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HSI\"/>
    </mc:Choice>
  </mc:AlternateContent>
  <xr:revisionPtr revIDLastSave="0" documentId="13_ncr:1_{09780129-A5B4-4451-80FC-CF1BCA59D919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DATA MTD" sheetId="2" state="hidden" r:id="rId1"/>
    <sheet name="HARIAN" sheetId="4" r:id="rId2"/>
    <sheet name="Sheet1" sheetId="10" r:id="rId3"/>
    <sheet name="LAPORAN" sheetId="15" r:id="rId4"/>
    <sheet name="Sheet4" sheetId="17" r:id="rId5"/>
    <sheet name="LOOKUP  telda" sheetId="3" r:id="rId6"/>
    <sheet name="COPY DATA XPRO" sheetId="5" r:id="rId7"/>
    <sheet name="Sheet3" sheetId="8" r:id="rId8"/>
    <sheet name="DATA DETAIL" sheetId="7" r:id="rId9"/>
    <sheet name="Sheet2" sheetId="9" r:id="rId10"/>
    <sheet name="Sheet5" sheetId="13" r:id="rId11"/>
  </sheets>
  <externalReferences>
    <externalReference r:id="rId12"/>
  </externalReferences>
  <definedNames>
    <definedName name="_xlnm._FilterDatabase" localSheetId="8" hidden="1">'DATA DETAIL'!$A$1:$BI$5978</definedName>
    <definedName name="_xlnm._FilterDatabase" localSheetId="10" hidden="1">Sheet5!$A$1:$J$270</definedName>
  </definedNames>
  <calcPr calcId="191029"/>
  <pivotCaches>
    <pivotCache cacheId="31" r:id="rId13"/>
    <pivotCache cacheId="37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8" l="1"/>
  <c r="G6" i="8"/>
  <c r="G7" i="8"/>
  <c r="G8" i="8"/>
  <c r="G9" i="8"/>
  <c r="G10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C2" i="15"/>
  <c r="D56" i="3"/>
  <c r="E56" i="3"/>
  <c r="D82" i="4" s="1"/>
  <c r="F56" i="3"/>
  <c r="G56" i="3"/>
  <c r="H56" i="3"/>
  <c r="I56" i="3"/>
  <c r="F82" i="4" s="1"/>
  <c r="J56" i="3"/>
  <c r="J82" i="4" s="1"/>
  <c r="K56" i="3"/>
  <c r="K82" i="4" s="1"/>
  <c r="L56" i="3"/>
  <c r="L82" i="4" s="1"/>
  <c r="M56" i="3"/>
  <c r="N56" i="3"/>
  <c r="O56" i="3"/>
  <c r="P56" i="3"/>
  <c r="M82" i="4" s="1"/>
  <c r="Q56" i="3"/>
  <c r="R56" i="3"/>
  <c r="S56" i="3"/>
  <c r="T56" i="3"/>
  <c r="U56" i="3"/>
  <c r="V56" i="3"/>
  <c r="W56" i="3"/>
  <c r="X56" i="3"/>
  <c r="N82" i="4" s="1"/>
  <c r="Y56" i="3"/>
  <c r="O82" i="4" s="1"/>
  <c r="Z56" i="3"/>
  <c r="P82" i="4" s="1"/>
  <c r="AA56" i="3"/>
  <c r="G82" i="4" s="1"/>
  <c r="AB56" i="3"/>
  <c r="AC56" i="3"/>
  <c r="AD56" i="3"/>
  <c r="AE56" i="3"/>
  <c r="AF56" i="3"/>
  <c r="I82" i="4" s="1"/>
  <c r="AG56" i="3"/>
  <c r="AH56" i="3"/>
  <c r="AI56" i="3"/>
  <c r="E23" i="3"/>
  <c r="D49" i="4" s="1"/>
  <c r="F23" i="3"/>
  <c r="G23" i="3"/>
  <c r="H23" i="3"/>
  <c r="I23" i="3"/>
  <c r="F49" i="4" s="1"/>
  <c r="J23" i="3"/>
  <c r="J49" i="4" s="1"/>
  <c r="K23" i="3"/>
  <c r="K49" i="4" s="1"/>
  <c r="L23" i="3"/>
  <c r="L49" i="4" s="1"/>
  <c r="E24" i="3"/>
  <c r="D50" i="4" s="1"/>
  <c r="F24" i="3"/>
  <c r="G24" i="3"/>
  <c r="H24" i="3"/>
  <c r="I24" i="3"/>
  <c r="F50" i="4" s="1"/>
  <c r="J24" i="3"/>
  <c r="J50" i="4" s="1"/>
  <c r="K24" i="3"/>
  <c r="K50" i="4" s="1"/>
  <c r="L24" i="3"/>
  <c r="L50" i="4" s="1"/>
  <c r="E25" i="3"/>
  <c r="D51" i="4" s="1"/>
  <c r="F25" i="3"/>
  <c r="G25" i="3"/>
  <c r="H25" i="3"/>
  <c r="I25" i="3"/>
  <c r="F51" i="4" s="1"/>
  <c r="J25" i="3"/>
  <c r="J51" i="4" s="1"/>
  <c r="K25" i="3"/>
  <c r="K51" i="4" s="1"/>
  <c r="L25" i="3"/>
  <c r="L51" i="4" s="1"/>
  <c r="E26" i="3"/>
  <c r="D52" i="4" s="1"/>
  <c r="F26" i="3"/>
  <c r="G26" i="3"/>
  <c r="H26" i="3"/>
  <c r="I26" i="3"/>
  <c r="F52" i="4" s="1"/>
  <c r="J26" i="3"/>
  <c r="J52" i="4" s="1"/>
  <c r="K26" i="3"/>
  <c r="K52" i="4" s="1"/>
  <c r="L26" i="3"/>
  <c r="L52" i="4" s="1"/>
  <c r="E8" i="3"/>
  <c r="D34" i="4" s="1"/>
  <c r="E9" i="3"/>
  <c r="D35" i="4" s="1"/>
  <c r="E10" i="3"/>
  <c r="D36" i="4" s="1"/>
  <c r="E11" i="3"/>
  <c r="D37" i="4" s="1"/>
  <c r="E12" i="3"/>
  <c r="D38" i="4" s="1"/>
  <c r="E13" i="3"/>
  <c r="D39" i="4" s="1"/>
  <c r="E14" i="3"/>
  <c r="D40" i="4" s="1"/>
  <c r="E15" i="3"/>
  <c r="D41" i="4" s="1"/>
  <c r="E16" i="3"/>
  <c r="D42" i="4" s="1"/>
  <c r="D8" i="3"/>
  <c r="D7" i="3"/>
  <c r="E7" i="3"/>
  <c r="D33" i="4" s="1"/>
  <c r="F7" i="3"/>
  <c r="G59" i="8"/>
  <c r="E52" i="4" l="1"/>
  <c r="E50" i="4"/>
  <c r="E49" i="4"/>
  <c r="E51" i="4"/>
  <c r="E82" i="4"/>
  <c r="H82" i="4"/>
  <c r="C2" i="17"/>
  <c r="C1" i="15"/>
  <c r="C3" i="17"/>
  <c r="C11" i="17"/>
  <c r="C10" i="17"/>
  <c r="C9" i="17"/>
  <c r="C8" i="17"/>
  <c r="C7" i="17"/>
  <c r="C6" i="17"/>
  <c r="B23" i="15" l="1"/>
  <c r="A3" i="10"/>
  <c r="B24" i="15"/>
  <c r="S34" i="4"/>
  <c r="S45" i="4"/>
  <c r="S48" i="4"/>
  <c r="S50" i="4"/>
  <c r="S51" i="4"/>
  <c r="S52" i="4"/>
  <c r="S54" i="4"/>
  <c r="S55" i="4"/>
  <c r="S57" i="4"/>
  <c r="S58" i="4"/>
  <c r="S62" i="4"/>
  <c r="S66" i="4"/>
  <c r="S69" i="4"/>
  <c r="S70" i="4"/>
  <c r="S73" i="4"/>
  <c r="S75" i="4"/>
  <c r="S77" i="4"/>
  <c r="S78" i="4"/>
  <c r="S79" i="4"/>
  <c r="S80" i="4"/>
  <c r="S81" i="4"/>
  <c r="S82" i="4"/>
  <c r="B25" i="15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33" i="4"/>
  <c r="P10" i="4"/>
  <c r="BI5978" i="7"/>
  <c r="BF5978" i="7"/>
  <c r="BG5978" i="7" s="1"/>
  <c r="BH5978" i="7" s="1"/>
  <c r="BI5977" i="7"/>
  <c r="BF5977" i="7"/>
  <c r="BG5977" i="7" s="1"/>
  <c r="BH5977" i="7" s="1"/>
  <c r="BI5976" i="7"/>
  <c r="BF5976" i="7"/>
  <c r="BG5976" i="7" s="1"/>
  <c r="BH5976" i="7" s="1"/>
  <c r="BI5975" i="7"/>
  <c r="BF5975" i="7"/>
  <c r="BG5975" i="7" s="1"/>
  <c r="BH5975" i="7" s="1"/>
  <c r="BI5974" i="7"/>
  <c r="BF5974" i="7"/>
  <c r="BG5974" i="7" s="1"/>
  <c r="BH5974" i="7" s="1"/>
  <c r="BI5973" i="7"/>
  <c r="BF5973" i="7"/>
  <c r="BG5973" i="7" s="1"/>
  <c r="BH5973" i="7" s="1"/>
  <c r="BI5972" i="7"/>
  <c r="BF5972" i="7"/>
  <c r="BG5972" i="7" s="1"/>
  <c r="BH5972" i="7" s="1"/>
  <c r="BI5971" i="7"/>
  <c r="BF5971" i="7"/>
  <c r="BG5971" i="7" s="1"/>
  <c r="BH5971" i="7" s="1"/>
  <c r="BI5970" i="7"/>
  <c r="BF5970" i="7"/>
  <c r="BG5970" i="7" s="1"/>
  <c r="BH5970" i="7" s="1"/>
  <c r="BI5969" i="7"/>
  <c r="BF5969" i="7"/>
  <c r="BG5969" i="7" s="1"/>
  <c r="BH5969" i="7" s="1"/>
  <c r="BI5968" i="7"/>
  <c r="BF5968" i="7"/>
  <c r="BG5968" i="7" s="1"/>
  <c r="BH5968" i="7" s="1"/>
  <c r="BI5967" i="7"/>
  <c r="BF5967" i="7"/>
  <c r="BG5967" i="7" s="1"/>
  <c r="BH5967" i="7" s="1"/>
  <c r="BI5966" i="7"/>
  <c r="BF5966" i="7"/>
  <c r="BG5966" i="7" s="1"/>
  <c r="BH5966" i="7" s="1"/>
  <c r="BI5965" i="7"/>
  <c r="BF5965" i="7"/>
  <c r="BG5965" i="7" s="1"/>
  <c r="BH5965" i="7" s="1"/>
  <c r="BI5964" i="7"/>
  <c r="BF5964" i="7"/>
  <c r="BG5964" i="7" s="1"/>
  <c r="BH5964" i="7" s="1"/>
  <c r="BI5963" i="7"/>
  <c r="BF5963" i="7"/>
  <c r="BG5963" i="7" s="1"/>
  <c r="BH5963" i="7" s="1"/>
  <c r="BI5962" i="7"/>
  <c r="BF5962" i="7"/>
  <c r="BG5962" i="7" s="1"/>
  <c r="BH5962" i="7" s="1"/>
  <c r="BI5961" i="7"/>
  <c r="BF5961" i="7"/>
  <c r="BG5961" i="7" s="1"/>
  <c r="BH5961" i="7" s="1"/>
  <c r="BI5960" i="7"/>
  <c r="BF5960" i="7"/>
  <c r="BG5960" i="7" s="1"/>
  <c r="BH5960" i="7" s="1"/>
  <c r="BI5959" i="7"/>
  <c r="BF5959" i="7"/>
  <c r="BG5959" i="7" s="1"/>
  <c r="BH5959" i="7" s="1"/>
  <c r="BI5958" i="7"/>
  <c r="BF5958" i="7"/>
  <c r="BG5958" i="7" s="1"/>
  <c r="BH5958" i="7" s="1"/>
  <c r="BI5957" i="7"/>
  <c r="BF5957" i="7"/>
  <c r="BG5957" i="7" s="1"/>
  <c r="BH5957" i="7" s="1"/>
  <c r="BI5956" i="7"/>
  <c r="BF5956" i="7"/>
  <c r="BG5956" i="7" s="1"/>
  <c r="BH5956" i="7" s="1"/>
  <c r="BI5955" i="7"/>
  <c r="BF5955" i="7"/>
  <c r="BG5955" i="7" s="1"/>
  <c r="BH5955" i="7" s="1"/>
  <c r="BI5954" i="7"/>
  <c r="BF5954" i="7"/>
  <c r="BG5954" i="7" s="1"/>
  <c r="BH5954" i="7" s="1"/>
  <c r="BI5953" i="7"/>
  <c r="BF5953" i="7"/>
  <c r="BG5953" i="7" s="1"/>
  <c r="BH5953" i="7" s="1"/>
  <c r="BI5952" i="7"/>
  <c r="BF5952" i="7"/>
  <c r="BG5952" i="7" s="1"/>
  <c r="BH5952" i="7" s="1"/>
  <c r="BI5951" i="7"/>
  <c r="BF5951" i="7"/>
  <c r="BG5951" i="7" s="1"/>
  <c r="BH5951" i="7" s="1"/>
  <c r="BI5950" i="7"/>
  <c r="BF5950" i="7"/>
  <c r="BG5950" i="7" s="1"/>
  <c r="BH5950" i="7" s="1"/>
  <c r="BI5949" i="7"/>
  <c r="BF5949" i="7"/>
  <c r="BG5949" i="7" s="1"/>
  <c r="BH5949" i="7" s="1"/>
  <c r="BI5948" i="7"/>
  <c r="BF5948" i="7"/>
  <c r="BG5948" i="7" s="1"/>
  <c r="BH5948" i="7" s="1"/>
  <c r="BI5947" i="7"/>
  <c r="BF5947" i="7"/>
  <c r="BG5947" i="7" s="1"/>
  <c r="BH5947" i="7" s="1"/>
  <c r="BI5946" i="7"/>
  <c r="BF5946" i="7"/>
  <c r="BG5946" i="7" s="1"/>
  <c r="BH5946" i="7" s="1"/>
  <c r="BI5945" i="7"/>
  <c r="BF5945" i="7"/>
  <c r="BG5945" i="7" s="1"/>
  <c r="BH5945" i="7" s="1"/>
  <c r="BI5944" i="7"/>
  <c r="BF5944" i="7"/>
  <c r="BG5944" i="7" s="1"/>
  <c r="BH5944" i="7" s="1"/>
  <c r="BI5943" i="7"/>
  <c r="BF5943" i="7"/>
  <c r="BG5943" i="7" s="1"/>
  <c r="BH5943" i="7" s="1"/>
  <c r="BI5942" i="7"/>
  <c r="BF5942" i="7"/>
  <c r="BG5942" i="7" s="1"/>
  <c r="BH5942" i="7" s="1"/>
  <c r="BI5941" i="7"/>
  <c r="BF5941" i="7"/>
  <c r="BG5941" i="7" s="1"/>
  <c r="BH5941" i="7" s="1"/>
  <c r="BI5940" i="7"/>
  <c r="BF5940" i="7"/>
  <c r="BG5940" i="7" s="1"/>
  <c r="BH5940" i="7" s="1"/>
  <c r="BI5939" i="7"/>
  <c r="BF5939" i="7"/>
  <c r="BG5939" i="7" s="1"/>
  <c r="BH5939" i="7" s="1"/>
  <c r="BI5938" i="7"/>
  <c r="BF5938" i="7"/>
  <c r="BG5938" i="7" s="1"/>
  <c r="BH5938" i="7" s="1"/>
  <c r="BI5937" i="7"/>
  <c r="BF5937" i="7"/>
  <c r="BG5937" i="7" s="1"/>
  <c r="BH5937" i="7" s="1"/>
  <c r="BI5936" i="7"/>
  <c r="BF5936" i="7"/>
  <c r="BG5936" i="7" s="1"/>
  <c r="BH5936" i="7" s="1"/>
  <c r="BI5935" i="7"/>
  <c r="BF5935" i="7"/>
  <c r="BG5935" i="7" s="1"/>
  <c r="BH5935" i="7" s="1"/>
  <c r="BI5934" i="7"/>
  <c r="BF5934" i="7"/>
  <c r="BG5934" i="7" s="1"/>
  <c r="BH5934" i="7" s="1"/>
  <c r="BI5933" i="7"/>
  <c r="BF5933" i="7"/>
  <c r="BG5933" i="7" s="1"/>
  <c r="BH5933" i="7" s="1"/>
  <c r="BI5932" i="7"/>
  <c r="BF5932" i="7"/>
  <c r="BG5932" i="7" s="1"/>
  <c r="BH5932" i="7" s="1"/>
  <c r="BI5931" i="7"/>
  <c r="BF5931" i="7"/>
  <c r="BG5931" i="7" s="1"/>
  <c r="BH5931" i="7" s="1"/>
  <c r="BI5930" i="7"/>
  <c r="BF5930" i="7"/>
  <c r="BG5930" i="7" s="1"/>
  <c r="BH5930" i="7" s="1"/>
  <c r="BI5929" i="7"/>
  <c r="BF5929" i="7"/>
  <c r="BG5929" i="7" s="1"/>
  <c r="BH5929" i="7" s="1"/>
  <c r="BI5928" i="7"/>
  <c r="BF5928" i="7"/>
  <c r="BG5928" i="7" s="1"/>
  <c r="BH5928" i="7" s="1"/>
  <c r="BI5927" i="7"/>
  <c r="BF5927" i="7"/>
  <c r="BG5927" i="7" s="1"/>
  <c r="BH5927" i="7" s="1"/>
  <c r="BI5926" i="7"/>
  <c r="BF5926" i="7"/>
  <c r="BG5926" i="7" s="1"/>
  <c r="BH5926" i="7" s="1"/>
  <c r="BI5925" i="7"/>
  <c r="BF5925" i="7"/>
  <c r="BG5925" i="7" s="1"/>
  <c r="BH5925" i="7" s="1"/>
  <c r="BI5924" i="7"/>
  <c r="BF5924" i="7"/>
  <c r="BG5924" i="7" s="1"/>
  <c r="BH5924" i="7" s="1"/>
  <c r="BI5923" i="7"/>
  <c r="BF5923" i="7"/>
  <c r="BG5923" i="7" s="1"/>
  <c r="BH5923" i="7" s="1"/>
  <c r="BI5922" i="7"/>
  <c r="BF5922" i="7"/>
  <c r="BG5922" i="7" s="1"/>
  <c r="BH5922" i="7" s="1"/>
  <c r="BI5921" i="7"/>
  <c r="BF5921" i="7"/>
  <c r="BG5921" i="7" s="1"/>
  <c r="BH5921" i="7" s="1"/>
  <c r="BI5920" i="7"/>
  <c r="BF5920" i="7"/>
  <c r="BG5920" i="7" s="1"/>
  <c r="BH5920" i="7" s="1"/>
  <c r="BI5919" i="7"/>
  <c r="BF5919" i="7"/>
  <c r="BG5919" i="7" s="1"/>
  <c r="BH5919" i="7" s="1"/>
  <c r="BI5918" i="7"/>
  <c r="BF5918" i="7"/>
  <c r="BG5918" i="7" s="1"/>
  <c r="BH5918" i="7" s="1"/>
  <c r="BI5917" i="7"/>
  <c r="BF5917" i="7"/>
  <c r="BG5917" i="7" s="1"/>
  <c r="BH5917" i="7" s="1"/>
  <c r="BI5916" i="7"/>
  <c r="BF5916" i="7"/>
  <c r="BG5916" i="7" s="1"/>
  <c r="BH5916" i="7" s="1"/>
  <c r="BI5915" i="7"/>
  <c r="BF5915" i="7"/>
  <c r="BG5915" i="7" s="1"/>
  <c r="BH5915" i="7" s="1"/>
  <c r="BI5914" i="7"/>
  <c r="BF5914" i="7"/>
  <c r="BG5914" i="7" s="1"/>
  <c r="BH5914" i="7" s="1"/>
  <c r="BI5913" i="7"/>
  <c r="BF5913" i="7"/>
  <c r="BG5913" i="7" s="1"/>
  <c r="BH5913" i="7" s="1"/>
  <c r="BI5912" i="7"/>
  <c r="BF5912" i="7"/>
  <c r="BG5912" i="7" s="1"/>
  <c r="BH5912" i="7" s="1"/>
  <c r="BI5911" i="7"/>
  <c r="BF5911" i="7"/>
  <c r="BG5911" i="7" s="1"/>
  <c r="BH5911" i="7" s="1"/>
  <c r="BI5910" i="7"/>
  <c r="BF5910" i="7"/>
  <c r="BG5910" i="7" s="1"/>
  <c r="BH5910" i="7" s="1"/>
  <c r="BI5909" i="7"/>
  <c r="BF5909" i="7"/>
  <c r="BG5909" i="7" s="1"/>
  <c r="BH5909" i="7" s="1"/>
  <c r="BI5908" i="7"/>
  <c r="BF5908" i="7"/>
  <c r="BG5908" i="7" s="1"/>
  <c r="BH5908" i="7" s="1"/>
  <c r="BI5907" i="7"/>
  <c r="BF5907" i="7"/>
  <c r="BG5907" i="7" s="1"/>
  <c r="BH5907" i="7" s="1"/>
  <c r="BI5906" i="7"/>
  <c r="BF5906" i="7"/>
  <c r="BG5906" i="7" s="1"/>
  <c r="BH5906" i="7" s="1"/>
  <c r="BI5905" i="7"/>
  <c r="BF5905" i="7"/>
  <c r="BG5905" i="7" s="1"/>
  <c r="BH5905" i="7" s="1"/>
  <c r="BI5904" i="7"/>
  <c r="BF5904" i="7"/>
  <c r="BG5904" i="7" s="1"/>
  <c r="BH5904" i="7" s="1"/>
  <c r="BI5903" i="7"/>
  <c r="BF5903" i="7"/>
  <c r="BG5903" i="7" s="1"/>
  <c r="BH5903" i="7" s="1"/>
  <c r="BI5902" i="7"/>
  <c r="BF5902" i="7"/>
  <c r="BG5902" i="7" s="1"/>
  <c r="BH5902" i="7" s="1"/>
  <c r="BI5901" i="7"/>
  <c r="BF5901" i="7"/>
  <c r="BG5901" i="7" s="1"/>
  <c r="BH5901" i="7" s="1"/>
  <c r="BI5900" i="7"/>
  <c r="BF5900" i="7"/>
  <c r="BG5900" i="7" s="1"/>
  <c r="BH5900" i="7" s="1"/>
  <c r="BI5899" i="7"/>
  <c r="BF5899" i="7"/>
  <c r="BG5899" i="7" s="1"/>
  <c r="BH5899" i="7" s="1"/>
  <c r="BI5898" i="7"/>
  <c r="BF5898" i="7"/>
  <c r="BG5898" i="7" s="1"/>
  <c r="BH5898" i="7" s="1"/>
  <c r="BI5897" i="7"/>
  <c r="BF5897" i="7"/>
  <c r="BG5897" i="7" s="1"/>
  <c r="BH5897" i="7" s="1"/>
  <c r="BI5896" i="7"/>
  <c r="BF5896" i="7"/>
  <c r="BG5896" i="7" s="1"/>
  <c r="BH5896" i="7" s="1"/>
  <c r="BI5895" i="7"/>
  <c r="BF5895" i="7"/>
  <c r="BG5895" i="7" s="1"/>
  <c r="BH5895" i="7" s="1"/>
  <c r="BI5894" i="7"/>
  <c r="BF5894" i="7"/>
  <c r="BG5894" i="7" s="1"/>
  <c r="BH5894" i="7" s="1"/>
  <c r="BI5893" i="7"/>
  <c r="BF5893" i="7"/>
  <c r="BG5893" i="7" s="1"/>
  <c r="BH5893" i="7" s="1"/>
  <c r="BI5892" i="7"/>
  <c r="BF5892" i="7"/>
  <c r="BG5892" i="7" s="1"/>
  <c r="BH5892" i="7" s="1"/>
  <c r="BI5891" i="7"/>
  <c r="BF5891" i="7"/>
  <c r="BG5891" i="7" s="1"/>
  <c r="BH5891" i="7" s="1"/>
  <c r="BI5890" i="7"/>
  <c r="BF5890" i="7"/>
  <c r="BG5890" i="7" s="1"/>
  <c r="BH5890" i="7" s="1"/>
  <c r="BI5889" i="7"/>
  <c r="BF5889" i="7"/>
  <c r="BG5889" i="7" s="1"/>
  <c r="BH5889" i="7" s="1"/>
  <c r="BI5888" i="7"/>
  <c r="BF5888" i="7"/>
  <c r="BG5888" i="7" s="1"/>
  <c r="BH5888" i="7" s="1"/>
  <c r="BI5887" i="7"/>
  <c r="BF5887" i="7"/>
  <c r="BG5887" i="7" s="1"/>
  <c r="BH5887" i="7" s="1"/>
  <c r="BI5886" i="7"/>
  <c r="BF5886" i="7"/>
  <c r="BG5886" i="7" s="1"/>
  <c r="BH5886" i="7" s="1"/>
  <c r="BI5885" i="7"/>
  <c r="BF5885" i="7"/>
  <c r="BG5885" i="7" s="1"/>
  <c r="BH5885" i="7" s="1"/>
  <c r="BI5884" i="7"/>
  <c r="BF5884" i="7"/>
  <c r="BG5884" i="7" s="1"/>
  <c r="BH5884" i="7" s="1"/>
  <c r="BI5883" i="7"/>
  <c r="BF5883" i="7"/>
  <c r="BG5883" i="7" s="1"/>
  <c r="BH5883" i="7" s="1"/>
  <c r="BI5882" i="7"/>
  <c r="BF5882" i="7"/>
  <c r="BG5882" i="7" s="1"/>
  <c r="BH5882" i="7" s="1"/>
  <c r="BI5881" i="7"/>
  <c r="BF5881" i="7"/>
  <c r="BG5881" i="7" s="1"/>
  <c r="BH5881" i="7" s="1"/>
  <c r="BI5880" i="7"/>
  <c r="BF5880" i="7"/>
  <c r="BG5880" i="7" s="1"/>
  <c r="BH5880" i="7" s="1"/>
  <c r="BI5879" i="7"/>
  <c r="BF5879" i="7"/>
  <c r="BG5879" i="7" s="1"/>
  <c r="BH5879" i="7" s="1"/>
  <c r="BI5878" i="7"/>
  <c r="BF5878" i="7"/>
  <c r="BG5878" i="7" s="1"/>
  <c r="BH5878" i="7" s="1"/>
  <c r="BI5877" i="7"/>
  <c r="BF5877" i="7"/>
  <c r="BG5877" i="7" s="1"/>
  <c r="BH5877" i="7" s="1"/>
  <c r="BI5876" i="7"/>
  <c r="BF5876" i="7"/>
  <c r="BG5876" i="7" s="1"/>
  <c r="BH5876" i="7" s="1"/>
  <c r="BI5875" i="7"/>
  <c r="BF5875" i="7"/>
  <c r="BG5875" i="7" s="1"/>
  <c r="BH5875" i="7" s="1"/>
  <c r="BI5874" i="7"/>
  <c r="BF5874" i="7"/>
  <c r="BG5874" i="7" s="1"/>
  <c r="BH5874" i="7" s="1"/>
  <c r="BI5873" i="7"/>
  <c r="BF5873" i="7"/>
  <c r="BG5873" i="7" s="1"/>
  <c r="BH5873" i="7" s="1"/>
  <c r="BI5872" i="7"/>
  <c r="BF5872" i="7"/>
  <c r="BG5872" i="7" s="1"/>
  <c r="BH5872" i="7" s="1"/>
  <c r="BI5871" i="7"/>
  <c r="BF5871" i="7"/>
  <c r="BG5871" i="7" s="1"/>
  <c r="BH5871" i="7" s="1"/>
  <c r="BI5870" i="7"/>
  <c r="BF5870" i="7"/>
  <c r="BG5870" i="7" s="1"/>
  <c r="BH5870" i="7" s="1"/>
  <c r="BI5869" i="7"/>
  <c r="BF5869" i="7"/>
  <c r="BG5869" i="7" s="1"/>
  <c r="BH5869" i="7" s="1"/>
  <c r="BI5868" i="7"/>
  <c r="BF5868" i="7"/>
  <c r="BG5868" i="7" s="1"/>
  <c r="BH5868" i="7" s="1"/>
  <c r="BI5867" i="7"/>
  <c r="BF5867" i="7"/>
  <c r="BG5867" i="7" s="1"/>
  <c r="BH5867" i="7" s="1"/>
  <c r="BI5866" i="7"/>
  <c r="BF5866" i="7"/>
  <c r="BG5866" i="7" s="1"/>
  <c r="BH5866" i="7" s="1"/>
  <c r="BI5865" i="7"/>
  <c r="BF5865" i="7"/>
  <c r="BG5865" i="7" s="1"/>
  <c r="BH5865" i="7" s="1"/>
  <c r="BI5864" i="7"/>
  <c r="BF5864" i="7"/>
  <c r="BG5864" i="7" s="1"/>
  <c r="BH5864" i="7" s="1"/>
  <c r="BI5863" i="7"/>
  <c r="BF5863" i="7"/>
  <c r="BG5863" i="7" s="1"/>
  <c r="BH5863" i="7" s="1"/>
  <c r="BI5862" i="7"/>
  <c r="BF5862" i="7"/>
  <c r="BG5862" i="7" s="1"/>
  <c r="BH5862" i="7" s="1"/>
  <c r="BI5861" i="7"/>
  <c r="BF5861" i="7"/>
  <c r="BG5861" i="7" s="1"/>
  <c r="BH5861" i="7" s="1"/>
  <c r="BI5860" i="7"/>
  <c r="BF5860" i="7"/>
  <c r="BG5860" i="7" s="1"/>
  <c r="BH5860" i="7" s="1"/>
  <c r="BI5859" i="7"/>
  <c r="BF5859" i="7"/>
  <c r="BG5859" i="7" s="1"/>
  <c r="BH5859" i="7" s="1"/>
  <c r="BI5858" i="7"/>
  <c r="BF5858" i="7"/>
  <c r="BG5858" i="7" s="1"/>
  <c r="BH5858" i="7" s="1"/>
  <c r="BI5857" i="7"/>
  <c r="BF5857" i="7"/>
  <c r="BG5857" i="7" s="1"/>
  <c r="BH5857" i="7" s="1"/>
  <c r="BI5856" i="7"/>
  <c r="BF5856" i="7"/>
  <c r="BG5856" i="7" s="1"/>
  <c r="BH5856" i="7" s="1"/>
  <c r="BI5855" i="7"/>
  <c r="BF5855" i="7"/>
  <c r="BG5855" i="7" s="1"/>
  <c r="BH5855" i="7" s="1"/>
  <c r="BI5854" i="7"/>
  <c r="BF5854" i="7"/>
  <c r="BG5854" i="7" s="1"/>
  <c r="BH5854" i="7" s="1"/>
  <c r="BI5853" i="7"/>
  <c r="BF5853" i="7"/>
  <c r="BG5853" i="7" s="1"/>
  <c r="BH5853" i="7" s="1"/>
  <c r="BI5852" i="7"/>
  <c r="BF5852" i="7"/>
  <c r="BG5852" i="7" s="1"/>
  <c r="BH5852" i="7" s="1"/>
  <c r="BI5851" i="7"/>
  <c r="BF5851" i="7"/>
  <c r="BG5851" i="7" s="1"/>
  <c r="BH5851" i="7" s="1"/>
  <c r="BI5850" i="7"/>
  <c r="BF5850" i="7"/>
  <c r="BG5850" i="7" s="1"/>
  <c r="BH5850" i="7" s="1"/>
  <c r="BI5849" i="7"/>
  <c r="BF5849" i="7"/>
  <c r="BG5849" i="7" s="1"/>
  <c r="BH5849" i="7" s="1"/>
  <c r="BI5848" i="7"/>
  <c r="BF5848" i="7"/>
  <c r="BG5848" i="7" s="1"/>
  <c r="BH5848" i="7" s="1"/>
  <c r="BI5847" i="7"/>
  <c r="BF5847" i="7"/>
  <c r="BG5847" i="7" s="1"/>
  <c r="BH5847" i="7" s="1"/>
  <c r="BI5846" i="7"/>
  <c r="BF5846" i="7"/>
  <c r="BG5846" i="7" s="1"/>
  <c r="BH5846" i="7" s="1"/>
  <c r="BI5845" i="7"/>
  <c r="BF5845" i="7"/>
  <c r="BG5845" i="7" s="1"/>
  <c r="BH5845" i="7" s="1"/>
  <c r="BI5844" i="7"/>
  <c r="BF5844" i="7"/>
  <c r="BG5844" i="7" s="1"/>
  <c r="BH5844" i="7" s="1"/>
  <c r="BI5843" i="7"/>
  <c r="BF5843" i="7"/>
  <c r="BG5843" i="7" s="1"/>
  <c r="BH5843" i="7" s="1"/>
  <c r="BI5842" i="7"/>
  <c r="BF5842" i="7"/>
  <c r="BG5842" i="7" s="1"/>
  <c r="BH5842" i="7" s="1"/>
  <c r="BI5841" i="7"/>
  <c r="BF5841" i="7"/>
  <c r="BG5841" i="7" s="1"/>
  <c r="BH5841" i="7" s="1"/>
  <c r="BI5840" i="7"/>
  <c r="BF5840" i="7"/>
  <c r="BG5840" i="7" s="1"/>
  <c r="BH5840" i="7" s="1"/>
  <c r="BI5839" i="7"/>
  <c r="BF5839" i="7"/>
  <c r="BG5839" i="7" s="1"/>
  <c r="BH5839" i="7" s="1"/>
  <c r="BI5838" i="7"/>
  <c r="BF5838" i="7"/>
  <c r="BG5838" i="7" s="1"/>
  <c r="BH5838" i="7" s="1"/>
  <c r="BI5837" i="7"/>
  <c r="BF5837" i="7"/>
  <c r="BG5837" i="7" s="1"/>
  <c r="BH5837" i="7" s="1"/>
  <c r="BI5836" i="7"/>
  <c r="BF5836" i="7"/>
  <c r="BG5836" i="7" s="1"/>
  <c r="BH5836" i="7" s="1"/>
  <c r="BI5835" i="7"/>
  <c r="BF5835" i="7"/>
  <c r="BG5835" i="7" s="1"/>
  <c r="BH5835" i="7" s="1"/>
  <c r="BI5834" i="7"/>
  <c r="BF5834" i="7"/>
  <c r="BG5834" i="7" s="1"/>
  <c r="BH5834" i="7" s="1"/>
  <c r="BI5833" i="7"/>
  <c r="BF5833" i="7"/>
  <c r="BG5833" i="7" s="1"/>
  <c r="BH5833" i="7" s="1"/>
  <c r="BI5832" i="7"/>
  <c r="BF5832" i="7"/>
  <c r="BG5832" i="7" s="1"/>
  <c r="BH5832" i="7" s="1"/>
  <c r="BI5831" i="7"/>
  <c r="BF5831" i="7"/>
  <c r="BG5831" i="7" s="1"/>
  <c r="BH5831" i="7" s="1"/>
  <c r="BI5830" i="7"/>
  <c r="BF5830" i="7"/>
  <c r="BG5830" i="7" s="1"/>
  <c r="BH5830" i="7" s="1"/>
  <c r="BI5829" i="7"/>
  <c r="BF5829" i="7"/>
  <c r="BG5829" i="7" s="1"/>
  <c r="BH5829" i="7" s="1"/>
  <c r="BI5828" i="7"/>
  <c r="BF5828" i="7"/>
  <c r="BG5828" i="7" s="1"/>
  <c r="BH5828" i="7" s="1"/>
  <c r="BI5827" i="7"/>
  <c r="BF5827" i="7"/>
  <c r="BG5827" i="7" s="1"/>
  <c r="BH5827" i="7" s="1"/>
  <c r="BI5826" i="7"/>
  <c r="BF5826" i="7"/>
  <c r="BG5826" i="7" s="1"/>
  <c r="BH5826" i="7" s="1"/>
  <c r="BI5825" i="7"/>
  <c r="BF5825" i="7"/>
  <c r="BG5825" i="7" s="1"/>
  <c r="BH5825" i="7" s="1"/>
  <c r="BI5824" i="7"/>
  <c r="BF5824" i="7"/>
  <c r="BG5824" i="7" s="1"/>
  <c r="BH5824" i="7" s="1"/>
  <c r="BI5823" i="7"/>
  <c r="BF5823" i="7"/>
  <c r="BG5823" i="7" s="1"/>
  <c r="BH5823" i="7" s="1"/>
  <c r="BI5822" i="7"/>
  <c r="BF5822" i="7"/>
  <c r="BG5822" i="7" s="1"/>
  <c r="BH5822" i="7" s="1"/>
  <c r="BI5821" i="7"/>
  <c r="BF5821" i="7"/>
  <c r="BG5821" i="7" s="1"/>
  <c r="BH5821" i="7" s="1"/>
  <c r="BI5820" i="7"/>
  <c r="BF5820" i="7"/>
  <c r="BG5820" i="7" s="1"/>
  <c r="BH5820" i="7" s="1"/>
  <c r="BI5819" i="7"/>
  <c r="BF5819" i="7"/>
  <c r="BG5819" i="7" s="1"/>
  <c r="BH5819" i="7" s="1"/>
  <c r="BI5818" i="7"/>
  <c r="BF5818" i="7"/>
  <c r="BG5818" i="7" s="1"/>
  <c r="BH5818" i="7" s="1"/>
  <c r="BI5817" i="7"/>
  <c r="BF5817" i="7"/>
  <c r="BG5817" i="7" s="1"/>
  <c r="BH5817" i="7" s="1"/>
  <c r="BI5816" i="7"/>
  <c r="BF5816" i="7"/>
  <c r="BG5816" i="7" s="1"/>
  <c r="BH5816" i="7" s="1"/>
  <c r="BI5815" i="7"/>
  <c r="BF5815" i="7"/>
  <c r="BG5815" i="7" s="1"/>
  <c r="BH5815" i="7" s="1"/>
  <c r="BI5814" i="7"/>
  <c r="BF5814" i="7"/>
  <c r="BG5814" i="7" s="1"/>
  <c r="BH5814" i="7" s="1"/>
  <c r="BI5813" i="7"/>
  <c r="BF5813" i="7"/>
  <c r="BG5813" i="7" s="1"/>
  <c r="BH5813" i="7" s="1"/>
  <c r="BI5812" i="7"/>
  <c r="BF5812" i="7"/>
  <c r="BG5812" i="7" s="1"/>
  <c r="BH5812" i="7" s="1"/>
  <c r="BI5811" i="7"/>
  <c r="BF5811" i="7"/>
  <c r="BG5811" i="7" s="1"/>
  <c r="BH5811" i="7" s="1"/>
  <c r="BI5810" i="7"/>
  <c r="BF5810" i="7"/>
  <c r="BG5810" i="7" s="1"/>
  <c r="BH5810" i="7" s="1"/>
  <c r="BI5809" i="7"/>
  <c r="BF5809" i="7"/>
  <c r="BG5809" i="7" s="1"/>
  <c r="BH5809" i="7" s="1"/>
  <c r="BI5808" i="7"/>
  <c r="BF5808" i="7"/>
  <c r="BG5808" i="7" s="1"/>
  <c r="BH5808" i="7" s="1"/>
  <c r="BI5807" i="7"/>
  <c r="BF5807" i="7"/>
  <c r="BG5807" i="7" s="1"/>
  <c r="BH5807" i="7" s="1"/>
  <c r="BI5806" i="7"/>
  <c r="BF5806" i="7"/>
  <c r="BG5806" i="7" s="1"/>
  <c r="BH5806" i="7" s="1"/>
  <c r="BI5805" i="7"/>
  <c r="BF5805" i="7"/>
  <c r="BG5805" i="7" s="1"/>
  <c r="BH5805" i="7" s="1"/>
  <c r="BI5804" i="7"/>
  <c r="BF5804" i="7"/>
  <c r="BG5804" i="7" s="1"/>
  <c r="BH5804" i="7" s="1"/>
  <c r="BI5803" i="7"/>
  <c r="BF5803" i="7"/>
  <c r="BG5803" i="7" s="1"/>
  <c r="BH5803" i="7" s="1"/>
  <c r="BI5802" i="7"/>
  <c r="BF5802" i="7"/>
  <c r="BG5802" i="7" s="1"/>
  <c r="BH5802" i="7" s="1"/>
  <c r="BI5801" i="7"/>
  <c r="BF5801" i="7"/>
  <c r="BG5801" i="7" s="1"/>
  <c r="BH5801" i="7" s="1"/>
  <c r="BI5800" i="7"/>
  <c r="BF5800" i="7"/>
  <c r="BG5800" i="7" s="1"/>
  <c r="BH5800" i="7" s="1"/>
  <c r="BI5799" i="7"/>
  <c r="BF5799" i="7"/>
  <c r="BG5799" i="7" s="1"/>
  <c r="BH5799" i="7" s="1"/>
  <c r="BI5798" i="7"/>
  <c r="BF5798" i="7"/>
  <c r="BG5798" i="7" s="1"/>
  <c r="BH5798" i="7" s="1"/>
  <c r="BI5797" i="7"/>
  <c r="BF5797" i="7"/>
  <c r="BG5797" i="7" s="1"/>
  <c r="BH5797" i="7" s="1"/>
  <c r="BI5796" i="7"/>
  <c r="BF5796" i="7"/>
  <c r="BG5796" i="7" s="1"/>
  <c r="BH5796" i="7" s="1"/>
  <c r="BI5795" i="7"/>
  <c r="BF5795" i="7"/>
  <c r="BG5795" i="7" s="1"/>
  <c r="BH5795" i="7" s="1"/>
  <c r="BI5794" i="7"/>
  <c r="BF5794" i="7"/>
  <c r="BG5794" i="7" s="1"/>
  <c r="BH5794" i="7" s="1"/>
  <c r="BI5793" i="7"/>
  <c r="BF5793" i="7"/>
  <c r="BG5793" i="7" s="1"/>
  <c r="BH5793" i="7" s="1"/>
  <c r="BI5792" i="7"/>
  <c r="BF5792" i="7"/>
  <c r="BG5792" i="7" s="1"/>
  <c r="BH5792" i="7" s="1"/>
  <c r="BI5791" i="7"/>
  <c r="BF5791" i="7"/>
  <c r="BG5791" i="7" s="1"/>
  <c r="BH5791" i="7" s="1"/>
  <c r="BI5790" i="7"/>
  <c r="BF5790" i="7"/>
  <c r="BG5790" i="7" s="1"/>
  <c r="BH5790" i="7" s="1"/>
  <c r="BI5789" i="7"/>
  <c r="BF5789" i="7"/>
  <c r="BG5789" i="7" s="1"/>
  <c r="BH5789" i="7" s="1"/>
  <c r="BI5788" i="7"/>
  <c r="BF5788" i="7"/>
  <c r="BG5788" i="7" s="1"/>
  <c r="BH5788" i="7" s="1"/>
  <c r="BI5787" i="7"/>
  <c r="BF5787" i="7"/>
  <c r="BG5787" i="7" s="1"/>
  <c r="BH5787" i="7" s="1"/>
  <c r="BI5786" i="7"/>
  <c r="BF5786" i="7"/>
  <c r="BG5786" i="7" s="1"/>
  <c r="BH5786" i="7" s="1"/>
  <c r="BI5785" i="7"/>
  <c r="BF5785" i="7"/>
  <c r="BG5785" i="7" s="1"/>
  <c r="BH5785" i="7" s="1"/>
  <c r="BI5784" i="7"/>
  <c r="BF5784" i="7"/>
  <c r="BG5784" i="7" s="1"/>
  <c r="BH5784" i="7" s="1"/>
  <c r="BI5783" i="7"/>
  <c r="BF5783" i="7"/>
  <c r="BG5783" i="7" s="1"/>
  <c r="BH5783" i="7" s="1"/>
  <c r="BI5782" i="7"/>
  <c r="BF5782" i="7"/>
  <c r="BG5782" i="7" s="1"/>
  <c r="BH5782" i="7" s="1"/>
  <c r="BI5781" i="7"/>
  <c r="BF5781" i="7"/>
  <c r="BG5781" i="7" s="1"/>
  <c r="BH5781" i="7" s="1"/>
  <c r="BI5780" i="7"/>
  <c r="BF5780" i="7"/>
  <c r="BG5780" i="7" s="1"/>
  <c r="BH5780" i="7" s="1"/>
  <c r="BI5779" i="7"/>
  <c r="BF5779" i="7"/>
  <c r="BG5779" i="7" s="1"/>
  <c r="BH5779" i="7" s="1"/>
  <c r="BI5778" i="7"/>
  <c r="BF5778" i="7"/>
  <c r="BG5778" i="7" s="1"/>
  <c r="BH5778" i="7" s="1"/>
  <c r="BI5777" i="7"/>
  <c r="BF5777" i="7"/>
  <c r="BG5777" i="7" s="1"/>
  <c r="BH5777" i="7" s="1"/>
  <c r="BI5776" i="7"/>
  <c r="BF5776" i="7"/>
  <c r="BG5776" i="7" s="1"/>
  <c r="BH5776" i="7" s="1"/>
  <c r="BI5775" i="7"/>
  <c r="BF5775" i="7"/>
  <c r="BG5775" i="7" s="1"/>
  <c r="BH5775" i="7" s="1"/>
  <c r="BI5774" i="7"/>
  <c r="BF5774" i="7"/>
  <c r="BG5774" i="7" s="1"/>
  <c r="BH5774" i="7" s="1"/>
  <c r="BI5773" i="7"/>
  <c r="BF5773" i="7"/>
  <c r="BG5773" i="7" s="1"/>
  <c r="BH5773" i="7" s="1"/>
  <c r="BI5772" i="7"/>
  <c r="BF5772" i="7"/>
  <c r="BG5772" i="7" s="1"/>
  <c r="BH5772" i="7" s="1"/>
  <c r="BI5771" i="7"/>
  <c r="BF5771" i="7"/>
  <c r="BG5771" i="7" s="1"/>
  <c r="BH5771" i="7" s="1"/>
  <c r="BI5770" i="7"/>
  <c r="BF5770" i="7"/>
  <c r="BG5770" i="7" s="1"/>
  <c r="BH5770" i="7" s="1"/>
  <c r="BI5769" i="7"/>
  <c r="BF5769" i="7"/>
  <c r="BG5769" i="7" s="1"/>
  <c r="BH5769" i="7" s="1"/>
  <c r="BI5768" i="7"/>
  <c r="BF5768" i="7"/>
  <c r="BG5768" i="7" s="1"/>
  <c r="BH5768" i="7" s="1"/>
  <c r="BI5767" i="7"/>
  <c r="BF5767" i="7"/>
  <c r="BG5767" i="7" s="1"/>
  <c r="BH5767" i="7" s="1"/>
  <c r="BI5766" i="7"/>
  <c r="BF5766" i="7"/>
  <c r="BG5766" i="7" s="1"/>
  <c r="BH5766" i="7" s="1"/>
  <c r="BI5765" i="7"/>
  <c r="BF5765" i="7"/>
  <c r="BG5765" i="7" s="1"/>
  <c r="BH5765" i="7" s="1"/>
  <c r="BI5764" i="7"/>
  <c r="BF5764" i="7"/>
  <c r="BG5764" i="7" s="1"/>
  <c r="BH5764" i="7" s="1"/>
  <c r="BI5763" i="7"/>
  <c r="BF5763" i="7"/>
  <c r="BG5763" i="7" s="1"/>
  <c r="BH5763" i="7" s="1"/>
  <c r="BI5762" i="7"/>
  <c r="BF5762" i="7"/>
  <c r="BG5762" i="7" s="1"/>
  <c r="BH5762" i="7" s="1"/>
  <c r="BI5761" i="7"/>
  <c r="BF5761" i="7"/>
  <c r="BG5761" i="7" s="1"/>
  <c r="BH5761" i="7" s="1"/>
  <c r="BI5760" i="7"/>
  <c r="BF5760" i="7"/>
  <c r="BG5760" i="7" s="1"/>
  <c r="BH5760" i="7" s="1"/>
  <c r="BI5759" i="7"/>
  <c r="BF5759" i="7"/>
  <c r="BG5759" i="7" s="1"/>
  <c r="BH5759" i="7" s="1"/>
  <c r="BI5758" i="7"/>
  <c r="BF5758" i="7"/>
  <c r="BG5758" i="7" s="1"/>
  <c r="BH5758" i="7" s="1"/>
  <c r="BI5757" i="7"/>
  <c r="BF5757" i="7"/>
  <c r="BG5757" i="7" s="1"/>
  <c r="BH5757" i="7" s="1"/>
  <c r="BI5756" i="7"/>
  <c r="BF5756" i="7"/>
  <c r="BG5756" i="7" s="1"/>
  <c r="BH5756" i="7" s="1"/>
  <c r="BI5755" i="7"/>
  <c r="BF5755" i="7"/>
  <c r="BG5755" i="7" s="1"/>
  <c r="BH5755" i="7" s="1"/>
  <c r="BI5754" i="7"/>
  <c r="BF5754" i="7"/>
  <c r="BG5754" i="7" s="1"/>
  <c r="BH5754" i="7" s="1"/>
  <c r="BI5753" i="7"/>
  <c r="BF5753" i="7"/>
  <c r="BG5753" i="7" s="1"/>
  <c r="BH5753" i="7" s="1"/>
  <c r="BI5752" i="7"/>
  <c r="BF5752" i="7"/>
  <c r="BG5752" i="7" s="1"/>
  <c r="BH5752" i="7" s="1"/>
  <c r="BI5751" i="7"/>
  <c r="BF5751" i="7"/>
  <c r="BG5751" i="7" s="1"/>
  <c r="BH5751" i="7" s="1"/>
  <c r="BI5750" i="7"/>
  <c r="BF5750" i="7"/>
  <c r="BG5750" i="7" s="1"/>
  <c r="BH5750" i="7" s="1"/>
  <c r="BI5749" i="7"/>
  <c r="BF5749" i="7"/>
  <c r="BG5749" i="7" s="1"/>
  <c r="BH5749" i="7" s="1"/>
  <c r="BI5748" i="7"/>
  <c r="BF5748" i="7"/>
  <c r="BG5748" i="7" s="1"/>
  <c r="BH5748" i="7" s="1"/>
  <c r="BI5747" i="7"/>
  <c r="BF5747" i="7"/>
  <c r="BG5747" i="7" s="1"/>
  <c r="BH5747" i="7" s="1"/>
  <c r="BI5746" i="7"/>
  <c r="BF5746" i="7"/>
  <c r="BG5746" i="7" s="1"/>
  <c r="BH5746" i="7" s="1"/>
  <c r="BI5745" i="7"/>
  <c r="BF5745" i="7"/>
  <c r="BG5745" i="7" s="1"/>
  <c r="BH5745" i="7" s="1"/>
  <c r="BI5744" i="7"/>
  <c r="BF5744" i="7"/>
  <c r="BG5744" i="7" s="1"/>
  <c r="BH5744" i="7" s="1"/>
  <c r="BI5743" i="7"/>
  <c r="BF5743" i="7"/>
  <c r="BG5743" i="7" s="1"/>
  <c r="BH5743" i="7" s="1"/>
  <c r="BI5742" i="7"/>
  <c r="BF5742" i="7"/>
  <c r="BG5742" i="7" s="1"/>
  <c r="BH5742" i="7" s="1"/>
  <c r="BI5741" i="7"/>
  <c r="BF5741" i="7"/>
  <c r="BG5741" i="7" s="1"/>
  <c r="BH5741" i="7" s="1"/>
  <c r="BI5740" i="7"/>
  <c r="BF5740" i="7"/>
  <c r="BG5740" i="7" s="1"/>
  <c r="BH5740" i="7" s="1"/>
  <c r="BI5739" i="7"/>
  <c r="BF5739" i="7"/>
  <c r="BG5739" i="7" s="1"/>
  <c r="BH5739" i="7" s="1"/>
  <c r="BI5738" i="7"/>
  <c r="BF5738" i="7"/>
  <c r="BG5738" i="7" s="1"/>
  <c r="BH5738" i="7" s="1"/>
  <c r="BI5737" i="7"/>
  <c r="BF5737" i="7"/>
  <c r="BG5737" i="7" s="1"/>
  <c r="BH5737" i="7" s="1"/>
  <c r="BI5736" i="7"/>
  <c r="BF5736" i="7"/>
  <c r="BG5736" i="7" s="1"/>
  <c r="BH5736" i="7" s="1"/>
  <c r="BI5735" i="7"/>
  <c r="BF5735" i="7"/>
  <c r="BG5735" i="7" s="1"/>
  <c r="BH5735" i="7" s="1"/>
  <c r="BI5734" i="7"/>
  <c r="BF5734" i="7"/>
  <c r="BG5734" i="7" s="1"/>
  <c r="BH5734" i="7" s="1"/>
  <c r="BI5733" i="7"/>
  <c r="BF5733" i="7"/>
  <c r="BG5733" i="7" s="1"/>
  <c r="BH5733" i="7" s="1"/>
  <c r="BI5732" i="7"/>
  <c r="BF5732" i="7"/>
  <c r="BG5732" i="7" s="1"/>
  <c r="BH5732" i="7" s="1"/>
  <c r="BI5731" i="7"/>
  <c r="BF5731" i="7"/>
  <c r="BG5731" i="7" s="1"/>
  <c r="BH5731" i="7" s="1"/>
  <c r="BI5730" i="7"/>
  <c r="BF5730" i="7"/>
  <c r="BG5730" i="7" s="1"/>
  <c r="BH5730" i="7" s="1"/>
  <c r="BI5729" i="7"/>
  <c r="BF5729" i="7"/>
  <c r="BG5729" i="7" s="1"/>
  <c r="BH5729" i="7" s="1"/>
  <c r="BI5728" i="7"/>
  <c r="BF5728" i="7"/>
  <c r="BG5728" i="7" s="1"/>
  <c r="BH5728" i="7" s="1"/>
  <c r="BI5727" i="7"/>
  <c r="BF5727" i="7"/>
  <c r="BG5727" i="7" s="1"/>
  <c r="BH5727" i="7" s="1"/>
  <c r="BI5726" i="7"/>
  <c r="BF5726" i="7"/>
  <c r="BG5726" i="7" s="1"/>
  <c r="BH5726" i="7" s="1"/>
  <c r="BI5725" i="7"/>
  <c r="BF5725" i="7"/>
  <c r="BG5725" i="7" s="1"/>
  <c r="BH5725" i="7" s="1"/>
  <c r="BI5724" i="7"/>
  <c r="BF5724" i="7"/>
  <c r="BG5724" i="7" s="1"/>
  <c r="BH5724" i="7" s="1"/>
  <c r="BI5723" i="7"/>
  <c r="BF5723" i="7"/>
  <c r="BG5723" i="7" s="1"/>
  <c r="BH5723" i="7" s="1"/>
  <c r="BI5722" i="7"/>
  <c r="BF5722" i="7"/>
  <c r="BG5722" i="7" s="1"/>
  <c r="BH5722" i="7" s="1"/>
  <c r="BI5721" i="7"/>
  <c r="BF5721" i="7"/>
  <c r="BG5721" i="7" s="1"/>
  <c r="BH5721" i="7" s="1"/>
  <c r="BI5720" i="7"/>
  <c r="BF5720" i="7"/>
  <c r="BG5720" i="7" s="1"/>
  <c r="BH5720" i="7" s="1"/>
  <c r="BI5719" i="7"/>
  <c r="BF5719" i="7"/>
  <c r="BG5719" i="7" s="1"/>
  <c r="BH5719" i="7" s="1"/>
  <c r="BI5718" i="7"/>
  <c r="BF5718" i="7"/>
  <c r="BG5718" i="7" s="1"/>
  <c r="BH5718" i="7" s="1"/>
  <c r="BI5717" i="7"/>
  <c r="BF5717" i="7"/>
  <c r="BG5717" i="7" s="1"/>
  <c r="BH5717" i="7" s="1"/>
  <c r="BI5716" i="7"/>
  <c r="BF5716" i="7"/>
  <c r="BG5716" i="7" s="1"/>
  <c r="BH5716" i="7" s="1"/>
  <c r="BI5715" i="7"/>
  <c r="BF5715" i="7"/>
  <c r="BG5715" i="7" s="1"/>
  <c r="BH5715" i="7" s="1"/>
  <c r="BI5714" i="7"/>
  <c r="BF5714" i="7"/>
  <c r="BG5714" i="7" s="1"/>
  <c r="BH5714" i="7" s="1"/>
  <c r="BI5713" i="7"/>
  <c r="BF5713" i="7"/>
  <c r="BG5713" i="7" s="1"/>
  <c r="BH5713" i="7" s="1"/>
  <c r="BI5712" i="7"/>
  <c r="BF5712" i="7"/>
  <c r="BG5712" i="7" s="1"/>
  <c r="BH5712" i="7" s="1"/>
  <c r="BI5711" i="7"/>
  <c r="BF5711" i="7"/>
  <c r="BG5711" i="7" s="1"/>
  <c r="BH5711" i="7" s="1"/>
  <c r="BI5710" i="7"/>
  <c r="BF5710" i="7"/>
  <c r="BG5710" i="7" s="1"/>
  <c r="BH5710" i="7" s="1"/>
  <c r="BI5709" i="7"/>
  <c r="BF5709" i="7"/>
  <c r="BG5709" i="7" s="1"/>
  <c r="BH5709" i="7" s="1"/>
  <c r="BI5708" i="7"/>
  <c r="BF5708" i="7"/>
  <c r="BG5708" i="7" s="1"/>
  <c r="BH5708" i="7" s="1"/>
  <c r="BI5707" i="7"/>
  <c r="BF5707" i="7"/>
  <c r="BG5707" i="7" s="1"/>
  <c r="BH5707" i="7" s="1"/>
  <c r="BI5706" i="7"/>
  <c r="BF5706" i="7"/>
  <c r="BG5706" i="7" s="1"/>
  <c r="BH5706" i="7" s="1"/>
  <c r="BI5705" i="7"/>
  <c r="BF5705" i="7"/>
  <c r="BG5705" i="7" s="1"/>
  <c r="BH5705" i="7" s="1"/>
  <c r="BI5704" i="7"/>
  <c r="BF5704" i="7"/>
  <c r="BG5704" i="7" s="1"/>
  <c r="BH5704" i="7" s="1"/>
  <c r="BI5703" i="7"/>
  <c r="BF5703" i="7"/>
  <c r="BG5703" i="7" s="1"/>
  <c r="BH5703" i="7" s="1"/>
  <c r="BI5702" i="7"/>
  <c r="BF5702" i="7"/>
  <c r="BG5702" i="7" s="1"/>
  <c r="BH5702" i="7" s="1"/>
  <c r="BI5701" i="7"/>
  <c r="BF5701" i="7"/>
  <c r="BG5701" i="7" s="1"/>
  <c r="BH5701" i="7" s="1"/>
  <c r="BI5700" i="7"/>
  <c r="BF5700" i="7"/>
  <c r="BG5700" i="7" s="1"/>
  <c r="BH5700" i="7" s="1"/>
  <c r="BI5699" i="7"/>
  <c r="BF5699" i="7"/>
  <c r="BG5699" i="7" s="1"/>
  <c r="BH5699" i="7" s="1"/>
  <c r="BI5698" i="7"/>
  <c r="BF5698" i="7"/>
  <c r="BG5698" i="7" s="1"/>
  <c r="BH5698" i="7" s="1"/>
  <c r="BF5441" i="7"/>
  <c r="BG5441" i="7" s="1"/>
  <c r="BH5441" i="7" s="1"/>
  <c r="BI5441" i="7"/>
  <c r="BF5442" i="7"/>
  <c r="BG5442" i="7" s="1"/>
  <c r="BH5442" i="7" s="1"/>
  <c r="BI5442" i="7"/>
  <c r="BF5443" i="7"/>
  <c r="BG5443" i="7" s="1"/>
  <c r="BH5443" i="7" s="1"/>
  <c r="BI5443" i="7"/>
  <c r="BF5444" i="7"/>
  <c r="BG5444" i="7" s="1"/>
  <c r="BH5444" i="7" s="1"/>
  <c r="BI5444" i="7"/>
  <c r="BF5445" i="7"/>
  <c r="BG5445" i="7" s="1"/>
  <c r="BH5445" i="7" s="1"/>
  <c r="BI5445" i="7"/>
  <c r="BF5446" i="7"/>
  <c r="BG5446" i="7" s="1"/>
  <c r="BH5446" i="7" s="1"/>
  <c r="BI5446" i="7"/>
  <c r="BF5447" i="7"/>
  <c r="BG5447" i="7" s="1"/>
  <c r="BH5447" i="7" s="1"/>
  <c r="BI5447" i="7"/>
  <c r="BF5448" i="7"/>
  <c r="BG5448" i="7" s="1"/>
  <c r="BH5448" i="7" s="1"/>
  <c r="BI5448" i="7"/>
  <c r="BF5449" i="7"/>
  <c r="BG5449" i="7" s="1"/>
  <c r="BH5449" i="7" s="1"/>
  <c r="BI5449" i="7"/>
  <c r="BF5450" i="7"/>
  <c r="BG5450" i="7" s="1"/>
  <c r="BH5450" i="7" s="1"/>
  <c r="BI5450" i="7"/>
  <c r="BF5451" i="7"/>
  <c r="BG5451" i="7" s="1"/>
  <c r="BH5451" i="7" s="1"/>
  <c r="BI5451" i="7"/>
  <c r="BF5452" i="7"/>
  <c r="BG5452" i="7" s="1"/>
  <c r="BH5452" i="7" s="1"/>
  <c r="BI5452" i="7"/>
  <c r="BF5453" i="7"/>
  <c r="BG5453" i="7" s="1"/>
  <c r="BH5453" i="7" s="1"/>
  <c r="BI5453" i="7"/>
  <c r="BF5454" i="7"/>
  <c r="BG5454" i="7" s="1"/>
  <c r="BH5454" i="7" s="1"/>
  <c r="BI5454" i="7"/>
  <c r="BF5455" i="7"/>
  <c r="BG5455" i="7" s="1"/>
  <c r="BH5455" i="7" s="1"/>
  <c r="BI5455" i="7"/>
  <c r="BF5456" i="7"/>
  <c r="BG5456" i="7" s="1"/>
  <c r="BH5456" i="7" s="1"/>
  <c r="BI5456" i="7"/>
  <c r="BF5457" i="7"/>
  <c r="BG5457" i="7" s="1"/>
  <c r="BH5457" i="7" s="1"/>
  <c r="BI5457" i="7"/>
  <c r="BF5458" i="7"/>
  <c r="BG5458" i="7" s="1"/>
  <c r="BH5458" i="7" s="1"/>
  <c r="BI5458" i="7"/>
  <c r="BF5459" i="7"/>
  <c r="BG5459" i="7" s="1"/>
  <c r="BH5459" i="7" s="1"/>
  <c r="BI5459" i="7"/>
  <c r="BF5460" i="7"/>
  <c r="BG5460" i="7" s="1"/>
  <c r="BH5460" i="7" s="1"/>
  <c r="BI5460" i="7"/>
  <c r="BF5461" i="7"/>
  <c r="BG5461" i="7" s="1"/>
  <c r="BH5461" i="7" s="1"/>
  <c r="BI5461" i="7"/>
  <c r="BF5462" i="7"/>
  <c r="BG5462" i="7" s="1"/>
  <c r="BH5462" i="7" s="1"/>
  <c r="BI5462" i="7"/>
  <c r="BF5463" i="7"/>
  <c r="BG5463" i="7" s="1"/>
  <c r="BH5463" i="7" s="1"/>
  <c r="BI5463" i="7"/>
  <c r="BF5464" i="7"/>
  <c r="BG5464" i="7" s="1"/>
  <c r="BH5464" i="7" s="1"/>
  <c r="BI5464" i="7"/>
  <c r="BF5465" i="7"/>
  <c r="BG5465" i="7" s="1"/>
  <c r="BH5465" i="7" s="1"/>
  <c r="BI5465" i="7"/>
  <c r="BF5466" i="7"/>
  <c r="BG5466" i="7" s="1"/>
  <c r="BH5466" i="7" s="1"/>
  <c r="BI5466" i="7"/>
  <c r="BF5467" i="7"/>
  <c r="BG5467" i="7" s="1"/>
  <c r="BH5467" i="7" s="1"/>
  <c r="BI5467" i="7"/>
  <c r="BF5468" i="7"/>
  <c r="BG5468" i="7" s="1"/>
  <c r="BH5468" i="7" s="1"/>
  <c r="BI5468" i="7"/>
  <c r="BF5469" i="7"/>
  <c r="BG5469" i="7" s="1"/>
  <c r="BH5469" i="7" s="1"/>
  <c r="BI5469" i="7"/>
  <c r="BF5470" i="7"/>
  <c r="BG5470" i="7" s="1"/>
  <c r="BH5470" i="7" s="1"/>
  <c r="BI5470" i="7"/>
  <c r="BF5471" i="7"/>
  <c r="BG5471" i="7" s="1"/>
  <c r="BH5471" i="7" s="1"/>
  <c r="BI5471" i="7"/>
  <c r="BF5472" i="7"/>
  <c r="BG5472" i="7" s="1"/>
  <c r="BH5472" i="7" s="1"/>
  <c r="BI5472" i="7"/>
  <c r="BF5473" i="7"/>
  <c r="BG5473" i="7" s="1"/>
  <c r="BH5473" i="7" s="1"/>
  <c r="BI5473" i="7"/>
  <c r="BF5474" i="7"/>
  <c r="BG5474" i="7" s="1"/>
  <c r="BH5474" i="7" s="1"/>
  <c r="BI5474" i="7"/>
  <c r="BF5475" i="7"/>
  <c r="BG5475" i="7" s="1"/>
  <c r="BH5475" i="7" s="1"/>
  <c r="BI5475" i="7"/>
  <c r="BF5476" i="7"/>
  <c r="BG5476" i="7" s="1"/>
  <c r="BH5476" i="7" s="1"/>
  <c r="BI5476" i="7"/>
  <c r="BF5477" i="7"/>
  <c r="BG5477" i="7" s="1"/>
  <c r="BH5477" i="7" s="1"/>
  <c r="BI5477" i="7"/>
  <c r="BF5478" i="7"/>
  <c r="BG5478" i="7" s="1"/>
  <c r="BH5478" i="7" s="1"/>
  <c r="BI5478" i="7"/>
  <c r="BF5479" i="7"/>
  <c r="BG5479" i="7" s="1"/>
  <c r="BH5479" i="7" s="1"/>
  <c r="BI5479" i="7"/>
  <c r="BF5480" i="7"/>
  <c r="BG5480" i="7" s="1"/>
  <c r="BH5480" i="7" s="1"/>
  <c r="BI5480" i="7"/>
  <c r="BF5481" i="7"/>
  <c r="BG5481" i="7" s="1"/>
  <c r="BH5481" i="7" s="1"/>
  <c r="BI5481" i="7"/>
  <c r="BF5482" i="7"/>
  <c r="BG5482" i="7" s="1"/>
  <c r="BH5482" i="7" s="1"/>
  <c r="BI5482" i="7"/>
  <c r="BF5483" i="7"/>
  <c r="BG5483" i="7" s="1"/>
  <c r="BH5483" i="7" s="1"/>
  <c r="BI5483" i="7"/>
  <c r="BF5484" i="7"/>
  <c r="BG5484" i="7" s="1"/>
  <c r="BH5484" i="7" s="1"/>
  <c r="BI5484" i="7"/>
  <c r="BF5485" i="7"/>
  <c r="BG5485" i="7" s="1"/>
  <c r="BH5485" i="7" s="1"/>
  <c r="BI5485" i="7"/>
  <c r="BF5486" i="7"/>
  <c r="BG5486" i="7" s="1"/>
  <c r="BH5486" i="7" s="1"/>
  <c r="BI5486" i="7"/>
  <c r="BF5487" i="7"/>
  <c r="BG5487" i="7" s="1"/>
  <c r="BH5487" i="7" s="1"/>
  <c r="BI5487" i="7"/>
  <c r="BF5488" i="7"/>
  <c r="BG5488" i="7" s="1"/>
  <c r="BH5488" i="7" s="1"/>
  <c r="BI5488" i="7"/>
  <c r="BF5489" i="7"/>
  <c r="BG5489" i="7" s="1"/>
  <c r="BH5489" i="7" s="1"/>
  <c r="BI5489" i="7"/>
  <c r="BF5490" i="7"/>
  <c r="BG5490" i="7" s="1"/>
  <c r="BH5490" i="7" s="1"/>
  <c r="BI5490" i="7"/>
  <c r="BF5491" i="7"/>
  <c r="BG5491" i="7" s="1"/>
  <c r="BH5491" i="7" s="1"/>
  <c r="BI5491" i="7"/>
  <c r="BF5492" i="7"/>
  <c r="BG5492" i="7" s="1"/>
  <c r="BH5492" i="7" s="1"/>
  <c r="BI5492" i="7"/>
  <c r="BF5493" i="7"/>
  <c r="BG5493" i="7" s="1"/>
  <c r="BH5493" i="7" s="1"/>
  <c r="BI5493" i="7"/>
  <c r="BF5494" i="7"/>
  <c r="BG5494" i="7" s="1"/>
  <c r="BH5494" i="7" s="1"/>
  <c r="BI5494" i="7"/>
  <c r="BF5495" i="7"/>
  <c r="BG5495" i="7" s="1"/>
  <c r="BH5495" i="7" s="1"/>
  <c r="BI5495" i="7"/>
  <c r="BF5496" i="7"/>
  <c r="BG5496" i="7" s="1"/>
  <c r="BH5496" i="7" s="1"/>
  <c r="BI5496" i="7"/>
  <c r="BF5497" i="7"/>
  <c r="BG5497" i="7" s="1"/>
  <c r="BH5497" i="7" s="1"/>
  <c r="BI5497" i="7"/>
  <c r="BF5498" i="7"/>
  <c r="BG5498" i="7" s="1"/>
  <c r="BH5498" i="7" s="1"/>
  <c r="BI5498" i="7"/>
  <c r="BF5499" i="7"/>
  <c r="BG5499" i="7" s="1"/>
  <c r="BH5499" i="7" s="1"/>
  <c r="BI5499" i="7"/>
  <c r="BF5500" i="7"/>
  <c r="BG5500" i="7" s="1"/>
  <c r="BH5500" i="7" s="1"/>
  <c r="BI5500" i="7"/>
  <c r="BF5501" i="7"/>
  <c r="BG5501" i="7" s="1"/>
  <c r="BH5501" i="7" s="1"/>
  <c r="BI5501" i="7"/>
  <c r="BF5502" i="7"/>
  <c r="BG5502" i="7" s="1"/>
  <c r="BH5502" i="7" s="1"/>
  <c r="BI5502" i="7"/>
  <c r="BF5503" i="7"/>
  <c r="BG5503" i="7" s="1"/>
  <c r="BH5503" i="7" s="1"/>
  <c r="BI5503" i="7"/>
  <c r="BF5504" i="7"/>
  <c r="BG5504" i="7" s="1"/>
  <c r="BH5504" i="7" s="1"/>
  <c r="BI5504" i="7"/>
  <c r="BF5505" i="7"/>
  <c r="BG5505" i="7" s="1"/>
  <c r="BH5505" i="7" s="1"/>
  <c r="BI5505" i="7"/>
  <c r="BF5506" i="7"/>
  <c r="BG5506" i="7" s="1"/>
  <c r="BH5506" i="7" s="1"/>
  <c r="BI5506" i="7"/>
  <c r="BF5507" i="7"/>
  <c r="BG5507" i="7" s="1"/>
  <c r="BH5507" i="7" s="1"/>
  <c r="BI5507" i="7"/>
  <c r="BF5508" i="7"/>
  <c r="BG5508" i="7" s="1"/>
  <c r="BH5508" i="7" s="1"/>
  <c r="BI5508" i="7"/>
  <c r="BF5509" i="7"/>
  <c r="BG5509" i="7" s="1"/>
  <c r="BH5509" i="7" s="1"/>
  <c r="BI5509" i="7"/>
  <c r="BF5510" i="7"/>
  <c r="BG5510" i="7" s="1"/>
  <c r="BH5510" i="7" s="1"/>
  <c r="BI5510" i="7"/>
  <c r="BF5511" i="7"/>
  <c r="BG5511" i="7" s="1"/>
  <c r="BH5511" i="7" s="1"/>
  <c r="BI5511" i="7"/>
  <c r="BF5512" i="7"/>
  <c r="BG5512" i="7" s="1"/>
  <c r="BH5512" i="7" s="1"/>
  <c r="BI5512" i="7"/>
  <c r="BF5513" i="7"/>
  <c r="BG5513" i="7" s="1"/>
  <c r="BH5513" i="7" s="1"/>
  <c r="BI5513" i="7"/>
  <c r="BF5514" i="7"/>
  <c r="BG5514" i="7" s="1"/>
  <c r="BH5514" i="7" s="1"/>
  <c r="BI5514" i="7"/>
  <c r="BF5515" i="7"/>
  <c r="BG5515" i="7" s="1"/>
  <c r="BH5515" i="7" s="1"/>
  <c r="BI5515" i="7"/>
  <c r="BF5516" i="7"/>
  <c r="BG5516" i="7" s="1"/>
  <c r="BH5516" i="7" s="1"/>
  <c r="BI5516" i="7"/>
  <c r="BF5517" i="7"/>
  <c r="BG5517" i="7" s="1"/>
  <c r="BH5517" i="7" s="1"/>
  <c r="BI5517" i="7"/>
  <c r="BF5518" i="7"/>
  <c r="BG5518" i="7" s="1"/>
  <c r="BH5518" i="7" s="1"/>
  <c r="BI5518" i="7"/>
  <c r="BF5519" i="7"/>
  <c r="BG5519" i="7" s="1"/>
  <c r="BH5519" i="7" s="1"/>
  <c r="BI5519" i="7"/>
  <c r="BF5520" i="7"/>
  <c r="BG5520" i="7" s="1"/>
  <c r="BH5520" i="7" s="1"/>
  <c r="BI5520" i="7"/>
  <c r="BF5521" i="7"/>
  <c r="BG5521" i="7" s="1"/>
  <c r="BH5521" i="7" s="1"/>
  <c r="BI5521" i="7"/>
  <c r="BF5522" i="7"/>
  <c r="BG5522" i="7" s="1"/>
  <c r="BH5522" i="7" s="1"/>
  <c r="BI5522" i="7"/>
  <c r="BF5523" i="7"/>
  <c r="BG5523" i="7" s="1"/>
  <c r="BH5523" i="7" s="1"/>
  <c r="BI5523" i="7"/>
  <c r="BF5524" i="7"/>
  <c r="BG5524" i="7" s="1"/>
  <c r="BH5524" i="7" s="1"/>
  <c r="BI5524" i="7"/>
  <c r="BF5525" i="7"/>
  <c r="BG5525" i="7" s="1"/>
  <c r="BH5525" i="7" s="1"/>
  <c r="BI5525" i="7"/>
  <c r="BF5526" i="7"/>
  <c r="BG5526" i="7" s="1"/>
  <c r="BH5526" i="7" s="1"/>
  <c r="BI5526" i="7"/>
  <c r="BF5527" i="7"/>
  <c r="BG5527" i="7" s="1"/>
  <c r="BH5527" i="7" s="1"/>
  <c r="BI5527" i="7"/>
  <c r="BF5528" i="7"/>
  <c r="BG5528" i="7" s="1"/>
  <c r="BH5528" i="7" s="1"/>
  <c r="BI5528" i="7"/>
  <c r="BF5529" i="7"/>
  <c r="BG5529" i="7" s="1"/>
  <c r="BH5529" i="7" s="1"/>
  <c r="BI5529" i="7"/>
  <c r="BF5530" i="7"/>
  <c r="BG5530" i="7" s="1"/>
  <c r="BH5530" i="7" s="1"/>
  <c r="BI5530" i="7"/>
  <c r="BF5531" i="7"/>
  <c r="BG5531" i="7" s="1"/>
  <c r="BH5531" i="7" s="1"/>
  <c r="BI5531" i="7"/>
  <c r="BF5532" i="7"/>
  <c r="BG5532" i="7" s="1"/>
  <c r="BH5532" i="7" s="1"/>
  <c r="BI5532" i="7"/>
  <c r="BF5533" i="7"/>
  <c r="BG5533" i="7" s="1"/>
  <c r="BH5533" i="7" s="1"/>
  <c r="BI5533" i="7"/>
  <c r="BF5534" i="7"/>
  <c r="BG5534" i="7" s="1"/>
  <c r="BH5534" i="7" s="1"/>
  <c r="BI5534" i="7"/>
  <c r="BF5535" i="7"/>
  <c r="BG5535" i="7" s="1"/>
  <c r="BH5535" i="7" s="1"/>
  <c r="BI5535" i="7"/>
  <c r="BF5536" i="7"/>
  <c r="BG5536" i="7" s="1"/>
  <c r="BH5536" i="7" s="1"/>
  <c r="BI5536" i="7"/>
  <c r="BF5537" i="7"/>
  <c r="BG5537" i="7" s="1"/>
  <c r="BH5537" i="7" s="1"/>
  <c r="BI5537" i="7"/>
  <c r="BF5538" i="7"/>
  <c r="BG5538" i="7" s="1"/>
  <c r="BH5538" i="7" s="1"/>
  <c r="BI5538" i="7"/>
  <c r="BF5539" i="7"/>
  <c r="BG5539" i="7" s="1"/>
  <c r="BH5539" i="7" s="1"/>
  <c r="BI5539" i="7"/>
  <c r="BF5540" i="7"/>
  <c r="BG5540" i="7" s="1"/>
  <c r="BH5540" i="7" s="1"/>
  <c r="BI5540" i="7"/>
  <c r="BF5541" i="7"/>
  <c r="BG5541" i="7" s="1"/>
  <c r="BH5541" i="7" s="1"/>
  <c r="BI5541" i="7"/>
  <c r="BF5542" i="7"/>
  <c r="BG5542" i="7" s="1"/>
  <c r="BH5542" i="7" s="1"/>
  <c r="BI5542" i="7"/>
  <c r="BF5543" i="7"/>
  <c r="BG5543" i="7" s="1"/>
  <c r="BH5543" i="7" s="1"/>
  <c r="BI5543" i="7"/>
  <c r="BF5544" i="7"/>
  <c r="BG5544" i="7" s="1"/>
  <c r="BH5544" i="7" s="1"/>
  <c r="BI5544" i="7"/>
  <c r="BF5545" i="7"/>
  <c r="BG5545" i="7" s="1"/>
  <c r="BH5545" i="7" s="1"/>
  <c r="BI5545" i="7"/>
  <c r="BF5546" i="7"/>
  <c r="BG5546" i="7" s="1"/>
  <c r="BH5546" i="7" s="1"/>
  <c r="BI5546" i="7"/>
  <c r="BF5547" i="7"/>
  <c r="BG5547" i="7" s="1"/>
  <c r="BH5547" i="7" s="1"/>
  <c r="BI5547" i="7"/>
  <c r="BF5548" i="7"/>
  <c r="BG5548" i="7" s="1"/>
  <c r="BH5548" i="7" s="1"/>
  <c r="BI5548" i="7"/>
  <c r="BF5549" i="7"/>
  <c r="BG5549" i="7" s="1"/>
  <c r="BH5549" i="7" s="1"/>
  <c r="BI5549" i="7"/>
  <c r="BF5550" i="7"/>
  <c r="BG5550" i="7" s="1"/>
  <c r="BH5550" i="7" s="1"/>
  <c r="BI5550" i="7"/>
  <c r="BF5551" i="7"/>
  <c r="BG5551" i="7" s="1"/>
  <c r="BH5551" i="7" s="1"/>
  <c r="BI5551" i="7"/>
  <c r="BF5552" i="7"/>
  <c r="BG5552" i="7" s="1"/>
  <c r="BH5552" i="7" s="1"/>
  <c r="BI5552" i="7"/>
  <c r="BF5553" i="7"/>
  <c r="BG5553" i="7" s="1"/>
  <c r="BH5553" i="7" s="1"/>
  <c r="BI5553" i="7"/>
  <c r="BF5554" i="7"/>
  <c r="BG5554" i="7" s="1"/>
  <c r="BH5554" i="7" s="1"/>
  <c r="BI5554" i="7"/>
  <c r="BF5555" i="7"/>
  <c r="BG5555" i="7" s="1"/>
  <c r="BH5555" i="7" s="1"/>
  <c r="BI5555" i="7"/>
  <c r="BF5556" i="7"/>
  <c r="BG5556" i="7" s="1"/>
  <c r="BH5556" i="7" s="1"/>
  <c r="BI5556" i="7"/>
  <c r="BF5557" i="7"/>
  <c r="BG5557" i="7" s="1"/>
  <c r="BH5557" i="7" s="1"/>
  <c r="BI5557" i="7"/>
  <c r="BF5558" i="7"/>
  <c r="BG5558" i="7" s="1"/>
  <c r="BH5558" i="7" s="1"/>
  <c r="BI5558" i="7"/>
  <c r="BF5559" i="7"/>
  <c r="BG5559" i="7" s="1"/>
  <c r="BH5559" i="7" s="1"/>
  <c r="BI5559" i="7"/>
  <c r="BF5560" i="7"/>
  <c r="BG5560" i="7" s="1"/>
  <c r="BH5560" i="7" s="1"/>
  <c r="BI5560" i="7"/>
  <c r="BF5561" i="7"/>
  <c r="BG5561" i="7" s="1"/>
  <c r="BH5561" i="7" s="1"/>
  <c r="BI5561" i="7"/>
  <c r="BF5562" i="7"/>
  <c r="BG5562" i="7" s="1"/>
  <c r="BH5562" i="7" s="1"/>
  <c r="BI5562" i="7"/>
  <c r="BF5563" i="7"/>
  <c r="BG5563" i="7" s="1"/>
  <c r="BH5563" i="7" s="1"/>
  <c r="BI5563" i="7"/>
  <c r="BF5564" i="7"/>
  <c r="BG5564" i="7" s="1"/>
  <c r="BH5564" i="7" s="1"/>
  <c r="BI5564" i="7"/>
  <c r="BF5565" i="7"/>
  <c r="BG5565" i="7" s="1"/>
  <c r="BH5565" i="7" s="1"/>
  <c r="BI5565" i="7"/>
  <c r="BF5566" i="7"/>
  <c r="BG5566" i="7" s="1"/>
  <c r="BH5566" i="7" s="1"/>
  <c r="BI5566" i="7"/>
  <c r="BF5567" i="7"/>
  <c r="BG5567" i="7" s="1"/>
  <c r="BH5567" i="7" s="1"/>
  <c r="BI5567" i="7"/>
  <c r="BF5568" i="7"/>
  <c r="BG5568" i="7" s="1"/>
  <c r="BH5568" i="7" s="1"/>
  <c r="BI5568" i="7"/>
  <c r="BF5569" i="7"/>
  <c r="BG5569" i="7" s="1"/>
  <c r="BH5569" i="7" s="1"/>
  <c r="BI5569" i="7"/>
  <c r="BF5570" i="7"/>
  <c r="BG5570" i="7" s="1"/>
  <c r="BH5570" i="7" s="1"/>
  <c r="BI5570" i="7"/>
  <c r="BF5571" i="7"/>
  <c r="BG5571" i="7" s="1"/>
  <c r="BH5571" i="7" s="1"/>
  <c r="BI5571" i="7"/>
  <c r="BF5572" i="7"/>
  <c r="BG5572" i="7" s="1"/>
  <c r="BH5572" i="7" s="1"/>
  <c r="BI5572" i="7"/>
  <c r="BF5573" i="7"/>
  <c r="BG5573" i="7" s="1"/>
  <c r="BH5573" i="7" s="1"/>
  <c r="BI5573" i="7"/>
  <c r="BF5574" i="7"/>
  <c r="BG5574" i="7" s="1"/>
  <c r="BH5574" i="7" s="1"/>
  <c r="BI5574" i="7"/>
  <c r="BF5575" i="7"/>
  <c r="BG5575" i="7" s="1"/>
  <c r="BH5575" i="7" s="1"/>
  <c r="BI5575" i="7"/>
  <c r="BF5576" i="7"/>
  <c r="BG5576" i="7" s="1"/>
  <c r="BH5576" i="7" s="1"/>
  <c r="BI5576" i="7"/>
  <c r="BF5577" i="7"/>
  <c r="BG5577" i="7" s="1"/>
  <c r="BH5577" i="7" s="1"/>
  <c r="BI5577" i="7"/>
  <c r="BF5578" i="7"/>
  <c r="BG5578" i="7" s="1"/>
  <c r="BH5578" i="7" s="1"/>
  <c r="BI5578" i="7"/>
  <c r="BF5579" i="7"/>
  <c r="BG5579" i="7" s="1"/>
  <c r="BH5579" i="7" s="1"/>
  <c r="BI5579" i="7"/>
  <c r="BF5580" i="7"/>
  <c r="BG5580" i="7" s="1"/>
  <c r="BH5580" i="7" s="1"/>
  <c r="BI5580" i="7"/>
  <c r="BF5581" i="7"/>
  <c r="BG5581" i="7" s="1"/>
  <c r="BH5581" i="7" s="1"/>
  <c r="BI5581" i="7"/>
  <c r="BF5582" i="7"/>
  <c r="BG5582" i="7" s="1"/>
  <c r="BH5582" i="7" s="1"/>
  <c r="BI5582" i="7"/>
  <c r="BF5583" i="7"/>
  <c r="BG5583" i="7" s="1"/>
  <c r="BH5583" i="7" s="1"/>
  <c r="BI5583" i="7"/>
  <c r="BF5584" i="7"/>
  <c r="BG5584" i="7" s="1"/>
  <c r="BH5584" i="7" s="1"/>
  <c r="BI5584" i="7"/>
  <c r="BF5585" i="7"/>
  <c r="BG5585" i="7" s="1"/>
  <c r="BH5585" i="7" s="1"/>
  <c r="BI5585" i="7"/>
  <c r="BF5586" i="7"/>
  <c r="BG5586" i="7" s="1"/>
  <c r="BH5586" i="7" s="1"/>
  <c r="BI5586" i="7"/>
  <c r="BF5587" i="7"/>
  <c r="BG5587" i="7" s="1"/>
  <c r="BH5587" i="7" s="1"/>
  <c r="BI5587" i="7"/>
  <c r="BF5588" i="7"/>
  <c r="BG5588" i="7" s="1"/>
  <c r="BH5588" i="7" s="1"/>
  <c r="BI5588" i="7"/>
  <c r="BF5589" i="7"/>
  <c r="BG5589" i="7" s="1"/>
  <c r="BH5589" i="7" s="1"/>
  <c r="BI5589" i="7"/>
  <c r="BF5590" i="7"/>
  <c r="BG5590" i="7" s="1"/>
  <c r="BH5590" i="7" s="1"/>
  <c r="BI5590" i="7"/>
  <c r="BF5591" i="7"/>
  <c r="BG5591" i="7" s="1"/>
  <c r="BH5591" i="7" s="1"/>
  <c r="BI5591" i="7"/>
  <c r="BF5592" i="7"/>
  <c r="BG5592" i="7" s="1"/>
  <c r="BH5592" i="7" s="1"/>
  <c r="BI5592" i="7"/>
  <c r="BF5593" i="7"/>
  <c r="BG5593" i="7" s="1"/>
  <c r="BH5593" i="7" s="1"/>
  <c r="BI5593" i="7"/>
  <c r="BF5594" i="7"/>
  <c r="BG5594" i="7" s="1"/>
  <c r="BH5594" i="7" s="1"/>
  <c r="BI5594" i="7"/>
  <c r="BF5595" i="7"/>
  <c r="BG5595" i="7" s="1"/>
  <c r="BH5595" i="7" s="1"/>
  <c r="BI5595" i="7"/>
  <c r="BF5596" i="7"/>
  <c r="BG5596" i="7" s="1"/>
  <c r="BH5596" i="7" s="1"/>
  <c r="BI5596" i="7"/>
  <c r="BF5597" i="7"/>
  <c r="BG5597" i="7" s="1"/>
  <c r="BH5597" i="7" s="1"/>
  <c r="BI5597" i="7"/>
  <c r="BF5598" i="7"/>
  <c r="BG5598" i="7" s="1"/>
  <c r="BH5598" i="7" s="1"/>
  <c r="BI5598" i="7"/>
  <c r="BF5599" i="7"/>
  <c r="BG5599" i="7" s="1"/>
  <c r="BH5599" i="7" s="1"/>
  <c r="BI5599" i="7"/>
  <c r="BF5600" i="7"/>
  <c r="BG5600" i="7" s="1"/>
  <c r="BH5600" i="7" s="1"/>
  <c r="BI5600" i="7"/>
  <c r="BF5601" i="7"/>
  <c r="BG5601" i="7" s="1"/>
  <c r="BH5601" i="7" s="1"/>
  <c r="BI5601" i="7"/>
  <c r="BF5602" i="7"/>
  <c r="BG5602" i="7" s="1"/>
  <c r="BH5602" i="7" s="1"/>
  <c r="BI5602" i="7"/>
  <c r="BF5603" i="7"/>
  <c r="BG5603" i="7" s="1"/>
  <c r="BH5603" i="7" s="1"/>
  <c r="BI5603" i="7"/>
  <c r="BF5604" i="7"/>
  <c r="BG5604" i="7" s="1"/>
  <c r="BH5604" i="7" s="1"/>
  <c r="BI5604" i="7"/>
  <c r="BF5605" i="7"/>
  <c r="BG5605" i="7" s="1"/>
  <c r="BH5605" i="7" s="1"/>
  <c r="BI5605" i="7"/>
  <c r="BF5606" i="7"/>
  <c r="BG5606" i="7" s="1"/>
  <c r="BH5606" i="7" s="1"/>
  <c r="BI5606" i="7"/>
  <c r="BF5607" i="7"/>
  <c r="BG5607" i="7" s="1"/>
  <c r="BH5607" i="7" s="1"/>
  <c r="BI5607" i="7"/>
  <c r="BF5608" i="7"/>
  <c r="BG5608" i="7" s="1"/>
  <c r="BH5608" i="7" s="1"/>
  <c r="BI5608" i="7"/>
  <c r="BF5609" i="7"/>
  <c r="BG5609" i="7" s="1"/>
  <c r="BH5609" i="7" s="1"/>
  <c r="BI5609" i="7"/>
  <c r="BF5610" i="7"/>
  <c r="BG5610" i="7" s="1"/>
  <c r="BH5610" i="7" s="1"/>
  <c r="BI5610" i="7"/>
  <c r="BF5611" i="7"/>
  <c r="BG5611" i="7" s="1"/>
  <c r="BH5611" i="7" s="1"/>
  <c r="BI5611" i="7"/>
  <c r="BF5612" i="7"/>
  <c r="BG5612" i="7" s="1"/>
  <c r="BH5612" i="7" s="1"/>
  <c r="BI5612" i="7"/>
  <c r="BF5613" i="7"/>
  <c r="BG5613" i="7" s="1"/>
  <c r="BH5613" i="7" s="1"/>
  <c r="BI5613" i="7"/>
  <c r="BF5614" i="7"/>
  <c r="BG5614" i="7" s="1"/>
  <c r="BH5614" i="7" s="1"/>
  <c r="BI5614" i="7"/>
  <c r="BF5615" i="7"/>
  <c r="BG5615" i="7" s="1"/>
  <c r="BH5615" i="7" s="1"/>
  <c r="BI5615" i="7"/>
  <c r="BF5616" i="7"/>
  <c r="BG5616" i="7" s="1"/>
  <c r="BH5616" i="7" s="1"/>
  <c r="BI5616" i="7"/>
  <c r="BF5617" i="7"/>
  <c r="BG5617" i="7" s="1"/>
  <c r="BH5617" i="7" s="1"/>
  <c r="BI5617" i="7"/>
  <c r="BF5618" i="7"/>
  <c r="BG5618" i="7" s="1"/>
  <c r="BH5618" i="7" s="1"/>
  <c r="BI5618" i="7"/>
  <c r="BF5619" i="7"/>
  <c r="BG5619" i="7" s="1"/>
  <c r="BH5619" i="7" s="1"/>
  <c r="BI5619" i="7"/>
  <c r="BF5620" i="7"/>
  <c r="BG5620" i="7" s="1"/>
  <c r="BH5620" i="7" s="1"/>
  <c r="BI5620" i="7"/>
  <c r="BF5621" i="7"/>
  <c r="BG5621" i="7" s="1"/>
  <c r="BH5621" i="7" s="1"/>
  <c r="BI5621" i="7"/>
  <c r="BF5622" i="7"/>
  <c r="BG5622" i="7" s="1"/>
  <c r="BH5622" i="7" s="1"/>
  <c r="BI5622" i="7"/>
  <c r="BF5623" i="7"/>
  <c r="BG5623" i="7" s="1"/>
  <c r="BH5623" i="7" s="1"/>
  <c r="BI5623" i="7"/>
  <c r="BF5624" i="7"/>
  <c r="BG5624" i="7" s="1"/>
  <c r="BH5624" i="7" s="1"/>
  <c r="BI5624" i="7"/>
  <c r="BF5625" i="7"/>
  <c r="BG5625" i="7" s="1"/>
  <c r="BH5625" i="7" s="1"/>
  <c r="BI5625" i="7"/>
  <c r="BF5626" i="7"/>
  <c r="BG5626" i="7" s="1"/>
  <c r="BH5626" i="7" s="1"/>
  <c r="BI5626" i="7"/>
  <c r="BF5627" i="7"/>
  <c r="BG5627" i="7" s="1"/>
  <c r="BH5627" i="7" s="1"/>
  <c r="BI5627" i="7"/>
  <c r="BF5628" i="7"/>
  <c r="BG5628" i="7" s="1"/>
  <c r="BH5628" i="7" s="1"/>
  <c r="BI5628" i="7"/>
  <c r="BF5629" i="7"/>
  <c r="BG5629" i="7" s="1"/>
  <c r="BH5629" i="7" s="1"/>
  <c r="BI5629" i="7"/>
  <c r="BF5630" i="7"/>
  <c r="BG5630" i="7" s="1"/>
  <c r="BH5630" i="7" s="1"/>
  <c r="BI5630" i="7"/>
  <c r="BF5631" i="7"/>
  <c r="BG5631" i="7" s="1"/>
  <c r="BH5631" i="7" s="1"/>
  <c r="BI5631" i="7"/>
  <c r="BF5632" i="7"/>
  <c r="BG5632" i="7" s="1"/>
  <c r="BH5632" i="7" s="1"/>
  <c r="BI5632" i="7"/>
  <c r="BF5633" i="7"/>
  <c r="BG5633" i="7" s="1"/>
  <c r="BH5633" i="7" s="1"/>
  <c r="BI5633" i="7"/>
  <c r="BF5634" i="7"/>
  <c r="BG5634" i="7" s="1"/>
  <c r="BH5634" i="7" s="1"/>
  <c r="BI5634" i="7"/>
  <c r="BF5635" i="7"/>
  <c r="BG5635" i="7" s="1"/>
  <c r="BH5635" i="7" s="1"/>
  <c r="BI5635" i="7"/>
  <c r="BF5636" i="7"/>
  <c r="BG5636" i="7" s="1"/>
  <c r="BH5636" i="7" s="1"/>
  <c r="BI5636" i="7"/>
  <c r="BF5637" i="7"/>
  <c r="BG5637" i="7" s="1"/>
  <c r="BH5637" i="7" s="1"/>
  <c r="BI5637" i="7"/>
  <c r="BF5638" i="7"/>
  <c r="BG5638" i="7" s="1"/>
  <c r="BH5638" i="7" s="1"/>
  <c r="BI5638" i="7"/>
  <c r="BF5639" i="7"/>
  <c r="BG5639" i="7" s="1"/>
  <c r="BH5639" i="7" s="1"/>
  <c r="BI5639" i="7"/>
  <c r="BF5640" i="7"/>
  <c r="BG5640" i="7" s="1"/>
  <c r="BH5640" i="7" s="1"/>
  <c r="BI5640" i="7"/>
  <c r="BF5641" i="7"/>
  <c r="BG5641" i="7" s="1"/>
  <c r="BH5641" i="7" s="1"/>
  <c r="BI5641" i="7"/>
  <c r="BF5642" i="7"/>
  <c r="BG5642" i="7" s="1"/>
  <c r="BH5642" i="7" s="1"/>
  <c r="BI5642" i="7"/>
  <c r="BF5643" i="7"/>
  <c r="BG5643" i="7" s="1"/>
  <c r="BH5643" i="7" s="1"/>
  <c r="BI5643" i="7"/>
  <c r="BF5644" i="7"/>
  <c r="BG5644" i="7" s="1"/>
  <c r="BH5644" i="7" s="1"/>
  <c r="BI5644" i="7"/>
  <c r="BF5645" i="7"/>
  <c r="BG5645" i="7" s="1"/>
  <c r="BH5645" i="7" s="1"/>
  <c r="BI5645" i="7"/>
  <c r="BF5646" i="7"/>
  <c r="BG5646" i="7" s="1"/>
  <c r="BH5646" i="7" s="1"/>
  <c r="BI5646" i="7"/>
  <c r="BF5647" i="7"/>
  <c r="BG5647" i="7" s="1"/>
  <c r="BH5647" i="7" s="1"/>
  <c r="BI5647" i="7"/>
  <c r="BF5648" i="7"/>
  <c r="BG5648" i="7" s="1"/>
  <c r="BH5648" i="7" s="1"/>
  <c r="BI5648" i="7"/>
  <c r="BF5649" i="7"/>
  <c r="BG5649" i="7" s="1"/>
  <c r="BH5649" i="7" s="1"/>
  <c r="BI5649" i="7"/>
  <c r="BF5650" i="7"/>
  <c r="BG5650" i="7" s="1"/>
  <c r="BH5650" i="7" s="1"/>
  <c r="BI5650" i="7"/>
  <c r="BF5651" i="7"/>
  <c r="BG5651" i="7" s="1"/>
  <c r="BH5651" i="7" s="1"/>
  <c r="BI5651" i="7"/>
  <c r="BF5652" i="7"/>
  <c r="BG5652" i="7" s="1"/>
  <c r="BH5652" i="7" s="1"/>
  <c r="BI5652" i="7"/>
  <c r="BF5653" i="7"/>
  <c r="BG5653" i="7" s="1"/>
  <c r="BH5653" i="7" s="1"/>
  <c r="BI5653" i="7"/>
  <c r="BF5654" i="7"/>
  <c r="BG5654" i="7" s="1"/>
  <c r="BH5654" i="7" s="1"/>
  <c r="BI5654" i="7"/>
  <c r="BF5655" i="7"/>
  <c r="BG5655" i="7" s="1"/>
  <c r="BH5655" i="7" s="1"/>
  <c r="BI5655" i="7"/>
  <c r="BF5656" i="7"/>
  <c r="BG5656" i="7" s="1"/>
  <c r="BH5656" i="7" s="1"/>
  <c r="BI5656" i="7"/>
  <c r="BF5657" i="7"/>
  <c r="BG5657" i="7" s="1"/>
  <c r="BH5657" i="7" s="1"/>
  <c r="BI5657" i="7"/>
  <c r="BF5658" i="7"/>
  <c r="BG5658" i="7" s="1"/>
  <c r="BH5658" i="7" s="1"/>
  <c r="BI5658" i="7"/>
  <c r="BF5659" i="7"/>
  <c r="BG5659" i="7" s="1"/>
  <c r="BH5659" i="7" s="1"/>
  <c r="BI5659" i="7"/>
  <c r="BF5660" i="7"/>
  <c r="BG5660" i="7" s="1"/>
  <c r="BH5660" i="7" s="1"/>
  <c r="BI5660" i="7"/>
  <c r="BF5661" i="7"/>
  <c r="BG5661" i="7" s="1"/>
  <c r="BH5661" i="7" s="1"/>
  <c r="BI5661" i="7"/>
  <c r="BF5662" i="7"/>
  <c r="BG5662" i="7" s="1"/>
  <c r="BH5662" i="7" s="1"/>
  <c r="BI5662" i="7"/>
  <c r="BF5663" i="7"/>
  <c r="BG5663" i="7" s="1"/>
  <c r="BH5663" i="7" s="1"/>
  <c r="BI5663" i="7"/>
  <c r="BF5664" i="7"/>
  <c r="BG5664" i="7" s="1"/>
  <c r="BH5664" i="7" s="1"/>
  <c r="BI5664" i="7"/>
  <c r="BF5665" i="7"/>
  <c r="BG5665" i="7" s="1"/>
  <c r="BH5665" i="7" s="1"/>
  <c r="BI5665" i="7"/>
  <c r="BF5666" i="7"/>
  <c r="BG5666" i="7" s="1"/>
  <c r="BH5666" i="7" s="1"/>
  <c r="BI5666" i="7"/>
  <c r="BF5667" i="7"/>
  <c r="BG5667" i="7" s="1"/>
  <c r="BH5667" i="7" s="1"/>
  <c r="BI5667" i="7"/>
  <c r="BF5668" i="7"/>
  <c r="BG5668" i="7" s="1"/>
  <c r="BH5668" i="7" s="1"/>
  <c r="BI5668" i="7"/>
  <c r="BF5669" i="7"/>
  <c r="BG5669" i="7" s="1"/>
  <c r="BH5669" i="7" s="1"/>
  <c r="BI5669" i="7"/>
  <c r="BF5670" i="7"/>
  <c r="BG5670" i="7" s="1"/>
  <c r="BH5670" i="7" s="1"/>
  <c r="BI5670" i="7"/>
  <c r="BF5671" i="7"/>
  <c r="BG5671" i="7" s="1"/>
  <c r="BH5671" i="7" s="1"/>
  <c r="BI5671" i="7"/>
  <c r="BF5672" i="7"/>
  <c r="BG5672" i="7" s="1"/>
  <c r="BH5672" i="7" s="1"/>
  <c r="BI5672" i="7"/>
  <c r="BF5673" i="7"/>
  <c r="BG5673" i="7" s="1"/>
  <c r="BH5673" i="7" s="1"/>
  <c r="BI5673" i="7"/>
  <c r="BF5674" i="7"/>
  <c r="BG5674" i="7" s="1"/>
  <c r="BH5674" i="7" s="1"/>
  <c r="BI5674" i="7"/>
  <c r="BF5675" i="7"/>
  <c r="BG5675" i="7" s="1"/>
  <c r="BH5675" i="7" s="1"/>
  <c r="BI5675" i="7"/>
  <c r="BF5676" i="7"/>
  <c r="BG5676" i="7" s="1"/>
  <c r="BH5676" i="7" s="1"/>
  <c r="BI5676" i="7"/>
  <c r="BF5677" i="7"/>
  <c r="BG5677" i="7" s="1"/>
  <c r="BH5677" i="7" s="1"/>
  <c r="BI5677" i="7"/>
  <c r="BF5678" i="7"/>
  <c r="BG5678" i="7" s="1"/>
  <c r="BH5678" i="7" s="1"/>
  <c r="BI5678" i="7"/>
  <c r="BF5679" i="7"/>
  <c r="BG5679" i="7" s="1"/>
  <c r="BH5679" i="7" s="1"/>
  <c r="BI5679" i="7"/>
  <c r="BF5680" i="7"/>
  <c r="BG5680" i="7" s="1"/>
  <c r="BH5680" i="7" s="1"/>
  <c r="BI5680" i="7"/>
  <c r="BF5681" i="7"/>
  <c r="BG5681" i="7" s="1"/>
  <c r="BH5681" i="7" s="1"/>
  <c r="BI5681" i="7"/>
  <c r="BF5682" i="7"/>
  <c r="BG5682" i="7" s="1"/>
  <c r="BH5682" i="7" s="1"/>
  <c r="BI5682" i="7"/>
  <c r="BF5683" i="7"/>
  <c r="BG5683" i="7" s="1"/>
  <c r="BH5683" i="7" s="1"/>
  <c r="BI5683" i="7"/>
  <c r="BF5684" i="7"/>
  <c r="BG5684" i="7" s="1"/>
  <c r="BH5684" i="7" s="1"/>
  <c r="BI5684" i="7"/>
  <c r="BF5685" i="7"/>
  <c r="BG5685" i="7" s="1"/>
  <c r="BH5685" i="7" s="1"/>
  <c r="BI5685" i="7"/>
  <c r="BF5686" i="7"/>
  <c r="BG5686" i="7" s="1"/>
  <c r="BH5686" i="7" s="1"/>
  <c r="BI5686" i="7"/>
  <c r="BF5687" i="7"/>
  <c r="BG5687" i="7" s="1"/>
  <c r="BH5687" i="7" s="1"/>
  <c r="BI5687" i="7"/>
  <c r="BF5688" i="7"/>
  <c r="BG5688" i="7" s="1"/>
  <c r="BH5688" i="7" s="1"/>
  <c r="BI5688" i="7"/>
  <c r="BF5689" i="7"/>
  <c r="BG5689" i="7" s="1"/>
  <c r="BH5689" i="7" s="1"/>
  <c r="BI5689" i="7"/>
  <c r="BF5690" i="7"/>
  <c r="BG5690" i="7" s="1"/>
  <c r="BH5690" i="7" s="1"/>
  <c r="BI5690" i="7"/>
  <c r="BF5691" i="7"/>
  <c r="BG5691" i="7" s="1"/>
  <c r="BH5691" i="7" s="1"/>
  <c r="BI5691" i="7"/>
  <c r="BF5692" i="7"/>
  <c r="BG5692" i="7" s="1"/>
  <c r="BH5692" i="7" s="1"/>
  <c r="BI5692" i="7"/>
  <c r="BF5693" i="7"/>
  <c r="BG5693" i="7" s="1"/>
  <c r="BH5693" i="7" s="1"/>
  <c r="BI5693" i="7"/>
  <c r="BF5694" i="7"/>
  <c r="BG5694" i="7" s="1"/>
  <c r="BH5694" i="7" s="1"/>
  <c r="BI5694" i="7"/>
  <c r="BF5695" i="7"/>
  <c r="BG5695" i="7" s="1"/>
  <c r="BH5695" i="7" s="1"/>
  <c r="BI5695" i="7"/>
  <c r="BF5696" i="7"/>
  <c r="BG5696" i="7" s="1"/>
  <c r="BH5696" i="7" s="1"/>
  <c r="BI5696" i="7"/>
  <c r="BF5697" i="7"/>
  <c r="BG5697" i="7" s="1"/>
  <c r="BH5697" i="7" s="1"/>
  <c r="BI5697" i="7"/>
  <c r="BF5066" i="7"/>
  <c r="BG5066" i="7" s="1"/>
  <c r="BH5066" i="7" s="1"/>
  <c r="BI5066" i="7"/>
  <c r="BF5067" i="7"/>
  <c r="BG5067" i="7" s="1"/>
  <c r="BH5067" i="7" s="1"/>
  <c r="BI5067" i="7"/>
  <c r="BF5068" i="7"/>
  <c r="BG5068" i="7" s="1"/>
  <c r="BH5068" i="7" s="1"/>
  <c r="BI5068" i="7"/>
  <c r="BF5069" i="7"/>
  <c r="BG5069" i="7" s="1"/>
  <c r="BH5069" i="7" s="1"/>
  <c r="BI5069" i="7"/>
  <c r="BF5070" i="7"/>
  <c r="BG5070" i="7" s="1"/>
  <c r="BH5070" i="7" s="1"/>
  <c r="BI5070" i="7"/>
  <c r="BF5071" i="7"/>
  <c r="BG5071" i="7" s="1"/>
  <c r="BH5071" i="7" s="1"/>
  <c r="BI5071" i="7"/>
  <c r="BF5072" i="7"/>
  <c r="BG5072" i="7" s="1"/>
  <c r="BH5072" i="7" s="1"/>
  <c r="BI5072" i="7"/>
  <c r="BF5073" i="7"/>
  <c r="BG5073" i="7" s="1"/>
  <c r="BH5073" i="7" s="1"/>
  <c r="BI5073" i="7"/>
  <c r="BF5074" i="7"/>
  <c r="BG5074" i="7" s="1"/>
  <c r="BH5074" i="7" s="1"/>
  <c r="BI5074" i="7"/>
  <c r="BF5075" i="7"/>
  <c r="BG5075" i="7" s="1"/>
  <c r="BH5075" i="7" s="1"/>
  <c r="BI5075" i="7"/>
  <c r="BF5076" i="7"/>
  <c r="BG5076" i="7" s="1"/>
  <c r="BH5076" i="7" s="1"/>
  <c r="BI5076" i="7"/>
  <c r="BF5077" i="7"/>
  <c r="BG5077" i="7" s="1"/>
  <c r="BH5077" i="7" s="1"/>
  <c r="BI5077" i="7"/>
  <c r="BF5078" i="7"/>
  <c r="BG5078" i="7" s="1"/>
  <c r="BH5078" i="7" s="1"/>
  <c r="BI5078" i="7"/>
  <c r="BF5079" i="7"/>
  <c r="BG5079" i="7" s="1"/>
  <c r="BH5079" i="7" s="1"/>
  <c r="BI5079" i="7"/>
  <c r="BF5080" i="7"/>
  <c r="BG5080" i="7" s="1"/>
  <c r="BH5080" i="7" s="1"/>
  <c r="BI5080" i="7"/>
  <c r="BF5081" i="7"/>
  <c r="BG5081" i="7" s="1"/>
  <c r="BH5081" i="7" s="1"/>
  <c r="BI5081" i="7"/>
  <c r="BF5082" i="7"/>
  <c r="BG5082" i="7" s="1"/>
  <c r="BH5082" i="7" s="1"/>
  <c r="BI5082" i="7"/>
  <c r="BF5083" i="7"/>
  <c r="BG5083" i="7" s="1"/>
  <c r="BH5083" i="7" s="1"/>
  <c r="BI5083" i="7"/>
  <c r="BF5084" i="7"/>
  <c r="BG5084" i="7" s="1"/>
  <c r="BH5084" i="7" s="1"/>
  <c r="BI5084" i="7"/>
  <c r="BF5085" i="7"/>
  <c r="BG5085" i="7" s="1"/>
  <c r="BH5085" i="7" s="1"/>
  <c r="BI5085" i="7"/>
  <c r="BF5086" i="7"/>
  <c r="BG5086" i="7" s="1"/>
  <c r="BH5086" i="7" s="1"/>
  <c r="BI5086" i="7"/>
  <c r="BF5087" i="7"/>
  <c r="BG5087" i="7" s="1"/>
  <c r="BH5087" i="7" s="1"/>
  <c r="BI5087" i="7"/>
  <c r="BF5088" i="7"/>
  <c r="BG5088" i="7" s="1"/>
  <c r="BH5088" i="7" s="1"/>
  <c r="BI5088" i="7"/>
  <c r="BF5089" i="7"/>
  <c r="BG5089" i="7" s="1"/>
  <c r="BH5089" i="7" s="1"/>
  <c r="BI5089" i="7"/>
  <c r="BF5090" i="7"/>
  <c r="BG5090" i="7" s="1"/>
  <c r="BH5090" i="7" s="1"/>
  <c r="BI5090" i="7"/>
  <c r="BF5091" i="7"/>
  <c r="BG5091" i="7" s="1"/>
  <c r="BH5091" i="7" s="1"/>
  <c r="BI5091" i="7"/>
  <c r="BF5092" i="7"/>
  <c r="BG5092" i="7" s="1"/>
  <c r="BH5092" i="7" s="1"/>
  <c r="BI5092" i="7"/>
  <c r="BF5093" i="7"/>
  <c r="BG5093" i="7" s="1"/>
  <c r="BH5093" i="7" s="1"/>
  <c r="BI5093" i="7"/>
  <c r="BF5094" i="7"/>
  <c r="BG5094" i="7" s="1"/>
  <c r="BH5094" i="7" s="1"/>
  <c r="BI5094" i="7"/>
  <c r="BF5095" i="7"/>
  <c r="BG5095" i="7" s="1"/>
  <c r="BH5095" i="7" s="1"/>
  <c r="BI5095" i="7"/>
  <c r="BF5096" i="7"/>
  <c r="BG5096" i="7" s="1"/>
  <c r="BH5096" i="7" s="1"/>
  <c r="BI5096" i="7"/>
  <c r="BF5097" i="7"/>
  <c r="BG5097" i="7" s="1"/>
  <c r="BH5097" i="7" s="1"/>
  <c r="BI5097" i="7"/>
  <c r="BF5098" i="7"/>
  <c r="BG5098" i="7" s="1"/>
  <c r="BH5098" i="7" s="1"/>
  <c r="BI5098" i="7"/>
  <c r="BF5099" i="7"/>
  <c r="BG5099" i="7" s="1"/>
  <c r="BH5099" i="7" s="1"/>
  <c r="BI5099" i="7"/>
  <c r="BF5100" i="7"/>
  <c r="BG5100" i="7" s="1"/>
  <c r="BH5100" i="7" s="1"/>
  <c r="BI5100" i="7"/>
  <c r="BF5101" i="7"/>
  <c r="BG5101" i="7" s="1"/>
  <c r="BH5101" i="7" s="1"/>
  <c r="BI5101" i="7"/>
  <c r="BF5102" i="7"/>
  <c r="BG5102" i="7" s="1"/>
  <c r="BH5102" i="7" s="1"/>
  <c r="BI5102" i="7"/>
  <c r="BF5103" i="7"/>
  <c r="BG5103" i="7" s="1"/>
  <c r="BH5103" i="7" s="1"/>
  <c r="BI5103" i="7"/>
  <c r="BF5104" i="7"/>
  <c r="BG5104" i="7" s="1"/>
  <c r="BH5104" i="7" s="1"/>
  <c r="BI5104" i="7"/>
  <c r="BF5105" i="7"/>
  <c r="BG5105" i="7" s="1"/>
  <c r="BH5105" i="7" s="1"/>
  <c r="BI5105" i="7"/>
  <c r="BF5106" i="7"/>
  <c r="BG5106" i="7" s="1"/>
  <c r="BH5106" i="7" s="1"/>
  <c r="BI5106" i="7"/>
  <c r="BF5107" i="7"/>
  <c r="BG5107" i="7" s="1"/>
  <c r="BH5107" i="7" s="1"/>
  <c r="BI5107" i="7"/>
  <c r="BF5108" i="7"/>
  <c r="BG5108" i="7" s="1"/>
  <c r="BH5108" i="7" s="1"/>
  <c r="BI5108" i="7"/>
  <c r="BF5109" i="7"/>
  <c r="BG5109" i="7" s="1"/>
  <c r="BH5109" i="7" s="1"/>
  <c r="BI5109" i="7"/>
  <c r="BF5110" i="7"/>
  <c r="BG5110" i="7" s="1"/>
  <c r="BH5110" i="7" s="1"/>
  <c r="BI5110" i="7"/>
  <c r="BF5111" i="7"/>
  <c r="BG5111" i="7" s="1"/>
  <c r="BH5111" i="7" s="1"/>
  <c r="BI5111" i="7"/>
  <c r="BF5112" i="7"/>
  <c r="BG5112" i="7" s="1"/>
  <c r="BH5112" i="7" s="1"/>
  <c r="BI5112" i="7"/>
  <c r="BF5113" i="7"/>
  <c r="BG5113" i="7" s="1"/>
  <c r="BH5113" i="7" s="1"/>
  <c r="BI5113" i="7"/>
  <c r="BF5114" i="7"/>
  <c r="BG5114" i="7" s="1"/>
  <c r="BH5114" i="7" s="1"/>
  <c r="BI5114" i="7"/>
  <c r="BF5115" i="7"/>
  <c r="BG5115" i="7" s="1"/>
  <c r="BH5115" i="7" s="1"/>
  <c r="BI5115" i="7"/>
  <c r="BF5116" i="7"/>
  <c r="BG5116" i="7" s="1"/>
  <c r="BH5116" i="7" s="1"/>
  <c r="BI5116" i="7"/>
  <c r="BF5117" i="7"/>
  <c r="BG5117" i="7" s="1"/>
  <c r="BH5117" i="7" s="1"/>
  <c r="BI5117" i="7"/>
  <c r="BF5118" i="7"/>
  <c r="BG5118" i="7" s="1"/>
  <c r="BH5118" i="7" s="1"/>
  <c r="BI5118" i="7"/>
  <c r="BF5119" i="7"/>
  <c r="BG5119" i="7" s="1"/>
  <c r="BH5119" i="7" s="1"/>
  <c r="BI5119" i="7"/>
  <c r="BF5120" i="7"/>
  <c r="BG5120" i="7" s="1"/>
  <c r="BH5120" i="7" s="1"/>
  <c r="BI5120" i="7"/>
  <c r="BF5121" i="7"/>
  <c r="BG5121" i="7" s="1"/>
  <c r="BH5121" i="7" s="1"/>
  <c r="BI5121" i="7"/>
  <c r="BF5122" i="7"/>
  <c r="BG5122" i="7" s="1"/>
  <c r="BH5122" i="7" s="1"/>
  <c r="BI5122" i="7"/>
  <c r="BF5123" i="7"/>
  <c r="BG5123" i="7" s="1"/>
  <c r="BH5123" i="7" s="1"/>
  <c r="BI5123" i="7"/>
  <c r="BF5124" i="7"/>
  <c r="BG5124" i="7" s="1"/>
  <c r="BH5124" i="7" s="1"/>
  <c r="BI5124" i="7"/>
  <c r="BF5125" i="7"/>
  <c r="BG5125" i="7" s="1"/>
  <c r="BH5125" i="7" s="1"/>
  <c r="BI5125" i="7"/>
  <c r="BF5126" i="7"/>
  <c r="BG5126" i="7" s="1"/>
  <c r="BH5126" i="7" s="1"/>
  <c r="BI5126" i="7"/>
  <c r="BF5127" i="7"/>
  <c r="BG5127" i="7" s="1"/>
  <c r="BH5127" i="7" s="1"/>
  <c r="BI5127" i="7"/>
  <c r="BF5128" i="7"/>
  <c r="BG5128" i="7" s="1"/>
  <c r="BH5128" i="7" s="1"/>
  <c r="BI5128" i="7"/>
  <c r="BF5129" i="7"/>
  <c r="BG5129" i="7" s="1"/>
  <c r="BH5129" i="7" s="1"/>
  <c r="BI5129" i="7"/>
  <c r="BF5130" i="7"/>
  <c r="BG5130" i="7" s="1"/>
  <c r="BH5130" i="7" s="1"/>
  <c r="BI5130" i="7"/>
  <c r="BF5131" i="7"/>
  <c r="BG5131" i="7" s="1"/>
  <c r="BH5131" i="7" s="1"/>
  <c r="BI5131" i="7"/>
  <c r="BF5132" i="7"/>
  <c r="BG5132" i="7" s="1"/>
  <c r="BH5132" i="7" s="1"/>
  <c r="BI5132" i="7"/>
  <c r="BF5133" i="7"/>
  <c r="BG5133" i="7" s="1"/>
  <c r="BH5133" i="7" s="1"/>
  <c r="BI5133" i="7"/>
  <c r="BF5134" i="7"/>
  <c r="BG5134" i="7" s="1"/>
  <c r="BH5134" i="7" s="1"/>
  <c r="BI5134" i="7"/>
  <c r="BF5135" i="7"/>
  <c r="BG5135" i="7" s="1"/>
  <c r="BH5135" i="7" s="1"/>
  <c r="BI5135" i="7"/>
  <c r="BF5136" i="7"/>
  <c r="BG5136" i="7" s="1"/>
  <c r="BH5136" i="7" s="1"/>
  <c r="BI5136" i="7"/>
  <c r="BF5137" i="7"/>
  <c r="BG5137" i="7" s="1"/>
  <c r="BH5137" i="7" s="1"/>
  <c r="BI5137" i="7"/>
  <c r="BF5138" i="7"/>
  <c r="BG5138" i="7" s="1"/>
  <c r="BH5138" i="7" s="1"/>
  <c r="BI5138" i="7"/>
  <c r="BF5139" i="7"/>
  <c r="BG5139" i="7" s="1"/>
  <c r="BH5139" i="7" s="1"/>
  <c r="BI5139" i="7"/>
  <c r="BF5140" i="7"/>
  <c r="BG5140" i="7" s="1"/>
  <c r="BH5140" i="7" s="1"/>
  <c r="BI5140" i="7"/>
  <c r="BF5141" i="7"/>
  <c r="BG5141" i="7" s="1"/>
  <c r="BH5141" i="7" s="1"/>
  <c r="BI5141" i="7"/>
  <c r="BF5142" i="7"/>
  <c r="BG5142" i="7" s="1"/>
  <c r="BH5142" i="7" s="1"/>
  <c r="BI5142" i="7"/>
  <c r="BF5143" i="7"/>
  <c r="BG5143" i="7" s="1"/>
  <c r="BH5143" i="7" s="1"/>
  <c r="BI5143" i="7"/>
  <c r="BF5144" i="7"/>
  <c r="BG5144" i="7" s="1"/>
  <c r="BH5144" i="7" s="1"/>
  <c r="BI5144" i="7"/>
  <c r="BF5145" i="7"/>
  <c r="BG5145" i="7" s="1"/>
  <c r="BH5145" i="7" s="1"/>
  <c r="BI5145" i="7"/>
  <c r="BF5146" i="7"/>
  <c r="BG5146" i="7" s="1"/>
  <c r="BH5146" i="7" s="1"/>
  <c r="BI5146" i="7"/>
  <c r="BF5147" i="7"/>
  <c r="BG5147" i="7" s="1"/>
  <c r="BH5147" i="7" s="1"/>
  <c r="BI5147" i="7"/>
  <c r="BF5148" i="7"/>
  <c r="BG5148" i="7" s="1"/>
  <c r="BH5148" i="7" s="1"/>
  <c r="BI5148" i="7"/>
  <c r="BF5149" i="7"/>
  <c r="BG5149" i="7" s="1"/>
  <c r="BH5149" i="7" s="1"/>
  <c r="BI5149" i="7"/>
  <c r="BF5150" i="7"/>
  <c r="BG5150" i="7" s="1"/>
  <c r="BH5150" i="7" s="1"/>
  <c r="BI5150" i="7"/>
  <c r="BF5151" i="7"/>
  <c r="BG5151" i="7" s="1"/>
  <c r="BH5151" i="7" s="1"/>
  <c r="BI5151" i="7"/>
  <c r="BF5152" i="7"/>
  <c r="BG5152" i="7" s="1"/>
  <c r="BH5152" i="7" s="1"/>
  <c r="BI5152" i="7"/>
  <c r="BF5153" i="7"/>
  <c r="BG5153" i="7" s="1"/>
  <c r="BH5153" i="7" s="1"/>
  <c r="BI5153" i="7"/>
  <c r="BF5154" i="7"/>
  <c r="BG5154" i="7" s="1"/>
  <c r="BH5154" i="7" s="1"/>
  <c r="BI5154" i="7"/>
  <c r="BF5155" i="7"/>
  <c r="BG5155" i="7" s="1"/>
  <c r="BH5155" i="7" s="1"/>
  <c r="BI5155" i="7"/>
  <c r="BF5156" i="7"/>
  <c r="BG5156" i="7" s="1"/>
  <c r="BH5156" i="7" s="1"/>
  <c r="BI5156" i="7"/>
  <c r="BF5157" i="7"/>
  <c r="BG5157" i="7" s="1"/>
  <c r="BH5157" i="7" s="1"/>
  <c r="BI5157" i="7"/>
  <c r="BF5158" i="7"/>
  <c r="BG5158" i="7" s="1"/>
  <c r="BH5158" i="7" s="1"/>
  <c r="BI5158" i="7"/>
  <c r="BF5159" i="7"/>
  <c r="BG5159" i="7" s="1"/>
  <c r="BH5159" i="7" s="1"/>
  <c r="BI5159" i="7"/>
  <c r="BF5160" i="7"/>
  <c r="BG5160" i="7" s="1"/>
  <c r="BH5160" i="7" s="1"/>
  <c r="BI5160" i="7"/>
  <c r="BF5161" i="7"/>
  <c r="BG5161" i="7" s="1"/>
  <c r="BH5161" i="7" s="1"/>
  <c r="BI5161" i="7"/>
  <c r="BF5162" i="7"/>
  <c r="BG5162" i="7" s="1"/>
  <c r="BH5162" i="7" s="1"/>
  <c r="BI5162" i="7"/>
  <c r="BF5163" i="7"/>
  <c r="BG5163" i="7" s="1"/>
  <c r="BH5163" i="7" s="1"/>
  <c r="BI5163" i="7"/>
  <c r="BF5164" i="7"/>
  <c r="BG5164" i="7" s="1"/>
  <c r="BH5164" i="7" s="1"/>
  <c r="BI5164" i="7"/>
  <c r="BF5165" i="7"/>
  <c r="BG5165" i="7" s="1"/>
  <c r="BH5165" i="7" s="1"/>
  <c r="BI5165" i="7"/>
  <c r="BF5166" i="7"/>
  <c r="BG5166" i="7" s="1"/>
  <c r="BH5166" i="7" s="1"/>
  <c r="BI5166" i="7"/>
  <c r="BF5167" i="7"/>
  <c r="BG5167" i="7" s="1"/>
  <c r="BH5167" i="7" s="1"/>
  <c r="BI5167" i="7"/>
  <c r="BF5168" i="7"/>
  <c r="BG5168" i="7" s="1"/>
  <c r="BH5168" i="7" s="1"/>
  <c r="BI5168" i="7"/>
  <c r="BF5169" i="7"/>
  <c r="BG5169" i="7" s="1"/>
  <c r="BH5169" i="7" s="1"/>
  <c r="BI5169" i="7"/>
  <c r="BF5170" i="7"/>
  <c r="BG5170" i="7" s="1"/>
  <c r="BH5170" i="7" s="1"/>
  <c r="BI5170" i="7"/>
  <c r="BF5171" i="7"/>
  <c r="BG5171" i="7" s="1"/>
  <c r="BH5171" i="7" s="1"/>
  <c r="BI5171" i="7"/>
  <c r="BF5172" i="7"/>
  <c r="BG5172" i="7" s="1"/>
  <c r="BH5172" i="7" s="1"/>
  <c r="BI5172" i="7"/>
  <c r="BF5173" i="7"/>
  <c r="BG5173" i="7" s="1"/>
  <c r="BH5173" i="7" s="1"/>
  <c r="BI5173" i="7"/>
  <c r="BF5174" i="7"/>
  <c r="BG5174" i="7" s="1"/>
  <c r="BH5174" i="7" s="1"/>
  <c r="BI5174" i="7"/>
  <c r="BF5175" i="7"/>
  <c r="BG5175" i="7" s="1"/>
  <c r="BH5175" i="7" s="1"/>
  <c r="BI5175" i="7"/>
  <c r="BF5176" i="7"/>
  <c r="BG5176" i="7" s="1"/>
  <c r="BH5176" i="7" s="1"/>
  <c r="BI5176" i="7"/>
  <c r="BF5177" i="7"/>
  <c r="BG5177" i="7" s="1"/>
  <c r="BH5177" i="7" s="1"/>
  <c r="BI5177" i="7"/>
  <c r="BF5178" i="7"/>
  <c r="BG5178" i="7" s="1"/>
  <c r="BH5178" i="7" s="1"/>
  <c r="BI5178" i="7"/>
  <c r="BF5179" i="7"/>
  <c r="BG5179" i="7" s="1"/>
  <c r="BH5179" i="7" s="1"/>
  <c r="BI5179" i="7"/>
  <c r="BF5180" i="7"/>
  <c r="BG5180" i="7" s="1"/>
  <c r="BH5180" i="7" s="1"/>
  <c r="BI5180" i="7"/>
  <c r="BF5181" i="7"/>
  <c r="BG5181" i="7" s="1"/>
  <c r="BH5181" i="7" s="1"/>
  <c r="BI5181" i="7"/>
  <c r="BF5182" i="7"/>
  <c r="BG5182" i="7" s="1"/>
  <c r="BH5182" i="7" s="1"/>
  <c r="BI5182" i="7"/>
  <c r="BF5183" i="7"/>
  <c r="BG5183" i="7" s="1"/>
  <c r="BH5183" i="7" s="1"/>
  <c r="BI5183" i="7"/>
  <c r="BF5184" i="7"/>
  <c r="BG5184" i="7" s="1"/>
  <c r="BH5184" i="7" s="1"/>
  <c r="BI5184" i="7"/>
  <c r="BF5185" i="7"/>
  <c r="BG5185" i="7" s="1"/>
  <c r="BH5185" i="7" s="1"/>
  <c r="BI5185" i="7"/>
  <c r="BF5186" i="7"/>
  <c r="BG5186" i="7" s="1"/>
  <c r="BH5186" i="7" s="1"/>
  <c r="BI5186" i="7"/>
  <c r="BF5187" i="7"/>
  <c r="BG5187" i="7" s="1"/>
  <c r="BH5187" i="7" s="1"/>
  <c r="BI5187" i="7"/>
  <c r="BF5188" i="7"/>
  <c r="BG5188" i="7" s="1"/>
  <c r="BH5188" i="7" s="1"/>
  <c r="BI5188" i="7"/>
  <c r="BF5189" i="7"/>
  <c r="BG5189" i="7" s="1"/>
  <c r="BH5189" i="7" s="1"/>
  <c r="BI5189" i="7"/>
  <c r="BF5190" i="7"/>
  <c r="BG5190" i="7" s="1"/>
  <c r="BH5190" i="7" s="1"/>
  <c r="BI5190" i="7"/>
  <c r="BF5191" i="7"/>
  <c r="BG5191" i="7" s="1"/>
  <c r="BH5191" i="7" s="1"/>
  <c r="BI5191" i="7"/>
  <c r="BF5192" i="7"/>
  <c r="BG5192" i="7" s="1"/>
  <c r="BH5192" i="7" s="1"/>
  <c r="BI5192" i="7"/>
  <c r="BF5193" i="7"/>
  <c r="BG5193" i="7" s="1"/>
  <c r="BH5193" i="7" s="1"/>
  <c r="BI5193" i="7"/>
  <c r="BF5194" i="7"/>
  <c r="BG5194" i="7" s="1"/>
  <c r="BH5194" i="7" s="1"/>
  <c r="BI5194" i="7"/>
  <c r="BF5195" i="7"/>
  <c r="BG5195" i="7" s="1"/>
  <c r="BH5195" i="7" s="1"/>
  <c r="BI5195" i="7"/>
  <c r="BF5196" i="7"/>
  <c r="BG5196" i="7" s="1"/>
  <c r="BH5196" i="7" s="1"/>
  <c r="BI5196" i="7"/>
  <c r="BF5197" i="7"/>
  <c r="BG5197" i="7" s="1"/>
  <c r="BH5197" i="7" s="1"/>
  <c r="BI5197" i="7"/>
  <c r="BF5198" i="7"/>
  <c r="BG5198" i="7" s="1"/>
  <c r="BH5198" i="7" s="1"/>
  <c r="BI5198" i="7"/>
  <c r="BF5199" i="7"/>
  <c r="BG5199" i="7" s="1"/>
  <c r="BH5199" i="7" s="1"/>
  <c r="BI5199" i="7"/>
  <c r="BF5200" i="7"/>
  <c r="BG5200" i="7" s="1"/>
  <c r="BH5200" i="7" s="1"/>
  <c r="BI5200" i="7"/>
  <c r="BF5201" i="7"/>
  <c r="BG5201" i="7" s="1"/>
  <c r="BH5201" i="7" s="1"/>
  <c r="BI5201" i="7"/>
  <c r="BF5202" i="7"/>
  <c r="BG5202" i="7" s="1"/>
  <c r="BH5202" i="7" s="1"/>
  <c r="BI5202" i="7"/>
  <c r="BF5203" i="7"/>
  <c r="BG5203" i="7" s="1"/>
  <c r="BH5203" i="7" s="1"/>
  <c r="BI5203" i="7"/>
  <c r="BF5204" i="7"/>
  <c r="BG5204" i="7" s="1"/>
  <c r="BH5204" i="7" s="1"/>
  <c r="BI5204" i="7"/>
  <c r="BF5205" i="7"/>
  <c r="BG5205" i="7" s="1"/>
  <c r="BH5205" i="7" s="1"/>
  <c r="BI5205" i="7"/>
  <c r="BF5206" i="7"/>
  <c r="BG5206" i="7" s="1"/>
  <c r="BH5206" i="7" s="1"/>
  <c r="BI5206" i="7"/>
  <c r="BF5207" i="7"/>
  <c r="BG5207" i="7" s="1"/>
  <c r="BH5207" i="7" s="1"/>
  <c r="BI5207" i="7"/>
  <c r="BF5208" i="7"/>
  <c r="BG5208" i="7" s="1"/>
  <c r="BH5208" i="7" s="1"/>
  <c r="BI5208" i="7"/>
  <c r="BF5209" i="7"/>
  <c r="BG5209" i="7" s="1"/>
  <c r="BH5209" i="7" s="1"/>
  <c r="BI5209" i="7"/>
  <c r="BF5210" i="7"/>
  <c r="BG5210" i="7" s="1"/>
  <c r="BH5210" i="7" s="1"/>
  <c r="BI5210" i="7"/>
  <c r="BF5211" i="7"/>
  <c r="BG5211" i="7" s="1"/>
  <c r="BH5211" i="7" s="1"/>
  <c r="BI5211" i="7"/>
  <c r="BF5212" i="7"/>
  <c r="BG5212" i="7" s="1"/>
  <c r="BH5212" i="7" s="1"/>
  <c r="BI5212" i="7"/>
  <c r="BF5213" i="7"/>
  <c r="BG5213" i="7" s="1"/>
  <c r="BH5213" i="7" s="1"/>
  <c r="BI5213" i="7"/>
  <c r="BF5214" i="7"/>
  <c r="BG5214" i="7" s="1"/>
  <c r="BH5214" i="7" s="1"/>
  <c r="BI5214" i="7"/>
  <c r="BF5215" i="7"/>
  <c r="BG5215" i="7" s="1"/>
  <c r="BH5215" i="7" s="1"/>
  <c r="BI5215" i="7"/>
  <c r="BF5216" i="7"/>
  <c r="BG5216" i="7" s="1"/>
  <c r="BH5216" i="7" s="1"/>
  <c r="BI5216" i="7"/>
  <c r="BF5217" i="7"/>
  <c r="BG5217" i="7" s="1"/>
  <c r="BH5217" i="7" s="1"/>
  <c r="BI5217" i="7"/>
  <c r="BF5218" i="7"/>
  <c r="BG5218" i="7" s="1"/>
  <c r="BH5218" i="7" s="1"/>
  <c r="BI5218" i="7"/>
  <c r="BF5219" i="7"/>
  <c r="BG5219" i="7" s="1"/>
  <c r="BH5219" i="7" s="1"/>
  <c r="BI5219" i="7"/>
  <c r="BF5220" i="7"/>
  <c r="BG5220" i="7" s="1"/>
  <c r="BH5220" i="7" s="1"/>
  <c r="BI5220" i="7"/>
  <c r="BF5221" i="7"/>
  <c r="BG5221" i="7" s="1"/>
  <c r="BH5221" i="7" s="1"/>
  <c r="BI5221" i="7"/>
  <c r="BF5222" i="7"/>
  <c r="BG5222" i="7" s="1"/>
  <c r="BH5222" i="7" s="1"/>
  <c r="BI5222" i="7"/>
  <c r="BF5223" i="7"/>
  <c r="BG5223" i="7" s="1"/>
  <c r="BH5223" i="7" s="1"/>
  <c r="BI5223" i="7"/>
  <c r="BF5224" i="7"/>
  <c r="BG5224" i="7" s="1"/>
  <c r="BH5224" i="7" s="1"/>
  <c r="BI5224" i="7"/>
  <c r="BF5225" i="7"/>
  <c r="BG5225" i="7" s="1"/>
  <c r="BH5225" i="7" s="1"/>
  <c r="BI5225" i="7"/>
  <c r="BF5226" i="7"/>
  <c r="BG5226" i="7" s="1"/>
  <c r="BH5226" i="7" s="1"/>
  <c r="BI5226" i="7"/>
  <c r="BF5227" i="7"/>
  <c r="BG5227" i="7" s="1"/>
  <c r="BH5227" i="7" s="1"/>
  <c r="BI5227" i="7"/>
  <c r="BF5228" i="7"/>
  <c r="BG5228" i="7" s="1"/>
  <c r="BH5228" i="7" s="1"/>
  <c r="BI5228" i="7"/>
  <c r="BF5229" i="7"/>
  <c r="BG5229" i="7" s="1"/>
  <c r="BH5229" i="7" s="1"/>
  <c r="BI5229" i="7"/>
  <c r="BF5230" i="7"/>
  <c r="BG5230" i="7" s="1"/>
  <c r="BH5230" i="7" s="1"/>
  <c r="BI5230" i="7"/>
  <c r="BF5231" i="7"/>
  <c r="BG5231" i="7" s="1"/>
  <c r="BH5231" i="7" s="1"/>
  <c r="BI5231" i="7"/>
  <c r="BF5232" i="7"/>
  <c r="BG5232" i="7" s="1"/>
  <c r="BH5232" i="7" s="1"/>
  <c r="BI5232" i="7"/>
  <c r="BF5233" i="7"/>
  <c r="BG5233" i="7" s="1"/>
  <c r="BH5233" i="7" s="1"/>
  <c r="BI5233" i="7"/>
  <c r="BF5234" i="7"/>
  <c r="BG5234" i="7" s="1"/>
  <c r="BH5234" i="7" s="1"/>
  <c r="BI5234" i="7"/>
  <c r="BF5235" i="7"/>
  <c r="BG5235" i="7" s="1"/>
  <c r="BH5235" i="7" s="1"/>
  <c r="BI5235" i="7"/>
  <c r="BF5236" i="7"/>
  <c r="BG5236" i="7" s="1"/>
  <c r="BH5236" i="7" s="1"/>
  <c r="BI5236" i="7"/>
  <c r="BF5237" i="7"/>
  <c r="BG5237" i="7" s="1"/>
  <c r="BH5237" i="7" s="1"/>
  <c r="BI5237" i="7"/>
  <c r="BF5238" i="7"/>
  <c r="BG5238" i="7" s="1"/>
  <c r="BH5238" i="7" s="1"/>
  <c r="BI5238" i="7"/>
  <c r="BF5239" i="7"/>
  <c r="BG5239" i="7" s="1"/>
  <c r="BH5239" i="7" s="1"/>
  <c r="BI5239" i="7"/>
  <c r="BF5240" i="7"/>
  <c r="BG5240" i="7" s="1"/>
  <c r="BH5240" i="7" s="1"/>
  <c r="BI5240" i="7"/>
  <c r="BF5241" i="7"/>
  <c r="BG5241" i="7" s="1"/>
  <c r="BH5241" i="7" s="1"/>
  <c r="BI5241" i="7"/>
  <c r="BF5242" i="7"/>
  <c r="BG5242" i="7" s="1"/>
  <c r="BH5242" i="7" s="1"/>
  <c r="BI5242" i="7"/>
  <c r="BF5243" i="7"/>
  <c r="BG5243" i="7" s="1"/>
  <c r="BH5243" i="7" s="1"/>
  <c r="BI5243" i="7"/>
  <c r="BF5244" i="7"/>
  <c r="BG5244" i="7" s="1"/>
  <c r="BH5244" i="7" s="1"/>
  <c r="BI5244" i="7"/>
  <c r="BF5245" i="7"/>
  <c r="BG5245" i="7" s="1"/>
  <c r="BH5245" i="7" s="1"/>
  <c r="BI5245" i="7"/>
  <c r="BF5246" i="7"/>
  <c r="BG5246" i="7" s="1"/>
  <c r="BH5246" i="7" s="1"/>
  <c r="BI5246" i="7"/>
  <c r="BF5247" i="7"/>
  <c r="BG5247" i="7" s="1"/>
  <c r="BH5247" i="7" s="1"/>
  <c r="BI5247" i="7"/>
  <c r="BF5248" i="7"/>
  <c r="BG5248" i="7" s="1"/>
  <c r="BH5248" i="7" s="1"/>
  <c r="BI5248" i="7"/>
  <c r="BF5249" i="7"/>
  <c r="BG5249" i="7" s="1"/>
  <c r="BH5249" i="7" s="1"/>
  <c r="BI5249" i="7"/>
  <c r="BF5250" i="7"/>
  <c r="BG5250" i="7" s="1"/>
  <c r="BH5250" i="7" s="1"/>
  <c r="BI5250" i="7"/>
  <c r="BF5251" i="7"/>
  <c r="BG5251" i="7" s="1"/>
  <c r="BH5251" i="7" s="1"/>
  <c r="BI5251" i="7"/>
  <c r="BF5252" i="7"/>
  <c r="BG5252" i="7" s="1"/>
  <c r="BH5252" i="7" s="1"/>
  <c r="BI5252" i="7"/>
  <c r="BF5253" i="7"/>
  <c r="BG5253" i="7" s="1"/>
  <c r="BH5253" i="7" s="1"/>
  <c r="BI5253" i="7"/>
  <c r="BF5254" i="7"/>
  <c r="BG5254" i="7" s="1"/>
  <c r="BH5254" i="7" s="1"/>
  <c r="BI5254" i="7"/>
  <c r="BF5255" i="7"/>
  <c r="BG5255" i="7" s="1"/>
  <c r="BH5255" i="7" s="1"/>
  <c r="BI5255" i="7"/>
  <c r="BF5256" i="7"/>
  <c r="BG5256" i="7" s="1"/>
  <c r="BH5256" i="7" s="1"/>
  <c r="BI5256" i="7"/>
  <c r="BF5257" i="7"/>
  <c r="BG5257" i="7" s="1"/>
  <c r="BH5257" i="7" s="1"/>
  <c r="BI5257" i="7"/>
  <c r="BF5258" i="7"/>
  <c r="BG5258" i="7" s="1"/>
  <c r="BH5258" i="7" s="1"/>
  <c r="BI5258" i="7"/>
  <c r="BF5259" i="7"/>
  <c r="BG5259" i="7" s="1"/>
  <c r="BH5259" i="7" s="1"/>
  <c r="BI5259" i="7"/>
  <c r="BF5260" i="7"/>
  <c r="BG5260" i="7" s="1"/>
  <c r="BH5260" i="7" s="1"/>
  <c r="BI5260" i="7"/>
  <c r="BF5261" i="7"/>
  <c r="BG5261" i="7" s="1"/>
  <c r="BH5261" i="7" s="1"/>
  <c r="BI5261" i="7"/>
  <c r="BF5262" i="7"/>
  <c r="BG5262" i="7" s="1"/>
  <c r="BH5262" i="7" s="1"/>
  <c r="BI5262" i="7"/>
  <c r="BF5263" i="7"/>
  <c r="BG5263" i="7" s="1"/>
  <c r="BH5263" i="7" s="1"/>
  <c r="BI5263" i="7"/>
  <c r="BF5264" i="7"/>
  <c r="BG5264" i="7" s="1"/>
  <c r="BH5264" i="7" s="1"/>
  <c r="BI5264" i="7"/>
  <c r="BF5265" i="7"/>
  <c r="BG5265" i="7" s="1"/>
  <c r="BH5265" i="7" s="1"/>
  <c r="BI5265" i="7"/>
  <c r="BF5266" i="7"/>
  <c r="BG5266" i="7" s="1"/>
  <c r="BH5266" i="7" s="1"/>
  <c r="BI5266" i="7"/>
  <c r="BF5267" i="7"/>
  <c r="BG5267" i="7" s="1"/>
  <c r="BH5267" i="7" s="1"/>
  <c r="BI5267" i="7"/>
  <c r="BF5268" i="7"/>
  <c r="BG5268" i="7" s="1"/>
  <c r="BH5268" i="7" s="1"/>
  <c r="BI5268" i="7"/>
  <c r="BF5269" i="7"/>
  <c r="BG5269" i="7" s="1"/>
  <c r="BH5269" i="7" s="1"/>
  <c r="BI5269" i="7"/>
  <c r="BF5270" i="7"/>
  <c r="BG5270" i="7" s="1"/>
  <c r="BH5270" i="7" s="1"/>
  <c r="BI5270" i="7"/>
  <c r="BF5271" i="7"/>
  <c r="BG5271" i="7" s="1"/>
  <c r="BH5271" i="7" s="1"/>
  <c r="BI5271" i="7"/>
  <c r="BF5272" i="7"/>
  <c r="BG5272" i="7" s="1"/>
  <c r="BH5272" i="7" s="1"/>
  <c r="BI5272" i="7"/>
  <c r="BF5273" i="7"/>
  <c r="BG5273" i="7" s="1"/>
  <c r="BH5273" i="7" s="1"/>
  <c r="BI5273" i="7"/>
  <c r="BF5274" i="7"/>
  <c r="BG5274" i="7" s="1"/>
  <c r="BH5274" i="7" s="1"/>
  <c r="BI5274" i="7"/>
  <c r="BF5275" i="7"/>
  <c r="BG5275" i="7" s="1"/>
  <c r="BH5275" i="7" s="1"/>
  <c r="BI5275" i="7"/>
  <c r="BF5276" i="7"/>
  <c r="BG5276" i="7" s="1"/>
  <c r="BH5276" i="7" s="1"/>
  <c r="BI5276" i="7"/>
  <c r="BF5277" i="7"/>
  <c r="BG5277" i="7" s="1"/>
  <c r="BH5277" i="7" s="1"/>
  <c r="BI5277" i="7"/>
  <c r="BF5278" i="7"/>
  <c r="BG5278" i="7" s="1"/>
  <c r="BH5278" i="7" s="1"/>
  <c r="BI5278" i="7"/>
  <c r="BF5279" i="7"/>
  <c r="BG5279" i="7" s="1"/>
  <c r="BH5279" i="7" s="1"/>
  <c r="BI5279" i="7"/>
  <c r="BF5280" i="7"/>
  <c r="BG5280" i="7" s="1"/>
  <c r="BH5280" i="7" s="1"/>
  <c r="BI5280" i="7"/>
  <c r="BF5281" i="7"/>
  <c r="BG5281" i="7" s="1"/>
  <c r="BH5281" i="7" s="1"/>
  <c r="BI5281" i="7"/>
  <c r="BF5282" i="7"/>
  <c r="BG5282" i="7" s="1"/>
  <c r="BH5282" i="7" s="1"/>
  <c r="BI5282" i="7"/>
  <c r="BF5283" i="7"/>
  <c r="BG5283" i="7" s="1"/>
  <c r="BH5283" i="7" s="1"/>
  <c r="BI5283" i="7"/>
  <c r="BF5284" i="7"/>
  <c r="BG5284" i="7" s="1"/>
  <c r="BH5284" i="7" s="1"/>
  <c r="BI5284" i="7"/>
  <c r="BF5285" i="7"/>
  <c r="BG5285" i="7" s="1"/>
  <c r="BH5285" i="7" s="1"/>
  <c r="BI5285" i="7"/>
  <c r="BF5286" i="7"/>
  <c r="BG5286" i="7" s="1"/>
  <c r="BH5286" i="7" s="1"/>
  <c r="BI5286" i="7"/>
  <c r="BF5287" i="7"/>
  <c r="BG5287" i="7" s="1"/>
  <c r="BH5287" i="7" s="1"/>
  <c r="BI5287" i="7"/>
  <c r="BF5288" i="7"/>
  <c r="BG5288" i="7" s="1"/>
  <c r="BH5288" i="7" s="1"/>
  <c r="BI5288" i="7"/>
  <c r="BF5289" i="7"/>
  <c r="BG5289" i="7" s="1"/>
  <c r="BH5289" i="7" s="1"/>
  <c r="BI5289" i="7"/>
  <c r="BF5290" i="7"/>
  <c r="BG5290" i="7" s="1"/>
  <c r="BH5290" i="7" s="1"/>
  <c r="BI5290" i="7"/>
  <c r="BF5291" i="7"/>
  <c r="BG5291" i="7" s="1"/>
  <c r="BH5291" i="7" s="1"/>
  <c r="BI5291" i="7"/>
  <c r="BF5292" i="7"/>
  <c r="BG5292" i="7" s="1"/>
  <c r="BH5292" i="7" s="1"/>
  <c r="BI5292" i="7"/>
  <c r="BF5293" i="7"/>
  <c r="BG5293" i="7" s="1"/>
  <c r="BH5293" i="7" s="1"/>
  <c r="BI5293" i="7"/>
  <c r="BF5294" i="7"/>
  <c r="BG5294" i="7" s="1"/>
  <c r="BH5294" i="7" s="1"/>
  <c r="BI5294" i="7"/>
  <c r="BF5295" i="7"/>
  <c r="BG5295" i="7" s="1"/>
  <c r="BH5295" i="7" s="1"/>
  <c r="BI5295" i="7"/>
  <c r="BF5296" i="7"/>
  <c r="BG5296" i="7" s="1"/>
  <c r="BH5296" i="7" s="1"/>
  <c r="BI5296" i="7"/>
  <c r="BF5297" i="7"/>
  <c r="BG5297" i="7" s="1"/>
  <c r="BH5297" i="7" s="1"/>
  <c r="BI5297" i="7"/>
  <c r="BF5298" i="7"/>
  <c r="BG5298" i="7" s="1"/>
  <c r="BH5298" i="7" s="1"/>
  <c r="BI5298" i="7"/>
  <c r="BF5299" i="7"/>
  <c r="BG5299" i="7" s="1"/>
  <c r="BH5299" i="7" s="1"/>
  <c r="BI5299" i="7"/>
  <c r="BF5300" i="7"/>
  <c r="BG5300" i="7" s="1"/>
  <c r="BH5300" i="7" s="1"/>
  <c r="BI5300" i="7"/>
  <c r="BF5301" i="7"/>
  <c r="BG5301" i="7" s="1"/>
  <c r="BH5301" i="7" s="1"/>
  <c r="BI5301" i="7"/>
  <c r="BF5302" i="7"/>
  <c r="BG5302" i="7" s="1"/>
  <c r="BH5302" i="7" s="1"/>
  <c r="BI5302" i="7"/>
  <c r="BF5303" i="7"/>
  <c r="BG5303" i="7" s="1"/>
  <c r="BH5303" i="7" s="1"/>
  <c r="BI5303" i="7"/>
  <c r="BF5304" i="7"/>
  <c r="BG5304" i="7" s="1"/>
  <c r="BH5304" i="7" s="1"/>
  <c r="BI5304" i="7"/>
  <c r="BF5305" i="7"/>
  <c r="BG5305" i="7" s="1"/>
  <c r="BH5305" i="7" s="1"/>
  <c r="BI5305" i="7"/>
  <c r="BF5306" i="7"/>
  <c r="BG5306" i="7" s="1"/>
  <c r="BH5306" i="7" s="1"/>
  <c r="BI5306" i="7"/>
  <c r="BF5307" i="7"/>
  <c r="BG5307" i="7" s="1"/>
  <c r="BH5307" i="7" s="1"/>
  <c r="BI5307" i="7"/>
  <c r="BF5308" i="7"/>
  <c r="BG5308" i="7" s="1"/>
  <c r="BH5308" i="7" s="1"/>
  <c r="BI5308" i="7"/>
  <c r="BF5309" i="7"/>
  <c r="BG5309" i="7" s="1"/>
  <c r="BH5309" i="7" s="1"/>
  <c r="BI5309" i="7"/>
  <c r="BF5310" i="7"/>
  <c r="BG5310" i="7" s="1"/>
  <c r="BH5310" i="7" s="1"/>
  <c r="BI5310" i="7"/>
  <c r="BF5311" i="7"/>
  <c r="BG5311" i="7" s="1"/>
  <c r="BH5311" i="7" s="1"/>
  <c r="BI5311" i="7"/>
  <c r="BF5312" i="7"/>
  <c r="BG5312" i="7" s="1"/>
  <c r="BH5312" i="7" s="1"/>
  <c r="BI5312" i="7"/>
  <c r="BF5313" i="7"/>
  <c r="BG5313" i="7" s="1"/>
  <c r="BH5313" i="7" s="1"/>
  <c r="BI5313" i="7"/>
  <c r="BF5314" i="7"/>
  <c r="BG5314" i="7" s="1"/>
  <c r="BH5314" i="7" s="1"/>
  <c r="BI5314" i="7"/>
  <c r="BF5315" i="7"/>
  <c r="BG5315" i="7" s="1"/>
  <c r="BH5315" i="7" s="1"/>
  <c r="BI5315" i="7"/>
  <c r="BF5316" i="7"/>
  <c r="BG5316" i="7" s="1"/>
  <c r="BH5316" i="7" s="1"/>
  <c r="BI5316" i="7"/>
  <c r="BF5317" i="7"/>
  <c r="BG5317" i="7" s="1"/>
  <c r="BH5317" i="7" s="1"/>
  <c r="BI5317" i="7"/>
  <c r="BF5318" i="7"/>
  <c r="BG5318" i="7" s="1"/>
  <c r="BH5318" i="7" s="1"/>
  <c r="BI5318" i="7"/>
  <c r="BF5319" i="7"/>
  <c r="BG5319" i="7" s="1"/>
  <c r="BH5319" i="7" s="1"/>
  <c r="BI5319" i="7"/>
  <c r="BF5320" i="7"/>
  <c r="BG5320" i="7" s="1"/>
  <c r="BH5320" i="7" s="1"/>
  <c r="BI5320" i="7"/>
  <c r="BF5321" i="7"/>
  <c r="BG5321" i="7" s="1"/>
  <c r="BH5321" i="7" s="1"/>
  <c r="BI5321" i="7"/>
  <c r="BF5322" i="7"/>
  <c r="BG5322" i="7" s="1"/>
  <c r="BH5322" i="7" s="1"/>
  <c r="BI5322" i="7"/>
  <c r="BF5323" i="7"/>
  <c r="BG5323" i="7" s="1"/>
  <c r="BH5323" i="7" s="1"/>
  <c r="BI5323" i="7"/>
  <c r="BF5324" i="7"/>
  <c r="BG5324" i="7" s="1"/>
  <c r="BH5324" i="7" s="1"/>
  <c r="BI5324" i="7"/>
  <c r="BF5325" i="7"/>
  <c r="BG5325" i="7" s="1"/>
  <c r="BH5325" i="7" s="1"/>
  <c r="BI5325" i="7"/>
  <c r="BF5326" i="7"/>
  <c r="BG5326" i="7" s="1"/>
  <c r="BH5326" i="7" s="1"/>
  <c r="BI5326" i="7"/>
  <c r="BF5327" i="7"/>
  <c r="BG5327" i="7" s="1"/>
  <c r="BH5327" i="7" s="1"/>
  <c r="BI5327" i="7"/>
  <c r="BF5328" i="7"/>
  <c r="BG5328" i="7" s="1"/>
  <c r="BH5328" i="7" s="1"/>
  <c r="BI5328" i="7"/>
  <c r="BF5329" i="7"/>
  <c r="BG5329" i="7" s="1"/>
  <c r="BH5329" i="7" s="1"/>
  <c r="BI5329" i="7"/>
  <c r="BF5330" i="7"/>
  <c r="BG5330" i="7" s="1"/>
  <c r="BH5330" i="7" s="1"/>
  <c r="BI5330" i="7"/>
  <c r="BF5331" i="7"/>
  <c r="BG5331" i="7" s="1"/>
  <c r="BH5331" i="7" s="1"/>
  <c r="BI5331" i="7"/>
  <c r="BF5332" i="7"/>
  <c r="BG5332" i="7" s="1"/>
  <c r="BH5332" i="7" s="1"/>
  <c r="BI5332" i="7"/>
  <c r="BF5333" i="7"/>
  <c r="BG5333" i="7" s="1"/>
  <c r="BH5333" i="7" s="1"/>
  <c r="BI5333" i="7"/>
  <c r="BF5334" i="7"/>
  <c r="BG5334" i="7" s="1"/>
  <c r="BH5334" i="7" s="1"/>
  <c r="BI5334" i="7"/>
  <c r="BF5335" i="7"/>
  <c r="BG5335" i="7" s="1"/>
  <c r="BH5335" i="7" s="1"/>
  <c r="BI5335" i="7"/>
  <c r="BF5336" i="7"/>
  <c r="BG5336" i="7" s="1"/>
  <c r="BH5336" i="7" s="1"/>
  <c r="BI5336" i="7"/>
  <c r="BF5337" i="7"/>
  <c r="BG5337" i="7" s="1"/>
  <c r="BH5337" i="7" s="1"/>
  <c r="BI5337" i="7"/>
  <c r="BF5338" i="7"/>
  <c r="BG5338" i="7" s="1"/>
  <c r="BH5338" i="7" s="1"/>
  <c r="BI5338" i="7"/>
  <c r="BF5339" i="7"/>
  <c r="BG5339" i="7" s="1"/>
  <c r="BH5339" i="7" s="1"/>
  <c r="BI5339" i="7"/>
  <c r="BF5340" i="7"/>
  <c r="BG5340" i="7" s="1"/>
  <c r="BH5340" i="7" s="1"/>
  <c r="BI5340" i="7"/>
  <c r="BF5341" i="7"/>
  <c r="BG5341" i="7" s="1"/>
  <c r="BH5341" i="7" s="1"/>
  <c r="BI5341" i="7"/>
  <c r="BF5342" i="7"/>
  <c r="BG5342" i="7" s="1"/>
  <c r="BH5342" i="7" s="1"/>
  <c r="BI5342" i="7"/>
  <c r="BF5343" i="7"/>
  <c r="BG5343" i="7" s="1"/>
  <c r="BH5343" i="7" s="1"/>
  <c r="BI5343" i="7"/>
  <c r="BF5344" i="7"/>
  <c r="BG5344" i="7" s="1"/>
  <c r="BH5344" i="7" s="1"/>
  <c r="BI5344" i="7"/>
  <c r="BF5345" i="7"/>
  <c r="BG5345" i="7" s="1"/>
  <c r="BH5345" i="7" s="1"/>
  <c r="BI5345" i="7"/>
  <c r="BF5346" i="7"/>
  <c r="BG5346" i="7" s="1"/>
  <c r="BH5346" i="7" s="1"/>
  <c r="BI5346" i="7"/>
  <c r="BF5347" i="7"/>
  <c r="BG5347" i="7" s="1"/>
  <c r="BH5347" i="7" s="1"/>
  <c r="BI5347" i="7"/>
  <c r="BF5348" i="7"/>
  <c r="BG5348" i="7" s="1"/>
  <c r="BH5348" i="7" s="1"/>
  <c r="BI5348" i="7"/>
  <c r="BF5349" i="7"/>
  <c r="BG5349" i="7" s="1"/>
  <c r="BH5349" i="7" s="1"/>
  <c r="BI5349" i="7"/>
  <c r="BF5350" i="7"/>
  <c r="BG5350" i="7" s="1"/>
  <c r="BH5350" i="7" s="1"/>
  <c r="BI5350" i="7"/>
  <c r="BF5351" i="7"/>
  <c r="BG5351" i="7" s="1"/>
  <c r="BH5351" i="7" s="1"/>
  <c r="BI5351" i="7"/>
  <c r="BF5352" i="7"/>
  <c r="BG5352" i="7" s="1"/>
  <c r="BH5352" i="7" s="1"/>
  <c r="BI5352" i="7"/>
  <c r="BF5353" i="7"/>
  <c r="BG5353" i="7" s="1"/>
  <c r="BH5353" i="7" s="1"/>
  <c r="BI5353" i="7"/>
  <c r="BF5354" i="7"/>
  <c r="BG5354" i="7" s="1"/>
  <c r="BH5354" i="7" s="1"/>
  <c r="BI5354" i="7"/>
  <c r="BF5355" i="7"/>
  <c r="BG5355" i="7" s="1"/>
  <c r="BH5355" i="7" s="1"/>
  <c r="BI5355" i="7"/>
  <c r="BF5356" i="7"/>
  <c r="BG5356" i="7" s="1"/>
  <c r="BH5356" i="7" s="1"/>
  <c r="BI5356" i="7"/>
  <c r="BF5357" i="7"/>
  <c r="BG5357" i="7" s="1"/>
  <c r="BH5357" i="7" s="1"/>
  <c r="BI5357" i="7"/>
  <c r="BF5358" i="7"/>
  <c r="BG5358" i="7" s="1"/>
  <c r="BH5358" i="7" s="1"/>
  <c r="BI5358" i="7"/>
  <c r="BF5359" i="7"/>
  <c r="BG5359" i="7" s="1"/>
  <c r="BH5359" i="7" s="1"/>
  <c r="BI5359" i="7"/>
  <c r="BF5360" i="7"/>
  <c r="BG5360" i="7" s="1"/>
  <c r="BH5360" i="7" s="1"/>
  <c r="BI5360" i="7"/>
  <c r="BF5361" i="7"/>
  <c r="BG5361" i="7" s="1"/>
  <c r="BH5361" i="7" s="1"/>
  <c r="BI5361" i="7"/>
  <c r="BF5362" i="7"/>
  <c r="BG5362" i="7" s="1"/>
  <c r="BH5362" i="7" s="1"/>
  <c r="BI5362" i="7"/>
  <c r="BF5363" i="7"/>
  <c r="BG5363" i="7" s="1"/>
  <c r="BH5363" i="7" s="1"/>
  <c r="BI5363" i="7"/>
  <c r="BF5364" i="7"/>
  <c r="BG5364" i="7" s="1"/>
  <c r="BH5364" i="7" s="1"/>
  <c r="BI5364" i="7"/>
  <c r="BF5365" i="7"/>
  <c r="BG5365" i="7" s="1"/>
  <c r="BH5365" i="7" s="1"/>
  <c r="BI5365" i="7"/>
  <c r="BF5366" i="7"/>
  <c r="BG5366" i="7" s="1"/>
  <c r="BH5366" i="7" s="1"/>
  <c r="BI5366" i="7"/>
  <c r="BF5367" i="7"/>
  <c r="BG5367" i="7" s="1"/>
  <c r="BH5367" i="7" s="1"/>
  <c r="BI5367" i="7"/>
  <c r="BF5368" i="7"/>
  <c r="BG5368" i="7" s="1"/>
  <c r="BH5368" i="7" s="1"/>
  <c r="BI5368" i="7"/>
  <c r="BF5369" i="7"/>
  <c r="BG5369" i="7" s="1"/>
  <c r="BH5369" i="7" s="1"/>
  <c r="BI5369" i="7"/>
  <c r="BF5370" i="7"/>
  <c r="BG5370" i="7" s="1"/>
  <c r="BH5370" i="7" s="1"/>
  <c r="BI5370" i="7"/>
  <c r="BF5371" i="7"/>
  <c r="BG5371" i="7" s="1"/>
  <c r="BH5371" i="7" s="1"/>
  <c r="BI5371" i="7"/>
  <c r="BF5372" i="7"/>
  <c r="BG5372" i="7" s="1"/>
  <c r="BH5372" i="7" s="1"/>
  <c r="BI5372" i="7"/>
  <c r="BF5373" i="7"/>
  <c r="BG5373" i="7" s="1"/>
  <c r="BH5373" i="7" s="1"/>
  <c r="BI5373" i="7"/>
  <c r="BF5374" i="7"/>
  <c r="BG5374" i="7" s="1"/>
  <c r="BH5374" i="7" s="1"/>
  <c r="BI5374" i="7"/>
  <c r="BF5375" i="7"/>
  <c r="BG5375" i="7" s="1"/>
  <c r="BH5375" i="7" s="1"/>
  <c r="BI5375" i="7"/>
  <c r="BF5376" i="7"/>
  <c r="BG5376" i="7" s="1"/>
  <c r="BH5376" i="7" s="1"/>
  <c r="BI5376" i="7"/>
  <c r="BF5377" i="7"/>
  <c r="BG5377" i="7" s="1"/>
  <c r="BH5377" i="7" s="1"/>
  <c r="BI5377" i="7"/>
  <c r="BF5378" i="7"/>
  <c r="BG5378" i="7" s="1"/>
  <c r="BH5378" i="7" s="1"/>
  <c r="BI5378" i="7"/>
  <c r="BF5379" i="7"/>
  <c r="BG5379" i="7" s="1"/>
  <c r="BH5379" i="7" s="1"/>
  <c r="BI5379" i="7"/>
  <c r="BF5380" i="7"/>
  <c r="BG5380" i="7" s="1"/>
  <c r="BH5380" i="7" s="1"/>
  <c r="BI5380" i="7"/>
  <c r="BF5381" i="7"/>
  <c r="BG5381" i="7" s="1"/>
  <c r="BH5381" i="7" s="1"/>
  <c r="BI5381" i="7"/>
  <c r="BF5382" i="7"/>
  <c r="BG5382" i="7" s="1"/>
  <c r="BH5382" i="7" s="1"/>
  <c r="BI5382" i="7"/>
  <c r="BF5383" i="7"/>
  <c r="BG5383" i="7" s="1"/>
  <c r="BH5383" i="7" s="1"/>
  <c r="BI5383" i="7"/>
  <c r="BF5384" i="7"/>
  <c r="BG5384" i="7" s="1"/>
  <c r="BH5384" i="7" s="1"/>
  <c r="BI5384" i="7"/>
  <c r="BF5385" i="7"/>
  <c r="BG5385" i="7" s="1"/>
  <c r="BH5385" i="7" s="1"/>
  <c r="BI5385" i="7"/>
  <c r="BF5386" i="7"/>
  <c r="BG5386" i="7" s="1"/>
  <c r="BH5386" i="7" s="1"/>
  <c r="BI5386" i="7"/>
  <c r="BF5387" i="7"/>
  <c r="BG5387" i="7" s="1"/>
  <c r="BH5387" i="7" s="1"/>
  <c r="BI5387" i="7"/>
  <c r="BF5388" i="7"/>
  <c r="BG5388" i="7" s="1"/>
  <c r="BH5388" i="7" s="1"/>
  <c r="BI5388" i="7"/>
  <c r="BF5389" i="7"/>
  <c r="BG5389" i="7" s="1"/>
  <c r="BH5389" i="7" s="1"/>
  <c r="BI5389" i="7"/>
  <c r="BF5390" i="7"/>
  <c r="BG5390" i="7" s="1"/>
  <c r="BH5390" i="7" s="1"/>
  <c r="BI5390" i="7"/>
  <c r="BF5391" i="7"/>
  <c r="BG5391" i="7" s="1"/>
  <c r="BH5391" i="7" s="1"/>
  <c r="BI5391" i="7"/>
  <c r="BF5392" i="7"/>
  <c r="BG5392" i="7" s="1"/>
  <c r="BH5392" i="7" s="1"/>
  <c r="BI5392" i="7"/>
  <c r="BF5393" i="7"/>
  <c r="BG5393" i="7" s="1"/>
  <c r="BH5393" i="7" s="1"/>
  <c r="BI5393" i="7"/>
  <c r="BF5394" i="7"/>
  <c r="BG5394" i="7" s="1"/>
  <c r="BH5394" i="7" s="1"/>
  <c r="BI5394" i="7"/>
  <c r="BF5395" i="7"/>
  <c r="BG5395" i="7" s="1"/>
  <c r="BH5395" i="7" s="1"/>
  <c r="BI5395" i="7"/>
  <c r="BF5396" i="7"/>
  <c r="BG5396" i="7" s="1"/>
  <c r="BH5396" i="7" s="1"/>
  <c r="BI5396" i="7"/>
  <c r="BF5397" i="7"/>
  <c r="BG5397" i="7" s="1"/>
  <c r="BH5397" i="7" s="1"/>
  <c r="BI5397" i="7"/>
  <c r="BF5398" i="7"/>
  <c r="BG5398" i="7" s="1"/>
  <c r="BH5398" i="7" s="1"/>
  <c r="BI5398" i="7"/>
  <c r="BF5399" i="7"/>
  <c r="BG5399" i="7" s="1"/>
  <c r="BH5399" i="7" s="1"/>
  <c r="BI5399" i="7"/>
  <c r="BF5400" i="7"/>
  <c r="BG5400" i="7" s="1"/>
  <c r="BH5400" i="7" s="1"/>
  <c r="BI5400" i="7"/>
  <c r="BF5401" i="7"/>
  <c r="BG5401" i="7" s="1"/>
  <c r="BH5401" i="7" s="1"/>
  <c r="BI5401" i="7"/>
  <c r="BF5402" i="7"/>
  <c r="BG5402" i="7" s="1"/>
  <c r="BH5402" i="7" s="1"/>
  <c r="BI5402" i="7"/>
  <c r="BF5403" i="7"/>
  <c r="BG5403" i="7" s="1"/>
  <c r="BH5403" i="7" s="1"/>
  <c r="BI5403" i="7"/>
  <c r="BF5404" i="7"/>
  <c r="BG5404" i="7" s="1"/>
  <c r="BH5404" i="7" s="1"/>
  <c r="BI5404" i="7"/>
  <c r="BF5405" i="7"/>
  <c r="BG5405" i="7" s="1"/>
  <c r="BH5405" i="7" s="1"/>
  <c r="BI5405" i="7"/>
  <c r="BF5406" i="7"/>
  <c r="BG5406" i="7" s="1"/>
  <c r="BH5406" i="7" s="1"/>
  <c r="BI5406" i="7"/>
  <c r="BF5407" i="7"/>
  <c r="BG5407" i="7" s="1"/>
  <c r="BH5407" i="7" s="1"/>
  <c r="BI5407" i="7"/>
  <c r="BF5408" i="7"/>
  <c r="BG5408" i="7" s="1"/>
  <c r="BH5408" i="7" s="1"/>
  <c r="BI5408" i="7"/>
  <c r="BF5409" i="7"/>
  <c r="BG5409" i="7" s="1"/>
  <c r="BH5409" i="7" s="1"/>
  <c r="BI5409" i="7"/>
  <c r="BF5410" i="7"/>
  <c r="BG5410" i="7" s="1"/>
  <c r="BH5410" i="7" s="1"/>
  <c r="BI5410" i="7"/>
  <c r="BF5411" i="7"/>
  <c r="BG5411" i="7" s="1"/>
  <c r="BH5411" i="7" s="1"/>
  <c r="BI5411" i="7"/>
  <c r="BF5412" i="7"/>
  <c r="BG5412" i="7" s="1"/>
  <c r="BH5412" i="7" s="1"/>
  <c r="BI5412" i="7"/>
  <c r="BF5413" i="7"/>
  <c r="BG5413" i="7" s="1"/>
  <c r="BH5413" i="7" s="1"/>
  <c r="BI5413" i="7"/>
  <c r="BF5414" i="7"/>
  <c r="BG5414" i="7" s="1"/>
  <c r="BH5414" i="7" s="1"/>
  <c r="BI5414" i="7"/>
  <c r="BF5415" i="7"/>
  <c r="BG5415" i="7" s="1"/>
  <c r="BH5415" i="7" s="1"/>
  <c r="BI5415" i="7"/>
  <c r="BF5416" i="7"/>
  <c r="BG5416" i="7" s="1"/>
  <c r="BH5416" i="7" s="1"/>
  <c r="BI5416" i="7"/>
  <c r="BF5417" i="7"/>
  <c r="BG5417" i="7" s="1"/>
  <c r="BH5417" i="7" s="1"/>
  <c r="BI5417" i="7"/>
  <c r="BF5418" i="7"/>
  <c r="BG5418" i="7" s="1"/>
  <c r="BH5418" i="7" s="1"/>
  <c r="BI5418" i="7"/>
  <c r="BF5419" i="7"/>
  <c r="BG5419" i="7" s="1"/>
  <c r="BH5419" i="7" s="1"/>
  <c r="BI5419" i="7"/>
  <c r="BF5420" i="7"/>
  <c r="BG5420" i="7" s="1"/>
  <c r="BH5420" i="7" s="1"/>
  <c r="BI5420" i="7"/>
  <c r="BF5421" i="7"/>
  <c r="BG5421" i="7" s="1"/>
  <c r="BH5421" i="7" s="1"/>
  <c r="BI5421" i="7"/>
  <c r="BF5422" i="7"/>
  <c r="BG5422" i="7" s="1"/>
  <c r="BH5422" i="7" s="1"/>
  <c r="BI5422" i="7"/>
  <c r="BF5423" i="7"/>
  <c r="BG5423" i="7" s="1"/>
  <c r="BH5423" i="7" s="1"/>
  <c r="BI5423" i="7"/>
  <c r="BF5424" i="7"/>
  <c r="BG5424" i="7" s="1"/>
  <c r="BH5424" i="7" s="1"/>
  <c r="BI5424" i="7"/>
  <c r="BF5425" i="7"/>
  <c r="BG5425" i="7" s="1"/>
  <c r="BH5425" i="7" s="1"/>
  <c r="BI5425" i="7"/>
  <c r="BF5426" i="7"/>
  <c r="BG5426" i="7" s="1"/>
  <c r="BH5426" i="7" s="1"/>
  <c r="BI5426" i="7"/>
  <c r="BF5427" i="7"/>
  <c r="BG5427" i="7" s="1"/>
  <c r="BH5427" i="7" s="1"/>
  <c r="BI5427" i="7"/>
  <c r="BF5428" i="7"/>
  <c r="BG5428" i="7" s="1"/>
  <c r="BH5428" i="7" s="1"/>
  <c r="BI5428" i="7"/>
  <c r="BF5429" i="7"/>
  <c r="BG5429" i="7" s="1"/>
  <c r="BH5429" i="7" s="1"/>
  <c r="BI5429" i="7"/>
  <c r="BF5430" i="7"/>
  <c r="BG5430" i="7" s="1"/>
  <c r="BH5430" i="7" s="1"/>
  <c r="BI5430" i="7"/>
  <c r="BF5431" i="7"/>
  <c r="BG5431" i="7" s="1"/>
  <c r="BH5431" i="7" s="1"/>
  <c r="BI5431" i="7"/>
  <c r="BF5432" i="7"/>
  <c r="BG5432" i="7" s="1"/>
  <c r="BH5432" i="7" s="1"/>
  <c r="BI5432" i="7"/>
  <c r="BF5433" i="7"/>
  <c r="BG5433" i="7" s="1"/>
  <c r="BH5433" i="7" s="1"/>
  <c r="BI5433" i="7"/>
  <c r="BF5434" i="7"/>
  <c r="BG5434" i="7" s="1"/>
  <c r="BH5434" i="7" s="1"/>
  <c r="BI5434" i="7"/>
  <c r="BF5435" i="7"/>
  <c r="BG5435" i="7" s="1"/>
  <c r="BH5435" i="7" s="1"/>
  <c r="BI5435" i="7"/>
  <c r="BF5436" i="7"/>
  <c r="BG5436" i="7" s="1"/>
  <c r="BH5436" i="7" s="1"/>
  <c r="BI5436" i="7"/>
  <c r="BF5437" i="7"/>
  <c r="BG5437" i="7" s="1"/>
  <c r="BH5437" i="7" s="1"/>
  <c r="BI5437" i="7"/>
  <c r="BF5438" i="7"/>
  <c r="BG5438" i="7" s="1"/>
  <c r="BH5438" i="7" s="1"/>
  <c r="BI5438" i="7"/>
  <c r="BF5439" i="7"/>
  <c r="BG5439" i="7" s="1"/>
  <c r="BH5439" i="7" s="1"/>
  <c r="BI5439" i="7"/>
  <c r="BF5440" i="7"/>
  <c r="BG5440" i="7" s="1"/>
  <c r="BH5440" i="7" s="1"/>
  <c r="BI5440" i="7"/>
  <c r="C3" i="4"/>
  <c r="B25" i="4" s="1"/>
  <c r="C2" i="4"/>
  <c r="B26" i="4"/>
  <c r="A1" i="10" l="1"/>
  <c r="A2" i="10"/>
  <c r="P9" i="15"/>
  <c r="K6" i="17" s="1"/>
  <c r="A11" i="10" l="1"/>
  <c r="A6" i="10"/>
  <c r="A7" i="10"/>
  <c r="A8" i="10"/>
  <c r="A9" i="10"/>
  <c r="A10" i="10"/>
  <c r="B24" i="4"/>
  <c r="BF4829" i="7"/>
  <c r="BG4829" i="7" s="1"/>
  <c r="BH4829" i="7" s="1"/>
  <c r="BI4829" i="7"/>
  <c r="BF4830" i="7"/>
  <c r="BG4830" i="7" s="1"/>
  <c r="BH4830" i="7" s="1"/>
  <c r="BI4830" i="7"/>
  <c r="BF4831" i="7"/>
  <c r="BG4831" i="7" s="1"/>
  <c r="BH4831" i="7" s="1"/>
  <c r="BI4831" i="7"/>
  <c r="BF4832" i="7"/>
  <c r="BG4832" i="7" s="1"/>
  <c r="BH4832" i="7" s="1"/>
  <c r="BI4832" i="7"/>
  <c r="BF4833" i="7"/>
  <c r="BG4833" i="7" s="1"/>
  <c r="BH4833" i="7" s="1"/>
  <c r="BI4833" i="7"/>
  <c r="BF4834" i="7"/>
  <c r="BG4834" i="7" s="1"/>
  <c r="BH4834" i="7" s="1"/>
  <c r="BI4834" i="7"/>
  <c r="BF4835" i="7"/>
  <c r="BG4835" i="7" s="1"/>
  <c r="BH4835" i="7" s="1"/>
  <c r="BI4835" i="7"/>
  <c r="BF4836" i="7"/>
  <c r="BG4836" i="7" s="1"/>
  <c r="BH4836" i="7" s="1"/>
  <c r="BI4836" i="7"/>
  <c r="BF4837" i="7"/>
  <c r="BG4837" i="7" s="1"/>
  <c r="BH4837" i="7" s="1"/>
  <c r="BI4837" i="7"/>
  <c r="BF4838" i="7"/>
  <c r="BG4838" i="7" s="1"/>
  <c r="BH4838" i="7" s="1"/>
  <c r="BI4838" i="7"/>
  <c r="BF4839" i="7"/>
  <c r="BG4839" i="7" s="1"/>
  <c r="BH4839" i="7" s="1"/>
  <c r="BI4839" i="7"/>
  <c r="BF4840" i="7"/>
  <c r="BG4840" i="7" s="1"/>
  <c r="BH4840" i="7" s="1"/>
  <c r="BI4840" i="7"/>
  <c r="BF4841" i="7"/>
  <c r="BG4841" i="7" s="1"/>
  <c r="BH4841" i="7" s="1"/>
  <c r="BI4841" i="7"/>
  <c r="BF4842" i="7"/>
  <c r="BG4842" i="7" s="1"/>
  <c r="BH4842" i="7" s="1"/>
  <c r="BI4842" i="7"/>
  <c r="BF4843" i="7"/>
  <c r="BG4843" i="7" s="1"/>
  <c r="BH4843" i="7" s="1"/>
  <c r="BI4843" i="7"/>
  <c r="BF4844" i="7"/>
  <c r="BG4844" i="7" s="1"/>
  <c r="BH4844" i="7" s="1"/>
  <c r="BI4844" i="7"/>
  <c r="BF4845" i="7"/>
  <c r="BG4845" i="7" s="1"/>
  <c r="BH4845" i="7" s="1"/>
  <c r="BI4845" i="7"/>
  <c r="BF4846" i="7"/>
  <c r="BG4846" i="7" s="1"/>
  <c r="BH4846" i="7" s="1"/>
  <c r="BI4846" i="7"/>
  <c r="BF4847" i="7"/>
  <c r="BG4847" i="7" s="1"/>
  <c r="BH4847" i="7" s="1"/>
  <c r="BI4847" i="7"/>
  <c r="BF4848" i="7"/>
  <c r="BG4848" i="7" s="1"/>
  <c r="BH4848" i="7" s="1"/>
  <c r="BI4848" i="7"/>
  <c r="BF4849" i="7"/>
  <c r="BG4849" i="7" s="1"/>
  <c r="BH4849" i="7" s="1"/>
  <c r="BI4849" i="7"/>
  <c r="BF4850" i="7"/>
  <c r="BG4850" i="7" s="1"/>
  <c r="BH4850" i="7" s="1"/>
  <c r="BI4850" i="7"/>
  <c r="BF4851" i="7"/>
  <c r="BG4851" i="7" s="1"/>
  <c r="BH4851" i="7" s="1"/>
  <c r="BI4851" i="7"/>
  <c r="BF4852" i="7"/>
  <c r="BG4852" i="7" s="1"/>
  <c r="BH4852" i="7" s="1"/>
  <c r="BI4852" i="7"/>
  <c r="BF4853" i="7"/>
  <c r="BG4853" i="7" s="1"/>
  <c r="BH4853" i="7" s="1"/>
  <c r="BI4853" i="7"/>
  <c r="BF4854" i="7"/>
  <c r="BG4854" i="7" s="1"/>
  <c r="BH4854" i="7" s="1"/>
  <c r="BI4854" i="7"/>
  <c r="BF4855" i="7"/>
  <c r="BG4855" i="7" s="1"/>
  <c r="BH4855" i="7" s="1"/>
  <c r="BI4855" i="7"/>
  <c r="BF4856" i="7"/>
  <c r="BG4856" i="7" s="1"/>
  <c r="BH4856" i="7" s="1"/>
  <c r="BI4856" i="7"/>
  <c r="BF4857" i="7"/>
  <c r="BG4857" i="7" s="1"/>
  <c r="BH4857" i="7" s="1"/>
  <c r="BI4857" i="7"/>
  <c r="BF4858" i="7"/>
  <c r="BG4858" i="7" s="1"/>
  <c r="BH4858" i="7" s="1"/>
  <c r="BI4858" i="7"/>
  <c r="BF4859" i="7"/>
  <c r="BG4859" i="7" s="1"/>
  <c r="BH4859" i="7" s="1"/>
  <c r="BI4859" i="7"/>
  <c r="BF4860" i="7"/>
  <c r="BG4860" i="7" s="1"/>
  <c r="BH4860" i="7" s="1"/>
  <c r="BI4860" i="7"/>
  <c r="BF4861" i="7"/>
  <c r="BG4861" i="7" s="1"/>
  <c r="BH4861" i="7" s="1"/>
  <c r="BI4861" i="7"/>
  <c r="BF4862" i="7"/>
  <c r="BG4862" i="7" s="1"/>
  <c r="BH4862" i="7" s="1"/>
  <c r="BI4862" i="7"/>
  <c r="BF4863" i="7"/>
  <c r="BG4863" i="7" s="1"/>
  <c r="BH4863" i="7" s="1"/>
  <c r="BI4863" i="7"/>
  <c r="BF4864" i="7"/>
  <c r="BG4864" i="7" s="1"/>
  <c r="BH4864" i="7" s="1"/>
  <c r="BI4864" i="7"/>
  <c r="BF4865" i="7"/>
  <c r="BG4865" i="7" s="1"/>
  <c r="BH4865" i="7" s="1"/>
  <c r="BI4865" i="7"/>
  <c r="BF4866" i="7"/>
  <c r="BG4866" i="7" s="1"/>
  <c r="BH4866" i="7" s="1"/>
  <c r="BI4866" i="7"/>
  <c r="BF4867" i="7"/>
  <c r="BG4867" i="7" s="1"/>
  <c r="BH4867" i="7" s="1"/>
  <c r="BI4867" i="7"/>
  <c r="BF4868" i="7"/>
  <c r="BG4868" i="7" s="1"/>
  <c r="BH4868" i="7" s="1"/>
  <c r="BI4868" i="7"/>
  <c r="BF4869" i="7"/>
  <c r="BG4869" i="7" s="1"/>
  <c r="BH4869" i="7" s="1"/>
  <c r="BI4869" i="7"/>
  <c r="BF4870" i="7"/>
  <c r="BG4870" i="7" s="1"/>
  <c r="BH4870" i="7" s="1"/>
  <c r="BI4870" i="7"/>
  <c r="BF4871" i="7"/>
  <c r="BG4871" i="7" s="1"/>
  <c r="BH4871" i="7" s="1"/>
  <c r="BI4871" i="7"/>
  <c r="BF4872" i="7"/>
  <c r="BG4872" i="7" s="1"/>
  <c r="BH4872" i="7" s="1"/>
  <c r="BI4872" i="7"/>
  <c r="BF4873" i="7"/>
  <c r="BG4873" i="7" s="1"/>
  <c r="BH4873" i="7" s="1"/>
  <c r="BI4873" i="7"/>
  <c r="BF4874" i="7"/>
  <c r="BG4874" i="7" s="1"/>
  <c r="BH4874" i="7" s="1"/>
  <c r="BI4874" i="7"/>
  <c r="BF4875" i="7"/>
  <c r="BG4875" i="7" s="1"/>
  <c r="BH4875" i="7" s="1"/>
  <c r="BI4875" i="7"/>
  <c r="BF4876" i="7"/>
  <c r="BG4876" i="7" s="1"/>
  <c r="BH4876" i="7" s="1"/>
  <c r="BI4876" i="7"/>
  <c r="BF4877" i="7"/>
  <c r="BG4877" i="7" s="1"/>
  <c r="BH4877" i="7" s="1"/>
  <c r="BI4877" i="7"/>
  <c r="BF4878" i="7"/>
  <c r="BG4878" i="7" s="1"/>
  <c r="BH4878" i="7" s="1"/>
  <c r="BI4878" i="7"/>
  <c r="BF4879" i="7"/>
  <c r="BG4879" i="7" s="1"/>
  <c r="BH4879" i="7" s="1"/>
  <c r="BI4879" i="7"/>
  <c r="BF4880" i="7"/>
  <c r="BG4880" i="7" s="1"/>
  <c r="BH4880" i="7" s="1"/>
  <c r="BI4880" i="7"/>
  <c r="BF4881" i="7"/>
  <c r="BG4881" i="7" s="1"/>
  <c r="BH4881" i="7" s="1"/>
  <c r="BI4881" i="7"/>
  <c r="BF4882" i="7"/>
  <c r="BG4882" i="7" s="1"/>
  <c r="BH4882" i="7" s="1"/>
  <c r="BI4882" i="7"/>
  <c r="BF4883" i="7"/>
  <c r="BG4883" i="7" s="1"/>
  <c r="BH4883" i="7" s="1"/>
  <c r="BI4883" i="7"/>
  <c r="BF4884" i="7"/>
  <c r="BG4884" i="7" s="1"/>
  <c r="BH4884" i="7" s="1"/>
  <c r="BI4884" i="7"/>
  <c r="BF4885" i="7"/>
  <c r="BG4885" i="7" s="1"/>
  <c r="BH4885" i="7" s="1"/>
  <c r="BI4885" i="7"/>
  <c r="BF4886" i="7"/>
  <c r="BG4886" i="7" s="1"/>
  <c r="BH4886" i="7" s="1"/>
  <c r="BI4886" i="7"/>
  <c r="BF4887" i="7"/>
  <c r="BG4887" i="7" s="1"/>
  <c r="BH4887" i="7" s="1"/>
  <c r="BI4887" i="7"/>
  <c r="BF4888" i="7"/>
  <c r="BG4888" i="7" s="1"/>
  <c r="BH4888" i="7" s="1"/>
  <c r="BI4888" i="7"/>
  <c r="BF4889" i="7"/>
  <c r="BG4889" i="7" s="1"/>
  <c r="BH4889" i="7" s="1"/>
  <c r="BI4889" i="7"/>
  <c r="BF4890" i="7"/>
  <c r="BG4890" i="7" s="1"/>
  <c r="BH4890" i="7" s="1"/>
  <c r="BI4890" i="7"/>
  <c r="BF4891" i="7"/>
  <c r="BG4891" i="7" s="1"/>
  <c r="BH4891" i="7" s="1"/>
  <c r="BI4891" i="7"/>
  <c r="BF4892" i="7"/>
  <c r="BG4892" i="7" s="1"/>
  <c r="BH4892" i="7" s="1"/>
  <c r="BI4892" i="7"/>
  <c r="BF4893" i="7"/>
  <c r="BG4893" i="7" s="1"/>
  <c r="BH4893" i="7" s="1"/>
  <c r="BI4893" i="7"/>
  <c r="BF4894" i="7"/>
  <c r="BG4894" i="7" s="1"/>
  <c r="BH4894" i="7" s="1"/>
  <c r="BI4894" i="7"/>
  <c r="BF4895" i="7"/>
  <c r="BG4895" i="7" s="1"/>
  <c r="BH4895" i="7" s="1"/>
  <c r="BI4895" i="7"/>
  <c r="BF4896" i="7"/>
  <c r="BG4896" i="7" s="1"/>
  <c r="BH4896" i="7" s="1"/>
  <c r="BI4896" i="7"/>
  <c r="BF4897" i="7"/>
  <c r="BG4897" i="7" s="1"/>
  <c r="BH4897" i="7" s="1"/>
  <c r="BI4897" i="7"/>
  <c r="BF4898" i="7"/>
  <c r="BG4898" i="7" s="1"/>
  <c r="BH4898" i="7" s="1"/>
  <c r="BI4898" i="7"/>
  <c r="BF4899" i="7"/>
  <c r="BG4899" i="7" s="1"/>
  <c r="BH4899" i="7" s="1"/>
  <c r="BI4899" i="7"/>
  <c r="BF4900" i="7"/>
  <c r="BG4900" i="7" s="1"/>
  <c r="BH4900" i="7" s="1"/>
  <c r="BI4900" i="7"/>
  <c r="BF4901" i="7"/>
  <c r="BG4901" i="7" s="1"/>
  <c r="BH4901" i="7" s="1"/>
  <c r="BI4901" i="7"/>
  <c r="BF4902" i="7"/>
  <c r="BG4902" i="7" s="1"/>
  <c r="BH4902" i="7" s="1"/>
  <c r="BI4902" i="7"/>
  <c r="BF4903" i="7"/>
  <c r="BG4903" i="7" s="1"/>
  <c r="BH4903" i="7" s="1"/>
  <c r="BI4903" i="7"/>
  <c r="BF4904" i="7"/>
  <c r="BG4904" i="7" s="1"/>
  <c r="BH4904" i="7" s="1"/>
  <c r="BI4904" i="7"/>
  <c r="BF4905" i="7"/>
  <c r="BG4905" i="7" s="1"/>
  <c r="BH4905" i="7" s="1"/>
  <c r="BI4905" i="7"/>
  <c r="BF4906" i="7"/>
  <c r="BG4906" i="7" s="1"/>
  <c r="BH4906" i="7" s="1"/>
  <c r="BI4906" i="7"/>
  <c r="BF4907" i="7"/>
  <c r="BG4907" i="7" s="1"/>
  <c r="BH4907" i="7" s="1"/>
  <c r="BI4907" i="7"/>
  <c r="BF4908" i="7"/>
  <c r="BG4908" i="7" s="1"/>
  <c r="BH4908" i="7" s="1"/>
  <c r="BI4908" i="7"/>
  <c r="BF4909" i="7"/>
  <c r="BG4909" i="7" s="1"/>
  <c r="BH4909" i="7" s="1"/>
  <c r="BI4909" i="7"/>
  <c r="BF4910" i="7"/>
  <c r="BG4910" i="7" s="1"/>
  <c r="BH4910" i="7" s="1"/>
  <c r="BI4910" i="7"/>
  <c r="BF4911" i="7"/>
  <c r="BG4911" i="7" s="1"/>
  <c r="BH4911" i="7" s="1"/>
  <c r="BI4911" i="7"/>
  <c r="BF4912" i="7"/>
  <c r="BG4912" i="7" s="1"/>
  <c r="BH4912" i="7" s="1"/>
  <c r="BI4912" i="7"/>
  <c r="BF4913" i="7"/>
  <c r="BG4913" i="7" s="1"/>
  <c r="BH4913" i="7" s="1"/>
  <c r="BI4913" i="7"/>
  <c r="BF4914" i="7"/>
  <c r="BG4914" i="7" s="1"/>
  <c r="BH4914" i="7" s="1"/>
  <c r="BI4914" i="7"/>
  <c r="BF4915" i="7"/>
  <c r="BG4915" i="7" s="1"/>
  <c r="BH4915" i="7" s="1"/>
  <c r="BI4915" i="7"/>
  <c r="BF4916" i="7"/>
  <c r="BG4916" i="7" s="1"/>
  <c r="BH4916" i="7" s="1"/>
  <c r="BI4916" i="7"/>
  <c r="BF4917" i="7"/>
  <c r="BG4917" i="7" s="1"/>
  <c r="BH4917" i="7" s="1"/>
  <c r="BI4917" i="7"/>
  <c r="BF4918" i="7"/>
  <c r="BG4918" i="7" s="1"/>
  <c r="BH4918" i="7" s="1"/>
  <c r="BI4918" i="7"/>
  <c r="BF4919" i="7"/>
  <c r="BG4919" i="7" s="1"/>
  <c r="BH4919" i="7" s="1"/>
  <c r="BI4919" i="7"/>
  <c r="BF4920" i="7"/>
  <c r="BG4920" i="7" s="1"/>
  <c r="BH4920" i="7" s="1"/>
  <c r="BI4920" i="7"/>
  <c r="BF4921" i="7"/>
  <c r="BG4921" i="7" s="1"/>
  <c r="BH4921" i="7" s="1"/>
  <c r="BI4921" i="7"/>
  <c r="BF4922" i="7"/>
  <c r="BG4922" i="7" s="1"/>
  <c r="BH4922" i="7" s="1"/>
  <c r="BI4922" i="7"/>
  <c r="BF4923" i="7"/>
  <c r="BG4923" i="7" s="1"/>
  <c r="BH4923" i="7" s="1"/>
  <c r="BI4923" i="7"/>
  <c r="BF4924" i="7"/>
  <c r="BG4924" i="7" s="1"/>
  <c r="BH4924" i="7" s="1"/>
  <c r="BI4924" i="7"/>
  <c r="BF4925" i="7"/>
  <c r="BG4925" i="7" s="1"/>
  <c r="BH4925" i="7" s="1"/>
  <c r="BI4925" i="7"/>
  <c r="BF4926" i="7"/>
  <c r="BG4926" i="7" s="1"/>
  <c r="BH4926" i="7" s="1"/>
  <c r="BI4926" i="7"/>
  <c r="BF4927" i="7"/>
  <c r="BG4927" i="7" s="1"/>
  <c r="BH4927" i="7" s="1"/>
  <c r="BI4927" i="7"/>
  <c r="BF4928" i="7"/>
  <c r="BG4928" i="7" s="1"/>
  <c r="BH4928" i="7" s="1"/>
  <c r="BI4928" i="7"/>
  <c r="BF4929" i="7"/>
  <c r="BG4929" i="7" s="1"/>
  <c r="BH4929" i="7" s="1"/>
  <c r="BI4929" i="7"/>
  <c r="BF4930" i="7"/>
  <c r="BG4930" i="7" s="1"/>
  <c r="BH4930" i="7" s="1"/>
  <c r="BI4930" i="7"/>
  <c r="BF4931" i="7"/>
  <c r="BG4931" i="7" s="1"/>
  <c r="BH4931" i="7" s="1"/>
  <c r="BI4931" i="7"/>
  <c r="BF4932" i="7"/>
  <c r="BG4932" i="7" s="1"/>
  <c r="BH4932" i="7" s="1"/>
  <c r="BI4932" i="7"/>
  <c r="BF4933" i="7"/>
  <c r="BG4933" i="7" s="1"/>
  <c r="BH4933" i="7" s="1"/>
  <c r="BI4933" i="7"/>
  <c r="BF4934" i="7"/>
  <c r="BG4934" i="7" s="1"/>
  <c r="BH4934" i="7" s="1"/>
  <c r="BI4934" i="7"/>
  <c r="BF4935" i="7"/>
  <c r="BG4935" i="7" s="1"/>
  <c r="BH4935" i="7" s="1"/>
  <c r="BI4935" i="7"/>
  <c r="BF4936" i="7"/>
  <c r="BG4936" i="7" s="1"/>
  <c r="BH4936" i="7" s="1"/>
  <c r="BI4936" i="7"/>
  <c r="BF4937" i="7"/>
  <c r="BG4937" i="7" s="1"/>
  <c r="BH4937" i="7" s="1"/>
  <c r="BI4937" i="7"/>
  <c r="BF4938" i="7"/>
  <c r="BG4938" i="7" s="1"/>
  <c r="BH4938" i="7" s="1"/>
  <c r="BI4938" i="7"/>
  <c r="BF4939" i="7"/>
  <c r="BG4939" i="7" s="1"/>
  <c r="BH4939" i="7" s="1"/>
  <c r="BI4939" i="7"/>
  <c r="BF4940" i="7"/>
  <c r="BG4940" i="7" s="1"/>
  <c r="BH4940" i="7" s="1"/>
  <c r="BI4940" i="7"/>
  <c r="BF4941" i="7"/>
  <c r="BG4941" i="7" s="1"/>
  <c r="BH4941" i="7" s="1"/>
  <c r="BI4941" i="7"/>
  <c r="BF4942" i="7"/>
  <c r="BG4942" i="7" s="1"/>
  <c r="BH4942" i="7" s="1"/>
  <c r="BI4942" i="7"/>
  <c r="BF4943" i="7"/>
  <c r="BG4943" i="7" s="1"/>
  <c r="BH4943" i="7" s="1"/>
  <c r="BI4943" i="7"/>
  <c r="BF4944" i="7"/>
  <c r="BG4944" i="7" s="1"/>
  <c r="BH4944" i="7" s="1"/>
  <c r="BI4944" i="7"/>
  <c r="BF4945" i="7"/>
  <c r="BG4945" i="7" s="1"/>
  <c r="BH4945" i="7" s="1"/>
  <c r="BI4945" i="7"/>
  <c r="BF4946" i="7"/>
  <c r="BG4946" i="7" s="1"/>
  <c r="BH4946" i="7" s="1"/>
  <c r="BI4946" i="7"/>
  <c r="BF4947" i="7"/>
  <c r="BG4947" i="7" s="1"/>
  <c r="BH4947" i="7" s="1"/>
  <c r="BI4947" i="7"/>
  <c r="BF4948" i="7"/>
  <c r="BG4948" i="7" s="1"/>
  <c r="BH4948" i="7" s="1"/>
  <c r="BI4948" i="7"/>
  <c r="BF4949" i="7"/>
  <c r="BG4949" i="7" s="1"/>
  <c r="BH4949" i="7" s="1"/>
  <c r="BI4949" i="7"/>
  <c r="BF4950" i="7"/>
  <c r="BG4950" i="7" s="1"/>
  <c r="BH4950" i="7" s="1"/>
  <c r="BI4950" i="7"/>
  <c r="BF4951" i="7"/>
  <c r="BG4951" i="7" s="1"/>
  <c r="BH4951" i="7" s="1"/>
  <c r="BI4951" i="7"/>
  <c r="BF4952" i="7"/>
  <c r="BG4952" i="7" s="1"/>
  <c r="BH4952" i="7" s="1"/>
  <c r="BI4952" i="7"/>
  <c r="BF4953" i="7"/>
  <c r="BG4953" i="7" s="1"/>
  <c r="BH4953" i="7" s="1"/>
  <c r="BI4953" i="7"/>
  <c r="BF4954" i="7"/>
  <c r="BG4954" i="7" s="1"/>
  <c r="BH4954" i="7" s="1"/>
  <c r="BI4954" i="7"/>
  <c r="BF4955" i="7"/>
  <c r="BG4955" i="7" s="1"/>
  <c r="BH4955" i="7" s="1"/>
  <c r="BI4955" i="7"/>
  <c r="BF4956" i="7"/>
  <c r="BG4956" i="7" s="1"/>
  <c r="BH4956" i="7" s="1"/>
  <c r="BI4956" i="7"/>
  <c r="BF4957" i="7"/>
  <c r="BG4957" i="7" s="1"/>
  <c r="BH4957" i="7" s="1"/>
  <c r="BI4957" i="7"/>
  <c r="BF4958" i="7"/>
  <c r="BG4958" i="7" s="1"/>
  <c r="BH4958" i="7" s="1"/>
  <c r="BI4958" i="7"/>
  <c r="BF4959" i="7"/>
  <c r="BG4959" i="7" s="1"/>
  <c r="BH4959" i="7" s="1"/>
  <c r="BI4959" i="7"/>
  <c r="BF4960" i="7"/>
  <c r="BG4960" i="7" s="1"/>
  <c r="BH4960" i="7" s="1"/>
  <c r="BI4960" i="7"/>
  <c r="BF4961" i="7"/>
  <c r="BG4961" i="7" s="1"/>
  <c r="BH4961" i="7" s="1"/>
  <c r="BI4961" i="7"/>
  <c r="BF4962" i="7"/>
  <c r="BG4962" i="7" s="1"/>
  <c r="BH4962" i="7" s="1"/>
  <c r="BI4962" i="7"/>
  <c r="BF4963" i="7"/>
  <c r="BG4963" i="7" s="1"/>
  <c r="BH4963" i="7" s="1"/>
  <c r="BI4963" i="7"/>
  <c r="BF4964" i="7"/>
  <c r="BG4964" i="7" s="1"/>
  <c r="BH4964" i="7" s="1"/>
  <c r="BI4964" i="7"/>
  <c r="BF4965" i="7"/>
  <c r="BG4965" i="7" s="1"/>
  <c r="BH4965" i="7" s="1"/>
  <c r="BI4965" i="7"/>
  <c r="BF4966" i="7"/>
  <c r="BG4966" i="7" s="1"/>
  <c r="BH4966" i="7" s="1"/>
  <c r="BI4966" i="7"/>
  <c r="BF4967" i="7"/>
  <c r="BG4967" i="7" s="1"/>
  <c r="BH4967" i="7" s="1"/>
  <c r="BI4967" i="7"/>
  <c r="BF4968" i="7"/>
  <c r="BG4968" i="7" s="1"/>
  <c r="BH4968" i="7" s="1"/>
  <c r="BI4968" i="7"/>
  <c r="BF4969" i="7"/>
  <c r="BG4969" i="7" s="1"/>
  <c r="BH4969" i="7" s="1"/>
  <c r="BI4969" i="7"/>
  <c r="BF4970" i="7"/>
  <c r="BG4970" i="7" s="1"/>
  <c r="BH4970" i="7" s="1"/>
  <c r="BI4970" i="7"/>
  <c r="BF4971" i="7"/>
  <c r="BG4971" i="7" s="1"/>
  <c r="BH4971" i="7" s="1"/>
  <c r="BI4971" i="7"/>
  <c r="BF4972" i="7"/>
  <c r="BG4972" i="7" s="1"/>
  <c r="BH4972" i="7" s="1"/>
  <c r="BI4972" i="7"/>
  <c r="BF4973" i="7"/>
  <c r="BG4973" i="7" s="1"/>
  <c r="BH4973" i="7" s="1"/>
  <c r="BI4973" i="7"/>
  <c r="BF4974" i="7"/>
  <c r="BG4974" i="7" s="1"/>
  <c r="BH4974" i="7" s="1"/>
  <c r="BI4974" i="7"/>
  <c r="BF4975" i="7"/>
  <c r="BG4975" i="7" s="1"/>
  <c r="BH4975" i="7" s="1"/>
  <c r="BI4975" i="7"/>
  <c r="BF4976" i="7"/>
  <c r="BG4976" i="7" s="1"/>
  <c r="BH4976" i="7" s="1"/>
  <c r="BI4976" i="7"/>
  <c r="BF4977" i="7"/>
  <c r="BG4977" i="7" s="1"/>
  <c r="BH4977" i="7" s="1"/>
  <c r="BI4977" i="7"/>
  <c r="BF4978" i="7"/>
  <c r="BG4978" i="7" s="1"/>
  <c r="BH4978" i="7" s="1"/>
  <c r="BI4978" i="7"/>
  <c r="BF4979" i="7"/>
  <c r="BG4979" i="7" s="1"/>
  <c r="BH4979" i="7" s="1"/>
  <c r="BI4979" i="7"/>
  <c r="BF4980" i="7"/>
  <c r="BG4980" i="7" s="1"/>
  <c r="BH4980" i="7" s="1"/>
  <c r="BI4980" i="7"/>
  <c r="BF4981" i="7"/>
  <c r="BG4981" i="7" s="1"/>
  <c r="BH4981" i="7" s="1"/>
  <c r="BI4981" i="7"/>
  <c r="BF4982" i="7"/>
  <c r="BG4982" i="7" s="1"/>
  <c r="BH4982" i="7" s="1"/>
  <c r="BI4982" i="7"/>
  <c r="BF4983" i="7"/>
  <c r="BG4983" i="7" s="1"/>
  <c r="BH4983" i="7" s="1"/>
  <c r="BI4983" i="7"/>
  <c r="BF4984" i="7"/>
  <c r="BG4984" i="7" s="1"/>
  <c r="BH4984" i="7" s="1"/>
  <c r="BI4984" i="7"/>
  <c r="BF4985" i="7"/>
  <c r="BG4985" i="7" s="1"/>
  <c r="BH4985" i="7" s="1"/>
  <c r="BI4985" i="7"/>
  <c r="BF4986" i="7"/>
  <c r="BG4986" i="7" s="1"/>
  <c r="BH4986" i="7" s="1"/>
  <c r="BI4986" i="7"/>
  <c r="BF4987" i="7"/>
  <c r="BG4987" i="7" s="1"/>
  <c r="BH4987" i="7" s="1"/>
  <c r="BI4987" i="7"/>
  <c r="BF4988" i="7"/>
  <c r="BG4988" i="7" s="1"/>
  <c r="BH4988" i="7" s="1"/>
  <c r="BI4988" i="7"/>
  <c r="BF4989" i="7"/>
  <c r="BG4989" i="7" s="1"/>
  <c r="BH4989" i="7" s="1"/>
  <c r="BI4989" i="7"/>
  <c r="BF4990" i="7"/>
  <c r="BG4990" i="7" s="1"/>
  <c r="BH4990" i="7" s="1"/>
  <c r="BI4990" i="7"/>
  <c r="BF4991" i="7"/>
  <c r="BG4991" i="7" s="1"/>
  <c r="BH4991" i="7" s="1"/>
  <c r="BI4991" i="7"/>
  <c r="BF4992" i="7"/>
  <c r="BG4992" i="7" s="1"/>
  <c r="BH4992" i="7" s="1"/>
  <c r="BI4992" i="7"/>
  <c r="BF4993" i="7"/>
  <c r="BG4993" i="7" s="1"/>
  <c r="BH4993" i="7" s="1"/>
  <c r="BI4993" i="7"/>
  <c r="BF4994" i="7"/>
  <c r="BG4994" i="7" s="1"/>
  <c r="BH4994" i="7" s="1"/>
  <c r="BI4994" i="7"/>
  <c r="BF4995" i="7"/>
  <c r="BG4995" i="7" s="1"/>
  <c r="BH4995" i="7" s="1"/>
  <c r="BI4995" i="7"/>
  <c r="BF4996" i="7"/>
  <c r="BG4996" i="7" s="1"/>
  <c r="BH4996" i="7" s="1"/>
  <c r="BI4996" i="7"/>
  <c r="BF4997" i="7"/>
  <c r="BG4997" i="7" s="1"/>
  <c r="BH4997" i="7" s="1"/>
  <c r="BI4997" i="7"/>
  <c r="BF4998" i="7"/>
  <c r="BG4998" i="7" s="1"/>
  <c r="BH4998" i="7" s="1"/>
  <c r="BI4998" i="7"/>
  <c r="BF4999" i="7"/>
  <c r="BG4999" i="7" s="1"/>
  <c r="BH4999" i="7" s="1"/>
  <c r="BI4999" i="7"/>
  <c r="BF5000" i="7"/>
  <c r="BG5000" i="7" s="1"/>
  <c r="BH5000" i="7" s="1"/>
  <c r="BI5000" i="7"/>
  <c r="BF5001" i="7"/>
  <c r="BG5001" i="7" s="1"/>
  <c r="BH5001" i="7" s="1"/>
  <c r="BI5001" i="7"/>
  <c r="BF5002" i="7"/>
  <c r="BG5002" i="7" s="1"/>
  <c r="BH5002" i="7" s="1"/>
  <c r="BI5002" i="7"/>
  <c r="BF5003" i="7"/>
  <c r="BG5003" i="7" s="1"/>
  <c r="BH5003" i="7" s="1"/>
  <c r="BI5003" i="7"/>
  <c r="BF5004" i="7"/>
  <c r="BG5004" i="7" s="1"/>
  <c r="BH5004" i="7" s="1"/>
  <c r="BI5004" i="7"/>
  <c r="BF5005" i="7"/>
  <c r="BG5005" i="7" s="1"/>
  <c r="BH5005" i="7" s="1"/>
  <c r="BI5005" i="7"/>
  <c r="BF5006" i="7"/>
  <c r="BG5006" i="7" s="1"/>
  <c r="BH5006" i="7" s="1"/>
  <c r="BI5006" i="7"/>
  <c r="BF5007" i="7"/>
  <c r="BG5007" i="7" s="1"/>
  <c r="BH5007" i="7" s="1"/>
  <c r="BI5007" i="7"/>
  <c r="BF5008" i="7"/>
  <c r="BG5008" i="7" s="1"/>
  <c r="BH5008" i="7" s="1"/>
  <c r="BI5008" i="7"/>
  <c r="BF5009" i="7"/>
  <c r="BG5009" i="7" s="1"/>
  <c r="BH5009" i="7" s="1"/>
  <c r="BI5009" i="7"/>
  <c r="BF5010" i="7"/>
  <c r="BG5010" i="7" s="1"/>
  <c r="BH5010" i="7" s="1"/>
  <c r="BI5010" i="7"/>
  <c r="BF5011" i="7"/>
  <c r="BG5011" i="7" s="1"/>
  <c r="BH5011" i="7" s="1"/>
  <c r="BI5011" i="7"/>
  <c r="BF5012" i="7"/>
  <c r="BG5012" i="7" s="1"/>
  <c r="BH5012" i="7" s="1"/>
  <c r="BI5012" i="7"/>
  <c r="BF5013" i="7"/>
  <c r="BG5013" i="7" s="1"/>
  <c r="BH5013" i="7" s="1"/>
  <c r="BI5013" i="7"/>
  <c r="BF5014" i="7"/>
  <c r="BG5014" i="7" s="1"/>
  <c r="BH5014" i="7" s="1"/>
  <c r="BI5014" i="7"/>
  <c r="BF5015" i="7"/>
  <c r="BG5015" i="7" s="1"/>
  <c r="BH5015" i="7" s="1"/>
  <c r="BI5015" i="7"/>
  <c r="BF5016" i="7"/>
  <c r="BG5016" i="7" s="1"/>
  <c r="BH5016" i="7" s="1"/>
  <c r="BI5016" i="7"/>
  <c r="BF5017" i="7"/>
  <c r="BG5017" i="7" s="1"/>
  <c r="BH5017" i="7" s="1"/>
  <c r="BI5017" i="7"/>
  <c r="BF5018" i="7"/>
  <c r="BG5018" i="7" s="1"/>
  <c r="BH5018" i="7" s="1"/>
  <c r="BI5018" i="7"/>
  <c r="BF5019" i="7"/>
  <c r="BG5019" i="7" s="1"/>
  <c r="BH5019" i="7" s="1"/>
  <c r="BI5019" i="7"/>
  <c r="BF5020" i="7"/>
  <c r="BG5020" i="7" s="1"/>
  <c r="BH5020" i="7" s="1"/>
  <c r="BI5020" i="7"/>
  <c r="BF5021" i="7"/>
  <c r="BG5021" i="7" s="1"/>
  <c r="BH5021" i="7" s="1"/>
  <c r="BI5021" i="7"/>
  <c r="BF5022" i="7"/>
  <c r="BG5022" i="7" s="1"/>
  <c r="BH5022" i="7" s="1"/>
  <c r="BI5022" i="7"/>
  <c r="BF5023" i="7"/>
  <c r="BG5023" i="7" s="1"/>
  <c r="BH5023" i="7" s="1"/>
  <c r="BI5023" i="7"/>
  <c r="BF5024" i="7"/>
  <c r="BG5024" i="7" s="1"/>
  <c r="BH5024" i="7" s="1"/>
  <c r="BI5024" i="7"/>
  <c r="BF5025" i="7"/>
  <c r="BG5025" i="7" s="1"/>
  <c r="BH5025" i="7" s="1"/>
  <c r="BI5025" i="7"/>
  <c r="BF5026" i="7"/>
  <c r="BG5026" i="7" s="1"/>
  <c r="BH5026" i="7" s="1"/>
  <c r="BI5026" i="7"/>
  <c r="BF5027" i="7"/>
  <c r="BG5027" i="7" s="1"/>
  <c r="BH5027" i="7" s="1"/>
  <c r="BI5027" i="7"/>
  <c r="BF5028" i="7"/>
  <c r="BG5028" i="7" s="1"/>
  <c r="BH5028" i="7" s="1"/>
  <c r="BI5028" i="7"/>
  <c r="BF5029" i="7"/>
  <c r="BG5029" i="7" s="1"/>
  <c r="BH5029" i="7" s="1"/>
  <c r="BI5029" i="7"/>
  <c r="BF5030" i="7"/>
  <c r="BG5030" i="7" s="1"/>
  <c r="BH5030" i="7" s="1"/>
  <c r="BI5030" i="7"/>
  <c r="BF5031" i="7"/>
  <c r="BG5031" i="7" s="1"/>
  <c r="BH5031" i="7" s="1"/>
  <c r="BI5031" i="7"/>
  <c r="BF5032" i="7"/>
  <c r="BG5032" i="7" s="1"/>
  <c r="BH5032" i="7" s="1"/>
  <c r="BI5032" i="7"/>
  <c r="BF5033" i="7"/>
  <c r="BG5033" i="7" s="1"/>
  <c r="BH5033" i="7" s="1"/>
  <c r="BI5033" i="7"/>
  <c r="BF5034" i="7"/>
  <c r="BG5034" i="7" s="1"/>
  <c r="BH5034" i="7" s="1"/>
  <c r="BI5034" i="7"/>
  <c r="BF5035" i="7"/>
  <c r="BG5035" i="7" s="1"/>
  <c r="BH5035" i="7" s="1"/>
  <c r="BI5035" i="7"/>
  <c r="BF5036" i="7"/>
  <c r="BG5036" i="7" s="1"/>
  <c r="BH5036" i="7" s="1"/>
  <c r="BI5036" i="7"/>
  <c r="BF5037" i="7"/>
  <c r="BG5037" i="7" s="1"/>
  <c r="BH5037" i="7" s="1"/>
  <c r="BI5037" i="7"/>
  <c r="BF5038" i="7"/>
  <c r="BG5038" i="7" s="1"/>
  <c r="BH5038" i="7" s="1"/>
  <c r="BI5038" i="7"/>
  <c r="BF5039" i="7"/>
  <c r="BG5039" i="7" s="1"/>
  <c r="BH5039" i="7" s="1"/>
  <c r="BI5039" i="7"/>
  <c r="BF5040" i="7"/>
  <c r="BG5040" i="7" s="1"/>
  <c r="BH5040" i="7" s="1"/>
  <c r="BI5040" i="7"/>
  <c r="BF5041" i="7"/>
  <c r="BG5041" i="7" s="1"/>
  <c r="BH5041" i="7" s="1"/>
  <c r="BI5041" i="7"/>
  <c r="BF5042" i="7"/>
  <c r="BG5042" i="7" s="1"/>
  <c r="BH5042" i="7" s="1"/>
  <c r="BI5042" i="7"/>
  <c r="BF5043" i="7"/>
  <c r="BG5043" i="7" s="1"/>
  <c r="BH5043" i="7" s="1"/>
  <c r="BI5043" i="7"/>
  <c r="BF5044" i="7"/>
  <c r="BG5044" i="7" s="1"/>
  <c r="BH5044" i="7" s="1"/>
  <c r="BI5044" i="7"/>
  <c r="BF5045" i="7"/>
  <c r="BG5045" i="7" s="1"/>
  <c r="BH5045" i="7" s="1"/>
  <c r="BI5045" i="7"/>
  <c r="BF5046" i="7"/>
  <c r="BG5046" i="7" s="1"/>
  <c r="BH5046" i="7" s="1"/>
  <c r="BI5046" i="7"/>
  <c r="BF5047" i="7"/>
  <c r="BG5047" i="7" s="1"/>
  <c r="BH5047" i="7" s="1"/>
  <c r="BI5047" i="7"/>
  <c r="BF5048" i="7"/>
  <c r="BG5048" i="7" s="1"/>
  <c r="BH5048" i="7" s="1"/>
  <c r="BI5048" i="7"/>
  <c r="BF5049" i="7"/>
  <c r="BG5049" i="7" s="1"/>
  <c r="BH5049" i="7" s="1"/>
  <c r="BI5049" i="7"/>
  <c r="BF5050" i="7"/>
  <c r="BG5050" i="7" s="1"/>
  <c r="BH5050" i="7" s="1"/>
  <c r="BI5050" i="7"/>
  <c r="BF5051" i="7"/>
  <c r="BG5051" i="7" s="1"/>
  <c r="BH5051" i="7" s="1"/>
  <c r="BI5051" i="7"/>
  <c r="BF5052" i="7"/>
  <c r="BG5052" i="7" s="1"/>
  <c r="BH5052" i="7" s="1"/>
  <c r="BI5052" i="7"/>
  <c r="BF5053" i="7"/>
  <c r="BG5053" i="7" s="1"/>
  <c r="BH5053" i="7" s="1"/>
  <c r="BI5053" i="7"/>
  <c r="BF5054" i="7"/>
  <c r="BG5054" i="7" s="1"/>
  <c r="BH5054" i="7" s="1"/>
  <c r="BI5054" i="7"/>
  <c r="BF5055" i="7"/>
  <c r="BG5055" i="7" s="1"/>
  <c r="BH5055" i="7" s="1"/>
  <c r="BI5055" i="7"/>
  <c r="BF5056" i="7"/>
  <c r="BG5056" i="7" s="1"/>
  <c r="BH5056" i="7" s="1"/>
  <c r="BI5056" i="7"/>
  <c r="BF5057" i="7"/>
  <c r="BG5057" i="7" s="1"/>
  <c r="BH5057" i="7" s="1"/>
  <c r="BI5057" i="7"/>
  <c r="BF5058" i="7"/>
  <c r="BG5058" i="7" s="1"/>
  <c r="BH5058" i="7" s="1"/>
  <c r="BI5058" i="7"/>
  <c r="BF5059" i="7"/>
  <c r="BG5059" i="7" s="1"/>
  <c r="BH5059" i="7" s="1"/>
  <c r="BI5059" i="7"/>
  <c r="BF5060" i="7"/>
  <c r="BG5060" i="7" s="1"/>
  <c r="BH5060" i="7" s="1"/>
  <c r="BI5060" i="7"/>
  <c r="BF5061" i="7"/>
  <c r="BG5061" i="7" s="1"/>
  <c r="BH5061" i="7" s="1"/>
  <c r="BI5061" i="7"/>
  <c r="BF5062" i="7"/>
  <c r="BG5062" i="7" s="1"/>
  <c r="BH5062" i="7" s="1"/>
  <c r="BI5062" i="7"/>
  <c r="BF5063" i="7"/>
  <c r="BG5063" i="7" s="1"/>
  <c r="BH5063" i="7" s="1"/>
  <c r="BI5063" i="7"/>
  <c r="BF5064" i="7"/>
  <c r="BG5064" i="7" s="1"/>
  <c r="BH5064" i="7" s="1"/>
  <c r="BI5064" i="7"/>
  <c r="BF5065" i="7"/>
  <c r="BG5065" i="7" s="1"/>
  <c r="BH5065" i="7" s="1"/>
  <c r="BI5065" i="7"/>
  <c r="BF4202" i="7"/>
  <c r="BG4202" i="7" s="1"/>
  <c r="BH4202" i="7" s="1"/>
  <c r="BI4202" i="7"/>
  <c r="BF4203" i="7"/>
  <c r="BG4203" i="7" s="1"/>
  <c r="BH4203" i="7" s="1"/>
  <c r="BI4203" i="7"/>
  <c r="BF4204" i="7"/>
  <c r="BG4204" i="7" s="1"/>
  <c r="BH4204" i="7" s="1"/>
  <c r="BI4204" i="7"/>
  <c r="BF4205" i="7"/>
  <c r="BG4205" i="7" s="1"/>
  <c r="BH4205" i="7" s="1"/>
  <c r="BI4205" i="7"/>
  <c r="BF4206" i="7"/>
  <c r="BG4206" i="7" s="1"/>
  <c r="BH4206" i="7" s="1"/>
  <c r="BI4206" i="7"/>
  <c r="BF4207" i="7"/>
  <c r="BG4207" i="7" s="1"/>
  <c r="BH4207" i="7" s="1"/>
  <c r="BI4207" i="7"/>
  <c r="BF4208" i="7"/>
  <c r="BG4208" i="7" s="1"/>
  <c r="BH4208" i="7" s="1"/>
  <c r="BI4208" i="7"/>
  <c r="BF4209" i="7"/>
  <c r="BG4209" i="7" s="1"/>
  <c r="BH4209" i="7" s="1"/>
  <c r="BI4209" i="7"/>
  <c r="BF4210" i="7"/>
  <c r="BG4210" i="7" s="1"/>
  <c r="BH4210" i="7" s="1"/>
  <c r="BI4210" i="7"/>
  <c r="BF4211" i="7"/>
  <c r="BG4211" i="7" s="1"/>
  <c r="BH4211" i="7" s="1"/>
  <c r="BI4211" i="7"/>
  <c r="BF4212" i="7"/>
  <c r="BG4212" i="7" s="1"/>
  <c r="BH4212" i="7" s="1"/>
  <c r="BI4212" i="7"/>
  <c r="BF4213" i="7"/>
  <c r="BG4213" i="7" s="1"/>
  <c r="BH4213" i="7" s="1"/>
  <c r="BI4213" i="7"/>
  <c r="BF4214" i="7"/>
  <c r="BG4214" i="7" s="1"/>
  <c r="BH4214" i="7" s="1"/>
  <c r="BI4214" i="7"/>
  <c r="BF4215" i="7"/>
  <c r="BG4215" i="7" s="1"/>
  <c r="BH4215" i="7" s="1"/>
  <c r="BI4215" i="7"/>
  <c r="BF4216" i="7"/>
  <c r="BG4216" i="7" s="1"/>
  <c r="BH4216" i="7" s="1"/>
  <c r="BI4216" i="7"/>
  <c r="BF4217" i="7"/>
  <c r="BG4217" i="7" s="1"/>
  <c r="BH4217" i="7" s="1"/>
  <c r="BI4217" i="7"/>
  <c r="BF4218" i="7"/>
  <c r="BG4218" i="7" s="1"/>
  <c r="BH4218" i="7" s="1"/>
  <c r="BI4218" i="7"/>
  <c r="BF4219" i="7"/>
  <c r="BG4219" i="7" s="1"/>
  <c r="BH4219" i="7" s="1"/>
  <c r="BI4219" i="7"/>
  <c r="BF4220" i="7"/>
  <c r="BG4220" i="7" s="1"/>
  <c r="BH4220" i="7" s="1"/>
  <c r="BI4220" i="7"/>
  <c r="BF4221" i="7"/>
  <c r="BG4221" i="7" s="1"/>
  <c r="BH4221" i="7" s="1"/>
  <c r="BI4221" i="7"/>
  <c r="BF4222" i="7"/>
  <c r="BG4222" i="7" s="1"/>
  <c r="BH4222" i="7" s="1"/>
  <c r="BI4222" i="7"/>
  <c r="BF4223" i="7"/>
  <c r="BG4223" i="7" s="1"/>
  <c r="BH4223" i="7" s="1"/>
  <c r="BI4223" i="7"/>
  <c r="BF4224" i="7"/>
  <c r="BG4224" i="7" s="1"/>
  <c r="BH4224" i="7" s="1"/>
  <c r="BI4224" i="7"/>
  <c r="BF4225" i="7"/>
  <c r="BG4225" i="7" s="1"/>
  <c r="BH4225" i="7" s="1"/>
  <c r="BI4225" i="7"/>
  <c r="BF4226" i="7"/>
  <c r="BG4226" i="7" s="1"/>
  <c r="BH4226" i="7" s="1"/>
  <c r="BI4226" i="7"/>
  <c r="BF4227" i="7"/>
  <c r="BG4227" i="7" s="1"/>
  <c r="BH4227" i="7" s="1"/>
  <c r="BI4227" i="7"/>
  <c r="BF4228" i="7"/>
  <c r="BG4228" i="7" s="1"/>
  <c r="BH4228" i="7" s="1"/>
  <c r="BI4228" i="7"/>
  <c r="BF4229" i="7"/>
  <c r="BG4229" i="7" s="1"/>
  <c r="BH4229" i="7" s="1"/>
  <c r="BI4229" i="7"/>
  <c r="BF4230" i="7"/>
  <c r="BG4230" i="7" s="1"/>
  <c r="BH4230" i="7" s="1"/>
  <c r="BI4230" i="7"/>
  <c r="BF4231" i="7"/>
  <c r="BG4231" i="7" s="1"/>
  <c r="BH4231" i="7" s="1"/>
  <c r="BI4231" i="7"/>
  <c r="BF4232" i="7"/>
  <c r="BG4232" i="7" s="1"/>
  <c r="BH4232" i="7" s="1"/>
  <c r="BI4232" i="7"/>
  <c r="BF4233" i="7"/>
  <c r="BG4233" i="7" s="1"/>
  <c r="BH4233" i="7" s="1"/>
  <c r="BI4233" i="7"/>
  <c r="BF4234" i="7"/>
  <c r="BG4234" i="7" s="1"/>
  <c r="BH4234" i="7" s="1"/>
  <c r="BI4234" i="7"/>
  <c r="BF4235" i="7"/>
  <c r="BG4235" i="7" s="1"/>
  <c r="BH4235" i="7" s="1"/>
  <c r="BI4235" i="7"/>
  <c r="BF4236" i="7"/>
  <c r="BG4236" i="7" s="1"/>
  <c r="BH4236" i="7" s="1"/>
  <c r="BI4236" i="7"/>
  <c r="BF4237" i="7"/>
  <c r="BG4237" i="7" s="1"/>
  <c r="BH4237" i="7" s="1"/>
  <c r="BI4237" i="7"/>
  <c r="BF4238" i="7"/>
  <c r="BG4238" i="7" s="1"/>
  <c r="BH4238" i="7" s="1"/>
  <c r="BI4238" i="7"/>
  <c r="BF4239" i="7"/>
  <c r="BG4239" i="7" s="1"/>
  <c r="BH4239" i="7" s="1"/>
  <c r="BI4239" i="7"/>
  <c r="BF4240" i="7"/>
  <c r="BG4240" i="7" s="1"/>
  <c r="BH4240" i="7" s="1"/>
  <c r="BI4240" i="7"/>
  <c r="BF4241" i="7"/>
  <c r="BG4241" i="7" s="1"/>
  <c r="BH4241" i="7" s="1"/>
  <c r="BI4241" i="7"/>
  <c r="BF4242" i="7"/>
  <c r="BG4242" i="7" s="1"/>
  <c r="BH4242" i="7" s="1"/>
  <c r="BI4242" i="7"/>
  <c r="BF4243" i="7"/>
  <c r="BG4243" i="7" s="1"/>
  <c r="BH4243" i="7" s="1"/>
  <c r="BI4243" i="7"/>
  <c r="BF4244" i="7"/>
  <c r="BG4244" i="7" s="1"/>
  <c r="BH4244" i="7" s="1"/>
  <c r="BI4244" i="7"/>
  <c r="BF4245" i="7"/>
  <c r="BG4245" i="7" s="1"/>
  <c r="BH4245" i="7" s="1"/>
  <c r="BI4245" i="7"/>
  <c r="BF4246" i="7"/>
  <c r="BG4246" i="7" s="1"/>
  <c r="BH4246" i="7" s="1"/>
  <c r="BI4246" i="7"/>
  <c r="BF4247" i="7"/>
  <c r="BG4247" i="7" s="1"/>
  <c r="BH4247" i="7" s="1"/>
  <c r="BI4247" i="7"/>
  <c r="BF4248" i="7"/>
  <c r="BG4248" i="7" s="1"/>
  <c r="BH4248" i="7" s="1"/>
  <c r="BI4248" i="7"/>
  <c r="BF4249" i="7"/>
  <c r="BG4249" i="7" s="1"/>
  <c r="BH4249" i="7" s="1"/>
  <c r="BI4249" i="7"/>
  <c r="BF4250" i="7"/>
  <c r="BG4250" i="7" s="1"/>
  <c r="BH4250" i="7" s="1"/>
  <c r="BI4250" i="7"/>
  <c r="BF4251" i="7"/>
  <c r="BG4251" i="7" s="1"/>
  <c r="BH4251" i="7" s="1"/>
  <c r="BI4251" i="7"/>
  <c r="BF4252" i="7"/>
  <c r="BG4252" i="7" s="1"/>
  <c r="BH4252" i="7" s="1"/>
  <c r="BI4252" i="7"/>
  <c r="BF4253" i="7"/>
  <c r="BG4253" i="7" s="1"/>
  <c r="BH4253" i="7" s="1"/>
  <c r="BI4253" i="7"/>
  <c r="BF4254" i="7"/>
  <c r="BG4254" i="7" s="1"/>
  <c r="BH4254" i="7" s="1"/>
  <c r="BI4254" i="7"/>
  <c r="BF4255" i="7"/>
  <c r="BG4255" i="7" s="1"/>
  <c r="BH4255" i="7" s="1"/>
  <c r="BI4255" i="7"/>
  <c r="BF4256" i="7"/>
  <c r="BG4256" i="7" s="1"/>
  <c r="BH4256" i="7" s="1"/>
  <c r="BI4256" i="7"/>
  <c r="BF4257" i="7"/>
  <c r="BG4257" i="7" s="1"/>
  <c r="BH4257" i="7" s="1"/>
  <c r="BI4257" i="7"/>
  <c r="BF4258" i="7"/>
  <c r="BG4258" i="7" s="1"/>
  <c r="BH4258" i="7" s="1"/>
  <c r="BI4258" i="7"/>
  <c r="BF4259" i="7"/>
  <c r="BG4259" i="7" s="1"/>
  <c r="BH4259" i="7" s="1"/>
  <c r="BI4259" i="7"/>
  <c r="BF4260" i="7"/>
  <c r="BG4260" i="7" s="1"/>
  <c r="BH4260" i="7" s="1"/>
  <c r="BI4260" i="7"/>
  <c r="BF4261" i="7"/>
  <c r="BG4261" i="7" s="1"/>
  <c r="BH4261" i="7" s="1"/>
  <c r="BI4261" i="7"/>
  <c r="BF4262" i="7"/>
  <c r="BG4262" i="7" s="1"/>
  <c r="BH4262" i="7" s="1"/>
  <c r="BI4262" i="7"/>
  <c r="BF4263" i="7"/>
  <c r="BG4263" i="7" s="1"/>
  <c r="BH4263" i="7" s="1"/>
  <c r="BI4263" i="7"/>
  <c r="BF4264" i="7"/>
  <c r="BG4264" i="7" s="1"/>
  <c r="BH4264" i="7" s="1"/>
  <c r="BI4264" i="7"/>
  <c r="BF4265" i="7"/>
  <c r="BG4265" i="7" s="1"/>
  <c r="BH4265" i="7" s="1"/>
  <c r="BI4265" i="7"/>
  <c r="BF4266" i="7"/>
  <c r="BG4266" i="7" s="1"/>
  <c r="BH4266" i="7" s="1"/>
  <c r="BI4266" i="7"/>
  <c r="BF4267" i="7"/>
  <c r="BG4267" i="7" s="1"/>
  <c r="BH4267" i="7" s="1"/>
  <c r="BI4267" i="7"/>
  <c r="BF4268" i="7"/>
  <c r="BG4268" i="7" s="1"/>
  <c r="BH4268" i="7" s="1"/>
  <c r="BI4268" i="7"/>
  <c r="BF4269" i="7"/>
  <c r="BG4269" i="7" s="1"/>
  <c r="BH4269" i="7" s="1"/>
  <c r="BI4269" i="7"/>
  <c r="BF4270" i="7"/>
  <c r="BG4270" i="7" s="1"/>
  <c r="BH4270" i="7" s="1"/>
  <c r="BI4270" i="7"/>
  <c r="BF4271" i="7"/>
  <c r="BG4271" i="7" s="1"/>
  <c r="BH4271" i="7" s="1"/>
  <c r="BI4271" i="7"/>
  <c r="BF4272" i="7"/>
  <c r="BG4272" i="7" s="1"/>
  <c r="BH4272" i="7" s="1"/>
  <c r="BI4272" i="7"/>
  <c r="BF4273" i="7"/>
  <c r="BG4273" i="7" s="1"/>
  <c r="BH4273" i="7" s="1"/>
  <c r="BI4273" i="7"/>
  <c r="BF4274" i="7"/>
  <c r="BG4274" i="7" s="1"/>
  <c r="BH4274" i="7" s="1"/>
  <c r="BI4274" i="7"/>
  <c r="BF4275" i="7"/>
  <c r="BG4275" i="7" s="1"/>
  <c r="BH4275" i="7" s="1"/>
  <c r="BI4275" i="7"/>
  <c r="BF4276" i="7"/>
  <c r="BG4276" i="7" s="1"/>
  <c r="BH4276" i="7" s="1"/>
  <c r="BI4276" i="7"/>
  <c r="BF4277" i="7"/>
  <c r="BG4277" i="7" s="1"/>
  <c r="BH4277" i="7" s="1"/>
  <c r="BI4277" i="7"/>
  <c r="BF4278" i="7"/>
  <c r="BG4278" i="7" s="1"/>
  <c r="BH4278" i="7" s="1"/>
  <c r="BI4278" i="7"/>
  <c r="BF4279" i="7"/>
  <c r="BG4279" i="7" s="1"/>
  <c r="BH4279" i="7" s="1"/>
  <c r="BI4279" i="7"/>
  <c r="BF4280" i="7"/>
  <c r="BG4280" i="7" s="1"/>
  <c r="BH4280" i="7" s="1"/>
  <c r="BI4280" i="7"/>
  <c r="BF4281" i="7"/>
  <c r="BG4281" i="7" s="1"/>
  <c r="BH4281" i="7" s="1"/>
  <c r="BI4281" i="7"/>
  <c r="BF4282" i="7"/>
  <c r="BG4282" i="7" s="1"/>
  <c r="BH4282" i="7" s="1"/>
  <c r="BI4282" i="7"/>
  <c r="BF4283" i="7"/>
  <c r="BG4283" i="7" s="1"/>
  <c r="BH4283" i="7" s="1"/>
  <c r="BI4283" i="7"/>
  <c r="BF4284" i="7"/>
  <c r="BG4284" i="7" s="1"/>
  <c r="BH4284" i="7" s="1"/>
  <c r="BI4284" i="7"/>
  <c r="BF4285" i="7"/>
  <c r="BG4285" i="7" s="1"/>
  <c r="BH4285" i="7" s="1"/>
  <c r="BI4285" i="7"/>
  <c r="BF4286" i="7"/>
  <c r="BG4286" i="7" s="1"/>
  <c r="BH4286" i="7" s="1"/>
  <c r="BI4286" i="7"/>
  <c r="BF4287" i="7"/>
  <c r="BG4287" i="7" s="1"/>
  <c r="BH4287" i="7" s="1"/>
  <c r="BI4287" i="7"/>
  <c r="BF4288" i="7"/>
  <c r="BG4288" i="7" s="1"/>
  <c r="BH4288" i="7" s="1"/>
  <c r="BI4288" i="7"/>
  <c r="BF4289" i="7"/>
  <c r="BG4289" i="7" s="1"/>
  <c r="BH4289" i="7" s="1"/>
  <c r="BI4289" i="7"/>
  <c r="BF4290" i="7"/>
  <c r="BG4290" i="7" s="1"/>
  <c r="BH4290" i="7" s="1"/>
  <c r="BI4290" i="7"/>
  <c r="BF4291" i="7"/>
  <c r="BG4291" i="7" s="1"/>
  <c r="BH4291" i="7" s="1"/>
  <c r="BI4291" i="7"/>
  <c r="BF4292" i="7"/>
  <c r="BG4292" i="7" s="1"/>
  <c r="BH4292" i="7" s="1"/>
  <c r="BI4292" i="7"/>
  <c r="BF4293" i="7"/>
  <c r="BG4293" i="7" s="1"/>
  <c r="BH4293" i="7" s="1"/>
  <c r="BI4293" i="7"/>
  <c r="BF4294" i="7"/>
  <c r="BG4294" i="7" s="1"/>
  <c r="BH4294" i="7" s="1"/>
  <c r="BI4294" i="7"/>
  <c r="BF4295" i="7"/>
  <c r="BG4295" i="7" s="1"/>
  <c r="BH4295" i="7" s="1"/>
  <c r="BI4295" i="7"/>
  <c r="BF4296" i="7"/>
  <c r="BG4296" i="7" s="1"/>
  <c r="BH4296" i="7" s="1"/>
  <c r="BI4296" i="7"/>
  <c r="BF4297" i="7"/>
  <c r="BG4297" i="7" s="1"/>
  <c r="BH4297" i="7" s="1"/>
  <c r="BI4297" i="7"/>
  <c r="BF4298" i="7"/>
  <c r="BG4298" i="7" s="1"/>
  <c r="BH4298" i="7" s="1"/>
  <c r="BI4298" i="7"/>
  <c r="BF4299" i="7"/>
  <c r="BG4299" i="7" s="1"/>
  <c r="BH4299" i="7" s="1"/>
  <c r="BI4299" i="7"/>
  <c r="BF4300" i="7"/>
  <c r="BG4300" i="7" s="1"/>
  <c r="BH4300" i="7" s="1"/>
  <c r="BI4300" i="7"/>
  <c r="BF4301" i="7"/>
  <c r="BG4301" i="7" s="1"/>
  <c r="BH4301" i="7" s="1"/>
  <c r="BI4301" i="7"/>
  <c r="BF4302" i="7"/>
  <c r="BG4302" i="7" s="1"/>
  <c r="BH4302" i="7" s="1"/>
  <c r="BI4302" i="7"/>
  <c r="BF4303" i="7"/>
  <c r="BG4303" i="7" s="1"/>
  <c r="BH4303" i="7" s="1"/>
  <c r="BI4303" i="7"/>
  <c r="BF4304" i="7"/>
  <c r="BG4304" i="7" s="1"/>
  <c r="BH4304" i="7" s="1"/>
  <c r="BI4304" i="7"/>
  <c r="BF4305" i="7"/>
  <c r="BG4305" i="7" s="1"/>
  <c r="BH4305" i="7" s="1"/>
  <c r="BI4305" i="7"/>
  <c r="BF4306" i="7"/>
  <c r="BG4306" i="7" s="1"/>
  <c r="BH4306" i="7" s="1"/>
  <c r="BI4306" i="7"/>
  <c r="BF4307" i="7"/>
  <c r="BG4307" i="7" s="1"/>
  <c r="BH4307" i="7" s="1"/>
  <c r="BI4307" i="7"/>
  <c r="BF4308" i="7"/>
  <c r="BG4308" i="7" s="1"/>
  <c r="BH4308" i="7" s="1"/>
  <c r="BI4308" i="7"/>
  <c r="BF4309" i="7"/>
  <c r="BG4309" i="7" s="1"/>
  <c r="BH4309" i="7" s="1"/>
  <c r="BI4309" i="7"/>
  <c r="BF4310" i="7"/>
  <c r="BG4310" i="7" s="1"/>
  <c r="BH4310" i="7" s="1"/>
  <c r="BI4310" i="7"/>
  <c r="BF4311" i="7"/>
  <c r="BG4311" i="7" s="1"/>
  <c r="BH4311" i="7" s="1"/>
  <c r="BI4311" i="7"/>
  <c r="BF4312" i="7"/>
  <c r="BG4312" i="7" s="1"/>
  <c r="BH4312" i="7" s="1"/>
  <c r="BI4312" i="7"/>
  <c r="BF4313" i="7"/>
  <c r="BG4313" i="7" s="1"/>
  <c r="BH4313" i="7" s="1"/>
  <c r="BI4313" i="7"/>
  <c r="BF4314" i="7"/>
  <c r="BG4314" i="7" s="1"/>
  <c r="BH4314" i="7" s="1"/>
  <c r="BI4314" i="7"/>
  <c r="BF4315" i="7"/>
  <c r="BG4315" i="7" s="1"/>
  <c r="BH4315" i="7" s="1"/>
  <c r="BI4315" i="7"/>
  <c r="BF4316" i="7"/>
  <c r="BG4316" i="7" s="1"/>
  <c r="BH4316" i="7" s="1"/>
  <c r="BI4316" i="7"/>
  <c r="BF4317" i="7"/>
  <c r="BG4317" i="7" s="1"/>
  <c r="BH4317" i="7" s="1"/>
  <c r="BI4317" i="7"/>
  <c r="BF4318" i="7"/>
  <c r="BG4318" i="7" s="1"/>
  <c r="BH4318" i="7" s="1"/>
  <c r="BI4318" i="7"/>
  <c r="BF4319" i="7"/>
  <c r="BG4319" i="7" s="1"/>
  <c r="BH4319" i="7" s="1"/>
  <c r="BI4319" i="7"/>
  <c r="BF4320" i="7"/>
  <c r="BG4320" i="7" s="1"/>
  <c r="BH4320" i="7" s="1"/>
  <c r="BI4320" i="7"/>
  <c r="BF4321" i="7"/>
  <c r="BG4321" i="7" s="1"/>
  <c r="BH4321" i="7" s="1"/>
  <c r="BI4321" i="7"/>
  <c r="BF4322" i="7"/>
  <c r="BG4322" i="7" s="1"/>
  <c r="BH4322" i="7" s="1"/>
  <c r="BI4322" i="7"/>
  <c r="BF4323" i="7"/>
  <c r="BG4323" i="7" s="1"/>
  <c r="BH4323" i="7" s="1"/>
  <c r="BI4323" i="7"/>
  <c r="BF4324" i="7"/>
  <c r="BG4324" i="7" s="1"/>
  <c r="BH4324" i="7" s="1"/>
  <c r="BI4324" i="7"/>
  <c r="BF4325" i="7"/>
  <c r="BG4325" i="7" s="1"/>
  <c r="BH4325" i="7" s="1"/>
  <c r="BI4325" i="7"/>
  <c r="BF4326" i="7"/>
  <c r="BG4326" i="7" s="1"/>
  <c r="BH4326" i="7" s="1"/>
  <c r="BI4326" i="7"/>
  <c r="BF4327" i="7"/>
  <c r="BG4327" i="7" s="1"/>
  <c r="BH4327" i="7" s="1"/>
  <c r="BI4327" i="7"/>
  <c r="BF4328" i="7"/>
  <c r="BG4328" i="7" s="1"/>
  <c r="BH4328" i="7" s="1"/>
  <c r="BI4328" i="7"/>
  <c r="BF4329" i="7"/>
  <c r="BG4329" i="7" s="1"/>
  <c r="BH4329" i="7" s="1"/>
  <c r="BI4329" i="7"/>
  <c r="BF4330" i="7"/>
  <c r="BG4330" i="7" s="1"/>
  <c r="BH4330" i="7" s="1"/>
  <c r="BI4330" i="7"/>
  <c r="BF4331" i="7"/>
  <c r="BG4331" i="7" s="1"/>
  <c r="BH4331" i="7" s="1"/>
  <c r="BI4331" i="7"/>
  <c r="BF4332" i="7"/>
  <c r="BG4332" i="7" s="1"/>
  <c r="BH4332" i="7" s="1"/>
  <c r="BI4332" i="7"/>
  <c r="BF4333" i="7"/>
  <c r="BG4333" i="7" s="1"/>
  <c r="BH4333" i="7" s="1"/>
  <c r="BI4333" i="7"/>
  <c r="BF4334" i="7"/>
  <c r="BG4334" i="7" s="1"/>
  <c r="BH4334" i="7" s="1"/>
  <c r="BI4334" i="7"/>
  <c r="BF4335" i="7"/>
  <c r="BG4335" i="7" s="1"/>
  <c r="BH4335" i="7" s="1"/>
  <c r="BI4335" i="7"/>
  <c r="BF4336" i="7"/>
  <c r="BG4336" i="7" s="1"/>
  <c r="BH4336" i="7" s="1"/>
  <c r="BI4336" i="7"/>
  <c r="BF4337" i="7"/>
  <c r="BG4337" i="7" s="1"/>
  <c r="BH4337" i="7" s="1"/>
  <c r="BI4337" i="7"/>
  <c r="BF4338" i="7"/>
  <c r="BG4338" i="7" s="1"/>
  <c r="BH4338" i="7" s="1"/>
  <c r="BI4338" i="7"/>
  <c r="BF4339" i="7"/>
  <c r="BG4339" i="7" s="1"/>
  <c r="BH4339" i="7" s="1"/>
  <c r="BI4339" i="7"/>
  <c r="BF4340" i="7"/>
  <c r="BG4340" i="7" s="1"/>
  <c r="BH4340" i="7" s="1"/>
  <c r="BI4340" i="7"/>
  <c r="BF4341" i="7"/>
  <c r="BG4341" i="7" s="1"/>
  <c r="BH4341" i="7" s="1"/>
  <c r="BI4341" i="7"/>
  <c r="BF4342" i="7"/>
  <c r="BG4342" i="7" s="1"/>
  <c r="BH4342" i="7" s="1"/>
  <c r="BI4342" i="7"/>
  <c r="BF4343" i="7"/>
  <c r="BG4343" i="7" s="1"/>
  <c r="BH4343" i="7" s="1"/>
  <c r="BI4343" i="7"/>
  <c r="BF4344" i="7"/>
  <c r="BG4344" i="7" s="1"/>
  <c r="BH4344" i="7" s="1"/>
  <c r="BI4344" i="7"/>
  <c r="BF4345" i="7"/>
  <c r="BG4345" i="7" s="1"/>
  <c r="BH4345" i="7" s="1"/>
  <c r="BI4345" i="7"/>
  <c r="BF4346" i="7"/>
  <c r="BG4346" i="7" s="1"/>
  <c r="BH4346" i="7" s="1"/>
  <c r="BI4346" i="7"/>
  <c r="BF4347" i="7"/>
  <c r="BG4347" i="7" s="1"/>
  <c r="BH4347" i="7" s="1"/>
  <c r="BI4347" i="7"/>
  <c r="BF4348" i="7"/>
  <c r="BG4348" i="7" s="1"/>
  <c r="BH4348" i="7" s="1"/>
  <c r="BI4348" i="7"/>
  <c r="BF4349" i="7"/>
  <c r="BG4349" i="7" s="1"/>
  <c r="BH4349" i="7" s="1"/>
  <c r="BI4349" i="7"/>
  <c r="BF4350" i="7"/>
  <c r="BG4350" i="7" s="1"/>
  <c r="BH4350" i="7" s="1"/>
  <c r="BI4350" i="7"/>
  <c r="BF4351" i="7"/>
  <c r="BG4351" i="7" s="1"/>
  <c r="BH4351" i="7" s="1"/>
  <c r="BI4351" i="7"/>
  <c r="BF4352" i="7"/>
  <c r="BG4352" i="7" s="1"/>
  <c r="BH4352" i="7" s="1"/>
  <c r="BI4352" i="7"/>
  <c r="BF4353" i="7"/>
  <c r="BG4353" i="7" s="1"/>
  <c r="BH4353" i="7" s="1"/>
  <c r="BI4353" i="7"/>
  <c r="BF4354" i="7"/>
  <c r="BG4354" i="7" s="1"/>
  <c r="BH4354" i="7" s="1"/>
  <c r="BI4354" i="7"/>
  <c r="BF4355" i="7"/>
  <c r="BG4355" i="7" s="1"/>
  <c r="BH4355" i="7" s="1"/>
  <c r="BI4355" i="7"/>
  <c r="BF4356" i="7"/>
  <c r="BG4356" i="7" s="1"/>
  <c r="BH4356" i="7" s="1"/>
  <c r="BI4356" i="7"/>
  <c r="BF4357" i="7"/>
  <c r="BG4357" i="7" s="1"/>
  <c r="BH4357" i="7" s="1"/>
  <c r="BI4357" i="7"/>
  <c r="BF4358" i="7"/>
  <c r="BG4358" i="7" s="1"/>
  <c r="BH4358" i="7" s="1"/>
  <c r="BI4358" i="7"/>
  <c r="BF4359" i="7"/>
  <c r="BG4359" i="7" s="1"/>
  <c r="BH4359" i="7" s="1"/>
  <c r="BI4359" i="7"/>
  <c r="BF4360" i="7"/>
  <c r="BG4360" i="7" s="1"/>
  <c r="BH4360" i="7" s="1"/>
  <c r="BI4360" i="7"/>
  <c r="BF4361" i="7"/>
  <c r="BG4361" i="7" s="1"/>
  <c r="BH4361" i="7" s="1"/>
  <c r="BI4361" i="7"/>
  <c r="BF4362" i="7"/>
  <c r="BG4362" i="7" s="1"/>
  <c r="BH4362" i="7" s="1"/>
  <c r="BI4362" i="7"/>
  <c r="BF4363" i="7"/>
  <c r="BG4363" i="7" s="1"/>
  <c r="BH4363" i="7" s="1"/>
  <c r="BI4363" i="7"/>
  <c r="BF4364" i="7"/>
  <c r="BG4364" i="7" s="1"/>
  <c r="BH4364" i="7" s="1"/>
  <c r="BI4364" i="7"/>
  <c r="BF4365" i="7"/>
  <c r="BG4365" i="7" s="1"/>
  <c r="BH4365" i="7" s="1"/>
  <c r="BI4365" i="7"/>
  <c r="BF4366" i="7"/>
  <c r="BG4366" i="7" s="1"/>
  <c r="BH4366" i="7" s="1"/>
  <c r="BI4366" i="7"/>
  <c r="BF4367" i="7"/>
  <c r="BG4367" i="7" s="1"/>
  <c r="BH4367" i="7" s="1"/>
  <c r="BI4367" i="7"/>
  <c r="BF4368" i="7"/>
  <c r="BG4368" i="7" s="1"/>
  <c r="BH4368" i="7" s="1"/>
  <c r="BI4368" i="7"/>
  <c r="BF4369" i="7"/>
  <c r="BG4369" i="7" s="1"/>
  <c r="BH4369" i="7" s="1"/>
  <c r="BI4369" i="7"/>
  <c r="BF4370" i="7"/>
  <c r="BG4370" i="7" s="1"/>
  <c r="BH4370" i="7" s="1"/>
  <c r="BI4370" i="7"/>
  <c r="BF4371" i="7"/>
  <c r="BG4371" i="7" s="1"/>
  <c r="BH4371" i="7" s="1"/>
  <c r="BI4371" i="7"/>
  <c r="BF4372" i="7"/>
  <c r="BG4372" i="7" s="1"/>
  <c r="BH4372" i="7" s="1"/>
  <c r="BI4372" i="7"/>
  <c r="BF4373" i="7"/>
  <c r="BG4373" i="7" s="1"/>
  <c r="BH4373" i="7" s="1"/>
  <c r="BI4373" i="7"/>
  <c r="BF4374" i="7"/>
  <c r="BG4374" i="7" s="1"/>
  <c r="BH4374" i="7" s="1"/>
  <c r="BI4374" i="7"/>
  <c r="BF4375" i="7"/>
  <c r="BG4375" i="7" s="1"/>
  <c r="BH4375" i="7" s="1"/>
  <c r="BI4375" i="7"/>
  <c r="BF4376" i="7"/>
  <c r="BG4376" i="7" s="1"/>
  <c r="BH4376" i="7" s="1"/>
  <c r="BI4376" i="7"/>
  <c r="BF4377" i="7"/>
  <c r="BG4377" i="7" s="1"/>
  <c r="BH4377" i="7" s="1"/>
  <c r="BI4377" i="7"/>
  <c r="BF4378" i="7"/>
  <c r="BG4378" i="7" s="1"/>
  <c r="BH4378" i="7" s="1"/>
  <c r="BI4378" i="7"/>
  <c r="BF4379" i="7"/>
  <c r="BG4379" i="7" s="1"/>
  <c r="BH4379" i="7" s="1"/>
  <c r="BI4379" i="7"/>
  <c r="BF4380" i="7"/>
  <c r="BG4380" i="7" s="1"/>
  <c r="BH4380" i="7" s="1"/>
  <c r="BI4380" i="7"/>
  <c r="BF4381" i="7"/>
  <c r="BG4381" i="7" s="1"/>
  <c r="BH4381" i="7" s="1"/>
  <c r="BI4381" i="7"/>
  <c r="BF4382" i="7"/>
  <c r="BG4382" i="7" s="1"/>
  <c r="BH4382" i="7" s="1"/>
  <c r="BI4382" i="7"/>
  <c r="BF4383" i="7"/>
  <c r="BG4383" i="7" s="1"/>
  <c r="BH4383" i="7" s="1"/>
  <c r="BI4383" i="7"/>
  <c r="BF4384" i="7"/>
  <c r="BG4384" i="7" s="1"/>
  <c r="BH4384" i="7" s="1"/>
  <c r="BI4384" i="7"/>
  <c r="BF4385" i="7"/>
  <c r="BG4385" i="7" s="1"/>
  <c r="BH4385" i="7" s="1"/>
  <c r="BI4385" i="7"/>
  <c r="BF4386" i="7"/>
  <c r="BG4386" i="7" s="1"/>
  <c r="BH4386" i="7" s="1"/>
  <c r="BI4386" i="7"/>
  <c r="BF4387" i="7"/>
  <c r="BG4387" i="7" s="1"/>
  <c r="BH4387" i="7" s="1"/>
  <c r="BI4387" i="7"/>
  <c r="BF4388" i="7"/>
  <c r="BG4388" i="7" s="1"/>
  <c r="BH4388" i="7" s="1"/>
  <c r="BI4388" i="7"/>
  <c r="BF4389" i="7"/>
  <c r="BG4389" i="7" s="1"/>
  <c r="BH4389" i="7" s="1"/>
  <c r="BI4389" i="7"/>
  <c r="BF4390" i="7"/>
  <c r="BG4390" i="7" s="1"/>
  <c r="BH4390" i="7" s="1"/>
  <c r="BI4390" i="7"/>
  <c r="BF4391" i="7"/>
  <c r="BG4391" i="7" s="1"/>
  <c r="BH4391" i="7" s="1"/>
  <c r="BI4391" i="7"/>
  <c r="BF4392" i="7"/>
  <c r="BG4392" i="7" s="1"/>
  <c r="BH4392" i="7" s="1"/>
  <c r="BI4392" i="7"/>
  <c r="BF4393" i="7"/>
  <c r="BG4393" i="7" s="1"/>
  <c r="BH4393" i="7" s="1"/>
  <c r="BI4393" i="7"/>
  <c r="BF4394" i="7"/>
  <c r="BG4394" i="7" s="1"/>
  <c r="BH4394" i="7" s="1"/>
  <c r="BI4394" i="7"/>
  <c r="BF4395" i="7"/>
  <c r="BG4395" i="7" s="1"/>
  <c r="BH4395" i="7" s="1"/>
  <c r="BI4395" i="7"/>
  <c r="BF4396" i="7"/>
  <c r="BG4396" i="7" s="1"/>
  <c r="BH4396" i="7" s="1"/>
  <c r="BI4396" i="7"/>
  <c r="BF4397" i="7"/>
  <c r="BG4397" i="7" s="1"/>
  <c r="BH4397" i="7" s="1"/>
  <c r="BI4397" i="7"/>
  <c r="BF4398" i="7"/>
  <c r="BG4398" i="7" s="1"/>
  <c r="BH4398" i="7" s="1"/>
  <c r="BI4398" i="7"/>
  <c r="BF4399" i="7"/>
  <c r="BG4399" i="7" s="1"/>
  <c r="BH4399" i="7" s="1"/>
  <c r="BI4399" i="7"/>
  <c r="BF4400" i="7"/>
  <c r="BG4400" i="7" s="1"/>
  <c r="BH4400" i="7" s="1"/>
  <c r="BI4400" i="7"/>
  <c r="BF4401" i="7"/>
  <c r="BG4401" i="7" s="1"/>
  <c r="BH4401" i="7" s="1"/>
  <c r="BI4401" i="7"/>
  <c r="BF4402" i="7"/>
  <c r="BG4402" i="7" s="1"/>
  <c r="BH4402" i="7" s="1"/>
  <c r="BI4402" i="7"/>
  <c r="BF4403" i="7"/>
  <c r="BG4403" i="7" s="1"/>
  <c r="BH4403" i="7" s="1"/>
  <c r="BI4403" i="7"/>
  <c r="BF4404" i="7"/>
  <c r="BG4404" i="7" s="1"/>
  <c r="BH4404" i="7" s="1"/>
  <c r="BI4404" i="7"/>
  <c r="BF4405" i="7"/>
  <c r="BG4405" i="7" s="1"/>
  <c r="BH4405" i="7" s="1"/>
  <c r="BI4405" i="7"/>
  <c r="BF4406" i="7"/>
  <c r="BG4406" i="7" s="1"/>
  <c r="BH4406" i="7" s="1"/>
  <c r="BI4406" i="7"/>
  <c r="BF4407" i="7"/>
  <c r="BG4407" i="7" s="1"/>
  <c r="BH4407" i="7" s="1"/>
  <c r="BI4407" i="7"/>
  <c r="BF4408" i="7"/>
  <c r="BG4408" i="7" s="1"/>
  <c r="BH4408" i="7" s="1"/>
  <c r="BI4408" i="7"/>
  <c r="BF4409" i="7"/>
  <c r="BG4409" i="7" s="1"/>
  <c r="BH4409" i="7" s="1"/>
  <c r="BI4409" i="7"/>
  <c r="BF4410" i="7"/>
  <c r="BG4410" i="7" s="1"/>
  <c r="BH4410" i="7" s="1"/>
  <c r="BI4410" i="7"/>
  <c r="BF4411" i="7"/>
  <c r="BG4411" i="7" s="1"/>
  <c r="BH4411" i="7" s="1"/>
  <c r="BI4411" i="7"/>
  <c r="BF4412" i="7"/>
  <c r="BG4412" i="7" s="1"/>
  <c r="BH4412" i="7" s="1"/>
  <c r="BI4412" i="7"/>
  <c r="BF4413" i="7"/>
  <c r="BG4413" i="7" s="1"/>
  <c r="BH4413" i="7" s="1"/>
  <c r="BI4413" i="7"/>
  <c r="BF4414" i="7"/>
  <c r="BG4414" i="7" s="1"/>
  <c r="BH4414" i="7" s="1"/>
  <c r="BI4414" i="7"/>
  <c r="BF4415" i="7"/>
  <c r="BG4415" i="7" s="1"/>
  <c r="BH4415" i="7" s="1"/>
  <c r="BI4415" i="7"/>
  <c r="BF4416" i="7"/>
  <c r="BG4416" i="7" s="1"/>
  <c r="BH4416" i="7" s="1"/>
  <c r="BI4416" i="7"/>
  <c r="BF4417" i="7"/>
  <c r="BG4417" i="7" s="1"/>
  <c r="BH4417" i="7" s="1"/>
  <c r="BI4417" i="7"/>
  <c r="BF4418" i="7"/>
  <c r="BG4418" i="7" s="1"/>
  <c r="BH4418" i="7" s="1"/>
  <c r="BI4418" i="7"/>
  <c r="BF4419" i="7"/>
  <c r="BG4419" i="7" s="1"/>
  <c r="BH4419" i="7" s="1"/>
  <c r="BI4419" i="7"/>
  <c r="BF4420" i="7"/>
  <c r="BG4420" i="7" s="1"/>
  <c r="BH4420" i="7" s="1"/>
  <c r="BI4420" i="7"/>
  <c r="BF4421" i="7"/>
  <c r="BG4421" i="7" s="1"/>
  <c r="BH4421" i="7" s="1"/>
  <c r="BI4421" i="7"/>
  <c r="BF4422" i="7"/>
  <c r="BG4422" i="7" s="1"/>
  <c r="BH4422" i="7" s="1"/>
  <c r="BI4422" i="7"/>
  <c r="BF4423" i="7"/>
  <c r="BG4423" i="7" s="1"/>
  <c r="BH4423" i="7" s="1"/>
  <c r="BI4423" i="7"/>
  <c r="BF4424" i="7"/>
  <c r="BG4424" i="7" s="1"/>
  <c r="BH4424" i="7" s="1"/>
  <c r="BI4424" i="7"/>
  <c r="BF4425" i="7"/>
  <c r="BG4425" i="7" s="1"/>
  <c r="BH4425" i="7" s="1"/>
  <c r="BI4425" i="7"/>
  <c r="BF4426" i="7"/>
  <c r="BG4426" i="7" s="1"/>
  <c r="BH4426" i="7" s="1"/>
  <c r="BI4426" i="7"/>
  <c r="BF4427" i="7"/>
  <c r="BG4427" i="7" s="1"/>
  <c r="BH4427" i="7" s="1"/>
  <c r="BI4427" i="7"/>
  <c r="BF4428" i="7"/>
  <c r="BG4428" i="7" s="1"/>
  <c r="BH4428" i="7" s="1"/>
  <c r="BI4428" i="7"/>
  <c r="BF4429" i="7"/>
  <c r="BG4429" i="7" s="1"/>
  <c r="BH4429" i="7" s="1"/>
  <c r="BI4429" i="7"/>
  <c r="BF4430" i="7"/>
  <c r="BG4430" i="7" s="1"/>
  <c r="BH4430" i="7" s="1"/>
  <c r="BI4430" i="7"/>
  <c r="BF4431" i="7"/>
  <c r="BG4431" i="7" s="1"/>
  <c r="BH4431" i="7" s="1"/>
  <c r="BI4431" i="7"/>
  <c r="BF4432" i="7"/>
  <c r="BG4432" i="7" s="1"/>
  <c r="BH4432" i="7" s="1"/>
  <c r="BI4432" i="7"/>
  <c r="BF4433" i="7"/>
  <c r="BG4433" i="7" s="1"/>
  <c r="BH4433" i="7" s="1"/>
  <c r="BI4433" i="7"/>
  <c r="BF4434" i="7"/>
  <c r="BG4434" i="7" s="1"/>
  <c r="BH4434" i="7" s="1"/>
  <c r="BI4434" i="7"/>
  <c r="BF4435" i="7"/>
  <c r="BG4435" i="7" s="1"/>
  <c r="BH4435" i="7" s="1"/>
  <c r="BI4435" i="7"/>
  <c r="BF4436" i="7"/>
  <c r="BG4436" i="7" s="1"/>
  <c r="BH4436" i="7" s="1"/>
  <c r="BI4436" i="7"/>
  <c r="BF4437" i="7"/>
  <c r="BG4437" i="7" s="1"/>
  <c r="BH4437" i="7" s="1"/>
  <c r="BI4437" i="7"/>
  <c r="BF4438" i="7"/>
  <c r="BG4438" i="7" s="1"/>
  <c r="BH4438" i="7" s="1"/>
  <c r="BI4438" i="7"/>
  <c r="BF4439" i="7"/>
  <c r="BG4439" i="7" s="1"/>
  <c r="BH4439" i="7" s="1"/>
  <c r="BI4439" i="7"/>
  <c r="BF4440" i="7"/>
  <c r="BG4440" i="7" s="1"/>
  <c r="BH4440" i="7" s="1"/>
  <c r="BI4440" i="7"/>
  <c r="BF4441" i="7"/>
  <c r="BG4441" i="7" s="1"/>
  <c r="BH4441" i="7" s="1"/>
  <c r="BI4441" i="7"/>
  <c r="BF4442" i="7"/>
  <c r="BG4442" i="7" s="1"/>
  <c r="BH4442" i="7" s="1"/>
  <c r="BI4442" i="7"/>
  <c r="BF4443" i="7"/>
  <c r="BG4443" i="7" s="1"/>
  <c r="BH4443" i="7" s="1"/>
  <c r="BI4443" i="7"/>
  <c r="BF4444" i="7"/>
  <c r="BG4444" i="7" s="1"/>
  <c r="BH4444" i="7" s="1"/>
  <c r="BI4444" i="7"/>
  <c r="BF4445" i="7"/>
  <c r="BG4445" i="7" s="1"/>
  <c r="BH4445" i="7" s="1"/>
  <c r="BI4445" i="7"/>
  <c r="BF4446" i="7"/>
  <c r="BG4446" i="7" s="1"/>
  <c r="BH4446" i="7" s="1"/>
  <c r="BI4446" i="7"/>
  <c r="BF4447" i="7"/>
  <c r="BG4447" i="7" s="1"/>
  <c r="BH4447" i="7" s="1"/>
  <c r="BI4447" i="7"/>
  <c r="BF4448" i="7"/>
  <c r="BG4448" i="7" s="1"/>
  <c r="BH4448" i="7" s="1"/>
  <c r="BI4448" i="7"/>
  <c r="BF4449" i="7"/>
  <c r="BG4449" i="7" s="1"/>
  <c r="BH4449" i="7" s="1"/>
  <c r="BI4449" i="7"/>
  <c r="BF4450" i="7"/>
  <c r="BG4450" i="7" s="1"/>
  <c r="BH4450" i="7" s="1"/>
  <c r="BI4450" i="7"/>
  <c r="BF4451" i="7"/>
  <c r="BG4451" i="7" s="1"/>
  <c r="BH4451" i="7" s="1"/>
  <c r="BI4451" i="7"/>
  <c r="BF4452" i="7"/>
  <c r="BG4452" i="7" s="1"/>
  <c r="BH4452" i="7" s="1"/>
  <c r="BI4452" i="7"/>
  <c r="BF4453" i="7"/>
  <c r="BG4453" i="7" s="1"/>
  <c r="BH4453" i="7" s="1"/>
  <c r="BI4453" i="7"/>
  <c r="BF4454" i="7"/>
  <c r="BG4454" i="7" s="1"/>
  <c r="BH4454" i="7" s="1"/>
  <c r="BI4454" i="7"/>
  <c r="BF4455" i="7"/>
  <c r="BG4455" i="7" s="1"/>
  <c r="BH4455" i="7" s="1"/>
  <c r="BI4455" i="7"/>
  <c r="BF4456" i="7"/>
  <c r="BG4456" i="7" s="1"/>
  <c r="BH4456" i="7" s="1"/>
  <c r="BI4456" i="7"/>
  <c r="BF4457" i="7"/>
  <c r="BG4457" i="7" s="1"/>
  <c r="BH4457" i="7" s="1"/>
  <c r="BI4457" i="7"/>
  <c r="BF4458" i="7"/>
  <c r="BG4458" i="7" s="1"/>
  <c r="BH4458" i="7" s="1"/>
  <c r="BI4458" i="7"/>
  <c r="BF4459" i="7"/>
  <c r="BG4459" i="7" s="1"/>
  <c r="BH4459" i="7" s="1"/>
  <c r="BI4459" i="7"/>
  <c r="BF4460" i="7"/>
  <c r="BG4460" i="7" s="1"/>
  <c r="BH4460" i="7" s="1"/>
  <c r="BI4460" i="7"/>
  <c r="BF4461" i="7"/>
  <c r="BG4461" i="7" s="1"/>
  <c r="BH4461" i="7" s="1"/>
  <c r="BI4461" i="7"/>
  <c r="BF4462" i="7"/>
  <c r="BG4462" i="7" s="1"/>
  <c r="BH4462" i="7" s="1"/>
  <c r="BI4462" i="7"/>
  <c r="BF4463" i="7"/>
  <c r="BG4463" i="7" s="1"/>
  <c r="BH4463" i="7" s="1"/>
  <c r="BI4463" i="7"/>
  <c r="BF4464" i="7"/>
  <c r="BG4464" i="7" s="1"/>
  <c r="BH4464" i="7" s="1"/>
  <c r="BI4464" i="7"/>
  <c r="BF4465" i="7"/>
  <c r="BG4465" i="7" s="1"/>
  <c r="BH4465" i="7" s="1"/>
  <c r="BI4465" i="7"/>
  <c r="BF4466" i="7"/>
  <c r="BG4466" i="7" s="1"/>
  <c r="BH4466" i="7" s="1"/>
  <c r="BI4466" i="7"/>
  <c r="BF4467" i="7"/>
  <c r="BG4467" i="7" s="1"/>
  <c r="BH4467" i="7" s="1"/>
  <c r="BI4467" i="7"/>
  <c r="BF4468" i="7"/>
  <c r="BG4468" i="7" s="1"/>
  <c r="BH4468" i="7" s="1"/>
  <c r="BI4468" i="7"/>
  <c r="BF4469" i="7"/>
  <c r="BG4469" i="7" s="1"/>
  <c r="BH4469" i="7" s="1"/>
  <c r="BI4469" i="7"/>
  <c r="BF4470" i="7"/>
  <c r="BG4470" i="7" s="1"/>
  <c r="BH4470" i="7" s="1"/>
  <c r="BI4470" i="7"/>
  <c r="BF4471" i="7"/>
  <c r="BG4471" i="7" s="1"/>
  <c r="BH4471" i="7" s="1"/>
  <c r="BI4471" i="7"/>
  <c r="BF4472" i="7"/>
  <c r="BG4472" i="7" s="1"/>
  <c r="BH4472" i="7" s="1"/>
  <c r="BI4472" i="7"/>
  <c r="BF4473" i="7"/>
  <c r="BG4473" i="7" s="1"/>
  <c r="BH4473" i="7" s="1"/>
  <c r="BI4473" i="7"/>
  <c r="BF4474" i="7"/>
  <c r="BG4474" i="7" s="1"/>
  <c r="BH4474" i="7" s="1"/>
  <c r="BI4474" i="7"/>
  <c r="BF4475" i="7"/>
  <c r="BG4475" i="7" s="1"/>
  <c r="BH4475" i="7" s="1"/>
  <c r="BI4475" i="7"/>
  <c r="BF4476" i="7"/>
  <c r="BG4476" i="7" s="1"/>
  <c r="BH4476" i="7" s="1"/>
  <c r="BI4476" i="7"/>
  <c r="BF4477" i="7"/>
  <c r="BG4477" i="7" s="1"/>
  <c r="BH4477" i="7" s="1"/>
  <c r="BI4477" i="7"/>
  <c r="BF4478" i="7"/>
  <c r="BG4478" i="7" s="1"/>
  <c r="BH4478" i="7" s="1"/>
  <c r="BI4478" i="7"/>
  <c r="BF4479" i="7"/>
  <c r="BG4479" i="7" s="1"/>
  <c r="BH4479" i="7" s="1"/>
  <c r="BI4479" i="7"/>
  <c r="BF4480" i="7"/>
  <c r="BG4480" i="7" s="1"/>
  <c r="BH4480" i="7" s="1"/>
  <c r="BI4480" i="7"/>
  <c r="BF4481" i="7"/>
  <c r="BG4481" i="7" s="1"/>
  <c r="BH4481" i="7" s="1"/>
  <c r="BI4481" i="7"/>
  <c r="BF4482" i="7"/>
  <c r="BG4482" i="7" s="1"/>
  <c r="BH4482" i="7" s="1"/>
  <c r="BI4482" i="7"/>
  <c r="BF4483" i="7"/>
  <c r="BG4483" i="7" s="1"/>
  <c r="BH4483" i="7" s="1"/>
  <c r="BI4483" i="7"/>
  <c r="BF4484" i="7"/>
  <c r="BG4484" i="7" s="1"/>
  <c r="BH4484" i="7" s="1"/>
  <c r="BI4484" i="7"/>
  <c r="BF4485" i="7"/>
  <c r="BG4485" i="7" s="1"/>
  <c r="BH4485" i="7" s="1"/>
  <c r="BI4485" i="7"/>
  <c r="BF4486" i="7"/>
  <c r="BG4486" i="7" s="1"/>
  <c r="BH4486" i="7" s="1"/>
  <c r="BI4486" i="7"/>
  <c r="BF4487" i="7"/>
  <c r="BG4487" i="7" s="1"/>
  <c r="BH4487" i="7" s="1"/>
  <c r="BI4487" i="7"/>
  <c r="BF4488" i="7"/>
  <c r="BG4488" i="7" s="1"/>
  <c r="BH4488" i="7" s="1"/>
  <c r="BI4488" i="7"/>
  <c r="BF4489" i="7"/>
  <c r="BG4489" i="7" s="1"/>
  <c r="BH4489" i="7" s="1"/>
  <c r="BI4489" i="7"/>
  <c r="BF4490" i="7"/>
  <c r="BG4490" i="7" s="1"/>
  <c r="BH4490" i="7" s="1"/>
  <c r="BI4490" i="7"/>
  <c r="BF4491" i="7"/>
  <c r="BG4491" i="7" s="1"/>
  <c r="BH4491" i="7" s="1"/>
  <c r="BI4491" i="7"/>
  <c r="BF4492" i="7"/>
  <c r="BG4492" i="7" s="1"/>
  <c r="BH4492" i="7" s="1"/>
  <c r="BI4492" i="7"/>
  <c r="BF4493" i="7"/>
  <c r="BG4493" i="7" s="1"/>
  <c r="BH4493" i="7" s="1"/>
  <c r="BI4493" i="7"/>
  <c r="BF4494" i="7"/>
  <c r="BG4494" i="7" s="1"/>
  <c r="BH4494" i="7" s="1"/>
  <c r="BI4494" i="7"/>
  <c r="BF4495" i="7"/>
  <c r="BG4495" i="7" s="1"/>
  <c r="BH4495" i="7" s="1"/>
  <c r="BI4495" i="7"/>
  <c r="BF4496" i="7"/>
  <c r="BG4496" i="7" s="1"/>
  <c r="BH4496" i="7" s="1"/>
  <c r="BI4496" i="7"/>
  <c r="BF4497" i="7"/>
  <c r="BG4497" i="7" s="1"/>
  <c r="BH4497" i="7" s="1"/>
  <c r="BI4497" i="7"/>
  <c r="BF4498" i="7"/>
  <c r="BG4498" i="7" s="1"/>
  <c r="BH4498" i="7" s="1"/>
  <c r="BI4498" i="7"/>
  <c r="BF4499" i="7"/>
  <c r="BG4499" i="7" s="1"/>
  <c r="BH4499" i="7" s="1"/>
  <c r="BI4499" i="7"/>
  <c r="BF4500" i="7"/>
  <c r="BG4500" i="7" s="1"/>
  <c r="BH4500" i="7" s="1"/>
  <c r="BI4500" i="7"/>
  <c r="BF4501" i="7"/>
  <c r="BG4501" i="7" s="1"/>
  <c r="BH4501" i="7" s="1"/>
  <c r="BI4501" i="7"/>
  <c r="BF4502" i="7"/>
  <c r="BG4502" i="7" s="1"/>
  <c r="BH4502" i="7" s="1"/>
  <c r="BI4502" i="7"/>
  <c r="BF4503" i="7"/>
  <c r="BG4503" i="7" s="1"/>
  <c r="BH4503" i="7" s="1"/>
  <c r="BI4503" i="7"/>
  <c r="BF4504" i="7"/>
  <c r="BG4504" i="7" s="1"/>
  <c r="BH4504" i="7" s="1"/>
  <c r="BI4504" i="7"/>
  <c r="BF4505" i="7"/>
  <c r="BG4505" i="7" s="1"/>
  <c r="BH4505" i="7" s="1"/>
  <c r="BI4505" i="7"/>
  <c r="BF4506" i="7"/>
  <c r="BG4506" i="7" s="1"/>
  <c r="BH4506" i="7" s="1"/>
  <c r="BI4506" i="7"/>
  <c r="BF4507" i="7"/>
  <c r="BG4507" i="7" s="1"/>
  <c r="BH4507" i="7" s="1"/>
  <c r="BI4507" i="7"/>
  <c r="BF4508" i="7"/>
  <c r="BG4508" i="7" s="1"/>
  <c r="BH4508" i="7" s="1"/>
  <c r="BI4508" i="7"/>
  <c r="BF4509" i="7"/>
  <c r="BG4509" i="7" s="1"/>
  <c r="BH4509" i="7" s="1"/>
  <c r="BI4509" i="7"/>
  <c r="BF4510" i="7"/>
  <c r="BG4510" i="7" s="1"/>
  <c r="BH4510" i="7" s="1"/>
  <c r="BI4510" i="7"/>
  <c r="BF4511" i="7"/>
  <c r="BG4511" i="7" s="1"/>
  <c r="BH4511" i="7" s="1"/>
  <c r="BI4511" i="7"/>
  <c r="BF4512" i="7"/>
  <c r="BG4512" i="7" s="1"/>
  <c r="BH4512" i="7" s="1"/>
  <c r="BI4512" i="7"/>
  <c r="BF4513" i="7"/>
  <c r="BG4513" i="7" s="1"/>
  <c r="BH4513" i="7" s="1"/>
  <c r="BI4513" i="7"/>
  <c r="BF4514" i="7"/>
  <c r="BG4514" i="7" s="1"/>
  <c r="BH4514" i="7" s="1"/>
  <c r="BI4514" i="7"/>
  <c r="BF4515" i="7"/>
  <c r="BG4515" i="7" s="1"/>
  <c r="BH4515" i="7" s="1"/>
  <c r="BI4515" i="7"/>
  <c r="BF4516" i="7"/>
  <c r="BG4516" i="7" s="1"/>
  <c r="BH4516" i="7" s="1"/>
  <c r="BI4516" i="7"/>
  <c r="BF4517" i="7"/>
  <c r="BG4517" i="7" s="1"/>
  <c r="BH4517" i="7" s="1"/>
  <c r="BI4517" i="7"/>
  <c r="BF4518" i="7"/>
  <c r="BG4518" i="7" s="1"/>
  <c r="BH4518" i="7" s="1"/>
  <c r="BI4518" i="7"/>
  <c r="BF4519" i="7"/>
  <c r="BG4519" i="7" s="1"/>
  <c r="BH4519" i="7" s="1"/>
  <c r="BI4519" i="7"/>
  <c r="BF4520" i="7"/>
  <c r="BG4520" i="7" s="1"/>
  <c r="BH4520" i="7" s="1"/>
  <c r="BI4520" i="7"/>
  <c r="BF4521" i="7"/>
  <c r="BG4521" i="7" s="1"/>
  <c r="BH4521" i="7" s="1"/>
  <c r="BI4521" i="7"/>
  <c r="BF4522" i="7"/>
  <c r="BG4522" i="7" s="1"/>
  <c r="BH4522" i="7" s="1"/>
  <c r="BI4522" i="7"/>
  <c r="BF4523" i="7"/>
  <c r="BG4523" i="7" s="1"/>
  <c r="BH4523" i="7" s="1"/>
  <c r="BI4523" i="7"/>
  <c r="BF4524" i="7"/>
  <c r="BG4524" i="7" s="1"/>
  <c r="BH4524" i="7" s="1"/>
  <c r="BI4524" i="7"/>
  <c r="BF4525" i="7"/>
  <c r="BG4525" i="7" s="1"/>
  <c r="BH4525" i="7" s="1"/>
  <c r="BI4525" i="7"/>
  <c r="BF4526" i="7"/>
  <c r="BG4526" i="7" s="1"/>
  <c r="BH4526" i="7" s="1"/>
  <c r="BI4526" i="7"/>
  <c r="BF4527" i="7"/>
  <c r="BG4527" i="7" s="1"/>
  <c r="BH4527" i="7" s="1"/>
  <c r="BI4527" i="7"/>
  <c r="BF4528" i="7"/>
  <c r="BG4528" i="7" s="1"/>
  <c r="BH4528" i="7" s="1"/>
  <c r="BI4528" i="7"/>
  <c r="BF4529" i="7"/>
  <c r="BG4529" i="7" s="1"/>
  <c r="BH4529" i="7" s="1"/>
  <c r="BI4529" i="7"/>
  <c r="BF4530" i="7"/>
  <c r="BG4530" i="7" s="1"/>
  <c r="BH4530" i="7" s="1"/>
  <c r="BI4530" i="7"/>
  <c r="BF4531" i="7"/>
  <c r="BG4531" i="7" s="1"/>
  <c r="BH4531" i="7" s="1"/>
  <c r="BI4531" i="7"/>
  <c r="BF4532" i="7"/>
  <c r="BG4532" i="7" s="1"/>
  <c r="BH4532" i="7" s="1"/>
  <c r="BI4532" i="7"/>
  <c r="BF4533" i="7"/>
  <c r="BG4533" i="7" s="1"/>
  <c r="BH4533" i="7" s="1"/>
  <c r="BI4533" i="7"/>
  <c r="BF4534" i="7"/>
  <c r="BG4534" i="7" s="1"/>
  <c r="BH4534" i="7" s="1"/>
  <c r="BI4534" i="7"/>
  <c r="BF4535" i="7"/>
  <c r="BG4535" i="7" s="1"/>
  <c r="BH4535" i="7" s="1"/>
  <c r="BI4535" i="7"/>
  <c r="BF4536" i="7"/>
  <c r="BG4536" i="7" s="1"/>
  <c r="BH4536" i="7" s="1"/>
  <c r="BI4536" i="7"/>
  <c r="BF4537" i="7"/>
  <c r="BG4537" i="7" s="1"/>
  <c r="BH4537" i="7" s="1"/>
  <c r="BI4537" i="7"/>
  <c r="BF4538" i="7"/>
  <c r="BG4538" i="7" s="1"/>
  <c r="BH4538" i="7" s="1"/>
  <c r="BI4538" i="7"/>
  <c r="BF4539" i="7"/>
  <c r="BG4539" i="7" s="1"/>
  <c r="BH4539" i="7" s="1"/>
  <c r="BI4539" i="7"/>
  <c r="BF4540" i="7"/>
  <c r="BG4540" i="7" s="1"/>
  <c r="BH4540" i="7" s="1"/>
  <c r="BI4540" i="7"/>
  <c r="BF4541" i="7"/>
  <c r="BG4541" i="7" s="1"/>
  <c r="BH4541" i="7" s="1"/>
  <c r="BI4541" i="7"/>
  <c r="BF4542" i="7"/>
  <c r="BG4542" i="7" s="1"/>
  <c r="BH4542" i="7" s="1"/>
  <c r="BI4542" i="7"/>
  <c r="BF4543" i="7"/>
  <c r="BG4543" i="7" s="1"/>
  <c r="BH4543" i="7" s="1"/>
  <c r="BI4543" i="7"/>
  <c r="BF4544" i="7"/>
  <c r="BG4544" i="7" s="1"/>
  <c r="BH4544" i="7" s="1"/>
  <c r="BI4544" i="7"/>
  <c r="BF4545" i="7"/>
  <c r="BG4545" i="7" s="1"/>
  <c r="BH4545" i="7" s="1"/>
  <c r="BI4545" i="7"/>
  <c r="BF4546" i="7"/>
  <c r="BG4546" i="7" s="1"/>
  <c r="BH4546" i="7" s="1"/>
  <c r="BI4546" i="7"/>
  <c r="BF4547" i="7"/>
  <c r="BG4547" i="7" s="1"/>
  <c r="BH4547" i="7" s="1"/>
  <c r="BI4547" i="7"/>
  <c r="BF4548" i="7"/>
  <c r="BG4548" i="7" s="1"/>
  <c r="BH4548" i="7" s="1"/>
  <c r="BI4548" i="7"/>
  <c r="BF4549" i="7"/>
  <c r="BG4549" i="7" s="1"/>
  <c r="BH4549" i="7" s="1"/>
  <c r="BI4549" i="7"/>
  <c r="BF4550" i="7"/>
  <c r="BG4550" i="7" s="1"/>
  <c r="BH4550" i="7" s="1"/>
  <c r="BI4550" i="7"/>
  <c r="BF4551" i="7"/>
  <c r="BG4551" i="7" s="1"/>
  <c r="BH4551" i="7" s="1"/>
  <c r="BI4551" i="7"/>
  <c r="BF4552" i="7"/>
  <c r="BG4552" i="7" s="1"/>
  <c r="BH4552" i="7" s="1"/>
  <c r="BI4552" i="7"/>
  <c r="BF4553" i="7"/>
  <c r="BG4553" i="7" s="1"/>
  <c r="BH4553" i="7" s="1"/>
  <c r="BI4553" i="7"/>
  <c r="BF4554" i="7"/>
  <c r="BG4554" i="7" s="1"/>
  <c r="BH4554" i="7" s="1"/>
  <c r="BI4554" i="7"/>
  <c r="BF4555" i="7"/>
  <c r="BG4555" i="7" s="1"/>
  <c r="BH4555" i="7" s="1"/>
  <c r="BI4555" i="7"/>
  <c r="BF4556" i="7"/>
  <c r="BG4556" i="7" s="1"/>
  <c r="BH4556" i="7" s="1"/>
  <c r="BI4556" i="7"/>
  <c r="BF4557" i="7"/>
  <c r="BG4557" i="7" s="1"/>
  <c r="BH4557" i="7" s="1"/>
  <c r="BI4557" i="7"/>
  <c r="BF4558" i="7"/>
  <c r="BG4558" i="7" s="1"/>
  <c r="BH4558" i="7" s="1"/>
  <c r="BI4558" i="7"/>
  <c r="BF4559" i="7"/>
  <c r="BG4559" i="7" s="1"/>
  <c r="BH4559" i="7" s="1"/>
  <c r="BI4559" i="7"/>
  <c r="BF4560" i="7"/>
  <c r="BG4560" i="7" s="1"/>
  <c r="BH4560" i="7" s="1"/>
  <c r="BI4560" i="7"/>
  <c r="BF4561" i="7"/>
  <c r="BG4561" i="7" s="1"/>
  <c r="BH4561" i="7" s="1"/>
  <c r="BI4561" i="7"/>
  <c r="BF4562" i="7"/>
  <c r="BG4562" i="7" s="1"/>
  <c r="BH4562" i="7" s="1"/>
  <c r="BI4562" i="7"/>
  <c r="BF4563" i="7"/>
  <c r="BG4563" i="7" s="1"/>
  <c r="BH4563" i="7" s="1"/>
  <c r="BI4563" i="7"/>
  <c r="BF4564" i="7"/>
  <c r="BG4564" i="7" s="1"/>
  <c r="BH4564" i="7" s="1"/>
  <c r="BI4564" i="7"/>
  <c r="BF4565" i="7"/>
  <c r="BG4565" i="7" s="1"/>
  <c r="BH4565" i="7" s="1"/>
  <c r="BI4565" i="7"/>
  <c r="BF4566" i="7"/>
  <c r="BG4566" i="7" s="1"/>
  <c r="BH4566" i="7" s="1"/>
  <c r="BI4566" i="7"/>
  <c r="BF4567" i="7"/>
  <c r="BG4567" i="7" s="1"/>
  <c r="BH4567" i="7" s="1"/>
  <c r="BI4567" i="7"/>
  <c r="BF4568" i="7"/>
  <c r="BG4568" i="7" s="1"/>
  <c r="BH4568" i="7" s="1"/>
  <c r="BI4568" i="7"/>
  <c r="BF4569" i="7"/>
  <c r="BG4569" i="7" s="1"/>
  <c r="BH4569" i="7" s="1"/>
  <c r="BI4569" i="7"/>
  <c r="BF4570" i="7"/>
  <c r="BG4570" i="7" s="1"/>
  <c r="BH4570" i="7" s="1"/>
  <c r="BI4570" i="7"/>
  <c r="BF4571" i="7"/>
  <c r="BG4571" i="7" s="1"/>
  <c r="BH4571" i="7" s="1"/>
  <c r="BI4571" i="7"/>
  <c r="BF4572" i="7"/>
  <c r="BG4572" i="7" s="1"/>
  <c r="BH4572" i="7" s="1"/>
  <c r="BI4572" i="7"/>
  <c r="BF4573" i="7"/>
  <c r="BG4573" i="7" s="1"/>
  <c r="BH4573" i="7" s="1"/>
  <c r="BI4573" i="7"/>
  <c r="BF4574" i="7"/>
  <c r="BG4574" i="7" s="1"/>
  <c r="BH4574" i="7" s="1"/>
  <c r="BI4574" i="7"/>
  <c r="BF4575" i="7"/>
  <c r="BG4575" i="7" s="1"/>
  <c r="BH4575" i="7" s="1"/>
  <c r="BI4575" i="7"/>
  <c r="BF4576" i="7"/>
  <c r="BG4576" i="7" s="1"/>
  <c r="BH4576" i="7" s="1"/>
  <c r="BI4576" i="7"/>
  <c r="BF4577" i="7"/>
  <c r="BG4577" i="7" s="1"/>
  <c r="BH4577" i="7" s="1"/>
  <c r="BI4577" i="7"/>
  <c r="BF4578" i="7"/>
  <c r="BG4578" i="7" s="1"/>
  <c r="BH4578" i="7" s="1"/>
  <c r="BI4578" i="7"/>
  <c r="BF4579" i="7"/>
  <c r="BG4579" i="7" s="1"/>
  <c r="BH4579" i="7" s="1"/>
  <c r="BI4579" i="7"/>
  <c r="BF4580" i="7"/>
  <c r="BG4580" i="7" s="1"/>
  <c r="BH4580" i="7" s="1"/>
  <c r="BI4580" i="7"/>
  <c r="BF4581" i="7"/>
  <c r="BG4581" i="7" s="1"/>
  <c r="BH4581" i="7" s="1"/>
  <c r="BI4581" i="7"/>
  <c r="BF4582" i="7"/>
  <c r="BG4582" i="7" s="1"/>
  <c r="BH4582" i="7" s="1"/>
  <c r="BI4582" i="7"/>
  <c r="BF4583" i="7"/>
  <c r="BG4583" i="7" s="1"/>
  <c r="BH4583" i="7" s="1"/>
  <c r="BI4583" i="7"/>
  <c r="BF4584" i="7"/>
  <c r="BG4584" i="7" s="1"/>
  <c r="BH4584" i="7" s="1"/>
  <c r="BI4584" i="7"/>
  <c r="BF4585" i="7"/>
  <c r="BG4585" i="7" s="1"/>
  <c r="BH4585" i="7" s="1"/>
  <c r="BI4585" i="7"/>
  <c r="BF4586" i="7"/>
  <c r="BG4586" i="7" s="1"/>
  <c r="BH4586" i="7" s="1"/>
  <c r="BI4586" i="7"/>
  <c r="BF4587" i="7"/>
  <c r="BG4587" i="7" s="1"/>
  <c r="BH4587" i="7" s="1"/>
  <c r="BI4587" i="7"/>
  <c r="BF4588" i="7"/>
  <c r="BG4588" i="7" s="1"/>
  <c r="BH4588" i="7" s="1"/>
  <c r="BI4588" i="7"/>
  <c r="BF4589" i="7"/>
  <c r="BG4589" i="7" s="1"/>
  <c r="BH4589" i="7" s="1"/>
  <c r="BI4589" i="7"/>
  <c r="BF4590" i="7"/>
  <c r="BG4590" i="7" s="1"/>
  <c r="BH4590" i="7" s="1"/>
  <c r="BI4590" i="7"/>
  <c r="BF4591" i="7"/>
  <c r="BG4591" i="7" s="1"/>
  <c r="BH4591" i="7" s="1"/>
  <c r="BI4591" i="7"/>
  <c r="BF4592" i="7"/>
  <c r="BG4592" i="7" s="1"/>
  <c r="BH4592" i="7" s="1"/>
  <c r="BI4592" i="7"/>
  <c r="BF4593" i="7"/>
  <c r="BG4593" i="7" s="1"/>
  <c r="BH4593" i="7" s="1"/>
  <c r="BI4593" i="7"/>
  <c r="BF4594" i="7"/>
  <c r="BG4594" i="7" s="1"/>
  <c r="BH4594" i="7" s="1"/>
  <c r="BI4594" i="7"/>
  <c r="BF4595" i="7"/>
  <c r="BG4595" i="7" s="1"/>
  <c r="BH4595" i="7" s="1"/>
  <c r="BI4595" i="7"/>
  <c r="BF4596" i="7"/>
  <c r="BG4596" i="7" s="1"/>
  <c r="BH4596" i="7" s="1"/>
  <c r="BI4596" i="7"/>
  <c r="BF4597" i="7"/>
  <c r="BG4597" i="7" s="1"/>
  <c r="BH4597" i="7" s="1"/>
  <c r="BI4597" i="7"/>
  <c r="BF4598" i="7"/>
  <c r="BG4598" i="7" s="1"/>
  <c r="BH4598" i="7" s="1"/>
  <c r="BI4598" i="7"/>
  <c r="BF4599" i="7"/>
  <c r="BG4599" i="7" s="1"/>
  <c r="BH4599" i="7" s="1"/>
  <c r="BI4599" i="7"/>
  <c r="BF4600" i="7"/>
  <c r="BG4600" i="7" s="1"/>
  <c r="BH4600" i="7" s="1"/>
  <c r="BI4600" i="7"/>
  <c r="BF4601" i="7"/>
  <c r="BG4601" i="7" s="1"/>
  <c r="BH4601" i="7" s="1"/>
  <c r="BI4601" i="7"/>
  <c r="BF4602" i="7"/>
  <c r="BG4602" i="7" s="1"/>
  <c r="BH4602" i="7" s="1"/>
  <c r="BI4602" i="7"/>
  <c r="BF4603" i="7"/>
  <c r="BG4603" i="7" s="1"/>
  <c r="BH4603" i="7" s="1"/>
  <c r="BI4603" i="7"/>
  <c r="BF4604" i="7"/>
  <c r="BG4604" i="7" s="1"/>
  <c r="BH4604" i="7" s="1"/>
  <c r="BI4604" i="7"/>
  <c r="BF4605" i="7"/>
  <c r="BG4605" i="7" s="1"/>
  <c r="BH4605" i="7" s="1"/>
  <c r="BI4605" i="7"/>
  <c r="BF4606" i="7"/>
  <c r="BG4606" i="7" s="1"/>
  <c r="BH4606" i="7" s="1"/>
  <c r="BI4606" i="7"/>
  <c r="BF4607" i="7"/>
  <c r="BG4607" i="7" s="1"/>
  <c r="BH4607" i="7" s="1"/>
  <c r="BI4607" i="7"/>
  <c r="BF4608" i="7"/>
  <c r="BG4608" i="7" s="1"/>
  <c r="BH4608" i="7" s="1"/>
  <c r="BI4608" i="7"/>
  <c r="BF4609" i="7"/>
  <c r="BG4609" i="7" s="1"/>
  <c r="BH4609" i="7" s="1"/>
  <c r="BI4609" i="7"/>
  <c r="BF4610" i="7"/>
  <c r="BG4610" i="7" s="1"/>
  <c r="BH4610" i="7" s="1"/>
  <c r="BI4610" i="7"/>
  <c r="BF4611" i="7"/>
  <c r="BG4611" i="7" s="1"/>
  <c r="BH4611" i="7" s="1"/>
  <c r="BI4611" i="7"/>
  <c r="BF4612" i="7"/>
  <c r="BG4612" i="7" s="1"/>
  <c r="BH4612" i="7" s="1"/>
  <c r="BI4612" i="7"/>
  <c r="BF4613" i="7"/>
  <c r="BG4613" i="7" s="1"/>
  <c r="BH4613" i="7" s="1"/>
  <c r="BI4613" i="7"/>
  <c r="BF4614" i="7"/>
  <c r="BG4614" i="7" s="1"/>
  <c r="BH4614" i="7" s="1"/>
  <c r="BI4614" i="7"/>
  <c r="BF4615" i="7"/>
  <c r="BG4615" i="7" s="1"/>
  <c r="BH4615" i="7" s="1"/>
  <c r="BI4615" i="7"/>
  <c r="BF4616" i="7"/>
  <c r="BG4616" i="7" s="1"/>
  <c r="BH4616" i="7" s="1"/>
  <c r="BI4616" i="7"/>
  <c r="BF4617" i="7"/>
  <c r="BG4617" i="7" s="1"/>
  <c r="BH4617" i="7" s="1"/>
  <c r="BI4617" i="7"/>
  <c r="BF4618" i="7"/>
  <c r="BG4618" i="7" s="1"/>
  <c r="BH4618" i="7" s="1"/>
  <c r="BI4618" i="7"/>
  <c r="BF4619" i="7"/>
  <c r="BG4619" i="7" s="1"/>
  <c r="BH4619" i="7" s="1"/>
  <c r="BI4619" i="7"/>
  <c r="BF4620" i="7"/>
  <c r="BG4620" i="7" s="1"/>
  <c r="BH4620" i="7" s="1"/>
  <c r="BI4620" i="7"/>
  <c r="BF4621" i="7"/>
  <c r="BG4621" i="7" s="1"/>
  <c r="BH4621" i="7" s="1"/>
  <c r="BI4621" i="7"/>
  <c r="BF4622" i="7"/>
  <c r="BG4622" i="7" s="1"/>
  <c r="BH4622" i="7" s="1"/>
  <c r="BI4622" i="7"/>
  <c r="BF4623" i="7"/>
  <c r="BG4623" i="7" s="1"/>
  <c r="BH4623" i="7" s="1"/>
  <c r="BI4623" i="7"/>
  <c r="BF4624" i="7"/>
  <c r="BG4624" i="7" s="1"/>
  <c r="BH4624" i="7" s="1"/>
  <c r="BI4624" i="7"/>
  <c r="BF4625" i="7"/>
  <c r="BG4625" i="7" s="1"/>
  <c r="BH4625" i="7" s="1"/>
  <c r="BI4625" i="7"/>
  <c r="BF4626" i="7"/>
  <c r="BG4626" i="7" s="1"/>
  <c r="BH4626" i="7" s="1"/>
  <c r="BI4626" i="7"/>
  <c r="BF4627" i="7"/>
  <c r="BG4627" i="7" s="1"/>
  <c r="BH4627" i="7" s="1"/>
  <c r="BI4627" i="7"/>
  <c r="BF4628" i="7"/>
  <c r="BG4628" i="7" s="1"/>
  <c r="BH4628" i="7" s="1"/>
  <c r="BI4628" i="7"/>
  <c r="BF4629" i="7"/>
  <c r="BG4629" i="7" s="1"/>
  <c r="BH4629" i="7" s="1"/>
  <c r="BI4629" i="7"/>
  <c r="BF4630" i="7"/>
  <c r="BG4630" i="7" s="1"/>
  <c r="BH4630" i="7" s="1"/>
  <c r="BI4630" i="7"/>
  <c r="BF4631" i="7"/>
  <c r="BG4631" i="7" s="1"/>
  <c r="BH4631" i="7" s="1"/>
  <c r="BI4631" i="7"/>
  <c r="BF4632" i="7"/>
  <c r="BG4632" i="7" s="1"/>
  <c r="BH4632" i="7" s="1"/>
  <c r="BI4632" i="7"/>
  <c r="BF4633" i="7"/>
  <c r="BG4633" i="7" s="1"/>
  <c r="BH4633" i="7" s="1"/>
  <c r="BI4633" i="7"/>
  <c r="BF4634" i="7"/>
  <c r="BG4634" i="7" s="1"/>
  <c r="BH4634" i="7" s="1"/>
  <c r="BI4634" i="7"/>
  <c r="BF4635" i="7"/>
  <c r="BG4635" i="7" s="1"/>
  <c r="BH4635" i="7" s="1"/>
  <c r="BI4635" i="7"/>
  <c r="BF4636" i="7"/>
  <c r="BG4636" i="7" s="1"/>
  <c r="BH4636" i="7" s="1"/>
  <c r="BI4636" i="7"/>
  <c r="BF4637" i="7"/>
  <c r="BG4637" i="7" s="1"/>
  <c r="BH4637" i="7" s="1"/>
  <c r="BI4637" i="7"/>
  <c r="BF4638" i="7"/>
  <c r="BG4638" i="7" s="1"/>
  <c r="BH4638" i="7" s="1"/>
  <c r="BI4638" i="7"/>
  <c r="BF4639" i="7"/>
  <c r="BG4639" i="7" s="1"/>
  <c r="BH4639" i="7" s="1"/>
  <c r="BI4639" i="7"/>
  <c r="BF4640" i="7"/>
  <c r="BG4640" i="7" s="1"/>
  <c r="BH4640" i="7" s="1"/>
  <c r="BI4640" i="7"/>
  <c r="BF4641" i="7"/>
  <c r="BG4641" i="7" s="1"/>
  <c r="BH4641" i="7" s="1"/>
  <c r="BI4641" i="7"/>
  <c r="BF4642" i="7"/>
  <c r="BG4642" i="7" s="1"/>
  <c r="BH4642" i="7" s="1"/>
  <c r="BI4642" i="7"/>
  <c r="BF4643" i="7"/>
  <c r="BG4643" i="7" s="1"/>
  <c r="BH4643" i="7" s="1"/>
  <c r="BI4643" i="7"/>
  <c r="BF4644" i="7"/>
  <c r="BG4644" i="7" s="1"/>
  <c r="BH4644" i="7" s="1"/>
  <c r="BI4644" i="7"/>
  <c r="BF4645" i="7"/>
  <c r="BG4645" i="7" s="1"/>
  <c r="BH4645" i="7" s="1"/>
  <c r="BI4645" i="7"/>
  <c r="BF4646" i="7"/>
  <c r="BG4646" i="7" s="1"/>
  <c r="BH4646" i="7" s="1"/>
  <c r="BI4646" i="7"/>
  <c r="BF4647" i="7"/>
  <c r="BG4647" i="7" s="1"/>
  <c r="BH4647" i="7" s="1"/>
  <c r="BI4647" i="7"/>
  <c r="BF4648" i="7"/>
  <c r="BG4648" i="7" s="1"/>
  <c r="BH4648" i="7" s="1"/>
  <c r="BI4648" i="7"/>
  <c r="BF4649" i="7"/>
  <c r="BG4649" i="7" s="1"/>
  <c r="BH4649" i="7" s="1"/>
  <c r="BI4649" i="7"/>
  <c r="BF4650" i="7"/>
  <c r="BG4650" i="7" s="1"/>
  <c r="BH4650" i="7" s="1"/>
  <c r="BI4650" i="7"/>
  <c r="BF4651" i="7"/>
  <c r="BG4651" i="7" s="1"/>
  <c r="BH4651" i="7" s="1"/>
  <c r="BI4651" i="7"/>
  <c r="BF4652" i="7"/>
  <c r="BG4652" i="7" s="1"/>
  <c r="BH4652" i="7" s="1"/>
  <c r="BI4652" i="7"/>
  <c r="BF4653" i="7"/>
  <c r="BG4653" i="7" s="1"/>
  <c r="BH4653" i="7" s="1"/>
  <c r="BI4653" i="7"/>
  <c r="BF4654" i="7"/>
  <c r="BG4654" i="7" s="1"/>
  <c r="BH4654" i="7" s="1"/>
  <c r="BI4654" i="7"/>
  <c r="BF4655" i="7"/>
  <c r="BG4655" i="7" s="1"/>
  <c r="BH4655" i="7" s="1"/>
  <c r="BI4655" i="7"/>
  <c r="BF4656" i="7"/>
  <c r="BG4656" i="7" s="1"/>
  <c r="BH4656" i="7" s="1"/>
  <c r="BI4656" i="7"/>
  <c r="BF4657" i="7"/>
  <c r="BG4657" i="7" s="1"/>
  <c r="BH4657" i="7" s="1"/>
  <c r="BI4657" i="7"/>
  <c r="BF4658" i="7"/>
  <c r="BG4658" i="7" s="1"/>
  <c r="BH4658" i="7" s="1"/>
  <c r="BI4658" i="7"/>
  <c r="BF4659" i="7"/>
  <c r="BG4659" i="7" s="1"/>
  <c r="BH4659" i="7" s="1"/>
  <c r="BI4659" i="7"/>
  <c r="BF4660" i="7"/>
  <c r="BG4660" i="7" s="1"/>
  <c r="BH4660" i="7" s="1"/>
  <c r="BI4660" i="7"/>
  <c r="BF4661" i="7"/>
  <c r="BG4661" i="7" s="1"/>
  <c r="BH4661" i="7" s="1"/>
  <c r="BI4661" i="7"/>
  <c r="BF4662" i="7"/>
  <c r="BG4662" i="7" s="1"/>
  <c r="BH4662" i="7" s="1"/>
  <c r="BI4662" i="7"/>
  <c r="BF4663" i="7"/>
  <c r="BG4663" i="7" s="1"/>
  <c r="BH4663" i="7" s="1"/>
  <c r="BI4663" i="7"/>
  <c r="BF4664" i="7"/>
  <c r="BG4664" i="7" s="1"/>
  <c r="BH4664" i="7" s="1"/>
  <c r="BI4664" i="7"/>
  <c r="BF4665" i="7"/>
  <c r="BG4665" i="7" s="1"/>
  <c r="BH4665" i="7" s="1"/>
  <c r="BI4665" i="7"/>
  <c r="BF4666" i="7"/>
  <c r="BG4666" i="7" s="1"/>
  <c r="BH4666" i="7" s="1"/>
  <c r="BI4666" i="7"/>
  <c r="BF4667" i="7"/>
  <c r="BG4667" i="7" s="1"/>
  <c r="BH4667" i="7" s="1"/>
  <c r="BI4667" i="7"/>
  <c r="BF4668" i="7"/>
  <c r="BG4668" i="7" s="1"/>
  <c r="BH4668" i="7" s="1"/>
  <c r="BI4668" i="7"/>
  <c r="BF4669" i="7"/>
  <c r="BG4669" i="7" s="1"/>
  <c r="BH4669" i="7" s="1"/>
  <c r="BI4669" i="7"/>
  <c r="BF4670" i="7"/>
  <c r="BG4670" i="7" s="1"/>
  <c r="BH4670" i="7" s="1"/>
  <c r="BI4670" i="7"/>
  <c r="BF4671" i="7"/>
  <c r="BG4671" i="7" s="1"/>
  <c r="BH4671" i="7" s="1"/>
  <c r="BI4671" i="7"/>
  <c r="BF4672" i="7"/>
  <c r="BG4672" i="7" s="1"/>
  <c r="BH4672" i="7" s="1"/>
  <c r="BI4672" i="7"/>
  <c r="BF4673" i="7"/>
  <c r="BG4673" i="7" s="1"/>
  <c r="BH4673" i="7" s="1"/>
  <c r="BI4673" i="7"/>
  <c r="BF4674" i="7"/>
  <c r="BG4674" i="7" s="1"/>
  <c r="BH4674" i="7" s="1"/>
  <c r="BI4674" i="7"/>
  <c r="BF4675" i="7"/>
  <c r="BG4675" i="7" s="1"/>
  <c r="BH4675" i="7" s="1"/>
  <c r="BI4675" i="7"/>
  <c r="BF4676" i="7"/>
  <c r="BG4676" i="7" s="1"/>
  <c r="BH4676" i="7" s="1"/>
  <c r="BI4676" i="7"/>
  <c r="BF4677" i="7"/>
  <c r="BG4677" i="7" s="1"/>
  <c r="BH4677" i="7" s="1"/>
  <c r="BI4677" i="7"/>
  <c r="BF4678" i="7"/>
  <c r="BG4678" i="7" s="1"/>
  <c r="BH4678" i="7" s="1"/>
  <c r="BI4678" i="7"/>
  <c r="BF4679" i="7"/>
  <c r="BG4679" i="7" s="1"/>
  <c r="BH4679" i="7" s="1"/>
  <c r="BI4679" i="7"/>
  <c r="BF4680" i="7"/>
  <c r="BG4680" i="7" s="1"/>
  <c r="BH4680" i="7" s="1"/>
  <c r="BI4680" i="7"/>
  <c r="BF4681" i="7"/>
  <c r="BG4681" i="7" s="1"/>
  <c r="BH4681" i="7" s="1"/>
  <c r="BI4681" i="7"/>
  <c r="BF4682" i="7"/>
  <c r="BG4682" i="7" s="1"/>
  <c r="BH4682" i="7" s="1"/>
  <c r="BI4682" i="7"/>
  <c r="BF4683" i="7"/>
  <c r="BG4683" i="7" s="1"/>
  <c r="BH4683" i="7" s="1"/>
  <c r="BI4683" i="7"/>
  <c r="BF4684" i="7"/>
  <c r="BG4684" i="7" s="1"/>
  <c r="BH4684" i="7" s="1"/>
  <c r="BI4684" i="7"/>
  <c r="BF4685" i="7"/>
  <c r="BG4685" i="7" s="1"/>
  <c r="BH4685" i="7" s="1"/>
  <c r="BI4685" i="7"/>
  <c r="BF4686" i="7"/>
  <c r="BG4686" i="7" s="1"/>
  <c r="BH4686" i="7" s="1"/>
  <c r="BI4686" i="7"/>
  <c r="BF4687" i="7"/>
  <c r="BG4687" i="7" s="1"/>
  <c r="BH4687" i="7" s="1"/>
  <c r="BI4687" i="7"/>
  <c r="BF4688" i="7"/>
  <c r="BG4688" i="7" s="1"/>
  <c r="BH4688" i="7" s="1"/>
  <c r="BI4688" i="7"/>
  <c r="BF4689" i="7"/>
  <c r="BG4689" i="7" s="1"/>
  <c r="BH4689" i="7" s="1"/>
  <c r="BI4689" i="7"/>
  <c r="BF4690" i="7"/>
  <c r="BG4690" i="7" s="1"/>
  <c r="BH4690" i="7" s="1"/>
  <c r="BI4690" i="7"/>
  <c r="BF4691" i="7"/>
  <c r="BG4691" i="7" s="1"/>
  <c r="BH4691" i="7" s="1"/>
  <c r="BI4691" i="7"/>
  <c r="BF4692" i="7"/>
  <c r="BG4692" i="7" s="1"/>
  <c r="BH4692" i="7" s="1"/>
  <c r="BI4692" i="7"/>
  <c r="BF4693" i="7"/>
  <c r="BG4693" i="7" s="1"/>
  <c r="BH4693" i="7" s="1"/>
  <c r="BI4693" i="7"/>
  <c r="BF4694" i="7"/>
  <c r="BG4694" i="7" s="1"/>
  <c r="BH4694" i="7" s="1"/>
  <c r="BI4694" i="7"/>
  <c r="BF4695" i="7"/>
  <c r="BG4695" i="7" s="1"/>
  <c r="BH4695" i="7" s="1"/>
  <c r="BI4695" i="7"/>
  <c r="BF4696" i="7"/>
  <c r="BG4696" i="7" s="1"/>
  <c r="BH4696" i="7" s="1"/>
  <c r="BI4696" i="7"/>
  <c r="BF4697" i="7"/>
  <c r="BG4697" i="7" s="1"/>
  <c r="BH4697" i="7" s="1"/>
  <c r="BI4697" i="7"/>
  <c r="BF4698" i="7"/>
  <c r="BG4698" i="7" s="1"/>
  <c r="BH4698" i="7" s="1"/>
  <c r="BI4698" i="7"/>
  <c r="BF4699" i="7"/>
  <c r="BG4699" i="7" s="1"/>
  <c r="BH4699" i="7" s="1"/>
  <c r="BI4699" i="7"/>
  <c r="BF4700" i="7"/>
  <c r="BG4700" i="7" s="1"/>
  <c r="BH4700" i="7" s="1"/>
  <c r="BI4700" i="7"/>
  <c r="BF4701" i="7"/>
  <c r="BG4701" i="7" s="1"/>
  <c r="BH4701" i="7" s="1"/>
  <c r="BI4701" i="7"/>
  <c r="BF4702" i="7"/>
  <c r="BG4702" i="7" s="1"/>
  <c r="BH4702" i="7" s="1"/>
  <c r="BI4702" i="7"/>
  <c r="BF4703" i="7"/>
  <c r="BG4703" i="7" s="1"/>
  <c r="BH4703" i="7" s="1"/>
  <c r="BI4703" i="7"/>
  <c r="BF4704" i="7"/>
  <c r="BG4704" i="7" s="1"/>
  <c r="BH4704" i="7" s="1"/>
  <c r="BI4704" i="7"/>
  <c r="BF4705" i="7"/>
  <c r="BG4705" i="7" s="1"/>
  <c r="BH4705" i="7" s="1"/>
  <c r="BI4705" i="7"/>
  <c r="BF4706" i="7"/>
  <c r="BG4706" i="7" s="1"/>
  <c r="BH4706" i="7" s="1"/>
  <c r="BI4706" i="7"/>
  <c r="BF4707" i="7"/>
  <c r="BG4707" i="7" s="1"/>
  <c r="BH4707" i="7" s="1"/>
  <c r="BI4707" i="7"/>
  <c r="BF4708" i="7"/>
  <c r="BG4708" i="7" s="1"/>
  <c r="BH4708" i="7" s="1"/>
  <c r="BI4708" i="7"/>
  <c r="BF4709" i="7"/>
  <c r="BG4709" i="7" s="1"/>
  <c r="BH4709" i="7" s="1"/>
  <c r="BI4709" i="7"/>
  <c r="BF4710" i="7"/>
  <c r="BG4710" i="7" s="1"/>
  <c r="BH4710" i="7" s="1"/>
  <c r="BI4710" i="7"/>
  <c r="BF4711" i="7"/>
  <c r="BG4711" i="7" s="1"/>
  <c r="BH4711" i="7" s="1"/>
  <c r="BI4711" i="7"/>
  <c r="BF4712" i="7"/>
  <c r="BG4712" i="7" s="1"/>
  <c r="BH4712" i="7" s="1"/>
  <c r="BI4712" i="7"/>
  <c r="BF4713" i="7"/>
  <c r="BG4713" i="7" s="1"/>
  <c r="BH4713" i="7" s="1"/>
  <c r="BI4713" i="7"/>
  <c r="BF4714" i="7"/>
  <c r="BG4714" i="7" s="1"/>
  <c r="BH4714" i="7" s="1"/>
  <c r="BI4714" i="7"/>
  <c r="BF4715" i="7"/>
  <c r="BG4715" i="7" s="1"/>
  <c r="BH4715" i="7" s="1"/>
  <c r="BI4715" i="7"/>
  <c r="BF4716" i="7"/>
  <c r="BG4716" i="7" s="1"/>
  <c r="BH4716" i="7" s="1"/>
  <c r="BI4716" i="7"/>
  <c r="BF4717" i="7"/>
  <c r="BG4717" i="7" s="1"/>
  <c r="BH4717" i="7" s="1"/>
  <c r="BI4717" i="7"/>
  <c r="BF4718" i="7"/>
  <c r="BG4718" i="7" s="1"/>
  <c r="BH4718" i="7" s="1"/>
  <c r="BI4718" i="7"/>
  <c r="BF4719" i="7"/>
  <c r="BG4719" i="7" s="1"/>
  <c r="BH4719" i="7" s="1"/>
  <c r="BI4719" i="7"/>
  <c r="BF4720" i="7"/>
  <c r="BG4720" i="7" s="1"/>
  <c r="BH4720" i="7" s="1"/>
  <c r="BI4720" i="7"/>
  <c r="BF4721" i="7"/>
  <c r="BG4721" i="7" s="1"/>
  <c r="BH4721" i="7" s="1"/>
  <c r="BI4721" i="7"/>
  <c r="BF4722" i="7"/>
  <c r="BG4722" i="7" s="1"/>
  <c r="BH4722" i="7" s="1"/>
  <c r="BI4722" i="7"/>
  <c r="BF4723" i="7"/>
  <c r="BG4723" i="7" s="1"/>
  <c r="BH4723" i="7" s="1"/>
  <c r="BI4723" i="7"/>
  <c r="BF4724" i="7"/>
  <c r="BG4724" i="7" s="1"/>
  <c r="BH4724" i="7" s="1"/>
  <c r="BI4724" i="7"/>
  <c r="BF4725" i="7"/>
  <c r="BG4725" i="7" s="1"/>
  <c r="BH4725" i="7" s="1"/>
  <c r="BI4725" i="7"/>
  <c r="BF4726" i="7"/>
  <c r="BG4726" i="7" s="1"/>
  <c r="BH4726" i="7" s="1"/>
  <c r="BI4726" i="7"/>
  <c r="BF4727" i="7"/>
  <c r="BG4727" i="7" s="1"/>
  <c r="BH4727" i="7" s="1"/>
  <c r="BI4727" i="7"/>
  <c r="BF4728" i="7"/>
  <c r="BG4728" i="7" s="1"/>
  <c r="BH4728" i="7" s="1"/>
  <c r="BI4728" i="7"/>
  <c r="BF4729" i="7"/>
  <c r="BG4729" i="7" s="1"/>
  <c r="BH4729" i="7" s="1"/>
  <c r="BI4729" i="7"/>
  <c r="BF4730" i="7"/>
  <c r="BG4730" i="7" s="1"/>
  <c r="BH4730" i="7" s="1"/>
  <c r="BI4730" i="7"/>
  <c r="BF4731" i="7"/>
  <c r="BG4731" i="7" s="1"/>
  <c r="BH4731" i="7" s="1"/>
  <c r="BI4731" i="7"/>
  <c r="BF4732" i="7"/>
  <c r="BG4732" i="7" s="1"/>
  <c r="BH4732" i="7" s="1"/>
  <c r="BI4732" i="7"/>
  <c r="BF4733" i="7"/>
  <c r="BG4733" i="7" s="1"/>
  <c r="BH4733" i="7" s="1"/>
  <c r="BI4733" i="7"/>
  <c r="BF4734" i="7"/>
  <c r="BG4734" i="7" s="1"/>
  <c r="BH4734" i="7" s="1"/>
  <c r="BI4734" i="7"/>
  <c r="BF4735" i="7"/>
  <c r="BG4735" i="7" s="1"/>
  <c r="BH4735" i="7" s="1"/>
  <c r="BI4735" i="7"/>
  <c r="BF4736" i="7"/>
  <c r="BG4736" i="7" s="1"/>
  <c r="BH4736" i="7" s="1"/>
  <c r="BI4736" i="7"/>
  <c r="BF4737" i="7"/>
  <c r="BG4737" i="7" s="1"/>
  <c r="BH4737" i="7" s="1"/>
  <c r="BI4737" i="7"/>
  <c r="BF4738" i="7"/>
  <c r="BG4738" i="7" s="1"/>
  <c r="BH4738" i="7" s="1"/>
  <c r="BI4738" i="7"/>
  <c r="BF4739" i="7"/>
  <c r="BG4739" i="7" s="1"/>
  <c r="BH4739" i="7" s="1"/>
  <c r="BI4739" i="7"/>
  <c r="BF4740" i="7"/>
  <c r="BG4740" i="7" s="1"/>
  <c r="BH4740" i="7" s="1"/>
  <c r="BI4740" i="7"/>
  <c r="BF4741" i="7"/>
  <c r="BG4741" i="7" s="1"/>
  <c r="BH4741" i="7" s="1"/>
  <c r="BI4741" i="7"/>
  <c r="BF4742" i="7"/>
  <c r="BG4742" i="7" s="1"/>
  <c r="BH4742" i="7" s="1"/>
  <c r="BI4742" i="7"/>
  <c r="BF4743" i="7"/>
  <c r="BG4743" i="7" s="1"/>
  <c r="BH4743" i="7" s="1"/>
  <c r="BI4743" i="7"/>
  <c r="BF4744" i="7"/>
  <c r="BG4744" i="7" s="1"/>
  <c r="BH4744" i="7" s="1"/>
  <c r="BI4744" i="7"/>
  <c r="BF4745" i="7"/>
  <c r="BG4745" i="7" s="1"/>
  <c r="BH4745" i="7" s="1"/>
  <c r="BI4745" i="7"/>
  <c r="BF4746" i="7"/>
  <c r="BG4746" i="7" s="1"/>
  <c r="BH4746" i="7" s="1"/>
  <c r="BI4746" i="7"/>
  <c r="BF4747" i="7"/>
  <c r="BG4747" i="7" s="1"/>
  <c r="BH4747" i="7" s="1"/>
  <c r="BI4747" i="7"/>
  <c r="BF4748" i="7"/>
  <c r="BG4748" i="7" s="1"/>
  <c r="BH4748" i="7" s="1"/>
  <c r="BI4748" i="7"/>
  <c r="BF4749" i="7"/>
  <c r="BG4749" i="7" s="1"/>
  <c r="BH4749" i="7" s="1"/>
  <c r="BI4749" i="7"/>
  <c r="BF4750" i="7"/>
  <c r="BG4750" i="7" s="1"/>
  <c r="BH4750" i="7" s="1"/>
  <c r="BI4750" i="7"/>
  <c r="BF4751" i="7"/>
  <c r="BG4751" i="7" s="1"/>
  <c r="BH4751" i="7" s="1"/>
  <c r="BI4751" i="7"/>
  <c r="BF4752" i="7"/>
  <c r="BG4752" i="7" s="1"/>
  <c r="BH4752" i="7" s="1"/>
  <c r="BI4752" i="7"/>
  <c r="BF4753" i="7"/>
  <c r="BG4753" i="7" s="1"/>
  <c r="BH4753" i="7" s="1"/>
  <c r="BI4753" i="7"/>
  <c r="BF4754" i="7"/>
  <c r="BG4754" i="7" s="1"/>
  <c r="BH4754" i="7" s="1"/>
  <c r="BI4754" i="7"/>
  <c r="BF4755" i="7"/>
  <c r="BG4755" i="7" s="1"/>
  <c r="BH4755" i="7" s="1"/>
  <c r="BI4755" i="7"/>
  <c r="BF4756" i="7"/>
  <c r="BG4756" i="7" s="1"/>
  <c r="BH4756" i="7" s="1"/>
  <c r="BI4756" i="7"/>
  <c r="BF4757" i="7"/>
  <c r="BG4757" i="7" s="1"/>
  <c r="BH4757" i="7" s="1"/>
  <c r="BI4757" i="7"/>
  <c r="BF4758" i="7"/>
  <c r="BG4758" i="7" s="1"/>
  <c r="BH4758" i="7" s="1"/>
  <c r="BI4758" i="7"/>
  <c r="BF4759" i="7"/>
  <c r="BG4759" i="7" s="1"/>
  <c r="BH4759" i="7" s="1"/>
  <c r="BI4759" i="7"/>
  <c r="BF4760" i="7"/>
  <c r="BG4760" i="7" s="1"/>
  <c r="BH4760" i="7" s="1"/>
  <c r="BI4760" i="7"/>
  <c r="BF4761" i="7"/>
  <c r="BG4761" i="7" s="1"/>
  <c r="BH4761" i="7" s="1"/>
  <c r="BI4761" i="7"/>
  <c r="BF4762" i="7"/>
  <c r="BG4762" i="7" s="1"/>
  <c r="BH4762" i="7" s="1"/>
  <c r="BI4762" i="7"/>
  <c r="BF4763" i="7"/>
  <c r="BG4763" i="7" s="1"/>
  <c r="BH4763" i="7" s="1"/>
  <c r="BI4763" i="7"/>
  <c r="BF4764" i="7"/>
  <c r="BG4764" i="7" s="1"/>
  <c r="BH4764" i="7" s="1"/>
  <c r="BI4764" i="7"/>
  <c r="BF4765" i="7"/>
  <c r="BG4765" i="7" s="1"/>
  <c r="BH4765" i="7" s="1"/>
  <c r="BI4765" i="7"/>
  <c r="BF4766" i="7"/>
  <c r="BG4766" i="7" s="1"/>
  <c r="BH4766" i="7" s="1"/>
  <c r="BI4766" i="7"/>
  <c r="BF4767" i="7"/>
  <c r="BG4767" i="7" s="1"/>
  <c r="BH4767" i="7" s="1"/>
  <c r="BI4767" i="7"/>
  <c r="BF4768" i="7"/>
  <c r="BG4768" i="7" s="1"/>
  <c r="BH4768" i="7" s="1"/>
  <c r="BI4768" i="7"/>
  <c r="BF4769" i="7"/>
  <c r="BG4769" i="7" s="1"/>
  <c r="BH4769" i="7" s="1"/>
  <c r="BI4769" i="7"/>
  <c r="BF4770" i="7"/>
  <c r="BG4770" i="7" s="1"/>
  <c r="BH4770" i="7" s="1"/>
  <c r="BI4770" i="7"/>
  <c r="BF4771" i="7"/>
  <c r="BG4771" i="7" s="1"/>
  <c r="BH4771" i="7" s="1"/>
  <c r="BI4771" i="7"/>
  <c r="BF4772" i="7"/>
  <c r="BG4772" i="7" s="1"/>
  <c r="BH4772" i="7" s="1"/>
  <c r="BI4772" i="7"/>
  <c r="BF4773" i="7"/>
  <c r="BG4773" i="7" s="1"/>
  <c r="BH4773" i="7" s="1"/>
  <c r="BI4773" i="7"/>
  <c r="BF4774" i="7"/>
  <c r="BG4774" i="7" s="1"/>
  <c r="BH4774" i="7" s="1"/>
  <c r="BI4774" i="7"/>
  <c r="BF4775" i="7"/>
  <c r="BG4775" i="7" s="1"/>
  <c r="BH4775" i="7" s="1"/>
  <c r="BI4775" i="7"/>
  <c r="BF4776" i="7"/>
  <c r="BG4776" i="7" s="1"/>
  <c r="BH4776" i="7" s="1"/>
  <c r="BI4776" i="7"/>
  <c r="BF4777" i="7"/>
  <c r="BG4777" i="7" s="1"/>
  <c r="BH4777" i="7" s="1"/>
  <c r="BI4777" i="7"/>
  <c r="BF4778" i="7"/>
  <c r="BG4778" i="7" s="1"/>
  <c r="BH4778" i="7" s="1"/>
  <c r="BI4778" i="7"/>
  <c r="BF4779" i="7"/>
  <c r="BG4779" i="7" s="1"/>
  <c r="BH4779" i="7" s="1"/>
  <c r="BI4779" i="7"/>
  <c r="BF4780" i="7"/>
  <c r="BG4780" i="7" s="1"/>
  <c r="BH4780" i="7" s="1"/>
  <c r="BI4780" i="7"/>
  <c r="BF4781" i="7"/>
  <c r="BG4781" i="7" s="1"/>
  <c r="BH4781" i="7" s="1"/>
  <c r="BI4781" i="7"/>
  <c r="BF4782" i="7"/>
  <c r="BG4782" i="7" s="1"/>
  <c r="BH4782" i="7" s="1"/>
  <c r="BI4782" i="7"/>
  <c r="BF4783" i="7"/>
  <c r="BG4783" i="7" s="1"/>
  <c r="BH4783" i="7" s="1"/>
  <c r="BI4783" i="7"/>
  <c r="BF4784" i="7"/>
  <c r="BG4784" i="7" s="1"/>
  <c r="BH4784" i="7" s="1"/>
  <c r="BI4784" i="7"/>
  <c r="BF4785" i="7"/>
  <c r="BG4785" i="7" s="1"/>
  <c r="BH4785" i="7" s="1"/>
  <c r="BI4785" i="7"/>
  <c r="BF4786" i="7"/>
  <c r="BG4786" i="7" s="1"/>
  <c r="BH4786" i="7" s="1"/>
  <c r="BI4786" i="7"/>
  <c r="BF4787" i="7"/>
  <c r="BG4787" i="7" s="1"/>
  <c r="BH4787" i="7" s="1"/>
  <c r="BI4787" i="7"/>
  <c r="BF4788" i="7"/>
  <c r="BG4788" i="7" s="1"/>
  <c r="BH4788" i="7" s="1"/>
  <c r="BI4788" i="7"/>
  <c r="BF4789" i="7"/>
  <c r="BG4789" i="7" s="1"/>
  <c r="BH4789" i="7" s="1"/>
  <c r="BI4789" i="7"/>
  <c r="BF4790" i="7"/>
  <c r="BG4790" i="7" s="1"/>
  <c r="BH4790" i="7" s="1"/>
  <c r="BI4790" i="7"/>
  <c r="BF4791" i="7"/>
  <c r="BG4791" i="7" s="1"/>
  <c r="BH4791" i="7" s="1"/>
  <c r="BI4791" i="7"/>
  <c r="BF4792" i="7"/>
  <c r="BG4792" i="7" s="1"/>
  <c r="BH4792" i="7" s="1"/>
  <c r="BI4792" i="7"/>
  <c r="BF4793" i="7"/>
  <c r="BG4793" i="7" s="1"/>
  <c r="BH4793" i="7" s="1"/>
  <c r="BI4793" i="7"/>
  <c r="BF4794" i="7"/>
  <c r="BG4794" i="7" s="1"/>
  <c r="BH4794" i="7" s="1"/>
  <c r="BI4794" i="7"/>
  <c r="BF4795" i="7"/>
  <c r="BG4795" i="7" s="1"/>
  <c r="BH4795" i="7" s="1"/>
  <c r="BI4795" i="7"/>
  <c r="BF4796" i="7"/>
  <c r="BG4796" i="7" s="1"/>
  <c r="BH4796" i="7" s="1"/>
  <c r="BI4796" i="7"/>
  <c r="BF4797" i="7"/>
  <c r="BG4797" i="7" s="1"/>
  <c r="BH4797" i="7" s="1"/>
  <c r="BI4797" i="7"/>
  <c r="BF4798" i="7"/>
  <c r="BG4798" i="7" s="1"/>
  <c r="BH4798" i="7" s="1"/>
  <c r="BI4798" i="7"/>
  <c r="BF4799" i="7"/>
  <c r="BG4799" i="7" s="1"/>
  <c r="BH4799" i="7" s="1"/>
  <c r="BI4799" i="7"/>
  <c r="BF4800" i="7"/>
  <c r="BG4800" i="7" s="1"/>
  <c r="BH4800" i="7" s="1"/>
  <c r="BI4800" i="7"/>
  <c r="BF4801" i="7"/>
  <c r="BG4801" i="7" s="1"/>
  <c r="BH4801" i="7" s="1"/>
  <c r="BI4801" i="7"/>
  <c r="BF4802" i="7"/>
  <c r="BG4802" i="7" s="1"/>
  <c r="BH4802" i="7" s="1"/>
  <c r="BI4802" i="7"/>
  <c r="BF4803" i="7"/>
  <c r="BG4803" i="7" s="1"/>
  <c r="BH4803" i="7" s="1"/>
  <c r="BI4803" i="7"/>
  <c r="BF4804" i="7"/>
  <c r="BG4804" i="7" s="1"/>
  <c r="BH4804" i="7" s="1"/>
  <c r="BI4804" i="7"/>
  <c r="BF4805" i="7"/>
  <c r="BG4805" i="7" s="1"/>
  <c r="BH4805" i="7" s="1"/>
  <c r="BI4805" i="7"/>
  <c r="BF4806" i="7"/>
  <c r="BG4806" i="7" s="1"/>
  <c r="BH4806" i="7" s="1"/>
  <c r="BI4806" i="7"/>
  <c r="BF4807" i="7"/>
  <c r="BG4807" i="7" s="1"/>
  <c r="BH4807" i="7" s="1"/>
  <c r="BI4807" i="7"/>
  <c r="BF4808" i="7"/>
  <c r="BG4808" i="7" s="1"/>
  <c r="BH4808" i="7" s="1"/>
  <c r="BI4808" i="7"/>
  <c r="BF4809" i="7"/>
  <c r="BG4809" i="7" s="1"/>
  <c r="BH4809" i="7" s="1"/>
  <c r="BI4809" i="7"/>
  <c r="BF4810" i="7"/>
  <c r="BG4810" i="7" s="1"/>
  <c r="BH4810" i="7" s="1"/>
  <c r="BI4810" i="7"/>
  <c r="BF4811" i="7"/>
  <c r="BG4811" i="7" s="1"/>
  <c r="BH4811" i="7" s="1"/>
  <c r="BI4811" i="7"/>
  <c r="BF4812" i="7"/>
  <c r="BG4812" i="7" s="1"/>
  <c r="BH4812" i="7" s="1"/>
  <c r="BI4812" i="7"/>
  <c r="BF4813" i="7"/>
  <c r="BG4813" i="7" s="1"/>
  <c r="BH4813" i="7" s="1"/>
  <c r="BI4813" i="7"/>
  <c r="BF4814" i="7"/>
  <c r="BG4814" i="7" s="1"/>
  <c r="BH4814" i="7" s="1"/>
  <c r="BI4814" i="7"/>
  <c r="BF4815" i="7"/>
  <c r="BG4815" i="7" s="1"/>
  <c r="BH4815" i="7" s="1"/>
  <c r="BI4815" i="7"/>
  <c r="BF4816" i="7"/>
  <c r="BG4816" i="7" s="1"/>
  <c r="BH4816" i="7" s="1"/>
  <c r="BI4816" i="7"/>
  <c r="BF4817" i="7"/>
  <c r="BG4817" i="7" s="1"/>
  <c r="BH4817" i="7" s="1"/>
  <c r="BI4817" i="7"/>
  <c r="BF4818" i="7"/>
  <c r="BG4818" i="7" s="1"/>
  <c r="BH4818" i="7" s="1"/>
  <c r="BI4818" i="7"/>
  <c r="BF4819" i="7"/>
  <c r="BG4819" i="7" s="1"/>
  <c r="BH4819" i="7" s="1"/>
  <c r="BI4819" i="7"/>
  <c r="BF4820" i="7"/>
  <c r="BG4820" i="7" s="1"/>
  <c r="BH4820" i="7" s="1"/>
  <c r="BI4820" i="7"/>
  <c r="BF4821" i="7"/>
  <c r="BG4821" i="7" s="1"/>
  <c r="BH4821" i="7" s="1"/>
  <c r="BI4821" i="7"/>
  <c r="BF4822" i="7"/>
  <c r="BG4822" i="7" s="1"/>
  <c r="BH4822" i="7" s="1"/>
  <c r="BI4822" i="7"/>
  <c r="BF4823" i="7"/>
  <c r="BG4823" i="7" s="1"/>
  <c r="BH4823" i="7" s="1"/>
  <c r="BI4823" i="7"/>
  <c r="BF4824" i="7"/>
  <c r="BG4824" i="7" s="1"/>
  <c r="BH4824" i="7" s="1"/>
  <c r="BI4824" i="7"/>
  <c r="BF4825" i="7"/>
  <c r="BG4825" i="7" s="1"/>
  <c r="BH4825" i="7" s="1"/>
  <c r="BI4825" i="7"/>
  <c r="BF4826" i="7"/>
  <c r="BG4826" i="7" s="1"/>
  <c r="BH4826" i="7" s="1"/>
  <c r="BI4826" i="7"/>
  <c r="BF4827" i="7"/>
  <c r="BG4827" i="7" s="1"/>
  <c r="BH4827" i="7" s="1"/>
  <c r="BI4827" i="7"/>
  <c r="BF4828" i="7"/>
  <c r="BG4828" i="7" s="1"/>
  <c r="BH4828" i="7" s="1"/>
  <c r="BI4828" i="7"/>
  <c r="BF2976" i="7"/>
  <c r="BG2976" i="7" s="1"/>
  <c r="BH2976" i="7" s="1"/>
  <c r="BF2977" i="7"/>
  <c r="BG2977" i="7" s="1"/>
  <c r="BH2977" i="7" s="1"/>
  <c r="BF2978" i="7"/>
  <c r="BG2978" i="7" s="1"/>
  <c r="BH2978" i="7" s="1"/>
  <c r="BF2979" i="7"/>
  <c r="BG2979" i="7" s="1"/>
  <c r="BH2979" i="7" s="1"/>
  <c r="BF2980" i="7"/>
  <c r="BG2980" i="7" s="1"/>
  <c r="BH2980" i="7" s="1"/>
  <c r="BF2981" i="7"/>
  <c r="BG2981" i="7" s="1"/>
  <c r="BH2981" i="7" s="1"/>
  <c r="BF2982" i="7"/>
  <c r="BG2982" i="7" s="1"/>
  <c r="BH2982" i="7" s="1"/>
  <c r="BF2983" i="7"/>
  <c r="BG2983" i="7" s="1"/>
  <c r="BH2983" i="7" s="1"/>
  <c r="BF2984" i="7"/>
  <c r="BG2984" i="7" s="1"/>
  <c r="BH2984" i="7" s="1"/>
  <c r="BF2985" i="7"/>
  <c r="BG2985" i="7" s="1"/>
  <c r="BH2985" i="7" s="1"/>
  <c r="BF2986" i="7"/>
  <c r="BG2986" i="7" s="1"/>
  <c r="BH2986" i="7" s="1"/>
  <c r="BF2987" i="7"/>
  <c r="BG2987" i="7" s="1"/>
  <c r="BH2987" i="7" s="1"/>
  <c r="BF2988" i="7"/>
  <c r="BG2988" i="7" s="1"/>
  <c r="BH2988" i="7" s="1"/>
  <c r="BF2989" i="7"/>
  <c r="BG2989" i="7" s="1"/>
  <c r="BH2989" i="7" s="1"/>
  <c r="BF2990" i="7"/>
  <c r="BG2990" i="7" s="1"/>
  <c r="BH2990" i="7" s="1"/>
  <c r="BF2991" i="7"/>
  <c r="BG2991" i="7" s="1"/>
  <c r="BH2991" i="7" s="1"/>
  <c r="BF2992" i="7"/>
  <c r="BG2992" i="7" s="1"/>
  <c r="BH2992" i="7" s="1"/>
  <c r="BF2993" i="7"/>
  <c r="BG2993" i="7" s="1"/>
  <c r="BH2993" i="7" s="1"/>
  <c r="BF2994" i="7"/>
  <c r="BG2994" i="7" s="1"/>
  <c r="BH2994" i="7" s="1"/>
  <c r="BF2995" i="7"/>
  <c r="BG2995" i="7" s="1"/>
  <c r="BH2995" i="7" s="1"/>
  <c r="BF2996" i="7"/>
  <c r="BG2996" i="7" s="1"/>
  <c r="BH2996" i="7" s="1"/>
  <c r="BF2997" i="7"/>
  <c r="BG2997" i="7" s="1"/>
  <c r="BH2997" i="7" s="1"/>
  <c r="BF2998" i="7"/>
  <c r="BG2998" i="7" s="1"/>
  <c r="BH2998" i="7" s="1"/>
  <c r="BF2999" i="7"/>
  <c r="BG2999" i="7" s="1"/>
  <c r="BH2999" i="7" s="1"/>
  <c r="BF3000" i="7"/>
  <c r="BG3000" i="7" s="1"/>
  <c r="BH3000" i="7" s="1"/>
  <c r="BF3001" i="7"/>
  <c r="BG3001" i="7" s="1"/>
  <c r="BH3001" i="7" s="1"/>
  <c r="BF3002" i="7"/>
  <c r="BG3002" i="7" s="1"/>
  <c r="BH3002" i="7" s="1"/>
  <c r="BF3003" i="7"/>
  <c r="BG3003" i="7" s="1"/>
  <c r="BH3003" i="7" s="1"/>
  <c r="BF3004" i="7"/>
  <c r="BG3004" i="7" s="1"/>
  <c r="BH3004" i="7" s="1"/>
  <c r="BF3005" i="7"/>
  <c r="BG3005" i="7" s="1"/>
  <c r="BH3005" i="7" s="1"/>
  <c r="BF3006" i="7"/>
  <c r="BG3006" i="7" s="1"/>
  <c r="BH3006" i="7" s="1"/>
  <c r="BF3007" i="7"/>
  <c r="BG3007" i="7" s="1"/>
  <c r="BH3007" i="7" s="1"/>
  <c r="BF3008" i="7"/>
  <c r="BG3008" i="7" s="1"/>
  <c r="BH3008" i="7" s="1"/>
  <c r="BF3009" i="7"/>
  <c r="BG3009" i="7" s="1"/>
  <c r="BH3009" i="7" s="1"/>
  <c r="BF3010" i="7"/>
  <c r="BG3010" i="7" s="1"/>
  <c r="BH3010" i="7" s="1"/>
  <c r="BF3011" i="7"/>
  <c r="BG3011" i="7" s="1"/>
  <c r="BH3011" i="7" s="1"/>
  <c r="BF3012" i="7"/>
  <c r="BG3012" i="7" s="1"/>
  <c r="BH3012" i="7" s="1"/>
  <c r="BF3013" i="7"/>
  <c r="BG3013" i="7" s="1"/>
  <c r="BH3013" i="7" s="1"/>
  <c r="BF3014" i="7"/>
  <c r="BG3014" i="7" s="1"/>
  <c r="BH3014" i="7" s="1"/>
  <c r="BF3015" i="7"/>
  <c r="BG3015" i="7" s="1"/>
  <c r="BH3015" i="7" s="1"/>
  <c r="BF3016" i="7"/>
  <c r="BG3016" i="7" s="1"/>
  <c r="BH3016" i="7" s="1"/>
  <c r="BF3017" i="7"/>
  <c r="BG3017" i="7" s="1"/>
  <c r="BH3017" i="7" s="1"/>
  <c r="BF3018" i="7"/>
  <c r="BG3018" i="7" s="1"/>
  <c r="BH3018" i="7" s="1"/>
  <c r="BF3019" i="7"/>
  <c r="BG3019" i="7" s="1"/>
  <c r="BH3019" i="7" s="1"/>
  <c r="BF3020" i="7"/>
  <c r="BG3020" i="7" s="1"/>
  <c r="BH3020" i="7" s="1"/>
  <c r="BF3021" i="7"/>
  <c r="BG3021" i="7" s="1"/>
  <c r="BH3021" i="7" s="1"/>
  <c r="BF3022" i="7"/>
  <c r="BG3022" i="7" s="1"/>
  <c r="BH3022" i="7" s="1"/>
  <c r="BF3023" i="7"/>
  <c r="BG3023" i="7" s="1"/>
  <c r="BH3023" i="7" s="1"/>
  <c r="BF3024" i="7"/>
  <c r="BG3024" i="7" s="1"/>
  <c r="BH3024" i="7" s="1"/>
  <c r="BF3025" i="7"/>
  <c r="BG3025" i="7" s="1"/>
  <c r="BH3025" i="7" s="1"/>
  <c r="BF3026" i="7"/>
  <c r="BG3026" i="7" s="1"/>
  <c r="BH3026" i="7" s="1"/>
  <c r="BF3027" i="7"/>
  <c r="BG3027" i="7" s="1"/>
  <c r="BH3027" i="7" s="1"/>
  <c r="BF3028" i="7"/>
  <c r="BG3028" i="7" s="1"/>
  <c r="BH3028" i="7" s="1"/>
  <c r="BF3029" i="7"/>
  <c r="BG3029" i="7" s="1"/>
  <c r="BH3029" i="7" s="1"/>
  <c r="BF3030" i="7"/>
  <c r="BG3030" i="7" s="1"/>
  <c r="BH3030" i="7" s="1"/>
  <c r="BF3031" i="7"/>
  <c r="BG3031" i="7" s="1"/>
  <c r="BH3031" i="7" s="1"/>
  <c r="BF3032" i="7"/>
  <c r="BG3032" i="7" s="1"/>
  <c r="BH3032" i="7" s="1"/>
  <c r="BF3033" i="7"/>
  <c r="BG3033" i="7" s="1"/>
  <c r="BH3033" i="7" s="1"/>
  <c r="BF3034" i="7"/>
  <c r="BG3034" i="7" s="1"/>
  <c r="BH3034" i="7" s="1"/>
  <c r="BF3035" i="7"/>
  <c r="BG3035" i="7" s="1"/>
  <c r="BH3035" i="7" s="1"/>
  <c r="BF3036" i="7"/>
  <c r="BG3036" i="7" s="1"/>
  <c r="BH3036" i="7" s="1"/>
  <c r="BF3037" i="7"/>
  <c r="BG3037" i="7" s="1"/>
  <c r="BH3037" i="7" s="1"/>
  <c r="BF3038" i="7"/>
  <c r="BG3038" i="7" s="1"/>
  <c r="BH3038" i="7" s="1"/>
  <c r="BF3039" i="7"/>
  <c r="BG3039" i="7" s="1"/>
  <c r="BH3039" i="7" s="1"/>
  <c r="BF3040" i="7"/>
  <c r="BG3040" i="7" s="1"/>
  <c r="BH3040" i="7" s="1"/>
  <c r="BF3041" i="7"/>
  <c r="BG3041" i="7" s="1"/>
  <c r="BH3041" i="7" s="1"/>
  <c r="BF3042" i="7"/>
  <c r="BG3042" i="7" s="1"/>
  <c r="BH3042" i="7" s="1"/>
  <c r="BF3043" i="7"/>
  <c r="BG3043" i="7" s="1"/>
  <c r="BH3043" i="7" s="1"/>
  <c r="BF3044" i="7"/>
  <c r="BG3044" i="7" s="1"/>
  <c r="BH3044" i="7" s="1"/>
  <c r="BF3045" i="7"/>
  <c r="BG3045" i="7" s="1"/>
  <c r="BH3045" i="7" s="1"/>
  <c r="BF3046" i="7"/>
  <c r="BG3046" i="7" s="1"/>
  <c r="BH3046" i="7" s="1"/>
  <c r="BF3047" i="7"/>
  <c r="BG3047" i="7" s="1"/>
  <c r="BH3047" i="7" s="1"/>
  <c r="BF3048" i="7"/>
  <c r="BG3048" i="7" s="1"/>
  <c r="BH3048" i="7" s="1"/>
  <c r="BF3049" i="7"/>
  <c r="BG3049" i="7" s="1"/>
  <c r="BH3049" i="7" s="1"/>
  <c r="BF3050" i="7"/>
  <c r="BG3050" i="7" s="1"/>
  <c r="BH3050" i="7" s="1"/>
  <c r="BF3051" i="7"/>
  <c r="BG3051" i="7" s="1"/>
  <c r="BH3051" i="7" s="1"/>
  <c r="BF3052" i="7"/>
  <c r="BG3052" i="7" s="1"/>
  <c r="BH3052" i="7" s="1"/>
  <c r="BF3053" i="7"/>
  <c r="BG3053" i="7" s="1"/>
  <c r="BH3053" i="7" s="1"/>
  <c r="BF3054" i="7"/>
  <c r="BG3054" i="7" s="1"/>
  <c r="BH3054" i="7" s="1"/>
  <c r="BF3055" i="7"/>
  <c r="BG3055" i="7" s="1"/>
  <c r="BH3055" i="7" s="1"/>
  <c r="BF3056" i="7"/>
  <c r="BG3056" i="7" s="1"/>
  <c r="BH3056" i="7" s="1"/>
  <c r="BF3057" i="7"/>
  <c r="BG3057" i="7" s="1"/>
  <c r="BH3057" i="7" s="1"/>
  <c r="BF3058" i="7"/>
  <c r="BG3058" i="7" s="1"/>
  <c r="BH3058" i="7" s="1"/>
  <c r="BF3059" i="7"/>
  <c r="BG3059" i="7" s="1"/>
  <c r="BH3059" i="7" s="1"/>
  <c r="BF3060" i="7"/>
  <c r="BG3060" i="7" s="1"/>
  <c r="BH3060" i="7" s="1"/>
  <c r="BF3061" i="7"/>
  <c r="BG3061" i="7" s="1"/>
  <c r="BH3061" i="7" s="1"/>
  <c r="BF3062" i="7"/>
  <c r="BG3062" i="7" s="1"/>
  <c r="BH3062" i="7" s="1"/>
  <c r="BF3063" i="7"/>
  <c r="BG3063" i="7" s="1"/>
  <c r="BH3063" i="7" s="1"/>
  <c r="BF3064" i="7"/>
  <c r="BG3064" i="7" s="1"/>
  <c r="BH3064" i="7" s="1"/>
  <c r="BF3065" i="7"/>
  <c r="BG3065" i="7" s="1"/>
  <c r="BH3065" i="7" s="1"/>
  <c r="BF3066" i="7"/>
  <c r="BG3066" i="7" s="1"/>
  <c r="BH3066" i="7" s="1"/>
  <c r="BF3067" i="7"/>
  <c r="BG3067" i="7" s="1"/>
  <c r="BH3067" i="7" s="1"/>
  <c r="BF3068" i="7"/>
  <c r="BG3068" i="7" s="1"/>
  <c r="BH3068" i="7" s="1"/>
  <c r="BF3069" i="7"/>
  <c r="BG3069" i="7" s="1"/>
  <c r="BH3069" i="7" s="1"/>
  <c r="BF3070" i="7"/>
  <c r="BG3070" i="7" s="1"/>
  <c r="BH3070" i="7" s="1"/>
  <c r="BF3071" i="7"/>
  <c r="BG3071" i="7" s="1"/>
  <c r="BH3071" i="7" s="1"/>
  <c r="BF3072" i="7"/>
  <c r="BG3072" i="7" s="1"/>
  <c r="BH3072" i="7" s="1"/>
  <c r="BF3073" i="7"/>
  <c r="BG3073" i="7" s="1"/>
  <c r="BH3073" i="7" s="1"/>
  <c r="BF3074" i="7"/>
  <c r="BG3074" i="7" s="1"/>
  <c r="BH3074" i="7" s="1"/>
  <c r="BF3075" i="7"/>
  <c r="BG3075" i="7" s="1"/>
  <c r="BH3075" i="7" s="1"/>
  <c r="BF3076" i="7"/>
  <c r="BG3076" i="7" s="1"/>
  <c r="BH3076" i="7" s="1"/>
  <c r="BF3077" i="7"/>
  <c r="BG3077" i="7" s="1"/>
  <c r="BH3077" i="7" s="1"/>
  <c r="BF3078" i="7"/>
  <c r="BG3078" i="7" s="1"/>
  <c r="BH3078" i="7" s="1"/>
  <c r="BF3079" i="7"/>
  <c r="BG3079" i="7" s="1"/>
  <c r="BH3079" i="7" s="1"/>
  <c r="BF3080" i="7"/>
  <c r="BG3080" i="7" s="1"/>
  <c r="BH3080" i="7" s="1"/>
  <c r="BF3081" i="7"/>
  <c r="BG3081" i="7" s="1"/>
  <c r="BH3081" i="7" s="1"/>
  <c r="BF3082" i="7"/>
  <c r="BG3082" i="7" s="1"/>
  <c r="BH3082" i="7" s="1"/>
  <c r="BF3083" i="7"/>
  <c r="BG3083" i="7" s="1"/>
  <c r="BH3083" i="7" s="1"/>
  <c r="BF3084" i="7"/>
  <c r="BG3084" i="7" s="1"/>
  <c r="BH3084" i="7" s="1"/>
  <c r="BF3085" i="7"/>
  <c r="BG3085" i="7" s="1"/>
  <c r="BH3085" i="7" s="1"/>
  <c r="BF3086" i="7"/>
  <c r="BG3086" i="7" s="1"/>
  <c r="BH3086" i="7" s="1"/>
  <c r="BF3087" i="7"/>
  <c r="BG3087" i="7" s="1"/>
  <c r="BH3087" i="7" s="1"/>
  <c r="BF3088" i="7"/>
  <c r="BG3088" i="7" s="1"/>
  <c r="BH3088" i="7" s="1"/>
  <c r="BF3089" i="7"/>
  <c r="BG3089" i="7" s="1"/>
  <c r="BH3089" i="7" s="1"/>
  <c r="BF3090" i="7"/>
  <c r="BG3090" i="7" s="1"/>
  <c r="BH3090" i="7" s="1"/>
  <c r="BF3091" i="7"/>
  <c r="BG3091" i="7" s="1"/>
  <c r="BH3091" i="7" s="1"/>
  <c r="BF3092" i="7"/>
  <c r="BG3092" i="7" s="1"/>
  <c r="BH3092" i="7" s="1"/>
  <c r="BF3093" i="7"/>
  <c r="BG3093" i="7" s="1"/>
  <c r="BH3093" i="7" s="1"/>
  <c r="BF3094" i="7"/>
  <c r="BG3094" i="7" s="1"/>
  <c r="BH3094" i="7" s="1"/>
  <c r="BF3095" i="7"/>
  <c r="BG3095" i="7" s="1"/>
  <c r="BH3095" i="7" s="1"/>
  <c r="BF3096" i="7"/>
  <c r="BG3096" i="7" s="1"/>
  <c r="BH3096" i="7" s="1"/>
  <c r="BF3097" i="7"/>
  <c r="BG3097" i="7" s="1"/>
  <c r="BH3097" i="7" s="1"/>
  <c r="BF3098" i="7"/>
  <c r="BG3098" i="7" s="1"/>
  <c r="BH3098" i="7" s="1"/>
  <c r="BF3099" i="7"/>
  <c r="BG3099" i="7" s="1"/>
  <c r="BH3099" i="7" s="1"/>
  <c r="BF3100" i="7"/>
  <c r="BG3100" i="7" s="1"/>
  <c r="BH3100" i="7" s="1"/>
  <c r="BF3101" i="7"/>
  <c r="BG3101" i="7" s="1"/>
  <c r="BH3101" i="7" s="1"/>
  <c r="BF3102" i="7"/>
  <c r="BG3102" i="7" s="1"/>
  <c r="BH3102" i="7" s="1"/>
  <c r="BF3103" i="7"/>
  <c r="BG3103" i="7" s="1"/>
  <c r="BH3103" i="7" s="1"/>
  <c r="BF3104" i="7"/>
  <c r="BG3104" i="7" s="1"/>
  <c r="BH3104" i="7" s="1"/>
  <c r="BF3105" i="7"/>
  <c r="BG3105" i="7" s="1"/>
  <c r="BH3105" i="7" s="1"/>
  <c r="BF3106" i="7"/>
  <c r="BG3106" i="7" s="1"/>
  <c r="BH3106" i="7" s="1"/>
  <c r="BF3107" i="7"/>
  <c r="BG3107" i="7" s="1"/>
  <c r="BH3107" i="7" s="1"/>
  <c r="BF3108" i="7"/>
  <c r="BG3108" i="7" s="1"/>
  <c r="BH3108" i="7" s="1"/>
  <c r="BF3109" i="7"/>
  <c r="BG3109" i="7" s="1"/>
  <c r="BH3109" i="7" s="1"/>
  <c r="BF3110" i="7"/>
  <c r="BG3110" i="7" s="1"/>
  <c r="BH3110" i="7" s="1"/>
  <c r="BF3111" i="7"/>
  <c r="BG3111" i="7" s="1"/>
  <c r="BH3111" i="7" s="1"/>
  <c r="BF3112" i="7"/>
  <c r="BG3112" i="7" s="1"/>
  <c r="BH3112" i="7" s="1"/>
  <c r="BF3113" i="7"/>
  <c r="BG3113" i="7" s="1"/>
  <c r="BH3113" i="7" s="1"/>
  <c r="BF3114" i="7"/>
  <c r="BG3114" i="7" s="1"/>
  <c r="BH3114" i="7" s="1"/>
  <c r="BF3115" i="7"/>
  <c r="BG3115" i="7" s="1"/>
  <c r="BH3115" i="7" s="1"/>
  <c r="BF3116" i="7"/>
  <c r="BG3116" i="7" s="1"/>
  <c r="BH3116" i="7" s="1"/>
  <c r="BF3117" i="7"/>
  <c r="BG3117" i="7" s="1"/>
  <c r="BH3117" i="7" s="1"/>
  <c r="BF3118" i="7"/>
  <c r="BG3118" i="7" s="1"/>
  <c r="BH3118" i="7" s="1"/>
  <c r="BF3119" i="7"/>
  <c r="BG3119" i="7" s="1"/>
  <c r="BH3119" i="7" s="1"/>
  <c r="BF3120" i="7"/>
  <c r="BG3120" i="7" s="1"/>
  <c r="BH3120" i="7" s="1"/>
  <c r="BF3121" i="7"/>
  <c r="BG3121" i="7" s="1"/>
  <c r="BH3121" i="7" s="1"/>
  <c r="BF3122" i="7"/>
  <c r="BG3122" i="7" s="1"/>
  <c r="BH3122" i="7" s="1"/>
  <c r="BF3123" i="7"/>
  <c r="BG3123" i="7" s="1"/>
  <c r="BH3123" i="7" s="1"/>
  <c r="BF3124" i="7"/>
  <c r="BG3124" i="7" s="1"/>
  <c r="BH3124" i="7" s="1"/>
  <c r="BF3125" i="7"/>
  <c r="BG3125" i="7" s="1"/>
  <c r="BH3125" i="7" s="1"/>
  <c r="BF3126" i="7"/>
  <c r="BG3126" i="7" s="1"/>
  <c r="BH3126" i="7" s="1"/>
  <c r="BF3127" i="7"/>
  <c r="BG3127" i="7" s="1"/>
  <c r="BH3127" i="7" s="1"/>
  <c r="BF3128" i="7"/>
  <c r="BG3128" i="7" s="1"/>
  <c r="BH3128" i="7" s="1"/>
  <c r="BF3129" i="7"/>
  <c r="BG3129" i="7" s="1"/>
  <c r="BH3129" i="7" s="1"/>
  <c r="BF3130" i="7"/>
  <c r="BG3130" i="7" s="1"/>
  <c r="BH3130" i="7" s="1"/>
  <c r="BF3131" i="7"/>
  <c r="BG3131" i="7" s="1"/>
  <c r="BH3131" i="7" s="1"/>
  <c r="BF3132" i="7"/>
  <c r="BG3132" i="7" s="1"/>
  <c r="BH3132" i="7" s="1"/>
  <c r="BF3133" i="7"/>
  <c r="BG3133" i="7" s="1"/>
  <c r="BH3133" i="7" s="1"/>
  <c r="BF3134" i="7"/>
  <c r="BG3134" i="7" s="1"/>
  <c r="BH3134" i="7" s="1"/>
  <c r="BF3135" i="7"/>
  <c r="BG3135" i="7" s="1"/>
  <c r="BH3135" i="7" s="1"/>
  <c r="BF3136" i="7"/>
  <c r="BG3136" i="7" s="1"/>
  <c r="BH3136" i="7" s="1"/>
  <c r="BF3137" i="7"/>
  <c r="BG3137" i="7" s="1"/>
  <c r="BH3137" i="7" s="1"/>
  <c r="BF3138" i="7"/>
  <c r="BG3138" i="7" s="1"/>
  <c r="BH3138" i="7" s="1"/>
  <c r="BF3139" i="7"/>
  <c r="BG3139" i="7" s="1"/>
  <c r="BH3139" i="7" s="1"/>
  <c r="BF3140" i="7"/>
  <c r="BG3140" i="7" s="1"/>
  <c r="BH3140" i="7" s="1"/>
  <c r="BF3141" i="7"/>
  <c r="BG3141" i="7" s="1"/>
  <c r="BH3141" i="7" s="1"/>
  <c r="BF3142" i="7"/>
  <c r="BG3142" i="7" s="1"/>
  <c r="BH3142" i="7" s="1"/>
  <c r="BF3143" i="7"/>
  <c r="BG3143" i="7" s="1"/>
  <c r="BH3143" i="7" s="1"/>
  <c r="BF3144" i="7"/>
  <c r="BG3144" i="7" s="1"/>
  <c r="BH3144" i="7" s="1"/>
  <c r="BF3145" i="7"/>
  <c r="BG3145" i="7" s="1"/>
  <c r="BH3145" i="7" s="1"/>
  <c r="BF3146" i="7"/>
  <c r="BG3146" i="7" s="1"/>
  <c r="BH3146" i="7" s="1"/>
  <c r="BF3147" i="7"/>
  <c r="BG3147" i="7" s="1"/>
  <c r="BH3147" i="7" s="1"/>
  <c r="BF3148" i="7"/>
  <c r="BG3148" i="7" s="1"/>
  <c r="BH3148" i="7" s="1"/>
  <c r="BF3149" i="7"/>
  <c r="BG3149" i="7" s="1"/>
  <c r="BH3149" i="7" s="1"/>
  <c r="BF3150" i="7"/>
  <c r="BG3150" i="7" s="1"/>
  <c r="BH3150" i="7" s="1"/>
  <c r="BF3151" i="7"/>
  <c r="BG3151" i="7" s="1"/>
  <c r="BH3151" i="7" s="1"/>
  <c r="BF3152" i="7"/>
  <c r="BG3152" i="7" s="1"/>
  <c r="BH3152" i="7" s="1"/>
  <c r="BF3153" i="7"/>
  <c r="BG3153" i="7" s="1"/>
  <c r="BH3153" i="7" s="1"/>
  <c r="BF3154" i="7"/>
  <c r="BG3154" i="7" s="1"/>
  <c r="BH3154" i="7" s="1"/>
  <c r="BF3155" i="7"/>
  <c r="BG3155" i="7" s="1"/>
  <c r="BH3155" i="7" s="1"/>
  <c r="BF3156" i="7"/>
  <c r="BG3156" i="7" s="1"/>
  <c r="BH3156" i="7" s="1"/>
  <c r="BF3157" i="7"/>
  <c r="BG3157" i="7" s="1"/>
  <c r="BH3157" i="7" s="1"/>
  <c r="BF3158" i="7"/>
  <c r="BG3158" i="7" s="1"/>
  <c r="BH3158" i="7" s="1"/>
  <c r="BF3159" i="7"/>
  <c r="BG3159" i="7" s="1"/>
  <c r="BH3159" i="7" s="1"/>
  <c r="BF3160" i="7"/>
  <c r="BG3160" i="7" s="1"/>
  <c r="BH3160" i="7" s="1"/>
  <c r="BF3161" i="7"/>
  <c r="BG3161" i="7" s="1"/>
  <c r="BH3161" i="7" s="1"/>
  <c r="BF3162" i="7"/>
  <c r="BG3162" i="7" s="1"/>
  <c r="BH3162" i="7" s="1"/>
  <c r="BF3163" i="7"/>
  <c r="BG3163" i="7" s="1"/>
  <c r="BH3163" i="7" s="1"/>
  <c r="BF3164" i="7"/>
  <c r="BG3164" i="7" s="1"/>
  <c r="BH3164" i="7" s="1"/>
  <c r="BF3165" i="7"/>
  <c r="BG3165" i="7" s="1"/>
  <c r="BH3165" i="7" s="1"/>
  <c r="BF3166" i="7"/>
  <c r="BG3166" i="7" s="1"/>
  <c r="BH3166" i="7" s="1"/>
  <c r="BF3167" i="7"/>
  <c r="BG3167" i="7" s="1"/>
  <c r="BH3167" i="7" s="1"/>
  <c r="BF3168" i="7"/>
  <c r="BG3168" i="7" s="1"/>
  <c r="BH3168" i="7" s="1"/>
  <c r="BF3169" i="7"/>
  <c r="BG3169" i="7" s="1"/>
  <c r="BH3169" i="7" s="1"/>
  <c r="BF3170" i="7"/>
  <c r="BG3170" i="7" s="1"/>
  <c r="BH3170" i="7" s="1"/>
  <c r="BF3171" i="7"/>
  <c r="BG3171" i="7" s="1"/>
  <c r="BH3171" i="7" s="1"/>
  <c r="BF3172" i="7"/>
  <c r="BG3172" i="7" s="1"/>
  <c r="BH3172" i="7" s="1"/>
  <c r="BF3173" i="7"/>
  <c r="BG3173" i="7" s="1"/>
  <c r="BH3173" i="7" s="1"/>
  <c r="BF3174" i="7"/>
  <c r="BG3174" i="7" s="1"/>
  <c r="BH3174" i="7" s="1"/>
  <c r="BF3175" i="7"/>
  <c r="BG3175" i="7" s="1"/>
  <c r="BH3175" i="7" s="1"/>
  <c r="BF3176" i="7"/>
  <c r="BG3176" i="7" s="1"/>
  <c r="BH3176" i="7" s="1"/>
  <c r="BF3177" i="7"/>
  <c r="BG3177" i="7" s="1"/>
  <c r="BH3177" i="7" s="1"/>
  <c r="BF3178" i="7"/>
  <c r="BG3178" i="7" s="1"/>
  <c r="BH3178" i="7" s="1"/>
  <c r="BF3179" i="7"/>
  <c r="BG3179" i="7" s="1"/>
  <c r="BH3179" i="7" s="1"/>
  <c r="BF3180" i="7"/>
  <c r="BG3180" i="7" s="1"/>
  <c r="BH3180" i="7" s="1"/>
  <c r="BF3181" i="7"/>
  <c r="BG3181" i="7" s="1"/>
  <c r="BH3181" i="7" s="1"/>
  <c r="BF3182" i="7"/>
  <c r="BG3182" i="7" s="1"/>
  <c r="BH3182" i="7" s="1"/>
  <c r="BF3183" i="7"/>
  <c r="BG3183" i="7" s="1"/>
  <c r="BH3183" i="7" s="1"/>
  <c r="BF3184" i="7"/>
  <c r="BG3184" i="7" s="1"/>
  <c r="BH3184" i="7" s="1"/>
  <c r="BF3185" i="7"/>
  <c r="BG3185" i="7" s="1"/>
  <c r="BH3185" i="7" s="1"/>
  <c r="BF3186" i="7"/>
  <c r="BG3186" i="7" s="1"/>
  <c r="BH3186" i="7" s="1"/>
  <c r="BF3187" i="7"/>
  <c r="BG3187" i="7" s="1"/>
  <c r="BH3187" i="7" s="1"/>
  <c r="BF3188" i="7"/>
  <c r="BG3188" i="7" s="1"/>
  <c r="BH3188" i="7" s="1"/>
  <c r="BF3189" i="7"/>
  <c r="BG3189" i="7" s="1"/>
  <c r="BH3189" i="7" s="1"/>
  <c r="BF3190" i="7"/>
  <c r="BG3190" i="7" s="1"/>
  <c r="BH3190" i="7" s="1"/>
  <c r="BF3191" i="7"/>
  <c r="BG3191" i="7" s="1"/>
  <c r="BH3191" i="7" s="1"/>
  <c r="BF3192" i="7"/>
  <c r="BG3192" i="7" s="1"/>
  <c r="BH3192" i="7" s="1"/>
  <c r="BF3193" i="7"/>
  <c r="BG3193" i="7" s="1"/>
  <c r="BH3193" i="7" s="1"/>
  <c r="BF3194" i="7"/>
  <c r="BG3194" i="7" s="1"/>
  <c r="BH3194" i="7" s="1"/>
  <c r="BF3195" i="7"/>
  <c r="BG3195" i="7" s="1"/>
  <c r="BH3195" i="7" s="1"/>
  <c r="BF3196" i="7"/>
  <c r="BG3196" i="7" s="1"/>
  <c r="BH3196" i="7" s="1"/>
  <c r="BF3197" i="7"/>
  <c r="BG3197" i="7" s="1"/>
  <c r="BH3197" i="7" s="1"/>
  <c r="BF3198" i="7"/>
  <c r="BG3198" i="7" s="1"/>
  <c r="BH3198" i="7" s="1"/>
  <c r="BF3199" i="7"/>
  <c r="BG3199" i="7" s="1"/>
  <c r="BH3199" i="7" s="1"/>
  <c r="BF3200" i="7"/>
  <c r="BG3200" i="7" s="1"/>
  <c r="BH3200" i="7" s="1"/>
  <c r="BF3201" i="7"/>
  <c r="BG3201" i="7" s="1"/>
  <c r="BH3201" i="7" s="1"/>
  <c r="BF3202" i="7"/>
  <c r="BG3202" i="7" s="1"/>
  <c r="BH3202" i="7" s="1"/>
  <c r="BF3203" i="7"/>
  <c r="BG3203" i="7" s="1"/>
  <c r="BH3203" i="7" s="1"/>
  <c r="BF3204" i="7"/>
  <c r="BG3204" i="7" s="1"/>
  <c r="BH3204" i="7" s="1"/>
  <c r="BF3205" i="7"/>
  <c r="BG3205" i="7" s="1"/>
  <c r="BH3205" i="7" s="1"/>
  <c r="BF3206" i="7"/>
  <c r="BG3206" i="7" s="1"/>
  <c r="BH3206" i="7" s="1"/>
  <c r="BF3207" i="7"/>
  <c r="BG3207" i="7" s="1"/>
  <c r="BH3207" i="7" s="1"/>
  <c r="BF3208" i="7"/>
  <c r="BG3208" i="7" s="1"/>
  <c r="BH3208" i="7" s="1"/>
  <c r="BF3209" i="7"/>
  <c r="BG3209" i="7" s="1"/>
  <c r="BH3209" i="7" s="1"/>
  <c r="BF3210" i="7"/>
  <c r="BG3210" i="7" s="1"/>
  <c r="BH3210" i="7" s="1"/>
  <c r="BF3211" i="7"/>
  <c r="BG3211" i="7" s="1"/>
  <c r="BH3211" i="7" s="1"/>
  <c r="BF3212" i="7"/>
  <c r="BG3212" i="7" s="1"/>
  <c r="BH3212" i="7" s="1"/>
  <c r="BF3213" i="7"/>
  <c r="BG3213" i="7" s="1"/>
  <c r="BH3213" i="7" s="1"/>
  <c r="BF3214" i="7"/>
  <c r="BG3214" i="7" s="1"/>
  <c r="BH3214" i="7" s="1"/>
  <c r="BF3215" i="7"/>
  <c r="BG3215" i="7" s="1"/>
  <c r="BH3215" i="7" s="1"/>
  <c r="BF3216" i="7"/>
  <c r="BG3216" i="7" s="1"/>
  <c r="BH3216" i="7" s="1"/>
  <c r="BF3217" i="7"/>
  <c r="BG3217" i="7" s="1"/>
  <c r="BH3217" i="7" s="1"/>
  <c r="BF3218" i="7"/>
  <c r="BG3218" i="7" s="1"/>
  <c r="BH3218" i="7" s="1"/>
  <c r="BF3219" i="7"/>
  <c r="BG3219" i="7" s="1"/>
  <c r="BH3219" i="7" s="1"/>
  <c r="BF3220" i="7"/>
  <c r="BG3220" i="7" s="1"/>
  <c r="BH3220" i="7" s="1"/>
  <c r="BF3221" i="7"/>
  <c r="BG3221" i="7" s="1"/>
  <c r="BH3221" i="7" s="1"/>
  <c r="BF3222" i="7"/>
  <c r="BG3222" i="7" s="1"/>
  <c r="BH3222" i="7" s="1"/>
  <c r="BF3223" i="7"/>
  <c r="BG3223" i="7" s="1"/>
  <c r="BH3223" i="7" s="1"/>
  <c r="BF3224" i="7"/>
  <c r="BG3224" i="7" s="1"/>
  <c r="BH3224" i="7" s="1"/>
  <c r="BF3225" i="7"/>
  <c r="BG3225" i="7" s="1"/>
  <c r="BH3225" i="7" s="1"/>
  <c r="BF3226" i="7"/>
  <c r="BG3226" i="7" s="1"/>
  <c r="BH3226" i="7" s="1"/>
  <c r="BF3227" i="7"/>
  <c r="BG3227" i="7" s="1"/>
  <c r="BH3227" i="7" s="1"/>
  <c r="BF3228" i="7"/>
  <c r="BG3228" i="7" s="1"/>
  <c r="BH3228" i="7" s="1"/>
  <c r="BF3229" i="7"/>
  <c r="BG3229" i="7" s="1"/>
  <c r="BH3229" i="7" s="1"/>
  <c r="BF3230" i="7"/>
  <c r="BG3230" i="7" s="1"/>
  <c r="BH3230" i="7" s="1"/>
  <c r="BF3231" i="7"/>
  <c r="BG3231" i="7" s="1"/>
  <c r="BH3231" i="7" s="1"/>
  <c r="BF3232" i="7"/>
  <c r="BG3232" i="7" s="1"/>
  <c r="BH3232" i="7" s="1"/>
  <c r="BF3233" i="7"/>
  <c r="BG3233" i="7" s="1"/>
  <c r="BH3233" i="7" s="1"/>
  <c r="BF3234" i="7"/>
  <c r="BG3234" i="7" s="1"/>
  <c r="BH3234" i="7" s="1"/>
  <c r="BF3235" i="7"/>
  <c r="BG3235" i="7" s="1"/>
  <c r="BH3235" i="7" s="1"/>
  <c r="BF3236" i="7"/>
  <c r="BG3236" i="7" s="1"/>
  <c r="BH3236" i="7" s="1"/>
  <c r="BF3237" i="7"/>
  <c r="BG3237" i="7" s="1"/>
  <c r="BH3237" i="7" s="1"/>
  <c r="BF3238" i="7"/>
  <c r="BG3238" i="7" s="1"/>
  <c r="BH3238" i="7" s="1"/>
  <c r="BF3239" i="7"/>
  <c r="BG3239" i="7" s="1"/>
  <c r="BH3239" i="7" s="1"/>
  <c r="BF3240" i="7"/>
  <c r="BG3240" i="7" s="1"/>
  <c r="BH3240" i="7" s="1"/>
  <c r="BF3241" i="7"/>
  <c r="BG3241" i="7" s="1"/>
  <c r="BH3241" i="7" s="1"/>
  <c r="BF3242" i="7"/>
  <c r="BG3242" i="7" s="1"/>
  <c r="BH3242" i="7" s="1"/>
  <c r="BF3243" i="7"/>
  <c r="BG3243" i="7" s="1"/>
  <c r="BH3243" i="7" s="1"/>
  <c r="BF3244" i="7"/>
  <c r="BG3244" i="7" s="1"/>
  <c r="BH3244" i="7" s="1"/>
  <c r="BF3245" i="7"/>
  <c r="BG3245" i="7" s="1"/>
  <c r="BH3245" i="7" s="1"/>
  <c r="BF3246" i="7"/>
  <c r="BG3246" i="7" s="1"/>
  <c r="BH3246" i="7" s="1"/>
  <c r="BF3247" i="7"/>
  <c r="BG3247" i="7" s="1"/>
  <c r="BH3247" i="7" s="1"/>
  <c r="BF3248" i="7"/>
  <c r="BG3248" i="7" s="1"/>
  <c r="BH3248" i="7" s="1"/>
  <c r="BF3249" i="7"/>
  <c r="BG3249" i="7" s="1"/>
  <c r="BH3249" i="7" s="1"/>
  <c r="BF3250" i="7"/>
  <c r="BG3250" i="7" s="1"/>
  <c r="BH3250" i="7" s="1"/>
  <c r="BF3251" i="7"/>
  <c r="BG3251" i="7" s="1"/>
  <c r="BH3251" i="7" s="1"/>
  <c r="BF3252" i="7"/>
  <c r="BG3252" i="7" s="1"/>
  <c r="BH3252" i="7" s="1"/>
  <c r="BF3253" i="7"/>
  <c r="BG3253" i="7" s="1"/>
  <c r="BH3253" i="7" s="1"/>
  <c r="BF3254" i="7"/>
  <c r="BG3254" i="7" s="1"/>
  <c r="BH3254" i="7" s="1"/>
  <c r="BF3255" i="7"/>
  <c r="BG3255" i="7" s="1"/>
  <c r="BH3255" i="7" s="1"/>
  <c r="BF3256" i="7"/>
  <c r="BG3256" i="7" s="1"/>
  <c r="BH3256" i="7" s="1"/>
  <c r="BF3257" i="7"/>
  <c r="BG3257" i="7" s="1"/>
  <c r="BH3257" i="7" s="1"/>
  <c r="BF3258" i="7"/>
  <c r="BG3258" i="7" s="1"/>
  <c r="BH3258" i="7" s="1"/>
  <c r="BF3259" i="7"/>
  <c r="BG3259" i="7" s="1"/>
  <c r="BH3259" i="7" s="1"/>
  <c r="BF3260" i="7"/>
  <c r="BG3260" i="7" s="1"/>
  <c r="BH3260" i="7" s="1"/>
  <c r="BF3261" i="7"/>
  <c r="BG3261" i="7" s="1"/>
  <c r="BH3261" i="7" s="1"/>
  <c r="BF3262" i="7"/>
  <c r="BG3262" i="7" s="1"/>
  <c r="BH3262" i="7" s="1"/>
  <c r="BF3263" i="7"/>
  <c r="BG3263" i="7" s="1"/>
  <c r="BH3263" i="7" s="1"/>
  <c r="BF3264" i="7"/>
  <c r="BG3264" i="7" s="1"/>
  <c r="BH3264" i="7" s="1"/>
  <c r="BF3265" i="7"/>
  <c r="BG3265" i="7" s="1"/>
  <c r="BH3265" i="7" s="1"/>
  <c r="BF3266" i="7"/>
  <c r="BG3266" i="7" s="1"/>
  <c r="BH3266" i="7" s="1"/>
  <c r="BF3267" i="7"/>
  <c r="BG3267" i="7" s="1"/>
  <c r="BH3267" i="7" s="1"/>
  <c r="BF3268" i="7"/>
  <c r="BG3268" i="7" s="1"/>
  <c r="BH3268" i="7" s="1"/>
  <c r="BF3269" i="7"/>
  <c r="BG3269" i="7" s="1"/>
  <c r="BH3269" i="7" s="1"/>
  <c r="BF3270" i="7"/>
  <c r="BG3270" i="7" s="1"/>
  <c r="BH3270" i="7" s="1"/>
  <c r="BF3271" i="7"/>
  <c r="BG3271" i="7" s="1"/>
  <c r="BH3271" i="7" s="1"/>
  <c r="BF3272" i="7"/>
  <c r="BG3272" i="7" s="1"/>
  <c r="BH3272" i="7" s="1"/>
  <c r="BF3273" i="7"/>
  <c r="BG3273" i="7" s="1"/>
  <c r="BH3273" i="7" s="1"/>
  <c r="BF3274" i="7"/>
  <c r="BG3274" i="7" s="1"/>
  <c r="BH3274" i="7" s="1"/>
  <c r="BF3275" i="7"/>
  <c r="BG3275" i="7" s="1"/>
  <c r="BH3275" i="7" s="1"/>
  <c r="BF3276" i="7"/>
  <c r="BG3276" i="7" s="1"/>
  <c r="BH3276" i="7" s="1"/>
  <c r="BF3277" i="7"/>
  <c r="BG3277" i="7" s="1"/>
  <c r="BH3277" i="7" s="1"/>
  <c r="BF3278" i="7"/>
  <c r="BG3278" i="7" s="1"/>
  <c r="BH3278" i="7" s="1"/>
  <c r="BF3279" i="7"/>
  <c r="BG3279" i="7" s="1"/>
  <c r="BH3279" i="7" s="1"/>
  <c r="BF3280" i="7"/>
  <c r="BG3280" i="7" s="1"/>
  <c r="BH3280" i="7" s="1"/>
  <c r="BF3281" i="7"/>
  <c r="BG3281" i="7" s="1"/>
  <c r="BH3281" i="7" s="1"/>
  <c r="BF3282" i="7"/>
  <c r="BG3282" i="7" s="1"/>
  <c r="BH3282" i="7" s="1"/>
  <c r="BF3283" i="7"/>
  <c r="BG3283" i="7" s="1"/>
  <c r="BH3283" i="7" s="1"/>
  <c r="BF3284" i="7"/>
  <c r="BG3284" i="7" s="1"/>
  <c r="BH3284" i="7" s="1"/>
  <c r="BF3285" i="7"/>
  <c r="BG3285" i="7" s="1"/>
  <c r="BH3285" i="7" s="1"/>
  <c r="BF3286" i="7"/>
  <c r="BG3286" i="7" s="1"/>
  <c r="BH3286" i="7" s="1"/>
  <c r="BF3287" i="7"/>
  <c r="BG3287" i="7" s="1"/>
  <c r="BH3287" i="7" s="1"/>
  <c r="BF3288" i="7"/>
  <c r="BG3288" i="7" s="1"/>
  <c r="BH3288" i="7" s="1"/>
  <c r="BF3289" i="7"/>
  <c r="BG3289" i="7" s="1"/>
  <c r="BH3289" i="7" s="1"/>
  <c r="BF3290" i="7"/>
  <c r="BG3290" i="7" s="1"/>
  <c r="BH3290" i="7" s="1"/>
  <c r="BF3291" i="7"/>
  <c r="BG3291" i="7" s="1"/>
  <c r="BH3291" i="7" s="1"/>
  <c r="BF3292" i="7"/>
  <c r="BG3292" i="7" s="1"/>
  <c r="BH3292" i="7" s="1"/>
  <c r="BF3293" i="7"/>
  <c r="BG3293" i="7" s="1"/>
  <c r="BH3293" i="7" s="1"/>
  <c r="BF3294" i="7"/>
  <c r="BG3294" i="7" s="1"/>
  <c r="BH3294" i="7" s="1"/>
  <c r="BF3295" i="7"/>
  <c r="BG3295" i="7" s="1"/>
  <c r="BH3295" i="7" s="1"/>
  <c r="BF3296" i="7"/>
  <c r="BG3296" i="7" s="1"/>
  <c r="BH3296" i="7" s="1"/>
  <c r="BF3297" i="7"/>
  <c r="BG3297" i="7" s="1"/>
  <c r="BH3297" i="7" s="1"/>
  <c r="BF3298" i="7"/>
  <c r="BG3298" i="7" s="1"/>
  <c r="BH3298" i="7" s="1"/>
  <c r="BF3299" i="7"/>
  <c r="BG3299" i="7" s="1"/>
  <c r="BH3299" i="7" s="1"/>
  <c r="BF3300" i="7"/>
  <c r="BG3300" i="7" s="1"/>
  <c r="BH3300" i="7" s="1"/>
  <c r="BF3301" i="7"/>
  <c r="BG3301" i="7" s="1"/>
  <c r="BH3301" i="7" s="1"/>
  <c r="BF3302" i="7"/>
  <c r="BG3302" i="7" s="1"/>
  <c r="BH3302" i="7" s="1"/>
  <c r="BF3303" i="7"/>
  <c r="BG3303" i="7" s="1"/>
  <c r="BH3303" i="7" s="1"/>
  <c r="BF3304" i="7"/>
  <c r="BG3304" i="7" s="1"/>
  <c r="BH3304" i="7" s="1"/>
  <c r="BF3305" i="7"/>
  <c r="BG3305" i="7" s="1"/>
  <c r="BH3305" i="7" s="1"/>
  <c r="BF3306" i="7"/>
  <c r="BG3306" i="7" s="1"/>
  <c r="BH3306" i="7" s="1"/>
  <c r="BF3307" i="7"/>
  <c r="BG3307" i="7" s="1"/>
  <c r="BH3307" i="7" s="1"/>
  <c r="BF3308" i="7"/>
  <c r="BG3308" i="7" s="1"/>
  <c r="BH3308" i="7" s="1"/>
  <c r="BF3309" i="7"/>
  <c r="BG3309" i="7" s="1"/>
  <c r="BH3309" i="7" s="1"/>
  <c r="BF3310" i="7"/>
  <c r="BG3310" i="7" s="1"/>
  <c r="BH3310" i="7" s="1"/>
  <c r="BF3311" i="7"/>
  <c r="BG3311" i="7" s="1"/>
  <c r="BH3311" i="7" s="1"/>
  <c r="BF3312" i="7"/>
  <c r="BG3312" i="7" s="1"/>
  <c r="BH3312" i="7" s="1"/>
  <c r="BF3313" i="7"/>
  <c r="BG3313" i="7" s="1"/>
  <c r="BH3313" i="7" s="1"/>
  <c r="BF3314" i="7"/>
  <c r="BG3314" i="7" s="1"/>
  <c r="BH3314" i="7" s="1"/>
  <c r="BF3315" i="7"/>
  <c r="BG3315" i="7" s="1"/>
  <c r="BH3315" i="7" s="1"/>
  <c r="BF3316" i="7"/>
  <c r="BG3316" i="7" s="1"/>
  <c r="BH3316" i="7" s="1"/>
  <c r="BF3317" i="7"/>
  <c r="BG3317" i="7" s="1"/>
  <c r="BH3317" i="7" s="1"/>
  <c r="BF3318" i="7"/>
  <c r="BG3318" i="7" s="1"/>
  <c r="BH3318" i="7" s="1"/>
  <c r="BF3319" i="7"/>
  <c r="BG3319" i="7" s="1"/>
  <c r="BH3319" i="7" s="1"/>
  <c r="BF3320" i="7"/>
  <c r="BG3320" i="7" s="1"/>
  <c r="BH3320" i="7" s="1"/>
  <c r="BF3321" i="7"/>
  <c r="BG3321" i="7" s="1"/>
  <c r="BH3321" i="7" s="1"/>
  <c r="BF3322" i="7"/>
  <c r="BG3322" i="7" s="1"/>
  <c r="BH3322" i="7" s="1"/>
  <c r="BF3323" i="7"/>
  <c r="BG3323" i="7" s="1"/>
  <c r="BH3323" i="7" s="1"/>
  <c r="BF3324" i="7"/>
  <c r="BG3324" i="7" s="1"/>
  <c r="BH3324" i="7" s="1"/>
  <c r="BF3325" i="7"/>
  <c r="BG3325" i="7" s="1"/>
  <c r="BH3325" i="7" s="1"/>
  <c r="BF3326" i="7"/>
  <c r="BG3326" i="7" s="1"/>
  <c r="BH3326" i="7" s="1"/>
  <c r="BF3327" i="7"/>
  <c r="BG3327" i="7" s="1"/>
  <c r="BH3327" i="7" s="1"/>
  <c r="BF3328" i="7"/>
  <c r="BG3328" i="7" s="1"/>
  <c r="BH3328" i="7" s="1"/>
  <c r="BF3329" i="7"/>
  <c r="BG3329" i="7" s="1"/>
  <c r="BH3329" i="7" s="1"/>
  <c r="BF3330" i="7"/>
  <c r="BG3330" i="7" s="1"/>
  <c r="BH3330" i="7" s="1"/>
  <c r="BF3331" i="7"/>
  <c r="BG3331" i="7" s="1"/>
  <c r="BH3331" i="7" s="1"/>
  <c r="BF3332" i="7"/>
  <c r="BG3332" i="7" s="1"/>
  <c r="BH3332" i="7" s="1"/>
  <c r="BF3333" i="7"/>
  <c r="BG3333" i="7" s="1"/>
  <c r="BH3333" i="7" s="1"/>
  <c r="BF3334" i="7"/>
  <c r="BG3334" i="7" s="1"/>
  <c r="BH3334" i="7" s="1"/>
  <c r="BF3335" i="7"/>
  <c r="BG3335" i="7" s="1"/>
  <c r="BH3335" i="7" s="1"/>
  <c r="BF3336" i="7"/>
  <c r="BG3336" i="7" s="1"/>
  <c r="BH3336" i="7" s="1"/>
  <c r="BF3337" i="7"/>
  <c r="BG3337" i="7" s="1"/>
  <c r="BH3337" i="7" s="1"/>
  <c r="BF3338" i="7"/>
  <c r="BG3338" i="7" s="1"/>
  <c r="BH3338" i="7" s="1"/>
  <c r="BF3339" i="7"/>
  <c r="BG3339" i="7" s="1"/>
  <c r="BH3339" i="7" s="1"/>
  <c r="BF3340" i="7"/>
  <c r="BG3340" i="7" s="1"/>
  <c r="BH3340" i="7" s="1"/>
  <c r="BF3341" i="7"/>
  <c r="BG3341" i="7" s="1"/>
  <c r="BH3341" i="7" s="1"/>
  <c r="BF3342" i="7"/>
  <c r="BG3342" i="7" s="1"/>
  <c r="BH3342" i="7" s="1"/>
  <c r="BF3343" i="7"/>
  <c r="BG3343" i="7" s="1"/>
  <c r="BH3343" i="7" s="1"/>
  <c r="BF3344" i="7"/>
  <c r="BG3344" i="7" s="1"/>
  <c r="BH3344" i="7" s="1"/>
  <c r="BF3345" i="7"/>
  <c r="BG3345" i="7" s="1"/>
  <c r="BH3345" i="7" s="1"/>
  <c r="BF3346" i="7"/>
  <c r="BG3346" i="7" s="1"/>
  <c r="BH3346" i="7" s="1"/>
  <c r="BF3347" i="7"/>
  <c r="BG3347" i="7" s="1"/>
  <c r="BH3347" i="7" s="1"/>
  <c r="BF3348" i="7"/>
  <c r="BG3348" i="7" s="1"/>
  <c r="BH3348" i="7" s="1"/>
  <c r="BF3349" i="7"/>
  <c r="BG3349" i="7" s="1"/>
  <c r="BH3349" i="7" s="1"/>
  <c r="BF3350" i="7"/>
  <c r="BG3350" i="7" s="1"/>
  <c r="BH3350" i="7" s="1"/>
  <c r="BF3351" i="7"/>
  <c r="BG3351" i="7" s="1"/>
  <c r="BH3351" i="7" s="1"/>
  <c r="BF3352" i="7"/>
  <c r="BG3352" i="7" s="1"/>
  <c r="BH3352" i="7" s="1"/>
  <c r="BF3353" i="7"/>
  <c r="BG3353" i="7" s="1"/>
  <c r="BH3353" i="7" s="1"/>
  <c r="BF3354" i="7"/>
  <c r="BG3354" i="7" s="1"/>
  <c r="BH3354" i="7" s="1"/>
  <c r="BF3355" i="7"/>
  <c r="BG3355" i="7" s="1"/>
  <c r="BH3355" i="7" s="1"/>
  <c r="BF3356" i="7"/>
  <c r="BG3356" i="7" s="1"/>
  <c r="BH3356" i="7" s="1"/>
  <c r="BF3357" i="7"/>
  <c r="BG3357" i="7" s="1"/>
  <c r="BH3357" i="7" s="1"/>
  <c r="BF3358" i="7"/>
  <c r="BG3358" i="7" s="1"/>
  <c r="BH3358" i="7" s="1"/>
  <c r="BF3359" i="7"/>
  <c r="BG3359" i="7" s="1"/>
  <c r="BH3359" i="7" s="1"/>
  <c r="BF3360" i="7"/>
  <c r="BG3360" i="7" s="1"/>
  <c r="BH3360" i="7" s="1"/>
  <c r="BF3361" i="7"/>
  <c r="BG3361" i="7" s="1"/>
  <c r="BH3361" i="7" s="1"/>
  <c r="BF3362" i="7"/>
  <c r="BG3362" i="7" s="1"/>
  <c r="BH3362" i="7" s="1"/>
  <c r="BF3363" i="7"/>
  <c r="BG3363" i="7" s="1"/>
  <c r="BH3363" i="7" s="1"/>
  <c r="BF3364" i="7"/>
  <c r="BG3364" i="7" s="1"/>
  <c r="BH3364" i="7" s="1"/>
  <c r="BF3365" i="7"/>
  <c r="BG3365" i="7" s="1"/>
  <c r="BH3365" i="7" s="1"/>
  <c r="BF3366" i="7"/>
  <c r="BG3366" i="7" s="1"/>
  <c r="BH3366" i="7" s="1"/>
  <c r="BF3367" i="7"/>
  <c r="BG3367" i="7" s="1"/>
  <c r="BH3367" i="7" s="1"/>
  <c r="BF3368" i="7"/>
  <c r="BG3368" i="7" s="1"/>
  <c r="BH3368" i="7" s="1"/>
  <c r="BF3369" i="7"/>
  <c r="BG3369" i="7" s="1"/>
  <c r="BH3369" i="7" s="1"/>
  <c r="BF3370" i="7"/>
  <c r="BG3370" i="7" s="1"/>
  <c r="BH3370" i="7" s="1"/>
  <c r="BF3371" i="7"/>
  <c r="BG3371" i="7" s="1"/>
  <c r="BH3371" i="7" s="1"/>
  <c r="BF3372" i="7"/>
  <c r="BG3372" i="7" s="1"/>
  <c r="BH3372" i="7" s="1"/>
  <c r="BF3373" i="7"/>
  <c r="BG3373" i="7" s="1"/>
  <c r="BH3373" i="7" s="1"/>
  <c r="BF3374" i="7"/>
  <c r="BG3374" i="7" s="1"/>
  <c r="BH3374" i="7" s="1"/>
  <c r="BF3375" i="7"/>
  <c r="BG3375" i="7" s="1"/>
  <c r="BH3375" i="7" s="1"/>
  <c r="BF3376" i="7"/>
  <c r="BG3376" i="7" s="1"/>
  <c r="BH3376" i="7" s="1"/>
  <c r="BF3377" i="7"/>
  <c r="BG3377" i="7" s="1"/>
  <c r="BH3377" i="7" s="1"/>
  <c r="BF3378" i="7"/>
  <c r="BG3378" i="7" s="1"/>
  <c r="BH3378" i="7" s="1"/>
  <c r="BF3379" i="7"/>
  <c r="BG3379" i="7" s="1"/>
  <c r="BH3379" i="7" s="1"/>
  <c r="BF3380" i="7"/>
  <c r="BG3380" i="7" s="1"/>
  <c r="BH3380" i="7" s="1"/>
  <c r="BF3381" i="7"/>
  <c r="BG3381" i="7" s="1"/>
  <c r="BH3381" i="7" s="1"/>
  <c r="BF3382" i="7"/>
  <c r="BG3382" i="7" s="1"/>
  <c r="BH3382" i="7" s="1"/>
  <c r="BF3383" i="7"/>
  <c r="BG3383" i="7" s="1"/>
  <c r="BH3383" i="7" s="1"/>
  <c r="BF3384" i="7"/>
  <c r="BG3384" i="7" s="1"/>
  <c r="BH3384" i="7" s="1"/>
  <c r="BF3385" i="7"/>
  <c r="BG3385" i="7" s="1"/>
  <c r="BH3385" i="7" s="1"/>
  <c r="BF3386" i="7"/>
  <c r="BG3386" i="7" s="1"/>
  <c r="BH3386" i="7" s="1"/>
  <c r="BF3387" i="7"/>
  <c r="BG3387" i="7" s="1"/>
  <c r="BH3387" i="7" s="1"/>
  <c r="BF3388" i="7"/>
  <c r="BG3388" i="7" s="1"/>
  <c r="BH3388" i="7" s="1"/>
  <c r="BF3389" i="7"/>
  <c r="BG3389" i="7" s="1"/>
  <c r="BH3389" i="7" s="1"/>
  <c r="BF3390" i="7"/>
  <c r="BG3390" i="7" s="1"/>
  <c r="BH3390" i="7" s="1"/>
  <c r="BF3391" i="7"/>
  <c r="BG3391" i="7" s="1"/>
  <c r="BH3391" i="7" s="1"/>
  <c r="BF3392" i="7"/>
  <c r="BG3392" i="7" s="1"/>
  <c r="BH3392" i="7" s="1"/>
  <c r="BF3393" i="7"/>
  <c r="BG3393" i="7" s="1"/>
  <c r="BH3393" i="7" s="1"/>
  <c r="BF3394" i="7"/>
  <c r="BG3394" i="7" s="1"/>
  <c r="BH3394" i="7" s="1"/>
  <c r="BF3395" i="7"/>
  <c r="BG3395" i="7" s="1"/>
  <c r="BH3395" i="7" s="1"/>
  <c r="BF3396" i="7"/>
  <c r="BG3396" i="7" s="1"/>
  <c r="BH3396" i="7" s="1"/>
  <c r="BF3397" i="7"/>
  <c r="BG3397" i="7" s="1"/>
  <c r="BH3397" i="7" s="1"/>
  <c r="BF3398" i="7"/>
  <c r="BG3398" i="7" s="1"/>
  <c r="BH3398" i="7" s="1"/>
  <c r="BF3399" i="7"/>
  <c r="BG3399" i="7" s="1"/>
  <c r="BH3399" i="7" s="1"/>
  <c r="BF3400" i="7"/>
  <c r="BG3400" i="7" s="1"/>
  <c r="BH3400" i="7" s="1"/>
  <c r="BF3401" i="7"/>
  <c r="BG3401" i="7" s="1"/>
  <c r="BH3401" i="7" s="1"/>
  <c r="BF3402" i="7"/>
  <c r="BG3402" i="7" s="1"/>
  <c r="BH3402" i="7" s="1"/>
  <c r="BF3403" i="7"/>
  <c r="BG3403" i="7" s="1"/>
  <c r="BH3403" i="7" s="1"/>
  <c r="BF3404" i="7"/>
  <c r="BG3404" i="7" s="1"/>
  <c r="BH3404" i="7" s="1"/>
  <c r="BF3405" i="7"/>
  <c r="BG3405" i="7" s="1"/>
  <c r="BH3405" i="7" s="1"/>
  <c r="BF3406" i="7"/>
  <c r="BG3406" i="7" s="1"/>
  <c r="BH3406" i="7" s="1"/>
  <c r="BF3407" i="7"/>
  <c r="BG3407" i="7" s="1"/>
  <c r="BH3407" i="7" s="1"/>
  <c r="BF3408" i="7"/>
  <c r="BG3408" i="7" s="1"/>
  <c r="BH3408" i="7" s="1"/>
  <c r="BF3409" i="7"/>
  <c r="BG3409" i="7" s="1"/>
  <c r="BH3409" i="7" s="1"/>
  <c r="BF3410" i="7"/>
  <c r="BG3410" i="7" s="1"/>
  <c r="BH3410" i="7" s="1"/>
  <c r="BF3411" i="7"/>
  <c r="BG3411" i="7" s="1"/>
  <c r="BH3411" i="7" s="1"/>
  <c r="BF3412" i="7"/>
  <c r="BG3412" i="7" s="1"/>
  <c r="BH3412" i="7" s="1"/>
  <c r="BF3413" i="7"/>
  <c r="BG3413" i="7" s="1"/>
  <c r="BH3413" i="7" s="1"/>
  <c r="BF3414" i="7"/>
  <c r="BG3414" i="7" s="1"/>
  <c r="BH3414" i="7" s="1"/>
  <c r="BF3415" i="7"/>
  <c r="BG3415" i="7" s="1"/>
  <c r="BH3415" i="7" s="1"/>
  <c r="BF3416" i="7"/>
  <c r="BG3416" i="7" s="1"/>
  <c r="BH3416" i="7" s="1"/>
  <c r="BF3417" i="7"/>
  <c r="BG3417" i="7" s="1"/>
  <c r="BH3417" i="7" s="1"/>
  <c r="BF3418" i="7"/>
  <c r="BG3418" i="7" s="1"/>
  <c r="BH3418" i="7" s="1"/>
  <c r="BF3419" i="7"/>
  <c r="BG3419" i="7" s="1"/>
  <c r="BH3419" i="7" s="1"/>
  <c r="BF3420" i="7"/>
  <c r="BG3420" i="7" s="1"/>
  <c r="BH3420" i="7" s="1"/>
  <c r="BF3421" i="7"/>
  <c r="BG3421" i="7" s="1"/>
  <c r="BH3421" i="7" s="1"/>
  <c r="BF3422" i="7"/>
  <c r="BG3422" i="7" s="1"/>
  <c r="BH3422" i="7" s="1"/>
  <c r="BF3423" i="7"/>
  <c r="BG3423" i="7" s="1"/>
  <c r="BH3423" i="7" s="1"/>
  <c r="BF3424" i="7"/>
  <c r="BG3424" i="7" s="1"/>
  <c r="BH3424" i="7" s="1"/>
  <c r="BF3425" i="7"/>
  <c r="BG3425" i="7" s="1"/>
  <c r="BH3425" i="7" s="1"/>
  <c r="BF3426" i="7"/>
  <c r="BG3426" i="7" s="1"/>
  <c r="BH3426" i="7" s="1"/>
  <c r="BF3427" i="7"/>
  <c r="BG3427" i="7" s="1"/>
  <c r="BH3427" i="7" s="1"/>
  <c r="BF3428" i="7"/>
  <c r="BG3428" i="7" s="1"/>
  <c r="BH3428" i="7" s="1"/>
  <c r="BF3429" i="7"/>
  <c r="BG3429" i="7" s="1"/>
  <c r="BH3429" i="7" s="1"/>
  <c r="BF3430" i="7"/>
  <c r="BG3430" i="7" s="1"/>
  <c r="BH3430" i="7" s="1"/>
  <c r="BF3431" i="7"/>
  <c r="BG3431" i="7" s="1"/>
  <c r="BH3431" i="7" s="1"/>
  <c r="BF3432" i="7"/>
  <c r="BG3432" i="7" s="1"/>
  <c r="BH3432" i="7" s="1"/>
  <c r="BF3433" i="7"/>
  <c r="BG3433" i="7" s="1"/>
  <c r="BH3433" i="7" s="1"/>
  <c r="BF3434" i="7"/>
  <c r="BG3434" i="7" s="1"/>
  <c r="BH3434" i="7" s="1"/>
  <c r="BF3435" i="7"/>
  <c r="BG3435" i="7" s="1"/>
  <c r="BH3435" i="7" s="1"/>
  <c r="BF3436" i="7"/>
  <c r="BG3436" i="7" s="1"/>
  <c r="BH3436" i="7" s="1"/>
  <c r="BF3437" i="7"/>
  <c r="BG3437" i="7" s="1"/>
  <c r="BH3437" i="7" s="1"/>
  <c r="BF3438" i="7"/>
  <c r="BG3438" i="7" s="1"/>
  <c r="BH3438" i="7" s="1"/>
  <c r="BF3439" i="7"/>
  <c r="BG3439" i="7" s="1"/>
  <c r="BH3439" i="7" s="1"/>
  <c r="BF3440" i="7"/>
  <c r="BG3440" i="7" s="1"/>
  <c r="BH3440" i="7" s="1"/>
  <c r="BF3441" i="7"/>
  <c r="BG3441" i="7" s="1"/>
  <c r="BH3441" i="7" s="1"/>
  <c r="BF3442" i="7"/>
  <c r="BG3442" i="7" s="1"/>
  <c r="BH3442" i="7" s="1"/>
  <c r="BF3443" i="7"/>
  <c r="BG3443" i="7" s="1"/>
  <c r="BH3443" i="7" s="1"/>
  <c r="BF3444" i="7"/>
  <c r="BG3444" i="7" s="1"/>
  <c r="BH3444" i="7" s="1"/>
  <c r="BF3445" i="7"/>
  <c r="BG3445" i="7" s="1"/>
  <c r="BH3445" i="7" s="1"/>
  <c r="BF3446" i="7"/>
  <c r="BG3446" i="7" s="1"/>
  <c r="BH3446" i="7" s="1"/>
  <c r="BF3447" i="7"/>
  <c r="BG3447" i="7" s="1"/>
  <c r="BH3447" i="7" s="1"/>
  <c r="BF3448" i="7"/>
  <c r="BG3448" i="7" s="1"/>
  <c r="BH3448" i="7" s="1"/>
  <c r="BF3449" i="7"/>
  <c r="BG3449" i="7" s="1"/>
  <c r="BH3449" i="7" s="1"/>
  <c r="BF3450" i="7"/>
  <c r="BG3450" i="7" s="1"/>
  <c r="BH3450" i="7" s="1"/>
  <c r="BF3451" i="7"/>
  <c r="BG3451" i="7" s="1"/>
  <c r="BH3451" i="7" s="1"/>
  <c r="BF3452" i="7"/>
  <c r="BG3452" i="7" s="1"/>
  <c r="BH3452" i="7" s="1"/>
  <c r="BF3453" i="7"/>
  <c r="BG3453" i="7" s="1"/>
  <c r="BH3453" i="7" s="1"/>
  <c r="BF3454" i="7"/>
  <c r="BG3454" i="7" s="1"/>
  <c r="BH3454" i="7" s="1"/>
  <c r="BF3455" i="7"/>
  <c r="BG3455" i="7" s="1"/>
  <c r="BH3455" i="7" s="1"/>
  <c r="BF3456" i="7"/>
  <c r="BG3456" i="7" s="1"/>
  <c r="BH3456" i="7" s="1"/>
  <c r="BF3457" i="7"/>
  <c r="BG3457" i="7" s="1"/>
  <c r="BH3457" i="7" s="1"/>
  <c r="BF3458" i="7"/>
  <c r="BG3458" i="7" s="1"/>
  <c r="BH3458" i="7" s="1"/>
  <c r="BF3459" i="7"/>
  <c r="BG3459" i="7" s="1"/>
  <c r="BH3459" i="7" s="1"/>
  <c r="BF3460" i="7"/>
  <c r="BG3460" i="7" s="1"/>
  <c r="BH3460" i="7" s="1"/>
  <c r="BF3461" i="7"/>
  <c r="BG3461" i="7" s="1"/>
  <c r="BH3461" i="7" s="1"/>
  <c r="BF3462" i="7"/>
  <c r="BG3462" i="7" s="1"/>
  <c r="BH3462" i="7" s="1"/>
  <c r="BF3463" i="7"/>
  <c r="BG3463" i="7" s="1"/>
  <c r="BH3463" i="7" s="1"/>
  <c r="BF3464" i="7"/>
  <c r="BG3464" i="7" s="1"/>
  <c r="BH3464" i="7" s="1"/>
  <c r="BF3465" i="7"/>
  <c r="BG3465" i="7" s="1"/>
  <c r="BH3465" i="7" s="1"/>
  <c r="BF3466" i="7"/>
  <c r="BG3466" i="7" s="1"/>
  <c r="BH3466" i="7" s="1"/>
  <c r="BF3467" i="7"/>
  <c r="BG3467" i="7" s="1"/>
  <c r="BH3467" i="7" s="1"/>
  <c r="BF3468" i="7"/>
  <c r="BG3468" i="7" s="1"/>
  <c r="BH3468" i="7" s="1"/>
  <c r="BF3469" i="7"/>
  <c r="BG3469" i="7" s="1"/>
  <c r="BH3469" i="7" s="1"/>
  <c r="BF3470" i="7"/>
  <c r="BG3470" i="7" s="1"/>
  <c r="BH3470" i="7" s="1"/>
  <c r="BF3471" i="7"/>
  <c r="BG3471" i="7" s="1"/>
  <c r="BH3471" i="7" s="1"/>
  <c r="BF3472" i="7"/>
  <c r="BG3472" i="7" s="1"/>
  <c r="BH3472" i="7" s="1"/>
  <c r="BF3473" i="7"/>
  <c r="BG3473" i="7" s="1"/>
  <c r="BH3473" i="7" s="1"/>
  <c r="BF3474" i="7"/>
  <c r="BG3474" i="7" s="1"/>
  <c r="BH3474" i="7" s="1"/>
  <c r="BF3475" i="7"/>
  <c r="BG3475" i="7" s="1"/>
  <c r="BH3475" i="7" s="1"/>
  <c r="BF3476" i="7"/>
  <c r="BG3476" i="7" s="1"/>
  <c r="BH3476" i="7" s="1"/>
  <c r="BF3477" i="7"/>
  <c r="BG3477" i="7" s="1"/>
  <c r="BH3477" i="7" s="1"/>
  <c r="BF3478" i="7"/>
  <c r="BG3478" i="7" s="1"/>
  <c r="BH3478" i="7" s="1"/>
  <c r="BF3479" i="7"/>
  <c r="BG3479" i="7" s="1"/>
  <c r="BH3479" i="7" s="1"/>
  <c r="BF3480" i="7"/>
  <c r="BG3480" i="7" s="1"/>
  <c r="BH3480" i="7" s="1"/>
  <c r="BF3481" i="7"/>
  <c r="BG3481" i="7" s="1"/>
  <c r="BH3481" i="7" s="1"/>
  <c r="BF3482" i="7"/>
  <c r="BG3482" i="7" s="1"/>
  <c r="BH3482" i="7" s="1"/>
  <c r="BF3483" i="7"/>
  <c r="BG3483" i="7" s="1"/>
  <c r="BH3483" i="7" s="1"/>
  <c r="BF3484" i="7"/>
  <c r="BG3484" i="7" s="1"/>
  <c r="BH3484" i="7" s="1"/>
  <c r="BF3485" i="7"/>
  <c r="BG3485" i="7" s="1"/>
  <c r="BH3485" i="7" s="1"/>
  <c r="BF3486" i="7"/>
  <c r="BG3486" i="7" s="1"/>
  <c r="BH3486" i="7" s="1"/>
  <c r="BF3487" i="7"/>
  <c r="BG3487" i="7" s="1"/>
  <c r="BH3487" i="7" s="1"/>
  <c r="BF3488" i="7"/>
  <c r="BG3488" i="7" s="1"/>
  <c r="BH3488" i="7" s="1"/>
  <c r="BF3489" i="7"/>
  <c r="BG3489" i="7" s="1"/>
  <c r="BH3489" i="7" s="1"/>
  <c r="BF3490" i="7"/>
  <c r="BG3490" i="7" s="1"/>
  <c r="BH3490" i="7" s="1"/>
  <c r="BF3491" i="7"/>
  <c r="BG3491" i="7" s="1"/>
  <c r="BH3491" i="7" s="1"/>
  <c r="BF3492" i="7"/>
  <c r="BG3492" i="7" s="1"/>
  <c r="BH3492" i="7" s="1"/>
  <c r="BF3493" i="7"/>
  <c r="BG3493" i="7" s="1"/>
  <c r="BH3493" i="7" s="1"/>
  <c r="BF3494" i="7"/>
  <c r="BG3494" i="7" s="1"/>
  <c r="BH3494" i="7" s="1"/>
  <c r="BF3495" i="7"/>
  <c r="BG3495" i="7" s="1"/>
  <c r="BH3495" i="7" s="1"/>
  <c r="BF3496" i="7"/>
  <c r="BG3496" i="7" s="1"/>
  <c r="BH3496" i="7" s="1"/>
  <c r="BF3497" i="7"/>
  <c r="BG3497" i="7" s="1"/>
  <c r="BH3497" i="7" s="1"/>
  <c r="BF3498" i="7"/>
  <c r="BG3498" i="7" s="1"/>
  <c r="BH3498" i="7" s="1"/>
  <c r="BF3499" i="7"/>
  <c r="BG3499" i="7" s="1"/>
  <c r="BH3499" i="7" s="1"/>
  <c r="BF3500" i="7"/>
  <c r="BG3500" i="7" s="1"/>
  <c r="BH3500" i="7" s="1"/>
  <c r="BF3501" i="7"/>
  <c r="BG3501" i="7" s="1"/>
  <c r="BH3501" i="7" s="1"/>
  <c r="BF3502" i="7"/>
  <c r="BG3502" i="7" s="1"/>
  <c r="BH3502" i="7" s="1"/>
  <c r="BF3503" i="7"/>
  <c r="BG3503" i="7" s="1"/>
  <c r="BH3503" i="7" s="1"/>
  <c r="BF3504" i="7"/>
  <c r="BG3504" i="7" s="1"/>
  <c r="BH3504" i="7" s="1"/>
  <c r="BF3505" i="7"/>
  <c r="BG3505" i="7" s="1"/>
  <c r="BH3505" i="7" s="1"/>
  <c r="BF3506" i="7"/>
  <c r="BG3506" i="7" s="1"/>
  <c r="BH3506" i="7" s="1"/>
  <c r="BF3507" i="7"/>
  <c r="BG3507" i="7" s="1"/>
  <c r="BH3507" i="7" s="1"/>
  <c r="BF3508" i="7"/>
  <c r="BG3508" i="7" s="1"/>
  <c r="BH3508" i="7" s="1"/>
  <c r="BF3509" i="7"/>
  <c r="BG3509" i="7" s="1"/>
  <c r="BH3509" i="7" s="1"/>
  <c r="BF3510" i="7"/>
  <c r="BG3510" i="7" s="1"/>
  <c r="BH3510" i="7" s="1"/>
  <c r="BF3511" i="7"/>
  <c r="BG3511" i="7" s="1"/>
  <c r="BH3511" i="7" s="1"/>
  <c r="BF3512" i="7"/>
  <c r="BG3512" i="7" s="1"/>
  <c r="BH3512" i="7" s="1"/>
  <c r="BF3513" i="7"/>
  <c r="BG3513" i="7" s="1"/>
  <c r="BH3513" i="7" s="1"/>
  <c r="BF3514" i="7"/>
  <c r="BG3514" i="7" s="1"/>
  <c r="BH3514" i="7" s="1"/>
  <c r="BF3515" i="7"/>
  <c r="BG3515" i="7" s="1"/>
  <c r="BH3515" i="7" s="1"/>
  <c r="BF3516" i="7"/>
  <c r="BG3516" i="7" s="1"/>
  <c r="BH3516" i="7" s="1"/>
  <c r="BF3517" i="7"/>
  <c r="BG3517" i="7" s="1"/>
  <c r="BH3517" i="7" s="1"/>
  <c r="BF3518" i="7"/>
  <c r="BG3518" i="7" s="1"/>
  <c r="BH3518" i="7" s="1"/>
  <c r="BF3519" i="7"/>
  <c r="BG3519" i="7" s="1"/>
  <c r="BH3519" i="7" s="1"/>
  <c r="BF3520" i="7"/>
  <c r="BG3520" i="7" s="1"/>
  <c r="BH3520" i="7" s="1"/>
  <c r="BF3521" i="7"/>
  <c r="BG3521" i="7" s="1"/>
  <c r="BH3521" i="7" s="1"/>
  <c r="BF3522" i="7"/>
  <c r="BG3522" i="7" s="1"/>
  <c r="BH3522" i="7" s="1"/>
  <c r="BF3523" i="7"/>
  <c r="BG3523" i="7" s="1"/>
  <c r="BH3523" i="7" s="1"/>
  <c r="BF3524" i="7"/>
  <c r="BG3524" i="7" s="1"/>
  <c r="BH3524" i="7" s="1"/>
  <c r="BF3525" i="7"/>
  <c r="BG3525" i="7" s="1"/>
  <c r="BH3525" i="7" s="1"/>
  <c r="BF3526" i="7"/>
  <c r="BG3526" i="7" s="1"/>
  <c r="BH3526" i="7" s="1"/>
  <c r="BF3527" i="7"/>
  <c r="BG3527" i="7" s="1"/>
  <c r="BH3527" i="7" s="1"/>
  <c r="BF3528" i="7"/>
  <c r="BG3528" i="7" s="1"/>
  <c r="BH3528" i="7" s="1"/>
  <c r="BF3529" i="7"/>
  <c r="BG3529" i="7" s="1"/>
  <c r="BH3529" i="7" s="1"/>
  <c r="BF3530" i="7"/>
  <c r="BG3530" i="7" s="1"/>
  <c r="BH3530" i="7" s="1"/>
  <c r="BF3531" i="7"/>
  <c r="BG3531" i="7" s="1"/>
  <c r="BH3531" i="7" s="1"/>
  <c r="BF3532" i="7"/>
  <c r="BG3532" i="7" s="1"/>
  <c r="BH3532" i="7" s="1"/>
  <c r="BF3533" i="7"/>
  <c r="BG3533" i="7" s="1"/>
  <c r="BH3533" i="7" s="1"/>
  <c r="BF3534" i="7"/>
  <c r="BG3534" i="7" s="1"/>
  <c r="BH3534" i="7" s="1"/>
  <c r="BF3535" i="7"/>
  <c r="BG3535" i="7" s="1"/>
  <c r="BH3535" i="7" s="1"/>
  <c r="BF3536" i="7"/>
  <c r="BG3536" i="7" s="1"/>
  <c r="BH3536" i="7" s="1"/>
  <c r="BF3537" i="7"/>
  <c r="BG3537" i="7" s="1"/>
  <c r="BH3537" i="7" s="1"/>
  <c r="BF3538" i="7"/>
  <c r="BG3538" i="7" s="1"/>
  <c r="BH3538" i="7" s="1"/>
  <c r="BF3539" i="7"/>
  <c r="BG3539" i="7" s="1"/>
  <c r="BH3539" i="7" s="1"/>
  <c r="BF3540" i="7"/>
  <c r="BG3540" i="7" s="1"/>
  <c r="BH3540" i="7" s="1"/>
  <c r="BF3541" i="7"/>
  <c r="BG3541" i="7" s="1"/>
  <c r="BH3541" i="7" s="1"/>
  <c r="BF3542" i="7"/>
  <c r="BG3542" i="7" s="1"/>
  <c r="BH3542" i="7" s="1"/>
  <c r="BF3543" i="7"/>
  <c r="BG3543" i="7" s="1"/>
  <c r="BH3543" i="7" s="1"/>
  <c r="BF3544" i="7"/>
  <c r="BG3544" i="7" s="1"/>
  <c r="BH3544" i="7" s="1"/>
  <c r="BF3545" i="7"/>
  <c r="BG3545" i="7" s="1"/>
  <c r="BH3545" i="7" s="1"/>
  <c r="BF3546" i="7"/>
  <c r="BG3546" i="7" s="1"/>
  <c r="BH3546" i="7" s="1"/>
  <c r="BF3547" i="7"/>
  <c r="BG3547" i="7" s="1"/>
  <c r="BH3547" i="7" s="1"/>
  <c r="BF3548" i="7"/>
  <c r="BG3548" i="7" s="1"/>
  <c r="BH3548" i="7" s="1"/>
  <c r="BF3549" i="7"/>
  <c r="BG3549" i="7" s="1"/>
  <c r="BH3549" i="7" s="1"/>
  <c r="BF3550" i="7"/>
  <c r="BG3550" i="7" s="1"/>
  <c r="BH3550" i="7" s="1"/>
  <c r="BF3551" i="7"/>
  <c r="BG3551" i="7" s="1"/>
  <c r="BH3551" i="7" s="1"/>
  <c r="BF3552" i="7"/>
  <c r="BG3552" i="7" s="1"/>
  <c r="BH3552" i="7" s="1"/>
  <c r="BF3553" i="7"/>
  <c r="BG3553" i="7" s="1"/>
  <c r="BH3553" i="7" s="1"/>
  <c r="BF3554" i="7"/>
  <c r="BG3554" i="7" s="1"/>
  <c r="BH3554" i="7" s="1"/>
  <c r="BF3555" i="7"/>
  <c r="BG3555" i="7" s="1"/>
  <c r="BH3555" i="7" s="1"/>
  <c r="BF3556" i="7"/>
  <c r="BG3556" i="7" s="1"/>
  <c r="BH3556" i="7" s="1"/>
  <c r="BF3557" i="7"/>
  <c r="BG3557" i="7" s="1"/>
  <c r="BH3557" i="7" s="1"/>
  <c r="BF3558" i="7"/>
  <c r="BG3558" i="7" s="1"/>
  <c r="BH3558" i="7" s="1"/>
  <c r="BF3559" i="7"/>
  <c r="BG3559" i="7" s="1"/>
  <c r="BH3559" i="7" s="1"/>
  <c r="BF3560" i="7"/>
  <c r="BG3560" i="7" s="1"/>
  <c r="BH3560" i="7" s="1"/>
  <c r="BF3561" i="7"/>
  <c r="BG3561" i="7" s="1"/>
  <c r="BH3561" i="7" s="1"/>
  <c r="BF3562" i="7"/>
  <c r="BG3562" i="7" s="1"/>
  <c r="BH3562" i="7" s="1"/>
  <c r="BF3563" i="7"/>
  <c r="BG3563" i="7" s="1"/>
  <c r="BH3563" i="7" s="1"/>
  <c r="BF3564" i="7"/>
  <c r="BG3564" i="7" s="1"/>
  <c r="BH3564" i="7" s="1"/>
  <c r="BF3565" i="7"/>
  <c r="BG3565" i="7" s="1"/>
  <c r="BH3565" i="7" s="1"/>
  <c r="BF3566" i="7"/>
  <c r="BG3566" i="7" s="1"/>
  <c r="BH3566" i="7" s="1"/>
  <c r="BF3567" i="7"/>
  <c r="BG3567" i="7" s="1"/>
  <c r="BH3567" i="7" s="1"/>
  <c r="BF3568" i="7"/>
  <c r="BG3568" i="7" s="1"/>
  <c r="BH3568" i="7" s="1"/>
  <c r="BF3569" i="7"/>
  <c r="BG3569" i="7" s="1"/>
  <c r="BH3569" i="7" s="1"/>
  <c r="BF3570" i="7"/>
  <c r="BG3570" i="7" s="1"/>
  <c r="BH3570" i="7" s="1"/>
  <c r="BF3571" i="7"/>
  <c r="BG3571" i="7" s="1"/>
  <c r="BH3571" i="7" s="1"/>
  <c r="BF3572" i="7"/>
  <c r="BG3572" i="7" s="1"/>
  <c r="BH3572" i="7" s="1"/>
  <c r="BF3573" i="7"/>
  <c r="BG3573" i="7" s="1"/>
  <c r="BH3573" i="7" s="1"/>
  <c r="BF3574" i="7"/>
  <c r="BG3574" i="7" s="1"/>
  <c r="BH3574" i="7" s="1"/>
  <c r="BF3575" i="7"/>
  <c r="BG3575" i="7" s="1"/>
  <c r="BH3575" i="7" s="1"/>
  <c r="BF3576" i="7"/>
  <c r="BG3576" i="7" s="1"/>
  <c r="BH3576" i="7" s="1"/>
  <c r="BF3577" i="7"/>
  <c r="BG3577" i="7" s="1"/>
  <c r="BH3577" i="7" s="1"/>
  <c r="BF3578" i="7"/>
  <c r="BG3578" i="7" s="1"/>
  <c r="BH3578" i="7" s="1"/>
  <c r="BF3579" i="7"/>
  <c r="BG3579" i="7" s="1"/>
  <c r="BH3579" i="7" s="1"/>
  <c r="BF3580" i="7"/>
  <c r="BG3580" i="7" s="1"/>
  <c r="BH3580" i="7" s="1"/>
  <c r="BF3581" i="7"/>
  <c r="BG3581" i="7" s="1"/>
  <c r="BH3581" i="7" s="1"/>
  <c r="BF3582" i="7"/>
  <c r="BG3582" i="7" s="1"/>
  <c r="BH3582" i="7" s="1"/>
  <c r="BF3583" i="7"/>
  <c r="BG3583" i="7" s="1"/>
  <c r="BH3583" i="7" s="1"/>
  <c r="BF3584" i="7"/>
  <c r="BG3584" i="7" s="1"/>
  <c r="BH3584" i="7" s="1"/>
  <c r="BF3585" i="7"/>
  <c r="BG3585" i="7" s="1"/>
  <c r="BH3585" i="7" s="1"/>
  <c r="BF3586" i="7"/>
  <c r="BG3586" i="7" s="1"/>
  <c r="BH3586" i="7" s="1"/>
  <c r="BF3587" i="7"/>
  <c r="BG3587" i="7" s="1"/>
  <c r="BH3587" i="7" s="1"/>
  <c r="BF3588" i="7"/>
  <c r="BG3588" i="7" s="1"/>
  <c r="BH3588" i="7" s="1"/>
  <c r="BF3589" i="7"/>
  <c r="BG3589" i="7" s="1"/>
  <c r="BH3589" i="7" s="1"/>
  <c r="BF3590" i="7"/>
  <c r="BG3590" i="7" s="1"/>
  <c r="BH3590" i="7" s="1"/>
  <c r="BF3591" i="7"/>
  <c r="BG3591" i="7" s="1"/>
  <c r="BH3591" i="7" s="1"/>
  <c r="BF3592" i="7"/>
  <c r="BG3592" i="7" s="1"/>
  <c r="BH3592" i="7" s="1"/>
  <c r="BF3593" i="7"/>
  <c r="BG3593" i="7" s="1"/>
  <c r="BH3593" i="7" s="1"/>
  <c r="BF3594" i="7"/>
  <c r="BG3594" i="7" s="1"/>
  <c r="BH3594" i="7" s="1"/>
  <c r="BF3595" i="7"/>
  <c r="BG3595" i="7" s="1"/>
  <c r="BH3595" i="7" s="1"/>
  <c r="BF3596" i="7"/>
  <c r="BG3596" i="7" s="1"/>
  <c r="BH3596" i="7" s="1"/>
  <c r="BF3597" i="7"/>
  <c r="BG3597" i="7" s="1"/>
  <c r="BH3597" i="7" s="1"/>
  <c r="BF3598" i="7"/>
  <c r="BG3598" i="7" s="1"/>
  <c r="BH3598" i="7" s="1"/>
  <c r="BF3599" i="7"/>
  <c r="BG3599" i="7" s="1"/>
  <c r="BH3599" i="7" s="1"/>
  <c r="BF3600" i="7"/>
  <c r="BG3600" i="7" s="1"/>
  <c r="BH3600" i="7" s="1"/>
  <c r="BF3601" i="7"/>
  <c r="BG3601" i="7" s="1"/>
  <c r="BH3601" i="7" s="1"/>
  <c r="BF3602" i="7"/>
  <c r="BG3602" i="7" s="1"/>
  <c r="BH3602" i="7" s="1"/>
  <c r="BF3603" i="7"/>
  <c r="BG3603" i="7" s="1"/>
  <c r="BH3603" i="7" s="1"/>
  <c r="BF3604" i="7"/>
  <c r="BG3604" i="7" s="1"/>
  <c r="BH3604" i="7" s="1"/>
  <c r="BF3605" i="7"/>
  <c r="BG3605" i="7" s="1"/>
  <c r="BH3605" i="7" s="1"/>
  <c r="BF3606" i="7"/>
  <c r="BG3606" i="7" s="1"/>
  <c r="BH3606" i="7" s="1"/>
  <c r="BF3607" i="7"/>
  <c r="BG3607" i="7" s="1"/>
  <c r="BH3607" i="7" s="1"/>
  <c r="BF3608" i="7"/>
  <c r="BG3608" i="7" s="1"/>
  <c r="BH3608" i="7" s="1"/>
  <c r="BF3609" i="7"/>
  <c r="BG3609" i="7" s="1"/>
  <c r="BH3609" i="7" s="1"/>
  <c r="BF3610" i="7"/>
  <c r="BG3610" i="7" s="1"/>
  <c r="BH3610" i="7" s="1"/>
  <c r="BF3611" i="7"/>
  <c r="BG3611" i="7" s="1"/>
  <c r="BH3611" i="7" s="1"/>
  <c r="BF3612" i="7"/>
  <c r="BG3612" i="7" s="1"/>
  <c r="BH3612" i="7" s="1"/>
  <c r="BF3613" i="7"/>
  <c r="BG3613" i="7" s="1"/>
  <c r="BH3613" i="7" s="1"/>
  <c r="BF3614" i="7"/>
  <c r="BG3614" i="7" s="1"/>
  <c r="BH3614" i="7" s="1"/>
  <c r="BF3615" i="7"/>
  <c r="BG3615" i="7" s="1"/>
  <c r="BH3615" i="7" s="1"/>
  <c r="BF3616" i="7"/>
  <c r="BG3616" i="7" s="1"/>
  <c r="BH3616" i="7" s="1"/>
  <c r="BF3617" i="7"/>
  <c r="BG3617" i="7" s="1"/>
  <c r="BH3617" i="7" s="1"/>
  <c r="BF3618" i="7"/>
  <c r="BG3618" i="7" s="1"/>
  <c r="BH3618" i="7" s="1"/>
  <c r="BF3619" i="7"/>
  <c r="BG3619" i="7" s="1"/>
  <c r="BH3619" i="7" s="1"/>
  <c r="BF3620" i="7"/>
  <c r="BG3620" i="7" s="1"/>
  <c r="BH3620" i="7" s="1"/>
  <c r="BF3621" i="7"/>
  <c r="BG3621" i="7" s="1"/>
  <c r="BH3621" i="7" s="1"/>
  <c r="BF3622" i="7"/>
  <c r="BG3622" i="7" s="1"/>
  <c r="BH3622" i="7" s="1"/>
  <c r="BF3623" i="7"/>
  <c r="BG3623" i="7" s="1"/>
  <c r="BH3623" i="7" s="1"/>
  <c r="BF3624" i="7"/>
  <c r="BG3624" i="7" s="1"/>
  <c r="BH3624" i="7" s="1"/>
  <c r="BF3625" i="7"/>
  <c r="BG3625" i="7" s="1"/>
  <c r="BH3625" i="7" s="1"/>
  <c r="BF3626" i="7"/>
  <c r="BG3626" i="7" s="1"/>
  <c r="BH3626" i="7" s="1"/>
  <c r="BF3627" i="7"/>
  <c r="BG3627" i="7" s="1"/>
  <c r="BH3627" i="7" s="1"/>
  <c r="BF3628" i="7"/>
  <c r="BG3628" i="7" s="1"/>
  <c r="BH3628" i="7" s="1"/>
  <c r="BF3629" i="7"/>
  <c r="BG3629" i="7" s="1"/>
  <c r="BH3629" i="7" s="1"/>
  <c r="BF3630" i="7"/>
  <c r="BG3630" i="7" s="1"/>
  <c r="BH3630" i="7" s="1"/>
  <c r="BF3631" i="7"/>
  <c r="BG3631" i="7" s="1"/>
  <c r="BH3631" i="7" s="1"/>
  <c r="BF3632" i="7"/>
  <c r="BG3632" i="7" s="1"/>
  <c r="BH3632" i="7" s="1"/>
  <c r="BF3633" i="7"/>
  <c r="BG3633" i="7" s="1"/>
  <c r="BH3633" i="7" s="1"/>
  <c r="BF3634" i="7"/>
  <c r="BG3634" i="7" s="1"/>
  <c r="BH3634" i="7" s="1"/>
  <c r="BF3635" i="7"/>
  <c r="BG3635" i="7" s="1"/>
  <c r="BH3635" i="7" s="1"/>
  <c r="BF3636" i="7"/>
  <c r="BG3636" i="7" s="1"/>
  <c r="BH3636" i="7" s="1"/>
  <c r="BF3637" i="7"/>
  <c r="BG3637" i="7" s="1"/>
  <c r="BH3637" i="7" s="1"/>
  <c r="BF3638" i="7"/>
  <c r="BG3638" i="7" s="1"/>
  <c r="BH3638" i="7" s="1"/>
  <c r="BF3639" i="7"/>
  <c r="BG3639" i="7" s="1"/>
  <c r="BH3639" i="7" s="1"/>
  <c r="BF3640" i="7"/>
  <c r="BG3640" i="7" s="1"/>
  <c r="BH3640" i="7" s="1"/>
  <c r="BF3641" i="7"/>
  <c r="BG3641" i="7" s="1"/>
  <c r="BH3641" i="7" s="1"/>
  <c r="BF3642" i="7"/>
  <c r="BG3642" i="7" s="1"/>
  <c r="BH3642" i="7" s="1"/>
  <c r="BF3643" i="7"/>
  <c r="BG3643" i="7" s="1"/>
  <c r="BH3643" i="7" s="1"/>
  <c r="BF3644" i="7"/>
  <c r="BG3644" i="7" s="1"/>
  <c r="BH3644" i="7" s="1"/>
  <c r="BF3645" i="7"/>
  <c r="BG3645" i="7" s="1"/>
  <c r="BH3645" i="7" s="1"/>
  <c r="BF3646" i="7"/>
  <c r="BG3646" i="7" s="1"/>
  <c r="BH3646" i="7" s="1"/>
  <c r="BF3647" i="7"/>
  <c r="BG3647" i="7" s="1"/>
  <c r="BH3647" i="7" s="1"/>
  <c r="BF3648" i="7"/>
  <c r="BG3648" i="7" s="1"/>
  <c r="BH3648" i="7" s="1"/>
  <c r="BF3649" i="7"/>
  <c r="BG3649" i="7" s="1"/>
  <c r="BH3649" i="7" s="1"/>
  <c r="BF3650" i="7"/>
  <c r="BG3650" i="7" s="1"/>
  <c r="BH3650" i="7" s="1"/>
  <c r="BF3651" i="7"/>
  <c r="BG3651" i="7" s="1"/>
  <c r="BH3651" i="7" s="1"/>
  <c r="BF3652" i="7"/>
  <c r="BG3652" i="7" s="1"/>
  <c r="BH3652" i="7" s="1"/>
  <c r="BF3653" i="7"/>
  <c r="BG3653" i="7" s="1"/>
  <c r="BH3653" i="7" s="1"/>
  <c r="BF3654" i="7"/>
  <c r="BG3654" i="7" s="1"/>
  <c r="BH3654" i="7" s="1"/>
  <c r="BF3655" i="7"/>
  <c r="BG3655" i="7" s="1"/>
  <c r="BH3655" i="7" s="1"/>
  <c r="BF3656" i="7"/>
  <c r="BG3656" i="7" s="1"/>
  <c r="BH3656" i="7" s="1"/>
  <c r="BF3657" i="7"/>
  <c r="BG3657" i="7" s="1"/>
  <c r="BH3657" i="7" s="1"/>
  <c r="BF3658" i="7"/>
  <c r="BG3658" i="7" s="1"/>
  <c r="BH3658" i="7" s="1"/>
  <c r="BF3659" i="7"/>
  <c r="BG3659" i="7" s="1"/>
  <c r="BH3659" i="7" s="1"/>
  <c r="BF3660" i="7"/>
  <c r="BG3660" i="7" s="1"/>
  <c r="BH3660" i="7" s="1"/>
  <c r="BF3661" i="7"/>
  <c r="BG3661" i="7" s="1"/>
  <c r="BH3661" i="7" s="1"/>
  <c r="BF3662" i="7"/>
  <c r="BG3662" i="7" s="1"/>
  <c r="BH3662" i="7" s="1"/>
  <c r="BF3663" i="7"/>
  <c r="BG3663" i="7" s="1"/>
  <c r="BH3663" i="7" s="1"/>
  <c r="BF3664" i="7"/>
  <c r="BG3664" i="7" s="1"/>
  <c r="BH3664" i="7" s="1"/>
  <c r="BF3665" i="7"/>
  <c r="BG3665" i="7" s="1"/>
  <c r="BH3665" i="7" s="1"/>
  <c r="BF3666" i="7"/>
  <c r="BG3666" i="7" s="1"/>
  <c r="BH3666" i="7" s="1"/>
  <c r="BF3667" i="7"/>
  <c r="BG3667" i="7" s="1"/>
  <c r="BH3667" i="7" s="1"/>
  <c r="BF3668" i="7"/>
  <c r="BG3668" i="7" s="1"/>
  <c r="BH3668" i="7" s="1"/>
  <c r="BF3669" i="7"/>
  <c r="BG3669" i="7" s="1"/>
  <c r="BH3669" i="7" s="1"/>
  <c r="BF3670" i="7"/>
  <c r="BG3670" i="7" s="1"/>
  <c r="BH3670" i="7" s="1"/>
  <c r="BF3671" i="7"/>
  <c r="BG3671" i="7" s="1"/>
  <c r="BH3671" i="7" s="1"/>
  <c r="BF3672" i="7"/>
  <c r="BG3672" i="7" s="1"/>
  <c r="BH3672" i="7" s="1"/>
  <c r="BF3673" i="7"/>
  <c r="BG3673" i="7" s="1"/>
  <c r="BH3673" i="7" s="1"/>
  <c r="BF3674" i="7"/>
  <c r="BG3674" i="7" s="1"/>
  <c r="BH3674" i="7" s="1"/>
  <c r="BF3675" i="7"/>
  <c r="BG3675" i="7" s="1"/>
  <c r="BH3675" i="7" s="1"/>
  <c r="BF3676" i="7"/>
  <c r="BG3676" i="7" s="1"/>
  <c r="BH3676" i="7" s="1"/>
  <c r="BF3677" i="7"/>
  <c r="BG3677" i="7" s="1"/>
  <c r="BH3677" i="7" s="1"/>
  <c r="BF3678" i="7"/>
  <c r="BG3678" i="7" s="1"/>
  <c r="BH3678" i="7" s="1"/>
  <c r="BF3679" i="7"/>
  <c r="BG3679" i="7" s="1"/>
  <c r="BH3679" i="7" s="1"/>
  <c r="BF3680" i="7"/>
  <c r="BG3680" i="7" s="1"/>
  <c r="BH3680" i="7" s="1"/>
  <c r="BF3681" i="7"/>
  <c r="BG3681" i="7" s="1"/>
  <c r="BH3681" i="7" s="1"/>
  <c r="BF3682" i="7"/>
  <c r="BG3682" i="7" s="1"/>
  <c r="BH3682" i="7" s="1"/>
  <c r="BF3683" i="7"/>
  <c r="BG3683" i="7" s="1"/>
  <c r="BH3683" i="7" s="1"/>
  <c r="BF3684" i="7"/>
  <c r="BG3684" i="7" s="1"/>
  <c r="BH3684" i="7" s="1"/>
  <c r="BF3685" i="7"/>
  <c r="BG3685" i="7" s="1"/>
  <c r="BH3685" i="7" s="1"/>
  <c r="BF3686" i="7"/>
  <c r="BG3686" i="7" s="1"/>
  <c r="BH3686" i="7" s="1"/>
  <c r="BF3687" i="7"/>
  <c r="BG3687" i="7" s="1"/>
  <c r="BH3687" i="7" s="1"/>
  <c r="BF4" i="7"/>
  <c r="BG4" i="7" s="1"/>
  <c r="BH4" i="7" s="1"/>
  <c r="BF5" i="7"/>
  <c r="BG5" i="7" s="1"/>
  <c r="BH5" i="7" s="1"/>
  <c r="BF6" i="7"/>
  <c r="BG6" i="7" s="1"/>
  <c r="BH6" i="7" s="1"/>
  <c r="BF7" i="7"/>
  <c r="BG7" i="7" s="1"/>
  <c r="BH7" i="7" s="1"/>
  <c r="BF8" i="7"/>
  <c r="BG8" i="7" s="1"/>
  <c r="BH8" i="7" s="1"/>
  <c r="BF9" i="7"/>
  <c r="BG9" i="7" s="1"/>
  <c r="BH9" i="7" s="1"/>
  <c r="BF10" i="7"/>
  <c r="BG10" i="7" s="1"/>
  <c r="BH10" i="7" s="1"/>
  <c r="BF11" i="7"/>
  <c r="BG11" i="7" s="1"/>
  <c r="BH11" i="7" s="1"/>
  <c r="BF12" i="7"/>
  <c r="BG12" i="7" s="1"/>
  <c r="BH12" i="7" s="1"/>
  <c r="BF13" i="7"/>
  <c r="BG13" i="7" s="1"/>
  <c r="BH13" i="7" s="1"/>
  <c r="BF14" i="7"/>
  <c r="BG14" i="7" s="1"/>
  <c r="BH14" i="7" s="1"/>
  <c r="BF15" i="7"/>
  <c r="BG15" i="7" s="1"/>
  <c r="BH15" i="7" s="1"/>
  <c r="BF16" i="7"/>
  <c r="BG16" i="7" s="1"/>
  <c r="BH16" i="7" s="1"/>
  <c r="BF17" i="7"/>
  <c r="BG17" i="7" s="1"/>
  <c r="BH17" i="7" s="1"/>
  <c r="BF18" i="7"/>
  <c r="BG18" i="7" s="1"/>
  <c r="BH18" i="7" s="1"/>
  <c r="BF19" i="7"/>
  <c r="BG19" i="7" s="1"/>
  <c r="BH19" i="7" s="1"/>
  <c r="BF20" i="7"/>
  <c r="BG20" i="7" s="1"/>
  <c r="BH20" i="7" s="1"/>
  <c r="BF21" i="7"/>
  <c r="BG21" i="7" s="1"/>
  <c r="BH21" i="7" s="1"/>
  <c r="BF22" i="7"/>
  <c r="BG22" i="7" s="1"/>
  <c r="BH22" i="7" s="1"/>
  <c r="BF23" i="7"/>
  <c r="BG23" i="7" s="1"/>
  <c r="BH23" i="7" s="1"/>
  <c r="BF2" i="7"/>
  <c r="BG2" i="7" s="1"/>
  <c r="BH2" i="7" s="1"/>
  <c r="BF24" i="7"/>
  <c r="BG24" i="7" s="1"/>
  <c r="BH24" i="7" s="1"/>
  <c r="BF25" i="7"/>
  <c r="BG25" i="7" s="1"/>
  <c r="BH25" i="7" s="1"/>
  <c r="BF26" i="7"/>
  <c r="BG26" i="7" s="1"/>
  <c r="BH26" i="7" s="1"/>
  <c r="BF27" i="7"/>
  <c r="BG27" i="7" s="1"/>
  <c r="BH27" i="7" s="1"/>
  <c r="BF28" i="7"/>
  <c r="BG28" i="7" s="1"/>
  <c r="BH28" i="7" s="1"/>
  <c r="BF29" i="7"/>
  <c r="BG29" i="7" s="1"/>
  <c r="BH29" i="7" s="1"/>
  <c r="BF30" i="7"/>
  <c r="BG30" i="7" s="1"/>
  <c r="BH30" i="7" s="1"/>
  <c r="BF31" i="7"/>
  <c r="BG31" i="7" s="1"/>
  <c r="BH31" i="7" s="1"/>
  <c r="BF32" i="7"/>
  <c r="BG32" i="7" s="1"/>
  <c r="BH32" i="7" s="1"/>
  <c r="BF33" i="7"/>
  <c r="BG33" i="7" s="1"/>
  <c r="BH33" i="7" s="1"/>
  <c r="BF34" i="7"/>
  <c r="BG34" i="7" s="1"/>
  <c r="BH34" i="7" s="1"/>
  <c r="BF35" i="7"/>
  <c r="BG35" i="7" s="1"/>
  <c r="BH35" i="7" s="1"/>
  <c r="BF36" i="7"/>
  <c r="BG36" i="7" s="1"/>
  <c r="BH36" i="7" s="1"/>
  <c r="BF37" i="7"/>
  <c r="BG37" i="7" s="1"/>
  <c r="BH37" i="7" s="1"/>
  <c r="BF38" i="7"/>
  <c r="BG38" i="7" s="1"/>
  <c r="BH38" i="7" s="1"/>
  <c r="BF39" i="7"/>
  <c r="BG39" i="7" s="1"/>
  <c r="BH39" i="7" s="1"/>
  <c r="BF40" i="7"/>
  <c r="BG40" i="7" s="1"/>
  <c r="BH40" i="7" s="1"/>
  <c r="BF41" i="7"/>
  <c r="BG41" i="7" s="1"/>
  <c r="BH41" i="7" s="1"/>
  <c r="BF42" i="7"/>
  <c r="BG42" i="7" s="1"/>
  <c r="BH42" i="7" s="1"/>
  <c r="BF43" i="7"/>
  <c r="BG43" i="7" s="1"/>
  <c r="BH43" i="7" s="1"/>
  <c r="BF44" i="7"/>
  <c r="BG44" i="7" s="1"/>
  <c r="BH44" i="7" s="1"/>
  <c r="BF45" i="7"/>
  <c r="BG45" i="7" s="1"/>
  <c r="BH45" i="7" s="1"/>
  <c r="BF46" i="7"/>
  <c r="BG46" i="7" s="1"/>
  <c r="BH46" i="7" s="1"/>
  <c r="BF47" i="7"/>
  <c r="BG47" i="7" s="1"/>
  <c r="BH47" i="7" s="1"/>
  <c r="BF3" i="7"/>
  <c r="BG3" i="7" s="1"/>
  <c r="BH3" i="7" s="1"/>
  <c r="BF48" i="7"/>
  <c r="BG48" i="7" s="1"/>
  <c r="BH48" i="7" s="1"/>
  <c r="BF140" i="7"/>
  <c r="BG140" i="7" s="1"/>
  <c r="BH140" i="7" s="1"/>
  <c r="BF141" i="7"/>
  <c r="BG141" i="7" s="1"/>
  <c r="BH141" i="7" s="1"/>
  <c r="BF142" i="7"/>
  <c r="BG142" i="7" s="1"/>
  <c r="BH142" i="7" s="1"/>
  <c r="BF143" i="7"/>
  <c r="BG143" i="7" s="1"/>
  <c r="BH143" i="7" s="1"/>
  <c r="BF144" i="7"/>
  <c r="BG144" i="7" s="1"/>
  <c r="BH144" i="7" s="1"/>
  <c r="BF145" i="7"/>
  <c r="BG145" i="7" s="1"/>
  <c r="BH145" i="7" s="1"/>
  <c r="BF146" i="7"/>
  <c r="BG146" i="7" s="1"/>
  <c r="BH146" i="7" s="1"/>
  <c r="BF147" i="7"/>
  <c r="BG147" i="7" s="1"/>
  <c r="BH147" i="7" s="1"/>
  <c r="BF49" i="7"/>
  <c r="BG49" i="7" s="1"/>
  <c r="BH49" i="7" s="1"/>
  <c r="BF148" i="7"/>
  <c r="BG148" i="7" s="1"/>
  <c r="BH148" i="7" s="1"/>
  <c r="BF50" i="7"/>
  <c r="BG50" i="7" s="1"/>
  <c r="BH50" i="7" s="1"/>
  <c r="BF149" i="7"/>
  <c r="BG149" i="7" s="1"/>
  <c r="BH149" i="7" s="1"/>
  <c r="BF51" i="7"/>
  <c r="BG51" i="7" s="1"/>
  <c r="BH51" i="7" s="1"/>
  <c r="BF52" i="7"/>
  <c r="BG52" i="7" s="1"/>
  <c r="BH52" i="7" s="1"/>
  <c r="BF150" i="7"/>
  <c r="BG150" i="7" s="1"/>
  <c r="BH150" i="7" s="1"/>
  <c r="BF53" i="7"/>
  <c r="BG53" i="7" s="1"/>
  <c r="BH53" i="7" s="1"/>
  <c r="BF151" i="7"/>
  <c r="BG151" i="7" s="1"/>
  <c r="BH151" i="7" s="1"/>
  <c r="BF54" i="7"/>
  <c r="BG54" i="7" s="1"/>
  <c r="BH54" i="7" s="1"/>
  <c r="BF55" i="7"/>
  <c r="BG55" i="7" s="1"/>
  <c r="BH55" i="7" s="1"/>
  <c r="BF152" i="7"/>
  <c r="BG152" i="7" s="1"/>
  <c r="BH152" i="7" s="1"/>
  <c r="BF153" i="7"/>
  <c r="BG153" i="7" s="1"/>
  <c r="BH153" i="7" s="1"/>
  <c r="BF154" i="7"/>
  <c r="BG154" i="7" s="1"/>
  <c r="BH154" i="7" s="1"/>
  <c r="BF155" i="7"/>
  <c r="BG155" i="7" s="1"/>
  <c r="BH155" i="7" s="1"/>
  <c r="BF56" i="7"/>
  <c r="BG56" i="7" s="1"/>
  <c r="BH56" i="7" s="1"/>
  <c r="BF57" i="7"/>
  <c r="BG57" i="7" s="1"/>
  <c r="BH57" i="7" s="1"/>
  <c r="BF58" i="7"/>
  <c r="BG58" i="7" s="1"/>
  <c r="BH58" i="7" s="1"/>
  <c r="BF59" i="7"/>
  <c r="BG59" i="7" s="1"/>
  <c r="BH59" i="7" s="1"/>
  <c r="BF156" i="7"/>
  <c r="BG156" i="7" s="1"/>
  <c r="BH156" i="7" s="1"/>
  <c r="BF157" i="7"/>
  <c r="BG157" i="7" s="1"/>
  <c r="BH157" i="7" s="1"/>
  <c r="BF60" i="7"/>
  <c r="BG60" i="7" s="1"/>
  <c r="BH60" i="7" s="1"/>
  <c r="BF61" i="7"/>
  <c r="BG61" i="7" s="1"/>
  <c r="BH61" i="7" s="1"/>
  <c r="BF62" i="7"/>
  <c r="BG62" i="7" s="1"/>
  <c r="BH62" i="7" s="1"/>
  <c r="BF63" i="7"/>
  <c r="BG63" i="7" s="1"/>
  <c r="BH63" i="7" s="1"/>
  <c r="BF64" i="7"/>
  <c r="BG64" i="7" s="1"/>
  <c r="BH64" i="7" s="1"/>
  <c r="BF158" i="7"/>
  <c r="BG158" i="7" s="1"/>
  <c r="BH158" i="7" s="1"/>
  <c r="BF65" i="7"/>
  <c r="BG65" i="7" s="1"/>
  <c r="BH65" i="7" s="1"/>
  <c r="BF159" i="7"/>
  <c r="BG159" i="7" s="1"/>
  <c r="BH159" i="7" s="1"/>
  <c r="BF160" i="7"/>
  <c r="BG160" i="7" s="1"/>
  <c r="BH160" i="7" s="1"/>
  <c r="BF161" i="7"/>
  <c r="BG161" i="7" s="1"/>
  <c r="BH161" i="7" s="1"/>
  <c r="BF66" i="7"/>
  <c r="BG66" i="7" s="1"/>
  <c r="BH66" i="7" s="1"/>
  <c r="BF67" i="7"/>
  <c r="BG67" i="7" s="1"/>
  <c r="BH67" i="7" s="1"/>
  <c r="BF162" i="7"/>
  <c r="BG162" i="7" s="1"/>
  <c r="BH162" i="7" s="1"/>
  <c r="BF163" i="7"/>
  <c r="BG163" i="7" s="1"/>
  <c r="BH163" i="7" s="1"/>
  <c r="BF164" i="7"/>
  <c r="BG164" i="7" s="1"/>
  <c r="BH164" i="7" s="1"/>
  <c r="BF68" i="7"/>
  <c r="BG68" i="7" s="1"/>
  <c r="BH68" i="7" s="1"/>
  <c r="BF69" i="7"/>
  <c r="BG69" i="7" s="1"/>
  <c r="BH69" i="7" s="1"/>
  <c r="BF70" i="7"/>
  <c r="BG70" i="7" s="1"/>
  <c r="BH70" i="7" s="1"/>
  <c r="BF165" i="7"/>
  <c r="BG165" i="7" s="1"/>
  <c r="BH165" i="7" s="1"/>
  <c r="BF166" i="7"/>
  <c r="BG166" i="7" s="1"/>
  <c r="BH166" i="7" s="1"/>
  <c r="BF167" i="7"/>
  <c r="BG167" i="7" s="1"/>
  <c r="BH167" i="7" s="1"/>
  <c r="BF71" i="7"/>
  <c r="BG71" i="7" s="1"/>
  <c r="BH71" i="7" s="1"/>
  <c r="BF72" i="7"/>
  <c r="BG72" i="7" s="1"/>
  <c r="BH72" i="7" s="1"/>
  <c r="BF73" i="7"/>
  <c r="BG73" i="7" s="1"/>
  <c r="BH73" i="7" s="1"/>
  <c r="BF74" i="7"/>
  <c r="BG74" i="7" s="1"/>
  <c r="BH74" i="7" s="1"/>
  <c r="BF75" i="7"/>
  <c r="BG75" i="7" s="1"/>
  <c r="BH75" i="7" s="1"/>
  <c r="BF168" i="7"/>
  <c r="BG168" i="7" s="1"/>
  <c r="BH168" i="7" s="1"/>
  <c r="BF76" i="7"/>
  <c r="BG76" i="7" s="1"/>
  <c r="BH76" i="7" s="1"/>
  <c r="BF169" i="7"/>
  <c r="BG169" i="7" s="1"/>
  <c r="BH169" i="7" s="1"/>
  <c r="BF170" i="7"/>
  <c r="BG170" i="7" s="1"/>
  <c r="BH170" i="7" s="1"/>
  <c r="BF171" i="7"/>
  <c r="BG171" i="7" s="1"/>
  <c r="BH171" i="7" s="1"/>
  <c r="BF77" i="7"/>
  <c r="BG77" i="7" s="1"/>
  <c r="BH77" i="7" s="1"/>
  <c r="BF172" i="7"/>
  <c r="BG172" i="7" s="1"/>
  <c r="BH172" i="7" s="1"/>
  <c r="BF78" i="7"/>
  <c r="BG78" i="7" s="1"/>
  <c r="BH78" i="7" s="1"/>
  <c r="BF173" i="7"/>
  <c r="BG173" i="7" s="1"/>
  <c r="BH173" i="7" s="1"/>
  <c r="BF79" i="7"/>
  <c r="BG79" i="7" s="1"/>
  <c r="BH79" i="7" s="1"/>
  <c r="BF80" i="7"/>
  <c r="BG80" i="7" s="1"/>
  <c r="BH80" i="7" s="1"/>
  <c r="BF174" i="7"/>
  <c r="BG174" i="7" s="1"/>
  <c r="BH174" i="7" s="1"/>
  <c r="BF81" i="7"/>
  <c r="BG81" i="7" s="1"/>
  <c r="BH81" i="7" s="1"/>
  <c r="BF82" i="7"/>
  <c r="BG82" i="7" s="1"/>
  <c r="BH82" i="7" s="1"/>
  <c r="BF175" i="7"/>
  <c r="BG175" i="7" s="1"/>
  <c r="BH175" i="7" s="1"/>
  <c r="BF176" i="7"/>
  <c r="BG176" i="7" s="1"/>
  <c r="BH176" i="7" s="1"/>
  <c r="BF83" i="7"/>
  <c r="BG83" i="7" s="1"/>
  <c r="BH83" i="7" s="1"/>
  <c r="BF177" i="7"/>
  <c r="BG177" i="7" s="1"/>
  <c r="BH177" i="7" s="1"/>
  <c r="BF84" i="7"/>
  <c r="BG84" i="7" s="1"/>
  <c r="BH84" i="7" s="1"/>
  <c r="BF85" i="7"/>
  <c r="BG85" i="7" s="1"/>
  <c r="BH85" i="7" s="1"/>
  <c r="BF86" i="7"/>
  <c r="BG86" i="7" s="1"/>
  <c r="BH86" i="7" s="1"/>
  <c r="BF178" i="7"/>
  <c r="BG178" i="7" s="1"/>
  <c r="BH178" i="7" s="1"/>
  <c r="BF179" i="7"/>
  <c r="BG179" i="7" s="1"/>
  <c r="BH179" i="7" s="1"/>
  <c r="BF87" i="7"/>
  <c r="BG87" i="7" s="1"/>
  <c r="BH87" i="7" s="1"/>
  <c r="BF88" i="7"/>
  <c r="BG88" i="7" s="1"/>
  <c r="BH88" i="7" s="1"/>
  <c r="BF89" i="7"/>
  <c r="BG89" i="7" s="1"/>
  <c r="BH89" i="7" s="1"/>
  <c r="BF90" i="7"/>
  <c r="BG90" i="7" s="1"/>
  <c r="BH90" i="7" s="1"/>
  <c r="BF180" i="7"/>
  <c r="BG180" i="7" s="1"/>
  <c r="BH180" i="7" s="1"/>
  <c r="BF181" i="7"/>
  <c r="BG181" i="7" s="1"/>
  <c r="BH181" i="7" s="1"/>
  <c r="BF91" i="7"/>
  <c r="BG91" i="7" s="1"/>
  <c r="BH91" i="7" s="1"/>
  <c r="BF182" i="7"/>
  <c r="BG182" i="7" s="1"/>
  <c r="BH182" i="7" s="1"/>
  <c r="BF183" i="7"/>
  <c r="BG183" i="7" s="1"/>
  <c r="BH183" i="7" s="1"/>
  <c r="BF92" i="7"/>
  <c r="BG92" i="7" s="1"/>
  <c r="BH92" i="7" s="1"/>
  <c r="BF93" i="7"/>
  <c r="BG93" i="7" s="1"/>
  <c r="BH93" i="7" s="1"/>
  <c r="BF94" i="7"/>
  <c r="BG94" i="7" s="1"/>
  <c r="BH94" i="7" s="1"/>
  <c r="BF95" i="7"/>
  <c r="BG95" i="7" s="1"/>
  <c r="BH95" i="7" s="1"/>
  <c r="BF184" i="7"/>
  <c r="BG184" i="7" s="1"/>
  <c r="BH184" i="7" s="1"/>
  <c r="BF96" i="7"/>
  <c r="BG96" i="7" s="1"/>
  <c r="BH96" i="7" s="1"/>
  <c r="BF97" i="7"/>
  <c r="BG97" i="7" s="1"/>
  <c r="BH97" i="7" s="1"/>
  <c r="BF98" i="7"/>
  <c r="BG98" i="7" s="1"/>
  <c r="BH98" i="7" s="1"/>
  <c r="BF99" i="7"/>
  <c r="BG99" i="7" s="1"/>
  <c r="BH99" i="7" s="1"/>
  <c r="BF100" i="7"/>
  <c r="BG100" i="7" s="1"/>
  <c r="BH100" i="7" s="1"/>
  <c r="BF101" i="7"/>
  <c r="BG101" i="7" s="1"/>
  <c r="BH101" i="7" s="1"/>
  <c r="BF102" i="7"/>
  <c r="BG102" i="7" s="1"/>
  <c r="BH102" i="7" s="1"/>
  <c r="BF103" i="7"/>
  <c r="BG103" i="7" s="1"/>
  <c r="BH103" i="7" s="1"/>
  <c r="BF185" i="7"/>
  <c r="BG185" i="7" s="1"/>
  <c r="BH185" i="7" s="1"/>
  <c r="BF104" i="7"/>
  <c r="BG104" i="7" s="1"/>
  <c r="BH104" i="7" s="1"/>
  <c r="BF186" i="7"/>
  <c r="BG186" i="7" s="1"/>
  <c r="BH186" i="7" s="1"/>
  <c r="BF187" i="7"/>
  <c r="BG187" i="7" s="1"/>
  <c r="BH187" i="7" s="1"/>
  <c r="BF188" i="7"/>
  <c r="BG188" i="7" s="1"/>
  <c r="BH188" i="7" s="1"/>
  <c r="BF189" i="7"/>
  <c r="BG189" i="7" s="1"/>
  <c r="BH189" i="7" s="1"/>
  <c r="BF105" i="7"/>
  <c r="BG105" i="7" s="1"/>
  <c r="BH105" i="7" s="1"/>
  <c r="BF106" i="7"/>
  <c r="BG106" i="7" s="1"/>
  <c r="BH106" i="7" s="1"/>
  <c r="BF190" i="7"/>
  <c r="BG190" i="7" s="1"/>
  <c r="BH190" i="7" s="1"/>
  <c r="BF191" i="7"/>
  <c r="BG191" i="7" s="1"/>
  <c r="BH191" i="7" s="1"/>
  <c r="BF192" i="7"/>
  <c r="BG192" i="7" s="1"/>
  <c r="BH192" i="7" s="1"/>
  <c r="BF193" i="7"/>
  <c r="BG193" i="7" s="1"/>
  <c r="BH193" i="7" s="1"/>
  <c r="BF194" i="7"/>
  <c r="BG194" i="7" s="1"/>
  <c r="BH194" i="7" s="1"/>
  <c r="BF195" i="7"/>
  <c r="BG195" i="7" s="1"/>
  <c r="BH195" i="7" s="1"/>
  <c r="BF287" i="7"/>
  <c r="BG287" i="7" s="1"/>
  <c r="BH287" i="7" s="1"/>
  <c r="BF107" i="7"/>
  <c r="BG107" i="7" s="1"/>
  <c r="BH107" i="7" s="1"/>
  <c r="BF196" i="7"/>
  <c r="BG196" i="7" s="1"/>
  <c r="BH196" i="7" s="1"/>
  <c r="BF197" i="7"/>
  <c r="BG197" i="7" s="1"/>
  <c r="BH197" i="7" s="1"/>
  <c r="BF198" i="7"/>
  <c r="BG198" i="7" s="1"/>
  <c r="BH198" i="7" s="1"/>
  <c r="BF288" i="7"/>
  <c r="BG288" i="7" s="1"/>
  <c r="BH288" i="7" s="1"/>
  <c r="BF199" i="7"/>
  <c r="BG199" i="7" s="1"/>
  <c r="BH199" i="7" s="1"/>
  <c r="BF200" i="7"/>
  <c r="BG200" i="7" s="1"/>
  <c r="BH200" i="7" s="1"/>
  <c r="BF201" i="7"/>
  <c r="BG201" i="7" s="1"/>
  <c r="BH201" i="7" s="1"/>
  <c r="BF202" i="7"/>
  <c r="BG202" i="7" s="1"/>
  <c r="BH202" i="7" s="1"/>
  <c r="BF289" i="7"/>
  <c r="BG289" i="7" s="1"/>
  <c r="BH289" i="7" s="1"/>
  <c r="BF290" i="7"/>
  <c r="BG290" i="7" s="1"/>
  <c r="BH290" i="7" s="1"/>
  <c r="BF108" i="7"/>
  <c r="BG108" i="7" s="1"/>
  <c r="BH108" i="7" s="1"/>
  <c r="BF203" i="7"/>
  <c r="BG203" i="7" s="1"/>
  <c r="BH203" i="7" s="1"/>
  <c r="BF291" i="7"/>
  <c r="BG291" i="7" s="1"/>
  <c r="BH291" i="7" s="1"/>
  <c r="BF292" i="7"/>
  <c r="BG292" i="7" s="1"/>
  <c r="BH292" i="7" s="1"/>
  <c r="BF109" i="7"/>
  <c r="BG109" i="7" s="1"/>
  <c r="BH109" i="7" s="1"/>
  <c r="BF204" i="7"/>
  <c r="BG204" i="7" s="1"/>
  <c r="BH204" i="7" s="1"/>
  <c r="BF293" i="7"/>
  <c r="BG293" i="7" s="1"/>
  <c r="BH293" i="7" s="1"/>
  <c r="BF205" i="7"/>
  <c r="BG205" i="7" s="1"/>
  <c r="BH205" i="7" s="1"/>
  <c r="BF206" i="7"/>
  <c r="BF110" i="7"/>
  <c r="BG110" i="7" s="1"/>
  <c r="BH110" i="7" s="1"/>
  <c r="BF294" i="7"/>
  <c r="BG294" i="7" s="1"/>
  <c r="BH294" i="7" s="1"/>
  <c r="BF207" i="7"/>
  <c r="BG207" i="7" s="1"/>
  <c r="BH207" i="7" s="1"/>
  <c r="BF208" i="7"/>
  <c r="BG208" i="7" s="1"/>
  <c r="BH208" i="7" s="1"/>
  <c r="BF295" i="7"/>
  <c r="BG295" i="7" s="1"/>
  <c r="BH295" i="7" s="1"/>
  <c r="BF296" i="7"/>
  <c r="BG296" i="7" s="1"/>
  <c r="BH296" i="7" s="1"/>
  <c r="BF297" i="7"/>
  <c r="BG297" i="7" s="1"/>
  <c r="BH297" i="7" s="1"/>
  <c r="BF209" i="7"/>
  <c r="BG209" i="7" s="1"/>
  <c r="BH209" i="7" s="1"/>
  <c r="BF298" i="7"/>
  <c r="BG298" i="7" s="1"/>
  <c r="BH298" i="7" s="1"/>
  <c r="BF111" i="7"/>
  <c r="BG111" i="7" s="1"/>
  <c r="BH111" i="7" s="1"/>
  <c r="BF210" i="7"/>
  <c r="BG210" i="7" s="1"/>
  <c r="BH210" i="7" s="1"/>
  <c r="BF211" i="7"/>
  <c r="BG211" i="7" s="1"/>
  <c r="BH211" i="7" s="1"/>
  <c r="BF112" i="7"/>
  <c r="BG112" i="7" s="1"/>
  <c r="BH112" i="7" s="1"/>
  <c r="BF212" i="7"/>
  <c r="BG212" i="7" s="1"/>
  <c r="BH212" i="7" s="1"/>
  <c r="BF299" i="7"/>
  <c r="BG299" i="7" s="1"/>
  <c r="BH299" i="7" s="1"/>
  <c r="BF113" i="7"/>
  <c r="BG113" i="7" s="1"/>
  <c r="BH113" i="7" s="1"/>
  <c r="BF213" i="7"/>
  <c r="BG213" i="7" s="1"/>
  <c r="BH213" i="7" s="1"/>
  <c r="BF214" i="7"/>
  <c r="BG214" i="7" s="1"/>
  <c r="BH214" i="7" s="1"/>
  <c r="BF215" i="7"/>
  <c r="BG215" i="7" s="1"/>
  <c r="BH215" i="7" s="1"/>
  <c r="BF216" i="7"/>
  <c r="BG216" i="7" s="1"/>
  <c r="BH216" i="7" s="1"/>
  <c r="BF217" i="7"/>
  <c r="BG217" i="7" s="1"/>
  <c r="BH217" i="7" s="1"/>
  <c r="BF218" i="7"/>
  <c r="BG218" i="7" s="1"/>
  <c r="BH218" i="7" s="1"/>
  <c r="BF219" i="7"/>
  <c r="BG219" i="7" s="1"/>
  <c r="BH219" i="7" s="1"/>
  <c r="BF220" i="7"/>
  <c r="BG220" i="7" s="1"/>
  <c r="BH220" i="7" s="1"/>
  <c r="BF221" i="7"/>
  <c r="BG221" i="7" s="1"/>
  <c r="BH221" i="7" s="1"/>
  <c r="BF222" i="7"/>
  <c r="BG222" i="7" s="1"/>
  <c r="BH222" i="7" s="1"/>
  <c r="BF223" i="7"/>
  <c r="BG223" i="7" s="1"/>
  <c r="BH223" i="7" s="1"/>
  <c r="BF224" i="7"/>
  <c r="BG224" i="7" s="1"/>
  <c r="BH224" i="7" s="1"/>
  <c r="BF300" i="7"/>
  <c r="BG300" i="7" s="1"/>
  <c r="BH300" i="7" s="1"/>
  <c r="BF225" i="7"/>
  <c r="BG225" i="7" s="1"/>
  <c r="BH225" i="7" s="1"/>
  <c r="BF226" i="7"/>
  <c r="BG226" i="7" s="1"/>
  <c r="BH226" i="7" s="1"/>
  <c r="BF301" i="7"/>
  <c r="BG301" i="7" s="1"/>
  <c r="BH301" i="7" s="1"/>
  <c r="BF227" i="7"/>
  <c r="BG227" i="7" s="1"/>
  <c r="BH227" i="7" s="1"/>
  <c r="BF114" i="7"/>
  <c r="BG114" i="7" s="1"/>
  <c r="BH114" i="7" s="1"/>
  <c r="BF115" i="7"/>
  <c r="BG115" i="7" s="1"/>
  <c r="BH115" i="7" s="1"/>
  <c r="BF302" i="7"/>
  <c r="BG302" i="7" s="1"/>
  <c r="BH302" i="7" s="1"/>
  <c r="BF116" i="7"/>
  <c r="BG116" i="7" s="1"/>
  <c r="BH116" i="7" s="1"/>
  <c r="BF228" i="7"/>
  <c r="BG228" i="7" s="1"/>
  <c r="BH228" i="7" s="1"/>
  <c r="BF303" i="7"/>
  <c r="BG303" i="7" s="1"/>
  <c r="BH303" i="7" s="1"/>
  <c r="BF304" i="7"/>
  <c r="BG304" i="7" s="1"/>
  <c r="BH304" i="7" s="1"/>
  <c r="BF229" i="7"/>
  <c r="BG229" i="7" s="1"/>
  <c r="BH229" i="7" s="1"/>
  <c r="BF230" i="7"/>
  <c r="BG230" i="7" s="1"/>
  <c r="BH230" i="7" s="1"/>
  <c r="BF231" i="7"/>
  <c r="BG231" i="7" s="1"/>
  <c r="BH231" i="7" s="1"/>
  <c r="BF117" i="7"/>
  <c r="BG117" i="7" s="1"/>
  <c r="BH117" i="7" s="1"/>
  <c r="BF118" i="7"/>
  <c r="BG118" i="7" s="1"/>
  <c r="BH118" i="7" s="1"/>
  <c r="BF119" i="7"/>
  <c r="BG119" i="7" s="1"/>
  <c r="BH119" i="7" s="1"/>
  <c r="BF120" i="7"/>
  <c r="BG120" i="7" s="1"/>
  <c r="BH120" i="7" s="1"/>
  <c r="BF305" i="7"/>
  <c r="BG305" i="7" s="1"/>
  <c r="BH305" i="7" s="1"/>
  <c r="BF232" i="7"/>
  <c r="BG232" i="7" s="1"/>
  <c r="BH232" i="7" s="1"/>
  <c r="BF233" i="7"/>
  <c r="BG233" i="7" s="1"/>
  <c r="BH233" i="7" s="1"/>
  <c r="BF234" i="7"/>
  <c r="BG234" i="7" s="1"/>
  <c r="BH234" i="7" s="1"/>
  <c r="BF306" i="7"/>
  <c r="BG306" i="7" s="1"/>
  <c r="BH306" i="7" s="1"/>
  <c r="BF235" i="7"/>
  <c r="BG235" i="7" s="1"/>
  <c r="BH235" i="7" s="1"/>
  <c r="BF236" i="7"/>
  <c r="BG236" i="7" s="1"/>
  <c r="BH236" i="7" s="1"/>
  <c r="BF237" i="7"/>
  <c r="BG237" i="7" s="1"/>
  <c r="BH237" i="7" s="1"/>
  <c r="BF307" i="7"/>
  <c r="BG307" i="7" s="1"/>
  <c r="BH307" i="7" s="1"/>
  <c r="BF238" i="7"/>
  <c r="BG238" i="7" s="1"/>
  <c r="BH238" i="7" s="1"/>
  <c r="BF239" i="7"/>
  <c r="BG239" i="7" s="1"/>
  <c r="BH239" i="7" s="1"/>
  <c r="BF121" i="7"/>
  <c r="BG121" i="7" s="1"/>
  <c r="BH121" i="7" s="1"/>
  <c r="BF240" i="7"/>
  <c r="BG240" i="7" s="1"/>
  <c r="BH240" i="7" s="1"/>
  <c r="BF241" i="7"/>
  <c r="BG241" i="7" s="1"/>
  <c r="BH241" i="7" s="1"/>
  <c r="BF308" i="7"/>
  <c r="BG308" i="7" s="1"/>
  <c r="BH308" i="7" s="1"/>
  <c r="BF242" i="7"/>
  <c r="BG242" i="7" s="1"/>
  <c r="BH242" i="7" s="1"/>
  <c r="BF309" i="7"/>
  <c r="BG309" i="7" s="1"/>
  <c r="BH309" i="7" s="1"/>
  <c r="BF243" i="7"/>
  <c r="BG243" i="7" s="1"/>
  <c r="BH243" i="7" s="1"/>
  <c r="BF310" i="7"/>
  <c r="BG310" i="7" s="1"/>
  <c r="BH310" i="7" s="1"/>
  <c r="BF244" i="7"/>
  <c r="BG244" i="7" s="1"/>
  <c r="BH244" i="7" s="1"/>
  <c r="BF391" i="7"/>
  <c r="BG391" i="7" s="1"/>
  <c r="BH391" i="7" s="1"/>
  <c r="BF392" i="7"/>
  <c r="BG392" i="7" s="1"/>
  <c r="BH392" i="7" s="1"/>
  <c r="BF393" i="7"/>
  <c r="BG393" i="7" s="1"/>
  <c r="BH393" i="7" s="1"/>
  <c r="BF311" i="7"/>
  <c r="BG311" i="7" s="1"/>
  <c r="BH311" i="7" s="1"/>
  <c r="BF394" i="7"/>
  <c r="BG394" i="7" s="1"/>
  <c r="BH394" i="7" s="1"/>
  <c r="BF395" i="7"/>
  <c r="BG395" i="7" s="1"/>
  <c r="BH395" i="7" s="1"/>
  <c r="BF396" i="7"/>
  <c r="BG396" i="7" s="1"/>
  <c r="BH396" i="7" s="1"/>
  <c r="BF397" i="7"/>
  <c r="BG397" i="7" s="1"/>
  <c r="BH397" i="7" s="1"/>
  <c r="BF398" i="7"/>
  <c r="BG398" i="7" s="1"/>
  <c r="BH398" i="7" s="1"/>
  <c r="BF312" i="7"/>
  <c r="BG312" i="7" s="1"/>
  <c r="BH312" i="7" s="1"/>
  <c r="BF399" i="7"/>
  <c r="BG399" i="7" s="1"/>
  <c r="BH399" i="7" s="1"/>
  <c r="BF400" i="7"/>
  <c r="BG400" i="7" s="1"/>
  <c r="BH400" i="7" s="1"/>
  <c r="BF401" i="7"/>
  <c r="BG401" i="7" s="1"/>
  <c r="BH401" i="7" s="1"/>
  <c r="BF313" i="7"/>
  <c r="BG313" i="7" s="1"/>
  <c r="BH313" i="7" s="1"/>
  <c r="BF314" i="7"/>
  <c r="BG314" i="7" s="1"/>
  <c r="BH314" i="7" s="1"/>
  <c r="BF315" i="7"/>
  <c r="BG315" i="7" s="1"/>
  <c r="BH315" i="7" s="1"/>
  <c r="BF402" i="7"/>
  <c r="BG402" i="7" s="1"/>
  <c r="BH402" i="7" s="1"/>
  <c r="BF245" i="7"/>
  <c r="BG245" i="7" s="1"/>
  <c r="BH245" i="7" s="1"/>
  <c r="BF316" i="7"/>
  <c r="BG316" i="7" s="1"/>
  <c r="BH316" i="7" s="1"/>
  <c r="BF403" i="7"/>
  <c r="BG403" i="7" s="1"/>
  <c r="BH403" i="7" s="1"/>
  <c r="BF317" i="7"/>
  <c r="BG317" i="7" s="1"/>
  <c r="BH317" i="7" s="1"/>
  <c r="BF318" i="7"/>
  <c r="BG318" i="7" s="1"/>
  <c r="BH318" i="7" s="1"/>
  <c r="BF319" i="7"/>
  <c r="BG319" i="7" s="1"/>
  <c r="BH319" i="7" s="1"/>
  <c r="BF246" i="7"/>
  <c r="BG246" i="7" s="1"/>
  <c r="BH246" i="7" s="1"/>
  <c r="BF404" i="7"/>
  <c r="BG404" i="7" s="1"/>
  <c r="BH404" i="7" s="1"/>
  <c r="BF320" i="7"/>
  <c r="BG320" i="7" s="1"/>
  <c r="BH320" i="7" s="1"/>
  <c r="BF247" i="7"/>
  <c r="BG247" i="7" s="1"/>
  <c r="BH247" i="7" s="1"/>
  <c r="BF405" i="7"/>
  <c r="BG405" i="7" s="1"/>
  <c r="BH405" i="7" s="1"/>
  <c r="BF321" i="7"/>
  <c r="BG321" i="7" s="1"/>
  <c r="BH321" i="7" s="1"/>
  <c r="BF248" i="7"/>
  <c r="BG248" i="7" s="1"/>
  <c r="BH248" i="7" s="1"/>
  <c r="BF406" i="7"/>
  <c r="BG406" i="7" s="1"/>
  <c r="BH406" i="7" s="1"/>
  <c r="BF407" i="7"/>
  <c r="BG407" i="7" s="1"/>
  <c r="BH407" i="7" s="1"/>
  <c r="BF122" i="7"/>
  <c r="BG122" i="7" s="1"/>
  <c r="BH122" i="7" s="1"/>
  <c r="BF408" i="7"/>
  <c r="BG408" i="7" s="1"/>
  <c r="BH408" i="7" s="1"/>
  <c r="BF249" i="7"/>
  <c r="BG249" i="7" s="1"/>
  <c r="BH249" i="7" s="1"/>
  <c r="BF322" i="7"/>
  <c r="BG322" i="7" s="1"/>
  <c r="BH322" i="7" s="1"/>
  <c r="BF323" i="7"/>
  <c r="BG323" i="7" s="1"/>
  <c r="BH323" i="7" s="1"/>
  <c r="BF324" i="7"/>
  <c r="BG324" i="7" s="1"/>
  <c r="BH324" i="7" s="1"/>
  <c r="BF250" i="7"/>
  <c r="BG250" i="7" s="1"/>
  <c r="BH250" i="7" s="1"/>
  <c r="BF251" i="7"/>
  <c r="BG251" i="7" s="1"/>
  <c r="BH251" i="7" s="1"/>
  <c r="BF252" i="7"/>
  <c r="BG252" i="7" s="1"/>
  <c r="BH252" i="7" s="1"/>
  <c r="BF409" i="7"/>
  <c r="BG409" i="7" s="1"/>
  <c r="BH409" i="7" s="1"/>
  <c r="BF123" i="7"/>
  <c r="BG123" i="7" s="1"/>
  <c r="BH123" i="7" s="1"/>
  <c r="BF325" i="7"/>
  <c r="BG325" i="7" s="1"/>
  <c r="BH325" i="7" s="1"/>
  <c r="BF326" i="7"/>
  <c r="BG326" i="7" s="1"/>
  <c r="BH326" i="7" s="1"/>
  <c r="BF253" i="7"/>
  <c r="BG253" i="7" s="1"/>
  <c r="BH253" i="7" s="1"/>
  <c r="BF124" i="7"/>
  <c r="BG124" i="7" s="1"/>
  <c r="BH124" i="7" s="1"/>
  <c r="BF327" i="7"/>
  <c r="BG327" i="7" s="1"/>
  <c r="BH327" i="7" s="1"/>
  <c r="BF410" i="7"/>
  <c r="BG410" i="7" s="1"/>
  <c r="BH410" i="7" s="1"/>
  <c r="BF411" i="7"/>
  <c r="BG411" i="7" s="1"/>
  <c r="BH411" i="7" s="1"/>
  <c r="BF328" i="7"/>
  <c r="BG328" i="7" s="1"/>
  <c r="BH328" i="7" s="1"/>
  <c r="BF254" i="7"/>
  <c r="BG254" i="7" s="1"/>
  <c r="BH254" i="7" s="1"/>
  <c r="BF412" i="7"/>
  <c r="BG412" i="7" s="1"/>
  <c r="BH412" i="7" s="1"/>
  <c r="BF255" i="7"/>
  <c r="BG255" i="7" s="1"/>
  <c r="BH255" i="7" s="1"/>
  <c r="BF413" i="7"/>
  <c r="BG413" i="7" s="1"/>
  <c r="BH413" i="7" s="1"/>
  <c r="BF414" i="7"/>
  <c r="BG414" i="7" s="1"/>
  <c r="BH414" i="7" s="1"/>
  <c r="BF415" i="7"/>
  <c r="BG415" i="7" s="1"/>
  <c r="BH415" i="7" s="1"/>
  <c r="BF256" i="7"/>
  <c r="BG256" i="7" s="1"/>
  <c r="BH256" i="7" s="1"/>
  <c r="BF125" i="7"/>
  <c r="BG125" i="7" s="1"/>
  <c r="BH125" i="7" s="1"/>
  <c r="BF329" i="7"/>
  <c r="BG329" i="7" s="1"/>
  <c r="BH329" i="7" s="1"/>
  <c r="BF330" i="7"/>
  <c r="BG330" i="7" s="1"/>
  <c r="BH330" i="7" s="1"/>
  <c r="BF416" i="7"/>
  <c r="BG416" i="7" s="1"/>
  <c r="BH416" i="7" s="1"/>
  <c r="BF257" i="7"/>
  <c r="BG257" i="7" s="1"/>
  <c r="BH257" i="7" s="1"/>
  <c r="BF417" i="7"/>
  <c r="BG417" i="7" s="1"/>
  <c r="BH417" i="7" s="1"/>
  <c r="BF418" i="7"/>
  <c r="BG418" i="7" s="1"/>
  <c r="BH418" i="7" s="1"/>
  <c r="BF419" i="7"/>
  <c r="BG419" i="7" s="1"/>
  <c r="BH419" i="7" s="1"/>
  <c r="BF420" i="7"/>
  <c r="BG420" i="7" s="1"/>
  <c r="BH420" i="7" s="1"/>
  <c r="BF421" i="7"/>
  <c r="BG421" i="7" s="1"/>
  <c r="BH421" i="7" s="1"/>
  <c r="BF422" i="7"/>
  <c r="BG422" i="7" s="1"/>
  <c r="BH422" i="7" s="1"/>
  <c r="BF423" i="7"/>
  <c r="BG423" i="7" s="1"/>
  <c r="BH423" i="7" s="1"/>
  <c r="BF331" i="7"/>
  <c r="BG331" i="7" s="1"/>
  <c r="BH331" i="7" s="1"/>
  <c r="BF258" i="7"/>
  <c r="BG258" i="7" s="1"/>
  <c r="BH258" i="7" s="1"/>
  <c r="BF332" i="7"/>
  <c r="BG332" i="7" s="1"/>
  <c r="BH332" i="7" s="1"/>
  <c r="BF333" i="7"/>
  <c r="BG333" i="7" s="1"/>
  <c r="BH333" i="7" s="1"/>
  <c r="BF424" i="7"/>
  <c r="BG424" i="7" s="1"/>
  <c r="BH424" i="7" s="1"/>
  <c r="BF425" i="7"/>
  <c r="BG425" i="7" s="1"/>
  <c r="BH425" i="7" s="1"/>
  <c r="BF426" i="7"/>
  <c r="BG426" i="7" s="1"/>
  <c r="BH426" i="7" s="1"/>
  <c r="BF126" i="7"/>
  <c r="BG126" i="7" s="1"/>
  <c r="BH126" i="7" s="1"/>
  <c r="BF427" i="7"/>
  <c r="BG427" i="7" s="1"/>
  <c r="BH427" i="7" s="1"/>
  <c r="BF259" i="7"/>
  <c r="BG259" i="7" s="1"/>
  <c r="BH259" i="7" s="1"/>
  <c r="BF334" i="7"/>
  <c r="BG334" i="7" s="1"/>
  <c r="BH334" i="7" s="1"/>
  <c r="BF127" i="7"/>
  <c r="BG127" i="7" s="1"/>
  <c r="BH127" i="7" s="1"/>
  <c r="BF128" i="7"/>
  <c r="BG128" i="7" s="1"/>
  <c r="BH128" i="7" s="1"/>
  <c r="BF428" i="7"/>
  <c r="BG428" i="7" s="1"/>
  <c r="BH428" i="7" s="1"/>
  <c r="BF129" i="7"/>
  <c r="BG129" i="7" s="1"/>
  <c r="BH129" i="7" s="1"/>
  <c r="BF335" i="7"/>
  <c r="BG335" i="7" s="1"/>
  <c r="BH335" i="7" s="1"/>
  <c r="BF336" i="7"/>
  <c r="BG336" i="7" s="1"/>
  <c r="BH336" i="7" s="1"/>
  <c r="BF429" i="7"/>
  <c r="BG429" i="7" s="1"/>
  <c r="BH429" i="7" s="1"/>
  <c r="BF337" i="7"/>
  <c r="BG337" i="7" s="1"/>
  <c r="BH337" i="7" s="1"/>
  <c r="BF338" i="7"/>
  <c r="BG338" i="7" s="1"/>
  <c r="BH338" i="7" s="1"/>
  <c r="BF430" i="7"/>
  <c r="BG430" i="7" s="1"/>
  <c r="BH430" i="7" s="1"/>
  <c r="BF431" i="7"/>
  <c r="BG431" i="7" s="1"/>
  <c r="BH431" i="7" s="1"/>
  <c r="BF130" i="7"/>
  <c r="BG130" i="7" s="1"/>
  <c r="BH130" i="7" s="1"/>
  <c r="BF432" i="7"/>
  <c r="BG432" i="7" s="1"/>
  <c r="BH432" i="7" s="1"/>
  <c r="BF260" i="7"/>
  <c r="BG260" i="7" s="1"/>
  <c r="BH260" i="7" s="1"/>
  <c r="BF433" i="7"/>
  <c r="BG433" i="7" s="1"/>
  <c r="BH433" i="7" s="1"/>
  <c r="BF261" i="7"/>
  <c r="BG261" i="7" s="1"/>
  <c r="BH261" i="7" s="1"/>
  <c r="BF262" i="7"/>
  <c r="BG262" i="7" s="1"/>
  <c r="BH262" i="7" s="1"/>
  <c r="BF131" i="7"/>
  <c r="BG131" i="7" s="1"/>
  <c r="BH131" i="7" s="1"/>
  <c r="BF434" i="7"/>
  <c r="BG434" i="7" s="1"/>
  <c r="BH434" i="7" s="1"/>
  <c r="BF435" i="7"/>
  <c r="BG435" i="7" s="1"/>
  <c r="BH435" i="7" s="1"/>
  <c r="BF436" i="7"/>
  <c r="BG436" i="7" s="1"/>
  <c r="BH436" i="7" s="1"/>
  <c r="BF339" i="7"/>
  <c r="BG339" i="7" s="1"/>
  <c r="BH339" i="7" s="1"/>
  <c r="BF437" i="7"/>
  <c r="BG437" i="7" s="1"/>
  <c r="BH437" i="7" s="1"/>
  <c r="BF340" i="7"/>
  <c r="BG340" i="7" s="1"/>
  <c r="BH340" i="7" s="1"/>
  <c r="BF263" i="7"/>
  <c r="BG263" i="7" s="1"/>
  <c r="BH263" i="7" s="1"/>
  <c r="BF341" i="7"/>
  <c r="BG341" i="7" s="1"/>
  <c r="BH341" i="7" s="1"/>
  <c r="BF342" i="7"/>
  <c r="BG342" i="7" s="1"/>
  <c r="BH342" i="7" s="1"/>
  <c r="BF343" i="7"/>
  <c r="BG343" i="7" s="1"/>
  <c r="BH343" i="7" s="1"/>
  <c r="BF438" i="7"/>
  <c r="BG438" i="7" s="1"/>
  <c r="BH438" i="7" s="1"/>
  <c r="BF344" i="7"/>
  <c r="BG344" i="7" s="1"/>
  <c r="BH344" i="7" s="1"/>
  <c r="BF345" i="7"/>
  <c r="BG345" i="7" s="1"/>
  <c r="BH345" i="7" s="1"/>
  <c r="BF346" i="7"/>
  <c r="BG346" i="7" s="1"/>
  <c r="BH346" i="7" s="1"/>
  <c r="BF439" i="7"/>
  <c r="BG439" i="7" s="1"/>
  <c r="BH439" i="7" s="1"/>
  <c r="BF347" i="7"/>
  <c r="BG347" i="7" s="1"/>
  <c r="BH347" i="7" s="1"/>
  <c r="BF348" i="7"/>
  <c r="BG348" i="7" s="1"/>
  <c r="BH348" i="7" s="1"/>
  <c r="BF264" i="7"/>
  <c r="BG264" i="7" s="1"/>
  <c r="BH264" i="7" s="1"/>
  <c r="BF440" i="7"/>
  <c r="BG440" i="7" s="1"/>
  <c r="BH440" i="7" s="1"/>
  <c r="BF549" i="7"/>
  <c r="BG549" i="7" s="1"/>
  <c r="BH549" i="7" s="1"/>
  <c r="BF349" i="7"/>
  <c r="BG349" i="7" s="1"/>
  <c r="BH349" i="7" s="1"/>
  <c r="BF441" i="7"/>
  <c r="BG441" i="7" s="1"/>
  <c r="BH441" i="7" s="1"/>
  <c r="BF442" i="7"/>
  <c r="BG442" i="7" s="1"/>
  <c r="BH442" i="7" s="1"/>
  <c r="BF443" i="7"/>
  <c r="BG443" i="7" s="1"/>
  <c r="BH443" i="7" s="1"/>
  <c r="BF550" i="7"/>
  <c r="BG550" i="7" s="1"/>
  <c r="BH550" i="7" s="1"/>
  <c r="BF444" i="7"/>
  <c r="BG444" i="7" s="1"/>
  <c r="BH444" i="7" s="1"/>
  <c r="BF445" i="7"/>
  <c r="BG445" i="7" s="1"/>
  <c r="BH445" i="7" s="1"/>
  <c r="BF551" i="7"/>
  <c r="BG551" i="7" s="1"/>
  <c r="BH551" i="7" s="1"/>
  <c r="BF446" i="7"/>
  <c r="BG446" i="7" s="1"/>
  <c r="BH446" i="7" s="1"/>
  <c r="BF552" i="7"/>
  <c r="BG552" i="7" s="1"/>
  <c r="BH552" i="7" s="1"/>
  <c r="BF265" i="7"/>
  <c r="BG265" i="7" s="1"/>
  <c r="BH265" i="7" s="1"/>
  <c r="BF553" i="7"/>
  <c r="BG553" i="7" s="1"/>
  <c r="BH553" i="7" s="1"/>
  <c r="BF266" i="7"/>
  <c r="BG266" i="7" s="1"/>
  <c r="BH266" i="7" s="1"/>
  <c r="BF554" i="7"/>
  <c r="BG554" i="7" s="1"/>
  <c r="BH554" i="7" s="1"/>
  <c r="BF555" i="7"/>
  <c r="BG555" i="7" s="1"/>
  <c r="BH555" i="7" s="1"/>
  <c r="BF556" i="7"/>
  <c r="BG556" i="7" s="1"/>
  <c r="BH556" i="7" s="1"/>
  <c r="BF557" i="7"/>
  <c r="BG557" i="7" s="1"/>
  <c r="BH557" i="7" s="1"/>
  <c r="BF558" i="7"/>
  <c r="BG558" i="7" s="1"/>
  <c r="BH558" i="7" s="1"/>
  <c r="BF447" i="7"/>
  <c r="BG447" i="7" s="1"/>
  <c r="BH447" i="7" s="1"/>
  <c r="BF350" i="7"/>
  <c r="BG350" i="7" s="1"/>
  <c r="BH350" i="7" s="1"/>
  <c r="BF448" i="7"/>
  <c r="BG448" i="7" s="1"/>
  <c r="BH448" i="7" s="1"/>
  <c r="BF559" i="7"/>
  <c r="BG559" i="7" s="1"/>
  <c r="BH559" i="7" s="1"/>
  <c r="BF560" i="7"/>
  <c r="BG560" i="7" s="1"/>
  <c r="BH560" i="7" s="1"/>
  <c r="BF351" i="7"/>
  <c r="BG351" i="7" s="1"/>
  <c r="BH351" i="7" s="1"/>
  <c r="BF449" i="7"/>
  <c r="BG449" i="7" s="1"/>
  <c r="BH449" i="7" s="1"/>
  <c r="BF450" i="7"/>
  <c r="BG450" i="7" s="1"/>
  <c r="BH450" i="7" s="1"/>
  <c r="BF267" i="7"/>
  <c r="BG267" i="7" s="1"/>
  <c r="BH267" i="7" s="1"/>
  <c r="BF451" i="7"/>
  <c r="BG451" i="7" s="1"/>
  <c r="BH451" i="7" s="1"/>
  <c r="BF452" i="7"/>
  <c r="BG452" i="7" s="1"/>
  <c r="BH452" i="7" s="1"/>
  <c r="BF561" i="7"/>
  <c r="BG561" i="7" s="1"/>
  <c r="BH561" i="7" s="1"/>
  <c r="BF453" i="7"/>
  <c r="BG453" i="7" s="1"/>
  <c r="BH453" i="7" s="1"/>
  <c r="BF454" i="7"/>
  <c r="BG454" i="7" s="1"/>
  <c r="BH454" i="7" s="1"/>
  <c r="BF455" i="7"/>
  <c r="BG455" i="7" s="1"/>
  <c r="BH455" i="7" s="1"/>
  <c r="BF562" i="7"/>
  <c r="BG562" i="7" s="1"/>
  <c r="BH562" i="7" s="1"/>
  <c r="BF563" i="7"/>
  <c r="BG563" i="7" s="1"/>
  <c r="BH563" i="7" s="1"/>
  <c r="BF456" i="7"/>
  <c r="BG456" i="7" s="1"/>
  <c r="BH456" i="7" s="1"/>
  <c r="BF457" i="7"/>
  <c r="BG457" i="7" s="1"/>
  <c r="BH457" i="7" s="1"/>
  <c r="BF132" i="7"/>
  <c r="BG132" i="7" s="1"/>
  <c r="BH132" i="7" s="1"/>
  <c r="BF458" i="7"/>
  <c r="BG458" i="7" s="1"/>
  <c r="BH458" i="7" s="1"/>
  <c r="BF352" i="7"/>
  <c r="BG352" i="7" s="1"/>
  <c r="BH352" i="7" s="1"/>
  <c r="BF459" i="7"/>
  <c r="BG459" i="7" s="1"/>
  <c r="BH459" i="7" s="1"/>
  <c r="BF460" i="7"/>
  <c r="BG460" i="7" s="1"/>
  <c r="BH460" i="7" s="1"/>
  <c r="BF353" i="7"/>
  <c r="BG353" i="7" s="1"/>
  <c r="BH353" i="7" s="1"/>
  <c r="BF461" i="7"/>
  <c r="BG461" i="7" s="1"/>
  <c r="BH461" i="7" s="1"/>
  <c r="BF564" i="7"/>
  <c r="BG564" i="7" s="1"/>
  <c r="BH564" i="7" s="1"/>
  <c r="BF462" i="7"/>
  <c r="BG462" i="7" s="1"/>
  <c r="BH462" i="7" s="1"/>
  <c r="BF354" i="7"/>
  <c r="BG354" i="7" s="1"/>
  <c r="BH354" i="7" s="1"/>
  <c r="BF463" i="7"/>
  <c r="BG463" i="7" s="1"/>
  <c r="BH463" i="7" s="1"/>
  <c r="BF565" i="7"/>
  <c r="BG565" i="7" s="1"/>
  <c r="BH565" i="7" s="1"/>
  <c r="BF566" i="7"/>
  <c r="BG566" i="7" s="1"/>
  <c r="BH566" i="7" s="1"/>
  <c r="BF133" i="7"/>
  <c r="BG133" i="7" s="1"/>
  <c r="BH133" i="7" s="1"/>
  <c r="BF355" i="7"/>
  <c r="BG355" i="7" s="1"/>
  <c r="BH355" i="7" s="1"/>
  <c r="BF464" i="7"/>
  <c r="BG464" i="7" s="1"/>
  <c r="BH464" i="7" s="1"/>
  <c r="BF356" i="7"/>
  <c r="BG356" i="7" s="1"/>
  <c r="BH356" i="7" s="1"/>
  <c r="BF465" i="7"/>
  <c r="BG465" i="7" s="1"/>
  <c r="BH465" i="7" s="1"/>
  <c r="BF466" i="7"/>
  <c r="BG466" i="7" s="1"/>
  <c r="BH466" i="7" s="1"/>
  <c r="BF467" i="7"/>
  <c r="BG467" i="7" s="1"/>
  <c r="BH467" i="7" s="1"/>
  <c r="BF268" i="7"/>
  <c r="BG268" i="7" s="1"/>
  <c r="BH268" i="7" s="1"/>
  <c r="BF468" i="7"/>
  <c r="BG468" i="7" s="1"/>
  <c r="BH468" i="7" s="1"/>
  <c r="BF469" i="7"/>
  <c r="BG469" i="7" s="1"/>
  <c r="BH469" i="7" s="1"/>
  <c r="BF470" i="7"/>
  <c r="BG470" i="7" s="1"/>
  <c r="BH470" i="7" s="1"/>
  <c r="BF471" i="7"/>
  <c r="BG471" i="7" s="1"/>
  <c r="BH471" i="7" s="1"/>
  <c r="BF472" i="7"/>
  <c r="BG472" i="7" s="1"/>
  <c r="BH472" i="7" s="1"/>
  <c r="BF473" i="7"/>
  <c r="BG473" i="7" s="1"/>
  <c r="BH473" i="7" s="1"/>
  <c r="BF357" i="7"/>
  <c r="BG357" i="7" s="1"/>
  <c r="BH357" i="7" s="1"/>
  <c r="BF358" i="7"/>
  <c r="BG358" i="7" s="1"/>
  <c r="BH358" i="7" s="1"/>
  <c r="BF359" i="7"/>
  <c r="BG359" i="7" s="1"/>
  <c r="BH359" i="7" s="1"/>
  <c r="BF360" i="7"/>
  <c r="BG360" i="7" s="1"/>
  <c r="BH360" i="7" s="1"/>
  <c r="BF361" i="7"/>
  <c r="BG361" i="7" s="1"/>
  <c r="BH361" i="7" s="1"/>
  <c r="BF567" i="7"/>
  <c r="BG567" i="7" s="1"/>
  <c r="BH567" i="7" s="1"/>
  <c r="BF474" i="7"/>
  <c r="BG474" i="7" s="1"/>
  <c r="BH474" i="7" s="1"/>
  <c r="BF475" i="7"/>
  <c r="BG475" i="7" s="1"/>
  <c r="BH475" i="7" s="1"/>
  <c r="BF568" i="7"/>
  <c r="BG568" i="7" s="1"/>
  <c r="BH568" i="7" s="1"/>
  <c r="BF269" i="7"/>
  <c r="BG269" i="7" s="1"/>
  <c r="BH269" i="7" s="1"/>
  <c r="BF362" i="7"/>
  <c r="BG362" i="7" s="1"/>
  <c r="BH362" i="7" s="1"/>
  <c r="BF476" i="7"/>
  <c r="BG476" i="7" s="1"/>
  <c r="BH476" i="7" s="1"/>
  <c r="BF363" i="7"/>
  <c r="BG363" i="7" s="1"/>
  <c r="BH363" i="7" s="1"/>
  <c r="BF270" i="7"/>
  <c r="BG270" i="7" s="1"/>
  <c r="BH270" i="7" s="1"/>
  <c r="BF477" i="7"/>
  <c r="BG477" i="7" s="1"/>
  <c r="BH477" i="7" s="1"/>
  <c r="BF478" i="7"/>
  <c r="BG478" i="7" s="1"/>
  <c r="BH478" i="7" s="1"/>
  <c r="BF364" i="7"/>
  <c r="BG364" i="7" s="1"/>
  <c r="BH364" i="7" s="1"/>
  <c r="BF365" i="7"/>
  <c r="BG365" i="7" s="1"/>
  <c r="BH365" i="7" s="1"/>
  <c r="BF569" i="7"/>
  <c r="BG569" i="7" s="1"/>
  <c r="BH569" i="7" s="1"/>
  <c r="BF366" i="7"/>
  <c r="BG366" i="7" s="1"/>
  <c r="BH366" i="7" s="1"/>
  <c r="BF134" i="7"/>
  <c r="BG134" i="7" s="1"/>
  <c r="BH134" i="7" s="1"/>
  <c r="BF367" i="7"/>
  <c r="BG367" i="7" s="1"/>
  <c r="BH367" i="7" s="1"/>
  <c r="BF479" i="7"/>
  <c r="BG479" i="7" s="1"/>
  <c r="BH479" i="7" s="1"/>
  <c r="BF271" i="7"/>
  <c r="BG271" i="7" s="1"/>
  <c r="BH271" i="7" s="1"/>
  <c r="BF480" i="7"/>
  <c r="BG480" i="7" s="1"/>
  <c r="BH480" i="7" s="1"/>
  <c r="BF481" i="7"/>
  <c r="BG481" i="7" s="1"/>
  <c r="BH481" i="7" s="1"/>
  <c r="BF482" i="7"/>
  <c r="BG482" i="7" s="1"/>
  <c r="BH482" i="7" s="1"/>
  <c r="BF483" i="7"/>
  <c r="BG483" i="7" s="1"/>
  <c r="BH483" i="7" s="1"/>
  <c r="BF484" i="7"/>
  <c r="BG484" i="7" s="1"/>
  <c r="BH484" i="7" s="1"/>
  <c r="BF570" i="7"/>
  <c r="BG570" i="7" s="1"/>
  <c r="BH570" i="7" s="1"/>
  <c r="BF571" i="7"/>
  <c r="BG571" i="7" s="1"/>
  <c r="BH571" i="7" s="1"/>
  <c r="BF572" i="7"/>
  <c r="BG572" i="7" s="1"/>
  <c r="BH572" i="7" s="1"/>
  <c r="BF573" i="7"/>
  <c r="BG573" i="7" s="1"/>
  <c r="BH573" i="7" s="1"/>
  <c r="BF485" i="7"/>
  <c r="BG485" i="7" s="1"/>
  <c r="BH485" i="7" s="1"/>
  <c r="BF574" i="7"/>
  <c r="BG574" i="7" s="1"/>
  <c r="BH574" i="7" s="1"/>
  <c r="BF368" i="7"/>
  <c r="BG368" i="7" s="1"/>
  <c r="BH368" i="7" s="1"/>
  <c r="BF486" i="7"/>
  <c r="BG486" i="7" s="1"/>
  <c r="BH486" i="7" s="1"/>
  <c r="BF575" i="7"/>
  <c r="BG575" i="7" s="1"/>
  <c r="BH575" i="7" s="1"/>
  <c r="BF576" i="7"/>
  <c r="BG576" i="7" s="1"/>
  <c r="BH576" i="7" s="1"/>
  <c r="BF577" i="7"/>
  <c r="BG577" i="7" s="1"/>
  <c r="BH577" i="7" s="1"/>
  <c r="BF578" i="7"/>
  <c r="BG578" i="7" s="1"/>
  <c r="BH578" i="7" s="1"/>
  <c r="BF369" i="7"/>
  <c r="BG369" i="7" s="1"/>
  <c r="BH369" i="7" s="1"/>
  <c r="BF487" i="7"/>
  <c r="BG487" i="7" s="1"/>
  <c r="BH487" i="7" s="1"/>
  <c r="BF272" i="7"/>
  <c r="BG272" i="7" s="1"/>
  <c r="BH272" i="7" s="1"/>
  <c r="BF273" i="7"/>
  <c r="BG273" i="7" s="1"/>
  <c r="BH273" i="7" s="1"/>
  <c r="BF370" i="7"/>
  <c r="BG370" i="7" s="1"/>
  <c r="BH370" i="7" s="1"/>
  <c r="BF488" i="7"/>
  <c r="BG488" i="7" s="1"/>
  <c r="BH488" i="7" s="1"/>
  <c r="BF579" i="7"/>
  <c r="BG579" i="7" s="1"/>
  <c r="BH579" i="7" s="1"/>
  <c r="BF371" i="7"/>
  <c r="BG371" i="7" s="1"/>
  <c r="BH371" i="7" s="1"/>
  <c r="BF372" i="7"/>
  <c r="BG372" i="7" s="1"/>
  <c r="BH372" i="7" s="1"/>
  <c r="BF373" i="7"/>
  <c r="BG373" i="7" s="1"/>
  <c r="BH373" i="7" s="1"/>
  <c r="BF489" i="7"/>
  <c r="BG489" i="7" s="1"/>
  <c r="BH489" i="7" s="1"/>
  <c r="BF490" i="7"/>
  <c r="BG490" i="7" s="1"/>
  <c r="BH490" i="7" s="1"/>
  <c r="BF580" i="7"/>
  <c r="BG580" i="7" s="1"/>
  <c r="BH580" i="7" s="1"/>
  <c r="BF581" i="7"/>
  <c r="BG581" i="7" s="1"/>
  <c r="BH581" i="7" s="1"/>
  <c r="BF491" i="7"/>
  <c r="BG491" i="7" s="1"/>
  <c r="BH491" i="7" s="1"/>
  <c r="BF582" i="7"/>
  <c r="BG582" i="7" s="1"/>
  <c r="BH582" i="7" s="1"/>
  <c r="BF583" i="7"/>
  <c r="BG583" i="7" s="1"/>
  <c r="BH583" i="7" s="1"/>
  <c r="BF492" i="7"/>
  <c r="BG492" i="7" s="1"/>
  <c r="BH492" i="7" s="1"/>
  <c r="BF584" i="7"/>
  <c r="BG584" i="7" s="1"/>
  <c r="BH584" i="7" s="1"/>
  <c r="BF493" i="7"/>
  <c r="BG493" i="7" s="1"/>
  <c r="BH493" i="7" s="1"/>
  <c r="BF494" i="7"/>
  <c r="BG494" i="7" s="1"/>
  <c r="BH494" i="7" s="1"/>
  <c r="BF495" i="7"/>
  <c r="BG495" i="7" s="1"/>
  <c r="BH495" i="7" s="1"/>
  <c r="BF496" i="7"/>
  <c r="BG496" i="7" s="1"/>
  <c r="BH496" i="7" s="1"/>
  <c r="BF585" i="7"/>
  <c r="BG585" i="7" s="1"/>
  <c r="BH585" i="7" s="1"/>
  <c r="BF586" i="7"/>
  <c r="BG586" i="7" s="1"/>
  <c r="BH586" i="7" s="1"/>
  <c r="BF497" i="7"/>
  <c r="BG497" i="7" s="1"/>
  <c r="BH497" i="7" s="1"/>
  <c r="BF498" i="7"/>
  <c r="BG498" i="7" s="1"/>
  <c r="BH498" i="7" s="1"/>
  <c r="BF587" i="7"/>
  <c r="BG587" i="7" s="1"/>
  <c r="BH587" i="7" s="1"/>
  <c r="BF499" i="7"/>
  <c r="BG499" i="7" s="1"/>
  <c r="BH499" i="7" s="1"/>
  <c r="BF500" i="7"/>
  <c r="BG500" i="7" s="1"/>
  <c r="BH500" i="7" s="1"/>
  <c r="BF588" i="7"/>
  <c r="BG588" i="7" s="1"/>
  <c r="BH588" i="7" s="1"/>
  <c r="BF501" i="7"/>
  <c r="BG501" i="7" s="1"/>
  <c r="BH501" i="7" s="1"/>
  <c r="BF374" i="7"/>
  <c r="BG374" i="7" s="1"/>
  <c r="BH374" i="7" s="1"/>
  <c r="BF502" i="7"/>
  <c r="BG502" i="7" s="1"/>
  <c r="BH502" i="7" s="1"/>
  <c r="BF589" i="7"/>
  <c r="BG589" i="7" s="1"/>
  <c r="BH589" i="7" s="1"/>
  <c r="BF375" i="7"/>
  <c r="BG375" i="7" s="1"/>
  <c r="BH375" i="7" s="1"/>
  <c r="BF503" i="7"/>
  <c r="BG503" i="7" s="1"/>
  <c r="BH503" i="7" s="1"/>
  <c r="BF590" i="7"/>
  <c r="BG590" i="7" s="1"/>
  <c r="BH590" i="7" s="1"/>
  <c r="BF504" i="7"/>
  <c r="BG504" i="7" s="1"/>
  <c r="BH504" i="7" s="1"/>
  <c r="BF591" i="7"/>
  <c r="BG591" i="7" s="1"/>
  <c r="BH591" i="7" s="1"/>
  <c r="BF505" i="7"/>
  <c r="BG505" i="7" s="1"/>
  <c r="BH505" i="7" s="1"/>
  <c r="BF274" i="7"/>
  <c r="BG274" i="7" s="1"/>
  <c r="BH274" i="7" s="1"/>
  <c r="BF506" i="7"/>
  <c r="BG506" i="7" s="1"/>
  <c r="BH506" i="7" s="1"/>
  <c r="BF507" i="7"/>
  <c r="BG507" i="7" s="1"/>
  <c r="BH507" i="7" s="1"/>
  <c r="BF508" i="7"/>
  <c r="BG508" i="7" s="1"/>
  <c r="BH508" i="7" s="1"/>
  <c r="BF509" i="7"/>
  <c r="BG509" i="7" s="1"/>
  <c r="BH509" i="7" s="1"/>
  <c r="BF135" i="7"/>
  <c r="BG135" i="7" s="1"/>
  <c r="BH135" i="7" s="1"/>
  <c r="BF510" i="7"/>
  <c r="BG510" i="7" s="1"/>
  <c r="BH510" i="7" s="1"/>
  <c r="BF592" i="7"/>
  <c r="BG592" i="7" s="1"/>
  <c r="BH592" i="7" s="1"/>
  <c r="BF511" i="7"/>
  <c r="BG511" i="7" s="1"/>
  <c r="BH511" i="7" s="1"/>
  <c r="BF593" i="7"/>
  <c r="BG593" i="7" s="1"/>
  <c r="BH593" i="7" s="1"/>
  <c r="BF512" i="7"/>
  <c r="BG512" i="7" s="1"/>
  <c r="BH512" i="7" s="1"/>
  <c r="BF594" i="7"/>
  <c r="BG594" i="7" s="1"/>
  <c r="BH594" i="7" s="1"/>
  <c r="BF595" i="7"/>
  <c r="BG595" i="7" s="1"/>
  <c r="BH595" i="7" s="1"/>
  <c r="BF513" i="7"/>
  <c r="BG513" i="7" s="1"/>
  <c r="BH513" i="7" s="1"/>
  <c r="BF514" i="7"/>
  <c r="BG514" i="7" s="1"/>
  <c r="BH514" i="7" s="1"/>
  <c r="BF596" i="7"/>
  <c r="BG596" i="7" s="1"/>
  <c r="BH596" i="7" s="1"/>
  <c r="BF597" i="7"/>
  <c r="BG597" i="7" s="1"/>
  <c r="BH597" i="7" s="1"/>
  <c r="BF515" i="7"/>
  <c r="BG515" i="7" s="1"/>
  <c r="BH515" i="7" s="1"/>
  <c r="BF516" i="7"/>
  <c r="BG516" i="7" s="1"/>
  <c r="BH516" i="7" s="1"/>
  <c r="BF376" i="7"/>
  <c r="BG376" i="7" s="1"/>
  <c r="BH376" i="7" s="1"/>
  <c r="BF517" i="7"/>
  <c r="BG517" i="7" s="1"/>
  <c r="BH517" i="7" s="1"/>
  <c r="BF275" i="7"/>
  <c r="BG275" i="7" s="1"/>
  <c r="BH275" i="7" s="1"/>
  <c r="BF276" i="7"/>
  <c r="BG276" i="7" s="1"/>
  <c r="BH276" i="7" s="1"/>
  <c r="BF277" i="7"/>
  <c r="BG277" i="7" s="1"/>
  <c r="BH277" i="7" s="1"/>
  <c r="BF518" i="7"/>
  <c r="BG518" i="7" s="1"/>
  <c r="BH518" i="7" s="1"/>
  <c r="BF598" i="7"/>
  <c r="BG598" i="7" s="1"/>
  <c r="BH598" i="7" s="1"/>
  <c r="BF519" i="7"/>
  <c r="BG519" i="7" s="1"/>
  <c r="BH519" i="7" s="1"/>
  <c r="BF136" i="7"/>
  <c r="BG136" i="7" s="1"/>
  <c r="BH136" i="7" s="1"/>
  <c r="BF599" i="7"/>
  <c r="BG599" i="7" s="1"/>
  <c r="BH599" i="7" s="1"/>
  <c r="BF377" i="7"/>
  <c r="BG377" i="7" s="1"/>
  <c r="BH377" i="7" s="1"/>
  <c r="BF600" i="7"/>
  <c r="BG600" i="7" s="1"/>
  <c r="BH600" i="7" s="1"/>
  <c r="BF601" i="7"/>
  <c r="BG601" i="7" s="1"/>
  <c r="BH601" i="7" s="1"/>
  <c r="BF278" i="7"/>
  <c r="BG278" i="7" s="1"/>
  <c r="BH278" i="7" s="1"/>
  <c r="BF378" i="7"/>
  <c r="BG378" i="7" s="1"/>
  <c r="BH378" i="7" s="1"/>
  <c r="BF379" i="7"/>
  <c r="BG379" i="7" s="1"/>
  <c r="BH379" i="7" s="1"/>
  <c r="BF602" i="7"/>
  <c r="BG602" i="7" s="1"/>
  <c r="BH602" i="7" s="1"/>
  <c r="BF603" i="7"/>
  <c r="BG603" i="7" s="1"/>
  <c r="BH603" i="7" s="1"/>
  <c r="BF604" i="7"/>
  <c r="BG604" i="7" s="1"/>
  <c r="BH604" i="7" s="1"/>
  <c r="BF605" i="7"/>
  <c r="BG605" i="7" s="1"/>
  <c r="BH605" i="7" s="1"/>
  <c r="BF606" i="7"/>
  <c r="BG606" i="7" s="1"/>
  <c r="BH606" i="7" s="1"/>
  <c r="BF380" i="7"/>
  <c r="BG380" i="7" s="1"/>
  <c r="BH380" i="7" s="1"/>
  <c r="BF520" i="7"/>
  <c r="BG520" i="7" s="1"/>
  <c r="BH520" i="7" s="1"/>
  <c r="BF521" i="7"/>
  <c r="BG521" i="7" s="1"/>
  <c r="BH521" i="7" s="1"/>
  <c r="BF381" i="7"/>
  <c r="BG381" i="7" s="1"/>
  <c r="BH381" i="7" s="1"/>
  <c r="BF522" i="7"/>
  <c r="BG522" i="7" s="1"/>
  <c r="BH522" i="7" s="1"/>
  <c r="BF382" i="7"/>
  <c r="BG382" i="7" s="1"/>
  <c r="BH382" i="7" s="1"/>
  <c r="BF383" i="7"/>
  <c r="BG383" i="7" s="1"/>
  <c r="BH383" i="7" s="1"/>
  <c r="BF523" i="7"/>
  <c r="BG523" i="7" s="1"/>
  <c r="BH523" i="7" s="1"/>
  <c r="BF384" i="7"/>
  <c r="BG384" i="7" s="1"/>
  <c r="BH384" i="7" s="1"/>
  <c r="BF279" i="7"/>
  <c r="BG279" i="7" s="1"/>
  <c r="BH279" i="7" s="1"/>
  <c r="BF280" i="7"/>
  <c r="BG280" i="7" s="1"/>
  <c r="BH280" i="7" s="1"/>
  <c r="BF524" i="7"/>
  <c r="BG524" i="7" s="1"/>
  <c r="BH524" i="7" s="1"/>
  <c r="BF712" i="7"/>
  <c r="BG712" i="7" s="1"/>
  <c r="BH712" i="7" s="1"/>
  <c r="BF713" i="7"/>
  <c r="BG713" i="7" s="1"/>
  <c r="BH713" i="7" s="1"/>
  <c r="BF607" i="7"/>
  <c r="BG607" i="7" s="1"/>
  <c r="BH607" i="7" s="1"/>
  <c r="BF714" i="7"/>
  <c r="BG714" i="7" s="1"/>
  <c r="BH714" i="7" s="1"/>
  <c r="BF715" i="7"/>
  <c r="BG715" i="7" s="1"/>
  <c r="BH715" i="7" s="1"/>
  <c r="BF716" i="7"/>
  <c r="BG716" i="7" s="1"/>
  <c r="BH716" i="7" s="1"/>
  <c r="BF608" i="7"/>
  <c r="BG608" i="7" s="1"/>
  <c r="BH608" i="7" s="1"/>
  <c r="BF717" i="7"/>
  <c r="BG717" i="7" s="1"/>
  <c r="BH717" i="7" s="1"/>
  <c r="BF718" i="7"/>
  <c r="BG718" i="7" s="1"/>
  <c r="BH718" i="7" s="1"/>
  <c r="BF281" i="7"/>
  <c r="BG281" i="7" s="1"/>
  <c r="BH281" i="7" s="1"/>
  <c r="BF719" i="7"/>
  <c r="BG719" i="7" s="1"/>
  <c r="BH719" i="7" s="1"/>
  <c r="BF525" i="7"/>
  <c r="BG525" i="7" s="1"/>
  <c r="BH525" i="7" s="1"/>
  <c r="BF720" i="7"/>
  <c r="BG720" i="7" s="1"/>
  <c r="BH720" i="7" s="1"/>
  <c r="BF609" i="7"/>
  <c r="BG609" i="7" s="1"/>
  <c r="BH609" i="7" s="1"/>
  <c r="BF721" i="7"/>
  <c r="BG721" i="7" s="1"/>
  <c r="BH721" i="7" s="1"/>
  <c r="BF282" i="7"/>
  <c r="BG282" i="7" s="1"/>
  <c r="BH282" i="7" s="1"/>
  <c r="BF722" i="7"/>
  <c r="BG722" i="7" s="1"/>
  <c r="BH722" i="7" s="1"/>
  <c r="BF723" i="7"/>
  <c r="BG723" i="7" s="1"/>
  <c r="BH723" i="7" s="1"/>
  <c r="BF724" i="7"/>
  <c r="BG724" i="7" s="1"/>
  <c r="BH724" i="7" s="1"/>
  <c r="BF526" i="7"/>
  <c r="BG526" i="7" s="1"/>
  <c r="BH526" i="7" s="1"/>
  <c r="BF283" i="7"/>
  <c r="BG283" i="7" s="1"/>
  <c r="BH283" i="7" s="1"/>
  <c r="BF610" i="7"/>
  <c r="BG610" i="7" s="1"/>
  <c r="BH610" i="7" s="1"/>
  <c r="BF611" i="7"/>
  <c r="BG611" i="7" s="1"/>
  <c r="BH611" i="7" s="1"/>
  <c r="BF612" i="7"/>
  <c r="BG612" i="7" s="1"/>
  <c r="BH612" i="7" s="1"/>
  <c r="BF613" i="7"/>
  <c r="BG613" i="7" s="1"/>
  <c r="BH613" i="7" s="1"/>
  <c r="BF614" i="7"/>
  <c r="BG614" i="7" s="1"/>
  <c r="BH614" i="7" s="1"/>
  <c r="BF725" i="7"/>
  <c r="BG725" i="7" s="1"/>
  <c r="BH725" i="7" s="1"/>
  <c r="BF615" i="7"/>
  <c r="BG615" i="7" s="1"/>
  <c r="BH615" i="7" s="1"/>
  <c r="BF616" i="7"/>
  <c r="BG616" i="7" s="1"/>
  <c r="BH616" i="7" s="1"/>
  <c r="BF726" i="7"/>
  <c r="BG726" i="7" s="1"/>
  <c r="BH726" i="7" s="1"/>
  <c r="BF727" i="7"/>
  <c r="BG727" i="7" s="1"/>
  <c r="BH727" i="7" s="1"/>
  <c r="BF617" i="7"/>
  <c r="BG617" i="7" s="1"/>
  <c r="BH617" i="7" s="1"/>
  <c r="BF618" i="7"/>
  <c r="BG618" i="7" s="1"/>
  <c r="BH618" i="7" s="1"/>
  <c r="BF527" i="7"/>
  <c r="BG527" i="7" s="1"/>
  <c r="BH527" i="7" s="1"/>
  <c r="BF284" i="7"/>
  <c r="BG284" i="7" s="1"/>
  <c r="BH284" i="7" s="1"/>
  <c r="BF619" i="7"/>
  <c r="BG619" i="7" s="1"/>
  <c r="BH619" i="7" s="1"/>
  <c r="BF620" i="7"/>
  <c r="BG620" i="7" s="1"/>
  <c r="BH620" i="7" s="1"/>
  <c r="BF621" i="7"/>
  <c r="BG621" i="7" s="1"/>
  <c r="BH621" i="7" s="1"/>
  <c r="BF728" i="7"/>
  <c r="BG728" i="7" s="1"/>
  <c r="BH728" i="7" s="1"/>
  <c r="BF622" i="7"/>
  <c r="BG622" i="7" s="1"/>
  <c r="BH622" i="7" s="1"/>
  <c r="BF729" i="7"/>
  <c r="BG729" i="7" s="1"/>
  <c r="BH729" i="7" s="1"/>
  <c r="BF623" i="7"/>
  <c r="BG623" i="7" s="1"/>
  <c r="BH623" i="7" s="1"/>
  <c r="BF624" i="7"/>
  <c r="BG624" i="7" s="1"/>
  <c r="BH624" i="7" s="1"/>
  <c r="BF137" i="7"/>
  <c r="BG137" i="7" s="1"/>
  <c r="BH137" i="7" s="1"/>
  <c r="BF730" i="7"/>
  <c r="BG730" i="7" s="1"/>
  <c r="BH730" i="7" s="1"/>
  <c r="BF625" i="7"/>
  <c r="BG625" i="7" s="1"/>
  <c r="BH625" i="7" s="1"/>
  <c r="BF626" i="7"/>
  <c r="BG626" i="7" s="1"/>
  <c r="BH626" i="7" s="1"/>
  <c r="BF385" i="7"/>
  <c r="BG385" i="7" s="1"/>
  <c r="BH385" i="7" s="1"/>
  <c r="BF627" i="7"/>
  <c r="BG627" i="7" s="1"/>
  <c r="BH627" i="7" s="1"/>
  <c r="BF628" i="7"/>
  <c r="BG628" i="7" s="1"/>
  <c r="BH628" i="7" s="1"/>
  <c r="BF528" i="7"/>
  <c r="BG528" i="7" s="1"/>
  <c r="BH528" i="7" s="1"/>
  <c r="BF629" i="7"/>
  <c r="BG629" i="7" s="1"/>
  <c r="BH629" i="7" s="1"/>
  <c r="BF630" i="7"/>
  <c r="BG630" i="7" s="1"/>
  <c r="BH630" i="7" s="1"/>
  <c r="BF631" i="7"/>
  <c r="BG631" i="7" s="1"/>
  <c r="BH631" i="7" s="1"/>
  <c r="BF529" i="7"/>
  <c r="BG529" i="7" s="1"/>
  <c r="BH529" i="7" s="1"/>
  <c r="BF632" i="7"/>
  <c r="BG632" i="7" s="1"/>
  <c r="BH632" i="7" s="1"/>
  <c r="BF530" i="7"/>
  <c r="BG530" i="7" s="1"/>
  <c r="BH530" i="7" s="1"/>
  <c r="BF633" i="7"/>
  <c r="BG633" i="7" s="1"/>
  <c r="BH633" i="7" s="1"/>
  <c r="BF634" i="7"/>
  <c r="BG634" i="7" s="1"/>
  <c r="BH634" i="7" s="1"/>
  <c r="BF731" i="7"/>
  <c r="BG731" i="7" s="1"/>
  <c r="BH731" i="7" s="1"/>
  <c r="BF635" i="7"/>
  <c r="BG635" i="7" s="1"/>
  <c r="BH635" i="7" s="1"/>
  <c r="BF636" i="7"/>
  <c r="BG636" i="7" s="1"/>
  <c r="BH636" i="7" s="1"/>
  <c r="BF637" i="7"/>
  <c r="BG637" i="7" s="1"/>
  <c r="BH637" i="7" s="1"/>
  <c r="BF732" i="7"/>
  <c r="BG732" i="7" s="1"/>
  <c r="BH732" i="7" s="1"/>
  <c r="BF531" i="7"/>
  <c r="BG531" i="7" s="1"/>
  <c r="BH531" i="7" s="1"/>
  <c r="BF733" i="7"/>
  <c r="BG733" i="7" s="1"/>
  <c r="BH733" i="7" s="1"/>
  <c r="BF638" i="7"/>
  <c r="BG638" i="7" s="1"/>
  <c r="BH638" i="7" s="1"/>
  <c r="BF639" i="7"/>
  <c r="BG639" i="7" s="1"/>
  <c r="BH639" i="7" s="1"/>
  <c r="BF640" i="7"/>
  <c r="BG640" i="7" s="1"/>
  <c r="BH640" i="7" s="1"/>
  <c r="BF734" i="7"/>
  <c r="BG734" i="7" s="1"/>
  <c r="BH734" i="7" s="1"/>
  <c r="BF735" i="7"/>
  <c r="BG735" i="7" s="1"/>
  <c r="BH735" i="7" s="1"/>
  <c r="BF736" i="7"/>
  <c r="BG736" i="7" s="1"/>
  <c r="BH736" i="7" s="1"/>
  <c r="BF641" i="7"/>
  <c r="BG641" i="7" s="1"/>
  <c r="BH641" i="7" s="1"/>
  <c r="BF642" i="7"/>
  <c r="BG642" i="7" s="1"/>
  <c r="BH642" i="7" s="1"/>
  <c r="BF643" i="7"/>
  <c r="BG643" i="7" s="1"/>
  <c r="BH643" i="7" s="1"/>
  <c r="BF644" i="7"/>
  <c r="BG644" i="7" s="1"/>
  <c r="BH644" i="7" s="1"/>
  <c r="BF737" i="7"/>
  <c r="BG737" i="7" s="1"/>
  <c r="BH737" i="7" s="1"/>
  <c r="BF645" i="7"/>
  <c r="BG645" i="7" s="1"/>
  <c r="BH645" i="7" s="1"/>
  <c r="BF532" i="7"/>
  <c r="BG532" i="7" s="1"/>
  <c r="BH532" i="7" s="1"/>
  <c r="BF646" i="7"/>
  <c r="BG646" i="7" s="1"/>
  <c r="BH646" i="7" s="1"/>
  <c r="BF647" i="7"/>
  <c r="BG647" i="7" s="1"/>
  <c r="BH647" i="7" s="1"/>
  <c r="BF738" i="7"/>
  <c r="BG738" i="7" s="1"/>
  <c r="BH738" i="7" s="1"/>
  <c r="BF648" i="7"/>
  <c r="BG648" i="7" s="1"/>
  <c r="BH648" i="7" s="1"/>
  <c r="BF739" i="7"/>
  <c r="BG739" i="7" s="1"/>
  <c r="BH739" i="7" s="1"/>
  <c r="BF649" i="7"/>
  <c r="BG649" i="7" s="1"/>
  <c r="BH649" i="7" s="1"/>
  <c r="BF740" i="7"/>
  <c r="BG740" i="7" s="1"/>
  <c r="BH740" i="7" s="1"/>
  <c r="BF650" i="7"/>
  <c r="BG650" i="7" s="1"/>
  <c r="BH650" i="7" s="1"/>
  <c r="BF741" i="7"/>
  <c r="BG741" i="7" s="1"/>
  <c r="BH741" i="7" s="1"/>
  <c r="BF651" i="7"/>
  <c r="BG651" i="7" s="1"/>
  <c r="BH651" i="7" s="1"/>
  <c r="BF652" i="7"/>
  <c r="BG652" i="7" s="1"/>
  <c r="BH652" i="7" s="1"/>
  <c r="BF653" i="7"/>
  <c r="BG653" i="7" s="1"/>
  <c r="BH653" i="7" s="1"/>
  <c r="BF654" i="7"/>
  <c r="BG654" i="7" s="1"/>
  <c r="BH654" i="7" s="1"/>
  <c r="BF655" i="7"/>
  <c r="BG655" i="7" s="1"/>
  <c r="BH655" i="7" s="1"/>
  <c r="BF656" i="7"/>
  <c r="BG656" i="7" s="1"/>
  <c r="BH656" i="7" s="1"/>
  <c r="BF742" i="7"/>
  <c r="BG742" i="7" s="1"/>
  <c r="BH742" i="7" s="1"/>
  <c r="BF743" i="7"/>
  <c r="BG743" i="7" s="1"/>
  <c r="BH743" i="7" s="1"/>
  <c r="BF657" i="7"/>
  <c r="BG657" i="7" s="1"/>
  <c r="BH657" i="7" s="1"/>
  <c r="BF658" i="7"/>
  <c r="BG658" i="7" s="1"/>
  <c r="BH658" i="7" s="1"/>
  <c r="BF533" i="7"/>
  <c r="BG533" i="7" s="1"/>
  <c r="BH533" i="7" s="1"/>
  <c r="BF659" i="7"/>
  <c r="BG659" i="7" s="1"/>
  <c r="BH659" i="7" s="1"/>
  <c r="BF660" i="7"/>
  <c r="BG660" i="7" s="1"/>
  <c r="BH660" i="7" s="1"/>
  <c r="BF661" i="7"/>
  <c r="BG661" i="7" s="1"/>
  <c r="BH661" i="7" s="1"/>
  <c r="BF744" i="7"/>
  <c r="BG744" i="7" s="1"/>
  <c r="BH744" i="7" s="1"/>
  <c r="BF745" i="7"/>
  <c r="BG745" i="7" s="1"/>
  <c r="BH745" i="7" s="1"/>
  <c r="BF386" i="7"/>
  <c r="BG386" i="7" s="1"/>
  <c r="BH386" i="7" s="1"/>
  <c r="BF662" i="7"/>
  <c r="BG662" i="7" s="1"/>
  <c r="BH662" i="7" s="1"/>
  <c r="BF746" i="7"/>
  <c r="BG746" i="7" s="1"/>
  <c r="BH746" i="7" s="1"/>
  <c r="BF747" i="7"/>
  <c r="BG747" i="7" s="1"/>
  <c r="BH747" i="7" s="1"/>
  <c r="BF663" i="7"/>
  <c r="BG663" i="7" s="1"/>
  <c r="BH663" i="7" s="1"/>
  <c r="BF534" i="7"/>
  <c r="BG534" i="7" s="1"/>
  <c r="BH534" i="7" s="1"/>
  <c r="BF748" i="7"/>
  <c r="BG748" i="7" s="1"/>
  <c r="BH748" i="7" s="1"/>
  <c r="BF749" i="7"/>
  <c r="BG749" i="7" s="1"/>
  <c r="BH749" i="7" s="1"/>
  <c r="BF535" i="7"/>
  <c r="BG535" i="7" s="1"/>
  <c r="BH535" i="7" s="1"/>
  <c r="BF664" i="7"/>
  <c r="BG664" i="7" s="1"/>
  <c r="BH664" i="7" s="1"/>
  <c r="BF750" i="7"/>
  <c r="BG750" i="7" s="1"/>
  <c r="BH750" i="7" s="1"/>
  <c r="BF665" i="7"/>
  <c r="BG665" i="7" s="1"/>
  <c r="BH665" i="7" s="1"/>
  <c r="BF751" i="7"/>
  <c r="BG751" i="7" s="1"/>
  <c r="BH751" i="7" s="1"/>
  <c r="BF536" i="7"/>
  <c r="BG536" i="7" s="1"/>
  <c r="BH536" i="7" s="1"/>
  <c r="BF666" i="7"/>
  <c r="BG666" i="7" s="1"/>
  <c r="BH666" i="7" s="1"/>
  <c r="BF752" i="7"/>
  <c r="BG752" i="7" s="1"/>
  <c r="BH752" i="7" s="1"/>
  <c r="BF537" i="7"/>
  <c r="BG537" i="7" s="1"/>
  <c r="BH537" i="7" s="1"/>
  <c r="BF753" i="7"/>
  <c r="BG753" i="7" s="1"/>
  <c r="BH753" i="7" s="1"/>
  <c r="BF538" i="7"/>
  <c r="BG538" i="7" s="1"/>
  <c r="BH538" i="7" s="1"/>
  <c r="BF667" i="7"/>
  <c r="BG667" i="7" s="1"/>
  <c r="BH667" i="7" s="1"/>
  <c r="BF668" i="7"/>
  <c r="BG668" i="7" s="1"/>
  <c r="BH668" i="7" s="1"/>
  <c r="BF669" i="7"/>
  <c r="BG669" i="7" s="1"/>
  <c r="BH669" i="7" s="1"/>
  <c r="BF670" i="7"/>
  <c r="BG670" i="7" s="1"/>
  <c r="BH670" i="7" s="1"/>
  <c r="BF671" i="7"/>
  <c r="BG671" i="7" s="1"/>
  <c r="BH671" i="7" s="1"/>
  <c r="BF672" i="7"/>
  <c r="BG672" i="7" s="1"/>
  <c r="BH672" i="7" s="1"/>
  <c r="BF754" i="7"/>
  <c r="BG754" i="7" s="1"/>
  <c r="BH754" i="7" s="1"/>
  <c r="BF755" i="7"/>
  <c r="BG755" i="7" s="1"/>
  <c r="BH755" i="7" s="1"/>
  <c r="BF756" i="7"/>
  <c r="BG756" i="7" s="1"/>
  <c r="BH756" i="7" s="1"/>
  <c r="BF673" i="7"/>
  <c r="BG673" i="7" s="1"/>
  <c r="BH673" i="7" s="1"/>
  <c r="BF674" i="7"/>
  <c r="BG674" i="7" s="1"/>
  <c r="BH674" i="7" s="1"/>
  <c r="BF757" i="7"/>
  <c r="BG757" i="7" s="1"/>
  <c r="BH757" i="7" s="1"/>
  <c r="BF758" i="7"/>
  <c r="BG758" i="7" s="1"/>
  <c r="BH758" i="7" s="1"/>
  <c r="BF759" i="7"/>
  <c r="BG759" i="7" s="1"/>
  <c r="BH759" i="7" s="1"/>
  <c r="BF675" i="7"/>
  <c r="BG675" i="7" s="1"/>
  <c r="BH675" i="7" s="1"/>
  <c r="BF760" i="7"/>
  <c r="BG760" i="7" s="1"/>
  <c r="BH760" i="7" s="1"/>
  <c r="BF761" i="7"/>
  <c r="BG761" i="7" s="1"/>
  <c r="BH761" i="7" s="1"/>
  <c r="BF762" i="7"/>
  <c r="BG762" i="7" s="1"/>
  <c r="BH762" i="7" s="1"/>
  <c r="BF676" i="7"/>
  <c r="BG676" i="7" s="1"/>
  <c r="BH676" i="7" s="1"/>
  <c r="BF677" i="7"/>
  <c r="BG677" i="7" s="1"/>
  <c r="BH677" i="7" s="1"/>
  <c r="BF763" i="7"/>
  <c r="BG763" i="7" s="1"/>
  <c r="BH763" i="7" s="1"/>
  <c r="BF678" i="7"/>
  <c r="BG678" i="7" s="1"/>
  <c r="BH678" i="7" s="1"/>
  <c r="BF764" i="7"/>
  <c r="BG764" i="7" s="1"/>
  <c r="BH764" i="7" s="1"/>
  <c r="BF679" i="7"/>
  <c r="BG679" i="7" s="1"/>
  <c r="BH679" i="7" s="1"/>
  <c r="BF539" i="7"/>
  <c r="BG539" i="7" s="1"/>
  <c r="BH539" i="7" s="1"/>
  <c r="BF765" i="7"/>
  <c r="BG765" i="7" s="1"/>
  <c r="BH765" i="7" s="1"/>
  <c r="BF680" i="7"/>
  <c r="BG680" i="7" s="1"/>
  <c r="BH680" i="7" s="1"/>
  <c r="BF387" i="7"/>
  <c r="BG387" i="7" s="1"/>
  <c r="BH387" i="7" s="1"/>
  <c r="BF766" i="7"/>
  <c r="BG766" i="7" s="1"/>
  <c r="BH766" i="7" s="1"/>
  <c r="BF767" i="7"/>
  <c r="BG767" i="7" s="1"/>
  <c r="BH767" i="7" s="1"/>
  <c r="BF768" i="7"/>
  <c r="BG768" i="7" s="1"/>
  <c r="BH768" i="7" s="1"/>
  <c r="BF769" i="7"/>
  <c r="BG769" i="7" s="1"/>
  <c r="BH769" i="7" s="1"/>
  <c r="BF770" i="7"/>
  <c r="BG770" i="7" s="1"/>
  <c r="BH770" i="7" s="1"/>
  <c r="BF681" i="7"/>
  <c r="BG681" i="7" s="1"/>
  <c r="BH681" i="7" s="1"/>
  <c r="BF880" i="7"/>
  <c r="BG880" i="7" s="1"/>
  <c r="BH880" i="7" s="1"/>
  <c r="BF771" i="7"/>
  <c r="BG771" i="7" s="1"/>
  <c r="BH771" i="7" s="1"/>
  <c r="BF772" i="7"/>
  <c r="BG772" i="7" s="1"/>
  <c r="BH772" i="7" s="1"/>
  <c r="BF881" i="7"/>
  <c r="BG881" i="7" s="1"/>
  <c r="BH881" i="7" s="1"/>
  <c r="BF882" i="7"/>
  <c r="BG882" i="7" s="1"/>
  <c r="BH882" i="7" s="1"/>
  <c r="BF773" i="7"/>
  <c r="BG773" i="7" s="1"/>
  <c r="BH773" i="7" s="1"/>
  <c r="BF540" i="7"/>
  <c r="BG540" i="7" s="1"/>
  <c r="BH540" i="7" s="1"/>
  <c r="BF883" i="7"/>
  <c r="BG883" i="7" s="1"/>
  <c r="BH883" i="7" s="1"/>
  <c r="BF682" i="7"/>
  <c r="BG682" i="7" s="1"/>
  <c r="BH682" i="7" s="1"/>
  <c r="BF884" i="7"/>
  <c r="BG884" i="7" s="1"/>
  <c r="BH884" i="7" s="1"/>
  <c r="BF774" i="7"/>
  <c r="BG774" i="7" s="1"/>
  <c r="BH774" i="7" s="1"/>
  <c r="BF541" i="7"/>
  <c r="BG541" i="7" s="1"/>
  <c r="BH541" i="7" s="1"/>
  <c r="BF775" i="7"/>
  <c r="BG775" i="7" s="1"/>
  <c r="BH775" i="7" s="1"/>
  <c r="BF885" i="7"/>
  <c r="BG885" i="7" s="1"/>
  <c r="BH885" i="7" s="1"/>
  <c r="BF776" i="7"/>
  <c r="BG776" i="7" s="1"/>
  <c r="BH776" i="7" s="1"/>
  <c r="BF683" i="7"/>
  <c r="BG683" i="7" s="1"/>
  <c r="BH683" i="7" s="1"/>
  <c r="BF777" i="7"/>
  <c r="BG777" i="7" s="1"/>
  <c r="BH777" i="7" s="1"/>
  <c r="BF886" i="7"/>
  <c r="BG886" i="7" s="1"/>
  <c r="BH886" i="7" s="1"/>
  <c r="BF887" i="7"/>
  <c r="BG887" i="7" s="1"/>
  <c r="BH887" i="7" s="1"/>
  <c r="BF684" i="7"/>
  <c r="BG684" i="7" s="1"/>
  <c r="BH684" i="7" s="1"/>
  <c r="BF778" i="7"/>
  <c r="BG778" i="7" s="1"/>
  <c r="BH778" i="7" s="1"/>
  <c r="BF888" i="7"/>
  <c r="BG888" i="7" s="1"/>
  <c r="BH888" i="7" s="1"/>
  <c r="BF779" i="7"/>
  <c r="BG779" i="7" s="1"/>
  <c r="BH779" i="7" s="1"/>
  <c r="BF780" i="7"/>
  <c r="BG780" i="7" s="1"/>
  <c r="BH780" i="7" s="1"/>
  <c r="BF781" i="7"/>
  <c r="BG781" i="7" s="1"/>
  <c r="BH781" i="7" s="1"/>
  <c r="BF889" i="7"/>
  <c r="BG889" i="7" s="1"/>
  <c r="BH889" i="7" s="1"/>
  <c r="BF890" i="7"/>
  <c r="BG890" i="7" s="1"/>
  <c r="BH890" i="7" s="1"/>
  <c r="BF782" i="7"/>
  <c r="BG782" i="7" s="1"/>
  <c r="BH782" i="7" s="1"/>
  <c r="BF891" i="7"/>
  <c r="BG891" i="7" s="1"/>
  <c r="BH891" i="7" s="1"/>
  <c r="BF685" i="7"/>
  <c r="BG685" i="7" s="1"/>
  <c r="BH685" i="7" s="1"/>
  <c r="BF892" i="7"/>
  <c r="BG892" i="7" s="1"/>
  <c r="BH892" i="7" s="1"/>
  <c r="BF783" i="7"/>
  <c r="BG783" i="7" s="1"/>
  <c r="BH783" i="7" s="1"/>
  <c r="BF784" i="7"/>
  <c r="BG784" i="7" s="1"/>
  <c r="BH784" i="7" s="1"/>
  <c r="BF893" i="7"/>
  <c r="BG893" i="7" s="1"/>
  <c r="BH893" i="7" s="1"/>
  <c r="BF785" i="7"/>
  <c r="BG785" i="7" s="1"/>
  <c r="BH785" i="7" s="1"/>
  <c r="BF686" i="7"/>
  <c r="BG686" i="7" s="1"/>
  <c r="BH686" i="7" s="1"/>
  <c r="BF894" i="7"/>
  <c r="BG894" i="7" s="1"/>
  <c r="BH894" i="7" s="1"/>
  <c r="BF895" i="7"/>
  <c r="BG895" i="7" s="1"/>
  <c r="BH895" i="7" s="1"/>
  <c r="BF786" i="7"/>
  <c r="BG786" i="7" s="1"/>
  <c r="BH786" i="7" s="1"/>
  <c r="BF896" i="7"/>
  <c r="BG896" i="7" s="1"/>
  <c r="BH896" i="7" s="1"/>
  <c r="BF787" i="7"/>
  <c r="BG787" i="7" s="1"/>
  <c r="BH787" i="7" s="1"/>
  <c r="BF897" i="7"/>
  <c r="BG897" i="7" s="1"/>
  <c r="BH897" i="7" s="1"/>
  <c r="BF898" i="7"/>
  <c r="BG898" i="7" s="1"/>
  <c r="BH898" i="7" s="1"/>
  <c r="BF899" i="7"/>
  <c r="BG899" i="7" s="1"/>
  <c r="BH899" i="7" s="1"/>
  <c r="BF900" i="7"/>
  <c r="BG900" i="7" s="1"/>
  <c r="BH900" i="7" s="1"/>
  <c r="BF687" i="7"/>
  <c r="BG687" i="7" s="1"/>
  <c r="BH687" i="7" s="1"/>
  <c r="BF788" i="7"/>
  <c r="BG788" i="7" s="1"/>
  <c r="BH788" i="7" s="1"/>
  <c r="BF688" i="7"/>
  <c r="BG688" i="7" s="1"/>
  <c r="BH688" i="7" s="1"/>
  <c r="BF901" i="7"/>
  <c r="BG901" i="7" s="1"/>
  <c r="BH901" i="7" s="1"/>
  <c r="BF542" i="7"/>
  <c r="BG542" i="7" s="1"/>
  <c r="BH542" i="7" s="1"/>
  <c r="BF789" i="7"/>
  <c r="BG789" i="7" s="1"/>
  <c r="BH789" i="7" s="1"/>
  <c r="BF790" i="7"/>
  <c r="BG790" i="7" s="1"/>
  <c r="BH790" i="7" s="1"/>
  <c r="BF791" i="7"/>
  <c r="BG791" i="7" s="1"/>
  <c r="BH791" i="7" s="1"/>
  <c r="BF902" i="7"/>
  <c r="BG902" i="7" s="1"/>
  <c r="BH902" i="7" s="1"/>
  <c r="BF792" i="7"/>
  <c r="BG792" i="7" s="1"/>
  <c r="BH792" i="7" s="1"/>
  <c r="BF689" i="7"/>
  <c r="BG689" i="7" s="1"/>
  <c r="BH689" i="7" s="1"/>
  <c r="BF903" i="7"/>
  <c r="BG903" i="7" s="1"/>
  <c r="BH903" i="7" s="1"/>
  <c r="BF904" i="7"/>
  <c r="BG904" i="7" s="1"/>
  <c r="BH904" i="7" s="1"/>
  <c r="BF905" i="7"/>
  <c r="BG905" i="7" s="1"/>
  <c r="BH905" i="7" s="1"/>
  <c r="BF793" i="7"/>
  <c r="BG793" i="7" s="1"/>
  <c r="BH793" i="7" s="1"/>
  <c r="BF794" i="7"/>
  <c r="BG794" i="7" s="1"/>
  <c r="BH794" i="7" s="1"/>
  <c r="BF543" i="7"/>
  <c r="BG543" i="7" s="1"/>
  <c r="BH543" i="7" s="1"/>
  <c r="BF906" i="7"/>
  <c r="BG906" i="7" s="1"/>
  <c r="BH906" i="7" s="1"/>
  <c r="BF795" i="7"/>
  <c r="BG795" i="7" s="1"/>
  <c r="BH795" i="7" s="1"/>
  <c r="BF796" i="7"/>
  <c r="BG796" i="7" s="1"/>
  <c r="BH796" i="7" s="1"/>
  <c r="BF797" i="7"/>
  <c r="BG797" i="7" s="1"/>
  <c r="BH797" i="7" s="1"/>
  <c r="BF907" i="7"/>
  <c r="BG907" i="7" s="1"/>
  <c r="BH907" i="7" s="1"/>
  <c r="BF798" i="7"/>
  <c r="BG798" i="7" s="1"/>
  <c r="BH798" i="7" s="1"/>
  <c r="BF544" i="7"/>
  <c r="BG544" i="7" s="1"/>
  <c r="BH544" i="7" s="1"/>
  <c r="BF799" i="7"/>
  <c r="BG799" i="7" s="1"/>
  <c r="BH799" i="7" s="1"/>
  <c r="BF800" i="7"/>
  <c r="BG800" i="7" s="1"/>
  <c r="BH800" i="7" s="1"/>
  <c r="BF908" i="7"/>
  <c r="BG908" i="7" s="1"/>
  <c r="BH908" i="7" s="1"/>
  <c r="BF801" i="7"/>
  <c r="BG801" i="7" s="1"/>
  <c r="BH801" i="7" s="1"/>
  <c r="BF909" i="7"/>
  <c r="BG909" i="7" s="1"/>
  <c r="BH909" i="7" s="1"/>
  <c r="BF690" i="7"/>
  <c r="BG690" i="7" s="1"/>
  <c r="BH690" i="7" s="1"/>
  <c r="BF910" i="7"/>
  <c r="BG910" i="7" s="1"/>
  <c r="BH910" i="7" s="1"/>
  <c r="BF802" i="7"/>
  <c r="BG802" i="7" s="1"/>
  <c r="BH802" i="7" s="1"/>
  <c r="BF911" i="7"/>
  <c r="BG911" i="7" s="1"/>
  <c r="BH911" i="7" s="1"/>
  <c r="BF912" i="7"/>
  <c r="BG912" i="7" s="1"/>
  <c r="BH912" i="7" s="1"/>
  <c r="BF913" i="7"/>
  <c r="BG913" i="7" s="1"/>
  <c r="BH913" i="7" s="1"/>
  <c r="BF803" i="7"/>
  <c r="BG803" i="7" s="1"/>
  <c r="BH803" i="7" s="1"/>
  <c r="BF804" i="7"/>
  <c r="BG804" i="7" s="1"/>
  <c r="BH804" i="7" s="1"/>
  <c r="BF805" i="7"/>
  <c r="BG805" i="7" s="1"/>
  <c r="BH805" i="7" s="1"/>
  <c r="BF806" i="7"/>
  <c r="BG806" i="7" s="1"/>
  <c r="BH806" i="7" s="1"/>
  <c r="BF691" i="7"/>
  <c r="BG691" i="7" s="1"/>
  <c r="BH691" i="7" s="1"/>
  <c r="BF807" i="7"/>
  <c r="BG807" i="7" s="1"/>
  <c r="BH807" i="7" s="1"/>
  <c r="BF808" i="7"/>
  <c r="BG808" i="7" s="1"/>
  <c r="BH808" i="7" s="1"/>
  <c r="BF914" i="7"/>
  <c r="BG914" i="7" s="1"/>
  <c r="BH914" i="7" s="1"/>
  <c r="BF915" i="7"/>
  <c r="BG915" i="7" s="1"/>
  <c r="BH915" i="7" s="1"/>
  <c r="BF916" i="7"/>
  <c r="BG916" i="7" s="1"/>
  <c r="BH916" i="7" s="1"/>
  <c r="BF809" i="7"/>
  <c r="BG809" i="7" s="1"/>
  <c r="BH809" i="7" s="1"/>
  <c r="BF692" i="7"/>
  <c r="BG692" i="7" s="1"/>
  <c r="BH692" i="7" s="1"/>
  <c r="BF917" i="7"/>
  <c r="BG917" i="7" s="1"/>
  <c r="BH917" i="7" s="1"/>
  <c r="BF810" i="7"/>
  <c r="BG810" i="7" s="1"/>
  <c r="BH810" i="7" s="1"/>
  <c r="BF811" i="7"/>
  <c r="BG811" i="7" s="1"/>
  <c r="BH811" i="7" s="1"/>
  <c r="BF918" i="7"/>
  <c r="BG918" i="7" s="1"/>
  <c r="BH918" i="7" s="1"/>
  <c r="BF693" i="7"/>
  <c r="BG693" i="7" s="1"/>
  <c r="BH693" i="7" s="1"/>
  <c r="BF812" i="7"/>
  <c r="BG812" i="7" s="1"/>
  <c r="BH812" i="7" s="1"/>
  <c r="BF919" i="7"/>
  <c r="BG919" i="7" s="1"/>
  <c r="BH919" i="7" s="1"/>
  <c r="BF920" i="7"/>
  <c r="BG920" i="7" s="1"/>
  <c r="BH920" i="7" s="1"/>
  <c r="BF921" i="7"/>
  <c r="BG921" i="7" s="1"/>
  <c r="BH921" i="7" s="1"/>
  <c r="BF813" i="7"/>
  <c r="BG813" i="7" s="1"/>
  <c r="BH813" i="7" s="1"/>
  <c r="BF922" i="7"/>
  <c r="BG922" i="7" s="1"/>
  <c r="BH922" i="7" s="1"/>
  <c r="BF814" i="7"/>
  <c r="BG814" i="7" s="1"/>
  <c r="BH814" i="7" s="1"/>
  <c r="BF923" i="7"/>
  <c r="BG923" i="7" s="1"/>
  <c r="BH923" i="7" s="1"/>
  <c r="BF924" i="7"/>
  <c r="BG924" i="7" s="1"/>
  <c r="BH924" i="7" s="1"/>
  <c r="BF815" i="7"/>
  <c r="BG815" i="7" s="1"/>
  <c r="BH815" i="7" s="1"/>
  <c r="BF816" i="7"/>
  <c r="BG816" i="7" s="1"/>
  <c r="BH816" i="7" s="1"/>
  <c r="BF694" i="7"/>
  <c r="BG694" i="7" s="1"/>
  <c r="BH694" i="7" s="1"/>
  <c r="BF925" i="7"/>
  <c r="BG925" i="7" s="1"/>
  <c r="BH925" i="7" s="1"/>
  <c r="BF926" i="7"/>
  <c r="BG926" i="7" s="1"/>
  <c r="BH926" i="7" s="1"/>
  <c r="BF817" i="7"/>
  <c r="BG817" i="7" s="1"/>
  <c r="BH817" i="7" s="1"/>
  <c r="BF927" i="7"/>
  <c r="BG927" i="7" s="1"/>
  <c r="BH927" i="7" s="1"/>
  <c r="BF695" i="7"/>
  <c r="BG695" i="7" s="1"/>
  <c r="BH695" i="7" s="1"/>
  <c r="BF818" i="7"/>
  <c r="BG818" i="7" s="1"/>
  <c r="BH818" i="7" s="1"/>
  <c r="BF819" i="7"/>
  <c r="BG819" i="7" s="1"/>
  <c r="BH819" i="7" s="1"/>
  <c r="BF928" i="7"/>
  <c r="BG928" i="7" s="1"/>
  <c r="BH928" i="7" s="1"/>
  <c r="BF929" i="7"/>
  <c r="BG929" i="7" s="1"/>
  <c r="BH929" i="7" s="1"/>
  <c r="BF820" i="7"/>
  <c r="BG820" i="7" s="1"/>
  <c r="BH820" i="7" s="1"/>
  <c r="BF930" i="7"/>
  <c r="BG930" i="7" s="1"/>
  <c r="BH930" i="7" s="1"/>
  <c r="BF931" i="7"/>
  <c r="BG931" i="7" s="1"/>
  <c r="BH931" i="7" s="1"/>
  <c r="BF932" i="7"/>
  <c r="BG932" i="7" s="1"/>
  <c r="BH932" i="7" s="1"/>
  <c r="BF821" i="7"/>
  <c r="BG821" i="7" s="1"/>
  <c r="BH821" i="7" s="1"/>
  <c r="BF822" i="7"/>
  <c r="BG822" i="7" s="1"/>
  <c r="BH822" i="7" s="1"/>
  <c r="BF545" i="7"/>
  <c r="BG545" i="7" s="1"/>
  <c r="BH545" i="7" s="1"/>
  <c r="BF933" i="7"/>
  <c r="BG933" i="7" s="1"/>
  <c r="BH933" i="7" s="1"/>
  <c r="BF388" i="7"/>
  <c r="BG388" i="7" s="1"/>
  <c r="BH388" i="7" s="1"/>
  <c r="BF823" i="7"/>
  <c r="BG823" i="7" s="1"/>
  <c r="BH823" i="7" s="1"/>
  <c r="BF934" i="7"/>
  <c r="BG934" i="7" s="1"/>
  <c r="BH934" i="7" s="1"/>
  <c r="BF824" i="7"/>
  <c r="BG824" i="7" s="1"/>
  <c r="BH824" i="7" s="1"/>
  <c r="BF825" i="7"/>
  <c r="BG825" i="7" s="1"/>
  <c r="BH825" i="7" s="1"/>
  <c r="BF826" i="7"/>
  <c r="BG826" i="7" s="1"/>
  <c r="BH826" i="7" s="1"/>
  <c r="BF935" i="7"/>
  <c r="BG935" i="7" s="1"/>
  <c r="BH935" i="7" s="1"/>
  <c r="BF827" i="7"/>
  <c r="BG827" i="7" s="1"/>
  <c r="BH827" i="7" s="1"/>
  <c r="BF828" i="7"/>
  <c r="BG828" i="7" s="1"/>
  <c r="BH828" i="7" s="1"/>
  <c r="BF829" i="7"/>
  <c r="BG829" i="7" s="1"/>
  <c r="BH829" i="7" s="1"/>
  <c r="BF936" i="7"/>
  <c r="BG936" i="7" s="1"/>
  <c r="BH936" i="7" s="1"/>
  <c r="BF546" i="7"/>
  <c r="BG546" i="7" s="1"/>
  <c r="BH546" i="7" s="1"/>
  <c r="BF830" i="7"/>
  <c r="BG830" i="7" s="1"/>
  <c r="BH830" i="7" s="1"/>
  <c r="BF547" i="7"/>
  <c r="BG547" i="7" s="1"/>
  <c r="BH547" i="7" s="1"/>
  <c r="BF831" i="7"/>
  <c r="BG831" i="7" s="1"/>
  <c r="BH831" i="7" s="1"/>
  <c r="BF696" i="7"/>
  <c r="BG696" i="7" s="1"/>
  <c r="BH696" i="7" s="1"/>
  <c r="BF697" i="7"/>
  <c r="BG697" i="7" s="1"/>
  <c r="BH697" i="7" s="1"/>
  <c r="BF937" i="7"/>
  <c r="BG937" i="7" s="1"/>
  <c r="BH937" i="7" s="1"/>
  <c r="BF832" i="7"/>
  <c r="BG832" i="7" s="1"/>
  <c r="BH832" i="7" s="1"/>
  <c r="BF833" i="7"/>
  <c r="BG833" i="7" s="1"/>
  <c r="BH833" i="7" s="1"/>
  <c r="BF834" i="7"/>
  <c r="BG834" i="7" s="1"/>
  <c r="BH834" i="7" s="1"/>
  <c r="BF698" i="7"/>
  <c r="BG698" i="7" s="1"/>
  <c r="BH698" i="7" s="1"/>
  <c r="BF699" i="7"/>
  <c r="BG699" i="7" s="1"/>
  <c r="BH699" i="7" s="1"/>
  <c r="BF938" i="7"/>
  <c r="BG938" i="7" s="1"/>
  <c r="BH938" i="7" s="1"/>
  <c r="BF939" i="7"/>
  <c r="BG939" i="7" s="1"/>
  <c r="BH939" i="7" s="1"/>
  <c r="BF940" i="7"/>
  <c r="BG940" i="7" s="1"/>
  <c r="BH940" i="7" s="1"/>
  <c r="BF941" i="7"/>
  <c r="BG941" i="7" s="1"/>
  <c r="BH941" i="7" s="1"/>
  <c r="BF942" i="7"/>
  <c r="BG942" i="7" s="1"/>
  <c r="BH942" i="7" s="1"/>
  <c r="BF835" i="7"/>
  <c r="BG835" i="7" s="1"/>
  <c r="BH835" i="7" s="1"/>
  <c r="BF836" i="7"/>
  <c r="BG836" i="7" s="1"/>
  <c r="BH836" i="7" s="1"/>
  <c r="BF700" i="7"/>
  <c r="BG700" i="7" s="1"/>
  <c r="BH700" i="7" s="1"/>
  <c r="BF943" i="7"/>
  <c r="BG943" i="7" s="1"/>
  <c r="BH943" i="7" s="1"/>
  <c r="BF837" i="7"/>
  <c r="BG837" i="7" s="1"/>
  <c r="BH837" i="7" s="1"/>
  <c r="BF944" i="7"/>
  <c r="BG944" i="7" s="1"/>
  <c r="BH944" i="7" s="1"/>
  <c r="BF945" i="7"/>
  <c r="BG945" i="7" s="1"/>
  <c r="BH945" i="7" s="1"/>
  <c r="BF838" i="7"/>
  <c r="BG838" i="7" s="1"/>
  <c r="BH838" i="7" s="1"/>
  <c r="BF839" i="7"/>
  <c r="BG839" i="7" s="1"/>
  <c r="BH839" i="7" s="1"/>
  <c r="BF701" i="7"/>
  <c r="BG701" i="7" s="1"/>
  <c r="BH701" i="7" s="1"/>
  <c r="BF840" i="7"/>
  <c r="BG840" i="7" s="1"/>
  <c r="BH840" i="7" s="1"/>
  <c r="BF841" i="7"/>
  <c r="BG841" i="7" s="1"/>
  <c r="BH841" i="7" s="1"/>
  <c r="BF842" i="7"/>
  <c r="BG842" i="7" s="1"/>
  <c r="BH842" i="7" s="1"/>
  <c r="BF946" i="7"/>
  <c r="BG946" i="7" s="1"/>
  <c r="BH946" i="7" s="1"/>
  <c r="BF843" i="7"/>
  <c r="BG843" i="7" s="1"/>
  <c r="BH843" i="7" s="1"/>
  <c r="BF844" i="7"/>
  <c r="BG844" i="7" s="1"/>
  <c r="BH844" i="7" s="1"/>
  <c r="BF947" i="7"/>
  <c r="BG947" i="7" s="1"/>
  <c r="BH947" i="7" s="1"/>
  <c r="BF948" i="7"/>
  <c r="BG948" i="7" s="1"/>
  <c r="BH948" i="7" s="1"/>
  <c r="BF845" i="7"/>
  <c r="BG845" i="7" s="1"/>
  <c r="BH845" i="7" s="1"/>
  <c r="BF846" i="7"/>
  <c r="BG846" i="7" s="1"/>
  <c r="BH846" i="7" s="1"/>
  <c r="BF847" i="7"/>
  <c r="BG847" i="7" s="1"/>
  <c r="BH847" i="7" s="1"/>
  <c r="BF848" i="7"/>
  <c r="BG848" i="7" s="1"/>
  <c r="BH848" i="7" s="1"/>
  <c r="BF949" i="7"/>
  <c r="BG949" i="7" s="1"/>
  <c r="BH949" i="7" s="1"/>
  <c r="BF1092" i="7"/>
  <c r="BG1092" i="7" s="1"/>
  <c r="BH1092" i="7" s="1"/>
  <c r="BF1093" i="7"/>
  <c r="BG1093" i="7" s="1"/>
  <c r="BH1093" i="7" s="1"/>
  <c r="BF1094" i="7"/>
  <c r="BG1094" i="7" s="1"/>
  <c r="BH1094" i="7" s="1"/>
  <c r="BF950" i="7"/>
  <c r="BG950" i="7" s="1"/>
  <c r="BH950" i="7" s="1"/>
  <c r="BF1095" i="7"/>
  <c r="BG1095" i="7" s="1"/>
  <c r="BH1095" i="7" s="1"/>
  <c r="BF951" i="7"/>
  <c r="BG951" i="7" s="1"/>
  <c r="BH951" i="7" s="1"/>
  <c r="BF1096" i="7"/>
  <c r="BG1096" i="7" s="1"/>
  <c r="BH1096" i="7" s="1"/>
  <c r="BF952" i="7"/>
  <c r="BG952" i="7" s="1"/>
  <c r="BH952" i="7" s="1"/>
  <c r="BF1097" i="7"/>
  <c r="BG1097" i="7" s="1"/>
  <c r="BH1097" i="7" s="1"/>
  <c r="BF953" i="7"/>
  <c r="BG953" i="7" s="1"/>
  <c r="BH953" i="7" s="1"/>
  <c r="BF1098" i="7"/>
  <c r="BG1098" i="7" s="1"/>
  <c r="BH1098" i="7" s="1"/>
  <c r="BF954" i="7"/>
  <c r="BG954" i="7" s="1"/>
  <c r="BH954" i="7" s="1"/>
  <c r="BF955" i="7"/>
  <c r="BG955" i="7" s="1"/>
  <c r="BH955" i="7" s="1"/>
  <c r="BF1099" i="7"/>
  <c r="BG1099" i="7" s="1"/>
  <c r="BH1099" i="7" s="1"/>
  <c r="BF956" i="7"/>
  <c r="BG956" i="7" s="1"/>
  <c r="BH956" i="7" s="1"/>
  <c r="BF1100" i="7"/>
  <c r="BG1100" i="7" s="1"/>
  <c r="BH1100" i="7" s="1"/>
  <c r="BF1101" i="7"/>
  <c r="BG1101" i="7" s="1"/>
  <c r="BH1101" i="7" s="1"/>
  <c r="BF957" i="7"/>
  <c r="BG957" i="7" s="1"/>
  <c r="BH957" i="7" s="1"/>
  <c r="BF958" i="7"/>
  <c r="BG958" i="7" s="1"/>
  <c r="BH958" i="7" s="1"/>
  <c r="BF1102" i="7"/>
  <c r="BG1102" i="7" s="1"/>
  <c r="BH1102" i="7" s="1"/>
  <c r="BF959" i="7"/>
  <c r="BG959" i="7" s="1"/>
  <c r="BH959" i="7" s="1"/>
  <c r="BF960" i="7"/>
  <c r="BG960" i="7" s="1"/>
  <c r="BH960" i="7" s="1"/>
  <c r="BF1103" i="7"/>
  <c r="BG1103" i="7" s="1"/>
  <c r="BH1103" i="7" s="1"/>
  <c r="BF1104" i="7"/>
  <c r="BG1104" i="7" s="1"/>
  <c r="BH1104" i="7" s="1"/>
  <c r="BF961" i="7"/>
  <c r="BG961" i="7" s="1"/>
  <c r="BH961" i="7" s="1"/>
  <c r="BF962" i="7"/>
  <c r="BG962" i="7" s="1"/>
  <c r="BH962" i="7" s="1"/>
  <c r="BF1105" i="7"/>
  <c r="BG1105" i="7" s="1"/>
  <c r="BH1105" i="7" s="1"/>
  <c r="BF963" i="7"/>
  <c r="BG963" i="7" s="1"/>
  <c r="BH963" i="7" s="1"/>
  <c r="BF964" i="7"/>
  <c r="BG964" i="7" s="1"/>
  <c r="BH964" i="7" s="1"/>
  <c r="BF965" i="7"/>
  <c r="BG965" i="7" s="1"/>
  <c r="BH965" i="7" s="1"/>
  <c r="BF966" i="7"/>
  <c r="BG966" i="7" s="1"/>
  <c r="BH966" i="7" s="1"/>
  <c r="BF1106" i="7"/>
  <c r="BG1106" i="7" s="1"/>
  <c r="BH1106" i="7" s="1"/>
  <c r="BF1107" i="7"/>
  <c r="BG1107" i="7" s="1"/>
  <c r="BH1107" i="7" s="1"/>
  <c r="BF849" i="7"/>
  <c r="BG849" i="7" s="1"/>
  <c r="BH849" i="7" s="1"/>
  <c r="BF967" i="7"/>
  <c r="BG967" i="7" s="1"/>
  <c r="BH967" i="7" s="1"/>
  <c r="BF1108" i="7"/>
  <c r="BG1108" i="7" s="1"/>
  <c r="BH1108" i="7" s="1"/>
  <c r="BF1109" i="7"/>
  <c r="BG1109" i="7" s="1"/>
  <c r="BH1109" i="7" s="1"/>
  <c r="BF968" i="7"/>
  <c r="BG968" i="7" s="1"/>
  <c r="BH968" i="7" s="1"/>
  <c r="BF1110" i="7"/>
  <c r="BG1110" i="7" s="1"/>
  <c r="BH1110" i="7" s="1"/>
  <c r="BF969" i="7"/>
  <c r="BG969" i="7" s="1"/>
  <c r="BH969" i="7" s="1"/>
  <c r="BF970" i="7"/>
  <c r="BG970" i="7" s="1"/>
  <c r="BH970" i="7" s="1"/>
  <c r="BF702" i="7"/>
  <c r="BG702" i="7" s="1"/>
  <c r="BH702" i="7" s="1"/>
  <c r="BF850" i="7"/>
  <c r="BG850" i="7" s="1"/>
  <c r="BH850" i="7" s="1"/>
  <c r="BF971" i="7"/>
  <c r="BG971" i="7" s="1"/>
  <c r="BH971" i="7" s="1"/>
  <c r="BF1111" i="7"/>
  <c r="BG1111" i="7" s="1"/>
  <c r="BH1111" i="7" s="1"/>
  <c r="BF972" i="7"/>
  <c r="BG972" i="7" s="1"/>
  <c r="BH972" i="7" s="1"/>
  <c r="BF851" i="7"/>
  <c r="BG851" i="7" s="1"/>
  <c r="BH851" i="7" s="1"/>
  <c r="BF1112" i="7"/>
  <c r="BG1112" i="7" s="1"/>
  <c r="BH1112" i="7" s="1"/>
  <c r="BF1113" i="7"/>
  <c r="BG1113" i="7" s="1"/>
  <c r="BH1113" i="7" s="1"/>
  <c r="BF1114" i="7"/>
  <c r="BG1114" i="7" s="1"/>
  <c r="BH1114" i="7" s="1"/>
  <c r="BF852" i="7"/>
  <c r="BG852" i="7" s="1"/>
  <c r="BH852" i="7" s="1"/>
  <c r="BF853" i="7"/>
  <c r="BG853" i="7" s="1"/>
  <c r="BH853" i="7" s="1"/>
  <c r="BF973" i="7"/>
  <c r="BG973" i="7" s="1"/>
  <c r="BH973" i="7" s="1"/>
  <c r="BF974" i="7"/>
  <c r="BG974" i="7" s="1"/>
  <c r="BH974" i="7" s="1"/>
  <c r="BF975" i="7"/>
  <c r="BG975" i="7" s="1"/>
  <c r="BH975" i="7" s="1"/>
  <c r="BF976" i="7"/>
  <c r="BG976" i="7" s="1"/>
  <c r="BH976" i="7" s="1"/>
  <c r="BF1115" i="7"/>
  <c r="BG1115" i="7" s="1"/>
  <c r="BH1115" i="7" s="1"/>
  <c r="BF977" i="7"/>
  <c r="BG977" i="7" s="1"/>
  <c r="BH977" i="7" s="1"/>
  <c r="BF978" i="7"/>
  <c r="BG978" i="7" s="1"/>
  <c r="BH978" i="7" s="1"/>
  <c r="BF979" i="7"/>
  <c r="BG979" i="7" s="1"/>
  <c r="BH979" i="7" s="1"/>
  <c r="BF980" i="7"/>
  <c r="BG980" i="7" s="1"/>
  <c r="BH980" i="7" s="1"/>
  <c r="BF981" i="7"/>
  <c r="BG981" i="7" s="1"/>
  <c r="BH981" i="7" s="1"/>
  <c r="BF854" i="7"/>
  <c r="BG854" i="7" s="1"/>
  <c r="BH854" i="7" s="1"/>
  <c r="BF1116" i="7"/>
  <c r="BG1116" i="7" s="1"/>
  <c r="BH1116" i="7" s="1"/>
  <c r="BF703" i="7"/>
  <c r="BG703" i="7" s="1"/>
  <c r="BH703" i="7" s="1"/>
  <c r="BF982" i="7"/>
  <c r="BG982" i="7" s="1"/>
  <c r="BH982" i="7" s="1"/>
  <c r="BF983" i="7"/>
  <c r="BG983" i="7" s="1"/>
  <c r="BH983" i="7" s="1"/>
  <c r="BF389" i="7"/>
  <c r="BG389" i="7" s="1"/>
  <c r="BH389" i="7" s="1"/>
  <c r="BF984" i="7"/>
  <c r="BG984" i="7" s="1"/>
  <c r="BH984" i="7" s="1"/>
  <c r="BF985" i="7"/>
  <c r="BG985" i="7" s="1"/>
  <c r="BH985" i="7" s="1"/>
  <c r="BF986" i="7"/>
  <c r="BG986" i="7" s="1"/>
  <c r="BH986" i="7" s="1"/>
  <c r="BF855" i="7"/>
  <c r="BG855" i="7" s="1"/>
  <c r="BH855" i="7" s="1"/>
  <c r="BF987" i="7"/>
  <c r="BG987" i="7" s="1"/>
  <c r="BH987" i="7" s="1"/>
  <c r="BF988" i="7"/>
  <c r="BG988" i="7" s="1"/>
  <c r="BH988" i="7" s="1"/>
  <c r="BF989" i="7"/>
  <c r="BG989" i="7" s="1"/>
  <c r="BH989" i="7" s="1"/>
  <c r="BF704" i="7"/>
  <c r="BG704" i="7" s="1"/>
  <c r="BH704" i="7" s="1"/>
  <c r="BF1117" i="7"/>
  <c r="BG1117" i="7" s="1"/>
  <c r="BH1117" i="7" s="1"/>
  <c r="BF990" i="7"/>
  <c r="BG990" i="7" s="1"/>
  <c r="BH990" i="7" s="1"/>
  <c r="BF856" i="7"/>
  <c r="BG856" i="7" s="1"/>
  <c r="BH856" i="7" s="1"/>
  <c r="BF991" i="7"/>
  <c r="BG991" i="7" s="1"/>
  <c r="BH991" i="7" s="1"/>
  <c r="BF992" i="7"/>
  <c r="BG992" i="7" s="1"/>
  <c r="BH992" i="7" s="1"/>
  <c r="BF993" i="7"/>
  <c r="BG993" i="7" s="1"/>
  <c r="BH993" i="7" s="1"/>
  <c r="BF1118" i="7"/>
  <c r="BG1118" i="7" s="1"/>
  <c r="BH1118" i="7" s="1"/>
  <c r="BF1119" i="7"/>
  <c r="BG1119" i="7" s="1"/>
  <c r="BH1119" i="7" s="1"/>
  <c r="BF994" i="7"/>
  <c r="BG994" i="7" s="1"/>
  <c r="BH994" i="7" s="1"/>
  <c r="BF1120" i="7"/>
  <c r="BG1120" i="7" s="1"/>
  <c r="BH1120" i="7" s="1"/>
  <c r="BF705" i="7"/>
  <c r="BG705" i="7" s="1"/>
  <c r="BH705" i="7" s="1"/>
  <c r="BF995" i="7"/>
  <c r="BG995" i="7" s="1"/>
  <c r="BH995" i="7" s="1"/>
  <c r="BF996" i="7"/>
  <c r="BG996" i="7" s="1"/>
  <c r="BH996" i="7" s="1"/>
  <c r="BF857" i="7"/>
  <c r="BG857" i="7" s="1"/>
  <c r="BH857" i="7" s="1"/>
  <c r="BF997" i="7"/>
  <c r="BG997" i="7" s="1"/>
  <c r="BH997" i="7" s="1"/>
  <c r="BF1121" i="7"/>
  <c r="BG1121" i="7" s="1"/>
  <c r="BH1121" i="7" s="1"/>
  <c r="BF1122" i="7"/>
  <c r="BG1122" i="7" s="1"/>
  <c r="BH1122" i="7" s="1"/>
  <c r="BF998" i="7"/>
  <c r="BG998" i="7" s="1"/>
  <c r="BH998" i="7" s="1"/>
  <c r="BF999" i="7"/>
  <c r="BG999" i="7" s="1"/>
  <c r="BH999" i="7" s="1"/>
  <c r="BF858" i="7"/>
  <c r="BG858" i="7" s="1"/>
  <c r="BH858" i="7" s="1"/>
  <c r="BF1000" i="7"/>
  <c r="BG1000" i="7" s="1"/>
  <c r="BH1000" i="7" s="1"/>
  <c r="BF1001" i="7"/>
  <c r="BG1001" i="7" s="1"/>
  <c r="BH1001" i="7" s="1"/>
  <c r="BF859" i="7"/>
  <c r="BG859" i="7" s="1"/>
  <c r="BH859" i="7" s="1"/>
  <c r="BF860" i="7"/>
  <c r="BG860" i="7" s="1"/>
  <c r="BH860" i="7" s="1"/>
  <c r="BF1002" i="7"/>
  <c r="BG1002" i="7" s="1"/>
  <c r="BH1002" i="7" s="1"/>
  <c r="BF1003" i="7"/>
  <c r="BG1003" i="7" s="1"/>
  <c r="BH1003" i="7" s="1"/>
  <c r="BF1004" i="7"/>
  <c r="BG1004" i="7" s="1"/>
  <c r="BH1004" i="7" s="1"/>
  <c r="BF861" i="7"/>
  <c r="BG861" i="7" s="1"/>
  <c r="BH861" i="7" s="1"/>
  <c r="BF1005" i="7"/>
  <c r="BG1005" i="7" s="1"/>
  <c r="BH1005" i="7" s="1"/>
  <c r="BF1006" i="7"/>
  <c r="BG1006" i="7" s="1"/>
  <c r="BH1006" i="7" s="1"/>
  <c r="BF1007" i="7"/>
  <c r="BG1007" i="7" s="1"/>
  <c r="BH1007" i="7" s="1"/>
  <c r="BF1008" i="7"/>
  <c r="BG1008" i="7" s="1"/>
  <c r="BH1008" i="7" s="1"/>
  <c r="BF1009" i="7"/>
  <c r="BG1009" i="7" s="1"/>
  <c r="BH1009" i="7" s="1"/>
  <c r="BF862" i="7"/>
  <c r="BG862" i="7" s="1"/>
  <c r="BH862" i="7" s="1"/>
  <c r="BF1010" i="7"/>
  <c r="BG1010" i="7" s="1"/>
  <c r="BH1010" i="7" s="1"/>
  <c r="BF1011" i="7"/>
  <c r="BG1011" i="7" s="1"/>
  <c r="BH1011" i="7" s="1"/>
  <c r="BF1123" i="7"/>
  <c r="BG1123" i="7" s="1"/>
  <c r="BH1123" i="7" s="1"/>
  <c r="BF863" i="7"/>
  <c r="BG863" i="7" s="1"/>
  <c r="BH863" i="7" s="1"/>
  <c r="BF1012" i="7"/>
  <c r="BG1012" i="7" s="1"/>
  <c r="BH1012" i="7" s="1"/>
  <c r="BF1013" i="7"/>
  <c r="BG1013" i="7" s="1"/>
  <c r="BH1013" i="7" s="1"/>
  <c r="BF1014" i="7"/>
  <c r="BG1014" i="7" s="1"/>
  <c r="BH1014" i="7" s="1"/>
  <c r="BF864" i="7"/>
  <c r="BG864" i="7" s="1"/>
  <c r="BH864" i="7" s="1"/>
  <c r="BF1124" i="7"/>
  <c r="BG1124" i="7" s="1"/>
  <c r="BH1124" i="7" s="1"/>
  <c r="BF865" i="7"/>
  <c r="BG865" i="7" s="1"/>
  <c r="BH865" i="7" s="1"/>
  <c r="BF1015" i="7"/>
  <c r="BG1015" i="7" s="1"/>
  <c r="BH1015" i="7" s="1"/>
  <c r="BF1125" i="7"/>
  <c r="BG1125" i="7" s="1"/>
  <c r="BH1125" i="7" s="1"/>
  <c r="BF1016" i="7"/>
  <c r="BG1016" i="7" s="1"/>
  <c r="BH1016" i="7" s="1"/>
  <c r="BF1017" i="7"/>
  <c r="BG1017" i="7" s="1"/>
  <c r="BH1017" i="7" s="1"/>
  <c r="BF1126" i="7"/>
  <c r="BG1126" i="7" s="1"/>
  <c r="BH1126" i="7" s="1"/>
  <c r="BF1018" i="7"/>
  <c r="BG1018" i="7" s="1"/>
  <c r="BH1018" i="7" s="1"/>
  <c r="BF1019" i="7"/>
  <c r="BG1019" i="7" s="1"/>
  <c r="BH1019" i="7" s="1"/>
  <c r="BF1127" i="7"/>
  <c r="BG1127" i="7" s="1"/>
  <c r="BH1127" i="7" s="1"/>
  <c r="BF1020" i="7"/>
  <c r="BG1020" i="7" s="1"/>
  <c r="BH1020" i="7" s="1"/>
  <c r="BF1021" i="7"/>
  <c r="BG1021" i="7" s="1"/>
  <c r="BH1021" i="7" s="1"/>
  <c r="BF1022" i="7"/>
  <c r="BG1022" i="7" s="1"/>
  <c r="BH1022" i="7" s="1"/>
  <c r="BF1023" i="7"/>
  <c r="BG1023" i="7" s="1"/>
  <c r="BH1023" i="7" s="1"/>
  <c r="BF1024" i="7"/>
  <c r="BG1024" i="7" s="1"/>
  <c r="BH1024" i="7" s="1"/>
  <c r="BF1128" i="7"/>
  <c r="BG1128" i="7" s="1"/>
  <c r="BH1128" i="7" s="1"/>
  <c r="BF1025" i="7"/>
  <c r="BG1025" i="7" s="1"/>
  <c r="BH1025" i="7" s="1"/>
  <c r="BF866" i="7"/>
  <c r="BG866" i="7" s="1"/>
  <c r="BH866" i="7" s="1"/>
  <c r="BF1026" i="7"/>
  <c r="BG1026" i="7" s="1"/>
  <c r="BH1026" i="7" s="1"/>
  <c r="BF1027" i="7"/>
  <c r="BG1027" i="7" s="1"/>
  <c r="BH1027" i="7" s="1"/>
  <c r="BF1028" i="7"/>
  <c r="BG1028" i="7" s="1"/>
  <c r="BH1028" i="7" s="1"/>
  <c r="BF1029" i="7"/>
  <c r="BG1029" i="7" s="1"/>
  <c r="BH1029" i="7" s="1"/>
  <c r="BF706" i="7"/>
  <c r="BG706" i="7" s="1"/>
  <c r="BH706" i="7" s="1"/>
  <c r="BF1030" i="7"/>
  <c r="BG1030" i="7" s="1"/>
  <c r="BH1030" i="7" s="1"/>
  <c r="BF867" i="7"/>
  <c r="BG867" i="7" s="1"/>
  <c r="BH867" i="7" s="1"/>
  <c r="BF1031" i="7"/>
  <c r="BG1031" i="7" s="1"/>
  <c r="BH1031" i="7" s="1"/>
  <c r="BF868" i="7"/>
  <c r="BG868" i="7" s="1"/>
  <c r="BH868" i="7" s="1"/>
  <c r="BF1032" i="7"/>
  <c r="BG1032" i="7" s="1"/>
  <c r="BH1032" i="7" s="1"/>
  <c r="BF869" i="7"/>
  <c r="BG869" i="7" s="1"/>
  <c r="BH869" i="7" s="1"/>
  <c r="BF707" i="7"/>
  <c r="BG707" i="7" s="1"/>
  <c r="BH707" i="7" s="1"/>
  <c r="BF1129" i="7"/>
  <c r="BG1129" i="7" s="1"/>
  <c r="BH1129" i="7" s="1"/>
  <c r="BF1033" i="7"/>
  <c r="BG1033" i="7" s="1"/>
  <c r="BH1033" i="7" s="1"/>
  <c r="BF1130" i="7"/>
  <c r="BG1130" i="7" s="1"/>
  <c r="BH1130" i="7" s="1"/>
  <c r="BF1131" i="7"/>
  <c r="BG1131" i="7" s="1"/>
  <c r="BH1131" i="7" s="1"/>
  <c r="BF1034" i="7"/>
  <c r="BG1034" i="7" s="1"/>
  <c r="BH1034" i="7" s="1"/>
  <c r="BF1035" i="7"/>
  <c r="BG1035" i="7" s="1"/>
  <c r="BH1035" i="7" s="1"/>
  <c r="BF1036" i="7"/>
  <c r="BG1036" i="7" s="1"/>
  <c r="BH1036" i="7" s="1"/>
  <c r="BF870" i="7"/>
  <c r="BG870" i="7" s="1"/>
  <c r="BH870" i="7" s="1"/>
  <c r="BF1037" i="7"/>
  <c r="BG1037" i="7" s="1"/>
  <c r="BH1037" i="7" s="1"/>
  <c r="BF1038" i="7"/>
  <c r="BG1038" i="7" s="1"/>
  <c r="BH1038" i="7" s="1"/>
  <c r="BF1132" i="7"/>
  <c r="BG1132" i="7" s="1"/>
  <c r="BH1132" i="7" s="1"/>
  <c r="BF1039" i="7"/>
  <c r="BG1039" i="7" s="1"/>
  <c r="BH1039" i="7" s="1"/>
  <c r="BF1040" i="7"/>
  <c r="BG1040" i="7" s="1"/>
  <c r="BH1040" i="7" s="1"/>
  <c r="BF1133" i="7"/>
  <c r="BG1133" i="7" s="1"/>
  <c r="BH1133" i="7" s="1"/>
  <c r="BF1041" i="7"/>
  <c r="BG1041" i="7" s="1"/>
  <c r="BH1041" i="7" s="1"/>
  <c r="BF1042" i="7"/>
  <c r="BG1042" i="7" s="1"/>
  <c r="BH1042" i="7" s="1"/>
  <c r="BF1134" i="7"/>
  <c r="BG1134" i="7" s="1"/>
  <c r="BH1134" i="7" s="1"/>
  <c r="BF1043" i="7"/>
  <c r="BG1043" i="7" s="1"/>
  <c r="BH1043" i="7" s="1"/>
  <c r="BF1135" i="7"/>
  <c r="BG1135" i="7" s="1"/>
  <c r="BH1135" i="7" s="1"/>
  <c r="BF1044" i="7"/>
  <c r="BG1044" i="7" s="1"/>
  <c r="BH1044" i="7" s="1"/>
  <c r="BF1045" i="7"/>
  <c r="BG1045" i="7" s="1"/>
  <c r="BH1045" i="7" s="1"/>
  <c r="BF871" i="7"/>
  <c r="BG871" i="7" s="1"/>
  <c r="BH871" i="7" s="1"/>
  <c r="BF1046" i="7"/>
  <c r="BG1046" i="7" s="1"/>
  <c r="BH1046" i="7" s="1"/>
  <c r="BF1136" i="7"/>
  <c r="BG1136" i="7" s="1"/>
  <c r="BH1136" i="7" s="1"/>
  <c r="BF1137" i="7"/>
  <c r="BG1137" i="7" s="1"/>
  <c r="BH1137" i="7" s="1"/>
  <c r="BF1047" i="7"/>
  <c r="BG1047" i="7" s="1"/>
  <c r="BH1047" i="7" s="1"/>
  <c r="BF1138" i="7"/>
  <c r="BG1138" i="7" s="1"/>
  <c r="BH1138" i="7" s="1"/>
  <c r="BF1048" i="7"/>
  <c r="BG1048" i="7" s="1"/>
  <c r="BH1048" i="7" s="1"/>
  <c r="BF1049" i="7"/>
  <c r="BG1049" i="7" s="1"/>
  <c r="BH1049" i="7" s="1"/>
  <c r="BF1139" i="7"/>
  <c r="BG1139" i="7" s="1"/>
  <c r="BH1139" i="7" s="1"/>
  <c r="BF1140" i="7"/>
  <c r="BG1140" i="7" s="1"/>
  <c r="BH1140" i="7" s="1"/>
  <c r="BF1050" i="7"/>
  <c r="BG1050" i="7" s="1"/>
  <c r="BH1050" i="7" s="1"/>
  <c r="BF1254" i="7"/>
  <c r="BG1254" i="7" s="1"/>
  <c r="BH1254" i="7" s="1"/>
  <c r="BF1051" i="7"/>
  <c r="BG1051" i="7" s="1"/>
  <c r="BH1051" i="7" s="1"/>
  <c r="BF1141" i="7"/>
  <c r="BG1141" i="7" s="1"/>
  <c r="BH1141" i="7" s="1"/>
  <c r="BF1255" i="7"/>
  <c r="BG1255" i="7" s="1"/>
  <c r="BH1255" i="7" s="1"/>
  <c r="BF1142" i="7"/>
  <c r="BG1142" i="7" s="1"/>
  <c r="BH1142" i="7" s="1"/>
  <c r="BF1143" i="7"/>
  <c r="BG1143" i="7" s="1"/>
  <c r="BH1143" i="7" s="1"/>
  <c r="BF548" i="7"/>
  <c r="BG548" i="7" s="1"/>
  <c r="BH548" i="7" s="1"/>
  <c r="BF1052" i="7"/>
  <c r="BG1052" i="7" s="1"/>
  <c r="BH1052" i="7" s="1"/>
  <c r="BF1256" i="7"/>
  <c r="BG1256" i="7" s="1"/>
  <c r="BH1256" i="7" s="1"/>
  <c r="BF1144" i="7"/>
  <c r="BG1144" i="7" s="1"/>
  <c r="BH1144" i="7" s="1"/>
  <c r="BF1145" i="7"/>
  <c r="BG1145" i="7" s="1"/>
  <c r="BH1145" i="7" s="1"/>
  <c r="BF1146" i="7"/>
  <c r="BG1146" i="7" s="1"/>
  <c r="BH1146" i="7" s="1"/>
  <c r="BF1147" i="7"/>
  <c r="BG1147" i="7" s="1"/>
  <c r="BH1147" i="7" s="1"/>
  <c r="BF1053" i="7"/>
  <c r="BG1053" i="7" s="1"/>
  <c r="BH1053" i="7" s="1"/>
  <c r="BF1257" i="7"/>
  <c r="BG1257" i="7" s="1"/>
  <c r="BH1257" i="7" s="1"/>
  <c r="BF1148" i="7"/>
  <c r="BG1148" i="7" s="1"/>
  <c r="BH1148" i="7" s="1"/>
  <c r="BF1258" i="7"/>
  <c r="BG1258" i="7" s="1"/>
  <c r="BH1258" i="7" s="1"/>
  <c r="BF1259" i="7"/>
  <c r="BG1259" i="7" s="1"/>
  <c r="BH1259" i="7" s="1"/>
  <c r="BF1149" i="7"/>
  <c r="BG1149" i="7" s="1"/>
  <c r="BH1149" i="7" s="1"/>
  <c r="BF1260" i="7"/>
  <c r="BG1260" i="7" s="1"/>
  <c r="BH1260" i="7" s="1"/>
  <c r="BF1150" i="7"/>
  <c r="BG1150" i="7" s="1"/>
  <c r="BH1150" i="7" s="1"/>
  <c r="BF1151" i="7"/>
  <c r="BG1151" i="7" s="1"/>
  <c r="BH1151" i="7" s="1"/>
  <c r="BF1152" i="7"/>
  <c r="BG1152" i="7" s="1"/>
  <c r="BH1152" i="7" s="1"/>
  <c r="BF1054" i="7"/>
  <c r="BG1054" i="7" s="1"/>
  <c r="BH1054" i="7" s="1"/>
  <c r="BF1055" i="7"/>
  <c r="BG1055" i="7" s="1"/>
  <c r="BH1055" i="7" s="1"/>
  <c r="BF1153" i="7"/>
  <c r="BG1153" i="7" s="1"/>
  <c r="BH1153" i="7" s="1"/>
  <c r="BF1154" i="7"/>
  <c r="BG1154" i="7" s="1"/>
  <c r="BH1154" i="7" s="1"/>
  <c r="BF1155" i="7"/>
  <c r="BG1155" i="7" s="1"/>
  <c r="BH1155" i="7" s="1"/>
  <c r="BF1156" i="7"/>
  <c r="BG1156" i="7" s="1"/>
  <c r="BH1156" i="7" s="1"/>
  <c r="BF1157" i="7"/>
  <c r="BG1157" i="7" s="1"/>
  <c r="BH1157" i="7" s="1"/>
  <c r="BF1056" i="7"/>
  <c r="BG1056" i="7" s="1"/>
  <c r="BH1056" i="7" s="1"/>
  <c r="BF1057" i="7"/>
  <c r="BG1057" i="7" s="1"/>
  <c r="BH1057" i="7" s="1"/>
  <c r="BF1261" i="7"/>
  <c r="BG1261" i="7" s="1"/>
  <c r="BH1261" i="7" s="1"/>
  <c r="BF1158" i="7"/>
  <c r="BG1158" i="7" s="1"/>
  <c r="BH1158" i="7" s="1"/>
  <c r="BF1159" i="7"/>
  <c r="BG1159" i="7" s="1"/>
  <c r="BH1159" i="7" s="1"/>
  <c r="BF1160" i="7"/>
  <c r="BG1160" i="7" s="1"/>
  <c r="BH1160" i="7" s="1"/>
  <c r="BF1161" i="7"/>
  <c r="BG1161" i="7" s="1"/>
  <c r="BH1161" i="7" s="1"/>
  <c r="BF1262" i="7"/>
  <c r="BG1262" i="7" s="1"/>
  <c r="BH1262" i="7" s="1"/>
  <c r="BF1058" i="7"/>
  <c r="BG1058" i="7" s="1"/>
  <c r="BH1058" i="7" s="1"/>
  <c r="BF1162" i="7"/>
  <c r="BG1162" i="7" s="1"/>
  <c r="BH1162" i="7" s="1"/>
  <c r="BF1059" i="7"/>
  <c r="BG1059" i="7" s="1"/>
  <c r="BH1059" i="7" s="1"/>
  <c r="BF1263" i="7"/>
  <c r="BG1263" i="7" s="1"/>
  <c r="BH1263" i="7" s="1"/>
  <c r="BF1163" i="7"/>
  <c r="BG1163" i="7" s="1"/>
  <c r="BH1163" i="7" s="1"/>
  <c r="BF1164" i="7"/>
  <c r="BG1164" i="7" s="1"/>
  <c r="BH1164" i="7" s="1"/>
  <c r="BF1165" i="7"/>
  <c r="BG1165" i="7" s="1"/>
  <c r="BH1165" i="7" s="1"/>
  <c r="BF1166" i="7"/>
  <c r="BG1166" i="7" s="1"/>
  <c r="BH1166" i="7" s="1"/>
  <c r="BF1167" i="7"/>
  <c r="BG1167" i="7" s="1"/>
  <c r="BH1167" i="7" s="1"/>
  <c r="BF1264" i="7"/>
  <c r="BG1264" i="7" s="1"/>
  <c r="BH1264" i="7" s="1"/>
  <c r="BF1168" i="7"/>
  <c r="BG1168" i="7" s="1"/>
  <c r="BH1168" i="7" s="1"/>
  <c r="BF1169" i="7"/>
  <c r="BG1169" i="7" s="1"/>
  <c r="BH1169" i="7" s="1"/>
  <c r="BF1170" i="7"/>
  <c r="BG1170" i="7" s="1"/>
  <c r="BH1170" i="7" s="1"/>
  <c r="BF1060" i="7"/>
  <c r="BG1060" i="7" s="1"/>
  <c r="BH1060" i="7" s="1"/>
  <c r="BF1171" i="7"/>
  <c r="BG1171" i="7" s="1"/>
  <c r="BH1171" i="7" s="1"/>
  <c r="BF1172" i="7"/>
  <c r="BG1172" i="7" s="1"/>
  <c r="BH1172" i="7" s="1"/>
  <c r="BF1173" i="7"/>
  <c r="BG1173" i="7" s="1"/>
  <c r="BH1173" i="7" s="1"/>
  <c r="BF1174" i="7"/>
  <c r="BG1174" i="7" s="1"/>
  <c r="BH1174" i="7" s="1"/>
  <c r="BF1175" i="7"/>
  <c r="BG1175" i="7" s="1"/>
  <c r="BH1175" i="7" s="1"/>
  <c r="BF1265" i="7"/>
  <c r="BG1265" i="7" s="1"/>
  <c r="BH1265" i="7" s="1"/>
  <c r="BF1176" i="7"/>
  <c r="BG1176" i="7" s="1"/>
  <c r="BH1176" i="7" s="1"/>
  <c r="BF1177" i="7"/>
  <c r="BG1177" i="7" s="1"/>
  <c r="BH1177" i="7" s="1"/>
  <c r="BF1178" i="7"/>
  <c r="BG1178" i="7" s="1"/>
  <c r="BH1178" i="7" s="1"/>
  <c r="BF1179" i="7"/>
  <c r="BG1179" i="7" s="1"/>
  <c r="BH1179" i="7" s="1"/>
  <c r="BF1061" i="7"/>
  <c r="BG1061" i="7" s="1"/>
  <c r="BH1061" i="7" s="1"/>
  <c r="BF1180" i="7"/>
  <c r="BG1180" i="7" s="1"/>
  <c r="BH1180" i="7" s="1"/>
  <c r="BF1181" i="7"/>
  <c r="BG1181" i="7" s="1"/>
  <c r="BH1181" i="7" s="1"/>
  <c r="BF1266" i="7"/>
  <c r="BG1266" i="7" s="1"/>
  <c r="BH1266" i="7" s="1"/>
  <c r="BF1267" i="7"/>
  <c r="BG1267" i="7" s="1"/>
  <c r="BH1267" i="7" s="1"/>
  <c r="BF1182" i="7"/>
  <c r="BG1182" i="7" s="1"/>
  <c r="BH1182" i="7" s="1"/>
  <c r="BF1183" i="7"/>
  <c r="BG1183" i="7" s="1"/>
  <c r="BH1183" i="7" s="1"/>
  <c r="BF1184" i="7"/>
  <c r="BG1184" i="7" s="1"/>
  <c r="BH1184" i="7" s="1"/>
  <c r="BF1062" i="7"/>
  <c r="BG1062" i="7" s="1"/>
  <c r="BH1062" i="7" s="1"/>
  <c r="BF1185" i="7"/>
  <c r="BG1185" i="7" s="1"/>
  <c r="BH1185" i="7" s="1"/>
  <c r="BF1063" i="7"/>
  <c r="BG1063" i="7" s="1"/>
  <c r="BH1063" i="7" s="1"/>
  <c r="BF1268" i="7"/>
  <c r="BG1268" i="7" s="1"/>
  <c r="BH1268" i="7" s="1"/>
  <c r="BF1186" i="7"/>
  <c r="BG1186" i="7" s="1"/>
  <c r="BH1186" i="7" s="1"/>
  <c r="BF1269" i="7"/>
  <c r="BG1269" i="7" s="1"/>
  <c r="BH1269" i="7" s="1"/>
  <c r="BF1187" i="7"/>
  <c r="BG1187" i="7" s="1"/>
  <c r="BH1187" i="7" s="1"/>
  <c r="BF1188" i="7"/>
  <c r="BG1188" i="7" s="1"/>
  <c r="BH1188" i="7" s="1"/>
  <c r="BF1189" i="7"/>
  <c r="BG1189" i="7" s="1"/>
  <c r="BH1189" i="7" s="1"/>
  <c r="BF1190" i="7"/>
  <c r="BG1190" i="7" s="1"/>
  <c r="BH1190" i="7" s="1"/>
  <c r="BF1064" i="7"/>
  <c r="BG1064" i="7" s="1"/>
  <c r="BH1064" i="7" s="1"/>
  <c r="BF1065" i="7"/>
  <c r="BG1065" i="7" s="1"/>
  <c r="BH1065" i="7" s="1"/>
  <c r="BF1066" i="7"/>
  <c r="BG1066" i="7" s="1"/>
  <c r="BH1066" i="7" s="1"/>
  <c r="BF1191" i="7"/>
  <c r="BG1191" i="7" s="1"/>
  <c r="BH1191" i="7" s="1"/>
  <c r="BF1270" i="7"/>
  <c r="BG1270" i="7" s="1"/>
  <c r="BH1270" i="7" s="1"/>
  <c r="BF1192" i="7"/>
  <c r="BG1192" i="7" s="1"/>
  <c r="BH1192" i="7" s="1"/>
  <c r="BF1271" i="7"/>
  <c r="BG1271" i="7" s="1"/>
  <c r="BH1271" i="7" s="1"/>
  <c r="BF1193" i="7"/>
  <c r="BG1193" i="7" s="1"/>
  <c r="BH1193" i="7" s="1"/>
  <c r="BF1194" i="7"/>
  <c r="BG1194" i="7" s="1"/>
  <c r="BH1194" i="7" s="1"/>
  <c r="BF1195" i="7"/>
  <c r="BG1195" i="7" s="1"/>
  <c r="BH1195" i="7" s="1"/>
  <c r="BF1067" i="7"/>
  <c r="BG1067" i="7" s="1"/>
  <c r="BH1067" i="7" s="1"/>
  <c r="BF138" i="7"/>
  <c r="BG138" i="7" s="1"/>
  <c r="BH138" i="7" s="1"/>
  <c r="BF1272" i="7"/>
  <c r="BG1272" i="7" s="1"/>
  <c r="BH1272" i="7" s="1"/>
  <c r="BF1273" i="7"/>
  <c r="BG1273" i="7" s="1"/>
  <c r="BH1273" i="7" s="1"/>
  <c r="BF1196" i="7"/>
  <c r="BG1196" i="7" s="1"/>
  <c r="BH1196" i="7" s="1"/>
  <c r="BF1274" i="7"/>
  <c r="BG1274" i="7" s="1"/>
  <c r="BH1274" i="7" s="1"/>
  <c r="BF1197" i="7"/>
  <c r="BG1197" i="7" s="1"/>
  <c r="BH1197" i="7" s="1"/>
  <c r="BF1198" i="7"/>
  <c r="BG1198" i="7" s="1"/>
  <c r="BH1198" i="7" s="1"/>
  <c r="BF1068" i="7"/>
  <c r="BG1068" i="7" s="1"/>
  <c r="BH1068" i="7" s="1"/>
  <c r="BF1069" i="7"/>
  <c r="BG1069" i="7" s="1"/>
  <c r="BH1069" i="7" s="1"/>
  <c r="BF1199" i="7"/>
  <c r="BG1199" i="7" s="1"/>
  <c r="BH1199" i="7" s="1"/>
  <c r="BF1200" i="7"/>
  <c r="BG1200" i="7" s="1"/>
  <c r="BH1200" i="7" s="1"/>
  <c r="BF1201" i="7"/>
  <c r="BG1201" i="7" s="1"/>
  <c r="BH1201" i="7" s="1"/>
  <c r="BF1070" i="7"/>
  <c r="BG1070" i="7" s="1"/>
  <c r="BH1070" i="7" s="1"/>
  <c r="BF1202" i="7"/>
  <c r="BG1202" i="7" s="1"/>
  <c r="BH1202" i="7" s="1"/>
  <c r="BF1203" i="7"/>
  <c r="BG1203" i="7" s="1"/>
  <c r="BH1203" i="7" s="1"/>
  <c r="BF1204" i="7"/>
  <c r="BG1204" i="7" s="1"/>
  <c r="BH1204" i="7" s="1"/>
  <c r="BF1205" i="7"/>
  <c r="BG1205" i="7" s="1"/>
  <c r="BH1205" i="7" s="1"/>
  <c r="BF1206" i="7"/>
  <c r="BG1206" i="7" s="1"/>
  <c r="BH1206" i="7" s="1"/>
  <c r="BF1071" i="7"/>
  <c r="BG1071" i="7" s="1"/>
  <c r="BH1071" i="7" s="1"/>
  <c r="BF1072" i="7"/>
  <c r="BG1072" i="7" s="1"/>
  <c r="BH1072" i="7" s="1"/>
  <c r="BF1275" i="7"/>
  <c r="BG1275" i="7" s="1"/>
  <c r="BH1275" i="7" s="1"/>
  <c r="BF1207" i="7"/>
  <c r="BG1207" i="7" s="1"/>
  <c r="BH1207" i="7" s="1"/>
  <c r="BF1276" i="7"/>
  <c r="BG1276" i="7" s="1"/>
  <c r="BH1276" i="7" s="1"/>
  <c r="BF1208" i="7"/>
  <c r="BG1208" i="7" s="1"/>
  <c r="BH1208" i="7" s="1"/>
  <c r="BF708" i="7"/>
  <c r="BG708" i="7" s="1"/>
  <c r="BH708" i="7" s="1"/>
  <c r="BF709" i="7"/>
  <c r="BG709" i="7" s="1"/>
  <c r="BH709" i="7" s="1"/>
  <c r="BF1209" i="7"/>
  <c r="BG1209" i="7" s="1"/>
  <c r="BH1209" i="7" s="1"/>
  <c r="BF1210" i="7"/>
  <c r="BG1210" i="7" s="1"/>
  <c r="BH1210" i="7" s="1"/>
  <c r="BF1211" i="7"/>
  <c r="BG1211" i="7" s="1"/>
  <c r="BH1211" i="7" s="1"/>
  <c r="BF1073" i="7"/>
  <c r="BG1073" i="7" s="1"/>
  <c r="BH1073" i="7" s="1"/>
  <c r="BF1212" i="7"/>
  <c r="BG1212" i="7" s="1"/>
  <c r="BH1212" i="7" s="1"/>
  <c r="BF1074" i="7"/>
  <c r="BG1074" i="7" s="1"/>
  <c r="BH1074" i="7" s="1"/>
  <c r="BF1213" i="7"/>
  <c r="BG1213" i="7" s="1"/>
  <c r="BH1213" i="7" s="1"/>
  <c r="BF1336" i="7"/>
  <c r="BG1336" i="7" s="1"/>
  <c r="BH1336" i="7" s="1"/>
  <c r="BF1277" i="7"/>
  <c r="BG1277" i="7" s="1"/>
  <c r="BH1277" i="7" s="1"/>
  <c r="BF1214" i="7"/>
  <c r="BG1214" i="7" s="1"/>
  <c r="BH1214" i="7" s="1"/>
  <c r="BF1337" i="7"/>
  <c r="BG1337" i="7" s="1"/>
  <c r="BH1337" i="7" s="1"/>
  <c r="BF1075" i="7"/>
  <c r="BG1075" i="7" s="1"/>
  <c r="BH1075" i="7" s="1"/>
  <c r="BF1215" i="7"/>
  <c r="BG1215" i="7" s="1"/>
  <c r="BH1215" i="7" s="1"/>
  <c r="BF1216" i="7"/>
  <c r="BG1216" i="7" s="1"/>
  <c r="BH1216" i="7" s="1"/>
  <c r="BF1278" i="7"/>
  <c r="BG1278" i="7" s="1"/>
  <c r="BH1278" i="7" s="1"/>
  <c r="BF1279" i="7"/>
  <c r="BG1279" i="7" s="1"/>
  <c r="BH1279" i="7" s="1"/>
  <c r="BF1280" i="7"/>
  <c r="BG1280" i="7" s="1"/>
  <c r="BH1280" i="7" s="1"/>
  <c r="BF1338" i="7"/>
  <c r="BG1338" i="7" s="1"/>
  <c r="BH1338" i="7" s="1"/>
  <c r="BF1339" i="7"/>
  <c r="BG1339" i="7" s="1"/>
  <c r="BH1339" i="7" s="1"/>
  <c r="BF1340" i="7"/>
  <c r="BG1340" i="7" s="1"/>
  <c r="BH1340" i="7" s="1"/>
  <c r="BF1217" i="7"/>
  <c r="BG1217" i="7" s="1"/>
  <c r="BH1217" i="7" s="1"/>
  <c r="BF1281" i="7"/>
  <c r="BG1281" i="7" s="1"/>
  <c r="BH1281" i="7" s="1"/>
  <c r="BF1218" i="7"/>
  <c r="BG1218" i="7" s="1"/>
  <c r="BH1218" i="7" s="1"/>
  <c r="BF1219" i="7"/>
  <c r="BG1219" i="7" s="1"/>
  <c r="BH1219" i="7" s="1"/>
  <c r="BF1282" i="7"/>
  <c r="BG1282" i="7" s="1"/>
  <c r="BH1282" i="7" s="1"/>
  <c r="BF1076" i="7"/>
  <c r="BG1076" i="7" s="1"/>
  <c r="BH1076" i="7" s="1"/>
  <c r="BF1283" i="7"/>
  <c r="BG1283" i="7" s="1"/>
  <c r="BH1283" i="7" s="1"/>
  <c r="BF1284" i="7"/>
  <c r="BG1284" i="7" s="1"/>
  <c r="BH1284" i="7" s="1"/>
  <c r="BF1341" i="7"/>
  <c r="BG1341" i="7" s="1"/>
  <c r="BH1341" i="7" s="1"/>
  <c r="BF1342" i="7"/>
  <c r="BG1342" i="7" s="1"/>
  <c r="BH1342" i="7" s="1"/>
  <c r="BF1077" i="7"/>
  <c r="BG1077" i="7" s="1"/>
  <c r="BH1077" i="7" s="1"/>
  <c r="BF1343" i="7"/>
  <c r="BG1343" i="7" s="1"/>
  <c r="BH1343" i="7" s="1"/>
  <c r="BF1285" i="7"/>
  <c r="BG1285" i="7" s="1"/>
  <c r="BH1285" i="7" s="1"/>
  <c r="BF1286" i="7"/>
  <c r="BG1286" i="7" s="1"/>
  <c r="BH1286" i="7" s="1"/>
  <c r="BF1220" i="7"/>
  <c r="BG1220" i="7" s="1"/>
  <c r="BH1220" i="7" s="1"/>
  <c r="BF1287" i="7"/>
  <c r="BG1287" i="7" s="1"/>
  <c r="BH1287" i="7" s="1"/>
  <c r="BF1288" i="7"/>
  <c r="BG1288" i="7" s="1"/>
  <c r="BH1288" i="7" s="1"/>
  <c r="BF1289" i="7"/>
  <c r="BG1289" i="7" s="1"/>
  <c r="BH1289" i="7" s="1"/>
  <c r="BF1344" i="7"/>
  <c r="BG1344" i="7" s="1"/>
  <c r="BH1344" i="7" s="1"/>
  <c r="BF1345" i="7"/>
  <c r="BG1345" i="7" s="1"/>
  <c r="BH1345" i="7" s="1"/>
  <c r="BF1346" i="7"/>
  <c r="BG1346" i="7" s="1"/>
  <c r="BH1346" i="7" s="1"/>
  <c r="BF1290" i="7"/>
  <c r="BG1290" i="7" s="1"/>
  <c r="BH1290" i="7" s="1"/>
  <c r="BF1347" i="7"/>
  <c r="BG1347" i="7" s="1"/>
  <c r="BH1347" i="7" s="1"/>
  <c r="BF1221" i="7"/>
  <c r="BG1221" i="7" s="1"/>
  <c r="BH1221" i="7" s="1"/>
  <c r="BF1348" i="7"/>
  <c r="BG1348" i="7" s="1"/>
  <c r="BH1348" i="7" s="1"/>
  <c r="BF1291" i="7"/>
  <c r="BG1291" i="7" s="1"/>
  <c r="BH1291" i="7" s="1"/>
  <c r="BF1222" i="7"/>
  <c r="BG1222" i="7" s="1"/>
  <c r="BH1222" i="7" s="1"/>
  <c r="BF1223" i="7"/>
  <c r="BG1223" i="7" s="1"/>
  <c r="BH1223" i="7" s="1"/>
  <c r="BF1349" i="7"/>
  <c r="BG1349" i="7" s="1"/>
  <c r="BH1349" i="7" s="1"/>
  <c r="BF1292" i="7"/>
  <c r="BG1292" i="7" s="1"/>
  <c r="BH1292" i="7" s="1"/>
  <c r="BF1224" i="7"/>
  <c r="BG1224" i="7" s="1"/>
  <c r="BH1224" i="7" s="1"/>
  <c r="BF1293" i="7"/>
  <c r="BG1293" i="7" s="1"/>
  <c r="BH1293" i="7" s="1"/>
  <c r="BF1294" i="7"/>
  <c r="BG1294" i="7" s="1"/>
  <c r="BH1294" i="7" s="1"/>
  <c r="BF1078" i="7"/>
  <c r="BG1078" i="7" s="1"/>
  <c r="BH1078" i="7" s="1"/>
  <c r="BF1295" i="7"/>
  <c r="BG1295" i="7" s="1"/>
  <c r="BH1295" i="7" s="1"/>
  <c r="BF1225" i="7"/>
  <c r="BG1225" i="7" s="1"/>
  <c r="BH1225" i="7" s="1"/>
  <c r="BF1296" i="7"/>
  <c r="BG1296" i="7" s="1"/>
  <c r="BH1296" i="7" s="1"/>
  <c r="BF1079" i="7"/>
  <c r="BG1079" i="7" s="1"/>
  <c r="BH1079" i="7" s="1"/>
  <c r="BF1297" i="7"/>
  <c r="BG1297" i="7" s="1"/>
  <c r="BH1297" i="7" s="1"/>
  <c r="BF1298" i="7"/>
  <c r="BG1298" i="7" s="1"/>
  <c r="BH1298" i="7" s="1"/>
  <c r="BF1299" i="7"/>
  <c r="BG1299" i="7" s="1"/>
  <c r="BH1299" i="7" s="1"/>
  <c r="BF1226" i="7"/>
  <c r="BG1226" i="7" s="1"/>
  <c r="BH1226" i="7" s="1"/>
  <c r="BF1227" i="7"/>
  <c r="BG1227" i="7" s="1"/>
  <c r="BH1227" i="7" s="1"/>
  <c r="BF1080" i="7"/>
  <c r="BG1080" i="7" s="1"/>
  <c r="BH1080" i="7" s="1"/>
  <c r="BF1300" i="7"/>
  <c r="BG1300" i="7" s="1"/>
  <c r="BH1300" i="7" s="1"/>
  <c r="BF1301" i="7"/>
  <c r="BG1301" i="7" s="1"/>
  <c r="BH1301" i="7" s="1"/>
  <c r="BF1302" i="7"/>
  <c r="BG1302" i="7" s="1"/>
  <c r="BH1302" i="7" s="1"/>
  <c r="BF1303" i="7"/>
  <c r="BG1303" i="7" s="1"/>
  <c r="BH1303" i="7" s="1"/>
  <c r="BF1304" i="7"/>
  <c r="BG1304" i="7" s="1"/>
  <c r="BH1304" i="7" s="1"/>
  <c r="BF1350" i="7"/>
  <c r="BG1350" i="7" s="1"/>
  <c r="BH1350" i="7" s="1"/>
  <c r="BF1351" i="7"/>
  <c r="BG1351" i="7" s="1"/>
  <c r="BH1351" i="7" s="1"/>
  <c r="BF1228" i="7"/>
  <c r="BG1228" i="7" s="1"/>
  <c r="BH1228" i="7" s="1"/>
  <c r="BF1305" i="7"/>
  <c r="BG1305" i="7" s="1"/>
  <c r="BH1305" i="7" s="1"/>
  <c r="BF1352" i="7"/>
  <c r="BG1352" i="7" s="1"/>
  <c r="BH1352" i="7" s="1"/>
  <c r="BF1353" i="7"/>
  <c r="BG1353" i="7" s="1"/>
  <c r="BH1353" i="7" s="1"/>
  <c r="BF1229" i="7"/>
  <c r="BG1229" i="7" s="1"/>
  <c r="BH1229" i="7" s="1"/>
  <c r="BF1306" i="7"/>
  <c r="BG1306" i="7" s="1"/>
  <c r="BH1306" i="7" s="1"/>
  <c r="BF1230" i="7"/>
  <c r="BG1230" i="7" s="1"/>
  <c r="BH1230" i="7" s="1"/>
  <c r="BF1354" i="7"/>
  <c r="BG1354" i="7" s="1"/>
  <c r="BH1354" i="7" s="1"/>
  <c r="BF1355" i="7"/>
  <c r="BG1355" i="7" s="1"/>
  <c r="BH1355" i="7" s="1"/>
  <c r="BF1307" i="7"/>
  <c r="BG1307" i="7" s="1"/>
  <c r="BH1307" i="7" s="1"/>
  <c r="BF1356" i="7"/>
  <c r="BG1356" i="7" s="1"/>
  <c r="BH1356" i="7" s="1"/>
  <c r="BF1357" i="7"/>
  <c r="BG1357" i="7" s="1"/>
  <c r="BH1357" i="7" s="1"/>
  <c r="BF1308" i="7"/>
  <c r="BG1308" i="7" s="1"/>
  <c r="BH1308" i="7" s="1"/>
  <c r="BF1231" i="7"/>
  <c r="BG1231" i="7" s="1"/>
  <c r="BH1231" i="7" s="1"/>
  <c r="BF1081" i="7"/>
  <c r="BG1081" i="7" s="1"/>
  <c r="BH1081" i="7" s="1"/>
  <c r="BF1232" i="7"/>
  <c r="BG1232" i="7" s="1"/>
  <c r="BH1232" i="7" s="1"/>
  <c r="BF1309" i="7"/>
  <c r="BG1309" i="7" s="1"/>
  <c r="BH1309" i="7" s="1"/>
  <c r="BF1358" i="7"/>
  <c r="BG1358" i="7" s="1"/>
  <c r="BH1358" i="7" s="1"/>
  <c r="BF1310" i="7"/>
  <c r="BG1310" i="7" s="1"/>
  <c r="BH1310" i="7" s="1"/>
  <c r="BF1311" i="7"/>
  <c r="BG1311" i="7" s="1"/>
  <c r="BH1311" i="7" s="1"/>
  <c r="BF1359" i="7"/>
  <c r="BG1359" i="7" s="1"/>
  <c r="BH1359" i="7" s="1"/>
  <c r="BF1360" i="7"/>
  <c r="BG1360" i="7" s="1"/>
  <c r="BH1360" i="7" s="1"/>
  <c r="BF1361" i="7"/>
  <c r="BG1361" i="7" s="1"/>
  <c r="BH1361" i="7" s="1"/>
  <c r="BF1424" i="7"/>
  <c r="BG1424" i="7" s="1"/>
  <c r="BH1424" i="7" s="1"/>
  <c r="BF1362" i="7"/>
  <c r="BG1362" i="7" s="1"/>
  <c r="BH1362" i="7" s="1"/>
  <c r="BF1425" i="7"/>
  <c r="BG1425" i="7" s="1"/>
  <c r="BH1425" i="7" s="1"/>
  <c r="BF1363" i="7"/>
  <c r="BG1363" i="7" s="1"/>
  <c r="BH1363" i="7" s="1"/>
  <c r="BF1364" i="7"/>
  <c r="BG1364" i="7" s="1"/>
  <c r="BH1364" i="7" s="1"/>
  <c r="BF1365" i="7"/>
  <c r="BG1365" i="7" s="1"/>
  <c r="BH1365" i="7" s="1"/>
  <c r="BF1366" i="7"/>
  <c r="BG1366" i="7" s="1"/>
  <c r="BH1366" i="7" s="1"/>
  <c r="BF1426" i="7"/>
  <c r="BG1426" i="7" s="1"/>
  <c r="BH1426" i="7" s="1"/>
  <c r="BF1427" i="7"/>
  <c r="BG1427" i="7" s="1"/>
  <c r="BH1427" i="7" s="1"/>
  <c r="BF1367" i="7"/>
  <c r="BG1367" i="7" s="1"/>
  <c r="BH1367" i="7" s="1"/>
  <c r="BF1428" i="7"/>
  <c r="BG1428" i="7" s="1"/>
  <c r="BH1428" i="7" s="1"/>
  <c r="BF1429" i="7"/>
  <c r="BG1429" i="7" s="1"/>
  <c r="BH1429" i="7" s="1"/>
  <c r="BF139" i="7"/>
  <c r="BG139" i="7" s="1"/>
  <c r="BH139" i="7" s="1"/>
  <c r="BF1312" i="7"/>
  <c r="BG1312" i="7" s="1"/>
  <c r="BH1312" i="7" s="1"/>
  <c r="BF1233" i="7"/>
  <c r="BG1233" i="7" s="1"/>
  <c r="BH1233" i="7" s="1"/>
  <c r="BF1313" i="7"/>
  <c r="BG1313" i="7" s="1"/>
  <c r="BH1313" i="7" s="1"/>
  <c r="BF1368" i="7"/>
  <c r="BG1368" i="7" s="1"/>
  <c r="BH1368" i="7" s="1"/>
  <c r="BF1369" i="7"/>
  <c r="BG1369" i="7" s="1"/>
  <c r="BH1369" i="7" s="1"/>
  <c r="BF1370" i="7"/>
  <c r="BG1370" i="7" s="1"/>
  <c r="BH1370" i="7" s="1"/>
  <c r="BF1371" i="7"/>
  <c r="BG1371" i="7" s="1"/>
  <c r="BH1371" i="7" s="1"/>
  <c r="BF1314" i="7"/>
  <c r="BG1314" i="7" s="1"/>
  <c r="BH1314" i="7" s="1"/>
  <c r="BF1372" i="7"/>
  <c r="BG1372" i="7" s="1"/>
  <c r="BH1372" i="7" s="1"/>
  <c r="BF1234" i="7"/>
  <c r="BG1234" i="7" s="1"/>
  <c r="BH1234" i="7" s="1"/>
  <c r="BF1373" i="7"/>
  <c r="BG1373" i="7" s="1"/>
  <c r="BH1373" i="7" s="1"/>
  <c r="BF1374" i="7"/>
  <c r="BG1374" i="7" s="1"/>
  <c r="BH1374" i="7" s="1"/>
  <c r="BF1315" i="7"/>
  <c r="BG1315" i="7" s="1"/>
  <c r="BH1315" i="7" s="1"/>
  <c r="BF1375" i="7"/>
  <c r="BG1375" i="7" s="1"/>
  <c r="BH1375" i="7" s="1"/>
  <c r="BF1376" i="7"/>
  <c r="BG1376" i="7" s="1"/>
  <c r="BH1376" i="7" s="1"/>
  <c r="BF1430" i="7"/>
  <c r="BG1430" i="7" s="1"/>
  <c r="BH1430" i="7" s="1"/>
  <c r="BF1431" i="7"/>
  <c r="BG1431" i="7" s="1"/>
  <c r="BH1431" i="7" s="1"/>
  <c r="BF1377" i="7"/>
  <c r="BG1377" i="7" s="1"/>
  <c r="BH1377" i="7" s="1"/>
  <c r="BF1432" i="7"/>
  <c r="BG1432" i="7" s="1"/>
  <c r="BH1432" i="7" s="1"/>
  <c r="BF1378" i="7"/>
  <c r="BG1378" i="7" s="1"/>
  <c r="BH1378" i="7" s="1"/>
  <c r="BF1379" i="7"/>
  <c r="BG1379" i="7" s="1"/>
  <c r="BH1379" i="7" s="1"/>
  <c r="BF1316" i="7"/>
  <c r="BG1316" i="7" s="1"/>
  <c r="BH1316" i="7" s="1"/>
  <c r="BF1433" i="7"/>
  <c r="BG1433" i="7" s="1"/>
  <c r="BH1433" i="7" s="1"/>
  <c r="BF1380" i="7"/>
  <c r="BG1380" i="7" s="1"/>
  <c r="BH1380" i="7" s="1"/>
  <c r="BF1434" i="7"/>
  <c r="BG1434" i="7" s="1"/>
  <c r="BH1434" i="7" s="1"/>
  <c r="BF1435" i="7"/>
  <c r="BG1435" i="7" s="1"/>
  <c r="BH1435" i="7" s="1"/>
  <c r="BF1381" i="7"/>
  <c r="BG1381" i="7" s="1"/>
  <c r="BH1381" i="7" s="1"/>
  <c r="BF1436" i="7"/>
  <c r="BG1436" i="7" s="1"/>
  <c r="BH1436" i="7" s="1"/>
  <c r="BF1437" i="7"/>
  <c r="BG1437" i="7" s="1"/>
  <c r="BH1437" i="7" s="1"/>
  <c r="BF1438" i="7"/>
  <c r="BG1438" i="7" s="1"/>
  <c r="BH1438" i="7" s="1"/>
  <c r="BF1439" i="7"/>
  <c r="BG1439" i="7" s="1"/>
  <c r="BH1439" i="7" s="1"/>
  <c r="BF1382" i="7"/>
  <c r="BG1382" i="7" s="1"/>
  <c r="BH1382" i="7" s="1"/>
  <c r="BF1440" i="7"/>
  <c r="BG1440" i="7" s="1"/>
  <c r="BH1440" i="7" s="1"/>
  <c r="BF1235" i="7"/>
  <c r="BG1235" i="7" s="1"/>
  <c r="BH1235" i="7" s="1"/>
  <c r="BF1383" i="7"/>
  <c r="BG1383" i="7" s="1"/>
  <c r="BH1383" i="7" s="1"/>
  <c r="BF1441" i="7"/>
  <c r="BG1441" i="7" s="1"/>
  <c r="BH1441" i="7" s="1"/>
  <c r="BF1384" i="7"/>
  <c r="BG1384" i="7" s="1"/>
  <c r="BH1384" i="7" s="1"/>
  <c r="BF1442" i="7"/>
  <c r="BG1442" i="7" s="1"/>
  <c r="BH1442" i="7" s="1"/>
  <c r="BF1385" i="7"/>
  <c r="BG1385" i="7" s="1"/>
  <c r="BH1385" i="7" s="1"/>
  <c r="BF1386" i="7"/>
  <c r="BG1386" i="7" s="1"/>
  <c r="BH1386" i="7" s="1"/>
  <c r="BF1387" i="7"/>
  <c r="BG1387" i="7" s="1"/>
  <c r="BH1387" i="7" s="1"/>
  <c r="BF1443" i="7"/>
  <c r="BG1443" i="7" s="1"/>
  <c r="BH1443" i="7" s="1"/>
  <c r="BF1444" i="7"/>
  <c r="BG1444" i="7" s="1"/>
  <c r="BH1444" i="7" s="1"/>
  <c r="BF1445" i="7"/>
  <c r="BG1445" i="7" s="1"/>
  <c r="BH1445" i="7" s="1"/>
  <c r="BF1446" i="7"/>
  <c r="BG1446" i="7" s="1"/>
  <c r="BH1446" i="7" s="1"/>
  <c r="BF1388" i="7"/>
  <c r="BG1388" i="7" s="1"/>
  <c r="BH1388" i="7" s="1"/>
  <c r="BF1317" i="7"/>
  <c r="BG1317" i="7" s="1"/>
  <c r="BH1317" i="7" s="1"/>
  <c r="BF1447" i="7"/>
  <c r="BG1447" i="7" s="1"/>
  <c r="BH1447" i="7" s="1"/>
  <c r="BF1448" i="7"/>
  <c r="BG1448" i="7" s="1"/>
  <c r="BH1448" i="7" s="1"/>
  <c r="BF1318" i="7"/>
  <c r="BG1318" i="7" s="1"/>
  <c r="BH1318" i="7" s="1"/>
  <c r="BF1449" i="7"/>
  <c r="BG1449" i="7" s="1"/>
  <c r="BH1449" i="7" s="1"/>
  <c r="BF1450" i="7"/>
  <c r="BG1450" i="7" s="1"/>
  <c r="BH1450" i="7" s="1"/>
  <c r="BF1451" i="7"/>
  <c r="BG1451" i="7" s="1"/>
  <c r="BH1451" i="7" s="1"/>
  <c r="BF872" i="7"/>
  <c r="BG872" i="7" s="1"/>
  <c r="BH872" i="7" s="1"/>
  <c r="BF1452" i="7"/>
  <c r="BG1452" i="7" s="1"/>
  <c r="BH1452" i="7" s="1"/>
  <c r="BF1236" i="7"/>
  <c r="BG1236" i="7" s="1"/>
  <c r="BH1236" i="7" s="1"/>
  <c r="BF1389" i="7"/>
  <c r="BG1389" i="7" s="1"/>
  <c r="BH1389" i="7" s="1"/>
  <c r="BF1453" i="7"/>
  <c r="BG1453" i="7" s="1"/>
  <c r="BH1453" i="7" s="1"/>
  <c r="BF1237" i="7"/>
  <c r="BG1237" i="7" s="1"/>
  <c r="BH1237" i="7" s="1"/>
  <c r="BF1454" i="7"/>
  <c r="BG1454" i="7" s="1"/>
  <c r="BH1454" i="7" s="1"/>
  <c r="BF1455" i="7"/>
  <c r="BG1455" i="7" s="1"/>
  <c r="BH1455" i="7" s="1"/>
  <c r="BF1456" i="7"/>
  <c r="BG1456" i="7" s="1"/>
  <c r="BH1456" i="7" s="1"/>
  <c r="BF1319" i="7"/>
  <c r="BG1319" i="7" s="1"/>
  <c r="BH1319" i="7" s="1"/>
  <c r="BF1457" i="7"/>
  <c r="BG1457" i="7" s="1"/>
  <c r="BH1457" i="7" s="1"/>
  <c r="BF1320" i="7"/>
  <c r="BG1320" i="7" s="1"/>
  <c r="BH1320" i="7" s="1"/>
  <c r="BF1390" i="7"/>
  <c r="BG1390" i="7" s="1"/>
  <c r="BH1390" i="7" s="1"/>
  <c r="BF1321" i="7"/>
  <c r="BG1321" i="7" s="1"/>
  <c r="BH1321" i="7" s="1"/>
  <c r="BF1458" i="7"/>
  <c r="BG1458" i="7" s="1"/>
  <c r="BH1458" i="7" s="1"/>
  <c r="BF1391" i="7"/>
  <c r="BG1391" i="7" s="1"/>
  <c r="BH1391" i="7" s="1"/>
  <c r="BF1459" i="7"/>
  <c r="BG1459" i="7" s="1"/>
  <c r="BH1459" i="7" s="1"/>
  <c r="BF1392" i="7"/>
  <c r="BG1392" i="7" s="1"/>
  <c r="BH1392" i="7" s="1"/>
  <c r="BF1322" i="7"/>
  <c r="BG1322" i="7" s="1"/>
  <c r="BH1322" i="7" s="1"/>
  <c r="BF1393" i="7"/>
  <c r="BG1393" i="7" s="1"/>
  <c r="BH1393" i="7" s="1"/>
  <c r="BF1238" i="7"/>
  <c r="BG1238" i="7" s="1"/>
  <c r="BH1238" i="7" s="1"/>
  <c r="BF1394" i="7"/>
  <c r="BG1394" i="7" s="1"/>
  <c r="BH1394" i="7" s="1"/>
  <c r="BF1395" i="7"/>
  <c r="BG1395" i="7" s="1"/>
  <c r="BH1395" i="7" s="1"/>
  <c r="BF1323" i="7"/>
  <c r="BG1323" i="7" s="1"/>
  <c r="BH1323" i="7" s="1"/>
  <c r="BF1082" i="7"/>
  <c r="BG1082" i="7" s="1"/>
  <c r="BH1082" i="7" s="1"/>
  <c r="BF1396" i="7"/>
  <c r="BG1396" i="7" s="1"/>
  <c r="BH1396" i="7" s="1"/>
  <c r="BF1460" i="7"/>
  <c r="BG1460" i="7" s="1"/>
  <c r="BH1460" i="7" s="1"/>
  <c r="BF1397" i="7"/>
  <c r="BG1397" i="7" s="1"/>
  <c r="BH1397" i="7" s="1"/>
  <c r="BF1461" i="7"/>
  <c r="BG1461" i="7" s="1"/>
  <c r="BH1461" i="7" s="1"/>
  <c r="BF1398" i="7"/>
  <c r="BG1398" i="7" s="1"/>
  <c r="BH1398" i="7" s="1"/>
  <c r="BF1462" i="7"/>
  <c r="BG1462" i="7" s="1"/>
  <c r="BH1462" i="7" s="1"/>
  <c r="BF1463" i="7"/>
  <c r="BG1463" i="7" s="1"/>
  <c r="BH1463" i="7" s="1"/>
  <c r="BF1324" i="7"/>
  <c r="BG1324" i="7" s="1"/>
  <c r="BH1324" i="7" s="1"/>
  <c r="BF1325" i="7"/>
  <c r="BG1325" i="7" s="1"/>
  <c r="BH1325" i="7" s="1"/>
  <c r="BF1399" i="7"/>
  <c r="BG1399" i="7" s="1"/>
  <c r="BH1399" i="7" s="1"/>
  <c r="BF1400" i="7"/>
  <c r="BG1400" i="7" s="1"/>
  <c r="BH1400" i="7" s="1"/>
  <c r="BF1401" i="7"/>
  <c r="BG1401" i="7" s="1"/>
  <c r="BH1401" i="7" s="1"/>
  <c r="BF1464" i="7"/>
  <c r="BG1464" i="7" s="1"/>
  <c r="BH1464" i="7" s="1"/>
  <c r="BF1326" i="7"/>
  <c r="BG1326" i="7" s="1"/>
  <c r="BH1326" i="7" s="1"/>
  <c r="BF1402" i="7"/>
  <c r="BG1402" i="7" s="1"/>
  <c r="BH1402" i="7" s="1"/>
  <c r="BF1403" i="7"/>
  <c r="BG1403" i="7" s="1"/>
  <c r="BH1403" i="7" s="1"/>
  <c r="BF1083" i="7"/>
  <c r="BG1083" i="7" s="1"/>
  <c r="BH1083" i="7" s="1"/>
  <c r="BF1404" i="7"/>
  <c r="BG1404" i="7" s="1"/>
  <c r="BH1404" i="7" s="1"/>
  <c r="BF1465" i="7"/>
  <c r="BG1465" i="7" s="1"/>
  <c r="BH1465" i="7" s="1"/>
  <c r="BF1239" i="7"/>
  <c r="BG1239" i="7" s="1"/>
  <c r="BH1239" i="7" s="1"/>
  <c r="BF1405" i="7"/>
  <c r="BG1405" i="7" s="1"/>
  <c r="BH1405" i="7" s="1"/>
  <c r="BF1327" i="7"/>
  <c r="BG1327" i="7" s="1"/>
  <c r="BH1327" i="7" s="1"/>
  <c r="BF1466" i="7"/>
  <c r="BG1466" i="7" s="1"/>
  <c r="BH1466" i="7" s="1"/>
  <c r="BF1406" i="7"/>
  <c r="BG1406" i="7" s="1"/>
  <c r="BH1406" i="7" s="1"/>
  <c r="BF1240" i="7"/>
  <c r="BG1240" i="7" s="1"/>
  <c r="BH1240" i="7" s="1"/>
  <c r="BF1467" i="7"/>
  <c r="BG1467" i="7" s="1"/>
  <c r="BH1467" i="7" s="1"/>
  <c r="BF1407" i="7"/>
  <c r="BG1407" i="7" s="1"/>
  <c r="BH1407" i="7" s="1"/>
  <c r="BF1408" i="7"/>
  <c r="BG1408" i="7" s="1"/>
  <c r="BH1408" i="7" s="1"/>
  <c r="BF1468" i="7"/>
  <c r="BG1468" i="7" s="1"/>
  <c r="BH1468" i="7" s="1"/>
  <c r="BF1469" i="7"/>
  <c r="BG1469" i="7" s="1"/>
  <c r="BH1469" i="7" s="1"/>
  <c r="BF1409" i="7"/>
  <c r="BG1409" i="7" s="1"/>
  <c r="BH1409" i="7" s="1"/>
  <c r="BF1470" i="7"/>
  <c r="BG1470" i="7" s="1"/>
  <c r="BH1470" i="7" s="1"/>
  <c r="BF1471" i="7"/>
  <c r="BG1471" i="7" s="1"/>
  <c r="BH1471" i="7" s="1"/>
  <c r="BF1410" i="7"/>
  <c r="BG1410" i="7" s="1"/>
  <c r="BH1410" i="7" s="1"/>
  <c r="BF1241" i="7"/>
  <c r="BG1241" i="7" s="1"/>
  <c r="BH1241" i="7" s="1"/>
  <c r="BF1472" i="7"/>
  <c r="BG1472" i="7" s="1"/>
  <c r="BH1472" i="7" s="1"/>
  <c r="BF1473" i="7"/>
  <c r="BG1473" i="7" s="1"/>
  <c r="BH1473" i="7" s="1"/>
  <c r="BF1411" i="7"/>
  <c r="BG1411" i="7" s="1"/>
  <c r="BH1411" i="7" s="1"/>
  <c r="BF1242" i="7"/>
  <c r="BG1242" i="7" s="1"/>
  <c r="BH1242" i="7" s="1"/>
  <c r="BF873" i="7"/>
  <c r="BG873" i="7" s="1"/>
  <c r="BH873" i="7" s="1"/>
  <c r="BF1474" i="7"/>
  <c r="BG1474" i="7" s="1"/>
  <c r="BH1474" i="7" s="1"/>
  <c r="BF710" i="7"/>
  <c r="BG710" i="7" s="1"/>
  <c r="BH710" i="7" s="1"/>
  <c r="BF1562" i="7"/>
  <c r="BG1562" i="7" s="1"/>
  <c r="BH1562" i="7" s="1"/>
  <c r="BF1563" i="7"/>
  <c r="BG1563" i="7" s="1"/>
  <c r="BH1563" i="7" s="1"/>
  <c r="BF1564" i="7"/>
  <c r="BG1564" i="7" s="1"/>
  <c r="BH1564" i="7" s="1"/>
  <c r="BF1565" i="7"/>
  <c r="BG1565" i="7" s="1"/>
  <c r="BH1565" i="7" s="1"/>
  <c r="BF1328" i="7"/>
  <c r="BG1328" i="7" s="1"/>
  <c r="BH1328" i="7" s="1"/>
  <c r="BF1475" i="7"/>
  <c r="BG1475" i="7" s="1"/>
  <c r="BH1475" i="7" s="1"/>
  <c r="BF1476" i="7"/>
  <c r="BG1476" i="7" s="1"/>
  <c r="BH1476" i="7" s="1"/>
  <c r="BF874" i="7"/>
  <c r="BG874" i="7" s="1"/>
  <c r="BH874" i="7" s="1"/>
  <c r="BF1477" i="7"/>
  <c r="BG1477" i="7" s="1"/>
  <c r="BH1477" i="7" s="1"/>
  <c r="BF1478" i="7"/>
  <c r="BG1478" i="7" s="1"/>
  <c r="BH1478" i="7" s="1"/>
  <c r="BF1412" i="7"/>
  <c r="BG1412" i="7" s="1"/>
  <c r="BH1412" i="7" s="1"/>
  <c r="BF1479" i="7"/>
  <c r="BG1479" i="7" s="1"/>
  <c r="BH1479" i="7" s="1"/>
  <c r="BF1566" i="7"/>
  <c r="BG1566" i="7" s="1"/>
  <c r="BH1566" i="7" s="1"/>
  <c r="BF1480" i="7"/>
  <c r="BG1480" i="7" s="1"/>
  <c r="BH1480" i="7" s="1"/>
  <c r="BF1567" i="7"/>
  <c r="BG1567" i="7" s="1"/>
  <c r="BH1567" i="7" s="1"/>
  <c r="BF1084" i="7"/>
  <c r="BG1084" i="7" s="1"/>
  <c r="BH1084" i="7" s="1"/>
  <c r="BF1568" i="7"/>
  <c r="BG1568" i="7" s="1"/>
  <c r="BH1568" i="7" s="1"/>
  <c r="BF1481" i="7"/>
  <c r="BG1481" i="7" s="1"/>
  <c r="BH1481" i="7" s="1"/>
  <c r="BF1482" i="7"/>
  <c r="BG1482" i="7" s="1"/>
  <c r="BH1482" i="7" s="1"/>
  <c r="BF1413" i="7"/>
  <c r="BG1413" i="7" s="1"/>
  <c r="BH1413" i="7" s="1"/>
  <c r="BF1483" i="7"/>
  <c r="BG1483" i="7" s="1"/>
  <c r="BH1483" i="7" s="1"/>
  <c r="BF1484" i="7"/>
  <c r="BG1484" i="7" s="1"/>
  <c r="BH1484" i="7" s="1"/>
  <c r="BF1485" i="7"/>
  <c r="BG1485" i="7" s="1"/>
  <c r="BH1485" i="7" s="1"/>
  <c r="BF1569" i="7"/>
  <c r="BG1569" i="7" s="1"/>
  <c r="BH1569" i="7" s="1"/>
  <c r="BF1570" i="7"/>
  <c r="BG1570" i="7" s="1"/>
  <c r="BH1570" i="7" s="1"/>
  <c r="BF1571" i="7"/>
  <c r="BG1571" i="7" s="1"/>
  <c r="BH1571" i="7" s="1"/>
  <c r="BF1486" i="7"/>
  <c r="BG1486" i="7" s="1"/>
  <c r="BH1486" i="7" s="1"/>
  <c r="BF1487" i="7"/>
  <c r="BG1487" i="7" s="1"/>
  <c r="BH1487" i="7" s="1"/>
  <c r="BF1488" i="7"/>
  <c r="BG1488" i="7" s="1"/>
  <c r="BH1488" i="7" s="1"/>
  <c r="BF1489" i="7"/>
  <c r="BG1489" i="7" s="1"/>
  <c r="BH1489" i="7" s="1"/>
  <c r="BF1490" i="7"/>
  <c r="BG1490" i="7" s="1"/>
  <c r="BH1490" i="7" s="1"/>
  <c r="BF1414" i="7"/>
  <c r="BG1414" i="7" s="1"/>
  <c r="BH1414" i="7" s="1"/>
  <c r="BF1491" i="7"/>
  <c r="BG1491" i="7" s="1"/>
  <c r="BH1491" i="7" s="1"/>
  <c r="BF1492" i="7"/>
  <c r="BG1492" i="7" s="1"/>
  <c r="BH1492" i="7" s="1"/>
  <c r="BF1572" i="7"/>
  <c r="BG1572" i="7" s="1"/>
  <c r="BH1572" i="7" s="1"/>
  <c r="BF1415" i="7"/>
  <c r="BG1415" i="7" s="1"/>
  <c r="BH1415" i="7" s="1"/>
  <c r="BF1573" i="7"/>
  <c r="BG1573" i="7" s="1"/>
  <c r="BH1573" i="7" s="1"/>
  <c r="BF1574" i="7"/>
  <c r="BG1574" i="7" s="1"/>
  <c r="BH1574" i="7" s="1"/>
  <c r="BF1243" i="7"/>
  <c r="BG1243" i="7" s="1"/>
  <c r="BH1243" i="7" s="1"/>
  <c r="BF1085" i="7"/>
  <c r="BG1085" i="7" s="1"/>
  <c r="BH1085" i="7" s="1"/>
  <c r="BF1493" i="7"/>
  <c r="BG1493" i="7" s="1"/>
  <c r="BH1493" i="7" s="1"/>
  <c r="BF1494" i="7"/>
  <c r="BG1494" i="7" s="1"/>
  <c r="BH1494" i="7" s="1"/>
  <c r="BF1416" i="7"/>
  <c r="BG1416" i="7" s="1"/>
  <c r="BH1416" i="7" s="1"/>
  <c r="BF1495" i="7"/>
  <c r="BG1495" i="7" s="1"/>
  <c r="BH1495" i="7" s="1"/>
  <c r="BF1575" i="7"/>
  <c r="BG1575" i="7" s="1"/>
  <c r="BH1575" i="7" s="1"/>
  <c r="BF1496" i="7"/>
  <c r="BG1496" i="7" s="1"/>
  <c r="BH1496" i="7" s="1"/>
  <c r="BF1576" i="7"/>
  <c r="BG1576" i="7" s="1"/>
  <c r="BH1576" i="7" s="1"/>
  <c r="BF1577" i="7"/>
  <c r="BG1577" i="7" s="1"/>
  <c r="BH1577" i="7" s="1"/>
  <c r="BF1578" i="7"/>
  <c r="BG1578" i="7" s="1"/>
  <c r="BH1578" i="7" s="1"/>
  <c r="BF1497" i="7"/>
  <c r="BG1497" i="7" s="1"/>
  <c r="BH1497" i="7" s="1"/>
  <c r="BF1579" i="7"/>
  <c r="BG1579" i="7" s="1"/>
  <c r="BH1579" i="7" s="1"/>
  <c r="BF1580" i="7"/>
  <c r="BG1580" i="7" s="1"/>
  <c r="BH1580" i="7" s="1"/>
  <c r="BF1498" i="7"/>
  <c r="BG1498" i="7" s="1"/>
  <c r="BH1498" i="7" s="1"/>
  <c r="BF1499" i="7"/>
  <c r="BG1499" i="7" s="1"/>
  <c r="BH1499" i="7" s="1"/>
  <c r="BF1581" i="7"/>
  <c r="BG1581" i="7" s="1"/>
  <c r="BH1581" i="7" s="1"/>
  <c r="BF1500" i="7"/>
  <c r="BG1500" i="7" s="1"/>
  <c r="BH1500" i="7" s="1"/>
  <c r="BF1501" i="7"/>
  <c r="BG1501" i="7" s="1"/>
  <c r="BH1501" i="7" s="1"/>
  <c r="BF1244" i="7"/>
  <c r="BG1244" i="7" s="1"/>
  <c r="BH1244" i="7" s="1"/>
  <c r="BF1582" i="7"/>
  <c r="BG1582" i="7" s="1"/>
  <c r="BH1582" i="7" s="1"/>
  <c r="BF1502" i="7"/>
  <c r="BG1502" i="7" s="1"/>
  <c r="BH1502" i="7" s="1"/>
  <c r="BF1245" i="7"/>
  <c r="BG1245" i="7" s="1"/>
  <c r="BH1245" i="7" s="1"/>
  <c r="BF1583" i="7"/>
  <c r="BG1583" i="7" s="1"/>
  <c r="BH1583" i="7" s="1"/>
  <c r="BF1584" i="7"/>
  <c r="BG1584" i="7" s="1"/>
  <c r="BH1584" i="7" s="1"/>
  <c r="BF1585" i="7"/>
  <c r="BG1585" i="7" s="1"/>
  <c r="BH1585" i="7" s="1"/>
  <c r="BF1503" i="7"/>
  <c r="BG1503" i="7" s="1"/>
  <c r="BH1503" i="7" s="1"/>
  <c r="BF1586" i="7"/>
  <c r="BG1586" i="7" s="1"/>
  <c r="BH1586" i="7" s="1"/>
  <c r="BF1587" i="7"/>
  <c r="BG1587" i="7" s="1"/>
  <c r="BH1587" i="7" s="1"/>
  <c r="BF1588" i="7"/>
  <c r="BG1588" i="7" s="1"/>
  <c r="BH1588" i="7" s="1"/>
  <c r="BF1589" i="7"/>
  <c r="BG1589" i="7" s="1"/>
  <c r="BH1589" i="7" s="1"/>
  <c r="BF1590" i="7"/>
  <c r="BG1590" i="7" s="1"/>
  <c r="BH1590" i="7" s="1"/>
  <c r="BF1417" i="7"/>
  <c r="BG1417" i="7" s="1"/>
  <c r="BH1417" i="7" s="1"/>
  <c r="BF875" i="7"/>
  <c r="BG875" i="7" s="1"/>
  <c r="BH875" i="7" s="1"/>
  <c r="BF1504" i="7"/>
  <c r="BG1504" i="7" s="1"/>
  <c r="BH1504" i="7" s="1"/>
  <c r="BF1505" i="7"/>
  <c r="BG1505" i="7" s="1"/>
  <c r="BH1505" i="7" s="1"/>
  <c r="BF1506" i="7"/>
  <c r="BG1506" i="7" s="1"/>
  <c r="BH1506" i="7" s="1"/>
  <c r="BF1507" i="7"/>
  <c r="BG1507" i="7" s="1"/>
  <c r="BH1507" i="7" s="1"/>
  <c r="BF1508" i="7"/>
  <c r="BG1508" i="7" s="1"/>
  <c r="BH1508" i="7" s="1"/>
  <c r="BF1086" i="7"/>
  <c r="BG1086" i="7" s="1"/>
  <c r="BH1086" i="7" s="1"/>
  <c r="BF1591" i="7"/>
  <c r="BG1591" i="7" s="1"/>
  <c r="BH1591" i="7" s="1"/>
  <c r="BF1509" i="7"/>
  <c r="BG1509" i="7" s="1"/>
  <c r="BH1509" i="7" s="1"/>
  <c r="BF1592" i="7"/>
  <c r="BG1592" i="7" s="1"/>
  <c r="BH1592" i="7" s="1"/>
  <c r="BF1510" i="7"/>
  <c r="BG1510" i="7" s="1"/>
  <c r="BH1510" i="7" s="1"/>
  <c r="BF1593" i="7"/>
  <c r="BG1593" i="7" s="1"/>
  <c r="BH1593" i="7" s="1"/>
  <c r="BF1511" i="7"/>
  <c r="BG1511" i="7" s="1"/>
  <c r="BH1511" i="7" s="1"/>
  <c r="BF1512" i="7"/>
  <c r="BG1512" i="7" s="1"/>
  <c r="BH1512" i="7" s="1"/>
  <c r="BF1418" i="7"/>
  <c r="BG1418" i="7" s="1"/>
  <c r="BH1418" i="7" s="1"/>
  <c r="BF1329" i="7"/>
  <c r="BG1329" i="7" s="1"/>
  <c r="BH1329" i="7" s="1"/>
  <c r="BF1594" i="7"/>
  <c r="BG1594" i="7" s="1"/>
  <c r="BH1594" i="7" s="1"/>
  <c r="BF1595" i="7"/>
  <c r="BG1595" i="7" s="1"/>
  <c r="BH1595" i="7" s="1"/>
  <c r="BF1513" i="7"/>
  <c r="BG1513" i="7" s="1"/>
  <c r="BH1513" i="7" s="1"/>
  <c r="BF1596" i="7"/>
  <c r="BG1596" i="7" s="1"/>
  <c r="BH1596" i="7" s="1"/>
  <c r="BF1514" i="7"/>
  <c r="BG1514" i="7" s="1"/>
  <c r="BH1514" i="7" s="1"/>
  <c r="BF1515" i="7"/>
  <c r="BG1515" i="7" s="1"/>
  <c r="BH1515" i="7" s="1"/>
  <c r="BF1516" i="7"/>
  <c r="BG1516" i="7" s="1"/>
  <c r="BH1516" i="7" s="1"/>
  <c r="BF1517" i="7"/>
  <c r="BG1517" i="7" s="1"/>
  <c r="BH1517" i="7" s="1"/>
  <c r="BF1518" i="7"/>
  <c r="BG1518" i="7" s="1"/>
  <c r="BH1518" i="7" s="1"/>
  <c r="BF1519" i="7"/>
  <c r="BG1519" i="7" s="1"/>
  <c r="BH1519" i="7" s="1"/>
  <c r="BF1520" i="7"/>
  <c r="BG1520" i="7" s="1"/>
  <c r="BH1520" i="7" s="1"/>
  <c r="BF1597" i="7"/>
  <c r="BG1597" i="7" s="1"/>
  <c r="BH1597" i="7" s="1"/>
  <c r="BF1598" i="7"/>
  <c r="BG1598" i="7" s="1"/>
  <c r="BH1598" i="7" s="1"/>
  <c r="BF1521" i="7"/>
  <c r="BG1521" i="7" s="1"/>
  <c r="BH1521" i="7" s="1"/>
  <c r="BF1246" i="7"/>
  <c r="BG1246" i="7" s="1"/>
  <c r="BH1246" i="7" s="1"/>
  <c r="BF1599" i="7"/>
  <c r="BG1599" i="7" s="1"/>
  <c r="BH1599" i="7" s="1"/>
  <c r="BF1522" i="7"/>
  <c r="BG1522" i="7" s="1"/>
  <c r="BH1522" i="7" s="1"/>
  <c r="BF1600" i="7"/>
  <c r="BG1600" i="7" s="1"/>
  <c r="BH1600" i="7" s="1"/>
  <c r="BF1601" i="7"/>
  <c r="BG1601" i="7" s="1"/>
  <c r="BH1601" i="7" s="1"/>
  <c r="BF1523" i="7"/>
  <c r="BG1523" i="7" s="1"/>
  <c r="BH1523" i="7" s="1"/>
  <c r="BF1602" i="7"/>
  <c r="BG1602" i="7" s="1"/>
  <c r="BH1602" i="7" s="1"/>
  <c r="BF1524" i="7"/>
  <c r="BG1524" i="7" s="1"/>
  <c r="BH1524" i="7" s="1"/>
  <c r="BF1525" i="7"/>
  <c r="BG1525" i="7" s="1"/>
  <c r="BH1525" i="7" s="1"/>
  <c r="BF1526" i="7"/>
  <c r="BG1526" i="7" s="1"/>
  <c r="BH1526" i="7" s="1"/>
  <c r="BF1527" i="7"/>
  <c r="BG1527" i="7" s="1"/>
  <c r="BH1527" i="7" s="1"/>
  <c r="BF1603" i="7"/>
  <c r="BG1603" i="7" s="1"/>
  <c r="BH1603" i="7" s="1"/>
  <c r="BF1604" i="7"/>
  <c r="BG1604" i="7" s="1"/>
  <c r="BH1604" i="7" s="1"/>
  <c r="BF1605" i="7"/>
  <c r="BG1605" i="7" s="1"/>
  <c r="BH1605" i="7" s="1"/>
  <c r="BF1528" i="7"/>
  <c r="BG1528" i="7" s="1"/>
  <c r="BH1528" i="7" s="1"/>
  <c r="BF1529" i="7"/>
  <c r="BG1529" i="7" s="1"/>
  <c r="BH1529" i="7" s="1"/>
  <c r="BF1530" i="7"/>
  <c r="BG1530" i="7" s="1"/>
  <c r="BH1530" i="7" s="1"/>
  <c r="BF1531" i="7"/>
  <c r="BG1531" i="7" s="1"/>
  <c r="BH1531" i="7" s="1"/>
  <c r="BF1606" i="7"/>
  <c r="BG1606" i="7" s="1"/>
  <c r="BH1606" i="7" s="1"/>
  <c r="BF1532" i="7"/>
  <c r="BG1532" i="7" s="1"/>
  <c r="BH1532" i="7" s="1"/>
  <c r="BF1607" i="7"/>
  <c r="BG1607" i="7" s="1"/>
  <c r="BH1607" i="7" s="1"/>
  <c r="BF1533" i="7"/>
  <c r="BG1533" i="7" s="1"/>
  <c r="BH1533" i="7" s="1"/>
  <c r="BF1608" i="7"/>
  <c r="BG1608" i="7" s="1"/>
  <c r="BH1608" i="7" s="1"/>
  <c r="BF1609" i="7"/>
  <c r="BG1609" i="7" s="1"/>
  <c r="BH1609" i="7" s="1"/>
  <c r="BF1534" i="7"/>
  <c r="BG1534" i="7" s="1"/>
  <c r="BH1534" i="7" s="1"/>
  <c r="BF1419" i="7"/>
  <c r="BG1419" i="7" s="1"/>
  <c r="BH1419" i="7" s="1"/>
  <c r="BF1535" i="7"/>
  <c r="BG1535" i="7" s="1"/>
  <c r="BH1535" i="7" s="1"/>
  <c r="BF1610" i="7"/>
  <c r="BG1610" i="7" s="1"/>
  <c r="BH1610" i="7" s="1"/>
  <c r="BF1536" i="7"/>
  <c r="BG1536" i="7" s="1"/>
  <c r="BH1536" i="7" s="1"/>
  <c r="BF1611" i="7"/>
  <c r="BG1611" i="7" s="1"/>
  <c r="BH1611" i="7" s="1"/>
  <c r="BF1537" i="7"/>
  <c r="BG1537" i="7" s="1"/>
  <c r="BH1537" i="7" s="1"/>
  <c r="BF1612" i="7"/>
  <c r="BG1612" i="7" s="1"/>
  <c r="BH1612" i="7" s="1"/>
  <c r="BF1247" i="7"/>
  <c r="BG1247" i="7" s="1"/>
  <c r="BH1247" i="7" s="1"/>
  <c r="BF1613" i="7"/>
  <c r="BG1613" i="7" s="1"/>
  <c r="BH1613" i="7" s="1"/>
  <c r="BF1614" i="7"/>
  <c r="BG1614" i="7" s="1"/>
  <c r="BH1614" i="7" s="1"/>
  <c r="BF1615" i="7"/>
  <c r="BG1615" i="7" s="1"/>
  <c r="BH1615" i="7" s="1"/>
  <c r="BF1616" i="7"/>
  <c r="BG1616" i="7" s="1"/>
  <c r="BH1616" i="7" s="1"/>
  <c r="BF1248" i="7"/>
  <c r="BG1248" i="7" s="1"/>
  <c r="BH1248" i="7" s="1"/>
  <c r="BF1249" i="7"/>
  <c r="BG1249" i="7" s="1"/>
  <c r="BH1249" i="7" s="1"/>
  <c r="BF1420" i="7"/>
  <c r="BG1420" i="7" s="1"/>
  <c r="BH1420" i="7" s="1"/>
  <c r="BF1538" i="7"/>
  <c r="BG1538" i="7" s="1"/>
  <c r="BH1538" i="7" s="1"/>
  <c r="BF1539" i="7"/>
  <c r="BG1539" i="7" s="1"/>
  <c r="BH1539" i="7" s="1"/>
  <c r="BF1617" i="7"/>
  <c r="BG1617" i="7" s="1"/>
  <c r="BH1617" i="7" s="1"/>
  <c r="BF1618" i="7"/>
  <c r="BG1618" i="7" s="1"/>
  <c r="BH1618" i="7" s="1"/>
  <c r="BF1619" i="7"/>
  <c r="BG1619" i="7" s="1"/>
  <c r="BH1619" i="7" s="1"/>
  <c r="BF1620" i="7"/>
  <c r="BG1620" i="7" s="1"/>
  <c r="BH1620" i="7" s="1"/>
  <c r="BF1540" i="7"/>
  <c r="BG1540" i="7" s="1"/>
  <c r="BH1540" i="7" s="1"/>
  <c r="BF1541" i="7"/>
  <c r="BG1541" i="7" s="1"/>
  <c r="BH1541" i="7" s="1"/>
  <c r="BF1621" i="7"/>
  <c r="BG1621" i="7" s="1"/>
  <c r="BH1621" i="7" s="1"/>
  <c r="BF1622" i="7"/>
  <c r="BG1622" i="7" s="1"/>
  <c r="BH1622" i="7" s="1"/>
  <c r="BF1623" i="7"/>
  <c r="BG1623" i="7" s="1"/>
  <c r="BH1623" i="7" s="1"/>
  <c r="BF1542" i="7"/>
  <c r="BG1542" i="7" s="1"/>
  <c r="BH1542" i="7" s="1"/>
  <c r="BF1624" i="7"/>
  <c r="BG1624" i="7" s="1"/>
  <c r="BH1624" i="7" s="1"/>
  <c r="BF1543" i="7"/>
  <c r="BG1543" i="7" s="1"/>
  <c r="BH1543" i="7" s="1"/>
  <c r="BF1625" i="7"/>
  <c r="BG1625" i="7" s="1"/>
  <c r="BH1625" i="7" s="1"/>
  <c r="BF1626" i="7"/>
  <c r="BG1626" i="7" s="1"/>
  <c r="BH1626" i="7" s="1"/>
  <c r="BF1627" i="7"/>
  <c r="BG1627" i="7" s="1"/>
  <c r="BH1627" i="7" s="1"/>
  <c r="BF1744" i="7"/>
  <c r="BG1744" i="7" s="1"/>
  <c r="BH1744" i="7" s="1"/>
  <c r="BF390" i="7"/>
  <c r="BG390" i="7" s="1"/>
  <c r="BH390" i="7" s="1"/>
  <c r="BF1628" i="7"/>
  <c r="BG1628" i="7" s="1"/>
  <c r="BH1628" i="7" s="1"/>
  <c r="BF1421" i="7"/>
  <c r="BG1421" i="7" s="1"/>
  <c r="BH1421" i="7" s="1"/>
  <c r="BF1745" i="7"/>
  <c r="BG1745" i="7" s="1"/>
  <c r="BH1745" i="7" s="1"/>
  <c r="BF1544" i="7"/>
  <c r="BG1544" i="7" s="1"/>
  <c r="BH1544" i="7" s="1"/>
  <c r="BF1746" i="7"/>
  <c r="BG1746" i="7" s="1"/>
  <c r="BH1746" i="7" s="1"/>
  <c r="BF1629" i="7"/>
  <c r="BG1629" i="7" s="1"/>
  <c r="BH1629" i="7" s="1"/>
  <c r="BF1630" i="7"/>
  <c r="BG1630" i="7" s="1"/>
  <c r="BH1630" i="7" s="1"/>
  <c r="BF1631" i="7"/>
  <c r="BG1631" i="7" s="1"/>
  <c r="BH1631" i="7" s="1"/>
  <c r="BF1545" i="7"/>
  <c r="BG1545" i="7" s="1"/>
  <c r="BH1545" i="7" s="1"/>
  <c r="BF1747" i="7"/>
  <c r="BG1747" i="7" s="1"/>
  <c r="BH1747" i="7" s="1"/>
  <c r="BF1748" i="7"/>
  <c r="BG1748" i="7" s="1"/>
  <c r="BH1748" i="7" s="1"/>
  <c r="BF1632" i="7"/>
  <c r="BG1632" i="7" s="1"/>
  <c r="BH1632" i="7" s="1"/>
  <c r="BF1633" i="7"/>
  <c r="BG1633" i="7" s="1"/>
  <c r="BH1633" i="7" s="1"/>
  <c r="BF1634" i="7"/>
  <c r="BG1634" i="7" s="1"/>
  <c r="BH1634" i="7" s="1"/>
  <c r="BF1635" i="7"/>
  <c r="BG1635" i="7" s="1"/>
  <c r="BH1635" i="7" s="1"/>
  <c r="BF1636" i="7"/>
  <c r="BG1636" i="7" s="1"/>
  <c r="BH1636" i="7" s="1"/>
  <c r="BF1749" i="7"/>
  <c r="BG1749" i="7" s="1"/>
  <c r="BH1749" i="7" s="1"/>
  <c r="BF1637" i="7"/>
  <c r="BG1637" i="7" s="1"/>
  <c r="BH1637" i="7" s="1"/>
  <c r="BF1546" i="7"/>
  <c r="BG1546" i="7" s="1"/>
  <c r="BH1546" i="7" s="1"/>
  <c r="BF1638" i="7"/>
  <c r="BG1638" i="7" s="1"/>
  <c r="BH1638" i="7" s="1"/>
  <c r="BF1750" i="7"/>
  <c r="BG1750" i="7" s="1"/>
  <c r="BH1750" i="7" s="1"/>
  <c r="BF1751" i="7"/>
  <c r="BG1751" i="7" s="1"/>
  <c r="BH1751" i="7" s="1"/>
  <c r="BF1639" i="7"/>
  <c r="BG1639" i="7" s="1"/>
  <c r="BH1639" i="7" s="1"/>
  <c r="BF1640" i="7"/>
  <c r="BG1640" i="7" s="1"/>
  <c r="BH1640" i="7" s="1"/>
  <c r="BF1641" i="7"/>
  <c r="BG1641" i="7" s="1"/>
  <c r="BH1641" i="7" s="1"/>
  <c r="BF1642" i="7"/>
  <c r="BG1642" i="7" s="1"/>
  <c r="BH1642" i="7" s="1"/>
  <c r="BF1752" i="7"/>
  <c r="BG1752" i="7" s="1"/>
  <c r="BH1752" i="7" s="1"/>
  <c r="BF1753" i="7"/>
  <c r="BG1753" i="7" s="1"/>
  <c r="BH1753" i="7" s="1"/>
  <c r="BF1754" i="7"/>
  <c r="BG1754" i="7" s="1"/>
  <c r="BH1754" i="7" s="1"/>
  <c r="BF1643" i="7"/>
  <c r="BG1643" i="7" s="1"/>
  <c r="BH1643" i="7" s="1"/>
  <c r="BF1644" i="7"/>
  <c r="BG1644" i="7" s="1"/>
  <c r="BH1644" i="7" s="1"/>
  <c r="BF1645" i="7"/>
  <c r="BG1645" i="7" s="1"/>
  <c r="BH1645" i="7" s="1"/>
  <c r="BF1646" i="7"/>
  <c r="BG1646" i="7" s="1"/>
  <c r="BH1646" i="7" s="1"/>
  <c r="BF1647" i="7"/>
  <c r="BG1647" i="7" s="1"/>
  <c r="BH1647" i="7" s="1"/>
  <c r="BF1755" i="7"/>
  <c r="BG1755" i="7" s="1"/>
  <c r="BH1755" i="7" s="1"/>
  <c r="BF1648" i="7"/>
  <c r="BG1648" i="7" s="1"/>
  <c r="BH1648" i="7" s="1"/>
  <c r="BF1649" i="7"/>
  <c r="BG1649" i="7" s="1"/>
  <c r="BH1649" i="7" s="1"/>
  <c r="BF1250" i="7"/>
  <c r="BG1250" i="7" s="1"/>
  <c r="BH1250" i="7" s="1"/>
  <c r="BF1650" i="7"/>
  <c r="BG1650" i="7" s="1"/>
  <c r="BH1650" i="7" s="1"/>
  <c r="BF1651" i="7"/>
  <c r="BG1651" i="7" s="1"/>
  <c r="BH1651" i="7" s="1"/>
  <c r="BF1756" i="7"/>
  <c r="BG1756" i="7" s="1"/>
  <c r="BH1756" i="7" s="1"/>
  <c r="BF1652" i="7"/>
  <c r="BG1652" i="7" s="1"/>
  <c r="BH1652" i="7" s="1"/>
  <c r="BF1547" i="7"/>
  <c r="BG1547" i="7" s="1"/>
  <c r="BH1547" i="7" s="1"/>
  <c r="BF1653" i="7"/>
  <c r="BG1653" i="7" s="1"/>
  <c r="BH1653" i="7" s="1"/>
  <c r="BF1654" i="7"/>
  <c r="BG1654" i="7" s="1"/>
  <c r="BH1654" i="7" s="1"/>
  <c r="BF1757" i="7"/>
  <c r="BG1757" i="7" s="1"/>
  <c r="BH1757" i="7" s="1"/>
  <c r="BF1548" i="7"/>
  <c r="BG1548" i="7" s="1"/>
  <c r="BH1548" i="7" s="1"/>
  <c r="BF1655" i="7"/>
  <c r="BG1655" i="7" s="1"/>
  <c r="BH1655" i="7" s="1"/>
  <c r="BF1758" i="7"/>
  <c r="BG1758" i="7" s="1"/>
  <c r="BH1758" i="7" s="1"/>
  <c r="BF1330" i="7"/>
  <c r="BG1330" i="7" s="1"/>
  <c r="BH1330" i="7" s="1"/>
  <c r="BF1656" i="7"/>
  <c r="BG1656" i="7" s="1"/>
  <c r="BH1656" i="7" s="1"/>
  <c r="BF1759" i="7"/>
  <c r="BG1759" i="7" s="1"/>
  <c r="BH1759" i="7" s="1"/>
  <c r="BF1760" i="7"/>
  <c r="BG1760" i="7" s="1"/>
  <c r="BH1760" i="7" s="1"/>
  <c r="BF1657" i="7"/>
  <c r="BG1657" i="7" s="1"/>
  <c r="BH1657" i="7" s="1"/>
  <c r="BF1761" i="7"/>
  <c r="BG1761" i="7" s="1"/>
  <c r="BH1761" i="7" s="1"/>
  <c r="BF1658" i="7"/>
  <c r="BG1658" i="7" s="1"/>
  <c r="BH1658" i="7" s="1"/>
  <c r="BF1762" i="7"/>
  <c r="BG1762" i="7" s="1"/>
  <c r="BH1762" i="7" s="1"/>
  <c r="BF1659" i="7"/>
  <c r="BG1659" i="7" s="1"/>
  <c r="BH1659" i="7" s="1"/>
  <c r="BF1549" i="7"/>
  <c r="BG1549" i="7" s="1"/>
  <c r="BH1549" i="7" s="1"/>
  <c r="BF1763" i="7"/>
  <c r="BG1763" i="7" s="1"/>
  <c r="BH1763" i="7" s="1"/>
  <c r="BF1660" i="7"/>
  <c r="BG1660" i="7" s="1"/>
  <c r="BH1660" i="7" s="1"/>
  <c r="BF1661" i="7"/>
  <c r="BG1661" i="7" s="1"/>
  <c r="BH1661" i="7" s="1"/>
  <c r="BF1662" i="7"/>
  <c r="BG1662" i="7" s="1"/>
  <c r="BH1662" i="7" s="1"/>
  <c r="BF1764" i="7"/>
  <c r="BG1764" i="7" s="1"/>
  <c r="BH1764" i="7" s="1"/>
  <c r="BF1550" i="7"/>
  <c r="BG1550" i="7" s="1"/>
  <c r="BH1550" i="7" s="1"/>
  <c r="BF1331" i="7"/>
  <c r="BG1331" i="7" s="1"/>
  <c r="BH1331" i="7" s="1"/>
  <c r="BF1422" i="7"/>
  <c r="BG1422" i="7" s="1"/>
  <c r="BH1422" i="7" s="1"/>
  <c r="BF1765" i="7"/>
  <c r="BG1765" i="7" s="1"/>
  <c r="BH1765" i="7" s="1"/>
  <c r="BF1766" i="7"/>
  <c r="BG1766" i="7" s="1"/>
  <c r="BH1766" i="7" s="1"/>
  <c r="BF1767" i="7"/>
  <c r="BG1767" i="7" s="1"/>
  <c r="BH1767" i="7" s="1"/>
  <c r="BF1663" i="7"/>
  <c r="BG1663" i="7" s="1"/>
  <c r="BH1663" i="7" s="1"/>
  <c r="BF1664" i="7"/>
  <c r="BG1664" i="7" s="1"/>
  <c r="BH1664" i="7" s="1"/>
  <c r="BF1665" i="7"/>
  <c r="BG1665" i="7" s="1"/>
  <c r="BH1665" i="7" s="1"/>
  <c r="BF1768" i="7"/>
  <c r="BG1768" i="7" s="1"/>
  <c r="BH1768" i="7" s="1"/>
  <c r="BF1666" i="7"/>
  <c r="BG1666" i="7" s="1"/>
  <c r="BH1666" i="7" s="1"/>
  <c r="BF1769" i="7"/>
  <c r="BG1769" i="7" s="1"/>
  <c r="BH1769" i="7" s="1"/>
  <c r="BF1667" i="7"/>
  <c r="BG1667" i="7" s="1"/>
  <c r="BH1667" i="7" s="1"/>
  <c r="BF1770" i="7"/>
  <c r="BG1770" i="7" s="1"/>
  <c r="BH1770" i="7" s="1"/>
  <c r="BF1551" i="7"/>
  <c r="BG1551" i="7" s="1"/>
  <c r="BH1551" i="7" s="1"/>
  <c r="BF1668" i="7"/>
  <c r="BG1668" i="7" s="1"/>
  <c r="BH1668" i="7" s="1"/>
  <c r="BF1669" i="7"/>
  <c r="BG1669" i="7" s="1"/>
  <c r="BH1669" i="7" s="1"/>
  <c r="BF1670" i="7"/>
  <c r="BG1670" i="7" s="1"/>
  <c r="BH1670" i="7" s="1"/>
  <c r="BF1671" i="7"/>
  <c r="BG1671" i="7" s="1"/>
  <c r="BH1671" i="7" s="1"/>
  <c r="BF1672" i="7"/>
  <c r="BG1672" i="7" s="1"/>
  <c r="BH1672" i="7" s="1"/>
  <c r="BF1771" i="7"/>
  <c r="BG1771" i="7" s="1"/>
  <c r="BH1771" i="7" s="1"/>
  <c r="BF1772" i="7"/>
  <c r="BG1772" i="7" s="1"/>
  <c r="BH1772" i="7" s="1"/>
  <c r="BF1773" i="7"/>
  <c r="BG1773" i="7" s="1"/>
  <c r="BH1773" i="7" s="1"/>
  <c r="BF876" i="7"/>
  <c r="BG876" i="7" s="1"/>
  <c r="BH876" i="7" s="1"/>
  <c r="BF1673" i="7"/>
  <c r="BG1673" i="7" s="1"/>
  <c r="BH1673" i="7" s="1"/>
  <c r="BF1674" i="7"/>
  <c r="BG1674" i="7" s="1"/>
  <c r="BH1674" i="7" s="1"/>
  <c r="BF1675" i="7"/>
  <c r="BG1675" i="7" s="1"/>
  <c r="BH1675" i="7" s="1"/>
  <c r="BF1676" i="7"/>
  <c r="BG1676" i="7" s="1"/>
  <c r="BH1676" i="7" s="1"/>
  <c r="BF1774" i="7"/>
  <c r="BG1774" i="7" s="1"/>
  <c r="BH1774" i="7" s="1"/>
  <c r="BF1775" i="7"/>
  <c r="BG1775" i="7" s="1"/>
  <c r="BH1775" i="7" s="1"/>
  <c r="BF1087" i="7"/>
  <c r="BG1087" i="7" s="1"/>
  <c r="BH1087" i="7" s="1"/>
  <c r="BF1677" i="7"/>
  <c r="BG1677" i="7" s="1"/>
  <c r="BH1677" i="7" s="1"/>
  <c r="BF1332" i="7"/>
  <c r="BG1332" i="7" s="1"/>
  <c r="BH1332" i="7" s="1"/>
  <c r="BF1776" i="7"/>
  <c r="BG1776" i="7" s="1"/>
  <c r="BH1776" i="7" s="1"/>
  <c r="BF1678" i="7"/>
  <c r="BG1678" i="7" s="1"/>
  <c r="BH1678" i="7" s="1"/>
  <c r="BF1679" i="7"/>
  <c r="BG1679" i="7" s="1"/>
  <c r="BH1679" i="7" s="1"/>
  <c r="BF1680" i="7"/>
  <c r="BG1680" i="7" s="1"/>
  <c r="BH1680" i="7" s="1"/>
  <c r="BF1777" i="7"/>
  <c r="BG1777" i="7" s="1"/>
  <c r="BH1777" i="7" s="1"/>
  <c r="BF1778" i="7"/>
  <c r="BG1778" i="7" s="1"/>
  <c r="BH1778" i="7" s="1"/>
  <c r="BF1779" i="7"/>
  <c r="BG1779" i="7" s="1"/>
  <c r="BH1779" i="7" s="1"/>
  <c r="BF1681" i="7"/>
  <c r="BG1681" i="7" s="1"/>
  <c r="BH1681" i="7" s="1"/>
  <c r="BF1682" i="7"/>
  <c r="BG1682" i="7" s="1"/>
  <c r="BH1682" i="7" s="1"/>
  <c r="BF1552" i="7"/>
  <c r="BG1552" i="7" s="1"/>
  <c r="BH1552" i="7" s="1"/>
  <c r="BF1683" i="7"/>
  <c r="BG1683" i="7" s="1"/>
  <c r="BH1683" i="7" s="1"/>
  <c r="BF285" i="7"/>
  <c r="BG285" i="7" s="1"/>
  <c r="BH285" i="7" s="1"/>
  <c r="BF1780" i="7"/>
  <c r="BG1780" i="7" s="1"/>
  <c r="BH1780" i="7" s="1"/>
  <c r="BF1684" i="7"/>
  <c r="BG1684" i="7" s="1"/>
  <c r="BH1684" i="7" s="1"/>
  <c r="BF1685" i="7"/>
  <c r="BG1685" i="7" s="1"/>
  <c r="BH1685" i="7" s="1"/>
  <c r="BF1781" i="7"/>
  <c r="BG1781" i="7" s="1"/>
  <c r="BH1781" i="7" s="1"/>
  <c r="BF1782" i="7"/>
  <c r="BG1782" i="7" s="1"/>
  <c r="BH1782" i="7" s="1"/>
  <c r="BF1783" i="7"/>
  <c r="BG1783" i="7" s="1"/>
  <c r="BH1783" i="7" s="1"/>
  <c r="BF1784" i="7"/>
  <c r="BG1784" i="7" s="1"/>
  <c r="BH1784" i="7" s="1"/>
  <c r="BF1686" i="7"/>
  <c r="BG1686" i="7" s="1"/>
  <c r="BH1686" i="7" s="1"/>
  <c r="BF1785" i="7"/>
  <c r="BG1785" i="7" s="1"/>
  <c r="BH1785" i="7" s="1"/>
  <c r="BF1687" i="7"/>
  <c r="BG1687" i="7" s="1"/>
  <c r="BH1687" i="7" s="1"/>
  <c r="BF877" i="7"/>
  <c r="BG877" i="7" s="1"/>
  <c r="BH877" i="7" s="1"/>
  <c r="BF1688" i="7"/>
  <c r="BG1688" i="7" s="1"/>
  <c r="BH1688" i="7" s="1"/>
  <c r="BF1333" i="7"/>
  <c r="BG1333" i="7" s="1"/>
  <c r="BH1333" i="7" s="1"/>
  <c r="BF1689" i="7"/>
  <c r="BG1689" i="7" s="1"/>
  <c r="BH1689" i="7" s="1"/>
  <c r="BF1690" i="7"/>
  <c r="BG1690" i="7" s="1"/>
  <c r="BH1690" i="7" s="1"/>
  <c r="BF1691" i="7"/>
  <c r="BG1691" i="7" s="1"/>
  <c r="BH1691" i="7" s="1"/>
  <c r="BF1553" i="7"/>
  <c r="BG1553" i="7" s="1"/>
  <c r="BH1553" i="7" s="1"/>
  <c r="BF1692" i="7"/>
  <c r="BG1692" i="7" s="1"/>
  <c r="BH1692" i="7" s="1"/>
  <c r="BF1693" i="7"/>
  <c r="BG1693" i="7" s="1"/>
  <c r="BH1693" i="7" s="1"/>
  <c r="BF1694" i="7"/>
  <c r="BG1694" i="7" s="1"/>
  <c r="BH1694" i="7" s="1"/>
  <c r="BF1695" i="7"/>
  <c r="BG1695" i="7" s="1"/>
  <c r="BH1695" i="7" s="1"/>
  <c r="BF1088" i="7"/>
  <c r="BG1088" i="7" s="1"/>
  <c r="BH1088" i="7" s="1"/>
  <c r="BF1696" i="7"/>
  <c r="BG1696" i="7" s="1"/>
  <c r="BH1696" i="7" s="1"/>
  <c r="BF1554" i="7"/>
  <c r="BG1554" i="7" s="1"/>
  <c r="BH1554" i="7" s="1"/>
  <c r="BF1697" i="7"/>
  <c r="BG1697" i="7" s="1"/>
  <c r="BH1697" i="7" s="1"/>
  <c r="BF1698" i="7"/>
  <c r="BG1698" i="7" s="1"/>
  <c r="BH1698" i="7" s="1"/>
  <c r="BF1699" i="7"/>
  <c r="BG1699" i="7" s="1"/>
  <c r="BH1699" i="7" s="1"/>
  <c r="BF1700" i="7"/>
  <c r="BG1700" i="7" s="1"/>
  <c r="BH1700" i="7" s="1"/>
  <c r="BF1701" i="7"/>
  <c r="BG1701" i="7" s="1"/>
  <c r="BH1701" i="7" s="1"/>
  <c r="BF1702" i="7"/>
  <c r="BG1702" i="7" s="1"/>
  <c r="BH1702" i="7" s="1"/>
  <c r="BF1703" i="7"/>
  <c r="BG1703" i="7" s="1"/>
  <c r="BH1703" i="7" s="1"/>
  <c r="BF1704" i="7"/>
  <c r="BG1704" i="7" s="1"/>
  <c r="BH1704" i="7" s="1"/>
  <c r="BF1786" i="7"/>
  <c r="BG1786" i="7" s="1"/>
  <c r="BH1786" i="7" s="1"/>
  <c r="BF1705" i="7"/>
  <c r="BG1705" i="7" s="1"/>
  <c r="BH1705" i="7" s="1"/>
  <c r="BF1787" i="7"/>
  <c r="BG1787" i="7" s="1"/>
  <c r="BH1787" i="7" s="1"/>
  <c r="BF878" i="7"/>
  <c r="BG878" i="7" s="1"/>
  <c r="BH878" i="7" s="1"/>
  <c r="BF1889" i="7"/>
  <c r="BG1889" i="7" s="1"/>
  <c r="BH1889" i="7" s="1"/>
  <c r="BF1706" i="7"/>
  <c r="BG1706" i="7" s="1"/>
  <c r="BH1706" i="7" s="1"/>
  <c r="BF1788" i="7"/>
  <c r="BG1788" i="7" s="1"/>
  <c r="BH1788" i="7" s="1"/>
  <c r="BF1789" i="7"/>
  <c r="BG1789" i="7" s="1"/>
  <c r="BH1789" i="7" s="1"/>
  <c r="BF1707" i="7"/>
  <c r="BG1707" i="7" s="1"/>
  <c r="BH1707" i="7" s="1"/>
  <c r="BF1708" i="7"/>
  <c r="BG1708" i="7" s="1"/>
  <c r="BH1708" i="7" s="1"/>
  <c r="BF1790" i="7"/>
  <c r="BG1790" i="7" s="1"/>
  <c r="BH1790" i="7" s="1"/>
  <c r="BF1791" i="7"/>
  <c r="BG1791" i="7" s="1"/>
  <c r="BH1791" i="7" s="1"/>
  <c r="BF1792" i="7"/>
  <c r="BG1792" i="7" s="1"/>
  <c r="BH1792" i="7" s="1"/>
  <c r="BF1793" i="7"/>
  <c r="BG1793" i="7" s="1"/>
  <c r="BH1793" i="7" s="1"/>
  <c r="BF1890" i="7"/>
  <c r="BG1890" i="7" s="1"/>
  <c r="BH1890" i="7" s="1"/>
  <c r="BF1891" i="7"/>
  <c r="BG1891" i="7" s="1"/>
  <c r="BH1891" i="7" s="1"/>
  <c r="BF1794" i="7"/>
  <c r="BG1794" i="7" s="1"/>
  <c r="BH1794" i="7" s="1"/>
  <c r="BF711" i="7"/>
  <c r="BG711" i="7" s="1"/>
  <c r="BH711" i="7" s="1"/>
  <c r="BF1795" i="7"/>
  <c r="BG1795" i="7" s="1"/>
  <c r="BH1795" i="7" s="1"/>
  <c r="BF1892" i="7"/>
  <c r="BG1892" i="7" s="1"/>
  <c r="BH1892" i="7" s="1"/>
  <c r="BF1893" i="7"/>
  <c r="BG1893" i="7" s="1"/>
  <c r="BH1893" i="7" s="1"/>
  <c r="BF1796" i="7"/>
  <c r="BG1796" i="7" s="1"/>
  <c r="BH1796" i="7" s="1"/>
  <c r="BF1797" i="7"/>
  <c r="BG1797" i="7" s="1"/>
  <c r="BH1797" i="7" s="1"/>
  <c r="BF1709" i="7"/>
  <c r="BG1709" i="7" s="1"/>
  <c r="BH1709" i="7" s="1"/>
  <c r="BF1798" i="7"/>
  <c r="BG1798" i="7" s="1"/>
  <c r="BH1798" i="7" s="1"/>
  <c r="BF1799" i="7"/>
  <c r="BG1799" i="7" s="1"/>
  <c r="BH1799" i="7" s="1"/>
  <c r="BF1800" i="7"/>
  <c r="BG1800" i="7" s="1"/>
  <c r="BH1800" i="7" s="1"/>
  <c r="BF1710" i="7"/>
  <c r="BG1710" i="7" s="1"/>
  <c r="BH1710" i="7" s="1"/>
  <c r="BF1711" i="7"/>
  <c r="BG1711" i="7" s="1"/>
  <c r="BH1711" i="7" s="1"/>
  <c r="BF1712" i="7"/>
  <c r="BG1712" i="7" s="1"/>
  <c r="BH1712" i="7" s="1"/>
  <c r="BF1713" i="7"/>
  <c r="BG1713" i="7" s="1"/>
  <c r="BH1713" i="7" s="1"/>
  <c r="BF1801" i="7"/>
  <c r="BG1801" i="7" s="1"/>
  <c r="BH1801" i="7" s="1"/>
  <c r="BF1802" i="7"/>
  <c r="BG1802" i="7" s="1"/>
  <c r="BH1802" i="7" s="1"/>
  <c r="BF1894" i="7"/>
  <c r="BG1894" i="7" s="1"/>
  <c r="BH1894" i="7" s="1"/>
  <c r="BF1803" i="7"/>
  <c r="BG1803" i="7" s="1"/>
  <c r="BH1803" i="7" s="1"/>
  <c r="BF1804" i="7"/>
  <c r="BG1804" i="7" s="1"/>
  <c r="BH1804" i="7" s="1"/>
  <c r="BF1805" i="7"/>
  <c r="BG1805" i="7" s="1"/>
  <c r="BH1805" i="7" s="1"/>
  <c r="BF1895" i="7"/>
  <c r="BG1895" i="7" s="1"/>
  <c r="BH1895" i="7" s="1"/>
  <c r="BF1806" i="7"/>
  <c r="BG1806" i="7" s="1"/>
  <c r="BH1806" i="7" s="1"/>
  <c r="BF1896" i="7"/>
  <c r="BG1896" i="7" s="1"/>
  <c r="BH1896" i="7" s="1"/>
  <c r="BF1807" i="7"/>
  <c r="BG1807" i="7" s="1"/>
  <c r="BH1807" i="7" s="1"/>
  <c r="BF1555" i="7"/>
  <c r="BG1555" i="7" s="1"/>
  <c r="BH1555" i="7" s="1"/>
  <c r="BF1897" i="7"/>
  <c r="BG1897" i="7" s="1"/>
  <c r="BH1897" i="7" s="1"/>
  <c r="BF1808" i="7"/>
  <c r="BG1808" i="7" s="1"/>
  <c r="BH1808" i="7" s="1"/>
  <c r="BF1809" i="7"/>
  <c r="BG1809" i="7" s="1"/>
  <c r="BH1809" i="7" s="1"/>
  <c r="BF1810" i="7"/>
  <c r="BG1810" i="7" s="1"/>
  <c r="BH1810" i="7" s="1"/>
  <c r="BF1811" i="7"/>
  <c r="BG1811" i="7" s="1"/>
  <c r="BH1811" i="7" s="1"/>
  <c r="BF1812" i="7"/>
  <c r="BG1812" i="7" s="1"/>
  <c r="BH1812" i="7" s="1"/>
  <c r="BF1714" i="7"/>
  <c r="BG1714" i="7" s="1"/>
  <c r="BH1714" i="7" s="1"/>
  <c r="BF1813" i="7"/>
  <c r="BG1813" i="7" s="1"/>
  <c r="BH1813" i="7" s="1"/>
  <c r="BF1814" i="7"/>
  <c r="BG1814" i="7" s="1"/>
  <c r="BH1814" i="7" s="1"/>
  <c r="BF1898" i="7"/>
  <c r="BG1898" i="7" s="1"/>
  <c r="BH1898" i="7" s="1"/>
  <c r="BF1715" i="7"/>
  <c r="BG1715" i="7" s="1"/>
  <c r="BH1715" i="7" s="1"/>
  <c r="BF1899" i="7"/>
  <c r="BG1899" i="7" s="1"/>
  <c r="BH1899" i="7" s="1"/>
  <c r="BF1716" i="7"/>
  <c r="BG1716" i="7" s="1"/>
  <c r="BH1716" i="7" s="1"/>
  <c r="BF1815" i="7"/>
  <c r="BG1815" i="7" s="1"/>
  <c r="BH1815" i="7" s="1"/>
  <c r="BF1816" i="7"/>
  <c r="BG1816" i="7" s="1"/>
  <c r="BH1816" i="7" s="1"/>
  <c r="BF1900" i="7"/>
  <c r="BG1900" i="7" s="1"/>
  <c r="BH1900" i="7" s="1"/>
  <c r="BF1901" i="7"/>
  <c r="BG1901" i="7" s="1"/>
  <c r="BH1901" i="7" s="1"/>
  <c r="BF1902" i="7"/>
  <c r="BG1902" i="7" s="1"/>
  <c r="BH1902" i="7" s="1"/>
  <c r="BF1903" i="7"/>
  <c r="BG1903" i="7" s="1"/>
  <c r="BH1903" i="7" s="1"/>
  <c r="BF1904" i="7"/>
  <c r="BG1904" i="7" s="1"/>
  <c r="BH1904" i="7" s="1"/>
  <c r="BF1905" i="7"/>
  <c r="BG1905" i="7" s="1"/>
  <c r="BH1905" i="7" s="1"/>
  <c r="BF1717" i="7"/>
  <c r="BG1717" i="7" s="1"/>
  <c r="BH1717" i="7" s="1"/>
  <c r="BF1906" i="7"/>
  <c r="BG1906" i="7" s="1"/>
  <c r="BH1906" i="7" s="1"/>
  <c r="BF1556" i="7"/>
  <c r="BG1556" i="7" s="1"/>
  <c r="BH1556" i="7" s="1"/>
  <c r="BF1907" i="7"/>
  <c r="BG1907" i="7" s="1"/>
  <c r="BH1907" i="7" s="1"/>
  <c r="BF1817" i="7"/>
  <c r="BG1817" i="7" s="1"/>
  <c r="BH1817" i="7" s="1"/>
  <c r="BF1908" i="7"/>
  <c r="BG1908" i="7" s="1"/>
  <c r="BH1908" i="7" s="1"/>
  <c r="BF1818" i="7"/>
  <c r="BG1818" i="7" s="1"/>
  <c r="BH1818" i="7" s="1"/>
  <c r="BF1909" i="7"/>
  <c r="BG1909" i="7" s="1"/>
  <c r="BH1909" i="7" s="1"/>
  <c r="BF1910" i="7"/>
  <c r="BG1910" i="7" s="1"/>
  <c r="BH1910" i="7" s="1"/>
  <c r="BF1911" i="7"/>
  <c r="BG1911" i="7" s="1"/>
  <c r="BH1911" i="7" s="1"/>
  <c r="BF1819" i="7"/>
  <c r="BG1819" i="7" s="1"/>
  <c r="BH1819" i="7" s="1"/>
  <c r="BF1912" i="7"/>
  <c r="BG1912" i="7" s="1"/>
  <c r="BH1912" i="7" s="1"/>
  <c r="BF1913" i="7"/>
  <c r="BG1913" i="7" s="1"/>
  <c r="BH1913" i="7" s="1"/>
  <c r="BF1820" i="7"/>
  <c r="BG1820" i="7" s="1"/>
  <c r="BH1820" i="7" s="1"/>
  <c r="BF1821" i="7"/>
  <c r="BG1821" i="7" s="1"/>
  <c r="BH1821" i="7" s="1"/>
  <c r="BF1914" i="7"/>
  <c r="BG1914" i="7" s="1"/>
  <c r="BH1914" i="7" s="1"/>
  <c r="BF1822" i="7"/>
  <c r="BG1822" i="7" s="1"/>
  <c r="BH1822" i="7" s="1"/>
  <c r="BF1823" i="7"/>
  <c r="BG1823" i="7" s="1"/>
  <c r="BH1823" i="7" s="1"/>
  <c r="BF1915" i="7"/>
  <c r="BG1915" i="7" s="1"/>
  <c r="BH1915" i="7" s="1"/>
  <c r="BF1824" i="7"/>
  <c r="BG1824" i="7" s="1"/>
  <c r="BH1824" i="7" s="1"/>
  <c r="BF1916" i="7"/>
  <c r="BG1916" i="7" s="1"/>
  <c r="BH1916" i="7" s="1"/>
  <c r="BF1917" i="7"/>
  <c r="BG1917" i="7" s="1"/>
  <c r="BH1917" i="7" s="1"/>
  <c r="BF1918" i="7"/>
  <c r="BG1918" i="7" s="1"/>
  <c r="BH1918" i="7" s="1"/>
  <c r="BF1825" i="7"/>
  <c r="BG1825" i="7" s="1"/>
  <c r="BH1825" i="7" s="1"/>
  <c r="BF1826" i="7"/>
  <c r="BG1826" i="7" s="1"/>
  <c r="BH1826" i="7" s="1"/>
  <c r="BF1827" i="7"/>
  <c r="BG1827" i="7" s="1"/>
  <c r="BH1827" i="7" s="1"/>
  <c r="BF1828" i="7"/>
  <c r="BG1828" i="7" s="1"/>
  <c r="BH1828" i="7" s="1"/>
  <c r="BF1829" i="7"/>
  <c r="BG1829" i="7" s="1"/>
  <c r="BH1829" i="7" s="1"/>
  <c r="BF1718" i="7"/>
  <c r="BG1718" i="7" s="1"/>
  <c r="BH1718" i="7" s="1"/>
  <c r="BF1830" i="7"/>
  <c r="BG1830" i="7" s="1"/>
  <c r="BH1830" i="7" s="1"/>
  <c r="BF1919" i="7"/>
  <c r="BG1919" i="7" s="1"/>
  <c r="BH1919" i="7" s="1"/>
  <c r="BF1920" i="7"/>
  <c r="BG1920" i="7" s="1"/>
  <c r="BH1920" i="7" s="1"/>
  <c r="BF1831" i="7"/>
  <c r="BG1831" i="7" s="1"/>
  <c r="BH1831" i="7" s="1"/>
  <c r="BF1921" i="7"/>
  <c r="BG1921" i="7" s="1"/>
  <c r="BH1921" i="7" s="1"/>
  <c r="BF1832" i="7"/>
  <c r="BG1832" i="7" s="1"/>
  <c r="BH1832" i="7" s="1"/>
  <c r="BF1719" i="7"/>
  <c r="BG1719" i="7" s="1"/>
  <c r="BH1719" i="7" s="1"/>
  <c r="BF1833" i="7"/>
  <c r="BG1833" i="7" s="1"/>
  <c r="BH1833" i="7" s="1"/>
  <c r="BF1834" i="7"/>
  <c r="BG1834" i="7" s="1"/>
  <c r="BH1834" i="7" s="1"/>
  <c r="BF1835" i="7"/>
  <c r="BG1835" i="7" s="1"/>
  <c r="BH1835" i="7" s="1"/>
  <c r="BF1836" i="7"/>
  <c r="BG1836" i="7" s="1"/>
  <c r="BH1836" i="7" s="1"/>
  <c r="BF1837" i="7"/>
  <c r="BG1837" i="7" s="1"/>
  <c r="BH1837" i="7" s="1"/>
  <c r="BF1720" i="7"/>
  <c r="BG1720" i="7" s="1"/>
  <c r="BH1720" i="7" s="1"/>
  <c r="BF1838" i="7"/>
  <c r="BG1838" i="7" s="1"/>
  <c r="BH1838" i="7" s="1"/>
  <c r="BF1721" i="7"/>
  <c r="BG1721" i="7" s="1"/>
  <c r="BH1721" i="7" s="1"/>
  <c r="BF1922" i="7"/>
  <c r="BG1922" i="7" s="1"/>
  <c r="BH1922" i="7" s="1"/>
  <c r="BF1722" i="7"/>
  <c r="BG1722" i="7" s="1"/>
  <c r="BH1722" i="7" s="1"/>
  <c r="BF1723" i="7"/>
  <c r="BG1723" i="7" s="1"/>
  <c r="BH1723" i="7" s="1"/>
  <c r="BF1839" i="7"/>
  <c r="BG1839" i="7" s="1"/>
  <c r="BH1839" i="7" s="1"/>
  <c r="BF1840" i="7"/>
  <c r="BG1840" i="7" s="1"/>
  <c r="BH1840" i="7" s="1"/>
  <c r="BF1841" i="7"/>
  <c r="BG1841" i="7" s="1"/>
  <c r="BH1841" i="7" s="1"/>
  <c r="BF1923" i="7"/>
  <c r="BG1923" i="7" s="1"/>
  <c r="BH1923" i="7" s="1"/>
  <c r="BF1924" i="7"/>
  <c r="BG1924" i="7" s="1"/>
  <c r="BH1924" i="7" s="1"/>
  <c r="BF1842" i="7"/>
  <c r="BG1842" i="7" s="1"/>
  <c r="BH1842" i="7" s="1"/>
  <c r="BF1843" i="7"/>
  <c r="BG1843" i="7" s="1"/>
  <c r="BH1843" i="7" s="1"/>
  <c r="BF1557" i="7"/>
  <c r="BG1557" i="7" s="1"/>
  <c r="BH1557" i="7" s="1"/>
  <c r="BF1925" i="7"/>
  <c r="BG1925" i="7" s="1"/>
  <c r="BH1925" i="7" s="1"/>
  <c r="BF1926" i="7"/>
  <c r="BG1926" i="7" s="1"/>
  <c r="BH1926" i="7" s="1"/>
  <c r="BF1844" i="7"/>
  <c r="BG1844" i="7" s="1"/>
  <c r="BH1844" i="7" s="1"/>
  <c r="BF1927" i="7"/>
  <c r="BG1927" i="7" s="1"/>
  <c r="BH1927" i="7" s="1"/>
  <c r="BF1724" i="7"/>
  <c r="BG1724" i="7" s="1"/>
  <c r="BH1724" i="7" s="1"/>
  <c r="BF1928" i="7"/>
  <c r="BG1928" i="7" s="1"/>
  <c r="BH1928" i="7" s="1"/>
  <c r="BF1725" i="7"/>
  <c r="BG1725" i="7" s="1"/>
  <c r="BH1725" i="7" s="1"/>
  <c r="BF1845" i="7"/>
  <c r="BG1845" i="7" s="1"/>
  <c r="BH1845" i="7" s="1"/>
  <c r="BF1929" i="7"/>
  <c r="BG1929" i="7" s="1"/>
  <c r="BH1929" i="7" s="1"/>
  <c r="BF1930" i="7"/>
  <c r="BG1930" i="7" s="1"/>
  <c r="BH1930" i="7" s="1"/>
  <c r="BF1846" i="7"/>
  <c r="BG1846" i="7" s="1"/>
  <c r="BH1846" i="7" s="1"/>
  <c r="BF1847" i="7"/>
  <c r="BG1847" i="7" s="1"/>
  <c r="BH1847" i="7" s="1"/>
  <c r="BF1931" i="7"/>
  <c r="BG1931" i="7" s="1"/>
  <c r="BH1931" i="7" s="1"/>
  <c r="BF1726" i="7"/>
  <c r="BG1726" i="7" s="1"/>
  <c r="BH1726" i="7" s="1"/>
  <c r="BF1932" i="7"/>
  <c r="BG1932" i="7" s="1"/>
  <c r="BH1932" i="7" s="1"/>
  <c r="BF1848" i="7"/>
  <c r="BG1848" i="7" s="1"/>
  <c r="BH1848" i="7" s="1"/>
  <c r="BF1849" i="7"/>
  <c r="BG1849" i="7" s="1"/>
  <c r="BH1849" i="7" s="1"/>
  <c r="BF1558" i="7"/>
  <c r="BG1558" i="7" s="1"/>
  <c r="BH1558" i="7" s="1"/>
  <c r="BF1727" i="7"/>
  <c r="BG1727" i="7" s="1"/>
  <c r="BH1727" i="7" s="1"/>
  <c r="BF1850" i="7"/>
  <c r="BG1850" i="7" s="1"/>
  <c r="BH1850" i="7" s="1"/>
  <c r="BF1728" i="7"/>
  <c r="BG1728" i="7" s="1"/>
  <c r="BH1728" i="7" s="1"/>
  <c r="BF1729" i="7"/>
  <c r="BG1729" i="7" s="1"/>
  <c r="BH1729" i="7" s="1"/>
  <c r="BF1851" i="7"/>
  <c r="BG1851" i="7" s="1"/>
  <c r="BH1851" i="7" s="1"/>
  <c r="BF1933" i="7"/>
  <c r="BG1933" i="7" s="1"/>
  <c r="BH1933" i="7" s="1"/>
  <c r="BF1852" i="7"/>
  <c r="BG1852" i="7" s="1"/>
  <c r="BH1852" i="7" s="1"/>
  <c r="BF1853" i="7"/>
  <c r="BG1853" i="7" s="1"/>
  <c r="BH1853" i="7" s="1"/>
  <c r="BF1934" i="7"/>
  <c r="BG1934" i="7" s="1"/>
  <c r="BH1934" i="7" s="1"/>
  <c r="BF1854" i="7"/>
  <c r="BG1854" i="7" s="1"/>
  <c r="BH1854" i="7" s="1"/>
  <c r="BF1935" i="7"/>
  <c r="BG1935" i="7" s="1"/>
  <c r="BH1935" i="7" s="1"/>
  <c r="BF1855" i="7"/>
  <c r="BG1855" i="7" s="1"/>
  <c r="BH1855" i="7" s="1"/>
  <c r="BF1856" i="7"/>
  <c r="BG1856" i="7" s="1"/>
  <c r="BH1856" i="7" s="1"/>
  <c r="BF1936" i="7"/>
  <c r="BG1936" i="7" s="1"/>
  <c r="BH1936" i="7" s="1"/>
  <c r="BF1857" i="7"/>
  <c r="BG1857" i="7" s="1"/>
  <c r="BH1857" i="7" s="1"/>
  <c r="BF1858" i="7"/>
  <c r="BG1858" i="7" s="1"/>
  <c r="BH1858" i="7" s="1"/>
  <c r="BF1859" i="7"/>
  <c r="BG1859" i="7" s="1"/>
  <c r="BH1859" i="7" s="1"/>
  <c r="BF286" i="7"/>
  <c r="BG286" i="7" s="1"/>
  <c r="BH286" i="7" s="1"/>
  <c r="BF1937" i="7"/>
  <c r="BG1937" i="7" s="1"/>
  <c r="BH1937" i="7" s="1"/>
  <c r="BF1938" i="7"/>
  <c r="BG1938" i="7" s="1"/>
  <c r="BH1938" i="7" s="1"/>
  <c r="BF2049" i="7"/>
  <c r="BG2049" i="7" s="1"/>
  <c r="BH2049" i="7" s="1"/>
  <c r="BF2050" i="7"/>
  <c r="BG2050" i="7" s="1"/>
  <c r="BH2050" i="7" s="1"/>
  <c r="BF1939" i="7"/>
  <c r="BG1939" i="7" s="1"/>
  <c r="BH1939" i="7" s="1"/>
  <c r="BF1860" i="7"/>
  <c r="BG1860" i="7" s="1"/>
  <c r="BH1860" i="7" s="1"/>
  <c r="BF1940" i="7"/>
  <c r="BG1940" i="7" s="1"/>
  <c r="BH1940" i="7" s="1"/>
  <c r="BF2051" i="7"/>
  <c r="BG2051" i="7" s="1"/>
  <c r="BH2051" i="7" s="1"/>
  <c r="BF1730" i="7"/>
  <c r="BG1730" i="7" s="1"/>
  <c r="BH1730" i="7" s="1"/>
  <c r="BF1941" i="7"/>
  <c r="BG1941" i="7" s="1"/>
  <c r="BH1941" i="7" s="1"/>
  <c r="BF1861" i="7"/>
  <c r="BG1861" i="7" s="1"/>
  <c r="BH1861" i="7" s="1"/>
  <c r="BF2052" i="7"/>
  <c r="BG2052" i="7" s="1"/>
  <c r="BH2052" i="7" s="1"/>
  <c r="BF2053" i="7"/>
  <c r="BG2053" i="7" s="1"/>
  <c r="BH2053" i="7" s="1"/>
  <c r="BF1942" i="7"/>
  <c r="BG1942" i="7" s="1"/>
  <c r="BH1942" i="7" s="1"/>
  <c r="BF2054" i="7"/>
  <c r="BG2054" i="7" s="1"/>
  <c r="BH2054" i="7" s="1"/>
  <c r="BF1943" i="7"/>
  <c r="BG1943" i="7" s="1"/>
  <c r="BH1943" i="7" s="1"/>
  <c r="BF1944" i="7"/>
  <c r="BG1944" i="7" s="1"/>
  <c r="BH1944" i="7" s="1"/>
  <c r="BF1945" i="7"/>
  <c r="BG1945" i="7" s="1"/>
  <c r="BH1945" i="7" s="1"/>
  <c r="BF2055" i="7"/>
  <c r="BG2055" i="7" s="1"/>
  <c r="BH2055" i="7" s="1"/>
  <c r="BF1862" i="7"/>
  <c r="BG1862" i="7" s="1"/>
  <c r="BH1862" i="7" s="1"/>
  <c r="BF1946" i="7"/>
  <c r="BG1946" i="7" s="1"/>
  <c r="BH1946" i="7" s="1"/>
  <c r="BF1947" i="7"/>
  <c r="BG1947" i="7" s="1"/>
  <c r="BH1947" i="7" s="1"/>
  <c r="BF1948" i="7"/>
  <c r="BG1948" i="7" s="1"/>
  <c r="BH1948" i="7" s="1"/>
  <c r="BF1731" i="7"/>
  <c r="BG1731" i="7" s="1"/>
  <c r="BH1731" i="7" s="1"/>
  <c r="BF1949" i="7"/>
  <c r="BG1949" i="7" s="1"/>
  <c r="BH1949" i="7" s="1"/>
  <c r="BF1950" i="7"/>
  <c r="BG1950" i="7" s="1"/>
  <c r="BH1950" i="7" s="1"/>
  <c r="BF1951" i="7"/>
  <c r="BG1951" i="7" s="1"/>
  <c r="BH1951" i="7" s="1"/>
  <c r="BF1952" i="7"/>
  <c r="BG1952" i="7" s="1"/>
  <c r="BH1952" i="7" s="1"/>
  <c r="BF1863" i="7"/>
  <c r="BG1863" i="7" s="1"/>
  <c r="BH1863" i="7" s="1"/>
  <c r="BF2056" i="7"/>
  <c r="BG2056" i="7" s="1"/>
  <c r="BH2056" i="7" s="1"/>
  <c r="BF1953" i="7"/>
  <c r="BG1953" i="7" s="1"/>
  <c r="BH1953" i="7" s="1"/>
  <c r="BF1954" i="7"/>
  <c r="BG1954" i="7" s="1"/>
  <c r="BH1954" i="7" s="1"/>
  <c r="BF2057" i="7"/>
  <c r="BG2057" i="7" s="1"/>
  <c r="BH2057" i="7" s="1"/>
  <c r="BF2058" i="7"/>
  <c r="BG2058" i="7" s="1"/>
  <c r="BH2058" i="7" s="1"/>
  <c r="BF2059" i="7"/>
  <c r="BG2059" i="7" s="1"/>
  <c r="BH2059" i="7" s="1"/>
  <c r="BF1955" i="7"/>
  <c r="BG1955" i="7" s="1"/>
  <c r="BH1955" i="7" s="1"/>
  <c r="BF1956" i="7"/>
  <c r="BG1956" i="7" s="1"/>
  <c r="BH1956" i="7" s="1"/>
  <c r="BF1957" i="7"/>
  <c r="BG1957" i="7" s="1"/>
  <c r="BH1957" i="7" s="1"/>
  <c r="BF1089" i="7"/>
  <c r="BG1089" i="7" s="1"/>
  <c r="BH1089" i="7" s="1"/>
  <c r="BF1864" i="7"/>
  <c r="BG1864" i="7" s="1"/>
  <c r="BH1864" i="7" s="1"/>
  <c r="BF1958" i="7"/>
  <c r="BG1958" i="7" s="1"/>
  <c r="BH1958" i="7" s="1"/>
  <c r="BF2060" i="7"/>
  <c r="BG2060" i="7" s="1"/>
  <c r="BH2060" i="7" s="1"/>
  <c r="BF2061" i="7"/>
  <c r="BG2061" i="7" s="1"/>
  <c r="BH2061" i="7" s="1"/>
  <c r="BF1959" i="7"/>
  <c r="BG1959" i="7" s="1"/>
  <c r="BH1959" i="7" s="1"/>
  <c r="BF1960" i="7"/>
  <c r="BG1960" i="7" s="1"/>
  <c r="BH1960" i="7" s="1"/>
  <c r="BF2062" i="7"/>
  <c r="BG2062" i="7" s="1"/>
  <c r="BH2062" i="7" s="1"/>
  <c r="BF1423" i="7"/>
  <c r="BG1423" i="7" s="1"/>
  <c r="BH1423" i="7" s="1"/>
  <c r="BF2063" i="7"/>
  <c r="BG2063" i="7" s="1"/>
  <c r="BH2063" i="7" s="1"/>
  <c r="BF1865" i="7"/>
  <c r="BG1865" i="7" s="1"/>
  <c r="BH1865" i="7" s="1"/>
  <c r="BF1961" i="7"/>
  <c r="BG1961" i="7" s="1"/>
  <c r="BH1961" i="7" s="1"/>
  <c r="BF1962" i="7"/>
  <c r="BG1962" i="7" s="1"/>
  <c r="BH1962" i="7" s="1"/>
  <c r="BF1732" i="7"/>
  <c r="BG1732" i="7" s="1"/>
  <c r="BH1732" i="7" s="1"/>
  <c r="BF1963" i="7"/>
  <c r="BG1963" i="7" s="1"/>
  <c r="BH1963" i="7" s="1"/>
  <c r="BF1964" i="7"/>
  <c r="BG1964" i="7" s="1"/>
  <c r="BH1964" i="7" s="1"/>
  <c r="BF1965" i="7"/>
  <c r="BG1965" i="7" s="1"/>
  <c r="BH1965" i="7" s="1"/>
  <c r="BF1966" i="7"/>
  <c r="BG1966" i="7" s="1"/>
  <c r="BH1966" i="7" s="1"/>
  <c r="BF1967" i="7"/>
  <c r="BG1967" i="7" s="1"/>
  <c r="BH1967" i="7" s="1"/>
  <c r="BF1968" i="7"/>
  <c r="BG1968" i="7" s="1"/>
  <c r="BH1968" i="7" s="1"/>
  <c r="BF1733" i="7"/>
  <c r="BG1733" i="7" s="1"/>
  <c r="BH1733" i="7" s="1"/>
  <c r="BF1969" i="7"/>
  <c r="BG1969" i="7" s="1"/>
  <c r="BH1969" i="7" s="1"/>
  <c r="BF1970" i="7"/>
  <c r="BG1970" i="7" s="1"/>
  <c r="BH1970" i="7" s="1"/>
  <c r="BF1971" i="7"/>
  <c r="BG1971" i="7" s="1"/>
  <c r="BH1971" i="7" s="1"/>
  <c r="BF1972" i="7"/>
  <c r="BG1972" i="7" s="1"/>
  <c r="BH1972" i="7" s="1"/>
  <c r="BF1973" i="7"/>
  <c r="BG1973" i="7" s="1"/>
  <c r="BH1973" i="7" s="1"/>
  <c r="BF2064" i="7"/>
  <c r="BG2064" i="7" s="1"/>
  <c r="BH2064" i="7" s="1"/>
  <c r="BF1974" i="7"/>
  <c r="BG1974" i="7" s="1"/>
  <c r="BH1974" i="7" s="1"/>
  <c r="BF1734" i="7"/>
  <c r="BG1734" i="7" s="1"/>
  <c r="BH1734" i="7" s="1"/>
  <c r="BF1975" i="7"/>
  <c r="BG1975" i="7" s="1"/>
  <c r="BH1975" i="7" s="1"/>
  <c r="BF1976" i="7"/>
  <c r="BG1976" i="7" s="1"/>
  <c r="BH1976" i="7" s="1"/>
  <c r="BF1977" i="7"/>
  <c r="BG1977" i="7" s="1"/>
  <c r="BH1977" i="7" s="1"/>
  <c r="BF2065" i="7"/>
  <c r="BG2065" i="7" s="1"/>
  <c r="BH2065" i="7" s="1"/>
  <c r="BF1866" i="7"/>
  <c r="BG1866" i="7" s="1"/>
  <c r="BH1866" i="7" s="1"/>
  <c r="BF1978" i="7"/>
  <c r="BG1978" i="7" s="1"/>
  <c r="BH1978" i="7" s="1"/>
  <c r="BF1979" i="7"/>
  <c r="BG1979" i="7" s="1"/>
  <c r="BH1979" i="7" s="1"/>
  <c r="BF1867" i="7"/>
  <c r="BG1867" i="7" s="1"/>
  <c r="BH1867" i="7" s="1"/>
  <c r="BF1868" i="7"/>
  <c r="BG1868" i="7" s="1"/>
  <c r="BH1868" i="7" s="1"/>
  <c r="BF1735" i="7"/>
  <c r="BG1735" i="7" s="1"/>
  <c r="BH1735" i="7" s="1"/>
  <c r="BF1980" i="7"/>
  <c r="BG1980" i="7" s="1"/>
  <c r="BH1980" i="7" s="1"/>
  <c r="BF2066" i="7"/>
  <c r="BG2066" i="7" s="1"/>
  <c r="BH2066" i="7" s="1"/>
  <c r="BF1981" i="7"/>
  <c r="BG1981" i="7" s="1"/>
  <c r="BH1981" i="7" s="1"/>
  <c r="BF1982" i="7"/>
  <c r="BG1982" i="7" s="1"/>
  <c r="BH1982" i="7" s="1"/>
  <c r="BF1983" i="7"/>
  <c r="BG1983" i="7" s="1"/>
  <c r="BH1983" i="7" s="1"/>
  <c r="BF2067" i="7"/>
  <c r="BG2067" i="7" s="1"/>
  <c r="BH2067" i="7" s="1"/>
  <c r="BF1869" i="7"/>
  <c r="BG1869" i="7" s="1"/>
  <c r="BH1869" i="7" s="1"/>
  <c r="BF1984" i="7"/>
  <c r="BG1984" i="7" s="1"/>
  <c r="BH1984" i="7" s="1"/>
  <c r="BF1870" i="7"/>
  <c r="BG1870" i="7" s="1"/>
  <c r="BH1870" i="7" s="1"/>
  <c r="BF1985" i="7"/>
  <c r="BG1985" i="7" s="1"/>
  <c r="BH1985" i="7" s="1"/>
  <c r="BF1871" i="7"/>
  <c r="BG1871" i="7" s="1"/>
  <c r="BH1871" i="7" s="1"/>
  <c r="BF1872" i="7"/>
  <c r="BG1872" i="7" s="1"/>
  <c r="BH1872" i="7" s="1"/>
  <c r="BF1986" i="7"/>
  <c r="BG1986" i="7" s="1"/>
  <c r="BH1986" i="7" s="1"/>
  <c r="BF1736" i="7"/>
  <c r="BG1736" i="7" s="1"/>
  <c r="BH1736" i="7" s="1"/>
  <c r="BF2068" i="7"/>
  <c r="BG2068" i="7" s="1"/>
  <c r="BH2068" i="7" s="1"/>
  <c r="BF1987" i="7"/>
  <c r="BG1987" i="7" s="1"/>
  <c r="BH1987" i="7" s="1"/>
  <c r="BF1988" i="7"/>
  <c r="BG1988" i="7" s="1"/>
  <c r="BH1988" i="7" s="1"/>
  <c r="BF1873" i="7"/>
  <c r="BG1873" i="7" s="1"/>
  <c r="BH1873" i="7" s="1"/>
  <c r="BF1989" i="7"/>
  <c r="BG1989" i="7" s="1"/>
  <c r="BH1989" i="7" s="1"/>
  <c r="BF1990" i="7"/>
  <c r="BG1990" i="7" s="1"/>
  <c r="BH1990" i="7" s="1"/>
  <c r="BF1991" i="7"/>
  <c r="BG1991" i="7" s="1"/>
  <c r="BH1991" i="7" s="1"/>
  <c r="BF1992" i="7"/>
  <c r="BG1992" i="7" s="1"/>
  <c r="BH1992" i="7" s="1"/>
  <c r="BF2069" i="7"/>
  <c r="BG2069" i="7" s="1"/>
  <c r="BH2069" i="7" s="1"/>
  <c r="BF1993" i="7"/>
  <c r="BG1993" i="7" s="1"/>
  <c r="BH1993" i="7" s="1"/>
  <c r="BF1994" i="7"/>
  <c r="BG1994" i="7" s="1"/>
  <c r="BH1994" i="7" s="1"/>
  <c r="BF2070" i="7"/>
  <c r="BG2070" i="7" s="1"/>
  <c r="BH2070" i="7" s="1"/>
  <c r="BF1874" i="7"/>
  <c r="BG1874" i="7" s="1"/>
  <c r="BH1874" i="7" s="1"/>
  <c r="BF2071" i="7"/>
  <c r="BG2071" i="7" s="1"/>
  <c r="BH2071" i="7" s="1"/>
  <c r="BF2072" i="7"/>
  <c r="BG2072" i="7" s="1"/>
  <c r="BH2072" i="7" s="1"/>
  <c r="BF1737" i="7"/>
  <c r="BG1737" i="7" s="1"/>
  <c r="BH1737" i="7" s="1"/>
  <c r="BF1995" i="7"/>
  <c r="BG1995" i="7" s="1"/>
  <c r="BH1995" i="7" s="1"/>
  <c r="BF1875" i="7"/>
  <c r="BG1875" i="7" s="1"/>
  <c r="BH1875" i="7" s="1"/>
  <c r="BF1738" i="7"/>
  <c r="BG1738" i="7" s="1"/>
  <c r="BH1738" i="7" s="1"/>
  <c r="BF1996" i="7"/>
  <c r="BG1996" i="7" s="1"/>
  <c r="BH1996" i="7" s="1"/>
  <c r="BF1997" i="7"/>
  <c r="BG1997" i="7" s="1"/>
  <c r="BH1997" i="7" s="1"/>
  <c r="BF1876" i="7"/>
  <c r="BG1876" i="7" s="1"/>
  <c r="BH1876" i="7" s="1"/>
  <c r="BF1877" i="7"/>
  <c r="BG1877" i="7" s="1"/>
  <c r="BH1877" i="7" s="1"/>
  <c r="BF1998" i="7"/>
  <c r="BG1998" i="7" s="1"/>
  <c r="BH1998" i="7" s="1"/>
  <c r="BF2073" i="7"/>
  <c r="BG2073" i="7" s="1"/>
  <c r="BH2073" i="7" s="1"/>
  <c r="BF2074" i="7"/>
  <c r="BG2074" i="7" s="1"/>
  <c r="BH2074" i="7" s="1"/>
  <c r="BF1999" i="7"/>
  <c r="BG1999" i="7" s="1"/>
  <c r="BH1999" i="7" s="1"/>
  <c r="BF2075" i="7"/>
  <c r="BG2075" i="7" s="1"/>
  <c r="BH2075" i="7" s="1"/>
  <c r="BF879" i="7"/>
  <c r="BG879" i="7" s="1"/>
  <c r="BH879" i="7" s="1"/>
  <c r="BF1739" i="7"/>
  <c r="BG1739" i="7" s="1"/>
  <c r="BH1739" i="7" s="1"/>
  <c r="BF2076" i="7"/>
  <c r="BG2076" i="7" s="1"/>
  <c r="BH2076" i="7" s="1"/>
  <c r="BF2000" i="7"/>
  <c r="BG2000" i="7" s="1"/>
  <c r="BH2000" i="7" s="1"/>
  <c r="BF1251" i="7"/>
  <c r="BG1251" i="7" s="1"/>
  <c r="BH1251" i="7" s="1"/>
  <c r="BF2001" i="7"/>
  <c r="BG2001" i="7" s="1"/>
  <c r="BH2001" i="7" s="1"/>
  <c r="BF1878" i="7"/>
  <c r="BG1878" i="7" s="1"/>
  <c r="BH1878" i="7" s="1"/>
  <c r="BF2002" i="7"/>
  <c r="BG2002" i="7" s="1"/>
  <c r="BH2002" i="7" s="1"/>
  <c r="BF2077" i="7"/>
  <c r="BG2077" i="7" s="1"/>
  <c r="BH2077" i="7" s="1"/>
  <c r="BF2078" i="7"/>
  <c r="BG2078" i="7" s="1"/>
  <c r="BH2078" i="7" s="1"/>
  <c r="BF2003" i="7"/>
  <c r="BG2003" i="7" s="1"/>
  <c r="BH2003" i="7" s="1"/>
  <c r="BF2079" i="7"/>
  <c r="BG2079" i="7" s="1"/>
  <c r="BH2079" i="7" s="1"/>
  <c r="BF2080" i="7"/>
  <c r="BG2080" i="7" s="1"/>
  <c r="BH2080" i="7" s="1"/>
  <c r="BF1879" i="7"/>
  <c r="BG1879" i="7" s="1"/>
  <c r="BH1879" i="7" s="1"/>
  <c r="BF2081" i="7"/>
  <c r="BG2081" i="7" s="1"/>
  <c r="BH2081" i="7" s="1"/>
  <c r="BF2082" i="7"/>
  <c r="BG2082" i="7" s="1"/>
  <c r="BH2082" i="7" s="1"/>
  <c r="BF2004" i="7"/>
  <c r="BG2004" i="7" s="1"/>
  <c r="BH2004" i="7" s="1"/>
  <c r="BF2005" i="7"/>
  <c r="BG2005" i="7" s="1"/>
  <c r="BH2005" i="7" s="1"/>
  <c r="BF2006" i="7"/>
  <c r="BG2006" i="7" s="1"/>
  <c r="BH2006" i="7" s="1"/>
  <c r="BF2083" i="7"/>
  <c r="BG2083" i="7" s="1"/>
  <c r="BH2083" i="7" s="1"/>
  <c r="BF2084" i="7"/>
  <c r="BG2084" i="7" s="1"/>
  <c r="BH2084" i="7" s="1"/>
  <c r="BF2007" i="7"/>
  <c r="BG2007" i="7" s="1"/>
  <c r="BH2007" i="7" s="1"/>
  <c r="BF2008" i="7"/>
  <c r="BG2008" i="7" s="1"/>
  <c r="BH2008" i="7" s="1"/>
  <c r="BF2085" i="7"/>
  <c r="BG2085" i="7" s="1"/>
  <c r="BH2085" i="7" s="1"/>
  <c r="BF2086" i="7"/>
  <c r="BG2086" i="7" s="1"/>
  <c r="BH2086" i="7" s="1"/>
  <c r="BF1880" i="7"/>
  <c r="BG1880" i="7" s="1"/>
  <c r="BH1880" i="7" s="1"/>
  <c r="BF2009" i="7"/>
  <c r="BG2009" i="7" s="1"/>
  <c r="BH2009" i="7" s="1"/>
  <c r="BF2010" i="7"/>
  <c r="BG2010" i="7" s="1"/>
  <c r="BH2010" i="7" s="1"/>
  <c r="BF1881" i="7"/>
  <c r="BG1881" i="7" s="1"/>
  <c r="BH1881" i="7" s="1"/>
  <c r="BF2011" i="7"/>
  <c r="BG2011" i="7" s="1"/>
  <c r="BH2011" i="7" s="1"/>
  <c r="BF2012" i="7"/>
  <c r="BG2012" i="7" s="1"/>
  <c r="BH2012" i="7" s="1"/>
  <c r="BF2013" i="7"/>
  <c r="BG2013" i="7" s="1"/>
  <c r="BH2013" i="7" s="1"/>
  <c r="BF2014" i="7"/>
  <c r="BG2014" i="7" s="1"/>
  <c r="BH2014" i="7" s="1"/>
  <c r="BF2015" i="7"/>
  <c r="BG2015" i="7" s="1"/>
  <c r="BH2015" i="7" s="1"/>
  <c r="BF2087" i="7"/>
  <c r="BG2087" i="7" s="1"/>
  <c r="BH2087" i="7" s="1"/>
  <c r="BF2088" i="7"/>
  <c r="BG2088" i="7" s="1"/>
  <c r="BH2088" i="7" s="1"/>
  <c r="BF2089" i="7"/>
  <c r="BG2089" i="7" s="1"/>
  <c r="BH2089" i="7" s="1"/>
  <c r="BF2090" i="7"/>
  <c r="BG2090" i="7" s="1"/>
  <c r="BH2090" i="7" s="1"/>
  <c r="BF2016" i="7"/>
  <c r="BG2016" i="7" s="1"/>
  <c r="BH2016" i="7" s="1"/>
  <c r="BF2017" i="7"/>
  <c r="BG2017" i="7" s="1"/>
  <c r="BH2017" i="7" s="1"/>
  <c r="BF2091" i="7"/>
  <c r="BG2091" i="7" s="1"/>
  <c r="BH2091" i="7" s="1"/>
  <c r="BF1740" i="7"/>
  <c r="BG1740" i="7" s="1"/>
  <c r="BH1740" i="7" s="1"/>
  <c r="BF2018" i="7"/>
  <c r="BG2018" i="7" s="1"/>
  <c r="BH2018" i="7" s="1"/>
  <c r="BF2019" i="7"/>
  <c r="BG2019" i="7" s="1"/>
  <c r="BH2019" i="7" s="1"/>
  <c r="BF2092" i="7"/>
  <c r="BG2092" i="7" s="1"/>
  <c r="BH2092" i="7" s="1"/>
  <c r="BF2020" i="7"/>
  <c r="BG2020" i="7" s="1"/>
  <c r="BH2020" i="7" s="1"/>
  <c r="BF2093" i="7"/>
  <c r="BG2093" i="7" s="1"/>
  <c r="BH2093" i="7" s="1"/>
  <c r="BF2021" i="7"/>
  <c r="BG2021" i="7" s="1"/>
  <c r="BH2021" i="7" s="1"/>
  <c r="BF2177" i="7"/>
  <c r="BG2177" i="7" s="1"/>
  <c r="BH2177" i="7" s="1"/>
  <c r="BF2094" i="7"/>
  <c r="BG2094" i="7" s="1"/>
  <c r="BH2094" i="7" s="1"/>
  <c r="BF1882" i="7"/>
  <c r="BG1882" i="7" s="1"/>
  <c r="BH1882" i="7" s="1"/>
  <c r="BF2178" i="7"/>
  <c r="BG2178" i="7" s="1"/>
  <c r="BH2178" i="7" s="1"/>
  <c r="BF2179" i="7"/>
  <c r="BG2179" i="7" s="1"/>
  <c r="BH2179" i="7" s="1"/>
  <c r="BF2180" i="7"/>
  <c r="BG2180" i="7" s="1"/>
  <c r="BH2180" i="7" s="1"/>
  <c r="BF2022" i="7"/>
  <c r="BG2022" i="7" s="1"/>
  <c r="BH2022" i="7" s="1"/>
  <c r="BF2095" i="7"/>
  <c r="BG2095" i="7" s="1"/>
  <c r="BH2095" i="7" s="1"/>
  <c r="BF2181" i="7"/>
  <c r="BG2181" i="7" s="1"/>
  <c r="BH2181" i="7" s="1"/>
  <c r="BF2182" i="7"/>
  <c r="BG2182" i="7" s="1"/>
  <c r="BH2182" i="7" s="1"/>
  <c r="BF2183" i="7"/>
  <c r="BG2183" i="7" s="1"/>
  <c r="BH2183" i="7" s="1"/>
  <c r="BF2023" i="7"/>
  <c r="BG2023" i="7" s="1"/>
  <c r="BH2023" i="7" s="1"/>
  <c r="BF2184" i="7"/>
  <c r="BG2184" i="7" s="1"/>
  <c r="BH2184" i="7" s="1"/>
  <c r="BF2096" i="7"/>
  <c r="BG2096" i="7" s="1"/>
  <c r="BH2096" i="7" s="1"/>
  <c r="BF2185" i="7"/>
  <c r="BG2185" i="7" s="1"/>
  <c r="BH2185" i="7" s="1"/>
  <c r="BF2186" i="7"/>
  <c r="BG2186" i="7" s="1"/>
  <c r="BH2186" i="7" s="1"/>
  <c r="BF2024" i="7"/>
  <c r="BG2024" i="7" s="1"/>
  <c r="BH2024" i="7" s="1"/>
  <c r="BF2187" i="7"/>
  <c r="BG2187" i="7" s="1"/>
  <c r="BH2187" i="7" s="1"/>
  <c r="BF2188" i="7"/>
  <c r="BG2188" i="7" s="1"/>
  <c r="BH2188" i="7" s="1"/>
  <c r="BF2189" i="7"/>
  <c r="BG2189" i="7" s="1"/>
  <c r="BH2189" i="7" s="1"/>
  <c r="BF2097" i="7"/>
  <c r="BG2097" i="7" s="1"/>
  <c r="BH2097" i="7" s="1"/>
  <c r="BF2098" i="7"/>
  <c r="BG2098" i="7" s="1"/>
  <c r="BH2098" i="7" s="1"/>
  <c r="BF2099" i="7"/>
  <c r="BG2099" i="7" s="1"/>
  <c r="BH2099" i="7" s="1"/>
  <c r="BF2190" i="7"/>
  <c r="BG2190" i="7" s="1"/>
  <c r="BH2190" i="7" s="1"/>
  <c r="BF2025" i="7"/>
  <c r="BG2025" i="7" s="1"/>
  <c r="BH2025" i="7" s="1"/>
  <c r="BF1334" i="7"/>
  <c r="BG1334" i="7" s="1"/>
  <c r="BH1334" i="7" s="1"/>
  <c r="BF2191" i="7"/>
  <c r="BG2191" i="7" s="1"/>
  <c r="BH2191" i="7" s="1"/>
  <c r="BF2100" i="7"/>
  <c r="BG2100" i="7" s="1"/>
  <c r="BH2100" i="7" s="1"/>
  <c r="BF2192" i="7"/>
  <c r="BG2192" i="7" s="1"/>
  <c r="BH2192" i="7" s="1"/>
  <c r="BF2193" i="7"/>
  <c r="BG2193" i="7" s="1"/>
  <c r="BH2193" i="7" s="1"/>
  <c r="BF2194" i="7"/>
  <c r="BG2194" i="7" s="1"/>
  <c r="BH2194" i="7" s="1"/>
  <c r="BF2101" i="7"/>
  <c r="BG2101" i="7" s="1"/>
  <c r="BH2101" i="7" s="1"/>
  <c r="BF2195" i="7"/>
  <c r="BG2195" i="7" s="1"/>
  <c r="BH2195" i="7" s="1"/>
  <c r="BF2196" i="7"/>
  <c r="BG2196" i="7" s="1"/>
  <c r="BH2196" i="7" s="1"/>
  <c r="BF1335" i="7"/>
  <c r="BG1335" i="7" s="1"/>
  <c r="BH1335" i="7" s="1"/>
  <c r="BF2102" i="7"/>
  <c r="BG2102" i="7" s="1"/>
  <c r="BH2102" i="7" s="1"/>
  <c r="BF2197" i="7"/>
  <c r="BG2197" i="7" s="1"/>
  <c r="BH2197" i="7" s="1"/>
  <c r="BF2103" i="7"/>
  <c r="BG2103" i="7" s="1"/>
  <c r="BH2103" i="7" s="1"/>
  <c r="BF2104" i="7"/>
  <c r="BG2104" i="7" s="1"/>
  <c r="BH2104" i="7" s="1"/>
  <c r="BF2105" i="7"/>
  <c r="BG2105" i="7" s="1"/>
  <c r="BH2105" i="7" s="1"/>
  <c r="BF2026" i="7"/>
  <c r="BG2026" i="7" s="1"/>
  <c r="BH2026" i="7" s="1"/>
  <c r="BF1090" i="7"/>
  <c r="BG1090" i="7" s="1"/>
  <c r="BH1090" i="7" s="1"/>
  <c r="BF2027" i="7"/>
  <c r="BG2027" i="7" s="1"/>
  <c r="BH2027" i="7" s="1"/>
  <c r="BF1883" i="7"/>
  <c r="BG1883" i="7" s="1"/>
  <c r="BH1883" i="7" s="1"/>
  <c r="BF2198" i="7"/>
  <c r="BG2198" i="7" s="1"/>
  <c r="BH2198" i="7" s="1"/>
  <c r="BF2106" i="7"/>
  <c r="BG2106" i="7" s="1"/>
  <c r="BH2106" i="7" s="1"/>
  <c r="BF2107" i="7"/>
  <c r="BG2107" i="7" s="1"/>
  <c r="BH2107" i="7" s="1"/>
  <c r="BF2199" i="7"/>
  <c r="BG2199" i="7" s="1"/>
  <c r="BH2199" i="7" s="1"/>
  <c r="BF2028" i="7"/>
  <c r="BG2028" i="7" s="1"/>
  <c r="BH2028" i="7" s="1"/>
  <c r="BF2029" i="7"/>
  <c r="BG2029" i="7" s="1"/>
  <c r="BH2029" i="7" s="1"/>
  <c r="BF2108" i="7"/>
  <c r="BG2108" i="7" s="1"/>
  <c r="BH2108" i="7" s="1"/>
  <c r="BF2200" i="7"/>
  <c r="BG2200" i="7" s="1"/>
  <c r="BH2200" i="7" s="1"/>
  <c r="BF2201" i="7"/>
  <c r="BG2201" i="7" s="1"/>
  <c r="BH2201" i="7" s="1"/>
  <c r="BF2202" i="7"/>
  <c r="BG2202" i="7" s="1"/>
  <c r="BH2202" i="7" s="1"/>
  <c r="BF2203" i="7"/>
  <c r="BG2203" i="7" s="1"/>
  <c r="BH2203" i="7" s="1"/>
  <c r="BF2109" i="7"/>
  <c r="BG2109" i="7" s="1"/>
  <c r="BH2109" i="7" s="1"/>
  <c r="BF2110" i="7"/>
  <c r="BG2110" i="7" s="1"/>
  <c r="BH2110" i="7" s="1"/>
  <c r="BF2111" i="7"/>
  <c r="BG2111" i="7" s="1"/>
  <c r="BH2111" i="7" s="1"/>
  <c r="BF2030" i="7"/>
  <c r="BG2030" i="7" s="1"/>
  <c r="BH2030" i="7" s="1"/>
  <c r="BF2112" i="7"/>
  <c r="BG2112" i="7" s="1"/>
  <c r="BH2112" i="7" s="1"/>
  <c r="BF2204" i="7"/>
  <c r="BG2204" i="7" s="1"/>
  <c r="BH2204" i="7" s="1"/>
  <c r="BF2205" i="7"/>
  <c r="BG2205" i="7" s="1"/>
  <c r="BH2205" i="7" s="1"/>
  <c r="BF2206" i="7"/>
  <c r="BG2206" i="7" s="1"/>
  <c r="BH2206" i="7" s="1"/>
  <c r="BF2207" i="7"/>
  <c r="BG2207" i="7" s="1"/>
  <c r="BH2207" i="7" s="1"/>
  <c r="BF2113" i="7"/>
  <c r="BG2113" i="7" s="1"/>
  <c r="BH2113" i="7" s="1"/>
  <c r="BF2208" i="7"/>
  <c r="BG2208" i="7" s="1"/>
  <c r="BH2208" i="7" s="1"/>
  <c r="BF2209" i="7"/>
  <c r="BG2209" i="7" s="1"/>
  <c r="BH2209" i="7" s="1"/>
  <c r="BF2031" i="7"/>
  <c r="BG2031" i="7" s="1"/>
  <c r="BH2031" i="7" s="1"/>
  <c r="BF2114" i="7"/>
  <c r="BG2114" i="7" s="1"/>
  <c r="BH2114" i="7" s="1"/>
  <c r="BF2115" i="7"/>
  <c r="BG2115" i="7" s="1"/>
  <c r="BH2115" i="7" s="1"/>
  <c r="BF2116" i="7"/>
  <c r="BG2116" i="7" s="1"/>
  <c r="BH2116" i="7" s="1"/>
  <c r="BF2210" i="7"/>
  <c r="BG2210" i="7" s="1"/>
  <c r="BH2210" i="7" s="1"/>
  <c r="BF2117" i="7"/>
  <c r="BG2117" i="7" s="1"/>
  <c r="BH2117" i="7" s="1"/>
  <c r="BF2118" i="7"/>
  <c r="BG2118" i="7" s="1"/>
  <c r="BH2118" i="7" s="1"/>
  <c r="BF2119" i="7"/>
  <c r="BG2119" i="7" s="1"/>
  <c r="BH2119" i="7" s="1"/>
  <c r="BF2120" i="7"/>
  <c r="BG2120" i="7" s="1"/>
  <c r="BH2120" i="7" s="1"/>
  <c r="BF2121" i="7"/>
  <c r="BG2121" i="7" s="1"/>
  <c r="BH2121" i="7" s="1"/>
  <c r="BF2122" i="7"/>
  <c r="BG2122" i="7" s="1"/>
  <c r="BH2122" i="7" s="1"/>
  <c r="BF2123" i="7"/>
  <c r="BG2123" i="7" s="1"/>
  <c r="BH2123" i="7" s="1"/>
  <c r="BF2124" i="7"/>
  <c r="BG2124" i="7" s="1"/>
  <c r="BH2124" i="7" s="1"/>
  <c r="BF2032" i="7"/>
  <c r="BG2032" i="7" s="1"/>
  <c r="BH2032" i="7" s="1"/>
  <c r="BF2125" i="7"/>
  <c r="BG2125" i="7" s="1"/>
  <c r="BH2125" i="7" s="1"/>
  <c r="BF2211" i="7"/>
  <c r="BG2211" i="7" s="1"/>
  <c r="BH2211" i="7" s="1"/>
  <c r="BF2033" i="7"/>
  <c r="BG2033" i="7" s="1"/>
  <c r="BH2033" i="7" s="1"/>
  <c r="BF2126" i="7"/>
  <c r="BG2126" i="7" s="1"/>
  <c r="BH2126" i="7" s="1"/>
  <c r="BF2212" i="7"/>
  <c r="BG2212" i="7" s="1"/>
  <c r="BH2212" i="7" s="1"/>
  <c r="BF2034" i="7"/>
  <c r="BG2034" i="7" s="1"/>
  <c r="BH2034" i="7" s="1"/>
  <c r="BF2127" i="7"/>
  <c r="BG2127" i="7" s="1"/>
  <c r="BH2127" i="7" s="1"/>
  <c r="BF2128" i="7"/>
  <c r="BG2128" i="7" s="1"/>
  <c r="BH2128" i="7" s="1"/>
  <c r="BF2129" i="7"/>
  <c r="BG2129" i="7" s="1"/>
  <c r="BH2129" i="7" s="1"/>
  <c r="BF2130" i="7"/>
  <c r="BG2130" i="7" s="1"/>
  <c r="BH2130" i="7" s="1"/>
  <c r="BF2131" i="7"/>
  <c r="BG2131" i="7" s="1"/>
  <c r="BH2131" i="7" s="1"/>
  <c r="BF2132" i="7"/>
  <c r="BG2132" i="7" s="1"/>
  <c r="BH2132" i="7" s="1"/>
  <c r="BF2133" i="7"/>
  <c r="BG2133" i="7" s="1"/>
  <c r="BH2133" i="7" s="1"/>
  <c r="BF2213" i="7"/>
  <c r="BG2213" i="7" s="1"/>
  <c r="BH2213" i="7" s="1"/>
  <c r="BF2134" i="7"/>
  <c r="BG2134" i="7" s="1"/>
  <c r="BH2134" i="7" s="1"/>
  <c r="BF2035" i="7"/>
  <c r="BG2035" i="7" s="1"/>
  <c r="BH2035" i="7" s="1"/>
  <c r="BF2214" i="7"/>
  <c r="BG2214" i="7" s="1"/>
  <c r="BH2214" i="7" s="1"/>
  <c r="BF2036" i="7"/>
  <c r="BG2036" i="7" s="1"/>
  <c r="BH2036" i="7" s="1"/>
  <c r="BF2215" i="7"/>
  <c r="BG2215" i="7" s="1"/>
  <c r="BH2215" i="7" s="1"/>
  <c r="BF2216" i="7"/>
  <c r="BG2216" i="7" s="1"/>
  <c r="BH2216" i="7" s="1"/>
  <c r="BF2217" i="7"/>
  <c r="BG2217" i="7" s="1"/>
  <c r="BH2217" i="7" s="1"/>
  <c r="BF2135" i="7"/>
  <c r="BG2135" i="7" s="1"/>
  <c r="BH2135" i="7" s="1"/>
  <c r="BF2037" i="7"/>
  <c r="BG2037" i="7" s="1"/>
  <c r="BH2037" i="7" s="1"/>
  <c r="BF2218" i="7"/>
  <c r="BG2218" i="7" s="1"/>
  <c r="BH2218" i="7" s="1"/>
  <c r="BF2219" i="7"/>
  <c r="BG2219" i="7" s="1"/>
  <c r="BH2219" i="7" s="1"/>
  <c r="BF2220" i="7"/>
  <c r="BG2220" i="7" s="1"/>
  <c r="BH2220" i="7" s="1"/>
  <c r="BF2221" i="7"/>
  <c r="BG2221" i="7" s="1"/>
  <c r="BH2221" i="7" s="1"/>
  <c r="BF2222" i="7"/>
  <c r="BG2222" i="7" s="1"/>
  <c r="BH2222" i="7" s="1"/>
  <c r="BF2223" i="7"/>
  <c r="BG2223" i="7" s="1"/>
  <c r="BH2223" i="7" s="1"/>
  <c r="BF2136" i="7"/>
  <c r="BG2136" i="7" s="1"/>
  <c r="BH2136" i="7" s="1"/>
  <c r="BF2137" i="7"/>
  <c r="BG2137" i="7" s="1"/>
  <c r="BH2137" i="7" s="1"/>
  <c r="BF2138" i="7"/>
  <c r="BG2138" i="7" s="1"/>
  <c r="BH2138" i="7" s="1"/>
  <c r="BF2224" i="7"/>
  <c r="BG2224" i="7" s="1"/>
  <c r="BH2224" i="7" s="1"/>
  <c r="BF2139" i="7"/>
  <c r="BG2139" i="7" s="1"/>
  <c r="BH2139" i="7" s="1"/>
  <c r="BF2140" i="7"/>
  <c r="BG2140" i="7" s="1"/>
  <c r="BH2140" i="7" s="1"/>
  <c r="BF2141" i="7"/>
  <c r="BG2141" i="7" s="1"/>
  <c r="BH2141" i="7" s="1"/>
  <c r="BF1884" i="7"/>
  <c r="BG1884" i="7" s="1"/>
  <c r="BH1884" i="7" s="1"/>
  <c r="BF1741" i="7"/>
  <c r="BG1741" i="7" s="1"/>
  <c r="BH1741" i="7" s="1"/>
  <c r="BF2142" i="7"/>
  <c r="BG2142" i="7" s="1"/>
  <c r="BH2142" i="7" s="1"/>
  <c r="BF2143" i="7"/>
  <c r="BG2143" i="7" s="1"/>
  <c r="BH2143" i="7" s="1"/>
  <c r="BF2038" i="7"/>
  <c r="BG2038" i="7" s="1"/>
  <c r="BH2038" i="7" s="1"/>
  <c r="BF2144" i="7"/>
  <c r="BG2144" i="7" s="1"/>
  <c r="BH2144" i="7" s="1"/>
  <c r="BF2145" i="7"/>
  <c r="BG2145" i="7" s="1"/>
  <c r="BH2145" i="7" s="1"/>
  <c r="BF2039" i="7"/>
  <c r="BG2039" i="7" s="1"/>
  <c r="BH2039" i="7" s="1"/>
  <c r="BF2146" i="7"/>
  <c r="BG2146" i="7" s="1"/>
  <c r="BH2146" i="7" s="1"/>
  <c r="BF2147" i="7"/>
  <c r="BG2147" i="7" s="1"/>
  <c r="BH2147" i="7" s="1"/>
  <c r="BF2225" i="7"/>
  <c r="BG2225" i="7" s="1"/>
  <c r="BH2225" i="7" s="1"/>
  <c r="BF2148" i="7"/>
  <c r="BG2148" i="7" s="1"/>
  <c r="BH2148" i="7" s="1"/>
  <c r="BF2040" i="7"/>
  <c r="BG2040" i="7" s="1"/>
  <c r="BH2040" i="7" s="1"/>
  <c r="BF2041" i="7"/>
  <c r="BG2041" i="7" s="1"/>
  <c r="BH2041" i="7" s="1"/>
  <c r="BF2042" i="7"/>
  <c r="BG2042" i="7" s="1"/>
  <c r="BH2042" i="7" s="1"/>
  <c r="BF2226" i="7"/>
  <c r="BG2226" i="7" s="1"/>
  <c r="BH2226" i="7" s="1"/>
  <c r="BF2149" i="7"/>
  <c r="BG2149" i="7" s="1"/>
  <c r="BH2149" i="7" s="1"/>
  <c r="BF2150" i="7"/>
  <c r="BG2150" i="7" s="1"/>
  <c r="BH2150" i="7" s="1"/>
  <c r="BF2151" i="7"/>
  <c r="BG2151" i="7" s="1"/>
  <c r="BH2151" i="7" s="1"/>
  <c r="BF2043" i="7"/>
  <c r="BG2043" i="7" s="1"/>
  <c r="BH2043" i="7" s="1"/>
  <c r="BF2227" i="7"/>
  <c r="BG2227" i="7" s="1"/>
  <c r="BH2227" i="7" s="1"/>
  <c r="BF1885" i="7"/>
  <c r="BG1885" i="7" s="1"/>
  <c r="BH1885" i="7" s="1"/>
  <c r="BF2228" i="7"/>
  <c r="BG2228" i="7" s="1"/>
  <c r="BH2228" i="7" s="1"/>
  <c r="BF2152" i="7"/>
  <c r="BG2152" i="7" s="1"/>
  <c r="BH2152" i="7" s="1"/>
  <c r="BF2153" i="7"/>
  <c r="BG2153" i="7" s="1"/>
  <c r="BH2153" i="7" s="1"/>
  <c r="BF1886" i="7"/>
  <c r="BG1886" i="7" s="1"/>
  <c r="BH1886" i="7" s="1"/>
  <c r="BF2154" i="7"/>
  <c r="BG2154" i="7" s="1"/>
  <c r="BH2154" i="7" s="1"/>
  <c r="BF2155" i="7"/>
  <c r="BG2155" i="7" s="1"/>
  <c r="BH2155" i="7" s="1"/>
  <c r="BF2229" i="7"/>
  <c r="BG2229" i="7" s="1"/>
  <c r="BH2229" i="7" s="1"/>
  <c r="BF2044" i="7"/>
  <c r="BG2044" i="7" s="1"/>
  <c r="BH2044" i="7" s="1"/>
  <c r="BF2230" i="7"/>
  <c r="BG2230" i="7" s="1"/>
  <c r="BH2230" i="7" s="1"/>
  <c r="BF2231" i="7"/>
  <c r="BG2231" i="7" s="1"/>
  <c r="BH2231" i="7" s="1"/>
  <c r="BF2232" i="7"/>
  <c r="BG2232" i="7" s="1"/>
  <c r="BH2232" i="7" s="1"/>
  <c r="BF2233" i="7"/>
  <c r="BG2233" i="7" s="1"/>
  <c r="BH2233" i="7" s="1"/>
  <c r="BF2234" i="7"/>
  <c r="BG2234" i="7" s="1"/>
  <c r="BH2234" i="7" s="1"/>
  <c r="BF2235" i="7"/>
  <c r="BG2235" i="7" s="1"/>
  <c r="BH2235" i="7" s="1"/>
  <c r="BF2307" i="7"/>
  <c r="BG2307" i="7" s="1"/>
  <c r="BH2307" i="7" s="1"/>
  <c r="BF2156" i="7"/>
  <c r="BG2156" i="7" s="1"/>
  <c r="BH2156" i="7" s="1"/>
  <c r="BF2236" i="7"/>
  <c r="BG2236" i="7" s="1"/>
  <c r="BH2236" i="7" s="1"/>
  <c r="BF2308" i="7"/>
  <c r="BG2308" i="7" s="1"/>
  <c r="BH2308" i="7" s="1"/>
  <c r="BF2237" i="7"/>
  <c r="BG2237" i="7" s="1"/>
  <c r="BH2237" i="7" s="1"/>
  <c r="BF2238" i="7"/>
  <c r="BG2238" i="7" s="1"/>
  <c r="BH2238" i="7" s="1"/>
  <c r="BF2239" i="7"/>
  <c r="BG2239" i="7" s="1"/>
  <c r="BH2239" i="7" s="1"/>
  <c r="BF2240" i="7"/>
  <c r="BG2240" i="7" s="1"/>
  <c r="BH2240" i="7" s="1"/>
  <c r="BF2241" i="7"/>
  <c r="BG2241" i="7" s="1"/>
  <c r="BH2241" i="7" s="1"/>
  <c r="BF2242" i="7"/>
  <c r="BG2242" i="7" s="1"/>
  <c r="BH2242" i="7" s="1"/>
  <c r="BF2309" i="7"/>
  <c r="BG2309" i="7" s="1"/>
  <c r="BH2309" i="7" s="1"/>
  <c r="BF2243" i="7"/>
  <c r="BG2243" i="7" s="1"/>
  <c r="BH2243" i="7" s="1"/>
  <c r="BF2244" i="7"/>
  <c r="BG2244" i="7" s="1"/>
  <c r="BH2244" i="7" s="1"/>
  <c r="BF2245" i="7"/>
  <c r="BG2245" i="7" s="1"/>
  <c r="BH2245" i="7" s="1"/>
  <c r="BF2246" i="7"/>
  <c r="BG2246" i="7" s="1"/>
  <c r="BH2246" i="7" s="1"/>
  <c r="BF2247" i="7"/>
  <c r="BG2247" i="7" s="1"/>
  <c r="BH2247" i="7" s="1"/>
  <c r="BF1742" i="7"/>
  <c r="BG1742" i="7" s="1"/>
  <c r="BH1742" i="7" s="1"/>
  <c r="BF2248" i="7"/>
  <c r="BG2248" i="7" s="1"/>
  <c r="BH2248" i="7" s="1"/>
  <c r="BF2249" i="7"/>
  <c r="BG2249" i="7" s="1"/>
  <c r="BH2249" i="7" s="1"/>
  <c r="BF2250" i="7"/>
  <c r="BG2250" i="7" s="1"/>
  <c r="BH2250" i="7" s="1"/>
  <c r="BF2310" i="7"/>
  <c r="BG2310" i="7" s="1"/>
  <c r="BH2310" i="7" s="1"/>
  <c r="BF2311" i="7"/>
  <c r="BG2311" i="7" s="1"/>
  <c r="BH2311" i="7" s="1"/>
  <c r="BF2312" i="7"/>
  <c r="BG2312" i="7" s="1"/>
  <c r="BH2312" i="7" s="1"/>
  <c r="BF2251" i="7"/>
  <c r="BG2251" i="7" s="1"/>
  <c r="BH2251" i="7" s="1"/>
  <c r="BF2157" i="7"/>
  <c r="BG2157" i="7" s="1"/>
  <c r="BH2157" i="7" s="1"/>
  <c r="BF2313" i="7"/>
  <c r="BG2313" i="7" s="1"/>
  <c r="BH2313" i="7" s="1"/>
  <c r="BF2314" i="7"/>
  <c r="BG2314" i="7" s="1"/>
  <c r="BH2314" i="7" s="1"/>
  <c r="BF2315" i="7"/>
  <c r="BG2315" i="7" s="1"/>
  <c r="BH2315" i="7" s="1"/>
  <c r="BF2316" i="7"/>
  <c r="BG2316" i="7" s="1"/>
  <c r="BH2316" i="7" s="1"/>
  <c r="BF2252" i="7"/>
  <c r="BG2252" i="7" s="1"/>
  <c r="BH2252" i="7" s="1"/>
  <c r="BF2253" i="7"/>
  <c r="BG2253" i="7" s="1"/>
  <c r="BH2253" i="7" s="1"/>
  <c r="BF2254" i="7"/>
  <c r="BG2254" i="7" s="1"/>
  <c r="BH2254" i="7" s="1"/>
  <c r="BF2255" i="7"/>
  <c r="BG2255" i="7" s="1"/>
  <c r="BH2255" i="7" s="1"/>
  <c r="BF2256" i="7"/>
  <c r="BG2256" i="7" s="1"/>
  <c r="BH2256" i="7" s="1"/>
  <c r="BF2317" i="7"/>
  <c r="BG2317" i="7" s="1"/>
  <c r="BH2317" i="7" s="1"/>
  <c r="BF2257" i="7"/>
  <c r="BG2257" i="7" s="1"/>
  <c r="BH2257" i="7" s="1"/>
  <c r="BF2258" i="7"/>
  <c r="BG2258" i="7" s="1"/>
  <c r="BH2258" i="7" s="1"/>
  <c r="BF2259" i="7"/>
  <c r="BG2259" i="7" s="1"/>
  <c r="BH2259" i="7" s="1"/>
  <c r="BF2158" i="7"/>
  <c r="BG2158" i="7" s="1"/>
  <c r="BH2158" i="7" s="1"/>
  <c r="BF2318" i="7"/>
  <c r="BG2318" i="7" s="1"/>
  <c r="BH2318" i="7" s="1"/>
  <c r="BF2260" i="7"/>
  <c r="BG2260" i="7" s="1"/>
  <c r="BH2260" i="7" s="1"/>
  <c r="BF2319" i="7"/>
  <c r="BG2319" i="7" s="1"/>
  <c r="BH2319" i="7" s="1"/>
  <c r="BF2320" i="7"/>
  <c r="BG2320" i="7" s="1"/>
  <c r="BH2320" i="7" s="1"/>
  <c r="BF2261" i="7"/>
  <c r="BG2261" i="7" s="1"/>
  <c r="BH2261" i="7" s="1"/>
  <c r="BF2262" i="7"/>
  <c r="BG2262" i="7" s="1"/>
  <c r="BH2262" i="7" s="1"/>
  <c r="BF2159" i="7"/>
  <c r="BG2159" i="7" s="1"/>
  <c r="BH2159" i="7" s="1"/>
  <c r="BF2263" i="7"/>
  <c r="BG2263" i="7" s="1"/>
  <c r="BH2263" i="7" s="1"/>
  <c r="BF2160" i="7"/>
  <c r="BG2160" i="7" s="1"/>
  <c r="BH2160" i="7" s="1"/>
  <c r="BF2264" i="7"/>
  <c r="BG2264" i="7" s="1"/>
  <c r="BH2264" i="7" s="1"/>
  <c r="BF2265" i="7"/>
  <c r="BG2265" i="7" s="1"/>
  <c r="BH2265" i="7" s="1"/>
  <c r="BF2321" i="7"/>
  <c r="BG2321" i="7" s="1"/>
  <c r="BH2321" i="7" s="1"/>
  <c r="BF2357" i="7"/>
  <c r="BG2357" i="7" s="1"/>
  <c r="BH2357" i="7" s="1"/>
  <c r="BF2358" i="7"/>
  <c r="BG2358" i="7" s="1"/>
  <c r="BH2358" i="7" s="1"/>
  <c r="BF2266" i="7"/>
  <c r="BG2266" i="7" s="1"/>
  <c r="BH2266" i="7" s="1"/>
  <c r="BF2359" i="7"/>
  <c r="BG2359" i="7" s="1"/>
  <c r="BH2359" i="7" s="1"/>
  <c r="BF2267" i="7"/>
  <c r="BG2267" i="7" s="1"/>
  <c r="BH2267" i="7" s="1"/>
  <c r="BF2360" i="7"/>
  <c r="BG2360" i="7" s="1"/>
  <c r="BH2360" i="7" s="1"/>
  <c r="BF2361" i="7"/>
  <c r="BG2361" i="7" s="1"/>
  <c r="BH2361" i="7" s="1"/>
  <c r="BF2362" i="7"/>
  <c r="BG2362" i="7" s="1"/>
  <c r="BH2362" i="7" s="1"/>
  <c r="BF2363" i="7"/>
  <c r="BG2363" i="7" s="1"/>
  <c r="BH2363" i="7" s="1"/>
  <c r="BF2322" i="7"/>
  <c r="BG2322" i="7" s="1"/>
  <c r="BH2322" i="7" s="1"/>
  <c r="BF2323" i="7"/>
  <c r="BG2323" i="7" s="1"/>
  <c r="BH2323" i="7" s="1"/>
  <c r="BF2324" i="7"/>
  <c r="BG2324" i="7" s="1"/>
  <c r="BH2324" i="7" s="1"/>
  <c r="BF2161" i="7"/>
  <c r="BG2161" i="7" s="1"/>
  <c r="BH2161" i="7" s="1"/>
  <c r="BF2268" i="7"/>
  <c r="BG2268" i="7" s="1"/>
  <c r="BH2268" i="7" s="1"/>
  <c r="BF2364" i="7"/>
  <c r="BG2364" i="7" s="1"/>
  <c r="BH2364" i="7" s="1"/>
  <c r="BF2162" i="7"/>
  <c r="BG2162" i="7" s="1"/>
  <c r="BH2162" i="7" s="1"/>
  <c r="BF2325" i="7"/>
  <c r="BG2325" i="7" s="1"/>
  <c r="BH2325" i="7" s="1"/>
  <c r="BF2326" i="7"/>
  <c r="BG2326" i="7" s="1"/>
  <c r="BH2326" i="7" s="1"/>
  <c r="BF2269" i="7"/>
  <c r="BG2269" i="7" s="1"/>
  <c r="BH2269" i="7" s="1"/>
  <c r="BF2365" i="7"/>
  <c r="BG2365" i="7" s="1"/>
  <c r="BH2365" i="7" s="1"/>
  <c r="BF2327" i="7"/>
  <c r="BG2327" i="7" s="1"/>
  <c r="BH2327" i="7" s="1"/>
  <c r="BF2270" i="7"/>
  <c r="BG2270" i="7" s="1"/>
  <c r="BH2270" i="7" s="1"/>
  <c r="BF2328" i="7"/>
  <c r="BG2328" i="7" s="1"/>
  <c r="BH2328" i="7" s="1"/>
  <c r="BF2329" i="7"/>
  <c r="BG2329" i="7" s="1"/>
  <c r="BH2329" i="7" s="1"/>
  <c r="BF2330" i="7"/>
  <c r="BG2330" i="7" s="1"/>
  <c r="BH2330" i="7" s="1"/>
  <c r="BF2331" i="7"/>
  <c r="BG2331" i="7" s="1"/>
  <c r="BH2331" i="7" s="1"/>
  <c r="BF2163" i="7"/>
  <c r="BG2163" i="7" s="1"/>
  <c r="BH2163" i="7" s="1"/>
  <c r="BF2271" i="7"/>
  <c r="BG2271" i="7" s="1"/>
  <c r="BH2271" i="7" s="1"/>
  <c r="BF2164" i="7"/>
  <c r="BG2164" i="7" s="1"/>
  <c r="BH2164" i="7" s="1"/>
  <c r="BF2332" i="7"/>
  <c r="BG2332" i="7" s="1"/>
  <c r="BH2332" i="7" s="1"/>
  <c r="BF2333" i="7"/>
  <c r="BG2333" i="7" s="1"/>
  <c r="BH2333" i="7" s="1"/>
  <c r="BF2334" i="7"/>
  <c r="BG2334" i="7" s="1"/>
  <c r="BH2334" i="7" s="1"/>
  <c r="BF2272" i="7"/>
  <c r="BG2272" i="7" s="1"/>
  <c r="BH2272" i="7" s="1"/>
  <c r="BF2273" i="7"/>
  <c r="BG2273" i="7" s="1"/>
  <c r="BH2273" i="7" s="1"/>
  <c r="BF2274" i="7"/>
  <c r="BG2274" i="7" s="1"/>
  <c r="BH2274" i="7" s="1"/>
  <c r="BF2275" i="7"/>
  <c r="BG2275" i="7" s="1"/>
  <c r="BH2275" i="7" s="1"/>
  <c r="BF2276" i="7"/>
  <c r="BG2276" i="7" s="1"/>
  <c r="BH2276" i="7" s="1"/>
  <c r="BF2366" i="7"/>
  <c r="BG2366" i="7" s="1"/>
  <c r="BH2366" i="7" s="1"/>
  <c r="BF2335" i="7"/>
  <c r="BG2335" i="7" s="1"/>
  <c r="BH2335" i="7" s="1"/>
  <c r="BF2277" i="7"/>
  <c r="BG2277" i="7" s="1"/>
  <c r="BH2277" i="7" s="1"/>
  <c r="BF2278" i="7"/>
  <c r="BG2278" i="7" s="1"/>
  <c r="BH2278" i="7" s="1"/>
  <c r="BF2279" i="7"/>
  <c r="BG2279" i="7" s="1"/>
  <c r="BH2279" i="7" s="1"/>
  <c r="BF2280" i="7"/>
  <c r="BG2280" i="7" s="1"/>
  <c r="BH2280" i="7" s="1"/>
  <c r="BF2367" i="7"/>
  <c r="BG2367" i="7" s="1"/>
  <c r="BH2367" i="7" s="1"/>
  <c r="BF2368" i="7"/>
  <c r="BG2368" i="7" s="1"/>
  <c r="BH2368" i="7" s="1"/>
  <c r="BF2336" i="7"/>
  <c r="BG2336" i="7" s="1"/>
  <c r="BH2336" i="7" s="1"/>
  <c r="BF2045" i="7"/>
  <c r="BG2045" i="7" s="1"/>
  <c r="BH2045" i="7" s="1"/>
  <c r="BF2281" i="7"/>
  <c r="BG2281" i="7" s="1"/>
  <c r="BH2281" i="7" s="1"/>
  <c r="BF2282" i="7"/>
  <c r="BG2282" i="7" s="1"/>
  <c r="BH2282" i="7" s="1"/>
  <c r="BF2337" i="7"/>
  <c r="BG2337" i="7" s="1"/>
  <c r="BH2337" i="7" s="1"/>
  <c r="BF2283" i="7"/>
  <c r="BG2283" i="7" s="1"/>
  <c r="BH2283" i="7" s="1"/>
  <c r="BF2284" i="7"/>
  <c r="BG2284" i="7" s="1"/>
  <c r="BH2284" i="7" s="1"/>
  <c r="BF2165" i="7"/>
  <c r="BG2165" i="7" s="1"/>
  <c r="BH2165" i="7" s="1"/>
  <c r="BF2285" i="7"/>
  <c r="BG2285" i="7" s="1"/>
  <c r="BH2285" i="7" s="1"/>
  <c r="BF2338" i="7"/>
  <c r="BG2338" i="7" s="1"/>
  <c r="BH2338" i="7" s="1"/>
  <c r="BF2339" i="7"/>
  <c r="BG2339" i="7" s="1"/>
  <c r="BH2339" i="7" s="1"/>
  <c r="BF2166" i="7"/>
  <c r="BG2166" i="7" s="1"/>
  <c r="BH2166" i="7" s="1"/>
  <c r="BF2340" i="7"/>
  <c r="BG2340" i="7" s="1"/>
  <c r="BH2340" i="7" s="1"/>
  <c r="BF2369" i="7"/>
  <c r="BG2369" i="7" s="1"/>
  <c r="BH2369" i="7" s="1"/>
  <c r="BF2286" i="7"/>
  <c r="BG2286" i="7" s="1"/>
  <c r="BH2286" i="7" s="1"/>
  <c r="BF2287" i="7"/>
  <c r="BG2287" i="7" s="1"/>
  <c r="BH2287" i="7" s="1"/>
  <c r="BF2341" i="7"/>
  <c r="BG2341" i="7" s="1"/>
  <c r="BH2341" i="7" s="1"/>
  <c r="BF2342" i="7"/>
  <c r="BG2342" i="7" s="1"/>
  <c r="BH2342" i="7" s="1"/>
  <c r="BF2370" i="7"/>
  <c r="BG2370" i="7" s="1"/>
  <c r="BH2370" i="7" s="1"/>
  <c r="BF2371" i="7"/>
  <c r="BG2371" i="7" s="1"/>
  <c r="BH2371" i="7" s="1"/>
  <c r="BF2343" i="7"/>
  <c r="BG2343" i="7" s="1"/>
  <c r="BH2343" i="7" s="1"/>
  <c r="BF2372" i="7"/>
  <c r="BG2372" i="7" s="1"/>
  <c r="BH2372" i="7" s="1"/>
  <c r="BF2373" i="7"/>
  <c r="BG2373" i="7" s="1"/>
  <c r="BH2373" i="7" s="1"/>
  <c r="BF2374" i="7"/>
  <c r="BG2374" i="7" s="1"/>
  <c r="BH2374" i="7" s="1"/>
  <c r="BF2375" i="7"/>
  <c r="BG2375" i="7" s="1"/>
  <c r="BH2375" i="7" s="1"/>
  <c r="BF2455" i="7"/>
  <c r="BG2455" i="7" s="1"/>
  <c r="BH2455" i="7" s="1"/>
  <c r="BF2376" i="7"/>
  <c r="BG2376" i="7" s="1"/>
  <c r="BH2376" i="7" s="1"/>
  <c r="BF2456" i="7"/>
  <c r="BG2456" i="7" s="1"/>
  <c r="BH2456" i="7" s="1"/>
  <c r="BF2457" i="7"/>
  <c r="BG2457" i="7" s="1"/>
  <c r="BH2457" i="7" s="1"/>
  <c r="BF2377" i="7"/>
  <c r="BG2377" i="7" s="1"/>
  <c r="BH2377" i="7" s="1"/>
  <c r="BF2378" i="7"/>
  <c r="BG2378" i="7" s="1"/>
  <c r="BH2378" i="7" s="1"/>
  <c r="BF2167" i="7"/>
  <c r="BG2167" i="7" s="1"/>
  <c r="BH2167" i="7" s="1"/>
  <c r="BF2344" i="7"/>
  <c r="BG2344" i="7" s="1"/>
  <c r="BH2344" i="7" s="1"/>
  <c r="BF2379" i="7"/>
  <c r="BG2379" i="7" s="1"/>
  <c r="BH2379" i="7" s="1"/>
  <c r="BF2458" i="7"/>
  <c r="BG2458" i="7" s="1"/>
  <c r="BH2458" i="7" s="1"/>
  <c r="BF2288" i="7"/>
  <c r="BG2288" i="7" s="1"/>
  <c r="BH2288" i="7" s="1"/>
  <c r="BF2380" i="7"/>
  <c r="BG2380" i="7" s="1"/>
  <c r="BH2380" i="7" s="1"/>
  <c r="BF2381" i="7"/>
  <c r="BG2381" i="7" s="1"/>
  <c r="BH2381" i="7" s="1"/>
  <c r="BF2289" i="7"/>
  <c r="BG2289" i="7" s="1"/>
  <c r="BH2289" i="7" s="1"/>
  <c r="BF2459" i="7"/>
  <c r="BG2459" i="7" s="1"/>
  <c r="BH2459" i="7" s="1"/>
  <c r="BF2290" i="7"/>
  <c r="BG2290" i="7" s="1"/>
  <c r="BH2290" i="7" s="1"/>
  <c r="BF2382" i="7"/>
  <c r="BG2382" i="7" s="1"/>
  <c r="BH2382" i="7" s="1"/>
  <c r="BF2460" i="7"/>
  <c r="BG2460" i="7" s="1"/>
  <c r="BH2460" i="7" s="1"/>
  <c r="BF2345" i="7"/>
  <c r="BG2345" i="7" s="1"/>
  <c r="BH2345" i="7" s="1"/>
  <c r="BF2291" i="7"/>
  <c r="BG2291" i="7" s="1"/>
  <c r="BH2291" i="7" s="1"/>
  <c r="BF2292" i="7"/>
  <c r="BG2292" i="7" s="1"/>
  <c r="BH2292" i="7" s="1"/>
  <c r="BF2383" i="7"/>
  <c r="BG2383" i="7" s="1"/>
  <c r="BH2383" i="7" s="1"/>
  <c r="BF2046" i="7"/>
  <c r="BG2046" i="7" s="1"/>
  <c r="BH2046" i="7" s="1"/>
  <c r="BF2384" i="7"/>
  <c r="BG2384" i="7" s="1"/>
  <c r="BH2384" i="7" s="1"/>
  <c r="BF2346" i="7"/>
  <c r="BG2346" i="7" s="1"/>
  <c r="BH2346" i="7" s="1"/>
  <c r="BF2385" i="7"/>
  <c r="BG2385" i="7" s="1"/>
  <c r="BH2385" i="7" s="1"/>
  <c r="BF2461" i="7"/>
  <c r="BG2461" i="7" s="1"/>
  <c r="BH2461" i="7" s="1"/>
  <c r="BF2386" i="7"/>
  <c r="BG2386" i="7" s="1"/>
  <c r="BH2386" i="7" s="1"/>
  <c r="BF2168" i="7"/>
  <c r="BG2168" i="7" s="1"/>
  <c r="BH2168" i="7" s="1"/>
  <c r="BF2387" i="7"/>
  <c r="BG2387" i="7" s="1"/>
  <c r="BH2387" i="7" s="1"/>
  <c r="BF2169" i="7"/>
  <c r="BG2169" i="7" s="1"/>
  <c r="BH2169" i="7" s="1"/>
  <c r="BF2388" i="7"/>
  <c r="BG2388" i="7" s="1"/>
  <c r="BH2388" i="7" s="1"/>
  <c r="BF2170" i="7"/>
  <c r="BG2170" i="7" s="1"/>
  <c r="BH2170" i="7" s="1"/>
  <c r="BF2347" i="7"/>
  <c r="BG2347" i="7" s="1"/>
  <c r="BH2347" i="7" s="1"/>
  <c r="BF2389" i="7"/>
  <c r="BG2389" i="7" s="1"/>
  <c r="BH2389" i="7" s="1"/>
  <c r="BF2390" i="7"/>
  <c r="BG2390" i="7" s="1"/>
  <c r="BH2390" i="7" s="1"/>
  <c r="BF2391" i="7"/>
  <c r="BG2391" i="7" s="1"/>
  <c r="BH2391" i="7" s="1"/>
  <c r="BF2462" i="7"/>
  <c r="BG2462" i="7" s="1"/>
  <c r="BH2462" i="7" s="1"/>
  <c r="BF2392" i="7"/>
  <c r="BG2392" i="7" s="1"/>
  <c r="BH2392" i="7" s="1"/>
  <c r="BF2393" i="7"/>
  <c r="BG2393" i="7" s="1"/>
  <c r="BH2393" i="7" s="1"/>
  <c r="BF2463" i="7"/>
  <c r="BG2463" i="7" s="1"/>
  <c r="BH2463" i="7" s="1"/>
  <c r="BF2394" i="7"/>
  <c r="BG2394" i="7" s="1"/>
  <c r="BH2394" i="7" s="1"/>
  <c r="BF2395" i="7"/>
  <c r="BG2395" i="7" s="1"/>
  <c r="BH2395" i="7" s="1"/>
  <c r="BF2396" i="7"/>
  <c r="BG2396" i="7" s="1"/>
  <c r="BH2396" i="7" s="1"/>
  <c r="BF2397" i="7"/>
  <c r="BG2397" i="7" s="1"/>
  <c r="BH2397" i="7" s="1"/>
  <c r="BF2398" i="7"/>
  <c r="BG2398" i="7" s="1"/>
  <c r="BH2398" i="7" s="1"/>
  <c r="BF2464" i="7"/>
  <c r="BG2464" i="7" s="1"/>
  <c r="BH2464" i="7" s="1"/>
  <c r="BF2465" i="7"/>
  <c r="BG2465" i="7" s="1"/>
  <c r="BH2465" i="7" s="1"/>
  <c r="BF2293" i="7"/>
  <c r="BG2293" i="7" s="1"/>
  <c r="BH2293" i="7" s="1"/>
  <c r="BF2399" i="7"/>
  <c r="BG2399" i="7" s="1"/>
  <c r="BH2399" i="7" s="1"/>
  <c r="BF2466" i="7"/>
  <c r="BG2466" i="7" s="1"/>
  <c r="BH2466" i="7" s="1"/>
  <c r="BF2467" i="7"/>
  <c r="BG2467" i="7" s="1"/>
  <c r="BH2467" i="7" s="1"/>
  <c r="BF2400" i="7"/>
  <c r="BG2400" i="7" s="1"/>
  <c r="BH2400" i="7" s="1"/>
  <c r="BF2401" i="7"/>
  <c r="BG2401" i="7" s="1"/>
  <c r="BH2401" i="7" s="1"/>
  <c r="BF2402" i="7"/>
  <c r="BG2402" i="7" s="1"/>
  <c r="BH2402" i="7" s="1"/>
  <c r="BF2468" i="7"/>
  <c r="BG2468" i="7" s="1"/>
  <c r="BH2468" i="7" s="1"/>
  <c r="BF2403" i="7"/>
  <c r="BG2403" i="7" s="1"/>
  <c r="BH2403" i="7" s="1"/>
  <c r="BF2469" i="7"/>
  <c r="BG2469" i="7" s="1"/>
  <c r="BH2469" i="7" s="1"/>
  <c r="BF2470" i="7"/>
  <c r="BG2470" i="7" s="1"/>
  <c r="BH2470" i="7" s="1"/>
  <c r="BF2404" i="7"/>
  <c r="BG2404" i="7" s="1"/>
  <c r="BH2404" i="7" s="1"/>
  <c r="BF1743" i="7"/>
  <c r="BG1743" i="7" s="1"/>
  <c r="BH1743" i="7" s="1"/>
  <c r="BF1887" i="7"/>
  <c r="BG1887" i="7" s="1"/>
  <c r="BH1887" i="7" s="1"/>
  <c r="BF2471" i="7"/>
  <c r="BG2471" i="7" s="1"/>
  <c r="BH2471" i="7" s="1"/>
  <c r="BF2348" i="7"/>
  <c r="BG2348" i="7" s="1"/>
  <c r="BH2348" i="7" s="1"/>
  <c r="BF2405" i="7"/>
  <c r="BG2405" i="7" s="1"/>
  <c r="BH2405" i="7" s="1"/>
  <c r="BF2472" i="7"/>
  <c r="BG2472" i="7" s="1"/>
  <c r="BH2472" i="7" s="1"/>
  <c r="BF2406" i="7"/>
  <c r="BG2406" i="7" s="1"/>
  <c r="BH2406" i="7" s="1"/>
  <c r="BF2407" i="7"/>
  <c r="BG2407" i="7" s="1"/>
  <c r="BH2407" i="7" s="1"/>
  <c r="BF2408" i="7"/>
  <c r="BG2408" i="7" s="1"/>
  <c r="BH2408" i="7" s="1"/>
  <c r="BF2171" i="7"/>
  <c r="BG2171" i="7" s="1"/>
  <c r="BH2171" i="7" s="1"/>
  <c r="BF2473" i="7"/>
  <c r="BG2473" i="7" s="1"/>
  <c r="BH2473" i="7" s="1"/>
  <c r="BF2409" i="7"/>
  <c r="BG2409" i="7" s="1"/>
  <c r="BH2409" i="7" s="1"/>
  <c r="BF2474" i="7"/>
  <c r="BG2474" i="7" s="1"/>
  <c r="BH2474" i="7" s="1"/>
  <c r="BF2475" i="7"/>
  <c r="BG2475" i="7" s="1"/>
  <c r="BH2475" i="7" s="1"/>
  <c r="BF2476" i="7"/>
  <c r="BG2476" i="7" s="1"/>
  <c r="BH2476" i="7" s="1"/>
  <c r="BF2477" i="7"/>
  <c r="BG2477" i="7" s="1"/>
  <c r="BH2477" i="7" s="1"/>
  <c r="BF2172" i="7"/>
  <c r="BG2172" i="7" s="1"/>
  <c r="BH2172" i="7" s="1"/>
  <c r="BF2349" i="7"/>
  <c r="BG2349" i="7" s="1"/>
  <c r="BH2349" i="7" s="1"/>
  <c r="BF2478" i="7"/>
  <c r="BG2478" i="7" s="1"/>
  <c r="BH2478" i="7" s="1"/>
  <c r="BF2350" i="7"/>
  <c r="BG2350" i="7" s="1"/>
  <c r="BH2350" i="7" s="1"/>
  <c r="BF2479" i="7"/>
  <c r="BG2479" i="7" s="1"/>
  <c r="BH2479" i="7" s="1"/>
  <c r="BF2294" i="7"/>
  <c r="BG2294" i="7" s="1"/>
  <c r="BH2294" i="7" s="1"/>
  <c r="BF2410" i="7"/>
  <c r="BG2410" i="7" s="1"/>
  <c r="BH2410" i="7" s="1"/>
  <c r="BF2173" i="7"/>
  <c r="BG2173" i="7" s="1"/>
  <c r="BH2173" i="7" s="1"/>
  <c r="BF2351" i="7"/>
  <c r="BG2351" i="7" s="1"/>
  <c r="BH2351" i="7" s="1"/>
  <c r="BF2411" i="7"/>
  <c r="BG2411" i="7" s="1"/>
  <c r="BH2411" i="7" s="1"/>
  <c r="BF2412" i="7"/>
  <c r="BG2412" i="7" s="1"/>
  <c r="BH2412" i="7" s="1"/>
  <c r="BF2413" i="7"/>
  <c r="BG2413" i="7" s="1"/>
  <c r="BH2413" i="7" s="1"/>
  <c r="BF2480" i="7"/>
  <c r="BG2480" i="7" s="1"/>
  <c r="BH2480" i="7" s="1"/>
  <c r="BF2352" i="7"/>
  <c r="BG2352" i="7" s="1"/>
  <c r="BH2352" i="7" s="1"/>
  <c r="BF2414" i="7"/>
  <c r="BG2414" i="7" s="1"/>
  <c r="BH2414" i="7" s="1"/>
  <c r="BF2415" i="7"/>
  <c r="BG2415" i="7" s="1"/>
  <c r="BH2415" i="7" s="1"/>
  <c r="BF2416" i="7"/>
  <c r="BG2416" i="7" s="1"/>
  <c r="BH2416" i="7" s="1"/>
  <c r="BF2417" i="7"/>
  <c r="BG2417" i="7" s="1"/>
  <c r="BH2417" i="7" s="1"/>
  <c r="BF2295" i="7"/>
  <c r="BG2295" i="7" s="1"/>
  <c r="BH2295" i="7" s="1"/>
  <c r="BF2481" i="7"/>
  <c r="BG2481" i="7" s="1"/>
  <c r="BH2481" i="7" s="1"/>
  <c r="BF2418" i="7"/>
  <c r="BG2418" i="7" s="1"/>
  <c r="BH2418" i="7" s="1"/>
  <c r="BF2419" i="7"/>
  <c r="BG2419" i="7" s="1"/>
  <c r="BH2419" i="7" s="1"/>
  <c r="BF2353" i="7"/>
  <c r="BG2353" i="7" s="1"/>
  <c r="BH2353" i="7" s="1"/>
  <c r="BF2047" i="7"/>
  <c r="BG2047" i="7" s="1"/>
  <c r="BH2047" i="7" s="1"/>
  <c r="BF2420" i="7"/>
  <c r="BG2420" i="7" s="1"/>
  <c r="BH2420" i="7" s="1"/>
  <c r="BF2174" i="7"/>
  <c r="BG2174" i="7" s="1"/>
  <c r="BH2174" i="7" s="1"/>
  <c r="BF2421" i="7"/>
  <c r="BG2421" i="7" s="1"/>
  <c r="BH2421" i="7" s="1"/>
  <c r="BF2422" i="7"/>
  <c r="BG2422" i="7" s="1"/>
  <c r="BH2422" i="7" s="1"/>
  <c r="BF2482" i="7"/>
  <c r="BG2482" i="7" s="1"/>
  <c r="BH2482" i="7" s="1"/>
  <c r="BF2423" i="7"/>
  <c r="BG2423" i="7" s="1"/>
  <c r="BH2423" i="7" s="1"/>
  <c r="BF2483" i="7"/>
  <c r="BG2483" i="7" s="1"/>
  <c r="BH2483" i="7" s="1"/>
  <c r="BF2296" i="7"/>
  <c r="BG2296" i="7" s="1"/>
  <c r="BH2296" i="7" s="1"/>
  <c r="BF2297" i="7"/>
  <c r="BG2297" i="7" s="1"/>
  <c r="BH2297" i="7" s="1"/>
  <c r="BF2424" i="7"/>
  <c r="BG2424" i="7" s="1"/>
  <c r="BH2424" i="7" s="1"/>
  <c r="BF2484" i="7"/>
  <c r="BG2484" i="7" s="1"/>
  <c r="BH2484" i="7" s="1"/>
  <c r="BF2485" i="7"/>
  <c r="BG2485" i="7" s="1"/>
  <c r="BH2485" i="7" s="1"/>
  <c r="BF2425" i="7"/>
  <c r="BG2425" i="7" s="1"/>
  <c r="BH2425" i="7" s="1"/>
  <c r="BF2426" i="7"/>
  <c r="BG2426" i="7" s="1"/>
  <c r="BH2426" i="7" s="1"/>
  <c r="BF2427" i="7"/>
  <c r="BG2427" i="7" s="1"/>
  <c r="BH2427" i="7" s="1"/>
  <c r="BF2354" i="7"/>
  <c r="BG2354" i="7" s="1"/>
  <c r="BH2354" i="7" s="1"/>
  <c r="BF2486" i="7"/>
  <c r="BG2486" i="7" s="1"/>
  <c r="BH2486" i="7" s="1"/>
  <c r="BF2569" i="7"/>
  <c r="BG2569" i="7" s="1"/>
  <c r="BH2569" i="7" s="1"/>
  <c r="BF2428" i="7"/>
  <c r="BG2428" i="7" s="1"/>
  <c r="BH2428" i="7" s="1"/>
  <c r="BF2570" i="7"/>
  <c r="BG2570" i="7" s="1"/>
  <c r="BH2570" i="7" s="1"/>
  <c r="BF2355" i="7"/>
  <c r="BG2355" i="7" s="1"/>
  <c r="BH2355" i="7" s="1"/>
  <c r="BF2487" i="7"/>
  <c r="BG2487" i="7" s="1"/>
  <c r="BH2487" i="7" s="1"/>
  <c r="BF2488" i="7"/>
  <c r="BG2488" i="7" s="1"/>
  <c r="BH2488" i="7" s="1"/>
  <c r="BF2489" i="7"/>
  <c r="BG2489" i="7" s="1"/>
  <c r="BH2489" i="7" s="1"/>
  <c r="BF2490" i="7"/>
  <c r="BG2490" i="7" s="1"/>
  <c r="BH2490" i="7" s="1"/>
  <c r="BF2429" i="7"/>
  <c r="BG2429" i="7" s="1"/>
  <c r="BH2429" i="7" s="1"/>
  <c r="BF2571" i="7"/>
  <c r="BG2571" i="7" s="1"/>
  <c r="BH2571" i="7" s="1"/>
  <c r="BF2491" i="7"/>
  <c r="BG2491" i="7" s="1"/>
  <c r="BH2491" i="7" s="1"/>
  <c r="BF1559" i="7"/>
  <c r="BG1559" i="7" s="1"/>
  <c r="BH1559" i="7" s="1"/>
  <c r="BF2572" i="7"/>
  <c r="BG2572" i="7" s="1"/>
  <c r="BH2572" i="7" s="1"/>
  <c r="BF2573" i="7"/>
  <c r="BG2573" i="7" s="1"/>
  <c r="BH2573" i="7" s="1"/>
  <c r="BF2492" i="7"/>
  <c r="BG2492" i="7" s="1"/>
  <c r="BH2492" i="7" s="1"/>
  <c r="BF2493" i="7"/>
  <c r="BG2493" i="7" s="1"/>
  <c r="BH2493" i="7" s="1"/>
  <c r="BF2574" i="7"/>
  <c r="BG2574" i="7" s="1"/>
  <c r="BH2574" i="7" s="1"/>
  <c r="BF2575" i="7"/>
  <c r="BG2575" i="7" s="1"/>
  <c r="BH2575" i="7" s="1"/>
  <c r="BF2494" i="7"/>
  <c r="BG2494" i="7" s="1"/>
  <c r="BH2494" i="7" s="1"/>
  <c r="BF2495" i="7"/>
  <c r="BG2495" i="7" s="1"/>
  <c r="BH2495" i="7" s="1"/>
  <c r="BF2430" i="7"/>
  <c r="BG2430" i="7" s="1"/>
  <c r="BH2430" i="7" s="1"/>
  <c r="BF1560" i="7"/>
  <c r="BG1560" i="7" s="1"/>
  <c r="BH1560" i="7" s="1"/>
  <c r="BF2496" i="7"/>
  <c r="BG2496" i="7" s="1"/>
  <c r="BH2496" i="7" s="1"/>
  <c r="BF2497" i="7"/>
  <c r="BG2497" i="7" s="1"/>
  <c r="BH2497" i="7" s="1"/>
  <c r="BF2498" i="7"/>
  <c r="BG2498" i="7" s="1"/>
  <c r="BH2498" i="7" s="1"/>
  <c r="BF2431" i="7"/>
  <c r="BG2431" i="7" s="1"/>
  <c r="BH2431" i="7" s="1"/>
  <c r="BF2432" i="7"/>
  <c r="BG2432" i="7" s="1"/>
  <c r="BH2432" i="7" s="1"/>
  <c r="BF2499" i="7"/>
  <c r="BG2499" i="7" s="1"/>
  <c r="BH2499" i="7" s="1"/>
  <c r="BF2433" i="7"/>
  <c r="BG2433" i="7" s="1"/>
  <c r="BH2433" i="7" s="1"/>
  <c r="BF2500" i="7"/>
  <c r="BG2500" i="7" s="1"/>
  <c r="BH2500" i="7" s="1"/>
  <c r="BF2501" i="7"/>
  <c r="BG2501" i="7" s="1"/>
  <c r="BH2501" i="7" s="1"/>
  <c r="BF2502" i="7"/>
  <c r="BG2502" i="7" s="1"/>
  <c r="BH2502" i="7" s="1"/>
  <c r="BF2576" i="7"/>
  <c r="BG2576" i="7" s="1"/>
  <c r="BH2576" i="7" s="1"/>
  <c r="BF2503" i="7"/>
  <c r="BG2503" i="7" s="1"/>
  <c r="BH2503" i="7" s="1"/>
  <c r="BF2577" i="7"/>
  <c r="BG2577" i="7" s="1"/>
  <c r="BH2577" i="7" s="1"/>
  <c r="BF2504" i="7"/>
  <c r="BG2504" i="7" s="1"/>
  <c r="BH2504" i="7" s="1"/>
  <c r="BF2505" i="7"/>
  <c r="BG2505" i="7" s="1"/>
  <c r="BH2505" i="7" s="1"/>
  <c r="BF2578" i="7"/>
  <c r="BG2578" i="7" s="1"/>
  <c r="BH2578" i="7" s="1"/>
  <c r="BF2579" i="7"/>
  <c r="BG2579" i="7" s="1"/>
  <c r="BH2579" i="7" s="1"/>
  <c r="BF2580" i="7"/>
  <c r="BG2580" i="7" s="1"/>
  <c r="BH2580" i="7" s="1"/>
  <c r="BF2356" i="7"/>
  <c r="BG2356" i="7" s="1"/>
  <c r="BH2356" i="7" s="1"/>
  <c r="BF2434" i="7"/>
  <c r="BG2434" i="7" s="1"/>
  <c r="BH2434" i="7" s="1"/>
  <c r="BF1252" i="7"/>
  <c r="BG1252" i="7" s="1"/>
  <c r="BH1252" i="7" s="1"/>
  <c r="BF1253" i="7"/>
  <c r="BG1253" i="7" s="1"/>
  <c r="BH1253" i="7" s="1"/>
  <c r="BF2581" i="7"/>
  <c r="BG2581" i="7" s="1"/>
  <c r="BH2581" i="7" s="1"/>
  <c r="BF2582" i="7"/>
  <c r="BG2582" i="7" s="1"/>
  <c r="BH2582" i="7" s="1"/>
  <c r="BF2435" i="7"/>
  <c r="BG2435" i="7" s="1"/>
  <c r="BH2435" i="7" s="1"/>
  <c r="BF2583" i="7"/>
  <c r="BG2583" i="7" s="1"/>
  <c r="BH2583" i="7" s="1"/>
  <c r="BF2584" i="7"/>
  <c r="BG2584" i="7" s="1"/>
  <c r="BH2584" i="7" s="1"/>
  <c r="BF2585" i="7"/>
  <c r="BG2585" i="7" s="1"/>
  <c r="BH2585" i="7" s="1"/>
  <c r="BF2298" i="7"/>
  <c r="BG2298" i="7" s="1"/>
  <c r="BH2298" i="7" s="1"/>
  <c r="BF2506" i="7"/>
  <c r="BG2506" i="7" s="1"/>
  <c r="BH2506" i="7" s="1"/>
  <c r="BF2507" i="7"/>
  <c r="BG2507" i="7" s="1"/>
  <c r="BH2507" i="7" s="1"/>
  <c r="BF2175" i="7"/>
  <c r="BG2175" i="7" s="1"/>
  <c r="BH2175" i="7" s="1"/>
  <c r="BF2508" i="7"/>
  <c r="BG2508" i="7" s="1"/>
  <c r="BH2508" i="7" s="1"/>
  <c r="BF2509" i="7"/>
  <c r="BG2509" i="7" s="1"/>
  <c r="BH2509" i="7" s="1"/>
  <c r="BF2586" i="7"/>
  <c r="BG2586" i="7" s="1"/>
  <c r="BH2586" i="7" s="1"/>
  <c r="BF2510" i="7"/>
  <c r="BG2510" i="7" s="1"/>
  <c r="BH2510" i="7" s="1"/>
  <c r="BF2436" i="7"/>
  <c r="BG2436" i="7" s="1"/>
  <c r="BH2436" i="7" s="1"/>
  <c r="BF2437" i="7"/>
  <c r="BG2437" i="7" s="1"/>
  <c r="BH2437" i="7" s="1"/>
  <c r="BF2438" i="7"/>
  <c r="BG2438" i="7" s="1"/>
  <c r="BH2438" i="7" s="1"/>
  <c r="BF2511" i="7"/>
  <c r="BG2511" i="7" s="1"/>
  <c r="BH2511" i="7" s="1"/>
  <c r="BF2512" i="7"/>
  <c r="BG2512" i="7" s="1"/>
  <c r="BH2512" i="7" s="1"/>
  <c r="BF2513" i="7"/>
  <c r="BG2513" i="7" s="1"/>
  <c r="BH2513" i="7" s="1"/>
  <c r="BF2587" i="7"/>
  <c r="BG2587" i="7" s="1"/>
  <c r="BH2587" i="7" s="1"/>
  <c r="BF2588" i="7"/>
  <c r="BG2588" i="7" s="1"/>
  <c r="BH2588" i="7" s="1"/>
  <c r="BF2589" i="7"/>
  <c r="BG2589" i="7" s="1"/>
  <c r="BH2589" i="7" s="1"/>
  <c r="BF2514" i="7"/>
  <c r="BG2514" i="7" s="1"/>
  <c r="BH2514" i="7" s="1"/>
  <c r="BF2590" i="7"/>
  <c r="BG2590" i="7" s="1"/>
  <c r="BH2590" i="7" s="1"/>
  <c r="BF2591" i="7"/>
  <c r="BG2591" i="7" s="1"/>
  <c r="BH2591" i="7" s="1"/>
  <c r="BF2515" i="7"/>
  <c r="BG2515" i="7" s="1"/>
  <c r="BH2515" i="7" s="1"/>
  <c r="BF2592" i="7"/>
  <c r="BG2592" i="7" s="1"/>
  <c r="BH2592" i="7" s="1"/>
  <c r="BF2516" i="7"/>
  <c r="BG2516" i="7" s="1"/>
  <c r="BH2516" i="7" s="1"/>
  <c r="BF2517" i="7"/>
  <c r="BG2517" i="7" s="1"/>
  <c r="BH2517" i="7" s="1"/>
  <c r="BF2593" i="7"/>
  <c r="BG2593" i="7" s="1"/>
  <c r="BH2593" i="7" s="1"/>
  <c r="BF2594" i="7"/>
  <c r="BG2594" i="7" s="1"/>
  <c r="BH2594" i="7" s="1"/>
  <c r="BF2595" i="7"/>
  <c r="BG2595" i="7" s="1"/>
  <c r="BH2595" i="7" s="1"/>
  <c r="BF2596" i="7"/>
  <c r="BG2596" i="7" s="1"/>
  <c r="BH2596" i="7" s="1"/>
  <c r="BF2597" i="7"/>
  <c r="BG2597" i="7" s="1"/>
  <c r="BH2597" i="7" s="1"/>
  <c r="BF2518" i="7"/>
  <c r="BG2518" i="7" s="1"/>
  <c r="BH2518" i="7" s="1"/>
  <c r="BF2598" i="7"/>
  <c r="BG2598" i="7" s="1"/>
  <c r="BH2598" i="7" s="1"/>
  <c r="BF2599" i="7"/>
  <c r="BG2599" i="7" s="1"/>
  <c r="BH2599" i="7" s="1"/>
  <c r="BF2600" i="7"/>
  <c r="BG2600" i="7" s="1"/>
  <c r="BH2600" i="7" s="1"/>
  <c r="BF2176" i="7"/>
  <c r="BG2176" i="7" s="1"/>
  <c r="BH2176" i="7" s="1"/>
  <c r="BF2601" i="7"/>
  <c r="BG2601" i="7" s="1"/>
  <c r="BH2601" i="7" s="1"/>
  <c r="BF2519" i="7"/>
  <c r="BG2519" i="7" s="1"/>
  <c r="BH2519" i="7" s="1"/>
  <c r="BF2602" i="7"/>
  <c r="BG2602" i="7" s="1"/>
  <c r="BH2602" i="7" s="1"/>
  <c r="BF2520" i="7"/>
  <c r="BG2520" i="7" s="1"/>
  <c r="BH2520" i="7" s="1"/>
  <c r="BF2299" i="7"/>
  <c r="BG2299" i="7" s="1"/>
  <c r="BH2299" i="7" s="1"/>
  <c r="BF2521" i="7"/>
  <c r="BG2521" i="7" s="1"/>
  <c r="BH2521" i="7" s="1"/>
  <c r="BF2439" i="7"/>
  <c r="BG2439" i="7" s="1"/>
  <c r="BH2439" i="7" s="1"/>
  <c r="BF2522" i="7"/>
  <c r="BG2522" i="7" s="1"/>
  <c r="BH2522" i="7" s="1"/>
  <c r="BF2603" i="7"/>
  <c r="BG2603" i="7" s="1"/>
  <c r="BH2603" i="7" s="1"/>
  <c r="BF2440" i="7"/>
  <c r="BG2440" i="7" s="1"/>
  <c r="BH2440" i="7" s="1"/>
  <c r="BF2523" i="7"/>
  <c r="BG2523" i="7" s="1"/>
  <c r="BH2523" i="7" s="1"/>
  <c r="BF2441" i="7"/>
  <c r="BG2441" i="7" s="1"/>
  <c r="BH2441" i="7" s="1"/>
  <c r="BF2442" i="7"/>
  <c r="BG2442" i="7" s="1"/>
  <c r="BH2442" i="7" s="1"/>
  <c r="BF2604" i="7"/>
  <c r="BG2604" i="7" s="1"/>
  <c r="BH2604" i="7" s="1"/>
  <c r="BF2524" i="7"/>
  <c r="BG2524" i="7" s="1"/>
  <c r="BH2524" i="7" s="1"/>
  <c r="BF2605" i="7"/>
  <c r="BG2605" i="7" s="1"/>
  <c r="BH2605" i="7" s="1"/>
  <c r="BF2525" i="7"/>
  <c r="BG2525" i="7" s="1"/>
  <c r="BH2525" i="7" s="1"/>
  <c r="BF2443" i="7"/>
  <c r="BG2443" i="7" s="1"/>
  <c r="BH2443" i="7" s="1"/>
  <c r="BF2526" i="7"/>
  <c r="BG2526" i="7" s="1"/>
  <c r="BH2526" i="7" s="1"/>
  <c r="BF2527" i="7"/>
  <c r="BG2527" i="7" s="1"/>
  <c r="BH2527" i="7" s="1"/>
  <c r="BF2444" i="7"/>
  <c r="BG2444" i="7" s="1"/>
  <c r="BH2444" i="7" s="1"/>
  <c r="BF2445" i="7"/>
  <c r="BG2445" i="7" s="1"/>
  <c r="BH2445" i="7" s="1"/>
  <c r="BF2528" i="7"/>
  <c r="BG2528" i="7" s="1"/>
  <c r="BH2528" i="7" s="1"/>
  <c r="BF2446" i="7"/>
  <c r="BG2446" i="7" s="1"/>
  <c r="BH2446" i="7" s="1"/>
  <c r="BF2529" i="7"/>
  <c r="BG2529" i="7" s="1"/>
  <c r="BH2529" i="7" s="1"/>
  <c r="BF2530" i="7"/>
  <c r="BG2530" i="7" s="1"/>
  <c r="BH2530" i="7" s="1"/>
  <c r="BF2531" i="7"/>
  <c r="BG2531" i="7" s="1"/>
  <c r="BH2531" i="7" s="1"/>
  <c r="BF2606" i="7"/>
  <c r="BG2606" i="7" s="1"/>
  <c r="BH2606" i="7" s="1"/>
  <c r="BF2607" i="7"/>
  <c r="BG2607" i="7" s="1"/>
  <c r="BH2607" i="7" s="1"/>
  <c r="BF2532" i="7"/>
  <c r="BG2532" i="7" s="1"/>
  <c r="BH2532" i="7" s="1"/>
  <c r="BF2608" i="7"/>
  <c r="BG2608" i="7" s="1"/>
  <c r="BH2608" i="7" s="1"/>
  <c r="BF2533" i="7"/>
  <c r="BG2533" i="7" s="1"/>
  <c r="BH2533" i="7" s="1"/>
  <c r="BF2534" i="7"/>
  <c r="BG2534" i="7" s="1"/>
  <c r="BH2534" i="7" s="1"/>
  <c r="BF2535" i="7"/>
  <c r="BG2535" i="7" s="1"/>
  <c r="BH2535" i="7" s="1"/>
  <c r="BF2609" i="7"/>
  <c r="BG2609" i="7" s="1"/>
  <c r="BH2609" i="7" s="1"/>
  <c r="BF2048" i="7"/>
  <c r="BG2048" i="7" s="1"/>
  <c r="BH2048" i="7" s="1"/>
  <c r="BF2536" i="7"/>
  <c r="BG2536" i="7" s="1"/>
  <c r="BH2536" i="7" s="1"/>
  <c r="BF2447" i="7"/>
  <c r="BG2447" i="7" s="1"/>
  <c r="BH2447" i="7" s="1"/>
  <c r="BF2448" i="7"/>
  <c r="BG2448" i="7" s="1"/>
  <c r="BH2448" i="7" s="1"/>
  <c r="BF2537" i="7"/>
  <c r="BG2537" i="7" s="1"/>
  <c r="BH2537" i="7" s="1"/>
  <c r="BF2610" i="7"/>
  <c r="BG2610" i="7" s="1"/>
  <c r="BH2610" i="7" s="1"/>
  <c r="BF2538" i="7"/>
  <c r="BG2538" i="7" s="1"/>
  <c r="BH2538" i="7" s="1"/>
  <c r="BF2449" i="7"/>
  <c r="BG2449" i="7" s="1"/>
  <c r="BH2449" i="7" s="1"/>
  <c r="BF2539" i="7"/>
  <c r="BG2539" i="7" s="1"/>
  <c r="BH2539" i="7" s="1"/>
  <c r="BF2540" i="7"/>
  <c r="BG2540" i="7" s="1"/>
  <c r="BH2540" i="7" s="1"/>
  <c r="BF2611" i="7"/>
  <c r="BG2611" i="7" s="1"/>
  <c r="BH2611" i="7" s="1"/>
  <c r="BF2696" i="7"/>
  <c r="BG2696" i="7" s="1"/>
  <c r="BH2696" i="7" s="1"/>
  <c r="BF2612" i="7"/>
  <c r="BG2612" i="7" s="1"/>
  <c r="BH2612" i="7" s="1"/>
  <c r="BF2613" i="7"/>
  <c r="BG2613" i="7" s="1"/>
  <c r="BH2613" i="7" s="1"/>
  <c r="BF2697" i="7"/>
  <c r="BG2697" i="7" s="1"/>
  <c r="BH2697" i="7" s="1"/>
  <c r="BF2614" i="7"/>
  <c r="BG2614" i="7" s="1"/>
  <c r="BH2614" i="7" s="1"/>
  <c r="BF2615" i="7"/>
  <c r="BG2615" i="7" s="1"/>
  <c r="BH2615" i="7" s="1"/>
  <c r="BF2616" i="7"/>
  <c r="BG2616" i="7" s="1"/>
  <c r="BH2616" i="7" s="1"/>
  <c r="BF2617" i="7"/>
  <c r="BG2617" i="7" s="1"/>
  <c r="BH2617" i="7" s="1"/>
  <c r="BF2541" i="7"/>
  <c r="BG2541" i="7" s="1"/>
  <c r="BH2541" i="7" s="1"/>
  <c r="BF2618" i="7"/>
  <c r="BG2618" i="7" s="1"/>
  <c r="BH2618" i="7" s="1"/>
  <c r="BF2619" i="7"/>
  <c r="BG2619" i="7" s="1"/>
  <c r="BH2619" i="7" s="1"/>
  <c r="BF2620" i="7"/>
  <c r="BG2620" i="7" s="1"/>
  <c r="BH2620" i="7" s="1"/>
  <c r="BF2542" i="7"/>
  <c r="BG2542" i="7" s="1"/>
  <c r="BH2542" i="7" s="1"/>
  <c r="BF2621" i="7"/>
  <c r="BG2621" i="7" s="1"/>
  <c r="BH2621" i="7" s="1"/>
  <c r="BF2698" i="7"/>
  <c r="BG2698" i="7" s="1"/>
  <c r="BH2698" i="7" s="1"/>
  <c r="BF2450" i="7"/>
  <c r="BG2450" i="7" s="1"/>
  <c r="BH2450" i="7" s="1"/>
  <c r="BF2622" i="7"/>
  <c r="BG2622" i="7" s="1"/>
  <c r="BH2622" i="7" s="1"/>
  <c r="BF2699" i="7"/>
  <c r="BG2699" i="7" s="1"/>
  <c r="BH2699" i="7" s="1"/>
  <c r="BF2300" i="7"/>
  <c r="BG2300" i="7" s="1"/>
  <c r="BH2300" i="7" s="1"/>
  <c r="BF2623" i="7"/>
  <c r="BG2623" i="7" s="1"/>
  <c r="BH2623" i="7" s="1"/>
  <c r="BF2624" i="7"/>
  <c r="BG2624" i="7" s="1"/>
  <c r="BH2624" i="7" s="1"/>
  <c r="BF2625" i="7"/>
  <c r="BG2625" i="7" s="1"/>
  <c r="BH2625" i="7" s="1"/>
  <c r="BF2626" i="7"/>
  <c r="BG2626" i="7" s="1"/>
  <c r="BH2626" i="7" s="1"/>
  <c r="BF2627" i="7"/>
  <c r="BG2627" i="7" s="1"/>
  <c r="BH2627" i="7" s="1"/>
  <c r="BF2628" i="7"/>
  <c r="BG2628" i="7" s="1"/>
  <c r="BH2628" i="7" s="1"/>
  <c r="BF2629" i="7"/>
  <c r="BG2629" i="7" s="1"/>
  <c r="BH2629" i="7" s="1"/>
  <c r="BF2700" i="7"/>
  <c r="BG2700" i="7" s="1"/>
  <c r="BH2700" i="7" s="1"/>
  <c r="BF2630" i="7"/>
  <c r="BG2630" i="7" s="1"/>
  <c r="BH2630" i="7" s="1"/>
  <c r="BF2543" i="7"/>
  <c r="BG2543" i="7" s="1"/>
  <c r="BH2543" i="7" s="1"/>
  <c r="BF2544" i="7"/>
  <c r="BG2544" i="7" s="1"/>
  <c r="BH2544" i="7" s="1"/>
  <c r="BF2701" i="7"/>
  <c r="BG2701" i="7" s="1"/>
  <c r="BH2701" i="7" s="1"/>
  <c r="BF2702" i="7"/>
  <c r="BG2702" i="7" s="1"/>
  <c r="BH2702" i="7" s="1"/>
  <c r="BF2631" i="7"/>
  <c r="BG2631" i="7" s="1"/>
  <c r="BH2631" i="7" s="1"/>
  <c r="BF2703" i="7"/>
  <c r="BG2703" i="7" s="1"/>
  <c r="BH2703" i="7" s="1"/>
  <c r="BF2704" i="7"/>
  <c r="BG2704" i="7" s="1"/>
  <c r="BH2704" i="7" s="1"/>
  <c r="BF2705" i="7"/>
  <c r="BG2705" i="7" s="1"/>
  <c r="BH2705" i="7" s="1"/>
  <c r="BF2632" i="7"/>
  <c r="BG2632" i="7" s="1"/>
  <c r="BH2632" i="7" s="1"/>
  <c r="BF2633" i="7"/>
  <c r="BG2633" i="7" s="1"/>
  <c r="BH2633" i="7" s="1"/>
  <c r="BF2634" i="7"/>
  <c r="BG2634" i="7" s="1"/>
  <c r="BH2634" i="7" s="1"/>
  <c r="BF2545" i="7"/>
  <c r="BG2545" i="7" s="1"/>
  <c r="BH2545" i="7" s="1"/>
  <c r="BF2635" i="7"/>
  <c r="BG2635" i="7" s="1"/>
  <c r="BH2635" i="7" s="1"/>
  <c r="BF2706" i="7"/>
  <c r="BG2706" i="7" s="1"/>
  <c r="BH2706" i="7" s="1"/>
  <c r="BF2636" i="7"/>
  <c r="BG2636" i="7" s="1"/>
  <c r="BH2636" i="7" s="1"/>
  <c r="BF2707" i="7"/>
  <c r="BG2707" i="7" s="1"/>
  <c r="BH2707" i="7" s="1"/>
  <c r="BF2546" i="7"/>
  <c r="BG2546" i="7" s="1"/>
  <c r="BH2546" i="7" s="1"/>
  <c r="BF2637" i="7"/>
  <c r="BG2637" i="7" s="1"/>
  <c r="BH2637" i="7" s="1"/>
  <c r="BF2547" i="7"/>
  <c r="BG2547" i="7" s="1"/>
  <c r="BH2547" i="7" s="1"/>
  <c r="BF2638" i="7"/>
  <c r="BG2638" i="7" s="1"/>
  <c r="BH2638" i="7" s="1"/>
  <c r="BF2548" i="7"/>
  <c r="BG2548" i="7" s="1"/>
  <c r="BH2548" i="7" s="1"/>
  <c r="BF2549" i="7"/>
  <c r="BG2549" i="7" s="1"/>
  <c r="BH2549" i="7" s="1"/>
  <c r="BF2550" i="7"/>
  <c r="BG2550" i="7" s="1"/>
  <c r="BH2550" i="7" s="1"/>
  <c r="BF2708" i="7"/>
  <c r="BG2708" i="7" s="1"/>
  <c r="BH2708" i="7" s="1"/>
  <c r="BF2639" i="7"/>
  <c r="BG2639" i="7" s="1"/>
  <c r="BH2639" i="7" s="1"/>
  <c r="BF2301" i="7"/>
  <c r="BG2301" i="7" s="1"/>
  <c r="BH2301" i="7" s="1"/>
  <c r="BF2640" i="7"/>
  <c r="BG2640" i="7" s="1"/>
  <c r="BH2640" i="7" s="1"/>
  <c r="BF2641" i="7"/>
  <c r="BG2641" i="7" s="1"/>
  <c r="BH2641" i="7" s="1"/>
  <c r="BF2642" i="7"/>
  <c r="BG2642" i="7" s="1"/>
  <c r="BH2642" i="7" s="1"/>
  <c r="BF2551" i="7"/>
  <c r="BG2551" i="7" s="1"/>
  <c r="BH2551" i="7" s="1"/>
  <c r="BF2643" i="7"/>
  <c r="BG2643" i="7" s="1"/>
  <c r="BH2643" i="7" s="1"/>
  <c r="BF2302" i="7"/>
  <c r="BG2302" i="7" s="1"/>
  <c r="BH2302" i="7" s="1"/>
  <c r="BF2644" i="7"/>
  <c r="BG2644" i="7" s="1"/>
  <c r="BH2644" i="7" s="1"/>
  <c r="BF2645" i="7"/>
  <c r="BG2645" i="7" s="1"/>
  <c r="BH2645" i="7" s="1"/>
  <c r="BF2646" i="7"/>
  <c r="BG2646" i="7" s="1"/>
  <c r="BH2646" i="7" s="1"/>
  <c r="BF2647" i="7"/>
  <c r="BG2647" i="7" s="1"/>
  <c r="BH2647" i="7" s="1"/>
  <c r="BF2648" i="7"/>
  <c r="BG2648" i="7" s="1"/>
  <c r="BH2648" i="7" s="1"/>
  <c r="BF2709" i="7"/>
  <c r="BG2709" i="7" s="1"/>
  <c r="BH2709" i="7" s="1"/>
  <c r="BF2649" i="7"/>
  <c r="BG2649" i="7" s="1"/>
  <c r="BH2649" i="7" s="1"/>
  <c r="BF2650" i="7"/>
  <c r="BG2650" i="7" s="1"/>
  <c r="BH2650" i="7" s="1"/>
  <c r="BF2651" i="7"/>
  <c r="BG2651" i="7" s="1"/>
  <c r="BH2651" i="7" s="1"/>
  <c r="BF2710" i="7"/>
  <c r="BG2710" i="7" s="1"/>
  <c r="BH2710" i="7" s="1"/>
  <c r="BF2652" i="7"/>
  <c r="BG2652" i="7" s="1"/>
  <c r="BH2652" i="7" s="1"/>
  <c r="BF2711" i="7"/>
  <c r="BG2711" i="7" s="1"/>
  <c r="BH2711" i="7" s="1"/>
  <c r="BF2653" i="7"/>
  <c r="BG2653" i="7" s="1"/>
  <c r="BH2653" i="7" s="1"/>
  <c r="BF2552" i="7"/>
  <c r="BG2552" i="7" s="1"/>
  <c r="BH2552" i="7" s="1"/>
  <c r="BF2712" i="7"/>
  <c r="BG2712" i="7" s="1"/>
  <c r="BH2712" i="7" s="1"/>
  <c r="BF2713" i="7"/>
  <c r="BG2713" i="7" s="1"/>
  <c r="BH2713" i="7" s="1"/>
  <c r="BF2714" i="7"/>
  <c r="BG2714" i="7" s="1"/>
  <c r="BH2714" i="7" s="1"/>
  <c r="BF2715" i="7"/>
  <c r="BG2715" i="7" s="1"/>
  <c r="BH2715" i="7" s="1"/>
  <c r="BF2716" i="7"/>
  <c r="BG2716" i="7" s="1"/>
  <c r="BH2716" i="7" s="1"/>
  <c r="BF2654" i="7"/>
  <c r="BG2654" i="7" s="1"/>
  <c r="BH2654" i="7" s="1"/>
  <c r="BF2655" i="7"/>
  <c r="BG2655" i="7" s="1"/>
  <c r="BH2655" i="7" s="1"/>
  <c r="BF2656" i="7"/>
  <c r="BG2656" i="7" s="1"/>
  <c r="BH2656" i="7" s="1"/>
  <c r="BF2717" i="7"/>
  <c r="BG2717" i="7" s="1"/>
  <c r="BH2717" i="7" s="1"/>
  <c r="BF2657" i="7"/>
  <c r="BG2657" i="7" s="1"/>
  <c r="BH2657" i="7" s="1"/>
  <c r="BF2451" i="7"/>
  <c r="BG2451" i="7" s="1"/>
  <c r="BH2451" i="7" s="1"/>
  <c r="BF2658" i="7"/>
  <c r="BG2658" i="7" s="1"/>
  <c r="BH2658" i="7" s="1"/>
  <c r="BF2718" i="7"/>
  <c r="BG2718" i="7" s="1"/>
  <c r="BH2718" i="7" s="1"/>
  <c r="BF2553" i="7"/>
  <c r="BG2553" i="7" s="1"/>
  <c r="BH2553" i="7" s="1"/>
  <c r="BF2659" i="7"/>
  <c r="BG2659" i="7" s="1"/>
  <c r="BH2659" i="7" s="1"/>
  <c r="BF2719" i="7"/>
  <c r="BG2719" i="7" s="1"/>
  <c r="BH2719" i="7" s="1"/>
  <c r="BF2720" i="7"/>
  <c r="BG2720" i="7" s="1"/>
  <c r="BH2720" i="7" s="1"/>
  <c r="BF2660" i="7"/>
  <c r="BG2660" i="7" s="1"/>
  <c r="BH2660" i="7" s="1"/>
  <c r="BF2661" i="7"/>
  <c r="BG2661" i="7" s="1"/>
  <c r="BH2661" i="7" s="1"/>
  <c r="BF2721" i="7"/>
  <c r="BG2721" i="7" s="1"/>
  <c r="BH2721" i="7" s="1"/>
  <c r="BF2722" i="7"/>
  <c r="BG2722" i="7" s="1"/>
  <c r="BH2722" i="7" s="1"/>
  <c r="BF2554" i="7"/>
  <c r="BG2554" i="7" s="1"/>
  <c r="BH2554" i="7" s="1"/>
  <c r="BF2723" i="7"/>
  <c r="BG2723" i="7" s="1"/>
  <c r="BH2723" i="7" s="1"/>
  <c r="BF2555" i="7"/>
  <c r="BG2555" i="7" s="1"/>
  <c r="BH2555" i="7" s="1"/>
  <c r="BF2724" i="7"/>
  <c r="BG2724" i="7" s="1"/>
  <c r="BH2724" i="7" s="1"/>
  <c r="BF2725" i="7"/>
  <c r="BG2725" i="7" s="1"/>
  <c r="BH2725" i="7" s="1"/>
  <c r="BF2662" i="7"/>
  <c r="BG2662" i="7" s="1"/>
  <c r="BH2662" i="7" s="1"/>
  <c r="BF2726" i="7"/>
  <c r="BG2726" i="7" s="1"/>
  <c r="BH2726" i="7" s="1"/>
  <c r="BF2663" i="7"/>
  <c r="BG2663" i="7" s="1"/>
  <c r="BH2663" i="7" s="1"/>
  <c r="BF2556" i="7"/>
  <c r="BG2556" i="7" s="1"/>
  <c r="BH2556" i="7" s="1"/>
  <c r="BF2557" i="7"/>
  <c r="BG2557" i="7" s="1"/>
  <c r="BH2557" i="7" s="1"/>
  <c r="BF2452" i="7"/>
  <c r="BG2452" i="7" s="1"/>
  <c r="BH2452" i="7" s="1"/>
  <c r="BF2303" i="7"/>
  <c r="BG2303" i="7" s="1"/>
  <c r="BH2303" i="7" s="1"/>
  <c r="BF2558" i="7"/>
  <c r="BG2558" i="7" s="1"/>
  <c r="BH2558" i="7" s="1"/>
  <c r="BF2727" i="7"/>
  <c r="BG2727" i="7" s="1"/>
  <c r="BH2727" i="7" s="1"/>
  <c r="BF2664" i="7"/>
  <c r="BG2664" i="7" s="1"/>
  <c r="BH2664" i="7" s="1"/>
  <c r="BF2728" i="7"/>
  <c r="BG2728" i="7" s="1"/>
  <c r="BH2728" i="7" s="1"/>
  <c r="BF2665" i="7"/>
  <c r="BG2665" i="7" s="1"/>
  <c r="BH2665" i="7" s="1"/>
  <c r="BF2666" i="7"/>
  <c r="BG2666" i="7" s="1"/>
  <c r="BH2666" i="7" s="1"/>
  <c r="BF2667" i="7"/>
  <c r="BG2667" i="7" s="1"/>
  <c r="BH2667" i="7" s="1"/>
  <c r="BF2559" i="7"/>
  <c r="BG2559" i="7" s="1"/>
  <c r="BH2559" i="7" s="1"/>
  <c r="BF2668" i="7"/>
  <c r="BG2668" i="7" s="1"/>
  <c r="BH2668" i="7" s="1"/>
  <c r="BF2560" i="7"/>
  <c r="BG2560" i="7" s="1"/>
  <c r="BH2560" i="7" s="1"/>
  <c r="BF2669" i="7"/>
  <c r="BG2669" i="7" s="1"/>
  <c r="BH2669" i="7" s="1"/>
  <c r="BF2670" i="7"/>
  <c r="BG2670" i="7" s="1"/>
  <c r="BH2670" i="7" s="1"/>
  <c r="BF2671" i="7"/>
  <c r="BG2671" i="7" s="1"/>
  <c r="BH2671" i="7" s="1"/>
  <c r="BF2672" i="7"/>
  <c r="BG2672" i="7" s="1"/>
  <c r="BH2672" i="7" s="1"/>
  <c r="BF2304" i="7"/>
  <c r="BG2304" i="7" s="1"/>
  <c r="BH2304" i="7" s="1"/>
  <c r="BF2673" i="7"/>
  <c r="BG2673" i="7" s="1"/>
  <c r="BH2673" i="7" s="1"/>
  <c r="BF2674" i="7"/>
  <c r="BG2674" i="7" s="1"/>
  <c r="BH2674" i="7" s="1"/>
  <c r="BF2675" i="7"/>
  <c r="BG2675" i="7" s="1"/>
  <c r="BH2675" i="7" s="1"/>
  <c r="BF2729" i="7"/>
  <c r="BG2729" i="7" s="1"/>
  <c r="BH2729" i="7" s="1"/>
  <c r="BF2773" i="7"/>
  <c r="BG2773" i="7" s="1"/>
  <c r="BH2773" i="7" s="1"/>
  <c r="BF2676" i="7"/>
  <c r="BG2676" i="7" s="1"/>
  <c r="BH2676" i="7" s="1"/>
  <c r="BF2677" i="7"/>
  <c r="BG2677" i="7" s="1"/>
  <c r="BH2677" i="7" s="1"/>
  <c r="BF2730" i="7"/>
  <c r="BG2730" i="7" s="1"/>
  <c r="BH2730" i="7" s="1"/>
  <c r="BF2731" i="7"/>
  <c r="BG2731" i="7" s="1"/>
  <c r="BH2731" i="7" s="1"/>
  <c r="BF2678" i="7"/>
  <c r="BG2678" i="7" s="1"/>
  <c r="BH2678" i="7" s="1"/>
  <c r="BF2732" i="7"/>
  <c r="BG2732" i="7" s="1"/>
  <c r="BH2732" i="7" s="1"/>
  <c r="BF2774" i="7"/>
  <c r="BG2774" i="7" s="1"/>
  <c r="BH2774" i="7" s="1"/>
  <c r="BF2775" i="7"/>
  <c r="BG2775" i="7" s="1"/>
  <c r="BH2775" i="7" s="1"/>
  <c r="BF2561" i="7"/>
  <c r="BG2561" i="7" s="1"/>
  <c r="BH2561" i="7" s="1"/>
  <c r="BF2776" i="7"/>
  <c r="BG2776" i="7" s="1"/>
  <c r="BH2776" i="7" s="1"/>
  <c r="BF2777" i="7"/>
  <c r="BG2777" i="7" s="1"/>
  <c r="BH2777" i="7" s="1"/>
  <c r="BF2778" i="7"/>
  <c r="BG2778" i="7" s="1"/>
  <c r="BH2778" i="7" s="1"/>
  <c r="BF2733" i="7"/>
  <c r="BG2733" i="7" s="1"/>
  <c r="BH2733" i="7" s="1"/>
  <c r="BF2734" i="7"/>
  <c r="BG2734" i="7" s="1"/>
  <c r="BH2734" i="7" s="1"/>
  <c r="BF2779" i="7"/>
  <c r="BG2779" i="7" s="1"/>
  <c r="BH2779" i="7" s="1"/>
  <c r="BF2735" i="7"/>
  <c r="BG2735" i="7" s="1"/>
  <c r="BH2735" i="7" s="1"/>
  <c r="BF2562" i="7"/>
  <c r="BG2562" i="7" s="1"/>
  <c r="BH2562" i="7" s="1"/>
  <c r="BF2736" i="7"/>
  <c r="BG2736" i="7" s="1"/>
  <c r="BH2736" i="7" s="1"/>
  <c r="BF2780" i="7"/>
  <c r="BG2780" i="7" s="1"/>
  <c r="BH2780" i="7" s="1"/>
  <c r="BF2737" i="7"/>
  <c r="BG2737" i="7" s="1"/>
  <c r="BH2737" i="7" s="1"/>
  <c r="BF2738" i="7"/>
  <c r="BG2738" i="7" s="1"/>
  <c r="BH2738" i="7" s="1"/>
  <c r="BF2563" i="7"/>
  <c r="BG2563" i="7" s="1"/>
  <c r="BH2563" i="7" s="1"/>
  <c r="BF2781" i="7"/>
  <c r="BG2781" i="7" s="1"/>
  <c r="BH2781" i="7" s="1"/>
  <c r="BF2782" i="7"/>
  <c r="BG2782" i="7" s="1"/>
  <c r="BH2782" i="7" s="1"/>
  <c r="BF2679" i="7"/>
  <c r="BG2679" i="7" s="1"/>
  <c r="BH2679" i="7" s="1"/>
  <c r="BF2783" i="7"/>
  <c r="BG2783" i="7" s="1"/>
  <c r="BH2783" i="7" s="1"/>
  <c r="BF2784" i="7"/>
  <c r="BG2784" i="7" s="1"/>
  <c r="BH2784" i="7" s="1"/>
  <c r="BF2680" i="7"/>
  <c r="BG2680" i="7" s="1"/>
  <c r="BH2680" i="7" s="1"/>
  <c r="BF2785" i="7"/>
  <c r="BG2785" i="7" s="1"/>
  <c r="BH2785" i="7" s="1"/>
  <c r="BF2739" i="7"/>
  <c r="BG2739" i="7" s="1"/>
  <c r="BH2739" i="7" s="1"/>
  <c r="BF2786" i="7"/>
  <c r="BG2786" i="7" s="1"/>
  <c r="BH2786" i="7" s="1"/>
  <c r="BF2787" i="7"/>
  <c r="BG2787" i="7" s="1"/>
  <c r="BH2787" i="7" s="1"/>
  <c r="BF2681" i="7"/>
  <c r="BG2681" i="7" s="1"/>
  <c r="BH2681" i="7" s="1"/>
  <c r="BF2740" i="7"/>
  <c r="BG2740" i="7" s="1"/>
  <c r="BH2740" i="7" s="1"/>
  <c r="BF2741" i="7"/>
  <c r="BG2741" i="7" s="1"/>
  <c r="BH2741" i="7" s="1"/>
  <c r="BF2742" i="7"/>
  <c r="BG2742" i="7" s="1"/>
  <c r="BH2742" i="7" s="1"/>
  <c r="BF2743" i="7"/>
  <c r="BG2743" i="7" s="1"/>
  <c r="BH2743" i="7" s="1"/>
  <c r="BF2788" i="7"/>
  <c r="BG2788" i="7" s="1"/>
  <c r="BH2788" i="7" s="1"/>
  <c r="BF2744" i="7"/>
  <c r="BG2744" i="7" s="1"/>
  <c r="BH2744" i="7" s="1"/>
  <c r="BF2789" i="7"/>
  <c r="BG2789" i="7" s="1"/>
  <c r="BH2789" i="7" s="1"/>
  <c r="BF2790" i="7"/>
  <c r="BG2790" i="7" s="1"/>
  <c r="BH2790" i="7" s="1"/>
  <c r="BF2564" i="7"/>
  <c r="BG2564" i="7" s="1"/>
  <c r="BH2564" i="7" s="1"/>
  <c r="BF2682" i="7"/>
  <c r="BG2682" i="7" s="1"/>
  <c r="BH2682" i="7" s="1"/>
  <c r="BF2683" i="7"/>
  <c r="BG2683" i="7" s="1"/>
  <c r="BH2683" i="7" s="1"/>
  <c r="BF2684" i="7"/>
  <c r="BG2684" i="7" s="1"/>
  <c r="BH2684" i="7" s="1"/>
  <c r="BF2791" i="7"/>
  <c r="BG2791" i="7" s="1"/>
  <c r="BH2791" i="7" s="1"/>
  <c r="BF2745" i="7"/>
  <c r="BG2745" i="7" s="1"/>
  <c r="BH2745" i="7" s="1"/>
  <c r="BF2746" i="7"/>
  <c r="BG2746" i="7" s="1"/>
  <c r="BH2746" i="7" s="1"/>
  <c r="BF2792" i="7"/>
  <c r="BG2792" i="7" s="1"/>
  <c r="BH2792" i="7" s="1"/>
  <c r="BF2685" i="7"/>
  <c r="BG2685" i="7" s="1"/>
  <c r="BH2685" i="7" s="1"/>
  <c r="BF2686" i="7"/>
  <c r="BG2686" i="7" s="1"/>
  <c r="BH2686" i="7" s="1"/>
  <c r="BF2793" i="7"/>
  <c r="BG2793" i="7" s="1"/>
  <c r="BH2793" i="7" s="1"/>
  <c r="BF2747" i="7"/>
  <c r="BG2747" i="7" s="1"/>
  <c r="BH2747" i="7" s="1"/>
  <c r="BF2748" i="7"/>
  <c r="BG2748" i="7" s="1"/>
  <c r="BH2748" i="7" s="1"/>
  <c r="BF2749" i="7"/>
  <c r="BG2749" i="7" s="1"/>
  <c r="BH2749" i="7" s="1"/>
  <c r="BF2794" i="7"/>
  <c r="BG2794" i="7" s="1"/>
  <c r="BH2794" i="7" s="1"/>
  <c r="BF2795" i="7"/>
  <c r="BG2795" i="7" s="1"/>
  <c r="BH2795" i="7" s="1"/>
  <c r="BF2750" i="7"/>
  <c r="BG2750" i="7" s="1"/>
  <c r="BH2750" i="7" s="1"/>
  <c r="BF2751" i="7"/>
  <c r="BG2751" i="7" s="1"/>
  <c r="BH2751" i="7" s="1"/>
  <c r="BF2796" i="7"/>
  <c r="BG2796" i="7" s="1"/>
  <c r="BH2796" i="7" s="1"/>
  <c r="BF2797" i="7"/>
  <c r="BG2797" i="7" s="1"/>
  <c r="BH2797" i="7" s="1"/>
  <c r="BF2798" i="7"/>
  <c r="BG2798" i="7" s="1"/>
  <c r="BH2798" i="7" s="1"/>
  <c r="BF2752" i="7"/>
  <c r="BG2752" i="7" s="1"/>
  <c r="BH2752" i="7" s="1"/>
  <c r="BF2687" i="7"/>
  <c r="BG2687" i="7" s="1"/>
  <c r="BH2687" i="7" s="1"/>
  <c r="BF2688" i="7"/>
  <c r="BG2688" i="7" s="1"/>
  <c r="BH2688" i="7" s="1"/>
  <c r="BF2799" i="7"/>
  <c r="BG2799" i="7" s="1"/>
  <c r="BH2799" i="7" s="1"/>
  <c r="BF2565" i="7"/>
  <c r="BG2565" i="7" s="1"/>
  <c r="BH2565" i="7" s="1"/>
  <c r="BF2689" i="7"/>
  <c r="BG2689" i="7" s="1"/>
  <c r="BH2689" i="7" s="1"/>
  <c r="BF2690" i="7"/>
  <c r="BG2690" i="7" s="1"/>
  <c r="BH2690" i="7" s="1"/>
  <c r="BF2305" i="7"/>
  <c r="BG2305" i="7" s="1"/>
  <c r="BH2305" i="7" s="1"/>
  <c r="BF2753" i="7"/>
  <c r="BG2753" i="7" s="1"/>
  <c r="BH2753" i="7" s="1"/>
  <c r="BF2800" i="7"/>
  <c r="BG2800" i="7" s="1"/>
  <c r="BH2800" i="7" s="1"/>
  <c r="BF2801" i="7"/>
  <c r="BG2801" i="7" s="1"/>
  <c r="BH2801" i="7" s="1"/>
  <c r="BF2754" i="7"/>
  <c r="BG2754" i="7" s="1"/>
  <c r="BH2754" i="7" s="1"/>
  <c r="BF2755" i="7"/>
  <c r="BG2755" i="7" s="1"/>
  <c r="BH2755" i="7" s="1"/>
  <c r="BF2756" i="7"/>
  <c r="BG2756" i="7" s="1"/>
  <c r="BH2756" i="7" s="1"/>
  <c r="BF2802" i="7"/>
  <c r="BG2802" i="7" s="1"/>
  <c r="BH2802" i="7" s="1"/>
  <c r="BF2803" i="7"/>
  <c r="BG2803" i="7" s="1"/>
  <c r="BH2803" i="7" s="1"/>
  <c r="BF2804" i="7"/>
  <c r="BG2804" i="7" s="1"/>
  <c r="BH2804" i="7" s="1"/>
  <c r="BF2566" i="7"/>
  <c r="BG2566" i="7" s="1"/>
  <c r="BH2566" i="7" s="1"/>
  <c r="BF2757" i="7"/>
  <c r="BG2757" i="7" s="1"/>
  <c r="BH2757" i="7" s="1"/>
  <c r="BF2805" i="7"/>
  <c r="BG2805" i="7" s="1"/>
  <c r="BH2805" i="7" s="1"/>
  <c r="BF2453" i="7"/>
  <c r="BG2453" i="7" s="1"/>
  <c r="BH2453" i="7" s="1"/>
  <c r="BF2758" i="7"/>
  <c r="BG2758" i="7" s="1"/>
  <c r="BH2758" i="7" s="1"/>
  <c r="BF1091" i="7"/>
  <c r="BG1091" i="7" s="1"/>
  <c r="BH1091" i="7" s="1"/>
  <c r="BF2691" i="7"/>
  <c r="BG2691" i="7" s="1"/>
  <c r="BH2691" i="7" s="1"/>
  <c r="BF2806" i="7"/>
  <c r="BG2806" i="7" s="1"/>
  <c r="BH2806" i="7" s="1"/>
  <c r="BF2759" i="7"/>
  <c r="BG2759" i="7" s="1"/>
  <c r="BH2759" i="7" s="1"/>
  <c r="BF2807" i="7"/>
  <c r="BG2807" i="7" s="1"/>
  <c r="BH2807" i="7" s="1"/>
  <c r="BF2760" i="7"/>
  <c r="BG2760" i="7" s="1"/>
  <c r="BH2760" i="7" s="1"/>
  <c r="BF2761" i="7"/>
  <c r="BG2761" i="7" s="1"/>
  <c r="BH2761" i="7" s="1"/>
  <c r="BF2762" i="7"/>
  <c r="BG2762" i="7" s="1"/>
  <c r="BH2762" i="7" s="1"/>
  <c r="BF2808" i="7"/>
  <c r="BG2808" i="7" s="1"/>
  <c r="BH2808" i="7" s="1"/>
  <c r="BF2809" i="7"/>
  <c r="BG2809" i="7" s="1"/>
  <c r="BH2809" i="7" s="1"/>
  <c r="BF2763" i="7"/>
  <c r="BG2763" i="7" s="1"/>
  <c r="BH2763" i="7" s="1"/>
  <c r="BF2810" i="7"/>
  <c r="BG2810" i="7" s="1"/>
  <c r="BH2810" i="7" s="1"/>
  <c r="BF2867" i="7"/>
  <c r="BG2867" i="7" s="1"/>
  <c r="BH2867" i="7" s="1"/>
  <c r="BF2811" i="7"/>
  <c r="BG2811" i="7" s="1"/>
  <c r="BH2811" i="7" s="1"/>
  <c r="BF2868" i="7"/>
  <c r="BG2868" i="7" s="1"/>
  <c r="BH2868" i="7" s="1"/>
  <c r="BF2692" i="7"/>
  <c r="BG2692" i="7" s="1"/>
  <c r="BH2692" i="7" s="1"/>
  <c r="BF2812" i="7"/>
  <c r="BG2812" i="7" s="1"/>
  <c r="BH2812" i="7" s="1"/>
  <c r="BF2567" i="7"/>
  <c r="BG2567" i="7" s="1"/>
  <c r="BH2567" i="7" s="1"/>
  <c r="BF2869" i="7"/>
  <c r="BG2869" i="7" s="1"/>
  <c r="BH2869" i="7" s="1"/>
  <c r="BF2693" i="7"/>
  <c r="BG2693" i="7" s="1"/>
  <c r="BH2693" i="7" s="1"/>
  <c r="BF2870" i="7"/>
  <c r="BG2870" i="7" s="1"/>
  <c r="BH2870" i="7" s="1"/>
  <c r="BF2813" i="7"/>
  <c r="BG2813" i="7" s="1"/>
  <c r="BH2813" i="7" s="1"/>
  <c r="BF2814" i="7"/>
  <c r="BG2814" i="7" s="1"/>
  <c r="BH2814" i="7" s="1"/>
  <c r="BF2815" i="7"/>
  <c r="BG2815" i="7" s="1"/>
  <c r="BH2815" i="7" s="1"/>
  <c r="BF2816" i="7"/>
  <c r="BG2816" i="7" s="1"/>
  <c r="BH2816" i="7" s="1"/>
  <c r="BF2817" i="7"/>
  <c r="BG2817" i="7" s="1"/>
  <c r="BH2817" i="7" s="1"/>
  <c r="BF2818" i="7"/>
  <c r="BG2818" i="7" s="1"/>
  <c r="BH2818" i="7" s="1"/>
  <c r="BF2819" i="7"/>
  <c r="BG2819" i="7" s="1"/>
  <c r="BH2819" i="7" s="1"/>
  <c r="BF2820" i="7"/>
  <c r="BG2820" i="7" s="1"/>
  <c r="BH2820" i="7" s="1"/>
  <c r="BF2821" i="7"/>
  <c r="BG2821" i="7" s="1"/>
  <c r="BH2821" i="7" s="1"/>
  <c r="BF2871" i="7"/>
  <c r="BG2871" i="7" s="1"/>
  <c r="BH2871" i="7" s="1"/>
  <c r="BF2872" i="7"/>
  <c r="BG2872" i="7" s="1"/>
  <c r="BH2872" i="7" s="1"/>
  <c r="BF2764" i="7"/>
  <c r="BG2764" i="7" s="1"/>
  <c r="BH2764" i="7" s="1"/>
  <c r="BF2873" i="7"/>
  <c r="BG2873" i="7" s="1"/>
  <c r="BH2873" i="7" s="1"/>
  <c r="BF2874" i="7"/>
  <c r="BG2874" i="7" s="1"/>
  <c r="BH2874" i="7" s="1"/>
  <c r="BF2822" i="7"/>
  <c r="BG2822" i="7" s="1"/>
  <c r="BH2822" i="7" s="1"/>
  <c r="BF2875" i="7"/>
  <c r="BG2875" i="7" s="1"/>
  <c r="BH2875" i="7" s="1"/>
  <c r="BF2876" i="7"/>
  <c r="BG2876" i="7" s="1"/>
  <c r="BH2876" i="7" s="1"/>
  <c r="BF2877" i="7"/>
  <c r="BG2877" i="7" s="1"/>
  <c r="BH2877" i="7" s="1"/>
  <c r="BF2765" i="7"/>
  <c r="BG2765" i="7" s="1"/>
  <c r="BH2765" i="7" s="1"/>
  <c r="BF2823" i="7"/>
  <c r="BG2823" i="7" s="1"/>
  <c r="BH2823" i="7" s="1"/>
  <c r="BF2824" i="7"/>
  <c r="BG2824" i="7" s="1"/>
  <c r="BH2824" i="7" s="1"/>
  <c r="BF2825" i="7"/>
  <c r="BG2825" i="7" s="1"/>
  <c r="BH2825" i="7" s="1"/>
  <c r="BF2826" i="7"/>
  <c r="BG2826" i="7" s="1"/>
  <c r="BH2826" i="7" s="1"/>
  <c r="BF2878" i="7"/>
  <c r="BG2878" i="7" s="1"/>
  <c r="BH2878" i="7" s="1"/>
  <c r="BF2879" i="7"/>
  <c r="BG2879" i="7" s="1"/>
  <c r="BH2879" i="7" s="1"/>
  <c r="BF2880" i="7"/>
  <c r="BG2880" i="7" s="1"/>
  <c r="BH2880" i="7" s="1"/>
  <c r="BF2881" i="7"/>
  <c r="BG2881" i="7" s="1"/>
  <c r="BH2881" i="7" s="1"/>
  <c r="BF2827" i="7"/>
  <c r="BG2827" i="7" s="1"/>
  <c r="BH2827" i="7" s="1"/>
  <c r="BF2828" i="7"/>
  <c r="BG2828" i="7" s="1"/>
  <c r="BH2828" i="7" s="1"/>
  <c r="BF2829" i="7"/>
  <c r="BG2829" i="7" s="1"/>
  <c r="BH2829" i="7" s="1"/>
  <c r="BF2830" i="7"/>
  <c r="BG2830" i="7" s="1"/>
  <c r="BH2830" i="7" s="1"/>
  <c r="BF2766" i="7"/>
  <c r="BG2766" i="7" s="1"/>
  <c r="BH2766" i="7" s="1"/>
  <c r="BF2767" i="7"/>
  <c r="BG2767" i="7" s="1"/>
  <c r="BH2767" i="7" s="1"/>
  <c r="BF2831" i="7"/>
  <c r="BG2831" i="7" s="1"/>
  <c r="BH2831" i="7" s="1"/>
  <c r="BF2832" i="7"/>
  <c r="BG2832" i="7" s="1"/>
  <c r="BH2832" i="7" s="1"/>
  <c r="BF2882" i="7"/>
  <c r="BG2882" i="7" s="1"/>
  <c r="BH2882" i="7" s="1"/>
  <c r="BF2768" i="7"/>
  <c r="BG2768" i="7" s="1"/>
  <c r="BH2768" i="7" s="1"/>
  <c r="BF2883" i="7"/>
  <c r="BG2883" i="7" s="1"/>
  <c r="BH2883" i="7" s="1"/>
  <c r="BF2884" i="7"/>
  <c r="BG2884" i="7" s="1"/>
  <c r="BH2884" i="7" s="1"/>
  <c r="BF2885" i="7"/>
  <c r="BG2885" i="7" s="1"/>
  <c r="BH2885" i="7" s="1"/>
  <c r="BF2886" i="7"/>
  <c r="BG2886" i="7" s="1"/>
  <c r="BH2886" i="7" s="1"/>
  <c r="BF1561" i="7"/>
  <c r="BG1561" i="7" s="1"/>
  <c r="BH1561" i="7" s="1"/>
  <c r="BF2833" i="7"/>
  <c r="BG2833" i="7" s="1"/>
  <c r="BH2833" i="7" s="1"/>
  <c r="BF2887" i="7"/>
  <c r="BG2887" i="7" s="1"/>
  <c r="BH2887" i="7" s="1"/>
  <c r="BF2834" i="7"/>
  <c r="BG2834" i="7" s="1"/>
  <c r="BH2834" i="7" s="1"/>
  <c r="BF2888" i="7"/>
  <c r="BG2888" i="7" s="1"/>
  <c r="BH2888" i="7" s="1"/>
  <c r="BF2769" i="7"/>
  <c r="BG2769" i="7" s="1"/>
  <c r="BH2769" i="7" s="1"/>
  <c r="BF2770" i="7"/>
  <c r="BG2770" i="7" s="1"/>
  <c r="BH2770" i="7" s="1"/>
  <c r="BF2835" i="7"/>
  <c r="BG2835" i="7" s="1"/>
  <c r="BH2835" i="7" s="1"/>
  <c r="BF2889" i="7"/>
  <c r="BG2889" i="7" s="1"/>
  <c r="BH2889" i="7" s="1"/>
  <c r="BF2836" i="7"/>
  <c r="BG2836" i="7" s="1"/>
  <c r="BH2836" i="7" s="1"/>
  <c r="BF2890" i="7"/>
  <c r="BG2890" i="7" s="1"/>
  <c r="BH2890" i="7" s="1"/>
  <c r="BF2891" i="7"/>
  <c r="BG2891" i="7" s="1"/>
  <c r="BH2891" i="7" s="1"/>
  <c r="BF2837" i="7"/>
  <c r="BG2837" i="7" s="1"/>
  <c r="BH2837" i="7" s="1"/>
  <c r="BF2838" i="7"/>
  <c r="BG2838" i="7" s="1"/>
  <c r="BH2838" i="7" s="1"/>
  <c r="BF2892" i="7"/>
  <c r="BG2892" i="7" s="1"/>
  <c r="BH2892" i="7" s="1"/>
  <c r="BF2893" i="7"/>
  <c r="BG2893" i="7" s="1"/>
  <c r="BH2893" i="7" s="1"/>
  <c r="BF2771" i="7"/>
  <c r="BG2771" i="7" s="1"/>
  <c r="BH2771" i="7" s="1"/>
  <c r="BF2839" i="7"/>
  <c r="BG2839" i="7" s="1"/>
  <c r="BH2839" i="7" s="1"/>
  <c r="BF2840" i="7"/>
  <c r="BG2840" i="7" s="1"/>
  <c r="BH2840" i="7" s="1"/>
  <c r="BF2841" i="7"/>
  <c r="BG2841" i="7" s="1"/>
  <c r="BH2841" i="7" s="1"/>
  <c r="BF2842" i="7"/>
  <c r="BG2842" i="7" s="1"/>
  <c r="BH2842" i="7" s="1"/>
  <c r="BF2843" i="7"/>
  <c r="BG2843" i="7" s="1"/>
  <c r="BH2843" i="7" s="1"/>
  <c r="BF2894" i="7"/>
  <c r="BG2894" i="7" s="1"/>
  <c r="BH2894" i="7" s="1"/>
  <c r="BF2895" i="7"/>
  <c r="BG2895" i="7" s="1"/>
  <c r="BH2895" i="7" s="1"/>
  <c r="BF2896" i="7"/>
  <c r="BG2896" i="7" s="1"/>
  <c r="BH2896" i="7" s="1"/>
  <c r="BF2844" i="7"/>
  <c r="BG2844" i="7" s="1"/>
  <c r="BH2844" i="7" s="1"/>
  <c r="BF2772" i="7"/>
  <c r="BG2772" i="7" s="1"/>
  <c r="BH2772" i="7" s="1"/>
  <c r="BF2897" i="7"/>
  <c r="BG2897" i="7" s="1"/>
  <c r="BH2897" i="7" s="1"/>
  <c r="BF2845" i="7"/>
  <c r="BG2845" i="7" s="1"/>
  <c r="BH2845" i="7" s="1"/>
  <c r="BF2898" i="7"/>
  <c r="BG2898" i="7" s="1"/>
  <c r="BH2898" i="7" s="1"/>
  <c r="BF2899" i="7"/>
  <c r="BG2899" i="7" s="1"/>
  <c r="BH2899" i="7" s="1"/>
  <c r="BF2306" i="7"/>
  <c r="BG2306" i="7" s="1"/>
  <c r="BH2306" i="7" s="1"/>
  <c r="BF2900" i="7"/>
  <c r="BG2900" i="7" s="1"/>
  <c r="BH2900" i="7" s="1"/>
  <c r="BF2454" i="7"/>
  <c r="BG2454" i="7" s="1"/>
  <c r="BH2454" i="7" s="1"/>
  <c r="BF2568" i="7"/>
  <c r="BG2568" i="7" s="1"/>
  <c r="BH2568" i="7" s="1"/>
  <c r="BF2846" i="7"/>
  <c r="BG2846" i="7" s="1"/>
  <c r="BH2846" i="7" s="1"/>
  <c r="BF2847" i="7"/>
  <c r="BG2847" i="7" s="1"/>
  <c r="BH2847" i="7" s="1"/>
  <c r="BF2848" i="7"/>
  <c r="BG2848" i="7" s="1"/>
  <c r="BH2848" i="7" s="1"/>
  <c r="BF2849" i="7"/>
  <c r="BG2849" i="7" s="1"/>
  <c r="BH2849" i="7" s="1"/>
  <c r="BF2901" i="7"/>
  <c r="BG2901" i="7" s="1"/>
  <c r="BH2901" i="7" s="1"/>
  <c r="BF2850" i="7"/>
  <c r="BG2850" i="7" s="1"/>
  <c r="BH2850" i="7" s="1"/>
  <c r="BF2694" i="7"/>
  <c r="BG2694" i="7" s="1"/>
  <c r="BH2694" i="7" s="1"/>
  <c r="BF2851" i="7"/>
  <c r="BG2851" i="7" s="1"/>
  <c r="BH2851" i="7" s="1"/>
  <c r="BF2695" i="7"/>
  <c r="BG2695" i="7" s="1"/>
  <c r="BH2695" i="7" s="1"/>
  <c r="BF2852" i="7"/>
  <c r="BG2852" i="7" s="1"/>
  <c r="BH2852" i="7" s="1"/>
  <c r="BF2853" i="7"/>
  <c r="BG2853" i="7" s="1"/>
  <c r="BH2853" i="7" s="1"/>
  <c r="BF2854" i="7"/>
  <c r="BG2854" i="7" s="1"/>
  <c r="BH2854" i="7" s="1"/>
  <c r="BF1888" i="7"/>
  <c r="BG1888" i="7" s="1"/>
  <c r="BH1888" i="7" s="1"/>
  <c r="BF2902" i="7"/>
  <c r="BG2902" i="7" s="1"/>
  <c r="BH2902" i="7" s="1"/>
  <c r="BF2855" i="7"/>
  <c r="BG2855" i="7" s="1"/>
  <c r="BH2855" i="7" s="1"/>
  <c r="BF2903" i="7"/>
  <c r="BG2903" i="7" s="1"/>
  <c r="BH2903" i="7" s="1"/>
  <c r="BF2856" i="7"/>
  <c r="BG2856" i="7" s="1"/>
  <c r="BH2856" i="7" s="1"/>
  <c r="BF2857" i="7"/>
  <c r="BG2857" i="7" s="1"/>
  <c r="BH2857" i="7" s="1"/>
  <c r="BF2858" i="7"/>
  <c r="BG2858" i="7" s="1"/>
  <c r="BH2858" i="7" s="1"/>
  <c r="BF2859" i="7"/>
  <c r="BG2859" i="7" s="1"/>
  <c r="BH2859" i="7" s="1"/>
  <c r="BF2860" i="7"/>
  <c r="BG2860" i="7" s="1"/>
  <c r="BH2860" i="7" s="1"/>
  <c r="BF2861" i="7"/>
  <c r="BG2861" i="7" s="1"/>
  <c r="BH2861" i="7" s="1"/>
  <c r="BF2862" i="7"/>
  <c r="BG2862" i="7" s="1"/>
  <c r="BH2862" i="7" s="1"/>
  <c r="BF2924" i="7"/>
  <c r="BG2924" i="7" s="1"/>
  <c r="BH2924" i="7" s="1"/>
  <c r="BF2925" i="7"/>
  <c r="BG2925" i="7" s="1"/>
  <c r="BH2925" i="7" s="1"/>
  <c r="BF2926" i="7"/>
  <c r="BG2926" i="7" s="1"/>
  <c r="BH2926" i="7" s="1"/>
  <c r="BF2927" i="7"/>
  <c r="BG2927" i="7" s="1"/>
  <c r="BH2927" i="7" s="1"/>
  <c r="BF2904" i="7"/>
  <c r="BG2904" i="7" s="1"/>
  <c r="BH2904" i="7" s="1"/>
  <c r="BF2928" i="7"/>
  <c r="BG2928" i="7" s="1"/>
  <c r="BH2928" i="7" s="1"/>
  <c r="BF2905" i="7"/>
  <c r="BG2905" i="7" s="1"/>
  <c r="BH2905" i="7" s="1"/>
  <c r="BF2906" i="7"/>
  <c r="BG2906" i="7" s="1"/>
  <c r="BH2906" i="7" s="1"/>
  <c r="BF2929" i="7"/>
  <c r="BG2929" i="7" s="1"/>
  <c r="BH2929" i="7" s="1"/>
  <c r="BF2930" i="7"/>
  <c r="BG2930" i="7" s="1"/>
  <c r="BH2930" i="7" s="1"/>
  <c r="BF2907" i="7"/>
  <c r="BG2907" i="7" s="1"/>
  <c r="BH2907" i="7" s="1"/>
  <c r="BF2931" i="7"/>
  <c r="BG2931" i="7" s="1"/>
  <c r="BH2931" i="7" s="1"/>
  <c r="BF2908" i="7"/>
  <c r="BG2908" i="7" s="1"/>
  <c r="BH2908" i="7" s="1"/>
  <c r="BF2932" i="7"/>
  <c r="BG2932" i="7" s="1"/>
  <c r="BH2932" i="7" s="1"/>
  <c r="BF2909" i="7"/>
  <c r="BG2909" i="7" s="1"/>
  <c r="BH2909" i="7" s="1"/>
  <c r="BF2910" i="7"/>
  <c r="BG2910" i="7" s="1"/>
  <c r="BH2910" i="7" s="1"/>
  <c r="BF2911" i="7"/>
  <c r="BG2911" i="7" s="1"/>
  <c r="BH2911" i="7" s="1"/>
  <c r="BF2933" i="7"/>
  <c r="BG2933" i="7" s="1"/>
  <c r="BH2933" i="7" s="1"/>
  <c r="BF2912" i="7"/>
  <c r="BG2912" i="7" s="1"/>
  <c r="BH2912" i="7" s="1"/>
  <c r="BF2913" i="7"/>
  <c r="BG2913" i="7" s="1"/>
  <c r="BH2913" i="7" s="1"/>
  <c r="BF2863" i="7"/>
  <c r="BG2863" i="7" s="1"/>
  <c r="BH2863" i="7" s="1"/>
  <c r="BF2914" i="7"/>
  <c r="BG2914" i="7" s="1"/>
  <c r="BH2914" i="7" s="1"/>
  <c r="BF2915" i="7"/>
  <c r="BG2915" i="7" s="1"/>
  <c r="BH2915" i="7" s="1"/>
  <c r="BF2934" i="7"/>
  <c r="BG2934" i="7" s="1"/>
  <c r="BH2934" i="7" s="1"/>
  <c r="BF2935" i="7"/>
  <c r="BG2935" i="7" s="1"/>
  <c r="BH2935" i="7" s="1"/>
  <c r="BF2864" i="7"/>
  <c r="BG2864" i="7" s="1"/>
  <c r="BH2864" i="7" s="1"/>
  <c r="BF2916" i="7"/>
  <c r="BG2916" i="7" s="1"/>
  <c r="BH2916" i="7" s="1"/>
  <c r="BF2936" i="7"/>
  <c r="BG2936" i="7" s="1"/>
  <c r="BH2936" i="7" s="1"/>
  <c r="BF2865" i="7"/>
  <c r="BG2865" i="7" s="1"/>
  <c r="BH2865" i="7" s="1"/>
  <c r="BF2960" i="7"/>
  <c r="BG2960" i="7" s="1"/>
  <c r="BH2960" i="7" s="1"/>
  <c r="BF2917" i="7"/>
  <c r="BG2917" i="7" s="1"/>
  <c r="BH2917" i="7" s="1"/>
  <c r="BF2961" i="7"/>
  <c r="BG2961" i="7" s="1"/>
  <c r="BH2961" i="7" s="1"/>
  <c r="BF2937" i="7"/>
  <c r="BG2937" i="7" s="1"/>
  <c r="BH2937" i="7" s="1"/>
  <c r="BF2938" i="7"/>
  <c r="BG2938" i="7" s="1"/>
  <c r="BH2938" i="7" s="1"/>
  <c r="BF2918" i="7"/>
  <c r="BG2918" i="7" s="1"/>
  <c r="BH2918" i="7" s="1"/>
  <c r="BF2962" i="7"/>
  <c r="BG2962" i="7" s="1"/>
  <c r="BH2962" i="7" s="1"/>
  <c r="BF2963" i="7"/>
  <c r="BG2963" i="7" s="1"/>
  <c r="BH2963" i="7" s="1"/>
  <c r="BF2939" i="7"/>
  <c r="BG2939" i="7" s="1"/>
  <c r="BH2939" i="7" s="1"/>
  <c r="BF2940" i="7"/>
  <c r="BG2940" i="7" s="1"/>
  <c r="BH2940" i="7" s="1"/>
  <c r="BF2941" i="7"/>
  <c r="BG2941" i="7" s="1"/>
  <c r="BH2941" i="7" s="1"/>
  <c r="BF2964" i="7"/>
  <c r="BG2964" i="7" s="1"/>
  <c r="BH2964" i="7" s="1"/>
  <c r="BF2942" i="7"/>
  <c r="BG2942" i="7" s="1"/>
  <c r="BH2942" i="7" s="1"/>
  <c r="BF2943" i="7"/>
  <c r="BG2943" i="7" s="1"/>
  <c r="BH2943" i="7" s="1"/>
  <c r="BF2944" i="7"/>
  <c r="BG2944" i="7" s="1"/>
  <c r="BH2944" i="7" s="1"/>
  <c r="BF2919" i="7"/>
  <c r="BG2919" i="7" s="1"/>
  <c r="BH2919" i="7" s="1"/>
  <c r="BF2965" i="7"/>
  <c r="BG2965" i="7" s="1"/>
  <c r="BH2965" i="7" s="1"/>
  <c r="BF2966" i="7"/>
  <c r="BG2966" i="7" s="1"/>
  <c r="BH2966" i="7" s="1"/>
  <c r="BF2967" i="7"/>
  <c r="BG2967" i="7" s="1"/>
  <c r="BH2967" i="7" s="1"/>
  <c r="BF2945" i="7"/>
  <c r="BG2945" i="7" s="1"/>
  <c r="BH2945" i="7" s="1"/>
  <c r="BF2946" i="7"/>
  <c r="BG2946" i="7" s="1"/>
  <c r="BH2946" i="7" s="1"/>
  <c r="BF2947" i="7"/>
  <c r="BG2947" i="7" s="1"/>
  <c r="BH2947" i="7" s="1"/>
  <c r="BF2968" i="7"/>
  <c r="BG2968" i="7" s="1"/>
  <c r="BH2968" i="7" s="1"/>
  <c r="BF2969" i="7"/>
  <c r="BG2969" i="7" s="1"/>
  <c r="BH2969" i="7" s="1"/>
  <c r="BF2948" i="7"/>
  <c r="BG2948" i="7" s="1"/>
  <c r="BH2948" i="7" s="1"/>
  <c r="BF2866" i="7"/>
  <c r="BG2866" i="7" s="1"/>
  <c r="BH2866" i="7" s="1"/>
  <c r="BF2920" i="7"/>
  <c r="BG2920" i="7" s="1"/>
  <c r="BH2920" i="7" s="1"/>
  <c r="BF2970" i="7"/>
  <c r="BG2970" i="7" s="1"/>
  <c r="BH2970" i="7" s="1"/>
  <c r="BF2949" i="7"/>
  <c r="BG2949" i="7" s="1"/>
  <c r="BH2949" i="7" s="1"/>
  <c r="BF2971" i="7"/>
  <c r="BG2971" i="7" s="1"/>
  <c r="BH2971" i="7" s="1"/>
  <c r="BF2950" i="7"/>
  <c r="BG2950" i="7" s="1"/>
  <c r="BH2950" i="7" s="1"/>
  <c r="BF2972" i="7"/>
  <c r="BG2972" i="7" s="1"/>
  <c r="BH2972" i="7" s="1"/>
  <c r="BF2951" i="7"/>
  <c r="BG2951" i="7" s="1"/>
  <c r="BH2951" i="7" s="1"/>
  <c r="BF2952" i="7"/>
  <c r="BG2952" i="7" s="1"/>
  <c r="BH2952" i="7" s="1"/>
  <c r="BF2953" i="7"/>
  <c r="BG2953" i="7" s="1"/>
  <c r="BH2953" i="7" s="1"/>
  <c r="BF2973" i="7"/>
  <c r="BG2973" i="7" s="1"/>
  <c r="BH2973" i="7" s="1"/>
  <c r="BF2921" i="7"/>
  <c r="BG2921" i="7" s="1"/>
  <c r="BH2921" i="7" s="1"/>
  <c r="BF2974" i="7"/>
  <c r="BG2974" i="7" s="1"/>
  <c r="BH2974" i="7" s="1"/>
  <c r="BF2922" i="7"/>
  <c r="BG2922" i="7" s="1"/>
  <c r="BH2922" i="7" s="1"/>
  <c r="BF2954" i="7"/>
  <c r="BG2954" i="7" s="1"/>
  <c r="BH2954" i="7" s="1"/>
  <c r="BF2923" i="7"/>
  <c r="BG2923" i="7" s="1"/>
  <c r="BH2923" i="7" s="1"/>
  <c r="BF2955" i="7"/>
  <c r="BG2955" i="7" s="1"/>
  <c r="BH2955" i="7" s="1"/>
  <c r="BF2975" i="7"/>
  <c r="BG2975" i="7" s="1"/>
  <c r="BH2975" i="7" s="1"/>
  <c r="BF2956" i="7"/>
  <c r="BG2956" i="7" s="1"/>
  <c r="BH2956" i="7" s="1"/>
  <c r="BF2957" i="7"/>
  <c r="BG2957" i="7" s="1"/>
  <c r="BH2957" i="7" s="1"/>
  <c r="BF2958" i="7"/>
  <c r="BG2958" i="7" s="1"/>
  <c r="BH2958" i="7" s="1"/>
  <c r="BF2959" i="7"/>
  <c r="BG2959" i="7" s="1"/>
  <c r="BH2959" i="7" s="1"/>
  <c r="BF3688" i="7"/>
  <c r="BG3688" i="7" s="1"/>
  <c r="BH3688" i="7" s="1"/>
  <c r="BF3689" i="7"/>
  <c r="BG3689" i="7" s="1"/>
  <c r="BH3689" i="7" s="1"/>
  <c r="BF3690" i="7"/>
  <c r="BG3690" i="7" s="1"/>
  <c r="BH3690" i="7" s="1"/>
  <c r="BF3691" i="7"/>
  <c r="BG3691" i="7" s="1"/>
  <c r="BH3691" i="7" s="1"/>
  <c r="BF3692" i="7"/>
  <c r="BG3692" i="7" s="1"/>
  <c r="BH3692" i="7" s="1"/>
  <c r="BF3693" i="7"/>
  <c r="BG3693" i="7" s="1"/>
  <c r="BH3693" i="7" s="1"/>
  <c r="BF3694" i="7"/>
  <c r="BG3694" i="7" s="1"/>
  <c r="BH3694" i="7" s="1"/>
  <c r="BF3695" i="7"/>
  <c r="BG3695" i="7" s="1"/>
  <c r="BH3695" i="7" s="1"/>
  <c r="BF3696" i="7"/>
  <c r="BG3696" i="7" s="1"/>
  <c r="BH3696" i="7" s="1"/>
  <c r="BF3697" i="7"/>
  <c r="BG3697" i="7" s="1"/>
  <c r="BH3697" i="7" s="1"/>
  <c r="BF3698" i="7"/>
  <c r="BG3698" i="7" s="1"/>
  <c r="BH3698" i="7" s="1"/>
  <c r="BF3699" i="7"/>
  <c r="BG3699" i="7" s="1"/>
  <c r="BH3699" i="7" s="1"/>
  <c r="BF3700" i="7"/>
  <c r="BG3700" i="7" s="1"/>
  <c r="BH3700" i="7" s="1"/>
  <c r="BF3701" i="7"/>
  <c r="BG3701" i="7" s="1"/>
  <c r="BH3701" i="7" s="1"/>
  <c r="BF3702" i="7"/>
  <c r="BG3702" i="7" s="1"/>
  <c r="BH3702" i="7" s="1"/>
  <c r="BF3703" i="7"/>
  <c r="BG3703" i="7" s="1"/>
  <c r="BH3703" i="7" s="1"/>
  <c r="BF3704" i="7"/>
  <c r="BG3704" i="7" s="1"/>
  <c r="BH3704" i="7" s="1"/>
  <c r="BF3705" i="7"/>
  <c r="BG3705" i="7" s="1"/>
  <c r="BH3705" i="7" s="1"/>
  <c r="BF3706" i="7"/>
  <c r="BG3706" i="7" s="1"/>
  <c r="BH3706" i="7" s="1"/>
  <c r="BF3707" i="7"/>
  <c r="BG3707" i="7" s="1"/>
  <c r="BH3707" i="7" s="1"/>
  <c r="BF3708" i="7"/>
  <c r="BG3708" i="7" s="1"/>
  <c r="BH3708" i="7" s="1"/>
  <c r="BF3709" i="7"/>
  <c r="BG3709" i="7" s="1"/>
  <c r="BH3709" i="7" s="1"/>
  <c r="BF3710" i="7"/>
  <c r="BG3710" i="7" s="1"/>
  <c r="BH3710" i="7" s="1"/>
  <c r="BF3711" i="7"/>
  <c r="BG3711" i="7" s="1"/>
  <c r="BH3711" i="7" s="1"/>
  <c r="BF3712" i="7"/>
  <c r="BG3712" i="7" s="1"/>
  <c r="BH3712" i="7" s="1"/>
  <c r="BF3713" i="7"/>
  <c r="BG3713" i="7" s="1"/>
  <c r="BH3713" i="7" s="1"/>
  <c r="BF3714" i="7"/>
  <c r="BG3714" i="7" s="1"/>
  <c r="BH3714" i="7" s="1"/>
  <c r="BF3715" i="7"/>
  <c r="BG3715" i="7" s="1"/>
  <c r="BH3715" i="7" s="1"/>
  <c r="BF3716" i="7"/>
  <c r="BG3716" i="7" s="1"/>
  <c r="BH3716" i="7" s="1"/>
  <c r="BF3717" i="7"/>
  <c r="BG3717" i="7" s="1"/>
  <c r="BH3717" i="7" s="1"/>
  <c r="BF3718" i="7"/>
  <c r="BG3718" i="7" s="1"/>
  <c r="BH3718" i="7" s="1"/>
  <c r="BF3719" i="7"/>
  <c r="BG3719" i="7" s="1"/>
  <c r="BH3719" i="7" s="1"/>
  <c r="BF3720" i="7"/>
  <c r="BG3720" i="7" s="1"/>
  <c r="BH3720" i="7" s="1"/>
  <c r="BF3721" i="7"/>
  <c r="BG3721" i="7" s="1"/>
  <c r="BH3721" i="7" s="1"/>
  <c r="BF3722" i="7"/>
  <c r="BG3722" i="7" s="1"/>
  <c r="BH3722" i="7" s="1"/>
  <c r="BF3723" i="7"/>
  <c r="BG3723" i="7" s="1"/>
  <c r="BH3723" i="7" s="1"/>
  <c r="BF3724" i="7"/>
  <c r="BG3724" i="7" s="1"/>
  <c r="BH3724" i="7" s="1"/>
  <c r="BF3725" i="7"/>
  <c r="BG3725" i="7" s="1"/>
  <c r="BH3725" i="7" s="1"/>
  <c r="BF3726" i="7"/>
  <c r="BG3726" i="7" s="1"/>
  <c r="BH3726" i="7" s="1"/>
  <c r="BF3727" i="7"/>
  <c r="BG3727" i="7" s="1"/>
  <c r="BH3727" i="7" s="1"/>
  <c r="BF3728" i="7"/>
  <c r="BG3728" i="7" s="1"/>
  <c r="BH3728" i="7" s="1"/>
  <c r="BF3729" i="7"/>
  <c r="BG3729" i="7" s="1"/>
  <c r="BH3729" i="7" s="1"/>
  <c r="BF3730" i="7"/>
  <c r="BG3730" i="7" s="1"/>
  <c r="BH3730" i="7" s="1"/>
  <c r="BF3731" i="7"/>
  <c r="BG3731" i="7" s="1"/>
  <c r="BH3731" i="7" s="1"/>
  <c r="BF3732" i="7"/>
  <c r="BG3732" i="7" s="1"/>
  <c r="BH3732" i="7" s="1"/>
  <c r="BF3733" i="7"/>
  <c r="BG3733" i="7" s="1"/>
  <c r="BH3733" i="7" s="1"/>
  <c r="BF3734" i="7"/>
  <c r="BG3734" i="7" s="1"/>
  <c r="BH3734" i="7" s="1"/>
  <c r="BF3735" i="7"/>
  <c r="BG3735" i="7" s="1"/>
  <c r="BH3735" i="7" s="1"/>
  <c r="BF3736" i="7"/>
  <c r="BG3736" i="7" s="1"/>
  <c r="BH3736" i="7" s="1"/>
  <c r="BF3737" i="7"/>
  <c r="BG3737" i="7" s="1"/>
  <c r="BH3737" i="7" s="1"/>
  <c r="BF3738" i="7"/>
  <c r="BG3738" i="7" s="1"/>
  <c r="BH3738" i="7" s="1"/>
  <c r="BF3739" i="7"/>
  <c r="BG3739" i="7" s="1"/>
  <c r="BH3739" i="7" s="1"/>
  <c r="BF3740" i="7"/>
  <c r="BG3740" i="7" s="1"/>
  <c r="BH3740" i="7" s="1"/>
  <c r="BF3741" i="7"/>
  <c r="BG3741" i="7" s="1"/>
  <c r="BH3741" i="7" s="1"/>
  <c r="BF3742" i="7"/>
  <c r="BG3742" i="7" s="1"/>
  <c r="BH3742" i="7" s="1"/>
  <c r="BF3743" i="7"/>
  <c r="BG3743" i="7" s="1"/>
  <c r="BH3743" i="7" s="1"/>
  <c r="BF3744" i="7"/>
  <c r="BG3744" i="7" s="1"/>
  <c r="BH3744" i="7" s="1"/>
  <c r="BF3745" i="7"/>
  <c r="BG3745" i="7" s="1"/>
  <c r="BH3745" i="7" s="1"/>
  <c r="BF3746" i="7"/>
  <c r="BG3746" i="7" s="1"/>
  <c r="BH3746" i="7" s="1"/>
  <c r="BF3747" i="7"/>
  <c r="BG3747" i="7" s="1"/>
  <c r="BH3747" i="7" s="1"/>
  <c r="BF3748" i="7"/>
  <c r="BG3748" i="7" s="1"/>
  <c r="BH3748" i="7" s="1"/>
  <c r="BF3749" i="7"/>
  <c r="BG3749" i="7" s="1"/>
  <c r="BH3749" i="7" s="1"/>
  <c r="BF3750" i="7"/>
  <c r="BG3750" i="7" s="1"/>
  <c r="BH3750" i="7" s="1"/>
  <c r="BF3751" i="7"/>
  <c r="BG3751" i="7" s="1"/>
  <c r="BH3751" i="7" s="1"/>
  <c r="BF3752" i="7"/>
  <c r="BG3752" i="7" s="1"/>
  <c r="BH3752" i="7" s="1"/>
  <c r="BF3753" i="7"/>
  <c r="BG3753" i="7" s="1"/>
  <c r="BH3753" i="7" s="1"/>
  <c r="BF3754" i="7"/>
  <c r="BG3754" i="7" s="1"/>
  <c r="BH3754" i="7" s="1"/>
  <c r="BF3755" i="7"/>
  <c r="BG3755" i="7" s="1"/>
  <c r="BH3755" i="7" s="1"/>
  <c r="BF3756" i="7"/>
  <c r="BG3756" i="7" s="1"/>
  <c r="BH3756" i="7" s="1"/>
  <c r="BF3757" i="7"/>
  <c r="BG3757" i="7" s="1"/>
  <c r="BH3757" i="7" s="1"/>
  <c r="BF3758" i="7"/>
  <c r="BG3758" i="7" s="1"/>
  <c r="BH3758" i="7" s="1"/>
  <c r="BF3759" i="7"/>
  <c r="BG3759" i="7" s="1"/>
  <c r="BH3759" i="7" s="1"/>
  <c r="BF3760" i="7"/>
  <c r="BG3760" i="7" s="1"/>
  <c r="BH3760" i="7" s="1"/>
  <c r="BF3761" i="7"/>
  <c r="BG3761" i="7" s="1"/>
  <c r="BH3761" i="7" s="1"/>
  <c r="BF3762" i="7"/>
  <c r="BG3762" i="7" s="1"/>
  <c r="BH3762" i="7" s="1"/>
  <c r="BF3763" i="7"/>
  <c r="BG3763" i="7" s="1"/>
  <c r="BH3763" i="7" s="1"/>
  <c r="BF3764" i="7"/>
  <c r="BG3764" i="7" s="1"/>
  <c r="BH3764" i="7" s="1"/>
  <c r="BF3765" i="7"/>
  <c r="BG3765" i="7" s="1"/>
  <c r="BH3765" i="7" s="1"/>
  <c r="BF3766" i="7"/>
  <c r="BG3766" i="7" s="1"/>
  <c r="BH3766" i="7" s="1"/>
  <c r="BF3767" i="7"/>
  <c r="BG3767" i="7" s="1"/>
  <c r="BH3767" i="7" s="1"/>
  <c r="BF3768" i="7"/>
  <c r="BG3768" i="7" s="1"/>
  <c r="BH3768" i="7" s="1"/>
  <c r="BF3769" i="7"/>
  <c r="BG3769" i="7" s="1"/>
  <c r="BH3769" i="7" s="1"/>
  <c r="BF3770" i="7"/>
  <c r="BG3770" i="7" s="1"/>
  <c r="BH3770" i="7" s="1"/>
  <c r="BF3771" i="7"/>
  <c r="BG3771" i="7" s="1"/>
  <c r="BH3771" i="7" s="1"/>
  <c r="BF3772" i="7"/>
  <c r="BG3772" i="7" s="1"/>
  <c r="BH3772" i="7" s="1"/>
  <c r="BF3773" i="7"/>
  <c r="BG3773" i="7" s="1"/>
  <c r="BH3773" i="7" s="1"/>
  <c r="BF3774" i="7"/>
  <c r="BG3774" i="7" s="1"/>
  <c r="BH3774" i="7" s="1"/>
  <c r="BF3775" i="7"/>
  <c r="BG3775" i="7" s="1"/>
  <c r="BH3775" i="7" s="1"/>
  <c r="BF3776" i="7"/>
  <c r="BG3776" i="7" s="1"/>
  <c r="BH3776" i="7" s="1"/>
  <c r="BF3777" i="7"/>
  <c r="BG3777" i="7" s="1"/>
  <c r="BH3777" i="7" s="1"/>
  <c r="BF3778" i="7"/>
  <c r="BG3778" i="7" s="1"/>
  <c r="BH3778" i="7" s="1"/>
  <c r="BF3779" i="7"/>
  <c r="BG3779" i="7" s="1"/>
  <c r="BH3779" i="7" s="1"/>
  <c r="BF3780" i="7"/>
  <c r="BG3780" i="7" s="1"/>
  <c r="BH3780" i="7" s="1"/>
  <c r="BF3781" i="7"/>
  <c r="BG3781" i="7" s="1"/>
  <c r="BH3781" i="7" s="1"/>
  <c r="BF3782" i="7"/>
  <c r="BG3782" i="7" s="1"/>
  <c r="BH3782" i="7" s="1"/>
  <c r="BF3783" i="7"/>
  <c r="BG3783" i="7" s="1"/>
  <c r="BH3783" i="7" s="1"/>
  <c r="BF3784" i="7"/>
  <c r="BG3784" i="7" s="1"/>
  <c r="BH3784" i="7" s="1"/>
  <c r="BF3785" i="7"/>
  <c r="BG3785" i="7" s="1"/>
  <c r="BH3785" i="7" s="1"/>
  <c r="BF3786" i="7"/>
  <c r="BG3786" i="7" s="1"/>
  <c r="BH3786" i="7" s="1"/>
  <c r="BF3787" i="7"/>
  <c r="BG3787" i="7" s="1"/>
  <c r="BH3787" i="7" s="1"/>
  <c r="BF3788" i="7"/>
  <c r="BG3788" i="7" s="1"/>
  <c r="BH3788" i="7" s="1"/>
  <c r="BF3789" i="7"/>
  <c r="BG3789" i="7" s="1"/>
  <c r="BH3789" i="7" s="1"/>
  <c r="BF3790" i="7"/>
  <c r="BG3790" i="7" s="1"/>
  <c r="BH3790" i="7" s="1"/>
  <c r="BF3791" i="7"/>
  <c r="BG3791" i="7" s="1"/>
  <c r="BH3791" i="7" s="1"/>
  <c r="BF3792" i="7"/>
  <c r="BG3792" i="7" s="1"/>
  <c r="BH3792" i="7" s="1"/>
  <c r="BF3793" i="7"/>
  <c r="BG3793" i="7" s="1"/>
  <c r="BH3793" i="7" s="1"/>
  <c r="BF3794" i="7"/>
  <c r="BG3794" i="7" s="1"/>
  <c r="BH3794" i="7" s="1"/>
  <c r="BF3795" i="7"/>
  <c r="BG3795" i="7" s="1"/>
  <c r="BH3795" i="7" s="1"/>
  <c r="BF3796" i="7"/>
  <c r="BG3796" i="7" s="1"/>
  <c r="BH3796" i="7" s="1"/>
  <c r="BF3797" i="7"/>
  <c r="BG3797" i="7" s="1"/>
  <c r="BH3797" i="7" s="1"/>
  <c r="BF3798" i="7"/>
  <c r="BG3798" i="7" s="1"/>
  <c r="BH3798" i="7" s="1"/>
  <c r="BF3799" i="7"/>
  <c r="BG3799" i="7" s="1"/>
  <c r="BH3799" i="7" s="1"/>
  <c r="BF3800" i="7"/>
  <c r="BG3800" i="7" s="1"/>
  <c r="BH3800" i="7" s="1"/>
  <c r="BF3801" i="7"/>
  <c r="BG3801" i="7" s="1"/>
  <c r="BH3801" i="7" s="1"/>
  <c r="BF3802" i="7"/>
  <c r="BG3802" i="7" s="1"/>
  <c r="BH3802" i="7" s="1"/>
  <c r="BF3803" i="7"/>
  <c r="BG3803" i="7" s="1"/>
  <c r="BH3803" i="7" s="1"/>
  <c r="BF3804" i="7"/>
  <c r="BG3804" i="7" s="1"/>
  <c r="BH3804" i="7" s="1"/>
  <c r="BF3805" i="7"/>
  <c r="BG3805" i="7" s="1"/>
  <c r="BH3805" i="7" s="1"/>
  <c r="BF3806" i="7"/>
  <c r="BG3806" i="7" s="1"/>
  <c r="BH3806" i="7" s="1"/>
  <c r="BF3807" i="7"/>
  <c r="BG3807" i="7" s="1"/>
  <c r="BH3807" i="7" s="1"/>
  <c r="BF3808" i="7"/>
  <c r="BG3808" i="7" s="1"/>
  <c r="BH3808" i="7" s="1"/>
  <c r="BF3809" i="7"/>
  <c r="BG3809" i="7" s="1"/>
  <c r="BH3809" i="7" s="1"/>
  <c r="BF3810" i="7"/>
  <c r="BG3810" i="7" s="1"/>
  <c r="BH3810" i="7" s="1"/>
  <c r="BF3811" i="7"/>
  <c r="BG3811" i="7" s="1"/>
  <c r="BH3811" i="7" s="1"/>
  <c r="BF3812" i="7"/>
  <c r="BG3812" i="7" s="1"/>
  <c r="BH3812" i="7" s="1"/>
  <c r="BF3813" i="7"/>
  <c r="BG3813" i="7" s="1"/>
  <c r="BH3813" i="7" s="1"/>
  <c r="BF3814" i="7"/>
  <c r="BG3814" i="7" s="1"/>
  <c r="BH3814" i="7" s="1"/>
  <c r="BF3815" i="7"/>
  <c r="BG3815" i="7" s="1"/>
  <c r="BH3815" i="7" s="1"/>
  <c r="BF3816" i="7"/>
  <c r="BG3816" i="7" s="1"/>
  <c r="BH3816" i="7" s="1"/>
  <c r="BF3817" i="7"/>
  <c r="BG3817" i="7" s="1"/>
  <c r="BH3817" i="7" s="1"/>
  <c r="BF3818" i="7"/>
  <c r="BG3818" i="7" s="1"/>
  <c r="BH3818" i="7" s="1"/>
  <c r="BF3819" i="7"/>
  <c r="BG3819" i="7" s="1"/>
  <c r="BH3819" i="7" s="1"/>
  <c r="BF3820" i="7"/>
  <c r="BG3820" i="7" s="1"/>
  <c r="BH3820" i="7" s="1"/>
  <c r="BF3821" i="7"/>
  <c r="BG3821" i="7" s="1"/>
  <c r="BH3821" i="7" s="1"/>
  <c r="BF3822" i="7"/>
  <c r="BG3822" i="7" s="1"/>
  <c r="BH3822" i="7" s="1"/>
  <c r="BF3823" i="7"/>
  <c r="BG3823" i="7" s="1"/>
  <c r="BH3823" i="7" s="1"/>
  <c r="BF3824" i="7"/>
  <c r="BG3824" i="7" s="1"/>
  <c r="BH3824" i="7" s="1"/>
  <c r="BF3825" i="7"/>
  <c r="BG3825" i="7" s="1"/>
  <c r="BH3825" i="7" s="1"/>
  <c r="BF3826" i="7"/>
  <c r="BG3826" i="7" s="1"/>
  <c r="BH3826" i="7" s="1"/>
  <c r="BF3827" i="7"/>
  <c r="BG3827" i="7" s="1"/>
  <c r="BH3827" i="7" s="1"/>
  <c r="BF3828" i="7"/>
  <c r="BG3828" i="7" s="1"/>
  <c r="BH3828" i="7" s="1"/>
  <c r="BF3829" i="7"/>
  <c r="BG3829" i="7" s="1"/>
  <c r="BH3829" i="7" s="1"/>
  <c r="BF3830" i="7"/>
  <c r="BG3830" i="7" s="1"/>
  <c r="BH3830" i="7" s="1"/>
  <c r="BF3831" i="7"/>
  <c r="BG3831" i="7" s="1"/>
  <c r="BH3831" i="7" s="1"/>
  <c r="BF3832" i="7"/>
  <c r="BG3832" i="7" s="1"/>
  <c r="BH3832" i="7" s="1"/>
  <c r="BF3833" i="7"/>
  <c r="BG3833" i="7" s="1"/>
  <c r="BH3833" i="7" s="1"/>
  <c r="BF3834" i="7"/>
  <c r="BG3834" i="7" s="1"/>
  <c r="BH3834" i="7" s="1"/>
  <c r="BF3835" i="7"/>
  <c r="BG3835" i="7" s="1"/>
  <c r="BH3835" i="7" s="1"/>
  <c r="BF3836" i="7"/>
  <c r="BG3836" i="7" s="1"/>
  <c r="BH3836" i="7" s="1"/>
  <c r="BF3837" i="7"/>
  <c r="BG3837" i="7" s="1"/>
  <c r="BH3837" i="7" s="1"/>
  <c r="BF3838" i="7"/>
  <c r="BG3838" i="7" s="1"/>
  <c r="BH3838" i="7" s="1"/>
  <c r="BF3839" i="7"/>
  <c r="BG3839" i="7" s="1"/>
  <c r="BH3839" i="7" s="1"/>
  <c r="BF3840" i="7"/>
  <c r="BG3840" i="7" s="1"/>
  <c r="BH3840" i="7" s="1"/>
  <c r="BF3841" i="7"/>
  <c r="BG3841" i="7" s="1"/>
  <c r="BH3841" i="7" s="1"/>
  <c r="BF3842" i="7"/>
  <c r="BG3842" i="7" s="1"/>
  <c r="BH3842" i="7" s="1"/>
  <c r="BF3843" i="7"/>
  <c r="BG3843" i="7" s="1"/>
  <c r="BH3843" i="7" s="1"/>
  <c r="BF3844" i="7"/>
  <c r="BG3844" i="7" s="1"/>
  <c r="BH3844" i="7" s="1"/>
  <c r="BF3845" i="7"/>
  <c r="BG3845" i="7" s="1"/>
  <c r="BH3845" i="7" s="1"/>
  <c r="BF3846" i="7"/>
  <c r="BG3846" i="7" s="1"/>
  <c r="BH3846" i="7" s="1"/>
  <c r="BF3847" i="7"/>
  <c r="BG3847" i="7" s="1"/>
  <c r="BH3847" i="7" s="1"/>
  <c r="BF3848" i="7"/>
  <c r="BG3848" i="7" s="1"/>
  <c r="BH3848" i="7" s="1"/>
  <c r="BF3849" i="7"/>
  <c r="BG3849" i="7" s="1"/>
  <c r="BH3849" i="7" s="1"/>
  <c r="BF3850" i="7"/>
  <c r="BG3850" i="7" s="1"/>
  <c r="BH3850" i="7" s="1"/>
  <c r="BF3851" i="7"/>
  <c r="BG3851" i="7" s="1"/>
  <c r="BH3851" i="7" s="1"/>
  <c r="BF3852" i="7"/>
  <c r="BG3852" i="7" s="1"/>
  <c r="BH3852" i="7" s="1"/>
  <c r="BF3853" i="7"/>
  <c r="BG3853" i="7" s="1"/>
  <c r="BH3853" i="7" s="1"/>
  <c r="BF3854" i="7"/>
  <c r="BG3854" i="7" s="1"/>
  <c r="BH3854" i="7" s="1"/>
  <c r="BF3855" i="7"/>
  <c r="BG3855" i="7" s="1"/>
  <c r="BH3855" i="7" s="1"/>
  <c r="BF3856" i="7"/>
  <c r="BG3856" i="7" s="1"/>
  <c r="BH3856" i="7" s="1"/>
  <c r="BF3857" i="7"/>
  <c r="BG3857" i="7" s="1"/>
  <c r="BH3857" i="7" s="1"/>
  <c r="BF3858" i="7"/>
  <c r="BG3858" i="7" s="1"/>
  <c r="BH3858" i="7" s="1"/>
  <c r="BF3859" i="7"/>
  <c r="BG3859" i="7" s="1"/>
  <c r="BH3859" i="7" s="1"/>
  <c r="BF3860" i="7"/>
  <c r="BG3860" i="7" s="1"/>
  <c r="BH3860" i="7" s="1"/>
  <c r="BF3861" i="7"/>
  <c r="BG3861" i="7" s="1"/>
  <c r="BH3861" i="7" s="1"/>
  <c r="BF3862" i="7"/>
  <c r="BG3862" i="7" s="1"/>
  <c r="BH3862" i="7" s="1"/>
  <c r="BF3863" i="7"/>
  <c r="BG3863" i="7" s="1"/>
  <c r="BH3863" i="7" s="1"/>
  <c r="BF3864" i="7"/>
  <c r="BG3864" i="7" s="1"/>
  <c r="BH3864" i="7" s="1"/>
  <c r="BF3865" i="7"/>
  <c r="BG3865" i="7" s="1"/>
  <c r="BH3865" i="7" s="1"/>
  <c r="BF3866" i="7"/>
  <c r="BG3866" i="7" s="1"/>
  <c r="BH3866" i="7" s="1"/>
  <c r="BF3867" i="7"/>
  <c r="BG3867" i="7" s="1"/>
  <c r="BH3867" i="7" s="1"/>
  <c r="BF3868" i="7"/>
  <c r="BG3868" i="7" s="1"/>
  <c r="BH3868" i="7" s="1"/>
  <c r="BF3869" i="7"/>
  <c r="BG3869" i="7" s="1"/>
  <c r="BH3869" i="7" s="1"/>
  <c r="BF3870" i="7"/>
  <c r="BG3870" i="7" s="1"/>
  <c r="BH3870" i="7" s="1"/>
  <c r="BF3871" i="7"/>
  <c r="BG3871" i="7" s="1"/>
  <c r="BH3871" i="7" s="1"/>
  <c r="BF3872" i="7"/>
  <c r="BG3872" i="7" s="1"/>
  <c r="BH3872" i="7" s="1"/>
  <c r="BF3873" i="7"/>
  <c r="BG3873" i="7" s="1"/>
  <c r="BH3873" i="7" s="1"/>
  <c r="BF3874" i="7"/>
  <c r="BG3874" i="7" s="1"/>
  <c r="BH3874" i="7" s="1"/>
  <c r="BF3875" i="7"/>
  <c r="BG3875" i="7" s="1"/>
  <c r="BH3875" i="7" s="1"/>
  <c r="BF3876" i="7"/>
  <c r="BG3876" i="7" s="1"/>
  <c r="BH3876" i="7" s="1"/>
  <c r="BF3877" i="7"/>
  <c r="BG3877" i="7" s="1"/>
  <c r="BH3877" i="7" s="1"/>
  <c r="BF3878" i="7"/>
  <c r="BG3878" i="7" s="1"/>
  <c r="BH3878" i="7" s="1"/>
  <c r="BF3879" i="7"/>
  <c r="BG3879" i="7" s="1"/>
  <c r="BH3879" i="7" s="1"/>
  <c r="BF3880" i="7"/>
  <c r="BG3880" i="7" s="1"/>
  <c r="BH3880" i="7" s="1"/>
  <c r="BF3881" i="7"/>
  <c r="BG3881" i="7" s="1"/>
  <c r="BH3881" i="7" s="1"/>
  <c r="BF3882" i="7"/>
  <c r="BG3882" i="7" s="1"/>
  <c r="BH3882" i="7" s="1"/>
  <c r="BF3883" i="7"/>
  <c r="BG3883" i="7" s="1"/>
  <c r="BH3883" i="7" s="1"/>
  <c r="BF3884" i="7"/>
  <c r="BG3884" i="7" s="1"/>
  <c r="BH3884" i="7" s="1"/>
  <c r="BF3885" i="7"/>
  <c r="BG3885" i="7" s="1"/>
  <c r="BH3885" i="7" s="1"/>
  <c r="BF3886" i="7"/>
  <c r="BG3886" i="7" s="1"/>
  <c r="BH3886" i="7" s="1"/>
  <c r="BF3887" i="7"/>
  <c r="BG3887" i="7" s="1"/>
  <c r="BH3887" i="7" s="1"/>
  <c r="BF3888" i="7"/>
  <c r="BG3888" i="7" s="1"/>
  <c r="BH3888" i="7" s="1"/>
  <c r="BF3889" i="7"/>
  <c r="BG3889" i="7" s="1"/>
  <c r="BH3889" i="7" s="1"/>
  <c r="BF3890" i="7"/>
  <c r="BG3890" i="7" s="1"/>
  <c r="BH3890" i="7" s="1"/>
  <c r="BF3891" i="7"/>
  <c r="BG3891" i="7" s="1"/>
  <c r="BH3891" i="7" s="1"/>
  <c r="BF3892" i="7"/>
  <c r="BG3892" i="7" s="1"/>
  <c r="BH3892" i="7" s="1"/>
  <c r="BF3893" i="7"/>
  <c r="BG3893" i="7" s="1"/>
  <c r="BH3893" i="7" s="1"/>
  <c r="BF3894" i="7"/>
  <c r="BG3894" i="7" s="1"/>
  <c r="BH3894" i="7" s="1"/>
  <c r="BF3895" i="7"/>
  <c r="BG3895" i="7" s="1"/>
  <c r="BH3895" i="7" s="1"/>
  <c r="BF3896" i="7"/>
  <c r="BG3896" i="7" s="1"/>
  <c r="BH3896" i="7" s="1"/>
  <c r="BF3897" i="7"/>
  <c r="BG3897" i="7" s="1"/>
  <c r="BH3897" i="7" s="1"/>
  <c r="BF3898" i="7"/>
  <c r="BG3898" i="7" s="1"/>
  <c r="BH3898" i="7" s="1"/>
  <c r="BF3899" i="7"/>
  <c r="BG3899" i="7" s="1"/>
  <c r="BH3899" i="7" s="1"/>
  <c r="BF3900" i="7"/>
  <c r="BG3900" i="7" s="1"/>
  <c r="BH3900" i="7" s="1"/>
  <c r="BF3901" i="7"/>
  <c r="BG3901" i="7" s="1"/>
  <c r="BH3901" i="7" s="1"/>
  <c r="BF3902" i="7"/>
  <c r="BG3902" i="7" s="1"/>
  <c r="BH3902" i="7" s="1"/>
  <c r="BF3903" i="7"/>
  <c r="BG3903" i="7" s="1"/>
  <c r="BH3903" i="7" s="1"/>
  <c r="BF3904" i="7"/>
  <c r="BG3904" i="7" s="1"/>
  <c r="BH3904" i="7" s="1"/>
  <c r="BF3905" i="7"/>
  <c r="BG3905" i="7" s="1"/>
  <c r="BH3905" i="7" s="1"/>
  <c r="BF3906" i="7"/>
  <c r="BG3906" i="7" s="1"/>
  <c r="BH3906" i="7" s="1"/>
  <c r="BF3907" i="7"/>
  <c r="BG3907" i="7" s="1"/>
  <c r="BH3907" i="7" s="1"/>
  <c r="BF3908" i="7"/>
  <c r="BG3908" i="7" s="1"/>
  <c r="BH3908" i="7" s="1"/>
  <c r="BF3909" i="7"/>
  <c r="BG3909" i="7" s="1"/>
  <c r="BH3909" i="7" s="1"/>
  <c r="BF3910" i="7"/>
  <c r="BG3910" i="7" s="1"/>
  <c r="BH3910" i="7" s="1"/>
  <c r="BF3911" i="7"/>
  <c r="BG3911" i="7" s="1"/>
  <c r="BH3911" i="7" s="1"/>
  <c r="BF3912" i="7"/>
  <c r="BG3912" i="7" s="1"/>
  <c r="BH3912" i="7" s="1"/>
  <c r="BF3913" i="7"/>
  <c r="BG3913" i="7" s="1"/>
  <c r="BH3913" i="7" s="1"/>
  <c r="BF3914" i="7"/>
  <c r="BG3914" i="7" s="1"/>
  <c r="BH3914" i="7" s="1"/>
  <c r="BF3915" i="7"/>
  <c r="BG3915" i="7" s="1"/>
  <c r="BH3915" i="7" s="1"/>
  <c r="BF3916" i="7"/>
  <c r="BG3916" i="7" s="1"/>
  <c r="BH3916" i="7" s="1"/>
  <c r="BF3917" i="7"/>
  <c r="BG3917" i="7" s="1"/>
  <c r="BH3917" i="7" s="1"/>
  <c r="BF3918" i="7"/>
  <c r="BG3918" i="7" s="1"/>
  <c r="BH3918" i="7" s="1"/>
  <c r="BF3919" i="7"/>
  <c r="BG3919" i="7" s="1"/>
  <c r="BH3919" i="7" s="1"/>
  <c r="BF3920" i="7"/>
  <c r="BG3920" i="7" s="1"/>
  <c r="BH3920" i="7" s="1"/>
  <c r="BF3921" i="7"/>
  <c r="BG3921" i="7" s="1"/>
  <c r="BH3921" i="7" s="1"/>
  <c r="BF3922" i="7"/>
  <c r="BG3922" i="7" s="1"/>
  <c r="BH3922" i="7" s="1"/>
  <c r="BF3923" i="7"/>
  <c r="BG3923" i="7" s="1"/>
  <c r="BH3923" i="7" s="1"/>
  <c r="BF3924" i="7"/>
  <c r="BG3924" i="7" s="1"/>
  <c r="BH3924" i="7" s="1"/>
  <c r="BF3925" i="7"/>
  <c r="BG3925" i="7" s="1"/>
  <c r="BH3925" i="7" s="1"/>
  <c r="BF3926" i="7"/>
  <c r="BG3926" i="7" s="1"/>
  <c r="BH3926" i="7" s="1"/>
  <c r="BF3927" i="7"/>
  <c r="BG3927" i="7" s="1"/>
  <c r="BH3927" i="7" s="1"/>
  <c r="BF3928" i="7"/>
  <c r="BG3928" i="7" s="1"/>
  <c r="BH3928" i="7" s="1"/>
  <c r="BF3929" i="7"/>
  <c r="BG3929" i="7" s="1"/>
  <c r="BH3929" i="7" s="1"/>
  <c r="BF3930" i="7"/>
  <c r="BG3930" i="7" s="1"/>
  <c r="BH3930" i="7" s="1"/>
  <c r="BF3931" i="7"/>
  <c r="BG3931" i="7" s="1"/>
  <c r="BH3931" i="7" s="1"/>
  <c r="BF3932" i="7"/>
  <c r="BG3932" i="7" s="1"/>
  <c r="BH3932" i="7" s="1"/>
  <c r="BF3933" i="7"/>
  <c r="BG3933" i="7" s="1"/>
  <c r="BH3933" i="7" s="1"/>
  <c r="BF3934" i="7"/>
  <c r="BG3934" i="7" s="1"/>
  <c r="BH3934" i="7" s="1"/>
  <c r="BF3935" i="7"/>
  <c r="BG3935" i="7" s="1"/>
  <c r="BH3935" i="7" s="1"/>
  <c r="BF3936" i="7"/>
  <c r="BG3936" i="7" s="1"/>
  <c r="BH3936" i="7" s="1"/>
  <c r="BF3937" i="7"/>
  <c r="BG3937" i="7" s="1"/>
  <c r="BH3937" i="7" s="1"/>
  <c r="BF3938" i="7"/>
  <c r="BG3938" i="7" s="1"/>
  <c r="BH3938" i="7" s="1"/>
  <c r="BF3939" i="7"/>
  <c r="BG3939" i="7" s="1"/>
  <c r="BH3939" i="7" s="1"/>
  <c r="BF3940" i="7"/>
  <c r="BG3940" i="7" s="1"/>
  <c r="BH3940" i="7" s="1"/>
  <c r="BF3941" i="7"/>
  <c r="BG3941" i="7" s="1"/>
  <c r="BH3941" i="7" s="1"/>
  <c r="BF3942" i="7"/>
  <c r="BG3942" i="7" s="1"/>
  <c r="BH3942" i="7" s="1"/>
  <c r="BF3943" i="7"/>
  <c r="BG3943" i="7" s="1"/>
  <c r="BH3943" i="7" s="1"/>
  <c r="BF3944" i="7"/>
  <c r="BG3944" i="7" s="1"/>
  <c r="BH3944" i="7" s="1"/>
  <c r="BF3945" i="7"/>
  <c r="BG3945" i="7" s="1"/>
  <c r="BH3945" i="7" s="1"/>
  <c r="BF3946" i="7"/>
  <c r="BG3946" i="7" s="1"/>
  <c r="BH3946" i="7" s="1"/>
  <c r="BF3947" i="7"/>
  <c r="BG3947" i="7" s="1"/>
  <c r="BH3947" i="7" s="1"/>
  <c r="BF3948" i="7"/>
  <c r="BG3948" i="7" s="1"/>
  <c r="BH3948" i="7" s="1"/>
  <c r="BF3949" i="7"/>
  <c r="BG3949" i="7" s="1"/>
  <c r="BH3949" i="7" s="1"/>
  <c r="BF3950" i="7"/>
  <c r="BG3950" i="7" s="1"/>
  <c r="BH3950" i="7" s="1"/>
  <c r="BF3951" i="7"/>
  <c r="BG3951" i="7" s="1"/>
  <c r="BH3951" i="7" s="1"/>
  <c r="BF3952" i="7"/>
  <c r="BG3952" i="7" s="1"/>
  <c r="BH3952" i="7" s="1"/>
  <c r="BF3953" i="7"/>
  <c r="BG3953" i="7" s="1"/>
  <c r="BH3953" i="7" s="1"/>
  <c r="BF3954" i="7"/>
  <c r="BG3954" i="7" s="1"/>
  <c r="BH3954" i="7" s="1"/>
  <c r="BF3955" i="7"/>
  <c r="BG3955" i="7" s="1"/>
  <c r="BH3955" i="7" s="1"/>
  <c r="BF3956" i="7"/>
  <c r="BG3956" i="7" s="1"/>
  <c r="BH3956" i="7" s="1"/>
  <c r="BF3957" i="7"/>
  <c r="BG3957" i="7" s="1"/>
  <c r="BH3957" i="7" s="1"/>
  <c r="BF3958" i="7"/>
  <c r="BG3958" i="7" s="1"/>
  <c r="BH3958" i="7" s="1"/>
  <c r="BF3959" i="7"/>
  <c r="BG3959" i="7" s="1"/>
  <c r="BH3959" i="7" s="1"/>
  <c r="BF3960" i="7"/>
  <c r="BG3960" i="7" s="1"/>
  <c r="BH3960" i="7" s="1"/>
  <c r="BF3961" i="7"/>
  <c r="BG3961" i="7" s="1"/>
  <c r="BH3961" i="7" s="1"/>
  <c r="BF3962" i="7"/>
  <c r="BG3962" i="7" s="1"/>
  <c r="BH3962" i="7" s="1"/>
  <c r="BF3963" i="7"/>
  <c r="BG3963" i="7" s="1"/>
  <c r="BH3963" i="7" s="1"/>
  <c r="BF3964" i="7"/>
  <c r="BG3964" i="7" s="1"/>
  <c r="BH3964" i="7" s="1"/>
  <c r="BF3965" i="7"/>
  <c r="BG3965" i="7" s="1"/>
  <c r="BH3965" i="7" s="1"/>
  <c r="BF3966" i="7"/>
  <c r="BG3966" i="7" s="1"/>
  <c r="BH3966" i="7" s="1"/>
  <c r="BF3967" i="7"/>
  <c r="BG3967" i="7" s="1"/>
  <c r="BH3967" i="7" s="1"/>
  <c r="BF3968" i="7"/>
  <c r="BG3968" i="7" s="1"/>
  <c r="BH3968" i="7" s="1"/>
  <c r="BF3969" i="7"/>
  <c r="BG3969" i="7" s="1"/>
  <c r="BH3969" i="7" s="1"/>
  <c r="BF3970" i="7"/>
  <c r="BG3970" i="7" s="1"/>
  <c r="BH3970" i="7" s="1"/>
  <c r="BF3971" i="7"/>
  <c r="BG3971" i="7" s="1"/>
  <c r="BH3971" i="7" s="1"/>
  <c r="BF3972" i="7"/>
  <c r="BG3972" i="7" s="1"/>
  <c r="BH3972" i="7" s="1"/>
  <c r="BF3973" i="7"/>
  <c r="BG3973" i="7" s="1"/>
  <c r="BH3973" i="7" s="1"/>
  <c r="BF3974" i="7"/>
  <c r="BG3974" i="7" s="1"/>
  <c r="BH3974" i="7" s="1"/>
  <c r="BF3975" i="7"/>
  <c r="BG3975" i="7" s="1"/>
  <c r="BH3975" i="7" s="1"/>
  <c r="BF3976" i="7"/>
  <c r="BG3976" i="7" s="1"/>
  <c r="BH3976" i="7" s="1"/>
  <c r="BF3977" i="7"/>
  <c r="BG3977" i="7" s="1"/>
  <c r="BH3977" i="7" s="1"/>
  <c r="BF3978" i="7"/>
  <c r="BG3978" i="7" s="1"/>
  <c r="BH3978" i="7" s="1"/>
  <c r="BF3979" i="7"/>
  <c r="BG3979" i="7" s="1"/>
  <c r="BH3979" i="7" s="1"/>
  <c r="BF3980" i="7"/>
  <c r="BG3980" i="7" s="1"/>
  <c r="BH3980" i="7" s="1"/>
  <c r="BF3981" i="7"/>
  <c r="BG3981" i="7" s="1"/>
  <c r="BH3981" i="7" s="1"/>
  <c r="BF3982" i="7"/>
  <c r="BG3982" i="7" s="1"/>
  <c r="BH3982" i="7" s="1"/>
  <c r="BF3983" i="7"/>
  <c r="BG3983" i="7" s="1"/>
  <c r="BH3983" i="7" s="1"/>
  <c r="BF3984" i="7"/>
  <c r="BG3984" i="7" s="1"/>
  <c r="BH3984" i="7" s="1"/>
  <c r="BF3985" i="7"/>
  <c r="BG3985" i="7" s="1"/>
  <c r="BH3985" i="7" s="1"/>
  <c r="BF3986" i="7"/>
  <c r="BG3986" i="7" s="1"/>
  <c r="BH3986" i="7" s="1"/>
  <c r="BF3987" i="7"/>
  <c r="BG3987" i="7" s="1"/>
  <c r="BH3987" i="7" s="1"/>
  <c r="BF3988" i="7"/>
  <c r="BG3988" i="7" s="1"/>
  <c r="BH3988" i="7" s="1"/>
  <c r="BF3989" i="7"/>
  <c r="BG3989" i="7" s="1"/>
  <c r="BH3989" i="7" s="1"/>
  <c r="BF3990" i="7"/>
  <c r="BG3990" i="7" s="1"/>
  <c r="BH3990" i="7" s="1"/>
  <c r="BF3991" i="7"/>
  <c r="BG3991" i="7" s="1"/>
  <c r="BH3991" i="7" s="1"/>
  <c r="BF3992" i="7"/>
  <c r="BG3992" i="7" s="1"/>
  <c r="BH3992" i="7" s="1"/>
  <c r="BF3993" i="7"/>
  <c r="BG3993" i="7" s="1"/>
  <c r="BH3993" i="7" s="1"/>
  <c r="BF3994" i="7"/>
  <c r="BG3994" i="7" s="1"/>
  <c r="BH3994" i="7" s="1"/>
  <c r="BF3995" i="7"/>
  <c r="BG3995" i="7" s="1"/>
  <c r="BH3995" i="7" s="1"/>
  <c r="BF3996" i="7"/>
  <c r="BG3996" i="7" s="1"/>
  <c r="BH3996" i="7" s="1"/>
  <c r="BF3997" i="7"/>
  <c r="BG3997" i="7" s="1"/>
  <c r="BH3997" i="7" s="1"/>
  <c r="BF3998" i="7"/>
  <c r="BG3998" i="7" s="1"/>
  <c r="BH3998" i="7" s="1"/>
  <c r="BF3999" i="7"/>
  <c r="BG3999" i="7" s="1"/>
  <c r="BH3999" i="7" s="1"/>
  <c r="BF4000" i="7"/>
  <c r="BG4000" i="7" s="1"/>
  <c r="BH4000" i="7" s="1"/>
  <c r="BF4001" i="7"/>
  <c r="BG4001" i="7" s="1"/>
  <c r="BH4001" i="7" s="1"/>
  <c r="BF4002" i="7"/>
  <c r="BG4002" i="7" s="1"/>
  <c r="BH4002" i="7" s="1"/>
  <c r="BF4003" i="7"/>
  <c r="BG4003" i="7" s="1"/>
  <c r="BH4003" i="7" s="1"/>
  <c r="BF4004" i="7"/>
  <c r="BG4004" i="7" s="1"/>
  <c r="BH4004" i="7" s="1"/>
  <c r="BF4005" i="7"/>
  <c r="BG4005" i="7" s="1"/>
  <c r="BH4005" i="7" s="1"/>
  <c r="BF4006" i="7"/>
  <c r="BG4006" i="7" s="1"/>
  <c r="BH4006" i="7" s="1"/>
  <c r="BF4007" i="7"/>
  <c r="BG4007" i="7" s="1"/>
  <c r="BH4007" i="7" s="1"/>
  <c r="BF4008" i="7"/>
  <c r="BG4008" i="7" s="1"/>
  <c r="BH4008" i="7" s="1"/>
  <c r="BF4009" i="7"/>
  <c r="BG4009" i="7" s="1"/>
  <c r="BH4009" i="7" s="1"/>
  <c r="BF4010" i="7"/>
  <c r="BG4010" i="7" s="1"/>
  <c r="BH4010" i="7" s="1"/>
  <c r="BF4011" i="7"/>
  <c r="BG4011" i="7" s="1"/>
  <c r="BH4011" i="7" s="1"/>
  <c r="BF4012" i="7"/>
  <c r="BG4012" i="7" s="1"/>
  <c r="BH4012" i="7" s="1"/>
  <c r="BF4013" i="7"/>
  <c r="BG4013" i="7" s="1"/>
  <c r="BH4013" i="7" s="1"/>
  <c r="BF4014" i="7"/>
  <c r="BG4014" i="7" s="1"/>
  <c r="BH4014" i="7" s="1"/>
  <c r="BF4015" i="7"/>
  <c r="BG4015" i="7" s="1"/>
  <c r="BH4015" i="7" s="1"/>
  <c r="BF4016" i="7"/>
  <c r="BG4016" i="7" s="1"/>
  <c r="BH4016" i="7" s="1"/>
  <c r="BF4017" i="7"/>
  <c r="BG4017" i="7" s="1"/>
  <c r="BH4017" i="7" s="1"/>
  <c r="BF4018" i="7"/>
  <c r="BG4018" i="7" s="1"/>
  <c r="BH4018" i="7" s="1"/>
  <c r="BF4019" i="7"/>
  <c r="BG4019" i="7" s="1"/>
  <c r="BH4019" i="7" s="1"/>
  <c r="BF4020" i="7"/>
  <c r="BG4020" i="7" s="1"/>
  <c r="BH4020" i="7" s="1"/>
  <c r="BF4021" i="7"/>
  <c r="BG4021" i="7" s="1"/>
  <c r="BH4021" i="7" s="1"/>
  <c r="BF4022" i="7"/>
  <c r="BG4022" i="7" s="1"/>
  <c r="BH4022" i="7" s="1"/>
  <c r="BF4023" i="7"/>
  <c r="BG4023" i="7" s="1"/>
  <c r="BH4023" i="7" s="1"/>
  <c r="BF4024" i="7"/>
  <c r="BG4024" i="7" s="1"/>
  <c r="BH4024" i="7" s="1"/>
  <c r="BF4025" i="7"/>
  <c r="BG4025" i="7" s="1"/>
  <c r="BH4025" i="7" s="1"/>
  <c r="BF4026" i="7"/>
  <c r="BG4026" i="7" s="1"/>
  <c r="BH4026" i="7" s="1"/>
  <c r="BF4027" i="7"/>
  <c r="BG4027" i="7" s="1"/>
  <c r="BH4027" i="7" s="1"/>
  <c r="BF4028" i="7"/>
  <c r="BG4028" i="7" s="1"/>
  <c r="BH4028" i="7" s="1"/>
  <c r="BF4029" i="7"/>
  <c r="BG4029" i="7" s="1"/>
  <c r="BH4029" i="7" s="1"/>
  <c r="BF4030" i="7"/>
  <c r="BG4030" i="7" s="1"/>
  <c r="BH4030" i="7" s="1"/>
  <c r="BF4031" i="7"/>
  <c r="BG4031" i="7" s="1"/>
  <c r="BH4031" i="7" s="1"/>
  <c r="BF4032" i="7"/>
  <c r="BG4032" i="7" s="1"/>
  <c r="BH4032" i="7" s="1"/>
  <c r="BF4033" i="7"/>
  <c r="BG4033" i="7" s="1"/>
  <c r="BH4033" i="7" s="1"/>
  <c r="BF4034" i="7"/>
  <c r="BG4034" i="7" s="1"/>
  <c r="BH4034" i="7" s="1"/>
  <c r="BF4035" i="7"/>
  <c r="BG4035" i="7" s="1"/>
  <c r="BH4035" i="7" s="1"/>
  <c r="BF4036" i="7"/>
  <c r="BG4036" i="7" s="1"/>
  <c r="BH4036" i="7" s="1"/>
  <c r="BF4037" i="7"/>
  <c r="BG4037" i="7" s="1"/>
  <c r="BH4037" i="7" s="1"/>
  <c r="BF4038" i="7"/>
  <c r="BG4038" i="7" s="1"/>
  <c r="BH4038" i="7" s="1"/>
  <c r="BF4039" i="7"/>
  <c r="BG4039" i="7" s="1"/>
  <c r="BH4039" i="7" s="1"/>
  <c r="BF4040" i="7"/>
  <c r="BG4040" i="7" s="1"/>
  <c r="BH4040" i="7" s="1"/>
  <c r="BF4041" i="7"/>
  <c r="BG4041" i="7" s="1"/>
  <c r="BH4041" i="7" s="1"/>
  <c r="BF4042" i="7"/>
  <c r="BG4042" i="7" s="1"/>
  <c r="BH4042" i="7" s="1"/>
  <c r="BF4043" i="7"/>
  <c r="BG4043" i="7" s="1"/>
  <c r="BH4043" i="7" s="1"/>
  <c r="BF4044" i="7"/>
  <c r="BG4044" i="7" s="1"/>
  <c r="BH4044" i="7" s="1"/>
  <c r="BF4045" i="7"/>
  <c r="BG4045" i="7" s="1"/>
  <c r="BH4045" i="7" s="1"/>
  <c r="BF4046" i="7"/>
  <c r="BG4046" i="7" s="1"/>
  <c r="BH4046" i="7" s="1"/>
  <c r="BF4047" i="7"/>
  <c r="BG4047" i="7" s="1"/>
  <c r="BH4047" i="7" s="1"/>
  <c r="BF4048" i="7"/>
  <c r="BG4048" i="7" s="1"/>
  <c r="BH4048" i="7" s="1"/>
  <c r="BF4049" i="7"/>
  <c r="BG4049" i="7" s="1"/>
  <c r="BH4049" i="7" s="1"/>
  <c r="BF4050" i="7"/>
  <c r="BG4050" i="7" s="1"/>
  <c r="BH4050" i="7" s="1"/>
  <c r="BF4051" i="7"/>
  <c r="BG4051" i="7" s="1"/>
  <c r="BH4051" i="7" s="1"/>
  <c r="BF4052" i="7"/>
  <c r="BG4052" i="7" s="1"/>
  <c r="BH4052" i="7" s="1"/>
  <c r="BF4053" i="7"/>
  <c r="BG4053" i="7" s="1"/>
  <c r="BH4053" i="7" s="1"/>
  <c r="BF4054" i="7"/>
  <c r="BG4054" i="7" s="1"/>
  <c r="BH4054" i="7" s="1"/>
  <c r="BF4055" i="7"/>
  <c r="BG4055" i="7" s="1"/>
  <c r="BH4055" i="7" s="1"/>
  <c r="BF4056" i="7"/>
  <c r="BG4056" i="7" s="1"/>
  <c r="BH4056" i="7" s="1"/>
  <c r="BF4057" i="7"/>
  <c r="BG4057" i="7" s="1"/>
  <c r="BH4057" i="7" s="1"/>
  <c r="BF4058" i="7"/>
  <c r="BG4058" i="7" s="1"/>
  <c r="BH4058" i="7" s="1"/>
  <c r="BF4059" i="7"/>
  <c r="BG4059" i="7" s="1"/>
  <c r="BH4059" i="7" s="1"/>
  <c r="BF4060" i="7"/>
  <c r="BG4060" i="7" s="1"/>
  <c r="BH4060" i="7" s="1"/>
  <c r="BF4061" i="7"/>
  <c r="BG4061" i="7" s="1"/>
  <c r="BH4061" i="7" s="1"/>
  <c r="BF4062" i="7"/>
  <c r="BG4062" i="7" s="1"/>
  <c r="BH4062" i="7" s="1"/>
  <c r="BF4063" i="7"/>
  <c r="BG4063" i="7" s="1"/>
  <c r="BH4063" i="7" s="1"/>
  <c r="BF4064" i="7"/>
  <c r="BG4064" i="7" s="1"/>
  <c r="BH4064" i="7" s="1"/>
  <c r="BF4065" i="7"/>
  <c r="BG4065" i="7" s="1"/>
  <c r="BH4065" i="7" s="1"/>
  <c r="BF4066" i="7"/>
  <c r="BG4066" i="7" s="1"/>
  <c r="BH4066" i="7" s="1"/>
  <c r="BF4067" i="7"/>
  <c r="BG4067" i="7" s="1"/>
  <c r="BH4067" i="7" s="1"/>
  <c r="BF4068" i="7"/>
  <c r="BG4068" i="7" s="1"/>
  <c r="BH4068" i="7" s="1"/>
  <c r="BF4069" i="7"/>
  <c r="BG4069" i="7" s="1"/>
  <c r="BH4069" i="7" s="1"/>
  <c r="BF4070" i="7"/>
  <c r="BG4070" i="7" s="1"/>
  <c r="BH4070" i="7" s="1"/>
  <c r="BF4071" i="7"/>
  <c r="BG4071" i="7" s="1"/>
  <c r="BH4071" i="7" s="1"/>
  <c r="BF4072" i="7"/>
  <c r="BG4072" i="7" s="1"/>
  <c r="BH4072" i="7" s="1"/>
  <c r="BF4073" i="7"/>
  <c r="BG4073" i="7" s="1"/>
  <c r="BH4073" i="7" s="1"/>
  <c r="BF4074" i="7"/>
  <c r="BG4074" i="7" s="1"/>
  <c r="BH4074" i="7" s="1"/>
  <c r="BF4075" i="7"/>
  <c r="BG4075" i="7" s="1"/>
  <c r="BH4075" i="7" s="1"/>
  <c r="BF4076" i="7"/>
  <c r="BG4076" i="7" s="1"/>
  <c r="BH4076" i="7" s="1"/>
  <c r="BF4077" i="7"/>
  <c r="BG4077" i="7" s="1"/>
  <c r="BH4077" i="7" s="1"/>
  <c r="BF4078" i="7"/>
  <c r="BF4079" i="7"/>
  <c r="BG4079" i="7" s="1"/>
  <c r="BH4079" i="7" s="1"/>
  <c r="BF4080" i="7"/>
  <c r="BG4080" i="7" s="1"/>
  <c r="BH4080" i="7" s="1"/>
  <c r="BF4081" i="7"/>
  <c r="BG4081" i="7" s="1"/>
  <c r="BH4081" i="7" s="1"/>
  <c r="BF4082" i="7"/>
  <c r="BG4082" i="7" s="1"/>
  <c r="BH4082" i="7" s="1"/>
  <c r="BF4083" i="7"/>
  <c r="BG4083" i="7" s="1"/>
  <c r="BH4083" i="7" s="1"/>
  <c r="BF4084" i="7"/>
  <c r="BG4084" i="7" s="1"/>
  <c r="BH4084" i="7" s="1"/>
  <c r="BF4085" i="7"/>
  <c r="BG4085" i="7" s="1"/>
  <c r="BH4085" i="7" s="1"/>
  <c r="BF4086" i="7"/>
  <c r="BG4086" i="7" s="1"/>
  <c r="BH4086" i="7" s="1"/>
  <c r="BF4087" i="7"/>
  <c r="BG4087" i="7" s="1"/>
  <c r="BH4087" i="7" s="1"/>
  <c r="BF4088" i="7"/>
  <c r="BG4088" i="7" s="1"/>
  <c r="BH4088" i="7" s="1"/>
  <c r="BF4089" i="7"/>
  <c r="BG4089" i="7" s="1"/>
  <c r="BH4089" i="7" s="1"/>
  <c r="BF4090" i="7"/>
  <c r="BG4090" i="7" s="1"/>
  <c r="BH4090" i="7" s="1"/>
  <c r="BF4091" i="7"/>
  <c r="BG4091" i="7" s="1"/>
  <c r="BH4091" i="7" s="1"/>
  <c r="BF4092" i="7"/>
  <c r="BG4092" i="7" s="1"/>
  <c r="BH4092" i="7" s="1"/>
  <c r="BF4093" i="7"/>
  <c r="BG4093" i="7" s="1"/>
  <c r="BH4093" i="7" s="1"/>
  <c r="BF4094" i="7"/>
  <c r="BG4094" i="7" s="1"/>
  <c r="BH4094" i="7" s="1"/>
  <c r="BF4095" i="7"/>
  <c r="BG4095" i="7" s="1"/>
  <c r="BH4095" i="7" s="1"/>
  <c r="BF4096" i="7"/>
  <c r="BG4096" i="7" s="1"/>
  <c r="BH4096" i="7" s="1"/>
  <c r="BF4097" i="7"/>
  <c r="BG4097" i="7" s="1"/>
  <c r="BH4097" i="7" s="1"/>
  <c r="BF4098" i="7"/>
  <c r="BG4098" i="7" s="1"/>
  <c r="BH4098" i="7" s="1"/>
  <c r="BF4099" i="7"/>
  <c r="BG4099" i="7" s="1"/>
  <c r="BH4099" i="7" s="1"/>
  <c r="BF4100" i="7"/>
  <c r="BG4100" i="7" s="1"/>
  <c r="BH4100" i="7" s="1"/>
  <c r="BF4101" i="7"/>
  <c r="BG4101" i="7" s="1"/>
  <c r="BH4101" i="7" s="1"/>
  <c r="BF4102" i="7"/>
  <c r="BG4102" i="7" s="1"/>
  <c r="BH4102" i="7" s="1"/>
  <c r="BF4103" i="7"/>
  <c r="BG4103" i="7" s="1"/>
  <c r="BH4103" i="7" s="1"/>
  <c r="BF4104" i="7"/>
  <c r="BG4104" i="7" s="1"/>
  <c r="BH4104" i="7" s="1"/>
  <c r="BF4105" i="7"/>
  <c r="BG4105" i="7" s="1"/>
  <c r="BH4105" i="7" s="1"/>
  <c r="BF4106" i="7"/>
  <c r="BG4106" i="7" s="1"/>
  <c r="BH4106" i="7" s="1"/>
  <c r="BF4107" i="7"/>
  <c r="BG4107" i="7" s="1"/>
  <c r="BH4107" i="7" s="1"/>
  <c r="BF4108" i="7"/>
  <c r="BG4108" i="7" s="1"/>
  <c r="BH4108" i="7" s="1"/>
  <c r="BF4109" i="7"/>
  <c r="BG4109" i="7" s="1"/>
  <c r="BH4109" i="7" s="1"/>
  <c r="BF4110" i="7"/>
  <c r="BG4110" i="7" s="1"/>
  <c r="BH4110" i="7" s="1"/>
  <c r="BF4111" i="7"/>
  <c r="BG4111" i="7" s="1"/>
  <c r="BH4111" i="7" s="1"/>
  <c r="BF4112" i="7"/>
  <c r="BG4112" i="7" s="1"/>
  <c r="BH4112" i="7" s="1"/>
  <c r="BF4113" i="7"/>
  <c r="BG4113" i="7" s="1"/>
  <c r="BH4113" i="7" s="1"/>
  <c r="BF4114" i="7"/>
  <c r="BG4114" i="7" s="1"/>
  <c r="BH4114" i="7" s="1"/>
  <c r="BF4115" i="7"/>
  <c r="BG4115" i="7" s="1"/>
  <c r="BH4115" i="7" s="1"/>
  <c r="BF4116" i="7"/>
  <c r="BG4116" i="7" s="1"/>
  <c r="BH4116" i="7" s="1"/>
  <c r="BF4117" i="7"/>
  <c r="BG4117" i="7" s="1"/>
  <c r="BH4117" i="7" s="1"/>
  <c r="BF4118" i="7"/>
  <c r="BG4118" i="7" s="1"/>
  <c r="BH4118" i="7" s="1"/>
  <c r="BF4119" i="7"/>
  <c r="BG4119" i="7" s="1"/>
  <c r="BH4119" i="7" s="1"/>
  <c r="BF4120" i="7"/>
  <c r="BG4120" i="7" s="1"/>
  <c r="BH4120" i="7" s="1"/>
  <c r="BF4121" i="7"/>
  <c r="BG4121" i="7" s="1"/>
  <c r="BH4121" i="7" s="1"/>
  <c r="BF4122" i="7"/>
  <c r="BG4122" i="7" s="1"/>
  <c r="BH4122" i="7" s="1"/>
  <c r="BF4123" i="7"/>
  <c r="BG4123" i="7" s="1"/>
  <c r="BH4123" i="7" s="1"/>
  <c r="BF4124" i="7"/>
  <c r="BG4124" i="7" s="1"/>
  <c r="BH4124" i="7" s="1"/>
  <c r="BF4125" i="7"/>
  <c r="BG4125" i="7" s="1"/>
  <c r="BH4125" i="7" s="1"/>
  <c r="BF4126" i="7"/>
  <c r="BG4126" i="7" s="1"/>
  <c r="BH4126" i="7" s="1"/>
  <c r="BF4127" i="7"/>
  <c r="BG4127" i="7" s="1"/>
  <c r="BH4127" i="7" s="1"/>
  <c r="BF4128" i="7"/>
  <c r="BG4128" i="7" s="1"/>
  <c r="BH4128" i="7" s="1"/>
  <c r="BF4129" i="7"/>
  <c r="BG4129" i="7" s="1"/>
  <c r="BH4129" i="7" s="1"/>
  <c r="BF4130" i="7"/>
  <c r="BG4130" i="7" s="1"/>
  <c r="BH4130" i="7" s="1"/>
  <c r="BF4131" i="7"/>
  <c r="BG4131" i="7" s="1"/>
  <c r="BH4131" i="7" s="1"/>
  <c r="BF4132" i="7"/>
  <c r="BG4132" i="7" s="1"/>
  <c r="BH4132" i="7" s="1"/>
  <c r="BF4133" i="7"/>
  <c r="BG4133" i="7" s="1"/>
  <c r="BH4133" i="7" s="1"/>
  <c r="BF4134" i="7"/>
  <c r="BG4134" i="7" s="1"/>
  <c r="BH4134" i="7" s="1"/>
  <c r="BF4135" i="7"/>
  <c r="BG4135" i="7" s="1"/>
  <c r="BH4135" i="7" s="1"/>
  <c r="BF4136" i="7"/>
  <c r="BG4136" i="7" s="1"/>
  <c r="BH4136" i="7" s="1"/>
  <c r="BF4137" i="7"/>
  <c r="BG4137" i="7" s="1"/>
  <c r="BH4137" i="7" s="1"/>
  <c r="BF4138" i="7"/>
  <c r="BG4138" i="7" s="1"/>
  <c r="BH4138" i="7" s="1"/>
  <c r="BF4139" i="7"/>
  <c r="BG4139" i="7" s="1"/>
  <c r="BH4139" i="7" s="1"/>
  <c r="BF4140" i="7"/>
  <c r="BG4140" i="7" s="1"/>
  <c r="BH4140" i="7" s="1"/>
  <c r="BF4141" i="7"/>
  <c r="BG4141" i="7" s="1"/>
  <c r="BH4141" i="7" s="1"/>
  <c r="BF4142" i="7"/>
  <c r="BG4142" i="7" s="1"/>
  <c r="BH4142" i="7" s="1"/>
  <c r="BF4143" i="7"/>
  <c r="BG4143" i="7" s="1"/>
  <c r="BH4143" i="7" s="1"/>
  <c r="BF4144" i="7"/>
  <c r="BG4144" i="7" s="1"/>
  <c r="BH4144" i="7" s="1"/>
  <c r="BF4145" i="7"/>
  <c r="BG4145" i="7" s="1"/>
  <c r="BH4145" i="7" s="1"/>
  <c r="BF4146" i="7"/>
  <c r="BG4146" i="7" s="1"/>
  <c r="BH4146" i="7" s="1"/>
  <c r="BF4147" i="7"/>
  <c r="BG4147" i="7" s="1"/>
  <c r="BH4147" i="7" s="1"/>
  <c r="BF4148" i="7"/>
  <c r="BG4148" i="7" s="1"/>
  <c r="BH4148" i="7" s="1"/>
  <c r="BF4149" i="7"/>
  <c r="BG4149" i="7" s="1"/>
  <c r="BH4149" i="7" s="1"/>
  <c r="BF4150" i="7"/>
  <c r="BG4150" i="7" s="1"/>
  <c r="BH4150" i="7" s="1"/>
  <c r="BF4151" i="7"/>
  <c r="BG4151" i="7" s="1"/>
  <c r="BH4151" i="7" s="1"/>
  <c r="BF4152" i="7"/>
  <c r="BG4152" i="7" s="1"/>
  <c r="BH4152" i="7" s="1"/>
  <c r="BF4153" i="7"/>
  <c r="BG4153" i="7" s="1"/>
  <c r="BH4153" i="7" s="1"/>
  <c r="BF4154" i="7"/>
  <c r="BG4154" i="7" s="1"/>
  <c r="BH4154" i="7" s="1"/>
  <c r="BF4155" i="7"/>
  <c r="BG4155" i="7" s="1"/>
  <c r="BH4155" i="7" s="1"/>
  <c r="BF4156" i="7"/>
  <c r="BG4156" i="7" s="1"/>
  <c r="BH4156" i="7" s="1"/>
  <c r="BF4157" i="7"/>
  <c r="BG4157" i="7" s="1"/>
  <c r="BH4157" i="7" s="1"/>
  <c r="BF4158" i="7"/>
  <c r="BG4158" i="7" s="1"/>
  <c r="BH4158" i="7" s="1"/>
  <c r="BF4159" i="7"/>
  <c r="BG4159" i="7" s="1"/>
  <c r="BH4159" i="7" s="1"/>
  <c r="BF4160" i="7"/>
  <c r="BG4160" i="7" s="1"/>
  <c r="BH4160" i="7" s="1"/>
  <c r="BF4161" i="7"/>
  <c r="BG4161" i="7" s="1"/>
  <c r="BH4161" i="7" s="1"/>
  <c r="BF4162" i="7"/>
  <c r="BG4162" i="7" s="1"/>
  <c r="BH4162" i="7" s="1"/>
  <c r="BF4163" i="7"/>
  <c r="BG4163" i="7" s="1"/>
  <c r="BH4163" i="7" s="1"/>
  <c r="BF4164" i="7"/>
  <c r="BG4164" i="7" s="1"/>
  <c r="BH4164" i="7" s="1"/>
  <c r="BF4165" i="7"/>
  <c r="BG4165" i="7" s="1"/>
  <c r="BH4165" i="7" s="1"/>
  <c r="BF4166" i="7"/>
  <c r="BG4166" i="7" s="1"/>
  <c r="BH4166" i="7" s="1"/>
  <c r="BF4167" i="7"/>
  <c r="BG4167" i="7" s="1"/>
  <c r="BH4167" i="7" s="1"/>
  <c r="BF4168" i="7"/>
  <c r="BG4168" i="7" s="1"/>
  <c r="BH4168" i="7" s="1"/>
  <c r="BF4169" i="7"/>
  <c r="BG4169" i="7" s="1"/>
  <c r="BH4169" i="7" s="1"/>
  <c r="BF4170" i="7"/>
  <c r="BG4170" i="7" s="1"/>
  <c r="BH4170" i="7" s="1"/>
  <c r="BF4171" i="7"/>
  <c r="BG4171" i="7" s="1"/>
  <c r="BH4171" i="7" s="1"/>
  <c r="BF4172" i="7"/>
  <c r="BG4172" i="7" s="1"/>
  <c r="BH4172" i="7" s="1"/>
  <c r="BF4173" i="7"/>
  <c r="BG4173" i="7" s="1"/>
  <c r="BH4173" i="7" s="1"/>
  <c r="BF4174" i="7"/>
  <c r="BG4174" i="7" s="1"/>
  <c r="BH4174" i="7" s="1"/>
  <c r="BF4175" i="7"/>
  <c r="BG4175" i="7" s="1"/>
  <c r="BH4175" i="7" s="1"/>
  <c r="BF4176" i="7"/>
  <c r="BG4176" i="7" s="1"/>
  <c r="BH4176" i="7" s="1"/>
  <c r="BF4177" i="7"/>
  <c r="BG4177" i="7" s="1"/>
  <c r="BH4177" i="7" s="1"/>
  <c r="BF4178" i="7"/>
  <c r="BG4178" i="7" s="1"/>
  <c r="BH4178" i="7" s="1"/>
  <c r="BF4179" i="7"/>
  <c r="BG4179" i="7" s="1"/>
  <c r="BH4179" i="7" s="1"/>
  <c r="BF4180" i="7"/>
  <c r="BG4180" i="7" s="1"/>
  <c r="BH4180" i="7" s="1"/>
  <c r="BF4181" i="7"/>
  <c r="BG4181" i="7" s="1"/>
  <c r="BH4181" i="7" s="1"/>
  <c r="BF4182" i="7"/>
  <c r="BG4182" i="7" s="1"/>
  <c r="BH4182" i="7" s="1"/>
  <c r="BF4183" i="7"/>
  <c r="BG4183" i="7" s="1"/>
  <c r="BH4183" i="7" s="1"/>
  <c r="BF4184" i="7"/>
  <c r="BG4184" i="7" s="1"/>
  <c r="BH4184" i="7" s="1"/>
  <c r="BF4185" i="7"/>
  <c r="BG4185" i="7" s="1"/>
  <c r="BH4185" i="7" s="1"/>
  <c r="BF4186" i="7"/>
  <c r="BG4186" i="7" s="1"/>
  <c r="BH4186" i="7" s="1"/>
  <c r="BF4187" i="7"/>
  <c r="BG4187" i="7" s="1"/>
  <c r="BH4187" i="7" s="1"/>
  <c r="BF4188" i="7"/>
  <c r="BG4188" i="7" s="1"/>
  <c r="BH4188" i="7" s="1"/>
  <c r="BF4189" i="7"/>
  <c r="BG4189" i="7" s="1"/>
  <c r="BH4189" i="7" s="1"/>
  <c r="BF4190" i="7"/>
  <c r="BG4190" i="7" s="1"/>
  <c r="BH4190" i="7" s="1"/>
  <c r="BF4191" i="7"/>
  <c r="BG4191" i="7" s="1"/>
  <c r="BH4191" i="7" s="1"/>
  <c r="BF4192" i="7"/>
  <c r="BG4192" i="7" s="1"/>
  <c r="BH4192" i="7" s="1"/>
  <c r="BF4193" i="7"/>
  <c r="BG4193" i="7" s="1"/>
  <c r="BH4193" i="7" s="1"/>
  <c r="BF4194" i="7"/>
  <c r="BG4194" i="7" s="1"/>
  <c r="BH4194" i="7" s="1"/>
  <c r="BF4195" i="7"/>
  <c r="BG4195" i="7" s="1"/>
  <c r="BH4195" i="7" s="1"/>
  <c r="BF4196" i="7"/>
  <c r="BG4196" i="7" s="1"/>
  <c r="BH4196" i="7" s="1"/>
  <c r="BF4197" i="7"/>
  <c r="BG4197" i="7" s="1"/>
  <c r="BH4197" i="7" s="1"/>
  <c r="BF4198" i="7"/>
  <c r="BG4198" i="7" s="1"/>
  <c r="BH4198" i="7" s="1"/>
  <c r="BF4199" i="7"/>
  <c r="BG4199" i="7" s="1"/>
  <c r="BH4199" i="7" s="1"/>
  <c r="BF4200" i="7"/>
  <c r="BG4200" i="7" s="1"/>
  <c r="BH4200" i="7" s="1"/>
  <c r="BF4201" i="7"/>
  <c r="BG4201" i="7" s="1"/>
  <c r="BH4201" i="7" s="1"/>
  <c r="BI4201" i="7"/>
  <c r="BI4200" i="7"/>
  <c r="BI4199" i="7"/>
  <c r="BI4198" i="7"/>
  <c r="BI4197" i="7"/>
  <c r="BI4196" i="7"/>
  <c r="BI4195" i="7"/>
  <c r="BI4194" i="7"/>
  <c r="BI4193" i="7"/>
  <c r="BI4192" i="7"/>
  <c r="BI4191" i="7"/>
  <c r="BI4190" i="7"/>
  <c r="BI4189" i="7"/>
  <c r="BI4188" i="7"/>
  <c r="BI4187" i="7"/>
  <c r="BI4186" i="7"/>
  <c r="BI4185" i="7"/>
  <c r="BI4184" i="7"/>
  <c r="BI4183" i="7"/>
  <c r="BI4182" i="7"/>
  <c r="BI4181" i="7"/>
  <c r="BI4180" i="7"/>
  <c r="BI4179" i="7"/>
  <c r="BI4178" i="7"/>
  <c r="BI4177" i="7"/>
  <c r="BI4176" i="7"/>
  <c r="BI4175" i="7"/>
  <c r="BI4174" i="7"/>
  <c r="BI4173" i="7"/>
  <c r="BI4172" i="7"/>
  <c r="BI4171" i="7"/>
  <c r="BI4170" i="7"/>
  <c r="BI4169" i="7"/>
  <c r="BI4168" i="7"/>
  <c r="BI4167" i="7"/>
  <c r="BI4166" i="7"/>
  <c r="BI4165" i="7"/>
  <c r="BI4164" i="7"/>
  <c r="BI4163" i="7"/>
  <c r="BI4162" i="7"/>
  <c r="BI4161" i="7"/>
  <c r="BI4160" i="7"/>
  <c r="BI4159" i="7"/>
  <c r="BI4158" i="7"/>
  <c r="BI4157" i="7"/>
  <c r="BI4156" i="7"/>
  <c r="BI4155" i="7"/>
  <c r="BI4154" i="7"/>
  <c r="BI4153" i="7"/>
  <c r="BI4152" i="7"/>
  <c r="BI4151" i="7"/>
  <c r="BI4150" i="7"/>
  <c r="BI4149" i="7"/>
  <c r="BI4148" i="7"/>
  <c r="BI4147" i="7"/>
  <c r="BI4146" i="7"/>
  <c r="BI4145" i="7"/>
  <c r="BI4144" i="7"/>
  <c r="BI4143" i="7"/>
  <c r="BI4142" i="7"/>
  <c r="BI4141" i="7"/>
  <c r="BI4140" i="7"/>
  <c r="BI4139" i="7"/>
  <c r="BI4138" i="7"/>
  <c r="BI4137" i="7"/>
  <c r="BI4136" i="7"/>
  <c r="BI4135" i="7"/>
  <c r="BI4134" i="7"/>
  <c r="BI4133" i="7"/>
  <c r="BI4132" i="7"/>
  <c r="BI4131" i="7"/>
  <c r="BI4130" i="7"/>
  <c r="BI4129" i="7"/>
  <c r="BI4128" i="7"/>
  <c r="BI4127" i="7"/>
  <c r="BI4126" i="7"/>
  <c r="BI4125" i="7"/>
  <c r="BI4124" i="7"/>
  <c r="BI4123" i="7"/>
  <c r="BI4122" i="7"/>
  <c r="BI4121" i="7"/>
  <c r="BI4120" i="7"/>
  <c r="BI4119" i="7"/>
  <c r="BI4118" i="7"/>
  <c r="BI4117" i="7"/>
  <c r="BI4116" i="7"/>
  <c r="BI4115" i="7"/>
  <c r="BI4114" i="7"/>
  <c r="BI4113" i="7"/>
  <c r="BI4112" i="7"/>
  <c r="BI4111" i="7"/>
  <c r="BI4110" i="7"/>
  <c r="BI4109" i="7"/>
  <c r="BI4108" i="7"/>
  <c r="BI4107" i="7"/>
  <c r="BI4106" i="7"/>
  <c r="BI4105" i="7"/>
  <c r="BI4104" i="7"/>
  <c r="BI4103" i="7"/>
  <c r="BI4102" i="7"/>
  <c r="BI4101" i="7"/>
  <c r="BI4100" i="7"/>
  <c r="BI4099" i="7"/>
  <c r="BI4098" i="7"/>
  <c r="BI4097" i="7"/>
  <c r="BI4096" i="7"/>
  <c r="BI4095" i="7"/>
  <c r="BI4094" i="7"/>
  <c r="BI4093" i="7"/>
  <c r="BI4092" i="7"/>
  <c r="BI4091" i="7"/>
  <c r="BI4090" i="7"/>
  <c r="BI4089" i="7"/>
  <c r="BI4088" i="7"/>
  <c r="BI4087" i="7"/>
  <c r="BI4086" i="7"/>
  <c r="BI4085" i="7"/>
  <c r="BI4084" i="7"/>
  <c r="BI4083" i="7"/>
  <c r="BI4082" i="7"/>
  <c r="BI4081" i="7"/>
  <c r="BI4080" i="7"/>
  <c r="BI4079" i="7"/>
  <c r="BI4078" i="7"/>
  <c r="BG4078" i="7"/>
  <c r="BH4078" i="7" s="1"/>
  <c r="BI4077" i="7"/>
  <c r="BI4076" i="7"/>
  <c r="BI4075" i="7"/>
  <c r="BI4074" i="7"/>
  <c r="BI4073" i="7"/>
  <c r="BI4072" i="7"/>
  <c r="BI4071" i="7"/>
  <c r="BI4070" i="7"/>
  <c r="BI4069" i="7"/>
  <c r="BI4068" i="7"/>
  <c r="BI4067" i="7"/>
  <c r="BI4066" i="7"/>
  <c r="BI4065" i="7"/>
  <c r="BI4064" i="7"/>
  <c r="BI4063" i="7"/>
  <c r="BI4062" i="7"/>
  <c r="BI4061" i="7"/>
  <c r="BI4060" i="7"/>
  <c r="BI4059" i="7"/>
  <c r="BI4058" i="7"/>
  <c r="BI4057" i="7"/>
  <c r="BI4056" i="7"/>
  <c r="BI4055" i="7"/>
  <c r="BI4054" i="7"/>
  <c r="BI4053" i="7"/>
  <c r="BI4052" i="7"/>
  <c r="BI4051" i="7"/>
  <c r="BI4050" i="7"/>
  <c r="BI4049" i="7"/>
  <c r="BI4048" i="7"/>
  <c r="BI4047" i="7"/>
  <c r="BI4046" i="7"/>
  <c r="BI4045" i="7"/>
  <c r="BI4044" i="7"/>
  <c r="BI4043" i="7"/>
  <c r="BI4042" i="7"/>
  <c r="BI4041" i="7"/>
  <c r="BI4040" i="7"/>
  <c r="BI4039" i="7"/>
  <c r="BI4038" i="7"/>
  <c r="BI4037" i="7"/>
  <c r="BI4036" i="7"/>
  <c r="BI4035" i="7"/>
  <c r="BI4034" i="7"/>
  <c r="BI4033" i="7"/>
  <c r="BI4032" i="7"/>
  <c r="BI4031" i="7"/>
  <c r="BI4030" i="7"/>
  <c r="BI4029" i="7"/>
  <c r="BI4028" i="7"/>
  <c r="BI4027" i="7"/>
  <c r="BI4026" i="7"/>
  <c r="BI4025" i="7"/>
  <c r="BI4024" i="7"/>
  <c r="BI4023" i="7"/>
  <c r="BI4022" i="7"/>
  <c r="BI4021" i="7"/>
  <c r="BI4020" i="7"/>
  <c r="BI4019" i="7"/>
  <c r="BI4018" i="7"/>
  <c r="BI4017" i="7"/>
  <c r="BI4016" i="7"/>
  <c r="BI4015" i="7"/>
  <c r="BI4014" i="7"/>
  <c r="BI4013" i="7"/>
  <c r="BI4012" i="7"/>
  <c r="BI4011" i="7"/>
  <c r="BI4010" i="7"/>
  <c r="BI4009" i="7"/>
  <c r="BI4008" i="7"/>
  <c r="BI4007" i="7"/>
  <c r="BI4006" i="7"/>
  <c r="BI4005" i="7"/>
  <c r="BI4004" i="7"/>
  <c r="BI4003" i="7"/>
  <c r="BI4002" i="7"/>
  <c r="BI4001" i="7"/>
  <c r="BI4000" i="7"/>
  <c r="BI3999" i="7"/>
  <c r="BI3998" i="7"/>
  <c r="BI3997" i="7"/>
  <c r="BI3996" i="7"/>
  <c r="BI3995" i="7"/>
  <c r="BI3994" i="7"/>
  <c r="BI3993" i="7"/>
  <c r="BI3992" i="7"/>
  <c r="BI3991" i="7"/>
  <c r="BI3990" i="7"/>
  <c r="BI3989" i="7"/>
  <c r="BI3988" i="7"/>
  <c r="BI3987" i="7"/>
  <c r="BI3986" i="7"/>
  <c r="BI3985" i="7"/>
  <c r="BI3984" i="7"/>
  <c r="BI3983" i="7"/>
  <c r="BI3982" i="7"/>
  <c r="BI3981" i="7"/>
  <c r="BI3980" i="7"/>
  <c r="BI3979" i="7"/>
  <c r="BI3978" i="7"/>
  <c r="BI3977" i="7"/>
  <c r="BI3976" i="7"/>
  <c r="BI3975" i="7"/>
  <c r="BI3974" i="7"/>
  <c r="BI3973" i="7"/>
  <c r="BI3972" i="7"/>
  <c r="BI3971" i="7"/>
  <c r="BI3970" i="7"/>
  <c r="BI3969" i="7"/>
  <c r="BI3968" i="7"/>
  <c r="BI3967" i="7"/>
  <c r="BI3966" i="7"/>
  <c r="BI3965" i="7"/>
  <c r="BI3964" i="7"/>
  <c r="BI3963" i="7"/>
  <c r="BI3962" i="7"/>
  <c r="BI3961" i="7"/>
  <c r="BI3960" i="7"/>
  <c r="BI3959" i="7"/>
  <c r="BI3958" i="7"/>
  <c r="BI3957" i="7"/>
  <c r="BI3956" i="7"/>
  <c r="BI3955" i="7"/>
  <c r="BI3954" i="7"/>
  <c r="BI3953" i="7"/>
  <c r="BI3952" i="7"/>
  <c r="BI3951" i="7"/>
  <c r="BI3950" i="7"/>
  <c r="BI3949" i="7"/>
  <c r="BI3948" i="7"/>
  <c r="BI3947" i="7"/>
  <c r="BI3946" i="7"/>
  <c r="BI3945" i="7"/>
  <c r="BI3944" i="7"/>
  <c r="BI3943" i="7"/>
  <c r="BI3942" i="7"/>
  <c r="BI3941" i="7"/>
  <c r="BI3940" i="7"/>
  <c r="BI3939" i="7"/>
  <c r="BI3938" i="7"/>
  <c r="BI3937" i="7"/>
  <c r="BI3936" i="7"/>
  <c r="BI3935" i="7"/>
  <c r="BI3934" i="7"/>
  <c r="BI3933" i="7"/>
  <c r="BI3932" i="7"/>
  <c r="BI3931" i="7"/>
  <c r="BI3930" i="7"/>
  <c r="BI3929" i="7"/>
  <c r="BI3928" i="7"/>
  <c r="BI3927" i="7"/>
  <c r="BI3926" i="7"/>
  <c r="BI3925" i="7"/>
  <c r="BI3924" i="7"/>
  <c r="BI3923" i="7"/>
  <c r="BI3922" i="7"/>
  <c r="BI3921" i="7"/>
  <c r="BI3920" i="7"/>
  <c r="BI3919" i="7"/>
  <c r="BI3918" i="7"/>
  <c r="BI3917" i="7"/>
  <c r="BI3916" i="7"/>
  <c r="BI3915" i="7"/>
  <c r="BI3914" i="7"/>
  <c r="BI3913" i="7"/>
  <c r="BI3912" i="7"/>
  <c r="BI3911" i="7"/>
  <c r="BI3910" i="7"/>
  <c r="BI3909" i="7"/>
  <c r="BI3908" i="7"/>
  <c r="BI3907" i="7"/>
  <c r="BI3906" i="7"/>
  <c r="BI3905" i="7"/>
  <c r="BI3904" i="7"/>
  <c r="BI3903" i="7"/>
  <c r="BI3902" i="7"/>
  <c r="BI3901" i="7"/>
  <c r="BI3900" i="7"/>
  <c r="BI3899" i="7"/>
  <c r="BI3898" i="7"/>
  <c r="BI3897" i="7"/>
  <c r="BI3896" i="7"/>
  <c r="BI3895" i="7"/>
  <c r="BI3894" i="7"/>
  <c r="BI3893" i="7"/>
  <c r="BI3892" i="7"/>
  <c r="BI3891" i="7"/>
  <c r="BI3890" i="7"/>
  <c r="BI3889" i="7"/>
  <c r="BI3888" i="7"/>
  <c r="BI3887" i="7"/>
  <c r="BI3886" i="7"/>
  <c r="BI3885" i="7"/>
  <c r="BI3884" i="7"/>
  <c r="BI3883" i="7"/>
  <c r="BI3882" i="7"/>
  <c r="BI3881" i="7"/>
  <c r="BI3880" i="7"/>
  <c r="BI3879" i="7"/>
  <c r="BI3878" i="7"/>
  <c r="BI3877" i="7"/>
  <c r="BI3876" i="7"/>
  <c r="BI3875" i="7"/>
  <c r="BI3874" i="7"/>
  <c r="BI3873" i="7"/>
  <c r="BI3872" i="7"/>
  <c r="BI3871" i="7"/>
  <c r="BI3870" i="7"/>
  <c r="BI3869" i="7"/>
  <c r="BI3868" i="7"/>
  <c r="BI3867" i="7"/>
  <c r="BI3866" i="7"/>
  <c r="BI3865" i="7"/>
  <c r="BI3864" i="7"/>
  <c r="BI3863" i="7"/>
  <c r="BI3862" i="7"/>
  <c r="BI3861" i="7"/>
  <c r="BI3860" i="7"/>
  <c r="BI3859" i="7"/>
  <c r="BI3858" i="7"/>
  <c r="BI3857" i="7"/>
  <c r="BI3856" i="7"/>
  <c r="BI3855" i="7"/>
  <c r="BI3854" i="7"/>
  <c r="BI3853" i="7"/>
  <c r="BI3852" i="7"/>
  <c r="BI3851" i="7"/>
  <c r="BI3850" i="7"/>
  <c r="BI3849" i="7"/>
  <c r="BI3848" i="7"/>
  <c r="BI3847" i="7"/>
  <c r="BI3846" i="7"/>
  <c r="BI3845" i="7"/>
  <c r="BI3844" i="7"/>
  <c r="BI3843" i="7"/>
  <c r="BI3842" i="7"/>
  <c r="BI3841" i="7"/>
  <c r="BI3840" i="7"/>
  <c r="BI3839" i="7"/>
  <c r="BI3838" i="7"/>
  <c r="BI3837" i="7"/>
  <c r="BI3836" i="7"/>
  <c r="BI3835" i="7"/>
  <c r="BI3834" i="7"/>
  <c r="BI3833" i="7"/>
  <c r="BI3832" i="7"/>
  <c r="BI3831" i="7"/>
  <c r="BI3830" i="7"/>
  <c r="BI3829" i="7"/>
  <c r="BI3828" i="7"/>
  <c r="BI3827" i="7"/>
  <c r="BI3826" i="7"/>
  <c r="BI3825" i="7"/>
  <c r="BI3824" i="7"/>
  <c r="BI3823" i="7"/>
  <c r="BI3822" i="7"/>
  <c r="BI3821" i="7"/>
  <c r="BI3820" i="7"/>
  <c r="BI3819" i="7"/>
  <c r="BI3818" i="7"/>
  <c r="BI3817" i="7"/>
  <c r="BI3816" i="7"/>
  <c r="BI3815" i="7"/>
  <c r="BI3814" i="7"/>
  <c r="BI3813" i="7"/>
  <c r="BI3812" i="7"/>
  <c r="BI3811" i="7"/>
  <c r="BI3810" i="7"/>
  <c r="BI3809" i="7"/>
  <c r="BI3808" i="7"/>
  <c r="BI3807" i="7"/>
  <c r="BI3806" i="7"/>
  <c r="BI3805" i="7"/>
  <c r="BI3804" i="7"/>
  <c r="BI3803" i="7"/>
  <c r="BI3802" i="7"/>
  <c r="BI3801" i="7"/>
  <c r="BI3800" i="7"/>
  <c r="BI3799" i="7"/>
  <c r="BI3798" i="7"/>
  <c r="BI3797" i="7"/>
  <c r="BI3796" i="7"/>
  <c r="BI3795" i="7"/>
  <c r="BI3794" i="7"/>
  <c r="BI3793" i="7"/>
  <c r="BI3792" i="7"/>
  <c r="BI3791" i="7"/>
  <c r="BI3790" i="7"/>
  <c r="BI3789" i="7"/>
  <c r="BI3788" i="7"/>
  <c r="BI3787" i="7"/>
  <c r="BI3786" i="7"/>
  <c r="BI3785" i="7"/>
  <c r="BI3784" i="7"/>
  <c r="BI3783" i="7"/>
  <c r="BI3782" i="7"/>
  <c r="BI3781" i="7"/>
  <c r="BI3780" i="7"/>
  <c r="BI3779" i="7"/>
  <c r="BI3778" i="7"/>
  <c r="BI3777" i="7"/>
  <c r="BI3776" i="7"/>
  <c r="BI3775" i="7"/>
  <c r="BI3774" i="7"/>
  <c r="BI3773" i="7"/>
  <c r="BI3772" i="7"/>
  <c r="BI3771" i="7"/>
  <c r="BI3770" i="7"/>
  <c r="BI3769" i="7"/>
  <c r="BI3768" i="7"/>
  <c r="BI3767" i="7"/>
  <c r="BI3766" i="7"/>
  <c r="BI3765" i="7"/>
  <c r="BI3764" i="7"/>
  <c r="BI3763" i="7"/>
  <c r="BI3762" i="7"/>
  <c r="BI3761" i="7"/>
  <c r="BI3760" i="7"/>
  <c r="BI3759" i="7"/>
  <c r="BI3758" i="7"/>
  <c r="BI3757" i="7"/>
  <c r="BI3756" i="7"/>
  <c r="BI3755" i="7"/>
  <c r="BI3754" i="7"/>
  <c r="BI3753" i="7"/>
  <c r="BI3752" i="7"/>
  <c r="BI3751" i="7"/>
  <c r="BI3750" i="7"/>
  <c r="BI3749" i="7"/>
  <c r="BI3748" i="7"/>
  <c r="BI3747" i="7"/>
  <c r="BI3746" i="7"/>
  <c r="BI3745" i="7"/>
  <c r="BI3744" i="7"/>
  <c r="BI3743" i="7"/>
  <c r="BI3742" i="7"/>
  <c r="BI3741" i="7"/>
  <c r="BI3740" i="7"/>
  <c r="BI3739" i="7"/>
  <c r="BI3738" i="7"/>
  <c r="BI3737" i="7"/>
  <c r="BI3736" i="7"/>
  <c r="BI3735" i="7"/>
  <c r="BI3734" i="7"/>
  <c r="BI3733" i="7"/>
  <c r="BI3732" i="7"/>
  <c r="BI3731" i="7"/>
  <c r="BI3730" i="7"/>
  <c r="BI3729" i="7"/>
  <c r="BI3728" i="7"/>
  <c r="BI3727" i="7"/>
  <c r="BI3726" i="7"/>
  <c r="BI3725" i="7"/>
  <c r="BI3724" i="7"/>
  <c r="BI3723" i="7"/>
  <c r="BI3722" i="7"/>
  <c r="BI3721" i="7"/>
  <c r="BI3720" i="7"/>
  <c r="BI3719" i="7"/>
  <c r="BI3718" i="7"/>
  <c r="BI3717" i="7"/>
  <c r="BI3716" i="7"/>
  <c r="BI3715" i="7"/>
  <c r="BI3714" i="7"/>
  <c r="BI3713" i="7"/>
  <c r="BI3712" i="7"/>
  <c r="BI3711" i="7"/>
  <c r="BI3710" i="7"/>
  <c r="BI3709" i="7"/>
  <c r="BI3708" i="7"/>
  <c r="BI3707" i="7"/>
  <c r="BI3706" i="7"/>
  <c r="BI3705" i="7"/>
  <c r="BI3704" i="7"/>
  <c r="BI3703" i="7"/>
  <c r="BI3702" i="7"/>
  <c r="BI3701" i="7"/>
  <c r="BI3700" i="7"/>
  <c r="BI3699" i="7"/>
  <c r="BI3698" i="7"/>
  <c r="BI3697" i="7"/>
  <c r="BI3696" i="7"/>
  <c r="BI3695" i="7"/>
  <c r="BI3694" i="7"/>
  <c r="BI3693" i="7"/>
  <c r="BI3692" i="7"/>
  <c r="BI3691" i="7"/>
  <c r="BI3690" i="7"/>
  <c r="BI3689" i="7"/>
  <c r="BI3688" i="7"/>
  <c r="BI2959" i="7"/>
  <c r="BI2958" i="7"/>
  <c r="BI2957" i="7"/>
  <c r="BI2956" i="7"/>
  <c r="BI2975" i="7"/>
  <c r="BI2955" i="7"/>
  <c r="BI2923" i="7"/>
  <c r="BI2954" i="7"/>
  <c r="BI2922" i="7"/>
  <c r="BI2974" i="7"/>
  <c r="BI2921" i="7"/>
  <c r="BI2973" i="7"/>
  <c r="BI2953" i="7"/>
  <c r="BI2952" i="7"/>
  <c r="BI2951" i="7"/>
  <c r="BI2972" i="7"/>
  <c r="BI2950" i="7"/>
  <c r="BI2971" i="7"/>
  <c r="BI2949" i="7"/>
  <c r="BI2970" i="7"/>
  <c r="BI2920" i="7"/>
  <c r="BI2866" i="7"/>
  <c r="BI2948" i="7"/>
  <c r="BI2969" i="7"/>
  <c r="BI2968" i="7"/>
  <c r="BI2947" i="7"/>
  <c r="BI2946" i="7"/>
  <c r="BI2945" i="7"/>
  <c r="BI2967" i="7"/>
  <c r="BI2966" i="7"/>
  <c r="BI2965" i="7"/>
  <c r="BI2919" i="7"/>
  <c r="BI2944" i="7"/>
  <c r="BI2943" i="7"/>
  <c r="BI2942" i="7"/>
  <c r="BI2964" i="7"/>
  <c r="BI2941" i="7"/>
  <c r="BI2940" i="7"/>
  <c r="BI2939" i="7"/>
  <c r="BI2963" i="7"/>
  <c r="BI2962" i="7"/>
  <c r="BI2918" i="7"/>
  <c r="BI2938" i="7"/>
  <c r="BI2937" i="7"/>
  <c r="BI2961" i="7"/>
  <c r="BI2917" i="7"/>
  <c r="BI2960" i="7"/>
  <c r="BI2865" i="7"/>
  <c r="BI2936" i="7"/>
  <c r="BI2916" i="7"/>
  <c r="BI2864" i="7"/>
  <c r="BI2935" i="7"/>
  <c r="BI2934" i="7"/>
  <c r="BI2915" i="7"/>
  <c r="BI2914" i="7"/>
  <c r="BI2863" i="7"/>
  <c r="BI2913" i="7"/>
  <c r="BI2912" i="7"/>
  <c r="BI2933" i="7"/>
  <c r="BI2911" i="7"/>
  <c r="BI2910" i="7"/>
  <c r="BI2909" i="7"/>
  <c r="BI2932" i="7"/>
  <c r="BI2908" i="7"/>
  <c r="BI2931" i="7"/>
  <c r="BI2907" i="7"/>
  <c r="BI2930" i="7"/>
  <c r="BI2929" i="7"/>
  <c r="BI2906" i="7"/>
  <c r="BI2905" i="7"/>
  <c r="BI2928" i="7"/>
  <c r="BI2904" i="7"/>
  <c r="BI2927" i="7"/>
  <c r="BI2926" i="7"/>
  <c r="BI2925" i="7"/>
  <c r="BI2924" i="7"/>
  <c r="BI2862" i="7"/>
  <c r="BI2861" i="7"/>
  <c r="BI2860" i="7"/>
  <c r="BI2859" i="7"/>
  <c r="BI2858" i="7"/>
  <c r="BI2857" i="7"/>
  <c r="BI2856" i="7"/>
  <c r="BI2903" i="7"/>
  <c r="BI2855" i="7"/>
  <c r="BI2902" i="7"/>
  <c r="BI1888" i="7"/>
  <c r="BI2854" i="7"/>
  <c r="BI2853" i="7"/>
  <c r="BI2852" i="7"/>
  <c r="BI2695" i="7"/>
  <c r="BI2851" i="7"/>
  <c r="BI2694" i="7"/>
  <c r="BI2850" i="7"/>
  <c r="BI2901" i="7"/>
  <c r="BI2849" i="7"/>
  <c r="BI2848" i="7"/>
  <c r="BI2847" i="7"/>
  <c r="BI2846" i="7"/>
  <c r="BI2568" i="7"/>
  <c r="BI2454" i="7"/>
  <c r="BI2900" i="7"/>
  <c r="BI2306" i="7"/>
  <c r="BI2899" i="7"/>
  <c r="BI2898" i="7"/>
  <c r="BI2845" i="7"/>
  <c r="BI2897" i="7"/>
  <c r="BI2772" i="7"/>
  <c r="BI2844" i="7"/>
  <c r="BI2896" i="7"/>
  <c r="BI2895" i="7"/>
  <c r="BI2894" i="7"/>
  <c r="BI2843" i="7"/>
  <c r="BI2842" i="7"/>
  <c r="BI2841" i="7"/>
  <c r="BI2840" i="7"/>
  <c r="BI2839" i="7"/>
  <c r="BI2771" i="7"/>
  <c r="BI2893" i="7"/>
  <c r="BI2892" i="7"/>
  <c r="BI2838" i="7"/>
  <c r="BI2837" i="7"/>
  <c r="BI2891" i="7"/>
  <c r="BI2890" i="7"/>
  <c r="BI2836" i="7"/>
  <c r="BI2889" i="7"/>
  <c r="BI2835" i="7"/>
  <c r="BI2770" i="7"/>
  <c r="BI2769" i="7"/>
  <c r="BI2888" i="7"/>
  <c r="BI2834" i="7"/>
  <c r="BI2887" i="7"/>
  <c r="BI2833" i="7"/>
  <c r="BI1561" i="7"/>
  <c r="BI2886" i="7"/>
  <c r="BI2885" i="7"/>
  <c r="BI2884" i="7"/>
  <c r="BI2883" i="7"/>
  <c r="BI2768" i="7"/>
  <c r="BI2882" i="7"/>
  <c r="BI2832" i="7"/>
  <c r="BI2831" i="7"/>
  <c r="BI2767" i="7"/>
  <c r="BI2766" i="7"/>
  <c r="BI2830" i="7"/>
  <c r="BI2829" i="7"/>
  <c r="BI2828" i="7"/>
  <c r="BI2827" i="7"/>
  <c r="BI2881" i="7"/>
  <c r="BI2880" i="7"/>
  <c r="BI2879" i="7"/>
  <c r="BI2878" i="7"/>
  <c r="BI2826" i="7"/>
  <c r="BI2825" i="7"/>
  <c r="BI2824" i="7"/>
  <c r="BI2823" i="7"/>
  <c r="BI2765" i="7"/>
  <c r="BI2877" i="7"/>
  <c r="BI2876" i="7"/>
  <c r="BI2875" i="7"/>
  <c r="BI2822" i="7"/>
  <c r="BI2874" i="7"/>
  <c r="BI2873" i="7"/>
  <c r="BI2764" i="7"/>
  <c r="BI2872" i="7"/>
  <c r="BI2871" i="7"/>
  <c r="BI2821" i="7"/>
  <c r="BI2820" i="7"/>
  <c r="BI2819" i="7"/>
  <c r="BI2818" i="7"/>
  <c r="BI2817" i="7"/>
  <c r="BI2816" i="7"/>
  <c r="BI2815" i="7"/>
  <c r="BI2814" i="7"/>
  <c r="BI2813" i="7"/>
  <c r="BI2870" i="7"/>
  <c r="BI2693" i="7"/>
  <c r="BI2869" i="7"/>
  <c r="BI2567" i="7"/>
  <c r="BI2812" i="7"/>
  <c r="BI2692" i="7"/>
  <c r="BI2868" i="7"/>
  <c r="BI2811" i="7"/>
  <c r="BI2867" i="7"/>
  <c r="BI2810" i="7"/>
  <c r="BI2763" i="7"/>
  <c r="BI2809" i="7"/>
  <c r="BI2808" i="7"/>
  <c r="BI2762" i="7"/>
  <c r="BI2761" i="7"/>
  <c r="BI2760" i="7"/>
  <c r="BI2807" i="7"/>
  <c r="BI2759" i="7"/>
  <c r="BI2806" i="7"/>
  <c r="BI2691" i="7"/>
  <c r="BI1091" i="7"/>
  <c r="BI2758" i="7"/>
  <c r="BI2453" i="7"/>
  <c r="BI2805" i="7"/>
  <c r="BI2757" i="7"/>
  <c r="BI2566" i="7"/>
  <c r="BI2804" i="7"/>
  <c r="BI2803" i="7"/>
  <c r="BI2802" i="7"/>
  <c r="BI2756" i="7"/>
  <c r="BI2755" i="7"/>
  <c r="BI2754" i="7"/>
  <c r="BI2801" i="7"/>
  <c r="BI2800" i="7"/>
  <c r="BI2753" i="7"/>
  <c r="BI2305" i="7"/>
  <c r="BI2690" i="7"/>
  <c r="BI2689" i="7"/>
  <c r="BI2565" i="7"/>
  <c r="BI2799" i="7"/>
  <c r="BI2688" i="7"/>
  <c r="BI2687" i="7"/>
  <c r="BI2752" i="7"/>
  <c r="BI2798" i="7"/>
  <c r="BI2797" i="7"/>
  <c r="BI2796" i="7"/>
  <c r="BI2751" i="7"/>
  <c r="BI2750" i="7"/>
  <c r="BI2795" i="7"/>
  <c r="BI2794" i="7"/>
  <c r="BI2749" i="7"/>
  <c r="BI2748" i="7"/>
  <c r="BI2747" i="7"/>
  <c r="BI2793" i="7"/>
  <c r="BI2686" i="7"/>
  <c r="BI2685" i="7"/>
  <c r="BI2792" i="7"/>
  <c r="BI2746" i="7"/>
  <c r="BI2745" i="7"/>
  <c r="BI2791" i="7"/>
  <c r="BI2684" i="7"/>
  <c r="BI2683" i="7"/>
  <c r="BI2682" i="7"/>
  <c r="BI2564" i="7"/>
  <c r="BI2790" i="7"/>
  <c r="BI2789" i="7"/>
  <c r="BI2744" i="7"/>
  <c r="BI2788" i="7"/>
  <c r="BI2743" i="7"/>
  <c r="BI2742" i="7"/>
  <c r="BI2741" i="7"/>
  <c r="BI2740" i="7"/>
  <c r="BI2681" i="7"/>
  <c r="BI2787" i="7"/>
  <c r="BI2786" i="7"/>
  <c r="BI2739" i="7"/>
  <c r="BI2785" i="7"/>
  <c r="BI2680" i="7"/>
  <c r="BI2784" i="7"/>
  <c r="BI2783" i="7"/>
  <c r="BI2679" i="7"/>
  <c r="BI2782" i="7"/>
  <c r="BI2781" i="7"/>
  <c r="BI2563" i="7"/>
  <c r="BI2738" i="7"/>
  <c r="BI2737" i="7"/>
  <c r="BI2780" i="7"/>
  <c r="BI2736" i="7"/>
  <c r="BI2562" i="7"/>
  <c r="BI2735" i="7"/>
  <c r="BI2779" i="7"/>
  <c r="BI2734" i="7"/>
  <c r="BI2733" i="7"/>
  <c r="BI2778" i="7"/>
  <c r="BI2777" i="7"/>
  <c r="BI2776" i="7"/>
  <c r="BI2561" i="7"/>
  <c r="BI2775" i="7"/>
  <c r="BI2774" i="7"/>
  <c r="BI2732" i="7"/>
  <c r="BI2678" i="7"/>
  <c r="BI2731" i="7"/>
  <c r="BI2730" i="7"/>
  <c r="BI2677" i="7"/>
  <c r="BI2676" i="7"/>
  <c r="BI2773" i="7"/>
  <c r="BI2729" i="7"/>
  <c r="BI2675" i="7"/>
  <c r="BI2674" i="7"/>
  <c r="BI2673" i="7"/>
  <c r="BI2304" i="7"/>
  <c r="BI2672" i="7"/>
  <c r="BI2671" i="7"/>
  <c r="BI2670" i="7"/>
  <c r="BI2669" i="7"/>
  <c r="BI2560" i="7"/>
  <c r="BI2668" i="7"/>
  <c r="BI2559" i="7"/>
  <c r="BI2667" i="7"/>
  <c r="BI2666" i="7"/>
  <c r="BI2665" i="7"/>
  <c r="BI2728" i="7"/>
  <c r="BI2664" i="7"/>
  <c r="BI2727" i="7"/>
  <c r="BI2558" i="7"/>
  <c r="BI2303" i="7"/>
  <c r="BI2452" i="7"/>
  <c r="BI2557" i="7"/>
  <c r="BI2556" i="7"/>
  <c r="BI2663" i="7"/>
  <c r="BI2726" i="7"/>
  <c r="BI2662" i="7"/>
  <c r="BI2725" i="7"/>
  <c r="BI2724" i="7"/>
  <c r="BI2555" i="7"/>
  <c r="BI2723" i="7"/>
  <c r="BI2554" i="7"/>
  <c r="BI2722" i="7"/>
  <c r="BI2721" i="7"/>
  <c r="BI2661" i="7"/>
  <c r="BI2660" i="7"/>
  <c r="BI2720" i="7"/>
  <c r="BI2719" i="7"/>
  <c r="BI2659" i="7"/>
  <c r="BI2553" i="7"/>
  <c r="BI2718" i="7"/>
  <c r="BI2658" i="7"/>
  <c r="BI2451" i="7"/>
  <c r="BI2657" i="7"/>
  <c r="BI2717" i="7"/>
  <c r="BI2656" i="7"/>
  <c r="BI2655" i="7"/>
  <c r="BI2654" i="7"/>
  <c r="BI2716" i="7"/>
  <c r="BI2715" i="7"/>
  <c r="BI2714" i="7"/>
  <c r="BI2713" i="7"/>
  <c r="BI2712" i="7"/>
  <c r="BI2552" i="7"/>
  <c r="BI2653" i="7"/>
  <c r="BI2711" i="7"/>
  <c r="BI2652" i="7"/>
  <c r="BI2710" i="7"/>
  <c r="BI2651" i="7"/>
  <c r="BI2650" i="7"/>
  <c r="BI2649" i="7"/>
  <c r="BI2709" i="7"/>
  <c r="BI2648" i="7"/>
  <c r="BI2647" i="7"/>
  <c r="BI2646" i="7"/>
  <c r="BI2645" i="7"/>
  <c r="BI2644" i="7"/>
  <c r="BI2302" i="7"/>
  <c r="BI2643" i="7"/>
  <c r="BI2551" i="7"/>
  <c r="BI2642" i="7"/>
  <c r="BI2641" i="7"/>
  <c r="BI2640" i="7"/>
  <c r="BI2301" i="7"/>
  <c r="BI2639" i="7"/>
  <c r="BI2708" i="7"/>
  <c r="BI2550" i="7"/>
  <c r="BI2549" i="7"/>
  <c r="BI2548" i="7"/>
  <c r="BI2638" i="7"/>
  <c r="BI2547" i="7"/>
  <c r="BI2637" i="7"/>
  <c r="BI2546" i="7"/>
  <c r="BI2707" i="7"/>
  <c r="BI2636" i="7"/>
  <c r="BI2706" i="7"/>
  <c r="BI2635" i="7"/>
  <c r="BI2545" i="7"/>
  <c r="BI2634" i="7"/>
  <c r="BI2633" i="7"/>
  <c r="BI2632" i="7"/>
  <c r="BI2705" i="7"/>
  <c r="BI2704" i="7"/>
  <c r="BI2703" i="7"/>
  <c r="BI2631" i="7"/>
  <c r="BI2702" i="7"/>
  <c r="BI2701" i="7"/>
  <c r="BI2544" i="7"/>
  <c r="BI2543" i="7"/>
  <c r="BI2630" i="7"/>
  <c r="BI2700" i="7"/>
  <c r="BI2629" i="7"/>
  <c r="BI2628" i="7"/>
  <c r="BI2627" i="7"/>
  <c r="BI2626" i="7"/>
  <c r="BI2625" i="7"/>
  <c r="BI2624" i="7"/>
  <c r="BI2623" i="7"/>
  <c r="BI2300" i="7"/>
  <c r="BI2699" i="7"/>
  <c r="BI2622" i="7"/>
  <c r="BI2450" i="7"/>
  <c r="BI2698" i="7"/>
  <c r="BI2621" i="7"/>
  <c r="BI2542" i="7"/>
  <c r="BI2620" i="7"/>
  <c r="BI2619" i="7"/>
  <c r="BI2618" i="7"/>
  <c r="BI2541" i="7"/>
  <c r="BI2617" i="7"/>
  <c r="BI2616" i="7"/>
  <c r="BI2615" i="7"/>
  <c r="BI2614" i="7"/>
  <c r="BI2697" i="7"/>
  <c r="BI2613" i="7"/>
  <c r="BI2612" i="7"/>
  <c r="BI2696" i="7"/>
  <c r="BI2611" i="7"/>
  <c r="BI2540" i="7"/>
  <c r="BI2539" i="7"/>
  <c r="BI2449" i="7"/>
  <c r="BI2538" i="7"/>
  <c r="BI2610" i="7"/>
  <c r="BI2537" i="7"/>
  <c r="BI2448" i="7"/>
  <c r="BI2447" i="7"/>
  <c r="BI2536" i="7"/>
  <c r="BI2048" i="7"/>
  <c r="BI2609" i="7"/>
  <c r="BI2535" i="7"/>
  <c r="BI2534" i="7"/>
  <c r="BI2533" i="7"/>
  <c r="BI2608" i="7"/>
  <c r="BI2532" i="7"/>
  <c r="BI2607" i="7"/>
  <c r="BI2606" i="7"/>
  <c r="BI2531" i="7"/>
  <c r="BI2530" i="7"/>
  <c r="BI2529" i="7"/>
  <c r="BI2446" i="7"/>
  <c r="BI2528" i="7"/>
  <c r="BI2445" i="7"/>
  <c r="BI2444" i="7"/>
  <c r="BI2527" i="7"/>
  <c r="BI2526" i="7"/>
  <c r="BI2443" i="7"/>
  <c r="BI2525" i="7"/>
  <c r="BI2605" i="7"/>
  <c r="BI2524" i="7"/>
  <c r="BI2604" i="7"/>
  <c r="BI2442" i="7"/>
  <c r="BI2441" i="7"/>
  <c r="BI2523" i="7"/>
  <c r="BI2440" i="7"/>
  <c r="BI2603" i="7"/>
  <c r="BI2522" i="7"/>
  <c r="BI2439" i="7"/>
  <c r="BI2521" i="7"/>
  <c r="BI2299" i="7"/>
  <c r="BI2520" i="7"/>
  <c r="BI2602" i="7"/>
  <c r="BI2519" i="7"/>
  <c r="BI2601" i="7"/>
  <c r="BI2176" i="7"/>
  <c r="BI2600" i="7"/>
  <c r="BI2599" i="7"/>
  <c r="BI2598" i="7"/>
  <c r="BI2518" i="7"/>
  <c r="BI2597" i="7"/>
  <c r="BI2596" i="7"/>
  <c r="BI2595" i="7"/>
  <c r="BI2594" i="7"/>
  <c r="BI2593" i="7"/>
  <c r="BI2517" i="7"/>
  <c r="BI2516" i="7"/>
  <c r="BI2592" i="7"/>
  <c r="BI2515" i="7"/>
  <c r="BI2591" i="7"/>
  <c r="BI2590" i="7"/>
  <c r="BI2514" i="7"/>
  <c r="BI2589" i="7"/>
  <c r="BI2588" i="7"/>
  <c r="BI2587" i="7"/>
  <c r="BI2513" i="7"/>
  <c r="BI2512" i="7"/>
  <c r="BI2511" i="7"/>
  <c r="BI2438" i="7"/>
  <c r="BI2437" i="7"/>
  <c r="BI2436" i="7"/>
  <c r="BI2510" i="7"/>
  <c r="BI2586" i="7"/>
  <c r="BI2509" i="7"/>
  <c r="BI2508" i="7"/>
  <c r="BI2175" i="7"/>
  <c r="BI2507" i="7"/>
  <c r="BI2506" i="7"/>
  <c r="BI2298" i="7"/>
  <c r="BI2585" i="7"/>
  <c r="BI2584" i="7"/>
  <c r="BI2583" i="7"/>
  <c r="BI2435" i="7"/>
  <c r="BI2582" i="7"/>
  <c r="BI2581" i="7"/>
  <c r="BI1253" i="7"/>
  <c r="BI1252" i="7"/>
  <c r="BI2434" i="7"/>
  <c r="BI2356" i="7"/>
  <c r="BI2580" i="7"/>
  <c r="BI2579" i="7"/>
  <c r="BI2578" i="7"/>
  <c r="BI2505" i="7"/>
  <c r="BI2504" i="7"/>
  <c r="BI2577" i="7"/>
  <c r="BI2503" i="7"/>
  <c r="BI2576" i="7"/>
  <c r="BI2502" i="7"/>
  <c r="BI2501" i="7"/>
  <c r="BI2500" i="7"/>
  <c r="BI2433" i="7"/>
  <c r="BI2499" i="7"/>
  <c r="BI2432" i="7"/>
  <c r="BI2431" i="7"/>
  <c r="BI2498" i="7"/>
  <c r="BI2497" i="7"/>
  <c r="BI2496" i="7"/>
  <c r="BI1560" i="7"/>
  <c r="BI2430" i="7"/>
  <c r="BI2495" i="7"/>
  <c r="BI2494" i="7"/>
  <c r="BI2575" i="7"/>
  <c r="BI2574" i="7"/>
  <c r="BI2493" i="7"/>
  <c r="BI2492" i="7"/>
  <c r="BI2573" i="7"/>
  <c r="BI2572" i="7"/>
  <c r="BI1559" i="7"/>
  <c r="BI2491" i="7"/>
  <c r="BI2571" i="7"/>
  <c r="BI2429" i="7"/>
  <c r="BI2490" i="7"/>
  <c r="BI2489" i="7"/>
  <c r="BI2488" i="7"/>
  <c r="BI2487" i="7"/>
  <c r="BI2355" i="7"/>
  <c r="BI2570" i="7"/>
  <c r="BI2428" i="7"/>
  <c r="BI2569" i="7"/>
  <c r="BI2486" i="7"/>
  <c r="BI2354" i="7"/>
  <c r="BI2427" i="7"/>
  <c r="BI2426" i="7"/>
  <c r="BI2425" i="7"/>
  <c r="BI2485" i="7"/>
  <c r="BI2484" i="7"/>
  <c r="BI2424" i="7"/>
  <c r="BI2297" i="7"/>
  <c r="BI2296" i="7"/>
  <c r="BI2483" i="7"/>
  <c r="BI2423" i="7"/>
  <c r="BI2482" i="7"/>
  <c r="BI2422" i="7"/>
  <c r="BI2421" i="7"/>
  <c r="BI2174" i="7"/>
  <c r="BI2420" i="7"/>
  <c r="BI2047" i="7"/>
  <c r="BI2353" i="7"/>
  <c r="BI2419" i="7"/>
  <c r="BI2418" i="7"/>
  <c r="BI2481" i="7"/>
  <c r="BI2295" i="7"/>
  <c r="BI2417" i="7"/>
  <c r="BI2416" i="7"/>
  <c r="BI2415" i="7"/>
  <c r="BI2414" i="7"/>
  <c r="BI2352" i="7"/>
  <c r="BI2480" i="7"/>
  <c r="BI2413" i="7"/>
  <c r="BI2412" i="7"/>
  <c r="BI2411" i="7"/>
  <c r="BI2351" i="7"/>
  <c r="BI2173" i="7"/>
  <c r="BI2410" i="7"/>
  <c r="BI2294" i="7"/>
  <c r="BI2479" i="7"/>
  <c r="BI2350" i="7"/>
  <c r="BI2478" i="7"/>
  <c r="BI2349" i="7"/>
  <c r="BI2172" i="7"/>
  <c r="BI2477" i="7"/>
  <c r="BI2476" i="7"/>
  <c r="BI2475" i="7"/>
  <c r="BI2474" i="7"/>
  <c r="BI2409" i="7"/>
  <c r="BI2473" i="7"/>
  <c r="BI2171" i="7"/>
  <c r="BI2408" i="7"/>
  <c r="BI2407" i="7"/>
  <c r="BI2406" i="7"/>
  <c r="BI2472" i="7"/>
  <c r="BI2405" i="7"/>
  <c r="BI2348" i="7"/>
  <c r="BI2471" i="7"/>
  <c r="BI1887" i="7"/>
  <c r="BI1743" i="7"/>
  <c r="BI2404" i="7"/>
  <c r="BI2470" i="7"/>
  <c r="BI2469" i="7"/>
  <c r="BI2403" i="7"/>
  <c r="BI2468" i="7"/>
  <c r="BI2402" i="7"/>
  <c r="BI2401" i="7"/>
  <c r="BI2400" i="7"/>
  <c r="BI2467" i="7"/>
  <c r="BI2466" i="7"/>
  <c r="BI2399" i="7"/>
  <c r="BI2293" i="7"/>
  <c r="BI2465" i="7"/>
  <c r="BI2464" i="7"/>
  <c r="BI2398" i="7"/>
  <c r="BI2397" i="7"/>
  <c r="BI2396" i="7"/>
  <c r="BI2395" i="7"/>
  <c r="BI2394" i="7"/>
  <c r="BI2463" i="7"/>
  <c r="BI2393" i="7"/>
  <c r="BI2392" i="7"/>
  <c r="BI2462" i="7"/>
  <c r="BI2391" i="7"/>
  <c r="BI2390" i="7"/>
  <c r="BI2389" i="7"/>
  <c r="BI2347" i="7"/>
  <c r="BI2170" i="7"/>
  <c r="BI2388" i="7"/>
  <c r="BI2169" i="7"/>
  <c r="BI2387" i="7"/>
  <c r="BI2168" i="7"/>
  <c r="BI2386" i="7"/>
  <c r="BI2461" i="7"/>
  <c r="BI2385" i="7"/>
  <c r="BI2346" i="7"/>
  <c r="BI2384" i="7"/>
  <c r="BI2046" i="7"/>
  <c r="BI2383" i="7"/>
  <c r="BI2292" i="7"/>
  <c r="BI2291" i="7"/>
  <c r="BI2345" i="7"/>
  <c r="BI2460" i="7"/>
  <c r="BI2382" i="7"/>
  <c r="BI2290" i="7"/>
  <c r="BI2459" i="7"/>
  <c r="BI2289" i="7"/>
  <c r="BI2381" i="7"/>
  <c r="BI2380" i="7"/>
  <c r="BI2288" i="7"/>
  <c r="BI2458" i="7"/>
  <c r="BI2379" i="7"/>
  <c r="BI2344" i="7"/>
  <c r="BI2167" i="7"/>
  <c r="BI2378" i="7"/>
  <c r="BI2377" i="7"/>
  <c r="BI2457" i="7"/>
  <c r="BI2456" i="7"/>
  <c r="BI2376" i="7"/>
  <c r="BI2455" i="7"/>
  <c r="BI2375" i="7"/>
  <c r="BI2374" i="7"/>
  <c r="BI2373" i="7"/>
  <c r="BI2372" i="7"/>
  <c r="BI2343" i="7"/>
  <c r="BI2371" i="7"/>
  <c r="BI2370" i="7"/>
  <c r="BI2342" i="7"/>
  <c r="BI2341" i="7"/>
  <c r="BI2287" i="7"/>
  <c r="BI2286" i="7"/>
  <c r="BI2369" i="7"/>
  <c r="BI2340" i="7"/>
  <c r="BI2166" i="7"/>
  <c r="BI2339" i="7"/>
  <c r="BI2338" i="7"/>
  <c r="BI2285" i="7"/>
  <c r="BI2165" i="7"/>
  <c r="BI2284" i="7"/>
  <c r="BI2283" i="7"/>
  <c r="BI2337" i="7"/>
  <c r="BI2282" i="7"/>
  <c r="BI2281" i="7"/>
  <c r="BI2045" i="7"/>
  <c r="BI2336" i="7"/>
  <c r="BI2368" i="7"/>
  <c r="BI2367" i="7"/>
  <c r="BI2280" i="7"/>
  <c r="BI2279" i="7"/>
  <c r="BI2278" i="7"/>
  <c r="BI2277" i="7"/>
  <c r="BI2335" i="7"/>
  <c r="BI2366" i="7"/>
  <c r="BI2276" i="7"/>
  <c r="BI2275" i="7"/>
  <c r="BI2274" i="7"/>
  <c r="BI2273" i="7"/>
  <c r="BI2272" i="7"/>
  <c r="BI2334" i="7"/>
  <c r="BI2333" i="7"/>
  <c r="BI2332" i="7"/>
  <c r="BI2164" i="7"/>
  <c r="BI2271" i="7"/>
  <c r="BI2163" i="7"/>
  <c r="BI2331" i="7"/>
  <c r="BI2330" i="7"/>
  <c r="BI2329" i="7"/>
  <c r="BI2328" i="7"/>
  <c r="BI2270" i="7"/>
  <c r="BI2327" i="7"/>
  <c r="BI2365" i="7"/>
  <c r="BI2269" i="7"/>
  <c r="BI2326" i="7"/>
  <c r="BI2325" i="7"/>
  <c r="BI2162" i="7"/>
  <c r="BI2364" i="7"/>
  <c r="BI2268" i="7"/>
  <c r="BI2161" i="7"/>
  <c r="BI2324" i="7"/>
  <c r="BI2323" i="7"/>
  <c r="BI2322" i="7"/>
  <c r="BI2363" i="7"/>
  <c r="BI2362" i="7"/>
  <c r="BI2361" i="7"/>
  <c r="BI2360" i="7"/>
  <c r="BI2267" i="7"/>
  <c r="BI2359" i="7"/>
  <c r="BI2266" i="7"/>
  <c r="BI2358" i="7"/>
  <c r="BI2357" i="7"/>
  <c r="BI2321" i="7"/>
  <c r="BI2265" i="7"/>
  <c r="BI2264" i="7"/>
  <c r="BI2160" i="7"/>
  <c r="BI2263" i="7"/>
  <c r="BI2159" i="7"/>
  <c r="BI2262" i="7"/>
  <c r="BI2261" i="7"/>
  <c r="BI2320" i="7"/>
  <c r="BI2319" i="7"/>
  <c r="BI2260" i="7"/>
  <c r="BI2318" i="7"/>
  <c r="BI2158" i="7"/>
  <c r="BI2259" i="7"/>
  <c r="BI2258" i="7"/>
  <c r="BI2257" i="7"/>
  <c r="BI2317" i="7"/>
  <c r="BI2256" i="7"/>
  <c r="BI2255" i="7"/>
  <c r="BI2254" i="7"/>
  <c r="BI2253" i="7"/>
  <c r="BI2252" i="7"/>
  <c r="BI2316" i="7"/>
  <c r="BI2315" i="7"/>
  <c r="BI2314" i="7"/>
  <c r="BI2313" i="7"/>
  <c r="BI2157" i="7"/>
  <c r="BI2251" i="7"/>
  <c r="BI2312" i="7"/>
  <c r="BI2311" i="7"/>
  <c r="BI2310" i="7"/>
  <c r="BI2250" i="7"/>
  <c r="BI2249" i="7"/>
  <c r="BI2248" i="7"/>
  <c r="BI1742" i="7"/>
  <c r="BI2247" i="7"/>
  <c r="BI2246" i="7"/>
  <c r="BI2245" i="7"/>
  <c r="BI2244" i="7"/>
  <c r="BI2243" i="7"/>
  <c r="BI2309" i="7"/>
  <c r="BI2242" i="7"/>
  <c r="BI2241" i="7"/>
  <c r="BI2240" i="7"/>
  <c r="BI2239" i="7"/>
  <c r="BI2238" i="7"/>
  <c r="BI2237" i="7"/>
  <c r="BI2308" i="7"/>
  <c r="BI2236" i="7"/>
  <c r="BI2156" i="7"/>
  <c r="BI2307" i="7"/>
  <c r="BI2235" i="7"/>
  <c r="BI2234" i="7"/>
  <c r="BI2233" i="7"/>
  <c r="BI2232" i="7"/>
  <c r="BI2231" i="7"/>
  <c r="BI2230" i="7"/>
  <c r="BI2044" i="7"/>
  <c r="BI2229" i="7"/>
  <c r="BI2155" i="7"/>
  <c r="BI2154" i="7"/>
  <c r="BI1886" i="7"/>
  <c r="BI2153" i="7"/>
  <c r="BI2152" i="7"/>
  <c r="BI2228" i="7"/>
  <c r="BI1885" i="7"/>
  <c r="BI2227" i="7"/>
  <c r="BI2043" i="7"/>
  <c r="BI2151" i="7"/>
  <c r="BI2150" i="7"/>
  <c r="BI2149" i="7"/>
  <c r="BI2226" i="7"/>
  <c r="BI2042" i="7"/>
  <c r="BI2041" i="7"/>
  <c r="BI2040" i="7"/>
  <c r="BI2148" i="7"/>
  <c r="BI2225" i="7"/>
  <c r="BI2147" i="7"/>
  <c r="BI2146" i="7"/>
  <c r="BI2039" i="7"/>
  <c r="BI2145" i="7"/>
  <c r="BI2144" i="7"/>
  <c r="BI2038" i="7"/>
  <c r="BI2143" i="7"/>
  <c r="BI2142" i="7"/>
  <c r="BI1741" i="7"/>
  <c r="BI1884" i="7"/>
  <c r="BI2141" i="7"/>
  <c r="BI2140" i="7"/>
  <c r="BI2139" i="7"/>
  <c r="BI2224" i="7"/>
  <c r="BI2138" i="7"/>
  <c r="BI2137" i="7"/>
  <c r="BI2136" i="7"/>
  <c r="BI2223" i="7"/>
  <c r="BI2222" i="7"/>
  <c r="BI2221" i="7"/>
  <c r="BI2220" i="7"/>
  <c r="BI2219" i="7"/>
  <c r="BI2218" i="7"/>
  <c r="BI2037" i="7"/>
  <c r="BI2135" i="7"/>
  <c r="BI2217" i="7"/>
  <c r="BI2216" i="7"/>
  <c r="BI2215" i="7"/>
  <c r="BI2036" i="7"/>
  <c r="BI2214" i="7"/>
  <c r="BI2035" i="7"/>
  <c r="BI2134" i="7"/>
  <c r="BI2213" i="7"/>
  <c r="BI2133" i="7"/>
  <c r="BI2132" i="7"/>
  <c r="BI2131" i="7"/>
  <c r="BI2130" i="7"/>
  <c r="BI2129" i="7"/>
  <c r="BI2128" i="7"/>
  <c r="BI2127" i="7"/>
  <c r="BI2034" i="7"/>
  <c r="BI2212" i="7"/>
  <c r="BI2126" i="7"/>
  <c r="BI2033" i="7"/>
  <c r="BI2211" i="7"/>
  <c r="BI2125" i="7"/>
  <c r="BI2032" i="7"/>
  <c r="BI2124" i="7"/>
  <c r="BI2123" i="7"/>
  <c r="BI2122" i="7"/>
  <c r="BI2121" i="7"/>
  <c r="BI2120" i="7"/>
  <c r="BI2119" i="7"/>
  <c r="BI2118" i="7"/>
  <c r="BI2117" i="7"/>
  <c r="BI2210" i="7"/>
  <c r="BI2116" i="7"/>
  <c r="BI2115" i="7"/>
  <c r="BI2114" i="7"/>
  <c r="BI2031" i="7"/>
  <c r="BI2209" i="7"/>
  <c r="BI2208" i="7"/>
  <c r="BI2113" i="7"/>
  <c r="BI2207" i="7"/>
  <c r="BI2206" i="7"/>
  <c r="BI2205" i="7"/>
  <c r="BI2204" i="7"/>
  <c r="BI2112" i="7"/>
  <c r="BI2030" i="7"/>
  <c r="BI2111" i="7"/>
  <c r="BI2110" i="7"/>
  <c r="BI2109" i="7"/>
  <c r="BI2203" i="7"/>
  <c r="BI2202" i="7"/>
  <c r="BI2201" i="7"/>
  <c r="BI2200" i="7"/>
  <c r="BI2108" i="7"/>
  <c r="BI2029" i="7"/>
  <c r="BI2028" i="7"/>
  <c r="BI2199" i="7"/>
  <c r="BI2107" i="7"/>
  <c r="BI2106" i="7"/>
  <c r="BI2198" i="7"/>
  <c r="BI1883" i="7"/>
  <c r="BI2027" i="7"/>
  <c r="BI1090" i="7"/>
  <c r="BI2026" i="7"/>
  <c r="BI2105" i="7"/>
  <c r="BI2104" i="7"/>
  <c r="BI2103" i="7"/>
  <c r="BI2197" i="7"/>
  <c r="BI2102" i="7"/>
  <c r="BI1335" i="7"/>
  <c r="BI2196" i="7"/>
  <c r="BI2195" i="7"/>
  <c r="BI2101" i="7"/>
  <c r="BI2194" i="7"/>
  <c r="BI2193" i="7"/>
  <c r="BI2192" i="7"/>
  <c r="BI2100" i="7"/>
  <c r="BI2191" i="7"/>
  <c r="BI1334" i="7"/>
  <c r="BI2025" i="7"/>
  <c r="BI2190" i="7"/>
  <c r="BI2099" i="7"/>
  <c r="BI2098" i="7"/>
  <c r="BI2097" i="7"/>
  <c r="BI2189" i="7"/>
  <c r="BI2188" i="7"/>
  <c r="BI2187" i="7"/>
  <c r="BI2024" i="7"/>
  <c r="BI2186" i="7"/>
  <c r="BI2185" i="7"/>
  <c r="BI2096" i="7"/>
  <c r="BI2184" i="7"/>
  <c r="BI2023" i="7"/>
  <c r="BI2183" i="7"/>
  <c r="BI2182" i="7"/>
  <c r="BI2181" i="7"/>
  <c r="BI2095" i="7"/>
  <c r="BI2022" i="7"/>
  <c r="BI2180" i="7"/>
  <c r="BI2179" i="7"/>
  <c r="BI2178" i="7"/>
  <c r="BI1882" i="7"/>
  <c r="BI2094" i="7"/>
  <c r="BI2177" i="7"/>
  <c r="BI2021" i="7"/>
  <c r="BI2093" i="7"/>
  <c r="BI2020" i="7"/>
  <c r="BI2092" i="7"/>
  <c r="BI2019" i="7"/>
  <c r="BI2018" i="7"/>
  <c r="BI1740" i="7"/>
  <c r="BI2091" i="7"/>
  <c r="BI2017" i="7"/>
  <c r="BI2016" i="7"/>
  <c r="BI2090" i="7"/>
  <c r="BI2089" i="7"/>
  <c r="BI2088" i="7"/>
  <c r="BI2087" i="7"/>
  <c r="BI2015" i="7"/>
  <c r="BI2014" i="7"/>
  <c r="BI2013" i="7"/>
  <c r="BI2012" i="7"/>
  <c r="BI2011" i="7"/>
  <c r="BI1881" i="7"/>
  <c r="BI2010" i="7"/>
  <c r="BI2009" i="7"/>
  <c r="BI1880" i="7"/>
  <c r="BI2086" i="7"/>
  <c r="BI2085" i="7"/>
  <c r="BI2008" i="7"/>
  <c r="BI2007" i="7"/>
  <c r="BI2084" i="7"/>
  <c r="BI2083" i="7"/>
  <c r="BI2006" i="7"/>
  <c r="BI2005" i="7"/>
  <c r="BI2004" i="7"/>
  <c r="BI2082" i="7"/>
  <c r="BI2081" i="7"/>
  <c r="BI1879" i="7"/>
  <c r="BI2080" i="7"/>
  <c r="BI2079" i="7"/>
  <c r="BI2003" i="7"/>
  <c r="BI2078" i="7"/>
  <c r="BI2077" i="7"/>
  <c r="BI2002" i="7"/>
  <c r="BI1878" i="7"/>
  <c r="BI2001" i="7"/>
  <c r="BI1251" i="7"/>
  <c r="BI2000" i="7"/>
  <c r="BI2076" i="7"/>
  <c r="BI1739" i="7"/>
  <c r="BI879" i="7"/>
  <c r="BI2075" i="7"/>
  <c r="BI1999" i="7"/>
  <c r="BI2074" i="7"/>
  <c r="BI2073" i="7"/>
  <c r="BI1998" i="7"/>
  <c r="BI1877" i="7"/>
  <c r="BI1876" i="7"/>
  <c r="BI1997" i="7"/>
  <c r="BI1996" i="7"/>
  <c r="BI1738" i="7"/>
  <c r="BI1875" i="7"/>
  <c r="BI1995" i="7"/>
  <c r="BI1737" i="7"/>
  <c r="BI2072" i="7"/>
  <c r="BI2071" i="7"/>
  <c r="BI1874" i="7"/>
  <c r="BI2070" i="7"/>
  <c r="BI1994" i="7"/>
  <c r="BI1993" i="7"/>
  <c r="BI2069" i="7"/>
  <c r="BI1992" i="7"/>
  <c r="BI1991" i="7"/>
  <c r="BI1990" i="7"/>
  <c r="BI1989" i="7"/>
  <c r="BI1873" i="7"/>
  <c r="BI1988" i="7"/>
  <c r="BI1987" i="7"/>
  <c r="BI2068" i="7"/>
  <c r="BI1736" i="7"/>
  <c r="BI1986" i="7"/>
  <c r="BI1872" i="7"/>
  <c r="BI1871" i="7"/>
  <c r="BI1985" i="7"/>
  <c r="BI1870" i="7"/>
  <c r="BI1984" i="7"/>
  <c r="BI1869" i="7"/>
  <c r="BI2067" i="7"/>
  <c r="BI1983" i="7"/>
  <c r="BI1982" i="7"/>
  <c r="BI1981" i="7"/>
  <c r="BI2066" i="7"/>
  <c r="BI1980" i="7"/>
  <c r="BI1735" i="7"/>
  <c r="BI1868" i="7"/>
  <c r="BI1867" i="7"/>
  <c r="BI1979" i="7"/>
  <c r="BI1978" i="7"/>
  <c r="BI1866" i="7"/>
  <c r="BI2065" i="7"/>
  <c r="BI1977" i="7"/>
  <c r="BI1976" i="7"/>
  <c r="BI1975" i="7"/>
  <c r="BI1734" i="7"/>
  <c r="BI1974" i="7"/>
  <c r="BI2064" i="7"/>
  <c r="BI1973" i="7"/>
  <c r="BI1972" i="7"/>
  <c r="BI1971" i="7"/>
  <c r="BI1970" i="7"/>
  <c r="BI1969" i="7"/>
  <c r="BI1733" i="7"/>
  <c r="BI1968" i="7"/>
  <c r="BI1967" i="7"/>
  <c r="BI1966" i="7"/>
  <c r="BI1965" i="7"/>
  <c r="BI1964" i="7"/>
  <c r="BI1963" i="7"/>
  <c r="BI1732" i="7"/>
  <c r="BI1962" i="7"/>
  <c r="BI1961" i="7"/>
  <c r="BI1865" i="7"/>
  <c r="BI2063" i="7"/>
  <c r="BI1423" i="7"/>
  <c r="BI2062" i="7"/>
  <c r="BI1960" i="7"/>
  <c r="BI1959" i="7"/>
  <c r="BI2061" i="7"/>
  <c r="BI2060" i="7"/>
  <c r="BI1958" i="7"/>
  <c r="BI1864" i="7"/>
  <c r="BI1089" i="7"/>
  <c r="BI1957" i="7"/>
  <c r="BI1956" i="7"/>
  <c r="BI1955" i="7"/>
  <c r="BI2059" i="7"/>
  <c r="BI2058" i="7"/>
  <c r="BI2057" i="7"/>
  <c r="BI1954" i="7"/>
  <c r="BI1953" i="7"/>
  <c r="BI2056" i="7"/>
  <c r="BI1863" i="7"/>
  <c r="BI1952" i="7"/>
  <c r="BI1951" i="7"/>
  <c r="BI1950" i="7"/>
  <c r="BI1949" i="7"/>
  <c r="BI1731" i="7"/>
  <c r="BI1948" i="7"/>
  <c r="BI1947" i="7"/>
  <c r="BI1946" i="7"/>
  <c r="BI1862" i="7"/>
  <c r="BI2055" i="7"/>
  <c r="BI1945" i="7"/>
  <c r="BI1944" i="7"/>
  <c r="BI1943" i="7"/>
  <c r="BI2054" i="7"/>
  <c r="BI1942" i="7"/>
  <c r="BI2053" i="7"/>
  <c r="BI2052" i="7"/>
  <c r="BI1861" i="7"/>
  <c r="BI1941" i="7"/>
  <c r="BI1730" i="7"/>
  <c r="BI2051" i="7"/>
  <c r="BI1940" i="7"/>
  <c r="BI1860" i="7"/>
  <c r="BI1939" i="7"/>
  <c r="BI2050" i="7"/>
  <c r="BI2049" i="7"/>
  <c r="BI1938" i="7"/>
  <c r="BI1937" i="7"/>
  <c r="BI286" i="7"/>
  <c r="BI1859" i="7"/>
  <c r="BI1858" i="7"/>
  <c r="BI1857" i="7"/>
  <c r="BI1936" i="7"/>
  <c r="BI1856" i="7"/>
  <c r="BI1855" i="7"/>
  <c r="BI1935" i="7"/>
  <c r="BI1854" i="7"/>
  <c r="BI1934" i="7"/>
  <c r="BI1853" i="7"/>
  <c r="BI1852" i="7"/>
  <c r="BI1933" i="7"/>
  <c r="BI1851" i="7"/>
  <c r="BI1729" i="7"/>
  <c r="BI1728" i="7"/>
  <c r="BI1850" i="7"/>
  <c r="BI1727" i="7"/>
  <c r="BI1558" i="7"/>
  <c r="BI1849" i="7"/>
  <c r="BI1848" i="7"/>
  <c r="BI1932" i="7"/>
  <c r="BI1726" i="7"/>
  <c r="BI1931" i="7"/>
  <c r="BI1847" i="7"/>
  <c r="BI1846" i="7"/>
  <c r="BI1930" i="7"/>
  <c r="BI1929" i="7"/>
  <c r="BI1845" i="7"/>
  <c r="BI1725" i="7"/>
  <c r="BI1928" i="7"/>
  <c r="BI1724" i="7"/>
  <c r="BI1927" i="7"/>
  <c r="BI1844" i="7"/>
  <c r="BI1926" i="7"/>
  <c r="BI1925" i="7"/>
  <c r="BI1557" i="7"/>
  <c r="BI1843" i="7"/>
  <c r="BI1842" i="7"/>
  <c r="BI1924" i="7"/>
  <c r="BI1923" i="7"/>
  <c r="BI1841" i="7"/>
  <c r="BI1840" i="7"/>
  <c r="BI1839" i="7"/>
  <c r="BI1723" i="7"/>
  <c r="BI1722" i="7"/>
  <c r="BI1922" i="7"/>
  <c r="BI1721" i="7"/>
  <c r="BI1838" i="7"/>
  <c r="BI1720" i="7"/>
  <c r="BI1837" i="7"/>
  <c r="BI1836" i="7"/>
  <c r="BI1835" i="7"/>
  <c r="BI1834" i="7"/>
  <c r="BI1833" i="7"/>
  <c r="BI1719" i="7"/>
  <c r="BI1832" i="7"/>
  <c r="BI1921" i="7"/>
  <c r="BI1831" i="7"/>
  <c r="BI1920" i="7"/>
  <c r="BI1919" i="7"/>
  <c r="BI1830" i="7"/>
  <c r="BI1718" i="7"/>
  <c r="BI1829" i="7"/>
  <c r="BI1828" i="7"/>
  <c r="BI1827" i="7"/>
  <c r="BI1826" i="7"/>
  <c r="BI1825" i="7"/>
  <c r="BI1918" i="7"/>
  <c r="BI1917" i="7"/>
  <c r="BI1916" i="7"/>
  <c r="BI1824" i="7"/>
  <c r="BI1915" i="7"/>
  <c r="BI1823" i="7"/>
  <c r="BI1822" i="7"/>
  <c r="BI1914" i="7"/>
  <c r="BI1821" i="7"/>
  <c r="BI1820" i="7"/>
  <c r="BI1913" i="7"/>
  <c r="BI1912" i="7"/>
  <c r="BI1819" i="7"/>
  <c r="BI1911" i="7"/>
  <c r="BI1910" i="7"/>
  <c r="BI1909" i="7"/>
  <c r="BI1818" i="7"/>
  <c r="BI1908" i="7"/>
  <c r="BI1817" i="7"/>
  <c r="BI1907" i="7"/>
  <c r="BI1556" i="7"/>
  <c r="BI1906" i="7"/>
  <c r="BI1717" i="7"/>
  <c r="BI1905" i="7"/>
  <c r="BI1904" i="7"/>
  <c r="BI1903" i="7"/>
  <c r="BI1902" i="7"/>
  <c r="BI1901" i="7"/>
  <c r="BI1900" i="7"/>
  <c r="BI1816" i="7"/>
  <c r="BI1815" i="7"/>
  <c r="BI1716" i="7"/>
  <c r="BI1899" i="7"/>
  <c r="BI1715" i="7"/>
  <c r="BI1898" i="7"/>
  <c r="BI1814" i="7"/>
  <c r="BI1813" i="7"/>
  <c r="BI1714" i="7"/>
  <c r="BI1812" i="7"/>
  <c r="BI1811" i="7"/>
  <c r="BI1810" i="7"/>
  <c r="BI1809" i="7"/>
  <c r="BI1808" i="7"/>
  <c r="BI1897" i="7"/>
  <c r="BI1555" i="7"/>
  <c r="BI1807" i="7"/>
  <c r="BI1896" i="7"/>
  <c r="BI1806" i="7"/>
  <c r="BI1895" i="7"/>
  <c r="BI1805" i="7"/>
  <c r="BI1804" i="7"/>
  <c r="BI1803" i="7"/>
  <c r="BI1894" i="7"/>
  <c r="BI1802" i="7"/>
  <c r="BI1801" i="7"/>
  <c r="BI1713" i="7"/>
  <c r="BI1712" i="7"/>
  <c r="BI1711" i="7"/>
  <c r="BI1710" i="7"/>
  <c r="BI1800" i="7"/>
  <c r="BI1799" i="7"/>
  <c r="BI1798" i="7"/>
  <c r="BI1709" i="7"/>
  <c r="BI1797" i="7"/>
  <c r="BI1796" i="7"/>
  <c r="BI1893" i="7"/>
  <c r="BI1892" i="7"/>
  <c r="BI1795" i="7"/>
  <c r="BI711" i="7"/>
  <c r="BI1794" i="7"/>
  <c r="BI1891" i="7"/>
  <c r="BI1890" i="7"/>
  <c r="BI1793" i="7"/>
  <c r="BI1792" i="7"/>
  <c r="BI1791" i="7"/>
  <c r="BI1790" i="7"/>
  <c r="BI1708" i="7"/>
  <c r="BI1707" i="7"/>
  <c r="BI1789" i="7"/>
  <c r="BI1788" i="7"/>
  <c r="BI1706" i="7"/>
  <c r="BI1889" i="7"/>
  <c r="BI878" i="7"/>
  <c r="BI1787" i="7"/>
  <c r="BI1705" i="7"/>
  <c r="BI1786" i="7"/>
  <c r="BI1704" i="7"/>
  <c r="BI1703" i="7"/>
  <c r="BI1702" i="7"/>
  <c r="BI1701" i="7"/>
  <c r="BI1700" i="7"/>
  <c r="BI1699" i="7"/>
  <c r="BI1698" i="7"/>
  <c r="BI1697" i="7"/>
  <c r="BI1554" i="7"/>
  <c r="BI1696" i="7"/>
  <c r="BI1088" i="7"/>
  <c r="BI1695" i="7"/>
  <c r="BI1694" i="7"/>
  <c r="BI1693" i="7"/>
  <c r="BI1692" i="7"/>
  <c r="BI1553" i="7"/>
  <c r="BI1691" i="7"/>
  <c r="BI1690" i="7"/>
  <c r="BI1689" i="7"/>
  <c r="BI1333" i="7"/>
  <c r="BI1688" i="7"/>
  <c r="BI877" i="7"/>
  <c r="BI1687" i="7"/>
  <c r="BI1785" i="7"/>
  <c r="BI1686" i="7"/>
  <c r="BI1784" i="7"/>
  <c r="BI1783" i="7"/>
  <c r="BI1782" i="7"/>
  <c r="BI1781" i="7"/>
  <c r="BI1685" i="7"/>
  <c r="BI1684" i="7"/>
  <c r="BI1780" i="7"/>
  <c r="BI285" i="7"/>
  <c r="BI1683" i="7"/>
  <c r="BI1552" i="7"/>
  <c r="BI1682" i="7"/>
  <c r="BI1681" i="7"/>
  <c r="BI1779" i="7"/>
  <c r="BI1778" i="7"/>
  <c r="BI1777" i="7"/>
  <c r="BI1680" i="7"/>
  <c r="BI1679" i="7"/>
  <c r="BI1678" i="7"/>
  <c r="BI1776" i="7"/>
  <c r="BI1332" i="7"/>
  <c r="BI1677" i="7"/>
  <c r="BI1087" i="7"/>
  <c r="BI1775" i="7"/>
  <c r="BI1774" i="7"/>
  <c r="BI1676" i="7"/>
  <c r="BI1675" i="7"/>
  <c r="BI1674" i="7"/>
  <c r="BI1673" i="7"/>
  <c r="BI876" i="7"/>
  <c r="BI1773" i="7"/>
  <c r="BI1772" i="7"/>
  <c r="BI1771" i="7"/>
  <c r="BI1672" i="7"/>
  <c r="BI1671" i="7"/>
  <c r="BI1670" i="7"/>
  <c r="BI1669" i="7"/>
  <c r="BI1668" i="7"/>
  <c r="BI1551" i="7"/>
  <c r="BI1770" i="7"/>
  <c r="BI1667" i="7"/>
  <c r="BI1769" i="7"/>
  <c r="BI1666" i="7"/>
  <c r="BI1768" i="7"/>
  <c r="BI1665" i="7"/>
  <c r="BI1664" i="7"/>
  <c r="BI1663" i="7"/>
  <c r="BI1767" i="7"/>
  <c r="BI1766" i="7"/>
  <c r="BI1765" i="7"/>
  <c r="BI1422" i="7"/>
  <c r="BI1331" i="7"/>
  <c r="BI1550" i="7"/>
  <c r="BI1764" i="7"/>
  <c r="BI1662" i="7"/>
  <c r="BI1661" i="7"/>
  <c r="BI1660" i="7"/>
  <c r="BI1763" i="7"/>
  <c r="BI1549" i="7"/>
  <c r="BI1659" i="7"/>
  <c r="BI1762" i="7"/>
  <c r="BI1658" i="7"/>
  <c r="BI1761" i="7"/>
  <c r="BI1657" i="7"/>
  <c r="BI1760" i="7"/>
  <c r="BI1759" i="7"/>
  <c r="BI1656" i="7"/>
  <c r="BI1330" i="7"/>
  <c r="BI1758" i="7"/>
  <c r="BI1655" i="7"/>
  <c r="BI1548" i="7"/>
  <c r="BI1757" i="7"/>
  <c r="BI1654" i="7"/>
  <c r="BI1653" i="7"/>
  <c r="BI1547" i="7"/>
  <c r="BI1652" i="7"/>
  <c r="BI1756" i="7"/>
  <c r="BI1651" i="7"/>
  <c r="BI1650" i="7"/>
  <c r="BI1250" i="7"/>
  <c r="BI1649" i="7"/>
  <c r="BI1648" i="7"/>
  <c r="BI1755" i="7"/>
  <c r="BI1647" i="7"/>
  <c r="BI1646" i="7"/>
  <c r="BI1645" i="7"/>
  <c r="BI1644" i="7"/>
  <c r="BI1643" i="7"/>
  <c r="BI1754" i="7"/>
  <c r="BI1753" i="7"/>
  <c r="BI1752" i="7"/>
  <c r="BI1642" i="7"/>
  <c r="BI1641" i="7"/>
  <c r="BI1640" i="7"/>
  <c r="BI1639" i="7"/>
  <c r="BI1751" i="7"/>
  <c r="BI1750" i="7"/>
  <c r="BI1638" i="7"/>
  <c r="BI1546" i="7"/>
  <c r="BI1637" i="7"/>
  <c r="BI1749" i="7"/>
  <c r="BI1636" i="7"/>
  <c r="BI1635" i="7"/>
  <c r="BI1634" i="7"/>
  <c r="BI1633" i="7"/>
  <c r="BI1632" i="7"/>
  <c r="BI1748" i="7"/>
  <c r="BI1747" i="7"/>
  <c r="BI1545" i="7"/>
  <c r="BI1631" i="7"/>
  <c r="BI1630" i="7"/>
  <c r="BI1629" i="7"/>
  <c r="BI1746" i="7"/>
  <c r="BI1544" i="7"/>
  <c r="BI1745" i="7"/>
  <c r="BI1421" i="7"/>
  <c r="BI1628" i="7"/>
  <c r="BI390" i="7"/>
  <c r="BI1744" i="7"/>
  <c r="BI1627" i="7"/>
  <c r="BI1626" i="7"/>
  <c r="BI1625" i="7"/>
  <c r="BI1543" i="7"/>
  <c r="BI1624" i="7"/>
  <c r="BI1542" i="7"/>
  <c r="BI1623" i="7"/>
  <c r="BI1622" i="7"/>
  <c r="BI1621" i="7"/>
  <c r="BI1541" i="7"/>
  <c r="BI1540" i="7"/>
  <c r="BI1620" i="7"/>
  <c r="BI1619" i="7"/>
  <c r="BI1618" i="7"/>
  <c r="BI1617" i="7"/>
  <c r="BI1539" i="7"/>
  <c r="BI1538" i="7"/>
  <c r="BI1420" i="7"/>
  <c r="BI1249" i="7"/>
  <c r="BI1248" i="7"/>
  <c r="BI1616" i="7"/>
  <c r="BI1615" i="7"/>
  <c r="BI1614" i="7"/>
  <c r="BI1613" i="7"/>
  <c r="BI1247" i="7"/>
  <c r="BI1612" i="7"/>
  <c r="BI1537" i="7"/>
  <c r="BI1611" i="7"/>
  <c r="BI1536" i="7"/>
  <c r="BI1610" i="7"/>
  <c r="BI1535" i="7"/>
  <c r="BI1419" i="7"/>
  <c r="BI1534" i="7"/>
  <c r="BI1609" i="7"/>
  <c r="BI1608" i="7"/>
  <c r="BI1533" i="7"/>
  <c r="BI1607" i="7"/>
  <c r="BI1532" i="7"/>
  <c r="BI1606" i="7"/>
  <c r="BI1531" i="7"/>
  <c r="BI1530" i="7"/>
  <c r="BI1529" i="7"/>
  <c r="BI1528" i="7"/>
  <c r="BI1605" i="7"/>
  <c r="BI1604" i="7"/>
  <c r="BI1603" i="7"/>
  <c r="BI1527" i="7"/>
  <c r="BI1526" i="7"/>
  <c r="BI1525" i="7"/>
  <c r="BI1524" i="7"/>
  <c r="BI1602" i="7"/>
  <c r="BI1523" i="7"/>
  <c r="BI1601" i="7"/>
  <c r="BI1600" i="7"/>
  <c r="BI1522" i="7"/>
  <c r="BI1599" i="7"/>
  <c r="BI1246" i="7"/>
  <c r="BI1521" i="7"/>
  <c r="BI1598" i="7"/>
  <c r="BI1597" i="7"/>
  <c r="BI1520" i="7"/>
  <c r="BI1519" i="7"/>
  <c r="BI1518" i="7"/>
  <c r="BI1517" i="7"/>
  <c r="BI1516" i="7"/>
  <c r="BI1515" i="7"/>
  <c r="BI1514" i="7"/>
  <c r="BI1596" i="7"/>
  <c r="BI1513" i="7"/>
  <c r="BI1595" i="7"/>
  <c r="BI1594" i="7"/>
  <c r="BI1329" i="7"/>
  <c r="BI1418" i="7"/>
  <c r="BI1512" i="7"/>
  <c r="BI1511" i="7"/>
  <c r="BI1593" i="7"/>
  <c r="BI1510" i="7"/>
  <c r="BI1592" i="7"/>
  <c r="BI1509" i="7"/>
  <c r="BI1591" i="7"/>
  <c r="BI1086" i="7"/>
  <c r="BI1508" i="7"/>
  <c r="BI1507" i="7"/>
  <c r="BI1506" i="7"/>
  <c r="BI1505" i="7"/>
  <c r="BI1504" i="7"/>
  <c r="BI875" i="7"/>
  <c r="BI1417" i="7"/>
  <c r="BI1590" i="7"/>
  <c r="BI1589" i="7"/>
  <c r="BI1588" i="7"/>
  <c r="BI1587" i="7"/>
  <c r="BI1586" i="7"/>
  <c r="BI1503" i="7"/>
  <c r="BI1585" i="7"/>
  <c r="BI1584" i="7"/>
  <c r="BI1583" i="7"/>
  <c r="BI1245" i="7"/>
  <c r="BI1502" i="7"/>
  <c r="BI1582" i="7"/>
  <c r="BI1244" i="7"/>
  <c r="BI1501" i="7"/>
  <c r="BI1500" i="7"/>
  <c r="BI1581" i="7"/>
  <c r="BI1499" i="7"/>
  <c r="BI1498" i="7"/>
  <c r="BI1580" i="7"/>
  <c r="BI1579" i="7"/>
  <c r="BI1497" i="7"/>
  <c r="BI1578" i="7"/>
  <c r="BI1577" i="7"/>
  <c r="BI1576" i="7"/>
  <c r="BI1496" i="7"/>
  <c r="BI1575" i="7"/>
  <c r="BI1495" i="7"/>
  <c r="BI1416" i="7"/>
  <c r="BI1494" i="7"/>
  <c r="BI1493" i="7"/>
  <c r="BI1085" i="7"/>
  <c r="BI1243" i="7"/>
  <c r="BI1574" i="7"/>
  <c r="BI1573" i="7"/>
  <c r="BI1415" i="7"/>
  <c r="BI1572" i="7"/>
  <c r="BI1492" i="7"/>
  <c r="BI1491" i="7"/>
  <c r="BI1414" i="7"/>
  <c r="BI1490" i="7"/>
  <c r="BI1489" i="7"/>
  <c r="BI1488" i="7"/>
  <c r="BI1487" i="7"/>
  <c r="BI1486" i="7"/>
  <c r="BI1571" i="7"/>
  <c r="BI1570" i="7"/>
  <c r="BI1569" i="7"/>
  <c r="BI1485" i="7"/>
  <c r="BI1484" i="7"/>
  <c r="BI1483" i="7"/>
  <c r="BI1413" i="7"/>
  <c r="BI1482" i="7"/>
  <c r="BI1481" i="7"/>
  <c r="BI1568" i="7"/>
  <c r="BI1084" i="7"/>
  <c r="BI1567" i="7"/>
  <c r="BI1480" i="7"/>
  <c r="BI1566" i="7"/>
  <c r="BI1479" i="7"/>
  <c r="BI1412" i="7"/>
  <c r="BI1478" i="7"/>
  <c r="BI1477" i="7"/>
  <c r="BI874" i="7"/>
  <c r="BI1476" i="7"/>
  <c r="BI1475" i="7"/>
  <c r="BI1328" i="7"/>
  <c r="BI1565" i="7"/>
  <c r="BI1564" i="7"/>
  <c r="BI1563" i="7"/>
  <c r="BI1562" i="7"/>
  <c r="BI710" i="7"/>
  <c r="BI1474" i="7"/>
  <c r="BI873" i="7"/>
  <c r="BI1242" i="7"/>
  <c r="BI1411" i="7"/>
  <c r="BI1473" i="7"/>
  <c r="BI1472" i="7"/>
  <c r="BI1241" i="7"/>
  <c r="BI1410" i="7"/>
  <c r="BI1471" i="7"/>
  <c r="BI1470" i="7"/>
  <c r="BI1409" i="7"/>
  <c r="BI1469" i="7"/>
  <c r="BI1468" i="7"/>
  <c r="BI1408" i="7"/>
  <c r="BI1407" i="7"/>
  <c r="BI1467" i="7"/>
  <c r="BI1240" i="7"/>
  <c r="BI1406" i="7"/>
  <c r="BI1466" i="7"/>
  <c r="BI1327" i="7"/>
  <c r="BI1405" i="7"/>
  <c r="BI1239" i="7"/>
  <c r="BI1465" i="7"/>
  <c r="BI1404" i="7"/>
  <c r="BI1083" i="7"/>
  <c r="BI1403" i="7"/>
  <c r="BI1402" i="7"/>
  <c r="BI1326" i="7"/>
  <c r="BI1464" i="7"/>
  <c r="BI1401" i="7"/>
  <c r="BI1400" i="7"/>
  <c r="BI1399" i="7"/>
  <c r="BI1325" i="7"/>
  <c r="BI1324" i="7"/>
  <c r="BI1463" i="7"/>
  <c r="BI1462" i="7"/>
  <c r="BI1398" i="7"/>
  <c r="BI1461" i="7"/>
  <c r="BI1397" i="7"/>
  <c r="BI1460" i="7"/>
  <c r="BI1396" i="7"/>
  <c r="BI1082" i="7"/>
  <c r="BI1323" i="7"/>
  <c r="BI1395" i="7"/>
  <c r="BI1394" i="7"/>
  <c r="BI1238" i="7"/>
  <c r="BI1393" i="7"/>
  <c r="BI1322" i="7"/>
  <c r="BI1392" i="7"/>
  <c r="BI1459" i="7"/>
  <c r="BI1391" i="7"/>
  <c r="BI1458" i="7"/>
  <c r="BI1321" i="7"/>
  <c r="BI1390" i="7"/>
  <c r="BI1320" i="7"/>
  <c r="BI1457" i="7"/>
  <c r="BI1319" i="7"/>
  <c r="BI1456" i="7"/>
  <c r="BI1455" i="7"/>
  <c r="BI1454" i="7"/>
  <c r="BI1237" i="7"/>
  <c r="BI1453" i="7"/>
  <c r="BI1389" i="7"/>
  <c r="BI1236" i="7"/>
  <c r="BI1452" i="7"/>
  <c r="BI872" i="7"/>
  <c r="BI1451" i="7"/>
  <c r="BI1450" i="7"/>
  <c r="BI1449" i="7"/>
  <c r="BI1318" i="7"/>
  <c r="BI1448" i="7"/>
  <c r="BI1447" i="7"/>
  <c r="BI1317" i="7"/>
  <c r="BI1388" i="7"/>
  <c r="BI1446" i="7"/>
  <c r="BI1445" i="7"/>
  <c r="BI1444" i="7"/>
  <c r="BI1443" i="7"/>
  <c r="BI1387" i="7"/>
  <c r="BI1386" i="7"/>
  <c r="BI1385" i="7"/>
  <c r="BI1442" i="7"/>
  <c r="BI1384" i="7"/>
  <c r="BI1441" i="7"/>
  <c r="BI1383" i="7"/>
  <c r="BI1235" i="7"/>
  <c r="BI1440" i="7"/>
  <c r="BI1382" i="7"/>
  <c r="BI1439" i="7"/>
  <c r="BI1438" i="7"/>
  <c r="BI1437" i="7"/>
  <c r="BI1436" i="7"/>
  <c r="BI1381" i="7"/>
  <c r="BI1435" i="7"/>
  <c r="BI1434" i="7"/>
  <c r="BI1380" i="7"/>
  <c r="BI1433" i="7"/>
  <c r="BI1316" i="7"/>
  <c r="BI1379" i="7"/>
  <c r="BI1378" i="7"/>
  <c r="BI1432" i="7"/>
  <c r="BI1377" i="7"/>
  <c r="BI1431" i="7"/>
  <c r="BI1430" i="7"/>
  <c r="BI1376" i="7"/>
  <c r="BI1375" i="7"/>
  <c r="BI1315" i="7"/>
  <c r="BI1374" i="7"/>
  <c r="BI1373" i="7"/>
  <c r="BI1234" i="7"/>
  <c r="BI1372" i="7"/>
  <c r="BI1314" i="7"/>
  <c r="BI1371" i="7"/>
  <c r="BI1370" i="7"/>
  <c r="BI1369" i="7"/>
  <c r="BI1368" i="7"/>
  <c r="BI1313" i="7"/>
  <c r="BI1233" i="7"/>
  <c r="BI1312" i="7"/>
  <c r="BI139" i="7"/>
  <c r="BI1429" i="7"/>
  <c r="BI1428" i="7"/>
  <c r="BI1367" i="7"/>
  <c r="BI1427" i="7"/>
  <c r="BI1426" i="7"/>
  <c r="BI1366" i="7"/>
  <c r="BI1365" i="7"/>
  <c r="BI1364" i="7"/>
  <c r="BI1363" i="7"/>
  <c r="BI1425" i="7"/>
  <c r="BI1362" i="7"/>
  <c r="BI1424" i="7"/>
  <c r="BI1361" i="7"/>
  <c r="BI1360" i="7"/>
  <c r="BI1359" i="7"/>
  <c r="BI1311" i="7"/>
  <c r="BI1310" i="7"/>
  <c r="BI1358" i="7"/>
  <c r="BI1309" i="7"/>
  <c r="BI1232" i="7"/>
  <c r="BI1081" i="7"/>
  <c r="BI1231" i="7"/>
  <c r="BI1308" i="7"/>
  <c r="BI1357" i="7"/>
  <c r="BI1356" i="7"/>
  <c r="BI1307" i="7"/>
  <c r="BI1355" i="7"/>
  <c r="BI1354" i="7"/>
  <c r="BI1230" i="7"/>
  <c r="BI1306" i="7"/>
  <c r="BI1229" i="7"/>
  <c r="BI1353" i="7"/>
  <c r="BI1352" i="7"/>
  <c r="BI1305" i="7"/>
  <c r="BI1228" i="7"/>
  <c r="BI1351" i="7"/>
  <c r="BI1350" i="7"/>
  <c r="BI1304" i="7"/>
  <c r="BI1303" i="7"/>
  <c r="BI1302" i="7"/>
  <c r="BI1301" i="7"/>
  <c r="BI1300" i="7"/>
  <c r="BI1080" i="7"/>
  <c r="BI1227" i="7"/>
  <c r="BI1226" i="7"/>
  <c r="BI1299" i="7"/>
  <c r="BI1298" i="7"/>
  <c r="BI1297" i="7"/>
  <c r="BI1079" i="7"/>
  <c r="BI1296" i="7"/>
  <c r="BI1225" i="7"/>
  <c r="BI1295" i="7"/>
  <c r="BI1078" i="7"/>
  <c r="BI1294" i="7"/>
  <c r="BI1293" i="7"/>
  <c r="BI1224" i="7"/>
  <c r="BI1292" i="7"/>
  <c r="BI1349" i="7"/>
  <c r="BI1223" i="7"/>
  <c r="BI1222" i="7"/>
  <c r="BI1291" i="7"/>
  <c r="BI1348" i="7"/>
  <c r="BI1221" i="7"/>
  <c r="BI1347" i="7"/>
  <c r="BI1290" i="7"/>
  <c r="BI1346" i="7"/>
  <c r="BI1345" i="7"/>
  <c r="BI1344" i="7"/>
  <c r="BI1289" i="7"/>
  <c r="BI1288" i="7"/>
  <c r="BI1287" i="7"/>
  <c r="BI1220" i="7"/>
  <c r="BI1286" i="7"/>
  <c r="BI1285" i="7"/>
  <c r="BI1343" i="7"/>
  <c r="BI1077" i="7"/>
  <c r="BI1342" i="7"/>
  <c r="BI1341" i="7"/>
  <c r="BI1284" i="7"/>
  <c r="BI1283" i="7"/>
  <c r="BI1076" i="7"/>
  <c r="BI1282" i="7"/>
  <c r="BI1219" i="7"/>
  <c r="BI1218" i="7"/>
  <c r="BI1281" i="7"/>
  <c r="BI1217" i="7"/>
  <c r="BI1340" i="7"/>
  <c r="BI1339" i="7"/>
  <c r="BI1338" i="7"/>
  <c r="BI1280" i="7"/>
  <c r="BI1279" i="7"/>
  <c r="BI1278" i="7"/>
  <c r="BI1216" i="7"/>
  <c r="BI1215" i="7"/>
  <c r="BI1075" i="7"/>
  <c r="BI1337" i="7"/>
  <c r="BI1214" i="7"/>
  <c r="BI1277" i="7"/>
  <c r="BI1336" i="7"/>
  <c r="BI1213" i="7"/>
  <c r="BI1074" i="7"/>
  <c r="BI1212" i="7"/>
  <c r="BI1073" i="7"/>
  <c r="BI1211" i="7"/>
  <c r="BI1210" i="7"/>
  <c r="BI1209" i="7"/>
  <c r="BI709" i="7"/>
  <c r="BI708" i="7"/>
  <c r="BI1208" i="7"/>
  <c r="BI1276" i="7"/>
  <c r="BI1207" i="7"/>
  <c r="BI1275" i="7"/>
  <c r="BI1072" i="7"/>
  <c r="BI1071" i="7"/>
  <c r="BI1206" i="7"/>
  <c r="BI1205" i="7"/>
  <c r="BI1204" i="7"/>
  <c r="BI1203" i="7"/>
  <c r="BI1202" i="7"/>
  <c r="BI1070" i="7"/>
  <c r="BI1201" i="7"/>
  <c r="BI1200" i="7"/>
  <c r="BI1199" i="7"/>
  <c r="BI1069" i="7"/>
  <c r="BI1068" i="7"/>
  <c r="BI1198" i="7"/>
  <c r="BI1197" i="7"/>
  <c r="BI1274" i="7"/>
  <c r="BI1196" i="7"/>
  <c r="BI1273" i="7"/>
  <c r="BI1272" i="7"/>
  <c r="BI138" i="7"/>
  <c r="BI1067" i="7"/>
  <c r="BI1195" i="7"/>
  <c r="BI1194" i="7"/>
  <c r="BI1193" i="7"/>
  <c r="BI1271" i="7"/>
  <c r="BI1192" i="7"/>
  <c r="BI1270" i="7"/>
  <c r="BI1191" i="7"/>
  <c r="BI1066" i="7"/>
  <c r="BI1065" i="7"/>
  <c r="BI1064" i="7"/>
  <c r="BI1190" i="7"/>
  <c r="BI1189" i="7"/>
  <c r="BI1188" i="7"/>
  <c r="BI1187" i="7"/>
  <c r="BI1269" i="7"/>
  <c r="BI1186" i="7"/>
  <c r="BI1268" i="7"/>
  <c r="BI1063" i="7"/>
  <c r="BI1185" i="7"/>
  <c r="BI1062" i="7"/>
  <c r="BI1184" i="7"/>
  <c r="BI1183" i="7"/>
  <c r="BI1182" i="7"/>
  <c r="BI1267" i="7"/>
  <c r="BI1266" i="7"/>
  <c r="BI1181" i="7"/>
  <c r="BI1180" i="7"/>
  <c r="BI1061" i="7"/>
  <c r="BI1179" i="7"/>
  <c r="BI1178" i="7"/>
  <c r="BI1177" i="7"/>
  <c r="BI1176" i="7"/>
  <c r="BI1265" i="7"/>
  <c r="BI1175" i="7"/>
  <c r="BI1174" i="7"/>
  <c r="BI1173" i="7"/>
  <c r="BI1172" i="7"/>
  <c r="BI1171" i="7"/>
  <c r="BI1060" i="7"/>
  <c r="BI1170" i="7"/>
  <c r="BI1169" i="7"/>
  <c r="BI1168" i="7"/>
  <c r="BI1264" i="7"/>
  <c r="BI1167" i="7"/>
  <c r="BI1166" i="7"/>
  <c r="BI1165" i="7"/>
  <c r="BI1164" i="7"/>
  <c r="BI1163" i="7"/>
  <c r="BI1263" i="7"/>
  <c r="BI1059" i="7"/>
  <c r="BI1162" i="7"/>
  <c r="BI1058" i="7"/>
  <c r="BI1262" i="7"/>
  <c r="BI1161" i="7"/>
  <c r="BI1160" i="7"/>
  <c r="BI1159" i="7"/>
  <c r="BI1158" i="7"/>
  <c r="BI1261" i="7"/>
  <c r="BI1057" i="7"/>
  <c r="BI1056" i="7"/>
  <c r="BI1157" i="7"/>
  <c r="BI1156" i="7"/>
  <c r="BI1155" i="7"/>
  <c r="BI1154" i="7"/>
  <c r="BI1153" i="7"/>
  <c r="BI1055" i="7"/>
  <c r="BI1054" i="7"/>
  <c r="BI1152" i="7"/>
  <c r="BI1151" i="7"/>
  <c r="BI1150" i="7"/>
  <c r="BI1260" i="7"/>
  <c r="BI1149" i="7"/>
  <c r="BI1259" i="7"/>
  <c r="BI1258" i="7"/>
  <c r="BI1148" i="7"/>
  <c r="BI1257" i="7"/>
  <c r="BI1053" i="7"/>
  <c r="BI1147" i="7"/>
  <c r="BI1146" i="7"/>
  <c r="BI1145" i="7"/>
  <c r="BI1144" i="7"/>
  <c r="BI1256" i="7"/>
  <c r="BI1052" i="7"/>
  <c r="BI548" i="7"/>
  <c r="BI1143" i="7"/>
  <c r="BI1142" i="7"/>
  <c r="BI1255" i="7"/>
  <c r="BI1141" i="7"/>
  <c r="BI1051" i="7"/>
  <c r="BI1254" i="7"/>
  <c r="BI1050" i="7"/>
  <c r="BI1140" i="7"/>
  <c r="BI1139" i="7"/>
  <c r="BI1049" i="7"/>
  <c r="BI1048" i="7"/>
  <c r="BI1138" i="7"/>
  <c r="BI1047" i="7"/>
  <c r="BI1137" i="7"/>
  <c r="BI1136" i="7"/>
  <c r="BI1046" i="7"/>
  <c r="BI871" i="7"/>
  <c r="BI1045" i="7"/>
  <c r="BI1044" i="7"/>
  <c r="BI1135" i="7"/>
  <c r="BI1043" i="7"/>
  <c r="BI1134" i="7"/>
  <c r="BI1042" i="7"/>
  <c r="BI1041" i="7"/>
  <c r="BI1133" i="7"/>
  <c r="BI1040" i="7"/>
  <c r="BI1039" i="7"/>
  <c r="BI1132" i="7"/>
  <c r="BI1038" i="7"/>
  <c r="BI1037" i="7"/>
  <c r="BI870" i="7"/>
  <c r="BI1036" i="7"/>
  <c r="BI1035" i="7"/>
  <c r="BI1034" i="7"/>
  <c r="BI1131" i="7"/>
  <c r="BI1130" i="7"/>
  <c r="BI1033" i="7"/>
  <c r="BI1129" i="7"/>
  <c r="BI707" i="7"/>
  <c r="BI869" i="7"/>
  <c r="BI1032" i="7"/>
  <c r="BI868" i="7"/>
  <c r="BI1031" i="7"/>
  <c r="BI867" i="7"/>
  <c r="BI1030" i="7"/>
  <c r="BI706" i="7"/>
  <c r="BI1029" i="7"/>
  <c r="BI1028" i="7"/>
  <c r="BI1027" i="7"/>
  <c r="BI1026" i="7"/>
  <c r="BI866" i="7"/>
  <c r="BI1025" i="7"/>
  <c r="BI1128" i="7"/>
  <c r="BI1024" i="7"/>
  <c r="BI1023" i="7"/>
  <c r="BI1022" i="7"/>
  <c r="BI1021" i="7"/>
  <c r="BI1020" i="7"/>
  <c r="BI1127" i="7"/>
  <c r="BI1019" i="7"/>
  <c r="BI1018" i="7"/>
  <c r="BI1126" i="7"/>
  <c r="BI1017" i="7"/>
  <c r="BI1016" i="7"/>
  <c r="BI1125" i="7"/>
  <c r="BI1015" i="7"/>
  <c r="BI865" i="7"/>
  <c r="BI1124" i="7"/>
  <c r="BI864" i="7"/>
  <c r="BI1014" i="7"/>
  <c r="BI1013" i="7"/>
  <c r="BI1012" i="7"/>
  <c r="BI863" i="7"/>
  <c r="BI1123" i="7"/>
  <c r="BI1011" i="7"/>
  <c r="BI1010" i="7"/>
  <c r="BI862" i="7"/>
  <c r="BI1009" i="7"/>
  <c r="BI1008" i="7"/>
  <c r="BI1007" i="7"/>
  <c r="BI1006" i="7"/>
  <c r="BI1005" i="7"/>
  <c r="BI861" i="7"/>
  <c r="BI1004" i="7"/>
  <c r="BI1003" i="7"/>
  <c r="BI1002" i="7"/>
  <c r="BI860" i="7"/>
  <c r="BI859" i="7"/>
  <c r="BI1001" i="7"/>
  <c r="BI1000" i="7"/>
  <c r="BI858" i="7"/>
  <c r="BI999" i="7"/>
  <c r="BI998" i="7"/>
  <c r="BI1122" i="7"/>
  <c r="BI1121" i="7"/>
  <c r="BI997" i="7"/>
  <c r="BI857" i="7"/>
  <c r="BI996" i="7"/>
  <c r="BI995" i="7"/>
  <c r="BI705" i="7"/>
  <c r="BI1120" i="7"/>
  <c r="BI994" i="7"/>
  <c r="BI1119" i="7"/>
  <c r="BI1118" i="7"/>
  <c r="BI993" i="7"/>
  <c r="BI992" i="7"/>
  <c r="BI991" i="7"/>
  <c r="BI856" i="7"/>
  <c r="BI990" i="7"/>
  <c r="BI1117" i="7"/>
  <c r="BI704" i="7"/>
  <c r="BI989" i="7"/>
  <c r="BI988" i="7"/>
  <c r="BI987" i="7"/>
  <c r="BI855" i="7"/>
  <c r="BI986" i="7"/>
  <c r="BI985" i="7"/>
  <c r="BI984" i="7"/>
  <c r="BI389" i="7"/>
  <c r="BI983" i="7"/>
  <c r="BI982" i="7"/>
  <c r="BI703" i="7"/>
  <c r="BI1116" i="7"/>
  <c r="BI854" i="7"/>
  <c r="BI981" i="7"/>
  <c r="BI980" i="7"/>
  <c r="BI979" i="7"/>
  <c r="BI978" i="7"/>
  <c r="BI977" i="7"/>
  <c r="BI1115" i="7"/>
  <c r="BI976" i="7"/>
  <c r="BI975" i="7"/>
  <c r="BI974" i="7"/>
  <c r="BI973" i="7"/>
  <c r="BI853" i="7"/>
  <c r="BI852" i="7"/>
  <c r="BI1114" i="7"/>
  <c r="BI1113" i="7"/>
  <c r="BI1112" i="7"/>
  <c r="BI851" i="7"/>
  <c r="BI972" i="7"/>
  <c r="BI1111" i="7"/>
  <c r="BI971" i="7"/>
  <c r="BI850" i="7"/>
  <c r="BI702" i="7"/>
  <c r="BI970" i="7"/>
  <c r="BI969" i="7"/>
  <c r="BI1110" i="7"/>
  <c r="BI968" i="7"/>
  <c r="BI1109" i="7"/>
  <c r="BI1108" i="7"/>
  <c r="BI967" i="7"/>
  <c r="BI849" i="7"/>
  <c r="BI1107" i="7"/>
  <c r="BI1106" i="7"/>
  <c r="BI966" i="7"/>
  <c r="BI965" i="7"/>
  <c r="BI964" i="7"/>
  <c r="BI963" i="7"/>
  <c r="BI1105" i="7"/>
  <c r="BI962" i="7"/>
  <c r="BI961" i="7"/>
  <c r="BI1104" i="7"/>
  <c r="BI1103" i="7"/>
  <c r="BI960" i="7"/>
  <c r="BI959" i="7"/>
  <c r="BI1102" i="7"/>
  <c r="BI958" i="7"/>
  <c r="BI957" i="7"/>
  <c r="BI1101" i="7"/>
  <c r="BI1100" i="7"/>
  <c r="BI956" i="7"/>
  <c r="BI1099" i="7"/>
  <c r="BI955" i="7"/>
  <c r="BI954" i="7"/>
  <c r="BI1098" i="7"/>
  <c r="BI953" i="7"/>
  <c r="BI1097" i="7"/>
  <c r="BI952" i="7"/>
  <c r="BI1096" i="7"/>
  <c r="BI951" i="7"/>
  <c r="BI1095" i="7"/>
  <c r="BI950" i="7"/>
  <c r="BI1094" i="7"/>
  <c r="BI1093" i="7"/>
  <c r="BI1092" i="7"/>
  <c r="BI949" i="7"/>
  <c r="BI848" i="7"/>
  <c r="BI847" i="7"/>
  <c r="BI846" i="7"/>
  <c r="BI845" i="7"/>
  <c r="BI948" i="7"/>
  <c r="BI947" i="7"/>
  <c r="BI844" i="7"/>
  <c r="BI843" i="7"/>
  <c r="BI946" i="7"/>
  <c r="BI842" i="7"/>
  <c r="BI841" i="7"/>
  <c r="BI840" i="7"/>
  <c r="BI701" i="7"/>
  <c r="BI839" i="7"/>
  <c r="BI838" i="7"/>
  <c r="BI945" i="7"/>
  <c r="BI944" i="7"/>
  <c r="BI837" i="7"/>
  <c r="BI943" i="7"/>
  <c r="BI700" i="7"/>
  <c r="BI836" i="7"/>
  <c r="BI835" i="7"/>
  <c r="BI942" i="7"/>
  <c r="BI941" i="7"/>
  <c r="BI940" i="7"/>
  <c r="BI939" i="7"/>
  <c r="BI938" i="7"/>
  <c r="BI699" i="7"/>
  <c r="BI698" i="7"/>
  <c r="BI834" i="7"/>
  <c r="BI833" i="7"/>
  <c r="BI832" i="7"/>
  <c r="BI937" i="7"/>
  <c r="BI697" i="7"/>
  <c r="BI696" i="7"/>
  <c r="BI831" i="7"/>
  <c r="BI547" i="7"/>
  <c r="BI830" i="7"/>
  <c r="BI546" i="7"/>
  <c r="BI936" i="7"/>
  <c r="BI829" i="7"/>
  <c r="BI828" i="7"/>
  <c r="BI827" i="7"/>
  <c r="BI935" i="7"/>
  <c r="BI826" i="7"/>
  <c r="BI825" i="7"/>
  <c r="BI824" i="7"/>
  <c r="BI934" i="7"/>
  <c r="BI823" i="7"/>
  <c r="BI388" i="7"/>
  <c r="BI933" i="7"/>
  <c r="BI545" i="7"/>
  <c r="BI822" i="7"/>
  <c r="BI821" i="7"/>
  <c r="BI932" i="7"/>
  <c r="BI931" i="7"/>
  <c r="BI930" i="7"/>
  <c r="BI820" i="7"/>
  <c r="BI929" i="7"/>
  <c r="BI928" i="7"/>
  <c r="BI819" i="7"/>
  <c r="BI818" i="7"/>
  <c r="BI695" i="7"/>
  <c r="BI927" i="7"/>
  <c r="BI817" i="7"/>
  <c r="BI926" i="7"/>
  <c r="BI925" i="7"/>
  <c r="BI694" i="7"/>
  <c r="BI816" i="7"/>
  <c r="BI815" i="7"/>
  <c r="BI924" i="7"/>
  <c r="BI923" i="7"/>
  <c r="BI814" i="7"/>
  <c r="BI922" i="7"/>
  <c r="BI813" i="7"/>
  <c r="BI921" i="7"/>
  <c r="BI920" i="7"/>
  <c r="BI919" i="7"/>
  <c r="BI812" i="7"/>
  <c r="BI693" i="7"/>
  <c r="BI918" i="7"/>
  <c r="BI811" i="7"/>
  <c r="BI810" i="7"/>
  <c r="BI917" i="7"/>
  <c r="BI692" i="7"/>
  <c r="BI809" i="7"/>
  <c r="BI916" i="7"/>
  <c r="BI915" i="7"/>
  <c r="BI914" i="7"/>
  <c r="BI808" i="7"/>
  <c r="BI807" i="7"/>
  <c r="BI691" i="7"/>
  <c r="BI806" i="7"/>
  <c r="BI805" i="7"/>
  <c r="BI804" i="7"/>
  <c r="BI803" i="7"/>
  <c r="BI913" i="7"/>
  <c r="BI912" i="7"/>
  <c r="BI911" i="7"/>
  <c r="BI802" i="7"/>
  <c r="BI910" i="7"/>
  <c r="BI690" i="7"/>
  <c r="BI909" i="7"/>
  <c r="BI801" i="7"/>
  <c r="BI908" i="7"/>
  <c r="BI800" i="7"/>
  <c r="BI799" i="7"/>
  <c r="BI544" i="7"/>
  <c r="BI798" i="7"/>
  <c r="BI907" i="7"/>
  <c r="BI797" i="7"/>
  <c r="BI796" i="7"/>
  <c r="BI795" i="7"/>
  <c r="BI906" i="7"/>
  <c r="BI543" i="7"/>
  <c r="BI794" i="7"/>
  <c r="BI793" i="7"/>
  <c r="BI905" i="7"/>
  <c r="BI904" i="7"/>
  <c r="BI903" i="7"/>
  <c r="BI689" i="7"/>
  <c r="BI792" i="7"/>
  <c r="BI902" i="7"/>
  <c r="BI791" i="7"/>
  <c r="BI790" i="7"/>
  <c r="BI789" i="7"/>
  <c r="BI542" i="7"/>
  <c r="BI901" i="7"/>
  <c r="BI688" i="7"/>
  <c r="BI788" i="7"/>
  <c r="BI687" i="7"/>
  <c r="BI900" i="7"/>
  <c r="BI899" i="7"/>
  <c r="BI898" i="7"/>
  <c r="BI897" i="7"/>
  <c r="BI787" i="7"/>
  <c r="BI896" i="7"/>
  <c r="BI786" i="7"/>
  <c r="BI895" i="7"/>
  <c r="BI894" i="7"/>
  <c r="BI686" i="7"/>
  <c r="BI785" i="7"/>
  <c r="BI893" i="7"/>
  <c r="BI784" i="7"/>
  <c r="BI783" i="7"/>
  <c r="BI892" i="7"/>
  <c r="BI685" i="7"/>
  <c r="BI891" i="7"/>
  <c r="BI782" i="7"/>
  <c r="BI890" i="7"/>
  <c r="BI889" i="7"/>
  <c r="BI781" i="7"/>
  <c r="BI780" i="7"/>
  <c r="BI779" i="7"/>
  <c r="BI888" i="7"/>
  <c r="BI778" i="7"/>
  <c r="BI684" i="7"/>
  <c r="BI887" i="7"/>
  <c r="BI886" i="7"/>
  <c r="BI777" i="7"/>
  <c r="BI683" i="7"/>
  <c r="BI776" i="7"/>
  <c r="BI885" i="7"/>
  <c r="BI775" i="7"/>
  <c r="BI541" i="7"/>
  <c r="BI774" i="7"/>
  <c r="BI884" i="7"/>
  <c r="BI682" i="7"/>
  <c r="BI883" i="7"/>
  <c r="BI540" i="7"/>
  <c r="BI773" i="7"/>
  <c r="BI882" i="7"/>
  <c r="BI881" i="7"/>
  <c r="BI772" i="7"/>
  <c r="BI771" i="7"/>
  <c r="BI880" i="7"/>
  <c r="BI681" i="7"/>
  <c r="BI770" i="7"/>
  <c r="BI769" i="7"/>
  <c r="BI768" i="7"/>
  <c r="BI767" i="7"/>
  <c r="BI766" i="7"/>
  <c r="BI387" i="7"/>
  <c r="BI680" i="7"/>
  <c r="BI765" i="7"/>
  <c r="BI539" i="7"/>
  <c r="BI679" i="7"/>
  <c r="BI764" i="7"/>
  <c r="BI678" i="7"/>
  <c r="BI763" i="7"/>
  <c r="BI677" i="7"/>
  <c r="BI676" i="7"/>
  <c r="BI762" i="7"/>
  <c r="BI761" i="7"/>
  <c r="BI760" i="7"/>
  <c r="BI675" i="7"/>
  <c r="BI759" i="7"/>
  <c r="BI758" i="7"/>
  <c r="BI757" i="7"/>
  <c r="BI674" i="7"/>
  <c r="BI673" i="7"/>
  <c r="BI756" i="7"/>
  <c r="BI755" i="7"/>
  <c r="BI754" i="7"/>
  <c r="BI672" i="7"/>
  <c r="BI671" i="7"/>
  <c r="BI670" i="7"/>
  <c r="BI669" i="7"/>
  <c r="BI668" i="7"/>
  <c r="BI667" i="7"/>
  <c r="BI538" i="7"/>
  <c r="BI753" i="7"/>
  <c r="BI537" i="7"/>
  <c r="BI752" i="7"/>
  <c r="BI666" i="7"/>
  <c r="BI536" i="7"/>
  <c r="BI751" i="7"/>
  <c r="BI665" i="7"/>
  <c r="BI750" i="7"/>
  <c r="BI664" i="7"/>
  <c r="BI535" i="7"/>
  <c r="BI749" i="7"/>
  <c r="BI748" i="7"/>
  <c r="BI534" i="7"/>
  <c r="BI663" i="7"/>
  <c r="BI747" i="7"/>
  <c r="BI746" i="7"/>
  <c r="BI662" i="7"/>
  <c r="BI386" i="7"/>
  <c r="BI745" i="7"/>
  <c r="BI744" i="7"/>
  <c r="BI661" i="7"/>
  <c r="BI660" i="7"/>
  <c r="BI659" i="7"/>
  <c r="BI533" i="7"/>
  <c r="BI658" i="7"/>
  <c r="BI657" i="7"/>
  <c r="BI743" i="7"/>
  <c r="BI742" i="7"/>
  <c r="BI656" i="7"/>
  <c r="BI655" i="7"/>
  <c r="BI654" i="7"/>
  <c r="BI653" i="7"/>
  <c r="BI652" i="7"/>
  <c r="BI651" i="7"/>
  <c r="BI741" i="7"/>
  <c r="BI650" i="7"/>
  <c r="BI740" i="7"/>
  <c r="BI649" i="7"/>
  <c r="BI739" i="7"/>
  <c r="BI648" i="7"/>
  <c r="BI738" i="7"/>
  <c r="BI647" i="7"/>
  <c r="BI646" i="7"/>
  <c r="BI532" i="7"/>
  <c r="BI645" i="7"/>
  <c r="BI737" i="7"/>
  <c r="BI644" i="7"/>
  <c r="BI643" i="7"/>
  <c r="BI642" i="7"/>
  <c r="BI641" i="7"/>
  <c r="BI736" i="7"/>
  <c r="BI735" i="7"/>
  <c r="BI734" i="7"/>
  <c r="BI640" i="7"/>
  <c r="BI639" i="7"/>
  <c r="BI638" i="7"/>
  <c r="BI733" i="7"/>
  <c r="BI531" i="7"/>
  <c r="BI732" i="7"/>
  <c r="BI637" i="7"/>
  <c r="BI636" i="7"/>
  <c r="BI635" i="7"/>
  <c r="BI731" i="7"/>
  <c r="BI634" i="7"/>
  <c r="BI633" i="7"/>
  <c r="BI530" i="7"/>
  <c r="BI632" i="7"/>
  <c r="BI529" i="7"/>
  <c r="BI631" i="7"/>
  <c r="BI630" i="7"/>
  <c r="BI629" i="7"/>
  <c r="BI528" i="7"/>
  <c r="BI628" i="7"/>
  <c r="BI627" i="7"/>
  <c r="BI385" i="7"/>
  <c r="BI626" i="7"/>
  <c r="BI625" i="7"/>
  <c r="BI730" i="7"/>
  <c r="BI137" i="7"/>
  <c r="BI624" i="7"/>
  <c r="BI623" i="7"/>
  <c r="BI729" i="7"/>
  <c r="BI622" i="7"/>
  <c r="BI728" i="7"/>
  <c r="BI621" i="7"/>
  <c r="BI620" i="7"/>
  <c r="BI619" i="7"/>
  <c r="BI284" i="7"/>
  <c r="BI527" i="7"/>
  <c r="BI618" i="7"/>
  <c r="BI617" i="7"/>
  <c r="BI727" i="7"/>
  <c r="BI726" i="7"/>
  <c r="BI616" i="7"/>
  <c r="BI615" i="7"/>
  <c r="BI725" i="7"/>
  <c r="BI614" i="7"/>
  <c r="BI613" i="7"/>
  <c r="BI612" i="7"/>
  <c r="BI611" i="7"/>
  <c r="BI610" i="7"/>
  <c r="BI283" i="7"/>
  <c r="BI526" i="7"/>
  <c r="BI724" i="7"/>
  <c r="BI723" i="7"/>
  <c r="BI722" i="7"/>
  <c r="BI282" i="7"/>
  <c r="BI721" i="7"/>
  <c r="BI609" i="7"/>
  <c r="BI720" i="7"/>
  <c r="BI525" i="7"/>
  <c r="BI719" i="7"/>
  <c r="BI281" i="7"/>
  <c r="BI718" i="7"/>
  <c r="BI717" i="7"/>
  <c r="BI608" i="7"/>
  <c r="BI716" i="7"/>
  <c r="BI715" i="7"/>
  <c r="BI714" i="7"/>
  <c r="BI607" i="7"/>
  <c r="BI713" i="7"/>
  <c r="BI712" i="7"/>
  <c r="BI524" i="7"/>
  <c r="BI280" i="7"/>
  <c r="BI279" i="7"/>
  <c r="BI384" i="7"/>
  <c r="BI523" i="7"/>
  <c r="BI383" i="7"/>
  <c r="BI382" i="7"/>
  <c r="BI522" i="7"/>
  <c r="BI381" i="7"/>
  <c r="BI521" i="7"/>
  <c r="BI520" i="7"/>
  <c r="BI380" i="7"/>
  <c r="BI606" i="7"/>
  <c r="BI605" i="7"/>
  <c r="BI604" i="7"/>
  <c r="BI603" i="7"/>
  <c r="BI602" i="7"/>
  <c r="BI379" i="7"/>
  <c r="BI378" i="7"/>
  <c r="BI278" i="7"/>
  <c r="BI601" i="7"/>
  <c r="BI600" i="7"/>
  <c r="BI377" i="7"/>
  <c r="BI599" i="7"/>
  <c r="BI136" i="7"/>
  <c r="BI519" i="7"/>
  <c r="BI598" i="7"/>
  <c r="BI518" i="7"/>
  <c r="BI277" i="7"/>
  <c r="BI276" i="7"/>
  <c r="BI275" i="7"/>
  <c r="BI517" i="7"/>
  <c r="BI376" i="7"/>
  <c r="BI516" i="7"/>
  <c r="BI515" i="7"/>
  <c r="BI597" i="7"/>
  <c r="BI596" i="7"/>
  <c r="BI514" i="7"/>
  <c r="BI513" i="7"/>
  <c r="BI595" i="7"/>
  <c r="BI594" i="7"/>
  <c r="BI512" i="7"/>
  <c r="BI593" i="7"/>
  <c r="BI511" i="7"/>
  <c r="BI592" i="7"/>
  <c r="BI510" i="7"/>
  <c r="BI135" i="7"/>
  <c r="BI509" i="7"/>
  <c r="BI508" i="7"/>
  <c r="BI507" i="7"/>
  <c r="BI506" i="7"/>
  <c r="BI274" i="7"/>
  <c r="BI505" i="7"/>
  <c r="BI591" i="7"/>
  <c r="BI504" i="7"/>
  <c r="BI590" i="7"/>
  <c r="BI503" i="7"/>
  <c r="BI375" i="7"/>
  <c r="BI589" i="7"/>
  <c r="BI502" i="7"/>
  <c r="BI374" i="7"/>
  <c r="BI501" i="7"/>
  <c r="BI588" i="7"/>
  <c r="BI500" i="7"/>
  <c r="BI499" i="7"/>
  <c r="BI587" i="7"/>
  <c r="BI498" i="7"/>
  <c r="BI497" i="7"/>
  <c r="BI586" i="7"/>
  <c r="BI585" i="7"/>
  <c r="BI496" i="7"/>
  <c r="BI495" i="7"/>
  <c r="BI494" i="7"/>
  <c r="BI493" i="7"/>
  <c r="BI584" i="7"/>
  <c r="BI492" i="7"/>
  <c r="BI583" i="7"/>
  <c r="BI582" i="7"/>
  <c r="BI491" i="7"/>
  <c r="BI581" i="7"/>
  <c r="BI580" i="7"/>
  <c r="BI490" i="7"/>
  <c r="BI489" i="7"/>
  <c r="BI373" i="7"/>
  <c r="BI372" i="7"/>
  <c r="BI371" i="7"/>
  <c r="BI579" i="7"/>
  <c r="BI488" i="7"/>
  <c r="BI370" i="7"/>
  <c r="BI273" i="7"/>
  <c r="BI272" i="7"/>
  <c r="BI487" i="7"/>
  <c r="BI369" i="7"/>
  <c r="BI578" i="7"/>
  <c r="BI577" i="7"/>
  <c r="BI576" i="7"/>
  <c r="BI575" i="7"/>
  <c r="BI486" i="7"/>
  <c r="BI368" i="7"/>
  <c r="BI574" i="7"/>
  <c r="BI485" i="7"/>
  <c r="BI573" i="7"/>
  <c r="BI572" i="7"/>
  <c r="BI571" i="7"/>
  <c r="BI570" i="7"/>
  <c r="BI484" i="7"/>
  <c r="BI483" i="7"/>
  <c r="BI482" i="7"/>
  <c r="BI481" i="7"/>
  <c r="BI480" i="7"/>
  <c r="BI271" i="7"/>
  <c r="BI479" i="7"/>
  <c r="BI367" i="7"/>
  <c r="BI134" i="7"/>
  <c r="BI366" i="7"/>
  <c r="BI569" i="7"/>
  <c r="BI365" i="7"/>
  <c r="BI364" i="7"/>
  <c r="BI478" i="7"/>
  <c r="BI477" i="7"/>
  <c r="BI270" i="7"/>
  <c r="BI363" i="7"/>
  <c r="BI476" i="7"/>
  <c r="BI362" i="7"/>
  <c r="BI269" i="7"/>
  <c r="BI568" i="7"/>
  <c r="BI475" i="7"/>
  <c r="BI474" i="7"/>
  <c r="BI567" i="7"/>
  <c r="BI361" i="7"/>
  <c r="BI360" i="7"/>
  <c r="BI359" i="7"/>
  <c r="BI358" i="7"/>
  <c r="BI357" i="7"/>
  <c r="BI473" i="7"/>
  <c r="BI472" i="7"/>
  <c r="BI471" i="7"/>
  <c r="BI470" i="7"/>
  <c r="BI469" i="7"/>
  <c r="BI468" i="7"/>
  <c r="BI268" i="7"/>
  <c r="BI467" i="7"/>
  <c r="BI466" i="7"/>
  <c r="BI465" i="7"/>
  <c r="BI356" i="7"/>
  <c r="BI464" i="7"/>
  <c r="BI355" i="7"/>
  <c r="BI133" i="7"/>
  <c r="BI566" i="7"/>
  <c r="BI565" i="7"/>
  <c r="BI463" i="7"/>
  <c r="BI354" i="7"/>
  <c r="BI462" i="7"/>
  <c r="BI564" i="7"/>
  <c r="BI461" i="7"/>
  <c r="BI353" i="7"/>
  <c r="BI460" i="7"/>
  <c r="BI459" i="7"/>
  <c r="BI352" i="7"/>
  <c r="BI458" i="7"/>
  <c r="BI132" i="7"/>
  <c r="BI457" i="7"/>
  <c r="BI456" i="7"/>
  <c r="BI563" i="7"/>
  <c r="BI562" i="7"/>
  <c r="BI455" i="7"/>
  <c r="BI454" i="7"/>
  <c r="BI453" i="7"/>
  <c r="BI561" i="7"/>
  <c r="BI452" i="7"/>
  <c r="BI451" i="7"/>
  <c r="BI267" i="7"/>
  <c r="BI450" i="7"/>
  <c r="BI449" i="7"/>
  <c r="BI351" i="7"/>
  <c r="BI560" i="7"/>
  <c r="BI559" i="7"/>
  <c r="BI448" i="7"/>
  <c r="BI350" i="7"/>
  <c r="BI447" i="7"/>
  <c r="BI558" i="7"/>
  <c r="BI557" i="7"/>
  <c r="BI556" i="7"/>
  <c r="BI555" i="7"/>
  <c r="BI554" i="7"/>
  <c r="BI266" i="7"/>
  <c r="BI553" i="7"/>
  <c r="BI265" i="7"/>
  <c r="BI552" i="7"/>
  <c r="BI446" i="7"/>
  <c r="BI551" i="7"/>
  <c r="BI445" i="7"/>
  <c r="BI444" i="7"/>
  <c r="BI550" i="7"/>
  <c r="BI443" i="7"/>
  <c r="BI442" i="7"/>
  <c r="BI441" i="7"/>
  <c r="BI349" i="7"/>
  <c r="BI549" i="7"/>
  <c r="BI440" i="7"/>
  <c r="BI264" i="7"/>
  <c r="BI348" i="7"/>
  <c r="BI347" i="7"/>
  <c r="BI439" i="7"/>
  <c r="BI346" i="7"/>
  <c r="BI345" i="7"/>
  <c r="BI344" i="7"/>
  <c r="BI438" i="7"/>
  <c r="BI343" i="7"/>
  <c r="BI342" i="7"/>
  <c r="BI341" i="7"/>
  <c r="BI263" i="7"/>
  <c r="BI340" i="7"/>
  <c r="BI437" i="7"/>
  <c r="BI339" i="7"/>
  <c r="BI436" i="7"/>
  <c r="BI435" i="7"/>
  <c r="BI434" i="7"/>
  <c r="BI131" i="7"/>
  <c r="BI262" i="7"/>
  <c r="BI261" i="7"/>
  <c r="BI433" i="7"/>
  <c r="BI260" i="7"/>
  <c r="BI432" i="7"/>
  <c r="BI130" i="7"/>
  <c r="BI431" i="7"/>
  <c r="BI430" i="7"/>
  <c r="BI338" i="7"/>
  <c r="BI337" i="7"/>
  <c r="BI429" i="7"/>
  <c r="BI336" i="7"/>
  <c r="BI335" i="7"/>
  <c r="BI129" i="7"/>
  <c r="BI428" i="7"/>
  <c r="BI128" i="7"/>
  <c r="BI127" i="7"/>
  <c r="BI334" i="7"/>
  <c r="BI259" i="7"/>
  <c r="BI427" i="7"/>
  <c r="BI126" i="7"/>
  <c r="BI426" i="7"/>
  <c r="BI425" i="7"/>
  <c r="BI424" i="7"/>
  <c r="BI333" i="7"/>
  <c r="BI332" i="7"/>
  <c r="BI258" i="7"/>
  <c r="BI331" i="7"/>
  <c r="BI423" i="7"/>
  <c r="BI422" i="7"/>
  <c r="BI421" i="7"/>
  <c r="BI420" i="7"/>
  <c r="BI419" i="7"/>
  <c r="BI418" i="7"/>
  <c r="BI417" i="7"/>
  <c r="BI257" i="7"/>
  <c r="BI416" i="7"/>
  <c r="BI330" i="7"/>
  <c r="BI329" i="7"/>
  <c r="BI125" i="7"/>
  <c r="BI256" i="7"/>
  <c r="BI415" i="7"/>
  <c r="BI414" i="7"/>
  <c r="BI413" i="7"/>
  <c r="BI255" i="7"/>
  <c r="BI412" i="7"/>
  <c r="BI254" i="7"/>
  <c r="BI328" i="7"/>
  <c r="BI411" i="7"/>
  <c r="BI410" i="7"/>
  <c r="BI327" i="7"/>
  <c r="BI124" i="7"/>
  <c r="BI253" i="7"/>
  <c r="BI326" i="7"/>
  <c r="BI325" i="7"/>
  <c r="BI123" i="7"/>
  <c r="BI409" i="7"/>
  <c r="BI252" i="7"/>
  <c r="BI251" i="7"/>
  <c r="BI250" i="7"/>
  <c r="BI324" i="7"/>
  <c r="BI323" i="7"/>
  <c r="BI322" i="7"/>
  <c r="BI249" i="7"/>
  <c r="BI408" i="7"/>
  <c r="BI122" i="7"/>
  <c r="BI407" i="7"/>
  <c r="BI406" i="7"/>
  <c r="BI248" i="7"/>
  <c r="BI321" i="7"/>
  <c r="BI405" i="7"/>
  <c r="BI247" i="7"/>
  <c r="BI320" i="7"/>
  <c r="BI404" i="7"/>
  <c r="BI246" i="7"/>
  <c r="BI319" i="7"/>
  <c r="BI318" i="7"/>
  <c r="BI317" i="7"/>
  <c r="BI403" i="7"/>
  <c r="BI316" i="7"/>
  <c r="BI245" i="7"/>
  <c r="BI402" i="7"/>
  <c r="BI315" i="7"/>
  <c r="BI314" i="7"/>
  <c r="BI313" i="7"/>
  <c r="BI401" i="7"/>
  <c r="BI400" i="7"/>
  <c r="BI399" i="7"/>
  <c r="BI312" i="7"/>
  <c r="BI398" i="7"/>
  <c r="BI397" i="7"/>
  <c r="BI396" i="7"/>
  <c r="BI395" i="7"/>
  <c r="BI394" i="7"/>
  <c r="BI311" i="7"/>
  <c r="BI393" i="7"/>
  <c r="BI392" i="7"/>
  <c r="BI391" i="7"/>
  <c r="BI244" i="7"/>
  <c r="BI310" i="7"/>
  <c r="BI243" i="7"/>
  <c r="BI309" i="7"/>
  <c r="BI242" i="7"/>
  <c r="BI308" i="7"/>
  <c r="BI241" i="7"/>
  <c r="BI240" i="7"/>
  <c r="BI121" i="7"/>
  <c r="BI239" i="7"/>
  <c r="BI238" i="7"/>
  <c r="BI307" i="7"/>
  <c r="BI237" i="7"/>
  <c r="BI236" i="7"/>
  <c r="BI235" i="7"/>
  <c r="BI306" i="7"/>
  <c r="BI234" i="7"/>
  <c r="BI233" i="7"/>
  <c r="BI232" i="7"/>
  <c r="BI305" i="7"/>
  <c r="BI120" i="7"/>
  <c r="BI119" i="7"/>
  <c r="BI118" i="7"/>
  <c r="BI117" i="7"/>
  <c r="BI231" i="7"/>
  <c r="BI230" i="7"/>
  <c r="BI229" i="7"/>
  <c r="BI304" i="7"/>
  <c r="BI303" i="7"/>
  <c r="BI228" i="7"/>
  <c r="BI116" i="7"/>
  <c r="BI302" i="7"/>
  <c r="BI115" i="7"/>
  <c r="BI114" i="7"/>
  <c r="BI227" i="7"/>
  <c r="BI301" i="7"/>
  <c r="BI226" i="7"/>
  <c r="BI225" i="7"/>
  <c r="BI300" i="7"/>
  <c r="BI224" i="7"/>
  <c r="BI223" i="7"/>
  <c r="BI222" i="7"/>
  <c r="BI221" i="7"/>
  <c r="BI220" i="7"/>
  <c r="BI219" i="7"/>
  <c r="BI218" i="7"/>
  <c r="BI217" i="7"/>
  <c r="BI216" i="7"/>
  <c r="BI215" i="7"/>
  <c r="BI214" i="7"/>
  <c r="BI213" i="7"/>
  <c r="BI113" i="7"/>
  <c r="BI299" i="7"/>
  <c r="BI212" i="7"/>
  <c r="BI112" i="7"/>
  <c r="BI211" i="7"/>
  <c r="BI210" i="7"/>
  <c r="BI111" i="7"/>
  <c r="BI298" i="7"/>
  <c r="BI209" i="7"/>
  <c r="BI297" i="7"/>
  <c r="BI296" i="7"/>
  <c r="BI295" i="7"/>
  <c r="BI208" i="7"/>
  <c r="BI207" i="7"/>
  <c r="BI294" i="7"/>
  <c r="BI110" i="7"/>
  <c r="BI206" i="7"/>
  <c r="BI205" i="7"/>
  <c r="BI293" i="7"/>
  <c r="BI204" i="7"/>
  <c r="BI109" i="7"/>
  <c r="BI292" i="7"/>
  <c r="BI291" i="7"/>
  <c r="BI203" i="7"/>
  <c r="BI108" i="7"/>
  <c r="BI290" i="7"/>
  <c r="BI289" i="7"/>
  <c r="BI202" i="7"/>
  <c r="BI201" i="7"/>
  <c r="BI200" i="7"/>
  <c r="BI199" i="7"/>
  <c r="BI288" i="7"/>
  <c r="BI198" i="7"/>
  <c r="BI197" i="7"/>
  <c r="BI196" i="7"/>
  <c r="BI107" i="7"/>
  <c r="BI287" i="7"/>
  <c r="BI195" i="7"/>
  <c r="BI194" i="7"/>
  <c r="BI193" i="7"/>
  <c r="BI192" i="7"/>
  <c r="BI191" i="7"/>
  <c r="BI190" i="7"/>
  <c r="BI106" i="7"/>
  <c r="BI105" i="7"/>
  <c r="BI189" i="7"/>
  <c r="BI188" i="7"/>
  <c r="BI187" i="7"/>
  <c r="BI186" i="7"/>
  <c r="BI104" i="7"/>
  <c r="BI185" i="7"/>
  <c r="BI103" i="7"/>
  <c r="BI102" i="7"/>
  <c r="BI101" i="7"/>
  <c r="BI100" i="7"/>
  <c r="BI99" i="7"/>
  <c r="BI98" i="7"/>
  <c r="BI97" i="7"/>
  <c r="BI96" i="7"/>
  <c r="BI184" i="7"/>
  <c r="BI95" i="7"/>
  <c r="BI94" i="7"/>
  <c r="BI93" i="7"/>
  <c r="BI92" i="7"/>
  <c r="BI183" i="7"/>
  <c r="BI182" i="7"/>
  <c r="BI91" i="7"/>
  <c r="BI181" i="7"/>
  <c r="BI180" i="7"/>
  <c r="BI90" i="7"/>
  <c r="BI89" i="7"/>
  <c r="BI88" i="7"/>
  <c r="BI87" i="7"/>
  <c r="BI179" i="7"/>
  <c r="BI178" i="7"/>
  <c r="BI86" i="7"/>
  <c r="BI85" i="7"/>
  <c r="BI84" i="7"/>
  <c r="BI177" i="7"/>
  <c r="BI83" i="7"/>
  <c r="BI176" i="7"/>
  <c r="BI175" i="7"/>
  <c r="BI82" i="7"/>
  <c r="BI81" i="7"/>
  <c r="BI174" i="7"/>
  <c r="BI80" i="7"/>
  <c r="BI79" i="7"/>
  <c r="BI173" i="7"/>
  <c r="BI78" i="7"/>
  <c r="BI172" i="7"/>
  <c r="BI77" i="7"/>
  <c r="BI171" i="7"/>
  <c r="BI170" i="7"/>
  <c r="BI169" i="7"/>
  <c r="BI76" i="7"/>
  <c r="BI168" i="7"/>
  <c r="BI75" i="7"/>
  <c r="BI74" i="7"/>
  <c r="BI73" i="7"/>
  <c r="BI72" i="7"/>
  <c r="BI71" i="7"/>
  <c r="BI167" i="7"/>
  <c r="BI166" i="7"/>
  <c r="BI165" i="7"/>
  <c r="BI70" i="7"/>
  <c r="BI69" i="7"/>
  <c r="BI68" i="7"/>
  <c r="BI164" i="7"/>
  <c r="BI163" i="7"/>
  <c r="BI162" i="7"/>
  <c r="BI67" i="7"/>
  <c r="BI66" i="7"/>
  <c r="BI161" i="7"/>
  <c r="BI160" i="7"/>
  <c r="BI159" i="7"/>
  <c r="BI65" i="7"/>
  <c r="BI158" i="7"/>
  <c r="BI64" i="7"/>
  <c r="BI63" i="7"/>
  <c r="BI62" i="7"/>
  <c r="BI61" i="7"/>
  <c r="BI60" i="7"/>
  <c r="BI157" i="7"/>
  <c r="BI156" i="7"/>
  <c r="BI59" i="7"/>
  <c r="BI58" i="7"/>
  <c r="BI57" i="7"/>
  <c r="BI56" i="7"/>
  <c r="BI155" i="7"/>
  <c r="BI154" i="7"/>
  <c r="BI153" i="7"/>
  <c r="BI152" i="7"/>
  <c r="BI55" i="7"/>
  <c r="BI54" i="7"/>
  <c r="BI151" i="7"/>
  <c r="BI53" i="7"/>
  <c r="BI150" i="7"/>
  <c r="BI52" i="7"/>
  <c r="BI51" i="7"/>
  <c r="BI149" i="7"/>
  <c r="BI50" i="7"/>
  <c r="BI148" i="7"/>
  <c r="BI49" i="7"/>
  <c r="BI147" i="7"/>
  <c r="BI146" i="7"/>
  <c r="BI145" i="7"/>
  <c r="BI144" i="7"/>
  <c r="BI143" i="7"/>
  <c r="BI142" i="7"/>
  <c r="BI141" i="7"/>
  <c r="BI140" i="7"/>
  <c r="BI48" i="7"/>
  <c r="BI3" i="7"/>
  <c r="BI47" i="7"/>
  <c r="BI46" i="7"/>
  <c r="BI45" i="7"/>
  <c r="BI44" i="7"/>
  <c r="BI43" i="7"/>
  <c r="BI42" i="7"/>
  <c r="BI41" i="7"/>
  <c r="BI40" i="7"/>
  <c r="BI39" i="7"/>
  <c r="BI38" i="7"/>
  <c r="BI37" i="7"/>
  <c r="BI36" i="7"/>
  <c r="BI35" i="7"/>
  <c r="BI34" i="7"/>
  <c r="BI33" i="7"/>
  <c r="BI32" i="7"/>
  <c r="BI31" i="7"/>
  <c r="BI30" i="7"/>
  <c r="BI29" i="7"/>
  <c r="BI28" i="7"/>
  <c r="BI27" i="7"/>
  <c r="BI26" i="7"/>
  <c r="BI25" i="7"/>
  <c r="BI24" i="7"/>
  <c r="BI2" i="7"/>
  <c r="BI23" i="7"/>
  <c r="BI22" i="7"/>
  <c r="BI21" i="7"/>
  <c r="BI20" i="7"/>
  <c r="BI19" i="7"/>
  <c r="BI18" i="7"/>
  <c r="BI17" i="7"/>
  <c r="BI16" i="7"/>
  <c r="BI15" i="7"/>
  <c r="BI14" i="7"/>
  <c r="BI13" i="7"/>
  <c r="BI12" i="7"/>
  <c r="BI11" i="7"/>
  <c r="BI10" i="7"/>
  <c r="BI9" i="7"/>
  <c r="BI8" i="7"/>
  <c r="BI7" i="7"/>
  <c r="BI6" i="7"/>
  <c r="BI5" i="7"/>
  <c r="BI4" i="7"/>
  <c r="BI3687" i="7"/>
  <c r="BI3686" i="7"/>
  <c r="BI3685" i="7"/>
  <c r="BI3684" i="7"/>
  <c r="BI3683" i="7"/>
  <c r="BI3682" i="7"/>
  <c r="BI3681" i="7"/>
  <c r="BI3680" i="7"/>
  <c r="BI3679" i="7"/>
  <c r="BI3678" i="7"/>
  <c r="BI3677" i="7"/>
  <c r="BI3676" i="7"/>
  <c r="BI3675" i="7"/>
  <c r="BI3674" i="7"/>
  <c r="BI3673" i="7"/>
  <c r="BI3672" i="7"/>
  <c r="BI3671" i="7"/>
  <c r="BI3670" i="7"/>
  <c r="BI3669" i="7"/>
  <c r="BI3668" i="7"/>
  <c r="BI3667" i="7"/>
  <c r="BI3666" i="7"/>
  <c r="BI3665" i="7"/>
  <c r="BI3664" i="7"/>
  <c r="BI3663" i="7"/>
  <c r="BI3662" i="7"/>
  <c r="BI3661" i="7"/>
  <c r="BI3660" i="7"/>
  <c r="BI3659" i="7"/>
  <c r="BI3658" i="7"/>
  <c r="BI3657" i="7"/>
  <c r="BI3656" i="7"/>
  <c r="BI3655" i="7"/>
  <c r="BI3654" i="7"/>
  <c r="BI3653" i="7"/>
  <c r="BI3652" i="7"/>
  <c r="BI3651" i="7"/>
  <c r="BI3650" i="7"/>
  <c r="BI3649" i="7"/>
  <c r="BI3648" i="7"/>
  <c r="BI3647" i="7"/>
  <c r="BI3646" i="7"/>
  <c r="BI3645" i="7"/>
  <c r="BI3644" i="7"/>
  <c r="BI3643" i="7"/>
  <c r="BI3642" i="7"/>
  <c r="BI3641" i="7"/>
  <c r="BI3640" i="7"/>
  <c r="BI3639" i="7"/>
  <c r="BI3638" i="7"/>
  <c r="BI3637" i="7"/>
  <c r="BI3636" i="7"/>
  <c r="BI3635" i="7"/>
  <c r="BI3634" i="7"/>
  <c r="BI3633" i="7"/>
  <c r="BI3632" i="7"/>
  <c r="BI3631" i="7"/>
  <c r="BI3630" i="7"/>
  <c r="BI3629" i="7"/>
  <c r="BI3628" i="7"/>
  <c r="BI3627" i="7"/>
  <c r="BI3626" i="7"/>
  <c r="BI3625" i="7"/>
  <c r="BI3624" i="7"/>
  <c r="BI3623" i="7"/>
  <c r="BI3622" i="7"/>
  <c r="BI3621" i="7"/>
  <c r="BI3620" i="7"/>
  <c r="BI3619" i="7"/>
  <c r="BI3618" i="7"/>
  <c r="BI3617" i="7"/>
  <c r="BI3616" i="7"/>
  <c r="BI3615" i="7"/>
  <c r="BI3614" i="7"/>
  <c r="BI3613" i="7"/>
  <c r="BI3612" i="7"/>
  <c r="BI3611" i="7"/>
  <c r="BI3610" i="7"/>
  <c r="BI3609" i="7"/>
  <c r="BI3608" i="7"/>
  <c r="BI3607" i="7"/>
  <c r="BI3606" i="7"/>
  <c r="BI3605" i="7"/>
  <c r="BI3604" i="7"/>
  <c r="BI3603" i="7"/>
  <c r="BI3602" i="7"/>
  <c r="BI3601" i="7"/>
  <c r="BI3600" i="7"/>
  <c r="BI3599" i="7"/>
  <c r="BI3598" i="7"/>
  <c r="BI3597" i="7"/>
  <c r="BI3596" i="7"/>
  <c r="BI3595" i="7"/>
  <c r="BI3594" i="7"/>
  <c r="BI3593" i="7"/>
  <c r="BI3592" i="7"/>
  <c r="BI3591" i="7"/>
  <c r="BI3590" i="7"/>
  <c r="BI3589" i="7"/>
  <c r="BI3588" i="7"/>
  <c r="BI3587" i="7"/>
  <c r="BI3586" i="7"/>
  <c r="BI3585" i="7"/>
  <c r="BI3584" i="7"/>
  <c r="BI3583" i="7"/>
  <c r="BI3582" i="7"/>
  <c r="BI3581" i="7"/>
  <c r="BI3580" i="7"/>
  <c r="BI3579" i="7"/>
  <c r="BI3578" i="7"/>
  <c r="BI3577" i="7"/>
  <c r="BI3576" i="7"/>
  <c r="BI3575" i="7"/>
  <c r="BI3574" i="7"/>
  <c r="BI3573" i="7"/>
  <c r="BI3572" i="7"/>
  <c r="BI3571" i="7"/>
  <c r="BI3570" i="7"/>
  <c r="BI3569" i="7"/>
  <c r="BI3568" i="7"/>
  <c r="BI3567" i="7"/>
  <c r="BI3566" i="7"/>
  <c r="BI3565" i="7"/>
  <c r="BI3564" i="7"/>
  <c r="BI3563" i="7"/>
  <c r="BI3562" i="7"/>
  <c r="BI3561" i="7"/>
  <c r="BI3560" i="7"/>
  <c r="BI3559" i="7"/>
  <c r="BI3558" i="7"/>
  <c r="BI3557" i="7"/>
  <c r="BI3556" i="7"/>
  <c r="BI3555" i="7"/>
  <c r="BI3554" i="7"/>
  <c r="BI3553" i="7"/>
  <c r="BI3552" i="7"/>
  <c r="BI3551" i="7"/>
  <c r="BI3550" i="7"/>
  <c r="BI3549" i="7"/>
  <c r="BI3548" i="7"/>
  <c r="BI3547" i="7"/>
  <c r="BI3546" i="7"/>
  <c r="BI3545" i="7"/>
  <c r="BI3544" i="7"/>
  <c r="BI3543" i="7"/>
  <c r="BI3542" i="7"/>
  <c r="BI3541" i="7"/>
  <c r="BI3540" i="7"/>
  <c r="BI3539" i="7"/>
  <c r="BI3538" i="7"/>
  <c r="BI3537" i="7"/>
  <c r="BI3536" i="7"/>
  <c r="BI3535" i="7"/>
  <c r="BI3534" i="7"/>
  <c r="BI3533" i="7"/>
  <c r="BI3532" i="7"/>
  <c r="BI3531" i="7"/>
  <c r="BI3530" i="7"/>
  <c r="BI3529" i="7"/>
  <c r="BI3528" i="7"/>
  <c r="BI3527" i="7"/>
  <c r="BI3526" i="7"/>
  <c r="BI3525" i="7"/>
  <c r="BI3524" i="7"/>
  <c r="BI3523" i="7"/>
  <c r="BI3522" i="7"/>
  <c r="BI3521" i="7"/>
  <c r="BI3520" i="7"/>
  <c r="BI3519" i="7"/>
  <c r="BI3518" i="7"/>
  <c r="BI3517" i="7"/>
  <c r="BI3516" i="7"/>
  <c r="BI3515" i="7"/>
  <c r="BI3514" i="7"/>
  <c r="BI3513" i="7"/>
  <c r="BI3512" i="7"/>
  <c r="BI3511" i="7"/>
  <c r="BI3510" i="7"/>
  <c r="BI3509" i="7"/>
  <c r="BI3508" i="7"/>
  <c r="BI3507" i="7"/>
  <c r="BI3506" i="7"/>
  <c r="BI3505" i="7"/>
  <c r="BI3504" i="7"/>
  <c r="BI3503" i="7"/>
  <c r="BI3502" i="7"/>
  <c r="BI3501" i="7"/>
  <c r="BI3500" i="7"/>
  <c r="BI3499" i="7"/>
  <c r="BI3498" i="7"/>
  <c r="BI3497" i="7"/>
  <c r="BI3496" i="7"/>
  <c r="BI3495" i="7"/>
  <c r="BI3494" i="7"/>
  <c r="BI3493" i="7"/>
  <c r="BI3492" i="7"/>
  <c r="BI3491" i="7"/>
  <c r="BI3490" i="7"/>
  <c r="BI3489" i="7"/>
  <c r="BI3488" i="7"/>
  <c r="BI3487" i="7"/>
  <c r="BI3486" i="7"/>
  <c r="BI3485" i="7"/>
  <c r="BI3484" i="7"/>
  <c r="BI3483" i="7"/>
  <c r="BI3482" i="7"/>
  <c r="BI3481" i="7"/>
  <c r="BI3480" i="7"/>
  <c r="BI3479" i="7"/>
  <c r="BI3478" i="7"/>
  <c r="BI3477" i="7"/>
  <c r="BI3476" i="7"/>
  <c r="BI3475" i="7"/>
  <c r="BI3474" i="7"/>
  <c r="BI3473" i="7"/>
  <c r="BI3472" i="7"/>
  <c r="BI3471" i="7"/>
  <c r="BI3470" i="7"/>
  <c r="BI3469" i="7"/>
  <c r="BI3468" i="7"/>
  <c r="BI3467" i="7"/>
  <c r="BI3466" i="7"/>
  <c r="BI3465" i="7"/>
  <c r="BI3464" i="7"/>
  <c r="BI3463" i="7"/>
  <c r="BI3462" i="7"/>
  <c r="BI3461" i="7"/>
  <c r="BI3460" i="7"/>
  <c r="BI3459" i="7"/>
  <c r="BI3458" i="7"/>
  <c r="BI3457" i="7"/>
  <c r="BI3456" i="7"/>
  <c r="BI3455" i="7"/>
  <c r="BI3454" i="7"/>
  <c r="BI3453" i="7"/>
  <c r="BI3452" i="7"/>
  <c r="BI3451" i="7"/>
  <c r="BI3450" i="7"/>
  <c r="BI3449" i="7"/>
  <c r="BI3448" i="7"/>
  <c r="BI3447" i="7"/>
  <c r="BI3446" i="7"/>
  <c r="BI3445" i="7"/>
  <c r="BI3444" i="7"/>
  <c r="BI3443" i="7"/>
  <c r="BI3442" i="7"/>
  <c r="BI3441" i="7"/>
  <c r="BI3440" i="7"/>
  <c r="BI3439" i="7"/>
  <c r="BI3438" i="7"/>
  <c r="BI3437" i="7"/>
  <c r="BI3436" i="7"/>
  <c r="BI3435" i="7"/>
  <c r="BI3434" i="7"/>
  <c r="BI3433" i="7"/>
  <c r="BI3432" i="7"/>
  <c r="BI3431" i="7"/>
  <c r="BI3430" i="7"/>
  <c r="BI3429" i="7"/>
  <c r="BI3428" i="7"/>
  <c r="BI3427" i="7"/>
  <c r="BI3426" i="7"/>
  <c r="BI3425" i="7"/>
  <c r="BI3424" i="7"/>
  <c r="BI3423" i="7"/>
  <c r="BI3422" i="7"/>
  <c r="BI3421" i="7"/>
  <c r="BI3420" i="7"/>
  <c r="BI3419" i="7"/>
  <c r="BI3418" i="7"/>
  <c r="BI3417" i="7"/>
  <c r="BI3416" i="7"/>
  <c r="BI3415" i="7"/>
  <c r="BI3414" i="7"/>
  <c r="BI3413" i="7"/>
  <c r="BI3412" i="7"/>
  <c r="BI3411" i="7"/>
  <c r="BI3410" i="7"/>
  <c r="BI3409" i="7"/>
  <c r="BI3408" i="7"/>
  <c r="BI3407" i="7"/>
  <c r="BI3406" i="7"/>
  <c r="BI3405" i="7"/>
  <c r="BI3404" i="7"/>
  <c r="BI3403" i="7"/>
  <c r="BI3402" i="7"/>
  <c r="BI3401" i="7"/>
  <c r="BI3400" i="7"/>
  <c r="BI3399" i="7"/>
  <c r="BI3398" i="7"/>
  <c r="BI3397" i="7"/>
  <c r="BI3396" i="7"/>
  <c r="BI3395" i="7"/>
  <c r="BI3394" i="7"/>
  <c r="BI3393" i="7"/>
  <c r="BI3392" i="7"/>
  <c r="BI3391" i="7"/>
  <c r="BI3390" i="7"/>
  <c r="BI3389" i="7"/>
  <c r="BI3388" i="7"/>
  <c r="BI3387" i="7"/>
  <c r="BI3386" i="7"/>
  <c r="BI3385" i="7"/>
  <c r="BI3384" i="7"/>
  <c r="BI3383" i="7"/>
  <c r="BI3382" i="7"/>
  <c r="BI3381" i="7"/>
  <c r="BI3380" i="7"/>
  <c r="BI3379" i="7"/>
  <c r="BI3378" i="7"/>
  <c r="BI3377" i="7"/>
  <c r="BI3376" i="7"/>
  <c r="BI3375" i="7"/>
  <c r="BI3374" i="7"/>
  <c r="BI3373" i="7"/>
  <c r="BI3372" i="7"/>
  <c r="BI3371" i="7"/>
  <c r="BI3370" i="7"/>
  <c r="BI3369" i="7"/>
  <c r="BI3368" i="7"/>
  <c r="BI3367" i="7"/>
  <c r="BI3366" i="7"/>
  <c r="BI3365" i="7"/>
  <c r="BI3364" i="7"/>
  <c r="BI3363" i="7"/>
  <c r="BI3362" i="7"/>
  <c r="BI3361" i="7"/>
  <c r="BI3360" i="7"/>
  <c r="BI3359" i="7"/>
  <c r="BI3358" i="7"/>
  <c r="BI3357" i="7"/>
  <c r="BI3356" i="7"/>
  <c r="BI3355" i="7"/>
  <c r="BI3354" i="7"/>
  <c r="BI3353" i="7"/>
  <c r="BI3352" i="7"/>
  <c r="BI3351" i="7"/>
  <c r="BI3350" i="7"/>
  <c r="BI3349" i="7"/>
  <c r="BI3348" i="7"/>
  <c r="BI3347" i="7"/>
  <c r="BI3346" i="7"/>
  <c r="BI3345" i="7"/>
  <c r="BI3344" i="7"/>
  <c r="BI3343" i="7"/>
  <c r="BI3342" i="7"/>
  <c r="BI3341" i="7"/>
  <c r="BI3340" i="7"/>
  <c r="BI3339" i="7"/>
  <c r="BI3338" i="7"/>
  <c r="BI3337" i="7"/>
  <c r="BI3336" i="7"/>
  <c r="BI3335" i="7"/>
  <c r="BI3334" i="7"/>
  <c r="BI3333" i="7"/>
  <c r="BI3332" i="7"/>
  <c r="BI3331" i="7"/>
  <c r="BI3330" i="7"/>
  <c r="BI3329" i="7"/>
  <c r="BI3328" i="7"/>
  <c r="BI3327" i="7"/>
  <c r="BI3326" i="7"/>
  <c r="BI3325" i="7"/>
  <c r="BI3324" i="7"/>
  <c r="BI3323" i="7"/>
  <c r="BI3322" i="7"/>
  <c r="BI3321" i="7"/>
  <c r="BI3320" i="7"/>
  <c r="BI3319" i="7"/>
  <c r="BI3318" i="7"/>
  <c r="BI3317" i="7"/>
  <c r="BI3316" i="7"/>
  <c r="BI3315" i="7"/>
  <c r="BI3314" i="7"/>
  <c r="BI3313" i="7"/>
  <c r="BI3312" i="7"/>
  <c r="BI3311" i="7"/>
  <c r="BI3310" i="7"/>
  <c r="BI3309" i="7"/>
  <c r="BI3308" i="7"/>
  <c r="BI3307" i="7"/>
  <c r="BI3306" i="7"/>
  <c r="BI3305" i="7"/>
  <c r="BI3304" i="7"/>
  <c r="BI3303" i="7"/>
  <c r="BI3302" i="7"/>
  <c r="BI3301" i="7"/>
  <c r="BI3300" i="7"/>
  <c r="BI3299" i="7"/>
  <c r="BI3298" i="7"/>
  <c r="BI3297" i="7"/>
  <c r="BI3296" i="7"/>
  <c r="BI3295" i="7"/>
  <c r="BI3294" i="7"/>
  <c r="BI3293" i="7"/>
  <c r="BI3292" i="7"/>
  <c r="BI3291" i="7"/>
  <c r="BI3290" i="7"/>
  <c r="BI3289" i="7"/>
  <c r="BI3288" i="7"/>
  <c r="BI3287" i="7"/>
  <c r="BI3286" i="7"/>
  <c r="BI3285" i="7"/>
  <c r="BI3284" i="7"/>
  <c r="BI3283" i="7"/>
  <c r="BI3282" i="7"/>
  <c r="BI3281" i="7"/>
  <c r="BI3280" i="7"/>
  <c r="BI3279" i="7"/>
  <c r="BI3278" i="7"/>
  <c r="BI3277" i="7"/>
  <c r="BI3276" i="7"/>
  <c r="BI3275" i="7"/>
  <c r="BI3274" i="7"/>
  <c r="BI3273" i="7"/>
  <c r="BI3272" i="7"/>
  <c r="BI3271" i="7"/>
  <c r="BI3270" i="7"/>
  <c r="BI3269" i="7"/>
  <c r="BI3268" i="7"/>
  <c r="BI3267" i="7"/>
  <c r="BI3266" i="7"/>
  <c r="BI3265" i="7"/>
  <c r="BI3264" i="7"/>
  <c r="BI3263" i="7"/>
  <c r="BI3262" i="7"/>
  <c r="BI3261" i="7"/>
  <c r="BI3260" i="7"/>
  <c r="BI3259" i="7"/>
  <c r="BI3258" i="7"/>
  <c r="BI3257" i="7"/>
  <c r="BI3256" i="7"/>
  <c r="BI3255" i="7"/>
  <c r="BI3254" i="7"/>
  <c r="BI3253" i="7"/>
  <c r="BI3252" i="7"/>
  <c r="BI3251" i="7"/>
  <c r="BI3250" i="7"/>
  <c r="BI3249" i="7"/>
  <c r="BI3248" i="7"/>
  <c r="BI3247" i="7"/>
  <c r="BI3246" i="7"/>
  <c r="BI3245" i="7"/>
  <c r="BI3244" i="7"/>
  <c r="BI3243" i="7"/>
  <c r="BI3242" i="7"/>
  <c r="BI3241" i="7"/>
  <c r="BI3240" i="7"/>
  <c r="BI3239" i="7"/>
  <c r="BI3238" i="7"/>
  <c r="BI3237" i="7"/>
  <c r="BI3236" i="7"/>
  <c r="BI3235" i="7"/>
  <c r="BI3234" i="7"/>
  <c r="BI3233" i="7"/>
  <c r="BI3232" i="7"/>
  <c r="BI3231" i="7"/>
  <c r="BI3230" i="7"/>
  <c r="BI3229" i="7"/>
  <c r="BI3228" i="7"/>
  <c r="BI3227" i="7"/>
  <c r="BI3226" i="7"/>
  <c r="BI3225" i="7"/>
  <c r="BI3224" i="7"/>
  <c r="BI3223" i="7"/>
  <c r="BI3222" i="7"/>
  <c r="BI3221" i="7"/>
  <c r="BI3220" i="7"/>
  <c r="BI3219" i="7"/>
  <c r="BI3218" i="7"/>
  <c r="BI3217" i="7"/>
  <c r="BI3216" i="7"/>
  <c r="BI3215" i="7"/>
  <c r="BI3214" i="7"/>
  <c r="BI3213" i="7"/>
  <c r="BI3212" i="7"/>
  <c r="BI3211" i="7"/>
  <c r="BI3210" i="7"/>
  <c r="BI3209" i="7"/>
  <c r="BI3208" i="7"/>
  <c r="BI3207" i="7"/>
  <c r="BI3206" i="7"/>
  <c r="BI3205" i="7"/>
  <c r="BI3204" i="7"/>
  <c r="BI3203" i="7"/>
  <c r="BI3202" i="7"/>
  <c r="BI3201" i="7"/>
  <c r="BI3200" i="7"/>
  <c r="BI3199" i="7"/>
  <c r="BI3198" i="7"/>
  <c r="BI3197" i="7"/>
  <c r="BI3196" i="7"/>
  <c r="BI3195" i="7"/>
  <c r="BI3194" i="7"/>
  <c r="BI3193" i="7"/>
  <c r="BI3192" i="7"/>
  <c r="BI3191" i="7"/>
  <c r="BI3190" i="7"/>
  <c r="BI3189" i="7"/>
  <c r="BI3188" i="7"/>
  <c r="BI3187" i="7"/>
  <c r="BI3186" i="7"/>
  <c r="BI3185" i="7"/>
  <c r="BI3184" i="7"/>
  <c r="BI3183" i="7"/>
  <c r="BI3182" i="7"/>
  <c r="BI3181" i="7"/>
  <c r="BI3180" i="7"/>
  <c r="BI3179" i="7"/>
  <c r="BI3178" i="7"/>
  <c r="BI3177" i="7"/>
  <c r="BI3176" i="7"/>
  <c r="BI3175" i="7"/>
  <c r="BI3174" i="7"/>
  <c r="BI3173" i="7"/>
  <c r="BI3172" i="7"/>
  <c r="BI3171" i="7"/>
  <c r="BI3170" i="7"/>
  <c r="BI3169" i="7"/>
  <c r="BI3168" i="7"/>
  <c r="BI3167" i="7"/>
  <c r="BI3166" i="7"/>
  <c r="BI3165" i="7"/>
  <c r="BI3164" i="7"/>
  <c r="BI3163" i="7"/>
  <c r="BI3162" i="7"/>
  <c r="BI3161" i="7"/>
  <c r="BI3160" i="7"/>
  <c r="BI3159" i="7"/>
  <c r="BI3158" i="7"/>
  <c r="BI3157" i="7"/>
  <c r="BI3156" i="7"/>
  <c r="BI3155" i="7"/>
  <c r="BI3154" i="7"/>
  <c r="BI3153" i="7"/>
  <c r="BI3152" i="7"/>
  <c r="BI3151" i="7"/>
  <c r="BI3150" i="7"/>
  <c r="BI3149" i="7"/>
  <c r="BI3148" i="7"/>
  <c r="BI3147" i="7"/>
  <c r="BI3146" i="7"/>
  <c r="BI3145" i="7"/>
  <c r="BI3144" i="7"/>
  <c r="BI3143" i="7"/>
  <c r="BI3142" i="7"/>
  <c r="BI3141" i="7"/>
  <c r="BI3140" i="7"/>
  <c r="BI3139" i="7"/>
  <c r="BI3138" i="7"/>
  <c r="BI3137" i="7"/>
  <c r="BI3136" i="7"/>
  <c r="BI3135" i="7"/>
  <c r="BI3134" i="7"/>
  <c r="BI3133" i="7"/>
  <c r="BI3132" i="7"/>
  <c r="BI3131" i="7"/>
  <c r="BI3130" i="7"/>
  <c r="BI3129" i="7"/>
  <c r="BI3128" i="7"/>
  <c r="BI3127" i="7"/>
  <c r="BI3126" i="7"/>
  <c r="BI3125" i="7"/>
  <c r="BI3124" i="7"/>
  <c r="BI3123" i="7"/>
  <c r="BI3122" i="7"/>
  <c r="BI3121" i="7"/>
  <c r="BI3120" i="7"/>
  <c r="BI3119" i="7"/>
  <c r="BI3118" i="7"/>
  <c r="BI3117" i="7"/>
  <c r="BI3116" i="7"/>
  <c r="BI3115" i="7"/>
  <c r="BI3114" i="7"/>
  <c r="BI3113" i="7"/>
  <c r="BI3112" i="7"/>
  <c r="BI3111" i="7"/>
  <c r="BI3110" i="7"/>
  <c r="BI3109" i="7"/>
  <c r="BI3108" i="7"/>
  <c r="BI3107" i="7"/>
  <c r="BI3106" i="7"/>
  <c r="BI3105" i="7"/>
  <c r="BI3104" i="7"/>
  <c r="BI3103" i="7"/>
  <c r="BI3102" i="7"/>
  <c r="BI3101" i="7"/>
  <c r="BI3100" i="7"/>
  <c r="BI3099" i="7"/>
  <c r="BI3098" i="7"/>
  <c r="BI3097" i="7"/>
  <c r="BI3096" i="7"/>
  <c r="BI3095" i="7"/>
  <c r="BI3094" i="7"/>
  <c r="BI3093" i="7"/>
  <c r="BI3092" i="7"/>
  <c r="BI3091" i="7"/>
  <c r="BI3090" i="7"/>
  <c r="BI3089" i="7"/>
  <c r="BI3088" i="7"/>
  <c r="BI3087" i="7"/>
  <c r="BI3086" i="7"/>
  <c r="BI3085" i="7"/>
  <c r="BI3084" i="7"/>
  <c r="BI3083" i="7"/>
  <c r="BI3082" i="7"/>
  <c r="BI3081" i="7"/>
  <c r="BI3080" i="7"/>
  <c r="BI3079" i="7"/>
  <c r="BI3078" i="7"/>
  <c r="BI3077" i="7"/>
  <c r="BI3076" i="7"/>
  <c r="BI3075" i="7"/>
  <c r="BI3074" i="7"/>
  <c r="BI3073" i="7"/>
  <c r="BI3072" i="7"/>
  <c r="BI3071" i="7"/>
  <c r="BI3070" i="7"/>
  <c r="BI3069" i="7"/>
  <c r="BI3068" i="7"/>
  <c r="BI3067" i="7"/>
  <c r="BI3066" i="7"/>
  <c r="BI3065" i="7"/>
  <c r="BI3064" i="7"/>
  <c r="BI3063" i="7"/>
  <c r="BI3062" i="7"/>
  <c r="BI3061" i="7"/>
  <c r="BI3060" i="7"/>
  <c r="BI3059" i="7"/>
  <c r="BI3058" i="7"/>
  <c r="BI3057" i="7"/>
  <c r="BI3056" i="7"/>
  <c r="BI3055" i="7"/>
  <c r="BI3054" i="7"/>
  <c r="BI3053" i="7"/>
  <c r="BI3052" i="7"/>
  <c r="BI3051" i="7"/>
  <c r="BI3050" i="7"/>
  <c r="BI3049" i="7"/>
  <c r="BI3048" i="7"/>
  <c r="BI3047" i="7"/>
  <c r="BI3046" i="7"/>
  <c r="BI3045" i="7"/>
  <c r="BI3044" i="7"/>
  <c r="BI3043" i="7"/>
  <c r="BI3042" i="7"/>
  <c r="BI3041" i="7"/>
  <c r="BI3040" i="7"/>
  <c r="BI3039" i="7"/>
  <c r="BI3038" i="7"/>
  <c r="BI3037" i="7"/>
  <c r="BI3036" i="7"/>
  <c r="BI3035" i="7"/>
  <c r="BI3034" i="7"/>
  <c r="BI3033" i="7"/>
  <c r="BI3032" i="7"/>
  <c r="BI3031" i="7"/>
  <c r="BI3030" i="7"/>
  <c r="BI3029" i="7"/>
  <c r="BI3028" i="7"/>
  <c r="BI3027" i="7"/>
  <c r="BI3026" i="7"/>
  <c r="BI3025" i="7"/>
  <c r="BI3024" i="7"/>
  <c r="BI3023" i="7"/>
  <c r="BI3022" i="7"/>
  <c r="BI3021" i="7"/>
  <c r="BI3020" i="7"/>
  <c r="BI3019" i="7"/>
  <c r="BI3018" i="7"/>
  <c r="BI3017" i="7"/>
  <c r="BI3016" i="7"/>
  <c r="BI3015" i="7"/>
  <c r="BI3014" i="7"/>
  <c r="BI3013" i="7"/>
  <c r="BI3012" i="7"/>
  <c r="BI3011" i="7"/>
  <c r="BI3010" i="7"/>
  <c r="BI3009" i="7"/>
  <c r="BI3008" i="7"/>
  <c r="BI3007" i="7"/>
  <c r="BI3006" i="7"/>
  <c r="BI3005" i="7"/>
  <c r="BI3004" i="7"/>
  <c r="BI3003" i="7"/>
  <c r="BI3002" i="7"/>
  <c r="BI3001" i="7"/>
  <c r="BI3000" i="7"/>
  <c r="BI2999" i="7"/>
  <c r="BI2998" i="7"/>
  <c r="BI2997" i="7"/>
  <c r="BI2996" i="7"/>
  <c r="BI2995" i="7"/>
  <c r="BI2994" i="7"/>
  <c r="BI2993" i="7"/>
  <c r="BI2992" i="7"/>
  <c r="BI2991" i="7"/>
  <c r="BI2990" i="7"/>
  <c r="BI2989" i="7"/>
  <c r="BI2988" i="7"/>
  <c r="BI2987" i="7"/>
  <c r="BI2986" i="7"/>
  <c r="BI2985" i="7"/>
  <c r="BI2984" i="7"/>
  <c r="BI2983" i="7"/>
  <c r="BI2982" i="7"/>
  <c r="BI2981" i="7"/>
  <c r="BI2980" i="7"/>
  <c r="BI2979" i="7"/>
  <c r="BI2978" i="7"/>
  <c r="BI2977" i="7"/>
  <c r="BI2976" i="7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S59" i="15"/>
  <c r="S63" i="15"/>
  <c r="S61" i="15"/>
  <c r="S58" i="15"/>
  <c r="S54" i="15"/>
  <c r="S56" i="15"/>
  <c r="S52" i="15"/>
  <c r="S53" i="15"/>
  <c r="S43" i="15"/>
  <c r="S47" i="15"/>
  <c r="S40" i="15"/>
  <c r="S42" i="15"/>
  <c r="S41" i="15"/>
  <c r="S39" i="15"/>
  <c r="S33" i="15"/>
  <c r="S37" i="15"/>
  <c r="S35" i="15"/>
  <c r="S38" i="15"/>
  <c r="S34" i="15"/>
  <c r="AI55" i="3"/>
  <c r="AH55" i="3"/>
  <c r="AG55" i="3"/>
  <c r="AF55" i="3"/>
  <c r="I81" i="4" s="1"/>
  <c r="AE55" i="3"/>
  <c r="AD55" i="3"/>
  <c r="AC55" i="3"/>
  <c r="AB55" i="3"/>
  <c r="AA55" i="3"/>
  <c r="Z55" i="3"/>
  <c r="P81" i="4" s="1"/>
  <c r="Y55" i="3"/>
  <c r="O81" i="4" s="1"/>
  <c r="X55" i="3"/>
  <c r="N81" i="4" s="1"/>
  <c r="W55" i="3"/>
  <c r="V55" i="3"/>
  <c r="U55" i="3"/>
  <c r="T55" i="3"/>
  <c r="S55" i="3"/>
  <c r="R55" i="3"/>
  <c r="Q55" i="3"/>
  <c r="P55" i="3"/>
  <c r="M81" i="4" s="1"/>
  <c r="O55" i="3"/>
  <c r="N55" i="3"/>
  <c r="M55" i="3"/>
  <c r="L55" i="3"/>
  <c r="L81" i="4" s="1"/>
  <c r="K55" i="3"/>
  <c r="K81" i="4" s="1"/>
  <c r="J55" i="3"/>
  <c r="I55" i="3"/>
  <c r="F81" i="4" s="1"/>
  <c r="H55" i="3"/>
  <c r="G55" i="3"/>
  <c r="F55" i="3"/>
  <c r="E55" i="3"/>
  <c r="D55" i="3"/>
  <c r="AI54" i="3"/>
  <c r="AH54" i="3"/>
  <c r="AG54" i="3"/>
  <c r="AF54" i="3"/>
  <c r="AE54" i="3"/>
  <c r="AD54" i="3"/>
  <c r="AC54" i="3"/>
  <c r="AB54" i="3"/>
  <c r="AA54" i="3"/>
  <c r="G80" i="4" s="1"/>
  <c r="Z54" i="3"/>
  <c r="P80" i="4" s="1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L80" i="4" s="1"/>
  <c r="K54" i="3"/>
  <c r="K80" i="4" s="1"/>
  <c r="J54" i="3"/>
  <c r="I54" i="3"/>
  <c r="F80" i="4" s="1"/>
  <c r="H54" i="3"/>
  <c r="G54" i="3"/>
  <c r="F54" i="3"/>
  <c r="E54" i="3"/>
  <c r="D80" i="4" s="1"/>
  <c r="D54" i="3"/>
  <c r="AI53" i="3"/>
  <c r="AH53" i="3"/>
  <c r="AG53" i="3"/>
  <c r="AF53" i="3"/>
  <c r="I79" i="4" s="1"/>
  <c r="AE53" i="3"/>
  <c r="AD53" i="3"/>
  <c r="AC53" i="3"/>
  <c r="AB53" i="3"/>
  <c r="AA53" i="3"/>
  <c r="Z53" i="3"/>
  <c r="P79" i="4" s="1"/>
  <c r="Y53" i="3"/>
  <c r="X53" i="3"/>
  <c r="N79" i="4" s="1"/>
  <c r="W53" i="3"/>
  <c r="V53" i="3"/>
  <c r="U53" i="3"/>
  <c r="T53" i="3"/>
  <c r="S53" i="3"/>
  <c r="R53" i="3"/>
  <c r="Q53" i="3"/>
  <c r="P53" i="3"/>
  <c r="M79" i="4" s="1"/>
  <c r="O53" i="3"/>
  <c r="N53" i="3"/>
  <c r="M53" i="3"/>
  <c r="L53" i="3"/>
  <c r="L79" i="4" s="1"/>
  <c r="K53" i="3"/>
  <c r="J53" i="3"/>
  <c r="I53" i="3"/>
  <c r="F79" i="4" s="1"/>
  <c r="H53" i="3"/>
  <c r="G53" i="3"/>
  <c r="F53" i="3"/>
  <c r="E53" i="3"/>
  <c r="D53" i="3"/>
  <c r="AI52" i="3"/>
  <c r="AH52" i="3"/>
  <c r="AG52" i="3"/>
  <c r="AF52" i="3"/>
  <c r="I78" i="4" s="1"/>
  <c r="AE52" i="3"/>
  <c r="AD52" i="3"/>
  <c r="AC52" i="3"/>
  <c r="AB52" i="3"/>
  <c r="AA52" i="3"/>
  <c r="Z52" i="3"/>
  <c r="P78" i="4" s="1"/>
  <c r="Y52" i="3"/>
  <c r="O78" i="4" s="1"/>
  <c r="X52" i="3"/>
  <c r="N78" i="4" s="1"/>
  <c r="W52" i="3"/>
  <c r="V52" i="3"/>
  <c r="U52" i="3"/>
  <c r="T52" i="3"/>
  <c r="S52" i="3"/>
  <c r="R52" i="3"/>
  <c r="Q52" i="3"/>
  <c r="P52" i="3"/>
  <c r="O52" i="3"/>
  <c r="N52" i="3"/>
  <c r="M52" i="3"/>
  <c r="L52" i="3"/>
  <c r="L78" i="4" s="1"/>
  <c r="K52" i="3"/>
  <c r="J52" i="3"/>
  <c r="J78" i="4" s="1"/>
  <c r="I52" i="3"/>
  <c r="H52" i="3"/>
  <c r="G52" i="3"/>
  <c r="F52" i="3"/>
  <c r="E52" i="3"/>
  <c r="D78" i="4" s="1"/>
  <c r="D52" i="3"/>
  <c r="AI51" i="3"/>
  <c r="AH51" i="3"/>
  <c r="AG51" i="3"/>
  <c r="AF51" i="3"/>
  <c r="I77" i="4" s="1"/>
  <c r="AE51" i="3"/>
  <c r="AD51" i="3"/>
  <c r="AC51" i="3"/>
  <c r="AB51" i="3"/>
  <c r="AA51" i="3"/>
  <c r="G77" i="4" s="1"/>
  <c r="Z51" i="3"/>
  <c r="Y51" i="3"/>
  <c r="O77" i="4" s="1"/>
  <c r="O66" i="15" s="1"/>
  <c r="X51" i="3"/>
  <c r="N77" i="4" s="1"/>
  <c r="W51" i="3"/>
  <c r="V51" i="3"/>
  <c r="U51" i="3"/>
  <c r="T51" i="3"/>
  <c r="S51" i="3"/>
  <c r="R51" i="3"/>
  <c r="Q51" i="3"/>
  <c r="P51" i="3"/>
  <c r="M77" i="4" s="1"/>
  <c r="M66" i="15" s="1"/>
  <c r="O51" i="3"/>
  <c r="N51" i="3"/>
  <c r="M51" i="3"/>
  <c r="L51" i="3"/>
  <c r="K51" i="3"/>
  <c r="K77" i="4" s="1"/>
  <c r="J51" i="3"/>
  <c r="I51" i="3"/>
  <c r="F77" i="4" s="1"/>
  <c r="H51" i="3"/>
  <c r="G51" i="3"/>
  <c r="F51" i="3"/>
  <c r="E51" i="3"/>
  <c r="D77" i="4" s="1"/>
  <c r="D51" i="3"/>
  <c r="AI50" i="3"/>
  <c r="AH50" i="3"/>
  <c r="AG50" i="3"/>
  <c r="AF50" i="3"/>
  <c r="AE50" i="3"/>
  <c r="AD50" i="3"/>
  <c r="AC50" i="3"/>
  <c r="AB50" i="3"/>
  <c r="AA50" i="3"/>
  <c r="Z50" i="3"/>
  <c r="Y50" i="3"/>
  <c r="O76" i="4" s="1"/>
  <c r="X50" i="3"/>
  <c r="N76" i="4" s="1"/>
  <c r="W50" i="3"/>
  <c r="V50" i="3"/>
  <c r="U50" i="3"/>
  <c r="T50" i="3"/>
  <c r="S50" i="3"/>
  <c r="R50" i="3"/>
  <c r="Q50" i="3"/>
  <c r="P50" i="3"/>
  <c r="M76" i="4" s="1"/>
  <c r="O50" i="3"/>
  <c r="N50" i="3"/>
  <c r="M50" i="3"/>
  <c r="L50" i="3"/>
  <c r="L76" i="4" s="1"/>
  <c r="K50" i="3"/>
  <c r="J50" i="3"/>
  <c r="J76" i="4" s="1"/>
  <c r="I50" i="3"/>
  <c r="H50" i="3"/>
  <c r="G50" i="3"/>
  <c r="F50" i="3"/>
  <c r="E50" i="3"/>
  <c r="D50" i="3"/>
  <c r="AI49" i="3"/>
  <c r="AH49" i="3"/>
  <c r="AG49" i="3"/>
  <c r="AF49" i="3"/>
  <c r="I75" i="4" s="1"/>
  <c r="AE49" i="3"/>
  <c r="AD49" i="3"/>
  <c r="AC49" i="3"/>
  <c r="AB49" i="3"/>
  <c r="AA49" i="3"/>
  <c r="G75" i="4" s="1"/>
  <c r="Z49" i="3"/>
  <c r="P75" i="4" s="1"/>
  <c r="Y49" i="3"/>
  <c r="O75" i="4" s="1"/>
  <c r="X49" i="3"/>
  <c r="N75" i="4" s="1"/>
  <c r="W49" i="3"/>
  <c r="V49" i="3"/>
  <c r="U49" i="3"/>
  <c r="T49" i="3"/>
  <c r="S49" i="3"/>
  <c r="R49" i="3"/>
  <c r="Q49" i="3"/>
  <c r="P49" i="3"/>
  <c r="M75" i="4" s="1"/>
  <c r="O49" i="3"/>
  <c r="N49" i="3"/>
  <c r="M49" i="3"/>
  <c r="L49" i="3"/>
  <c r="L75" i="4" s="1"/>
  <c r="L64" i="15" s="1"/>
  <c r="K49" i="3"/>
  <c r="J49" i="3"/>
  <c r="I49" i="3"/>
  <c r="F75" i="4" s="1"/>
  <c r="F64" i="15" s="1"/>
  <c r="H49" i="3"/>
  <c r="G49" i="3"/>
  <c r="F49" i="3"/>
  <c r="E49" i="3"/>
  <c r="D75" i="4" s="1"/>
  <c r="D49" i="3"/>
  <c r="AI48" i="3"/>
  <c r="AH48" i="3"/>
  <c r="AG48" i="3"/>
  <c r="AF48" i="3"/>
  <c r="AE48" i="3"/>
  <c r="AD48" i="3"/>
  <c r="AC48" i="3"/>
  <c r="AB48" i="3"/>
  <c r="AA48" i="3"/>
  <c r="Z48" i="3"/>
  <c r="P74" i="4" s="1"/>
  <c r="Y48" i="3"/>
  <c r="X48" i="3"/>
  <c r="N74" i="4" s="1"/>
  <c r="W48" i="3"/>
  <c r="V48" i="3"/>
  <c r="U48" i="3"/>
  <c r="T48" i="3"/>
  <c r="S48" i="3"/>
  <c r="R48" i="3"/>
  <c r="Q48" i="3"/>
  <c r="P48" i="3"/>
  <c r="O48" i="3"/>
  <c r="N48" i="3"/>
  <c r="M48" i="3"/>
  <c r="L48" i="3"/>
  <c r="L74" i="4" s="1"/>
  <c r="K48" i="3"/>
  <c r="K74" i="4" s="1"/>
  <c r="J48" i="3"/>
  <c r="J74" i="4" s="1"/>
  <c r="I48" i="3"/>
  <c r="F74" i="4" s="1"/>
  <c r="H48" i="3"/>
  <c r="G48" i="3"/>
  <c r="F48" i="3"/>
  <c r="E48" i="3"/>
  <c r="D74" i="4" s="1"/>
  <c r="D48" i="3"/>
  <c r="AI47" i="3"/>
  <c r="AH47" i="3"/>
  <c r="AG47" i="3"/>
  <c r="AF47" i="3"/>
  <c r="I73" i="4" s="1"/>
  <c r="AE47" i="3"/>
  <c r="AD47" i="3"/>
  <c r="AC47" i="3"/>
  <c r="AB47" i="3"/>
  <c r="AA47" i="3"/>
  <c r="Z47" i="3"/>
  <c r="P73" i="4" s="1"/>
  <c r="Y47" i="3"/>
  <c r="X47" i="3"/>
  <c r="N73" i="4" s="1"/>
  <c r="N63" i="15" s="1"/>
  <c r="W47" i="3"/>
  <c r="V47" i="3"/>
  <c r="U47" i="3"/>
  <c r="T47" i="3"/>
  <c r="S47" i="3"/>
  <c r="R47" i="3"/>
  <c r="Q47" i="3"/>
  <c r="P47" i="3"/>
  <c r="M73" i="4" s="1"/>
  <c r="O47" i="3"/>
  <c r="N47" i="3"/>
  <c r="M47" i="3"/>
  <c r="L47" i="3"/>
  <c r="L73" i="4" s="1"/>
  <c r="K47" i="3"/>
  <c r="K73" i="4" s="1"/>
  <c r="J47" i="3"/>
  <c r="I47" i="3"/>
  <c r="F73" i="4" s="1"/>
  <c r="F63" i="15" s="1"/>
  <c r="H47" i="3"/>
  <c r="G47" i="3"/>
  <c r="F47" i="3"/>
  <c r="E47" i="3"/>
  <c r="D73" i="4" s="1"/>
  <c r="D47" i="3"/>
  <c r="AI46" i="3"/>
  <c r="AH46" i="3"/>
  <c r="AG46" i="3"/>
  <c r="AF46" i="3"/>
  <c r="I72" i="4" s="1"/>
  <c r="I62" i="15" s="1"/>
  <c r="AE46" i="3"/>
  <c r="AD46" i="3"/>
  <c r="AC46" i="3"/>
  <c r="AB46" i="3"/>
  <c r="AA46" i="3"/>
  <c r="Z46" i="3"/>
  <c r="P72" i="4" s="1"/>
  <c r="Y46" i="3"/>
  <c r="O72" i="4" s="1"/>
  <c r="X46" i="3"/>
  <c r="N72" i="4" s="1"/>
  <c r="W46" i="3"/>
  <c r="V46" i="3"/>
  <c r="U46" i="3"/>
  <c r="T46" i="3"/>
  <c r="S46" i="3"/>
  <c r="R46" i="3"/>
  <c r="Q46" i="3"/>
  <c r="P46" i="3"/>
  <c r="M72" i="4" s="1"/>
  <c r="M62" i="15" s="1"/>
  <c r="O46" i="3"/>
  <c r="N46" i="3"/>
  <c r="M46" i="3"/>
  <c r="L46" i="3"/>
  <c r="L72" i="4" s="1"/>
  <c r="K46" i="3"/>
  <c r="J46" i="3"/>
  <c r="J72" i="4" s="1"/>
  <c r="J62" i="15" s="1"/>
  <c r="I46" i="3"/>
  <c r="F72" i="4" s="1"/>
  <c r="F62" i="15" s="1"/>
  <c r="H46" i="3"/>
  <c r="G46" i="3"/>
  <c r="F46" i="3"/>
  <c r="E46" i="3"/>
  <c r="D46" i="3"/>
  <c r="AI45" i="3"/>
  <c r="AH45" i="3"/>
  <c r="AG45" i="3"/>
  <c r="AF45" i="3"/>
  <c r="I71" i="4" s="1"/>
  <c r="AE45" i="3"/>
  <c r="AD45" i="3"/>
  <c r="AC45" i="3"/>
  <c r="AB45" i="3"/>
  <c r="AA45" i="3"/>
  <c r="G71" i="4" s="1"/>
  <c r="Z45" i="3"/>
  <c r="Y45" i="3"/>
  <c r="X45" i="3"/>
  <c r="N71" i="4" s="1"/>
  <c r="N61" i="15" s="1"/>
  <c r="W45" i="3"/>
  <c r="V45" i="3"/>
  <c r="U45" i="3"/>
  <c r="T45" i="3"/>
  <c r="S45" i="3"/>
  <c r="R45" i="3"/>
  <c r="Q45" i="3"/>
  <c r="P45" i="3"/>
  <c r="M71" i="4" s="1"/>
  <c r="O45" i="3"/>
  <c r="N45" i="3"/>
  <c r="M45" i="3"/>
  <c r="L45" i="3"/>
  <c r="K45" i="3"/>
  <c r="K71" i="4" s="1"/>
  <c r="K61" i="15" s="1"/>
  <c r="J45" i="3"/>
  <c r="J71" i="4" s="1"/>
  <c r="I45" i="3"/>
  <c r="F71" i="4" s="1"/>
  <c r="H45" i="3"/>
  <c r="G45" i="3"/>
  <c r="F45" i="3"/>
  <c r="E45" i="3"/>
  <c r="D71" i="4" s="1"/>
  <c r="D45" i="3"/>
  <c r="AI44" i="3"/>
  <c r="AH44" i="3"/>
  <c r="AG44" i="3"/>
  <c r="AF44" i="3"/>
  <c r="I70" i="4" s="1"/>
  <c r="AE44" i="3"/>
  <c r="AD44" i="3"/>
  <c r="AC44" i="3"/>
  <c r="AB44" i="3"/>
  <c r="AA44" i="3"/>
  <c r="Z44" i="3"/>
  <c r="Y44" i="3"/>
  <c r="O70" i="4" s="1"/>
  <c r="X44" i="3"/>
  <c r="N70" i="4" s="1"/>
  <c r="W44" i="3"/>
  <c r="V44" i="3"/>
  <c r="U44" i="3"/>
  <c r="T44" i="3"/>
  <c r="S44" i="3"/>
  <c r="R44" i="3"/>
  <c r="Q44" i="3"/>
  <c r="P44" i="3"/>
  <c r="O44" i="3"/>
  <c r="N44" i="3"/>
  <c r="M44" i="3"/>
  <c r="L44" i="3"/>
  <c r="L70" i="4" s="1"/>
  <c r="K44" i="3"/>
  <c r="K70" i="4" s="1"/>
  <c r="J44" i="3"/>
  <c r="I44" i="3"/>
  <c r="H44" i="3"/>
  <c r="G44" i="3"/>
  <c r="F44" i="3"/>
  <c r="E44" i="3"/>
  <c r="D44" i="3"/>
  <c r="AI43" i="3"/>
  <c r="AH43" i="3"/>
  <c r="AG43" i="3"/>
  <c r="AF43" i="3"/>
  <c r="I69" i="4" s="1"/>
  <c r="AE43" i="3"/>
  <c r="AD43" i="3"/>
  <c r="AC43" i="3"/>
  <c r="AB43" i="3"/>
  <c r="AA43" i="3"/>
  <c r="G69" i="4" s="1"/>
  <c r="Z43" i="3"/>
  <c r="Y43" i="3"/>
  <c r="X43" i="3"/>
  <c r="N69" i="4" s="1"/>
  <c r="W43" i="3"/>
  <c r="V43" i="3"/>
  <c r="U43" i="3"/>
  <c r="T43" i="3"/>
  <c r="S43" i="3"/>
  <c r="R43" i="3"/>
  <c r="Q43" i="3"/>
  <c r="P43" i="3"/>
  <c r="M69" i="4" s="1"/>
  <c r="O43" i="3"/>
  <c r="N43" i="3"/>
  <c r="M43" i="3"/>
  <c r="L43" i="3"/>
  <c r="L69" i="4" s="1"/>
  <c r="K43" i="3"/>
  <c r="J43" i="3"/>
  <c r="I43" i="3"/>
  <c r="F69" i="4" s="1"/>
  <c r="H43" i="3"/>
  <c r="G43" i="3"/>
  <c r="F43" i="3"/>
  <c r="E43" i="3"/>
  <c r="D43" i="3"/>
  <c r="AI42" i="3"/>
  <c r="AH42" i="3"/>
  <c r="AG42" i="3"/>
  <c r="AF42" i="3"/>
  <c r="I68" i="4" s="1"/>
  <c r="I59" i="15" s="1"/>
  <c r="AE42" i="3"/>
  <c r="AD42" i="3"/>
  <c r="AC42" i="3"/>
  <c r="AB42" i="3"/>
  <c r="AA42" i="3"/>
  <c r="G68" i="4" s="1"/>
  <c r="Z42" i="3"/>
  <c r="P68" i="4" s="1"/>
  <c r="Y42" i="3"/>
  <c r="O68" i="4" s="1"/>
  <c r="O59" i="15" s="1"/>
  <c r="X42" i="3"/>
  <c r="W42" i="3"/>
  <c r="V42" i="3"/>
  <c r="U42" i="3"/>
  <c r="T42" i="3"/>
  <c r="S42" i="3"/>
  <c r="R42" i="3"/>
  <c r="Q42" i="3"/>
  <c r="P42" i="3"/>
  <c r="M68" i="4" s="1"/>
  <c r="M59" i="15" s="1"/>
  <c r="O42" i="3"/>
  <c r="N42" i="3"/>
  <c r="M42" i="3"/>
  <c r="L42" i="3"/>
  <c r="L68" i="4" s="1"/>
  <c r="K42" i="3"/>
  <c r="J42" i="3"/>
  <c r="J68" i="4" s="1"/>
  <c r="I42" i="3"/>
  <c r="F68" i="4" s="1"/>
  <c r="F59" i="15" s="1"/>
  <c r="H42" i="3"/>
  <c r="G42" i="3"/>
  <c r="F42" i="3"/>
  <c r="E42" i="3"/>
  <c r="D68" i="4" s="1"/>
  <c r="D42" i="3"/>
  <c r="AI41" i="3"/>
  <c r="AH41" i="3"/>
  <c r="AG41" i="3"/>
  <c r="AF41" i="3"/>
  <c r="I67" i="4" s="1"/>
  <c r="AE41" i="3"/>
  <c r="AD41" i="3"/>
  <c r="AC41" i="3"/>
  <c r="AB41" i="3"/>
  <c r="AA41" i="3"/>
  <c r="Z41" i="3"/>
  <c r="Y41" i="3"/>
  <c r="O67" i="4" s="1"/>
  <c r="O58" i="15" s="1"/>
  <c r="X41" i="3"/>
  <c r="N67" i="4" s="1"/>
  <c r="N58" i="15" s="1"/>
  <c r="W41" i="3"/>
  <c r="V41" i="3"/>
  <c r="U41" i="3"/>
  <c r="T41" i="3"/>
  <c r="S41" i="3"/>
  <c r="R41" i="3"/>
  <c r="Q41" i="3"/>
  <c r="P41" i="3"/>
  <c r="M67" i="4" s="1"/>
  <c r="O41" i="3"/>
  <c r="N41" i="3"/>
  <c r="M41" i="3"/>
  <c r="L41" i="3"/>
  <c r="K41" i="3"/>
  <c r="K67" i="4" s="1"/>
  <c r="J41" i="3"/>
  <c r="I41" i="3"/>
  <c r="F67" i="4" s="1"/>
  <c r="H41" i="3"/>
  <c r="G41" i="3"/>
  <c r="F41" i="3"/>
  <c r="E41" i="3"/>
  <c r="D41" i="3"/>
  <c r="AI40" i="3"/>
  <c r="AH40" i="3"/>
  <c r="AG40" i="3"/>
  <c r="AF40" i="3"/>
  <c r="AE40" i="3"/>
  <c r="AD40" i="3"/>
  <c r="AC40" i="3"/>
  <c r="AB40" i="3"/>
  <c r="AA40" i="3"/>
  <c r="G66" i="4" s="1"/>
  <c r="Z40" i="3"/>
  <c r="Y40" i="3"/>
  <c r="O66" i="4" s="1"/>
  <c r="O57" i="15" s="1"/>
  <c r="X40" i="3"/>
  <c r="N66" i="4" s="1"/>
  <c r="N57" i="15" s="1"/>
  <c r="W40" i="3"/>
  <c r="V40" i="3"/>
  <c r="U40" i="3"/>
  <c r="T40" i="3"/>
  <c r="S40" i="3"/>
  <c r="R40" i="3"/>
  <c r="Q40" i="3"/>
  <c r="P40" i="3"/>
  <c r="M66" i="4" s="1"/>
  <c r="M57" i="15" s="1"/>
  <c r="O40" i="3"/>
  <c r="N40" i="3"/>
  <c r="M40" i="3"/>
  <c r="L40" i="3"/>
  <c r="L66" i="4" s="1"/>
  <c r="K40" i="3"/>
  <c r="J40" i="3"/>
  <c r="I40" i="3"/>
  <c r="H40" i="3"/>
  <c r="G40" i="3"/>
  <c r="F40" i="3"/>
  <c r="E40" i="3"/>
  <c r="D66" i="4" s="1"/>
  <c r="D40" i="3"/>
  <c r="AI39" i="3"/>
  <c r="AH39" i="3"/>
  <c r="AG39" i="3"/>
  <c r="AF39" i="3"/>
  <c r="I65" i="4" s="1"/>
  <c r="I56" i="15" s="1"/>
  <c r="AE39" i="3"/>
  <c r="AD39" i="3"/>
  <c r="AC39" i="3"/>
  <c r="AB39" i="3"/>
  <c r="AA39" i="3"/>
  <c r="Z39" i="3"/>
  <c r="Y39" i="3"/>
  <c r="O65" i="4" s="1"/>
  <c r="O56" i="15" s="1"/>
  <c r="X39" i="3"/>
  <c r="N65" i="4" s="1"/>
  <c r="W39" i="3"/>
  <c r="V39" i="3"/>
  <c r="U39" i="3"/>
  <c r="T39" i="3"/>
  <c r="S39" i="3"/>
  <c r="R39" i="3"/>
  <c r="Q39" i="3"/>
  <c r="P39" i="3"/>
  <c r="M65" i="4" s="1"/>
  <c r="M56" i="15" s="1"/>
  <c r="O39" i="3"/>
  <c r="N39" i="3"/>
  <c r="M39" i="3"/>
  <c r="L39" i="3"/>
  <c r="L65" i="4" s="1"/>
  <c r="L56" i="15" s="1"/>
  <c r="K39" i="3"/>
  <c r="K65" i="4" s="1"/>
  <c r="J39" i="3"/>
  <c r="I39" i="3"/>
  <c r="H39" i="3"/>
  <c r="G39" i="3"/>
  <c r="F39" i="3"/>
  <c r="E39" i="3"/>
  <c r="D39" i="3"/>
  <c r="AI38" i="3"/>
  <c r="AH38" i="3"/>
  <c r="AG38" i="3"/>
  <c r="AF38" i="3"/>
  <c r="I64" i="4" s="1"/>
  <c r="I55" i="15" s="1"/>
  <c r="AE38" i="3"/>
  <c r="AD38" i="3"/>
  <c r="AC38" i="3"/>
  <c r="AB38" i="3"/>
  <c r="AA38" i="3"/>
  <c r="G64" i="4" s="1"/>
  <c r="G55" i="15" s="1"/>
  <c r="Z38" i="3"/>
  <c r="P64" i="4" s="1"/>
  <c r="Y38" i="3"/>
  <c r="O64" i="4" s="1"/>
  <c r="O55" i="15" s="1"/>
  <c r="X38" i="3"/>
  <c r="N64" i="4" s="1"/>
  <c r="W38" i="3"/>
  <c r="V38" i="3"/>
  <c r="U38" i="3"/>
  <c r="T38" i="3"/>
  <c r="S38" i="3"/>
  <c r="R38" i="3"/>
  <c r="Q38" i="3"/>
  <c r="P38" i="3"/>
  <c r="M64" i="4" s="1"/>
  <c r="O38" i="3"/>
  <c r="N38" i="3"/>
  <c r="M38" i="3"/>
  <c r="L38" i="3"/>
  <c r="L64" i="4" s="1"/>
  <c r="L55" i="15" s="1"/>
  <c r="K38" i="3"/>
  <c r="J38" i="3"/>
  <c r="J64" i="4" s="1"/>
  <c r="J55" i="15" s="1"/>
  <c r="I38" i="3"/>
  <c r="H38" i="3"/>
  <c r="G38" i="3"/>
  <c r="F38" i="3"/>
  <c r="E38" i="3"/>
  <c r="D64" i="4" s="1"/>
  <c r="D38" i="3"/>
  <c r="AI37" i="3"/>
  <c r="AH37" i="3"/>
  <c r="AG37" i="3"/>
  <c r="AF37" i="3"/>
  <c r="I63" i="4" s="1"/>
  <c r="AE37" i="3"/>
  <c r="AD37" i="3"/>
  <c r="AC37" i="3"/>
  <c r="AB37" i="3"/>
  <c r="AA37" i="3"/>
  <c r="G63" i="4" s="1"/>
  <c r="Z37" i="3"/>
  <c r="Y37" i="3"/>
  <c r="O63" i="4" s="1"/>
  <c r="O54" i="15" s="1"/>
  <c r="X37" i="3"/>
  <c r="N63" i="4" s="1"/>
  <c r="N54" i="15" s="1"/>
  <c r="W37" i="3"/>
  <c r="V37" i="3"/>
  <c r="U37" i="3"/>
  <c r="T37" i="3"/>
  <c r="S37" i="3"/>
  <c r="R37" i="3"/>
  <c r="Q37" i="3"/>
  <c r="P37" i="3"/>
  <c r="M63" i="4" s="1"/>
  <c r="O37" i="3"/>
  <c r="N37" i="3"/>
  <c r="M37" i="3"/>
  <c r="L37" i="3"/>
  <c r="L63" i="4" s="1"/>
  <c r="K37" i="3"/>
  <c r="J37" i="3"/>
  <c r="J63" i="4" s="1"/>
  <c r="J54" i="15" s="1"/>
  <c r="I37" i="3"/>
  <c r="H37" i="3"/>
  <c r="G37" i="3"/>
  <c r="F37" i="3"/>
  <c r="E37" i="3"/>
  <c r="D37" i="3"/>
  <c r="AI36" i="3"/>
  <c r="AH36" i="3"/>
  <c r="AG36" i="3"/>
  <c r="AF36" i="3"/>
  <c r="I62" i="4" s="1"/>
  <c r="AE36" i="3"/>
  <c r="AD36" i="3"/>
  <c r="AC36" i="3"/>
  <c r="AB36" i="3"/>
  <c r="AA36" i="3"/>
  <c r="Z36" i="3"/>
  <c r="P62" i="4" s="1"/>
  <c r="Y36" i="3"/>
  <c r="O62" i="4" s="1"/>
  <c r="X36" i="3"/>
  <c r="N62" i="4" s="1"/>
  <c r="W36" i="3"/>
  <c r="V36" i="3"/>
  <c r="U36" i="3"/>
  <c r="T36" i="3"/>
  <c r="S36" i="3"/>
  <c r="R36" i="3"/>
  <c r="Q36" i="3"/>
  <c r="P36" i="3"/>
  <c r="O36" i="3"/>
  <c r="N36" i="3"/>
  <c r="M36" i="3"/>
  <c r="L36" i="3"/>
  <c r="L62" i="4" s="1"/>
  <c r="K36" i="3"/>
  <c r="J36" i="3"/>
  <c r="J62" i="4" s="1"/>
  <c r="I36" i="3"/>
  <c r="H36" i="3"/>
  <c r="G36" i="3"/>
  <c r="F36" i="3"/>
  <c r="E36" i="3"/>
  <c r="D62" i="4" s="1"/>
  <c r="D36" i="3"/>
  <c r="AI35" i="3"/>
  <c r="AH35" i="3"/>
  <c r="AG35" i="3"/>
  <c r="AF35" i="3"/>
  <c r="I61" i="4" s="1"/>
  <c r="AE35" i="3"/>
  <c r="AD35" i="3"/>
  <c r="AC35" i="3"/>
  <c r="AB35" i="3"/>
  <c r="AA35" i="3"/>
  <c r="Z35" i="3"/>
  <c r="Y35" i="3"/>
  <c r="X35" i="3"/>
  <c r="N61" i="4" s="1"/>
  <c r="W35" i="3"/>
  <c r="V35" i="3"/>
  <c r="U35" i="3"/>
  <c r="T35" i="3"/>
  <c r="S35" i="3"/>
  <c r="R35" i="3"/>
  <c r="Q35" i="3"/>
  <c r="P35" i="3"/>
  <c r="M61" i="4" s="1"/>
  <c r="O35" i="3"/>
  <c r="N35" i="3"/>
  <c r="M35" i="3"/>
  <c r="L35" i="3"/>
  <c r="K35" i="3"/>
  <c r="K61" i="4" s="1"/>
  <c r="J35" i="3"/>
  <c r="J61" i="4" s="1"/>
  <c r="I35" i="3"/>
  <c r="F61" i="4" s="1"/>
  <c r="H35" i="3"/>
  <c r="G35" i="3"/>
  <c r="F35" i="3"/>
  <c r="E35" i="3"/>
  <c r="D35" i="3"/>
  <c r="AI34" i="3"/>
  <c r="AH34" i="3"/>
  <c r="AG34" i="3"/>
  <c r="AF34" i="3"/>
  <c r="AE34" i="3"/>
  <c r="AD34" i="3"/>
  <c r="AC34" i="3"/>
  <c r="AB34" i="3"/>
  <c r="AA34" i="3"/>
  <c r="G60" i="4" s="1"/>
  <c r="G52" i="15" s="1"/>
  <c r="Z34" i="3"/>
  <c r="P60" i="4" s="1"/>
  <c r="Y34" i="3"/>
  <c r="X34" i="3"/>
  <c r="N60" i="4" s="1"/>
  <c r="W34" i="3"/>
  <c r="V34" i="3"/>
  <c r="U34" i="3"/>
  <c r="T34" i="3"/>
  <c r="S34" i="3"/>
  <c r="R34" i="3"/>
  <c r="Q34" i="3"/>
  <c r="P34" i="3"/>
  <c r="M60" i="4" s="1"/>
  <c r="O34" i="3"/>
  <c r="N34" i="3"/>
  <c r="M34" i="3"/>
  <c r="L34" i="3"/>
  <c r="L60" i="4" s="1"/>
  <c r="K34" i="3"/>
  <c r="K60" i="4" s="1"/>
  <c r="K52" i="15" s="1"/>
  <c r="J34" i="3"/>
  <c r="I34" i="3"/>
  <c r="F60" i="4" s="1"/>
  <c r="H34" i="3"/>
  <c r="G34" i="3"/>
  <c r="F34" i="3"/>
  <c r="E34" i="3"/>
  <c r="D34" i="3"/>
  <c r="AI33" i="3"/>
  <c r="AH33" i="3"/>
  <c r="AG33" i="3"/>
  <c r="AF33" i="3"/>
  <c r="I59" i="4" s="1"/>
  <c r="AE33" i="3"/>
  <c r="AD33" i="3"/>
  <c r="AC33" i="3"/>
  <c r="AB33" i="3"/>
  <c r="AA33" i="3"/>
  <c r="G59" i="4" s="1"/>
  <c r="Z33" i="3"/>
  <c r="Y33" i="3"/>
  <c r="O59" i="4" s="1"/>
  <c r="X33" i="3"/>
  <c r="N59" i="4" s="1"/>
  <c r="W33" i="3"/>
  <c r="V33" i="3"/>
  <c r="U33" i="3"/>
  <c r="T33" i="3"/>
  <c r="S33" i="3"/>
  <c r="R33" i="3"/>
  <c r="Q33" i="3"/>
  <c r="P33" i="3"/>
  <c r="M59" i="4" s="1"/>
  <c r="O33" i="3"/>
  <c r="N33" i="3"/>
  <c r="M33" i="3"/>
  <c r="L33" i="3"/>
  <c r="K33" i="3"/>
  <c r="K59" i="4" s="1"/>
  <c r="J33" i="3"/>
  <c r="J59" i="4" s="1"/>
  <c r="I33" i="3"/>
  <c r="H33" i="3"/>
  <c r="G33" i="3"/>
  <c r="F33" i="3"/>
  <c r="E33" i="3"/>
  <c r="D33" i="3"/>
  <c r="AI32" i="3"/>
  <c r="AH32" i="3"/>
  <c r="AG32" i="3"/>
  <c r="AF32" i="3"/>
  <c r="I58" i="4" s="1"/>
  <c r="AE32" i="3"/>
  <c r="AD32" i="3"/>
  <c r="AC32" i="3"/>
  <c r="AB32" i="3"/>
  <c r="AA32" i="3"/>
  <c r="G58" i="4" s="1"/>
  <c r="Z32" i="3"/>
  <c r="Y32" i="3"/>
  <c r="O58" i="4" s="1"/>
  <c r="X32" i="3"/>
  <c r="W32" i="3"/>
  <c r="V32" i="3"/>
  <c r="U32" i="3"/>
  <c r="T32" i="3"/>
  <c r="S32" i="3"/>
  <c r="R32" i="3"/>
  <c r="Q32" i="3"/>
  <c r="P32" i="3"/>
  <c r="M58" i="4" s="1"/>
  <c r="O32" i="3"/>
  <c r="N32" i="3"/>
  <c r="M32" i="3"/>
  <c r="L32" i="3"/>
  <c r="L58" i="4" s="1"/>
  <c r="K32" i="3"/>
  <c r="K58" i="4" s="1"/>
  <c r="J32" i="3"/>
  <c r="J58" i="4" s="1"/>
  <c r="I32" i="3"/>
  <c r="F58" i="4" s="1"/>
  <c r="H32" i="3"/>
  <c r="G32" i="3"/>
  <c r="F32" i="3"/>
  <c r="E32" i="3"/>
  <c r="D58" i="4" s="1"/>
  <c r="D32" i="3"/>
  <c r="AI31" i="3"/>
  <c r="AH31" i="3"/>
  <c r="AG31" i="3"/>
  <c r="AF31" i="3"/>
  <c r="I57" i="4" s="1"/>
  <c r="AE31" i="3"/>
  <c r="AD31" i="3"/>
  <c r="AC31" i="3"/>
  <c r="AB31" i="3"/>
  <c r="AA31" i="3"/>
  <c r="Z31" i="3"/>
  <c r="P57" i="4" s="1"/>
  <c r="Y31" i="3"/>
  <c r="O57" i="4" s="1"/>
  <c r="O51" i="15" s="1"/>
  <c r="X31" i="3"/>
  <c r="N57" i="4" s="1"/>
  <c r="W31" i="3"/>
  <c r="V31" i="3"/>
  <c r="U31" i="3"/>
  <c r="T31" i="3"/>
  <c r="S31" i="3"/>
  <c r="R31" i="3"/>
  <c r="Q31" i="3"/>
  <c r="P31" i="3"/>
  <c r="M57" i="4" s="1"/>
  <c r="O31" i="3"/>
  <c r="N31" i="3"/>
  <c r="M31" i="3"/>
  <c r="L31" i="3"/>
  <c r="L57" i="4" s="1"/>
  <c r="K31" i="3"/>
  <c r="K57" i="4" s="1"/>
  <c r="J31" i="3"/>
  <c r="J57" i="4" s="1"/>
  <c r="J51" i="15" s="1"/>
  <c r="I31" i="3"/>
  <c r="F57" i="4" s="1"/>
  <c r="H31" i="3"/>
  <c r="G31" i="3"/>
  <c r="F31" i="3"/>
  <c r="E31" i="3"/>
  <c r="D31" i="3"/>
  <c r="AI30" i="3"/>
  <c r="AH30" i="3"/>
  <c r="AG30" i="3"/>
  <c r="AF30" i="3"/>
  <c r="I56" i="4" s="1"/>
  <c r="AE30" i="3"/>
  <c r="AD30" i="3"/>
  <c r="AC30" i="3"/>
  <c r="AB30" i="3"/>
  <c r="AA30" i="3"/>
  <c r="G56" i="4" s="1"/>
  <c r="Z30" i="3"/>
  <c r="P56" i="4" s="1"/>
  <c r="Y30" i="3"/>
  <c r="O56" i="4" s="1"/>
  <c r="X30" i="3"/>
  <c r="N56" i="4" s="1"/>
  <c r="W30" i="3"/>
  <c r="V30" i="3"/>
  <c r="U30" i="3"/>
  <c r="T30" i="3"/>
  <c r="S30" i="3"/>
  <c r="R30" i="3"/>
  <c r="Q30" i="3"/>
  <c r="P30" i="3"/>
  <c r="M56" i="4" s="1"/>
  <c r="O30" i="3"/>
  <c r="N30" i="3"/>
  <c r="M30" i="3"/>
  <c r="L30" i="3"/>
  <c r="L56" i="4" s="1"/>
  <c r="K30" i="3"/>
  <c r="K56" i="4" s="1"/>
  <c r="J30" i="3"/>
  <c r="J56" i="4" s="1"/>
  <c r="I30" i="3"/>
  <c r="H30" i="3"/>
  <c r="G30" i="3"/>
  <c r="F30" i="3"/>
  <c r="E30" i="3"/>
  <c r="D30" i="3"/>
  <c r="AI29" i="3"/>
  <c r="AH29" i="3"/>
  <c r="AG29" i="3"/>
  <c r="AF29" i="3"/>
  <c r="I55" i="4" s="1"/>
  <c r="AE29" i="3"/>
  <c r="AD29" i="3"/>
  <c r="AC29" i="3"/>
  <c r="AB29" i="3"/>
  <c r="AA29" i="3"/>
  <c r="G55" i="4" s="1"/>
  <c r="G50" i="15" s="1"/>
  <c r="Z29" i="3"/>
  <c r="P55" i="4" s="1"/>
  <c r="P50" i="15" s="1"/>
  <c r="Y29" i="3"/>
  <c r="O55" i="4" s="1"/>
  <c r="O50" i="15" s="1"/>
  <c r="X29" i="3"/>
  <c r="N55" i="4" s="1"/>
  <c r="W29" i="3"/>
  <c r="V29" i="3"/>
  <c r="U29" i="3"/>
  <c r="T29" i="3"/>
  <c r="S29" i="3"/>
  <c r="R29" i="3"/>
  <c r="Q29" i="3"/>
  <c r="P29" i="3"/>
  <c r="M55" i="4" s="1"/>
  <c r="O29" i="3"/>
  <c r="N29" i="3"/>
  <c r="M29" i="3"/>
  <c r="L29" i="3"/>
  <c r="K29" i="3"/>
  <c r="J29" i="3"/>
  <c r="J55" i="4" s="1"/>
  <c r="I29" i="3"/>
  <c r="H29" i="3"/>
  <c r="G29" i="3"/>
  <c r="F29" i="3"/>
  <c r="E29" i="3"/>
  <c r="D55" i="4" s="1"/>
  <c r="D29" i="3"/>
  <c r="AI28" i="3"/>
  <c r="AH28" i="3"/>
  <c r="AG28" i="3"/>
  <c r="AF28" i="3"/>
  <c r="I54" i="4" s="1"/>
  <c r="AE28" i="3"/>
  <c r="AD28" i="3"/>
  <c r="AC28" i="3"/>
  <c r="AB28" i="3"/>
  <c r="AA28" i="3"/>
  <c r="G54" i="4" s="1"/>
  <c r="Z28" i="3"/>
  <c r="P54" i="4" s="1"/>
  <c r="Y28" i="3"/>
  <c r="O54" i="4" s="1"/>
  <c r="O49" i="15" s="1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L54" i="4" s="1"/>
  <c r="K28" i="3"/>
  <c r="K54" i="4" s="1"/>
  <c r="J28" i="3"/>
  <c r="I28" i="3"/>
  <c r="H28" i="3"/>
  <c r="G28" i="3"/>
  <c r="F28" i="3"/>
  <c r="E28" i="3"/>
  <c r="D28" i="3"/>
  <c r="AI27" i="3"/>
  <c r="AH27" i="3"/>
  <c r="AG27" i="3"/>
  <c r="AF27" i="3"/>
  <c r="I53" i="4" s="1"/>
  <c r="I48" i="15" s="1"/>
  <c r="AE27" i="3"/>
  <c r="AD27" i="3"/>
  <c r="AC27" i="3"/>
  <c r="AB27" i="3"/>
  <c r="AA27" i="3"/>
  <c r="Z27" i="3"/>
  <c r="Y27" i="3"/>
  <c r="O53" i="4" s="1"/>
  <c r="X27" i="3"/>
  <c r="N53" i="4" s="1"/>
  <c r="W27" i="3"/>
  <c r="V27" i="3"/>
  <c r="U27" i="3"/>
  <c r="T27" i="3"/>
  <c r="S27" i="3"/>
  <c r="R27" i="3"/>
  <c r="Q27" i="3"/>
  <c r="P27" i="3"/>
  <c r="M53" i="4" s="1"/>
  <c r="O27" i="3"/>
  <c r="N27" i="3"/>
  <c r="M27" i="3"/>
  <c r="L27" i="3"/>
  <c r="L53" i="4" s="1"/>
  <c r="K27" i="3"/>
  <c r="K53" i="4" s="1"/>
  <c r="J27" i="3"/>
  <c r="I27" i="3"/>
  <c r="F53" i="4" s="1"/>
  <c r="H27" i="3"/>
  <c r="G27" i="3"/>
  <c r="F27" i="3"/>
  <c r="E27" i="3"/>
  <c r="D27" i="3"/>
  <c r="AI26" i="3"/>
  <c r="AH26" i="3"/>
  <c r="AG26" i="3"/>
  <c r="AF26" i="3"/>
  <c r="I52" i="4" s="1"/>
  <c r="AE26" i="3"/>
  <c r="AD26" i="3"/>
  <c r="AC26" i="3"/>
  <c r="AB26" i="3"/>
  <c r="AA26" i="3"/>
  <c r="Z26" i="3"/>
  <c r="Y26" i="3"/>
  <c r="O52" i="4" s="1"/>
  <c r="X26" i="3"/>
  <c r="N52" i="4" s="1"/>
  <c r="W26" i="3"/>
  <c r="V26" i="3"/>
  <c r="U26" i="3"/>
  <c r="T26" i="3"/>
  <c r="S26" i="3"/>
  <c r="R26" i="3"/>
  <c r="Q26" i="3"/>
  <c r="P26" i="3"/>
  <c r="M52" i="4" s="1"/>
  <c r="O26" i="3"/>
  <c r="N26" i="3"/>
  <c r="M26" i="3"/>
  <c r="D26" i="3"/>
  <c r="AI25" i="3"/>
  <c r="AH25" i="3"/>
  <c r="AG25" i="3"/>
  <c r="AF25" i="3"/>
  <c r="I51" i="4" s="1"/>
  <c r="AE25" i="3"/>
  <c r="AD25" i="3"/>
  <c r="AC25" i="3"/>
  <c r="AB25" i="3"/>
  <c r="AA25" i="3"/>
  <c r="G51" i="4" s="1"/>
  <c r="Z25" i="3"/>
  <c r="Y25" i="3"/>
  <c r="O51" i="4" s="1"/>
  <c r="X25" i="3"/>
  <c r="N51" i="4" s="1"/>
  <c r="W25" i="3"/>
  <c r="V25" i="3"/>
  <c r="U25" i="3"/>
  <c r="T25" i="3"/>
  <c r="S25" i="3"/>
  <c r="R25" i="3"/>
  <c r="Q25" i="3"/>
  <c r="P25" i="3"/>
  <c r="M51" i="4" s="1"/>
  <c r="O25" i="3"/>
  <c r="N25" i="3"/>
  <c r="M25" i="3"/>
  <c r="G66" i="2"/>
  <c r="F66" i="2"/>
  <c r="D25" i="3"/>
  <c r="AI24" i="3"/>
  <c r="AH24" i="3"/>
  <c r="AG24" i="3"/>
  <c r="AF24" i="3"/>
  <c r="I50" i="4" s="1"/>
  <c r="AE24" i="3"/>
  <c r="AD24" i="3"/>
  <c r="AC24" i="3"/>
  <c r="AB24" i="3"/>
  <c r="AA24" i="3"/>
  <c r="Z24" i="3"/>
  <c r="P50" i="4" s="1"/>
  <c r="Y24" i="3"/>
  <c r="X24" i="3"/>
  <c r="N50" i="4" s="1"/>
  <c r="W24" i="3"/>
  <c r="V24" i="3"/>
  <c r="U24" i="3"/>
  <c r="T24" i="3"/>
  <c r="S24" i="3"/>
  <c r="R24" i="3"/>
  <c r="Q24" i="3"/>
  <c r="P24" i="3"/>
  <c r="M50" i="4" s="1"/>
  <c r="O24" i="3"/>
  <c r="N24" i="3"/>
  <c r="M24" i="3"/>
  <c r="F65" i="2"/>
  <c r="D24" i="3"/>
  <c r="AI23" i="3"/>
  <c r="AH23" i="3"/>
  <c r="AG23" i="3"/>
  <c r="AF23" i="3"/>
  <c r="I49" i="4" s="1"/>
  <c r="AE23" i="3"/>
  <c r="AD23" i="3"/>
  <c r="AC23" i="3"/>
  <c r="AB23" i="3"/>
  <c r="AA23" i="3"/>
  <c r="G49" i="4" s="1"/>
  <c r="Z23" i="3"/>
  <c r="P49" i="4" s="1"/>
  <c r="Y23" i="3"/>
  <c r="O49" i="4" s="1"/>
  <c r="X23" i="3"/>
  <c r="N49" i="4" s="1"/>
  <c r="W23" i="3"/>
  <c r="V23" i="3"/>
  <c r="U23" i="3"/>
  <c r="T23" i="3"/>
  <c r="S23" i="3"/>
  <c r="R23" i="3"/>
  <c r="Q23" i="3"/>
  <c r="P23" i="3"/>
  <c r="M49" i="4" s="1"/>
  <c r="M47" i="15" s="1"/>
  <c r="O23" i="3"/>
  <c r="N23" i="3"/>
  <c r="M23" i="3"/>
  <c r="G64" i="2"/>
  <c r="F64" i="2"/>
  <c r="D23" i="3"/>
  <c r="AI22" i="3"/>
  <c r="AH22" i="3"/>
  <c r="AG22" i="3"/>
  <c r="AF22" i="3"/>
  <c r="I48" i="4" s="1"/>
  <c r="AE22" i="3"/>
  <c r="AD22" i="3"/>
  <c r="AC22" i="3"/>
  <c r="AB22" i="3"/>
  <c r="AA22" i="3"/>
  <c r="G48" i="4" s="1"/>
  <c r="G46" i="15" s="1"/>
  <c r="Z22" i="3"/>
  <c r="Y22" i="3"/>
  <c r="X22" i="3"/>
  <c r="W22" i="3"/>
  <c r="V22" i="3"/>
  <c r="U22" i="3"/>
  <c r="T22" i="3"/>
  <c r="S22" i="3"/>
  <c r="R22" i="3"/>
  <c r="Q22" i="3"/>
  <c r="P22" i="3"/>
  <c r="M48" i="4" s="1"/>
  <c r="O22" i="3"/>
  <c r="N22" i="3"/>
  <c r="M22" i="3"/>
  <c r="L22" i="3"/>
  <c r="L48" i="4" s="1"/>
  <c r="L46" i="15" s="1"/>
  <c r="K22" i="3"/>
  <c r="K48" i="4" s="1"/>
  <c r="K46" i="15" s="1"/>
  <c r="J22" i="3"/>
  <c r="J48" i="4" s="1"/>
  <c r="J46" i="15" s="1"/>
  <c r="I22" i="3"/>
  <c r="F48" i="4" s="1"/>
  <c r="F46" i="15" s="1"/>
  <c r="H22" i="3"/>
  <c r="G22" i="3"/>
  <c r="F22" i="3"/>
  <c r="E22" i="3"/>
  <c r="D22" i="3"/>
  <c r="AI21" i="3"/>
  <c r="AH21" i="3"/>
  <c r="AG21" i="3"/>
  <c r="AF21" i="3"/>
  <c r="I47" i="4" s="1"/>
  <c r="I45" i="15" s="1"/>
  <c r="AE21" i="3"/>
  <c r="AD21" i="3"/>
  <c r="AC21" i="3"/>
  <c r="AB21" i="3"/>
  <c r="AA21" i="3"/>
  <c r="G47" i="4" s="1"/>
  <c r="G45" i="15" s="1"/>
  <c r="Z21" i="3"/>
  <c r="P47" i="4" s="1"/>
  <c r="P45" i="15" s="1"/>
  <c r="Y21" i="3"/>
  <c r="X21" i="3"/>
  <c r="N47" i="4" s="1"/>
  <c r="W21" i="3"/>
  <c r="V21" i="3"/>
  <c r="U21" i="3"/>
  <c r="T21" i="3"/>
  <c r="S21" i="3"/>
  <c r="R21" i="3"/>
  <c r="Q21" i="3"/>
  <c r="P21" i="3"/>
  <c r="O21" i="3"/>
  <c r="N21" i="3"/>
  <c r="M21" i="3"/>
  <c r="L21" i="3"/>
  <c r="L47" i="4" s="1"/>
  <c r="K21" i="3"/>
  <c r="K47" i="4" s="1"/>
  <c r="K45" i="15" s="1"/>
  <c r="J21" i="3"/>
  <c r="J47" i="4" s="1"/>
  <c r="J45" i="15" s="1"/>
  <c r="I21" i="3"/>
  <c r="F47" i="4" s="1"/>
  <c r="F45" i="15" s="1"/>
  <c r="H21" i="3"/>
  <c r="G21" i="3"/>
  <c r="F21" i="3"/>
  <c r="E21" i="3"/>
  <c r="D21" i="3"/>
  <c r="AI20" i="3"/>
  <c r="AH20" i="3"/>
  <c r="AG20" i="3"/>
  <c r="AF20" i="3"/>
  <c r="I46" i="4" s="1"/>
  <c r="AE20" i="3"/>
  <c r="AD20" i="3"/>
  <c r="AC20" i="3"/>
  <c r="AB20" i="3"/>
  <c r="AA20" i="3"/>
  <c r="G46" i="4" s="1"/>
  <c r="G44" i="15" s="1"/>
  <c r="Z20" i="3"/>
  <c r="P46" i="4" s="1"/>
  <c r="P44" i="15" s="1"/>
  <c r="Y20" i="3"/>
  <c r="X20" i="3"/>
  <c r="W20" i="3"/>
  <c r="V20" i="3"/>
  <c r="U20" i="3"/>
  <c r="T20" i="3"/>
  <c r="S20" i="3"/>
  <c r="R20" i="3"/>
  <c r="Q20" i="3"/>
  <c r="P20" i="3"/>
  <c r="M46" i="4" s="1"/>
  <c r="M44" i="15" s="1"/>
  <c r="O20" i="3"/>
  <c r="N20" i="3"/>
  <c r="M20" i="3"/>
  <c r="L20" i="3"/>
  <c r="L46" i="4" s="1"/>
  <c r="L44" i="15" s="1"/>
  <c r="K20" i="3"/>
  <c r="K46" i="4" s="1"/>
  <c r="K44" i="15" s="1"/>
  <c r="J20" i="3"/>
  <c r="J46" i="4" s="1"/>
  <c r="J44" i="15" s="1"/>
  <c r="I20" i="3"/>
  <c r="F46" i="4" s="1"/>
  <c r="F44" i="15" s="1"/>
  <c r="H20" i="3"/>
  <c r="G20" i="3"/>
  <c r="F20" i="3"/>
  <c r="E20" i="3"/>
  <c r="D20" i="3"/>
  <c r="AI19" i="3"/>
  <c r="AH19" i="3"/>
  <c r="AG19" i="3"/>
  <c r="AF19" i="3"/>
  <c r="AE19" i="3"/>
  <c r="AD19" i="3"/>
  <c r="AC19" i="3"/>
  <c r="AB19" i="3"/>
  <c r="AA19" i="3"/>
  <c r="G45" i="4" s="1"/>
  <c r="G43" i="15" s="1"/>
  <c r="Z19" i="3"/>
  <c r="P45" i="4" s="1"/>
  <c r="P43" i="15" s="1"/>
  <c r="Y19" i="3"/>
  <c r="X19" i="3"/>
  <c r="W19" i="3"/>
  <c r="V19" i="3"/>
  <c r="U19" i="3"/>
  <c r="T19" i="3"/>
  <c r="S19" i="3"/>
  <c r="R19" i="3"/>
  <c r="Q19" i="3"/>
  <c r="P19" i="3"/>
  <c r="M45" i="4" s="1"/>
  <c r="M43" i="15" s="1"/>
  <c r="O19" i="3"/>
  <c r="N19" i="3"/>
  <c r="M19" i="3"/>
  <c r="L19" i="3"/>
  <c r="L45" i="4" s="1"/>
  <c r="L43" i="15" s="1"/>
  <c r="K19" i="3"/>
  <c r="K45" i="4" s="1"/>
  <c r="J19" i="3"/>
  <c r="J45" i="4" s="1"/>
  <c r="I19" i="3"/>
  <c r="F45" i="4" s="1"/>
  <c r="F43" i="15" s="1"/>
  <c r="H19" i="3"/>
  <c r="G19" i="3"/>
  <c r="F19" i="3"/>
  <c r="E19" i="3"/>
  <c r="D19" i="3"/>
  <c r="AI18" i="3"/>
  <c r="AH18" i="3"/>
  <c r="AG18" i="3"/>
  <c r="AF18" i="3"/>
  <c r="I44" i="4" s="1"/>
  <c r="AE18" i="3"/>
  <c r="AD18" i="3"/>
  <c r="AC18" i="3"/>
  <c r="AB18" i="3"/>
  <c r="AA18" i="3"/>
  <c r="G44" i="4" s="1"/>
  <c r="G42" i="15" s="1"/>
  <c r="Z18" i="3"/>
  <c r="P44" i="4" s="1"/>
  <c r="P42" i="15" s="1"/>
  <c r="Y18" i="3"/>
  <c r="O44" i="4" s="1"/>
  <c r="O42" i="15" s="1"/>
  <c r="X18" i="3"/>
  <c r="N44" i="4" s="1"/>
  <c r="N42" i="15" s="1"/>
  <c r="W18" i="3"/>
  <c r="V18" i="3"/>
  <c r="U18" i="3"/>
  <c r="T18" i="3"/>
  <c r="S18" i="3"/>
  <c r="R18" i="3"/>
  <c r="Q18" i="3"/>
  <c r="P18" i="3"/>
  <c r="M44" i="4" s="1"/>
  <c r="O18" i="3"/>
  <c r="N18" i="3"/>
  <c r="M18" i="3"/>
  <c r="L18" i="3"/>
  <c r="L44" i="4" s="1"/>
  <c r="L42" i="15" s="1"/>
  <c r="K18" i="3"/>
  <c r="J18" i="3"/>
  <c r="I18" i="3"/>
  <c r="F44" i="4" s="1"/>
  <c r="F42" i="15" s="1"/>
  <c r="H18" i="3"/>
  <c r="G18" i="3"/>
  <c r="F18" i="3"/>
  <c r="E18" i="3"/>
  <c r="D44" i="4" s="1"/>
  <c r="D18" i="3"/>
  <c r="AI17" i="3"/>
  <c r="AH17" i="3"/>
  <c r="AG17" i="3"/>
  <c r="AF17" i="3"/>
  <c r="AE17" i="3"/>
  <c r="AD17" i="3"/>
  <c r="AC17" i="3"/>
  <c r="AB17" i="3"/>
  <c r="AA17" i="3"/>
  <c r="G43" i="4" s="1"/>
  <c r="Z17" i="3"/>
  <c r="P43" i="4" s="1"/>
  <c r="Y17" i="3"/>
  <c r="O43" i="4" s="1"/>
  <c r="X17" i="3"/>
  <c r="N43" i="4" s="1"/>
  <c r="N41" i="15" s="1"/>
  <c r="W17" i="3"/>
  <c r="V17" i="3"/>
  <c r="U17" i="3"/>
  <c r="T17" i="3"/>
  <c r="S17" i="3"/>
  <c r="R17" i="3"/>
  <c r="Q17" i="3"/>
  <c r="P17" i="3"/>
  <c r="M43" i="4" s="1"/>
  <c r="O17" i="3"/>
  <c r="N17" i="3"/>
  <c r="M17" i="3"/>
  <c r="L17" i="3"/>
  <c r="L43" i="4" s="1"/>
  <c r="K17" i="3"/>
  <c r="K43" i="4" s="1"/>
  <c r="J17" i="3"/>
  <c r="J43" i="4" s="1"/>
  <c r="I17" i="3"/>
  <c r="F43" i="4" s="1"/>
  <c r="H17" i="3"/>
  <c r="G17" i="3"/>
  <c r="F17" i="3"/>
  <c r="E17" i="3"/>
  <c r="D17" i="3"/>
  <c r="AI16" i="3"/>
  <c r="AH16" i="3"/>
  <c r="AG16" i="3"/>
  <c r="AF16" i="3"/>
  <c r="I42" i="4" s="1"/>
  <c r="AE16" i="3"/>
  <c r="AD16" i="3"/>
  <c r="AC16" i="3"/>
  <c r="AB16" i="3"/>
  <c r="AA16" i="3"/>
  <c r="G42" i="4" s="1"/>
  <c r="Z16" i="3"/>
  <c r="Y16" i="3"/>
  <c r="O42" i="4" s="1"/>
  <c r="X16" i="3"/>
  <c r="N42" i="4" s="1"/>
  <c r="W16" i="3"/>
  <c r="V16" i="3"/>
  <c r="U16" i="3"/>
  <c r="T16" i="3"/>
  <c r="S16" i="3"/>
  <c r="R16" i="3"/>
  <c r="Q16" i="3"/>
  <c r="P16" i="3"/>
  <c r="M42" i="4" s="1"/>
  <c r="O16" i="3"/>
  <c r="N16" i="3"/>
  <c r="M16" i="3"/>
  <c r="L16" i="3"/>
  <c r="K16" i="3"/>
  <c r="K42" i="4" s="1"/>
  <c r="K40" i="15" s="1"/>
  <c r="J16" i="3"/>
  <c r="J42" i="4" s="1"/>
  <c r="I16" i="3"/>
  <c r="F42" i="4" s="1"/>
  <c r="H16" i="3"/>
  <c r="G16" i="3"/>
  <c r="F16" i="3"/>
  <c r="D57" i="2"/>
  <c r="D16" i="3"/>
  <c r="AI15" i="3"/>
  <c r="AH15" i="3"/>
  <c r="AG15" i="3"/>
  <c r="AF15" i="3"/>
  <c r="I41" i="4" s="1"/>
  <c r="I39" i="15" s="1"/>
  <c r="AE15" i="3"/>
  <c r="AD15" i="3"/>
  <c r="AC15" i="3"/>
  <c r="AB15" i="3"/>
  <c r="AA15" i="3"/>
  <c r="G41" i="4" s="1"/>
  <c r="Z15" i="3"/>
  <c r="P41" i="4" s="1"/>
  <c r="P39" i="15" s="1"/>
  <c r="Y15" i="3"/>
  <c r="X15" i="3"/>
  <c r="N41" i="4" s="1"/>
  <c r="W15" i="3"/>
  <c r="V15" i="3"/>
  <c r="U15" i="3"/>
  <c r="T15" i="3"/>
  <c r="S15" i="3"/>
  <c r="R15" i="3"/>
  <c r="Q15" i="3"/>
  <c r="P15" i="3"/>
  <c r="M41" i="4" s="1"/>
  <c r="M39" i="15" s="1"/>
  <c r="O15" i="3"/>
  <c r="N15" i="3"/>
  <c r="M15" i="3"/>
  <c r="L15" i="3"/>
  <c r="K15" i="3"/>
  <c r="K41" i="4" s="1"/>
  <c r="K39" i="15" s="1"/>
  <c r="J15" i="3"/>
  <c r="J41" i="4" s="1"/>
  <c r="I15" i="3"/>
  <c r="F41" i="4" s="1"/>
  <c r="F39" i="15" s="1"/>
  <c r="H15" i="3"/>
  <c r="G15" i="3"/>
  <c r="F15" i="3"/>
  <c r="D40" i="15"/>
  <c r="D15" i="3"/>
  <c r="K55" i="2"/>
  <c r="G55" i="2"/>
  <c r="D39" i="15"/>
  <c r="AI14" i="3"/>
  <c r="AH14" i="3"/>
  <c r="AG14" i="3"/>
  <c r="AF14" i="3"/>
  <c r="I40" i="4" s="1"/>
  <c r="AE14" i="3"/>
  <c r="AD14" i="3"/>
  <c r="AC14" i="3"/>
  <c r="AB14" i="3"/>
  <c r="AA14" i="3"/>
  <c r="G40" i="4" s="1"/>
  <c r="G38" i="15" s="1"/>
  <c r="Z14" i="3"/>
  <c r="P40" i="4" s="1"/>
  <c r="P38" i="15" s="1"/>
  <c r="Y14" i="3"/>
  <c r="X14" i="3"/>
  <c r="N40" i="4" s="1"/>
  <c r="N38" i="15" s="1"/>
  <c r="W14" i="3"/>
  <c r="V14" i="3"/>
  <c r="U14" i="3"/>
  <c r="T14" i="3"/>
  <c r="S14" i="3"/>
  <c r="R14" i="3"/>
  <c r="Q14" i="3"/>
  <c r="P14" i="3"/>
  <c r="O14" i="3"/>
  <c r="N14" i="3"/>
  <c r="M14" i="3"/>
  <c r="L14" i="3"/>
  <c r="L40" i="4" s="1"/>
  <c r="L38" i="15" s="1"/>
  <c r="K14" i="3"/>
  <c r="K40" i="4" s="1"/>
  <c r="K38" i="15" s="1"/>
  <c r="J14" i="3"/>
  <c r="J40" i="4" s="1"/>
  <c r="J38" i="15" s="1"/>
  <c r="I14" i="3"/>
  <c r="H14" i="3"/>
  <c r="G14" i="3"/>
  <c r="F14" i="3"/>
  <c r="D38" i="15"/>
  <c r="D14" i="3"/>
  <c r="AI13" i="3"/>
  <c r="AH13" i="3"/>
  <c r="AG13" i="3"/>
  <c r="AF13" i="3"/>
  <c r="I39" i="4" s="1"/>
  <c r="AE13" i="3"/>
  <c r="AD13" i="3"/>
  <c r="AC13" i="3"/>
  <c r="AB13" i="3"/>
  <c r="AA13" i="3"/>
  <c r="G39" i="4" s="1"/>
  <c r="Z13" i="3"/>
  <c r="P39" i="4" s="1"/>
  <c r="Y13" i="3"/>
  <c r="X13" i="3"/>
  <c r="N39" i="4" s="1"/>
  <c r="W13" i="3"/>
  <c r="V13" i="3"/>
  <c r="U13" i="3"/>
  <c r="T13" i="3"/>
  <c r="S13" i="3"/>
  <c r="R13" i="3"/>
  <c r="Q13" i="3"/>
  <c r="P13" i="3"/>
  <c r="M39" i="4" s="1"/>
  <c r="O13" i="3"/>
  <c r="N13" i="3"/>
  <c r="M13" i="3"/>
  <c r="L13" i="3"/>
  <c r="L39" i="4" s="1"/>
  <c r="K13" i="3"/>
  <c r="K39" i="4" s="1"/>
  <c r="J13" i="3"/>
  <c r="I13" i="3"/>
  <c r="H13" i="3"/>
  <c r="G13" i="3"/>
  <c r="F13" i="3"/>
  <c r="D13" i="3"/>
  <c r="AI12" i="3"/>
  <c r="AH12" i="3"/>
  <c r="AG12" i="3"/>
  <c r="AF12" i="3"/>
  <c r="AE12" i="3"/>
  <c r="AD12" i="3"/>
  <c r="AC12" i="3"/>
  <c r="AB12" i="3"/>
  <c r="AA12" i="3"/>
  <c r="G38" i="4" s="1"/>
  <c r="G37" i="15" s="1"/>
  <c r="Z12" i="3"/>
  <c r="P38" i="4" s="1"/>
  <c r="P37" i="15" s="1"/>
  <c r="Y12" i="3"/>
  <c r="O38" i="4" s="1"/>
  <c r="O37" i="15" s="1"/>
  <c r="X12" i="3"/>
  <c r="N38" i="4" s="1"/>
  <c r="N37" i="15" s="1"/>
  <c r="W12" i="3"/>
  <c r="V12" i="3"/>
  <c r="U12" i="3"/>
  <c r="T12" i="3"/>
  <c r="S12" i="3"/>
  <c r="R12" i="3"/>
  <c r="Q12" i="3"/>
  <c r="P12" i="3"/>
  <c r="O12" i="3"/>
  <c r="N12" i="3"/>
  <c r="M12" i="3"/>
  <c r="L12" i="3"/>
  <c r="L38" i="4" s="1"/>
  <c r="L37" i="15" s="1"/>
  <c r="K12" i="3"/>
  <c r="K38" i="4" s="1"/>
  <c r="K37" i="15" s="1"/>
  <c r="J12" i="3"/>
  <c r="I12" i="3"/>
  <c r="F38" i="4" s="1"/>
  <c r="F37" i="15" s="1"/>
  <c r="H12" i="3"/>
  <c r="G12" i="3"/>
  <c r="F12" i="3"/>
  <c r="D37" i="15"/>
  <c r="D12" i="3"/>
  <c r="AI11" i="3"/>
  <c r="AH11" i="3"/>
  <c r="AG11" i="3"/>
  <c r="AF11" i="3"/>
  <c r="I37" i="4" s="1"/>
  <c r="I36" i="15" s="1"/>
  <c r="AE11" i="3"/>
  <c r="AD11" i="3"/>
  <c r="AC11" i="3"/>
  <c r="AB11" i="3"/>
  <c r="AA11" i="3"/>
  <c r="G37" i="4" s="1"/>
  <c r="G36" i="15" s="1"/>
  <c r="Z11" i="3"/>
  <c r="P37" i="4" s="1"/>
  <c r="P36" i="15" s="1"/>
  <c r="Y11" i="3"/>
  <c r="X11" i="3"/>
  <c r="N37" i="4" s="1"/>
  <c r="W11" i="3"/>
  <c r="V11" i="3"/>
  <c r="U11" i="3"/>
  <c r="T11" i="3"/>
  <c r="S11" i="3"/>
  <c r="R11" i="3"/>
  <c r="Q11" i="3"/>
  <c r="P11" i="3"/>
  <c r="M37" i="4" s="1"/>
  <c r="M36" i="15" s="1"/>
  <c r="O11" i="3"/>
  <c r="N11" i="3"/>
  <c r="M11" i="3"/>
  <c r="L11" i="3"/>
  <c r="L37" i="4" s="1"/>
  <c r="L36" i="15" s="1"/>
  <c r="K11" i="3"/>
  <c r="J11" i="3"/>
  <c r="J37" i="4" s="1"/>
  <c r="J36" i="15" s="1"/>
  <c r="I11" i="3"/>
  <c r="F37" i="4" s="1"/>
  <c r="F36" i="15" s="1"/>
  <c r="H11" i="3"/>
  <c r="G11" i="3"/>
  <c r="F11" i="3"/>
  <c r="D36" i="15"/>
  <c r="D11" i="3"/>
  <c r="AI10" i="3"/>
  <c r="AH10" i="3"/>
  <c r="AG10" i="3"/>
  <c r="AF10" i="3"/>
  <c r="AE10" i="3"/>
  <c r="AD10" i="3"/>
  <c r="AC10" i="3"/>
  <c r="AB10" i="3"/>
  <c r="AA10" i="3"/>
  <c r="G36" i="4" s="1"/>
  <c r="G35" i="15" s="1"/>
  <c r="Z10" i="3"/>
  <c r="P36" i="4" s="1"/>
  <c r="P35" i="15" s="1"/>
  <c r="Y10" i="3"/>
  <c r="O36" i="4" s="1"/>
  <c r="O35" i="15" s="1"/>
  <c r="X10" i="3"/>
  <c r="N36" i="4" s="1"/>
  <c r="N35" i="15" s="1"/>
  <c r="W10" i="3"/>
  <c r="V10" i="3"/>
  <c r="U10" i="3"/>
  <c r="T10" i="3"/>
  <c r="S10" i="3"/>
  <c r="R10" i="3"/>
  <c r="Q10" i="3"/>
  <c r="P10" i="3"/>
  <c r="M36" i="4" s="1"/>
  <c r="O10" i="3"/>
  <c r="N10" i="3"/>
  <c r="M10" i="3"/>
  <c r="L10" i="3"/>
  <c r="L36" i="4" s="1"/>
  <c r="L35" i="15" s="1"/>
  <c r="K10" i="3"/>
  <c r="K36" i="4" s="1"/>
  <c r="K35" i="15" s="1"/>
  <c r="J10" i="3"/>
  <c r="J36" i="4" s="1"/>
  <c r="J35" i="15" s="1"/>
  <c r="I10" i="3"/>
  <c r="F36" i="4" s="1"/>
  <c r="F35" i="15" s="1"/>
  <c r="H10" i="3"/>
  <c r="G10" i="3"/>
  <c r="F10" i="3"/>
  <c r="D35" i="15"/>
  <c r="D10" i="3"/>
  <c r="AI9" i="3"/>
  <c r="AH9" i="3"/>
  <c r="AG9" i="3"/>
  <c r="AF9" i="3"/>
  <c r="I35" i="4" s="1"/>
  <c r="I34" i="15" s="1"/>
  <c r="AE9" i="3"/>
  <c r="AD9" i="3"/>
  <c r="AC9" i="3"/>
  <c r="AB9" i="3"/>
  <c r="AA9" i="3"/>
  <c r="G35" i="4" s="1"/>
  <c r="G34" i="15" s="1"/>
  <c r="Z9" i="3"/>
  <c r="P35" i="4" s="1"/>
  <c r="P34" i="15" s="1"/>
  <c r="Y9" i="3"/>
  <c r="O35" i="4" s="1"/>
  <c r="O34" i="15" s="1"/>
  <c r="X9" i="3"/>
  <c r="N35" i="4" s="1"/>
  <c r="N34" i="15" s="1"/>
  <c r="W9" i="3"/>
  <c r="V9" i="3"/>
  <c r="U9" i="3"/>
  <c r="T9" i="3"/>
  <c r="S9" i="3"/>
  <c r="R9" i="3"/>
  <c r="Q9" i="3"/>
  <c r="P9" i="3"/>
  <c r="M35" i="4" s="1"/>
  <c r="M34" i="15" s="1"/>
  <c r="O9" i="3"/>
  <c r="N9" i="3"/>
  <c r="M9" i="3"/>
  <c r="L9" i="3"/>
  <c r="K9" i="3"/>
  <c r="K35" i="4" s="1"/>
  <c r="K34" i="15" s="1"/>
  <c r="J9" i="3"/>
  <c r="J35" i="4" s="1"/>
  <c r="J34" i="15" s="1"/>
  <c r="I9" i="3"/>
  <c r="F35" i="4" s="1"/>
  <c r="F34" i="15" s="1"/>
  <c r="H9" i="3"/>
  <c r="G9" i="3"/>
  <c r="F9" i="3"/>
  <c r="D34" i="15"/>
  <c r="D9" i="3"/>
  <c r="AI8" i="3"/>
  <c r="AH8" i="3"/>
  <c r="AG8" i="3"/>
  <c r="AF8" i="3"/>
  <c r="I34" i="4" s="1"/>
  <c r="I33" i="15" s="1"/>
  <c r="AE8" i="3"/>
  <c r="AD8" i="3"/>
  <c r="AC8" i="3"/>
  <c r="AB8" i="3"/>
  <c r="AA8" i="3"/>
  <c r="G34" i="4" s="1"/>
  <c r="Z8" i="3"/>
  <c r="P34" i="4" s="1"/>
  <c r="P33" i="15" s="1"/>
  <c r="Y8" i="3"/>
  <c r="X8" i="3"/>
  <c r="N34" i="4" s="1"/>
  <c r="W8" i="3"/>
  <c r="V8" i="3"/>
  <c r="U8" i="3"/>
  <c r="T8" i="3"/>
  <c r="S8" i="3"/>
  <c r="R8" i="3"/>
  <c r="Q8" i="3"/>
  <c r="P8" i="3"/>
  <c r="M34" i="4" s="1"/>
  <c r="M33" i="15" s="1"/>
  <c r="O8" i="3"/>
  <c r="N8" i="3"/>
  <c r="M8" i="3"/>
  <c r="L8" i="3"/>
  <c r="L34" i="4" s="1"/>
  <c r="K8" i="3"/>
  <c r="K34" i="4" s="1"/>
  <c r="K33" i="15" s="1"/>
  <c r="J8" i="3"/>
  <c r="I8" i="3"/>
  <c r="H8" i="3"/>
  <c r="G8" i="3"/>
  <c r="F8" i="3"/>
  <c r="D33" i="15"/>
  <c r="AI7" i="3"/>
  <c r="AH7" i="3"/>
  <c r="AG7" i="3"/>
  <c r="AF7" i="3"/>
  <c r="I33" i="4" s="1"/>
  <c r="I32" i="15" s="1"/>
  <c r="AE7" i="3"/>
  <c r="AD7" i="3"/>
  <c r="AC7" i="3"/>
  <c r="AB7" i="3"/>
  <c r="AA7" i="3"/>
  <c r="Z7" i="3"/>
  <c r="N47" i="2" s="1"/>
  <c r="Y7" i="3"/>
  <c r="L47" i="2" s="1"/>
  <c r="X7" i="3"/>
  <c r="K47" i="2" s="1"/>
  <c r="W7" i="3"/>
  <c r="V7" i="3"/>
  <c r="U7" i="3"/>
  <c r="T7" i="3"/>
  <c r="S7" i="3"/>
  <c r="R7" i="3"/>
  <c r="Q7" i="3"/>
  <c r="P7" i="3"/>
  <c r="M33" i="4" s="1"/>
  <c r="M32" i="15" s="1"/>
  <c r="O7" i="3"/>
  <c r="N7" i="3"/>
  <c r="M7" i="3"/>
  <c r="L7" i="3"/>
  <c r="I47" i="2" s="1"/>
  <c r="K7" i="3"/>
  <c r="K33" i="4" s="1"/>
  <c r="K32" i="15" s="1"/>
  <c r="J7" i="3"/>
  <c r="J33" i="4" s="1"/>
  <c r="J32" i="15" s="1"/>
  <c r="I7" i="3"/>
  <c r="F47" i="2" s="1"/>
  <c r="H7" i="3"/>
  <c r="G7" i="3"/>
  <c r="D32" i="15"/>
  <c r="P14" i="4"/>
  <c r="O14" i="4"/>
  <c r="O13" i="15" s="1"/>
  <c r="J10" i="17" s="1"/>
  <c r="N14" i="4"/>
  <c r="N13" i="15" s="1"/>
  <c r="I10" i="17" s="1"/>
  <c r="M14" i="4"/>
  <c r="M13" i="15" s="1"/>
  <c r="H10" i="17" s="1"/>
  <c r="L14" i="4"/>
  <c r="L13" i="15" s="1"/>
  <c r="G10" i="17" s="1"/>
  <c r="K14" i="4"/>
  <c r="K13" i="15" s="1"/>
  <c r="F10" i="17" s="1"/>
  <c r="J14" i="4"/>
  <c r="J13" i="15" s="1"/>
  <c r="E10" i="17" s="1"/>
  <c r="I14" i="4"/>
  <c r="G14" i="4"/>
  <c r="F14" i="4"/>
  <c r="F13" i="15" s="1"/>
  <c r="E14" i="4"/>
  <c r="E13" i="15" s="1"/>
  <c r="D14" i="4"/>
  <c r="P13" i="4"/>
  <c r="P12" i="15" s="1"/>
  <c r="K9" i="17" s="1"/>
  <c r="O13" i="4"/>
  <c r="O12" i="15" s="1"/>
  <c r="J9" i="17" s="1"/>
  <c r="N13" i="4"/>
  <c r="N12" i="15" s="1"/>
  <c r="I9" i="17" s="1"/>
  <c r="M13" i="4"/>
  <c r="M12" i="15" s="1"/>
  <c r="H9" i="17" s="1"/>
  <c r="L13" i="4"/>
  <c r="L12" i="15" s="1"/>
  <c r="G9" i="17" s="1"/>
  <c r="K13" i="4"/>
  <c r="K12" i="15" s="1"/>
  <c r="F9" i="17" s="1"/>
  <c r="J13" i="4"/>
  <c r="J12" i="15" s="1"/>
  <c r="E9" i="17" s="1"/>
  <c r="I13" i="4"/>
  <c r="G13" i="4"/>
  <c r="F13" i="4"/>
  <c r="F12" i="15" s="1"/>
  <c r="E13" i="4"/>
  <c r="E12" i="15" s="1"/>
  <c r="D13" i="4"/>
  <c r="P12" i="4"/>
  <c r="P11" i="15" s="1"/>
  <c r="K8" i="17" s="1"/>
  <c r="O12" i="4"/>
  <c r="O11" i="15" s="1"/>
  <c r="J8" i="17" s="1"/>
  <c r="N12" i="4"/>
  <c r="N11" i="15" s="1"/>
  <c r="I8" i="17" s="1"/>
  <c r="M12" i="4"/>
  <c r="M11" i="15" s="1"/>
  <c r="H8" i="17" s="1"/>
  <c r="L12" i="4"/>
  <c r="L11" i="15" s="1"/>
  <c r="G8" i="17" s="1"/>
  <c r="K12" i="4"/>
  <c r="K11" i="15" s="1"/>
  <c r="F8" i="17" s="1"/>
  <c r="J12" i="4"/>
  <c r="J11" i="15" s="1"/>
  <c r="E8" i="17" s="1"/>
  <c r="I12" i="4"/>
  <c r="G12" i="4"/>
  <c r="F12" i="4"/>
  <c r="F11" i="15" s="1"/>
  <c r="E12" i="4"/>
  <c r="E11" i="15" s="1"/>
  <c r="D12" i="4"/>
  <c r="P11" i="4"/>
  <c r="O11" i="4"/>
  <c r="O10" i="15" s="1"/>
  <c r="J7" i="17" s="1"/>
  <c r="N11" i="4"/>
  <c r="N10" i="15" s="1"/>
  <c r="I7" i="17" s="1"/>
  <c r="M11" i="4"/>
  <c r="M10" i="15" s="1"/>
  <c r="H7" i="17" s="1"/>
  <c r="L11" i="4"/>
  <c r="L10" i="15" s="1"/>
  <c r="G7" i="17" s="1"/>
  <c r="K11" i="4"/>
  <c r="K10" i="15" s="1"/>
  <c r="F7" i="17" s="1"/>
  <c r="J11" i="4"/>
  <c r="J10" i="15" s="1"/>
  <c r="E7" i="17" s="1"/>
  <c r="I11" i="4"/>
  <c r="G11" i="4"/>
  <c r="F11" i="4"/>
  <c r="F10" i="15" s="1"/>
  <c r="E11" i="4"/>
  <c r="E10" i="15" s="1"/>
  <c r="D11" i="4"/>
  <c r="D6" i="10"/>
  <c r="O10" i="4"/>
  <c r="O9" i="15" s="1"/>
  <c r="J6" i="17" s="1"/>
  <c r="N10" i="4"/>
  <c r="N9" i="15" s="1"/>
  <c r="M10" i="4"/>
  <c r="L10" i="4"/>
  <c r="L9" i="15" s="1"/>
  <c r="K10" i="4"/>
  <c r="K9" i="15" s="1"/>
  <c r="F6" i="17" s="1"/>
  <c r="J10" i="4"/>
  <c r="J9" i="15" s="1"/>
  <c r="I10" i="4"/>
  <c r="G10" i="4"/>
  <c r="G9" i="15" s="1"/>
  <c r="F10" i="4"/>
  <c r="F9" i="15" s="1"/>
  <c r="E10" i="4"/>
  <c r="E9" i="15" s="1"/>
  <c r="D10" i="4"/>
  <c r="X9" i="4"/>
  <c r="B40" i="2"/>
  <c r="Q31" i="2"/>
  <c r="N31" i="2"/>
  <c r="O31" i="2" s="1"/>
  <c r="M31" i="2"/>
  <c r="K31" i="2"/>
  <c r="J31" i="2"/>
  <c r="I31" i="2"/>
  <c r="H31" i="2"/>
  <c r="G31" i="2"/>
  <c r="F31" i="2"/>
  <c r="E31" i="2"/>
  <c r="D31" i="2"/>
  <c r="C31" i="2"/>
  <c r="Q30" i="2"/>
  <c r="N30" i="2"/>
  <c r="O30" i="2" s="1"/>
  <c r="P30" i="2" s="1"/>
  <c r="M30" i="2"/>
  <c r="K30" i="2"/>
  <c r="J30" i="2"/>
  <c r="I30" i="2"/>
  <c r="H30" i="2"/>
  <c r="G30" i="2"/>
  <c r="F30" i="2"/>
  <c r="E30" i="2"/>
  <c r="D30" i="2"/>
  <c r="C30" i="2"/>
  <c r="Q29" i="2"/>
  <c r="N29" i="2"/>
  <c r="O29" i="2" s="1"/>
  <c r="M29" i="2"/>
  <c r="K29" i="2"/>
  <c r="J29" i="2"/>
  <c r="I29" i="2"/>
  <c r="H29" i="2"/>
  <c r="G29" i="2"/>
  <c r="F29" i="2"/>
  <c r="E29" i="2"/>
  <c r="D29" i="2"/>
  <c r="C29" i="2"/>
  <c r="Q28" i="2"/>
  <c r="N28" i="2"/>
  <c r="M28" i="2"/>
  <c r="K28" i="2"/>
  <c r="J28" i="2"/>
  <c r="I28" i="2"/>
  <c r="H28" i="2"/>
  <c r="G28" i="2"/>
  <c r="F28" i="2"/>
  <c r="E28" i="2"/>
  <c r="D28" i="2"/>
  <c r="C28" i="2"/>
  <c r="Q27" i="2"/>
  <c r="N27" i="2"/>
  <c r="O27" i="2" s="1"/>
  <c r="P27" i="2" s="1"/>
  <c r="M27" i="2"/>
  <c r="K27" i="2"/>
  <c r="J27" i="2"/>
  <c r="I27" i="2"/>
  <c r="H27" i="2"/>
  <c r="G27" i="2"/>
  <c r="F27" i="2"/>
  <c r="E27" i="2"/>
  <c r="D27" i="2"/>
  <c r="C27" i="2"/>
  <c r="B20" i="2"/>
  <c r="P10" i="15" l="1"/>
  <c r="K7" i="17" s="1"/>
  <c r="U11" i="4"/>
  <c r="R11" i="4" s="1"/>
  <c r="R10" i="15" s="1"/>
  <c r="M7" i="17" s="1"/>
  <c r="E36" i="4"/>
  <c r="E35" i="15" s="1"/>
  <c r="E37" i="4"/>
  <c r="E36" i="15" s="1"/>
  <c r="E35" i="4"/>
  <c r="E34" i="15" s="1"/>
  <c r="E44" i="4"/>
  <c r="E42" i="15" s="1"/>
  <c r="E34" i="4"/>
  <c r="I47" i="15"/>
  <c r="I60" i="15"/>
  <c r="E67" i="4"/>
  <c r="E58" i="15" s="1"/>
  <c r="E54" i="4"/>
  <c r="E57" i="4"/>
  <c r="E47" i="4"/>
  <c r="E45" i="15" s="1"/>
  <c r="E61" i="4"/>
  <c r="E38" i="4"/>
  <c r="E37" i="15" s="1"/>
  <c r="E43" i="4"/>
  <c r="E41" i="4"/>
  <c r="E39" i="15" s="1"/>
  <c r="E75" i="4"/>
  <c r="E66" i="4"/>
  <c r="E57" i="15" s="1"/>
  <c r="E46" i="4"/>
  <c r="E44" i="15" s="1"/>
  <c r="E59" i="4"/>
  <c r="E53" i="4"/>
  <c r="E63" i="4"/>
  <c r="E54" i="15" s="1"/>
  <c r="E65" i="4"/>
  <c r="E56" i="15" s="1"/>
  <c r="E62" i="4"/>
  <c r="E69" i="4"/>
  <c r="E72" i="4"/>
  <c r="E62" i="15" s="1"/>
  <c r="E48" i="4"/>
  <c r="E46" i="15" s="1"/>
  <c r="E79" i="4"/>
  <c r="E68" i="4"/>
  <c r="E59" i="15" s="1"/>
  <c r="E70" i="4"/>
  <c r="E64" i="4"/>
  <c r="E55" i="15" s="1"/>
  <c r="E55" i="4"/>
  <c r="E50" i="15" s="1"/>
  <c r="E45" i="4"/>
  <c r="E43" i="15" s="1"/>
  <c r="E80" i="4"/>
  <c r="E77" i="4"/>
  <c r="E58" i="4"/>
  <c r="E76" i="4"/>
  <c r="E60" i="4"/>
  <c r="E52" i="15" s="1"/>
  <c r="E73" i="4"/>
  <c r="E39" i="4"/>
  <c r="E74" i="4"/>
  <c r="E40" i="4"/>
  <c r="E38" i="15" s="1"/>
  <c r="E81" i="4"/>
  <c r="E78" i="4"/>
  <c r="E67" i="15" s="1"/>
  <c r="E71" i="4"/>
  <c r="E61" i="15" s="1"/>
  <c r="E56" i="4"/>
  <c r="E42" i="4"/>
  <c r="H81" i="4"/>
  <c r="H80" i="4"/>
  <c r="H78" i="4"/>
  <c r="H76" i="4"/>
  <c r="H75" i="4"/>
  <c r="H71" i="4"/>
  <c r="H61" i="15" s="1"/>
  <c r="H64" i="4"/>
  <c r="H55" i="15" s="1"/>
  <c r="H59" i="4"/>
  <c r="H52" i="4"/>
  <c r="H50" i="4"/>
  <c r="H46" i="4"/>
  <c r="H44" i="15" s="1"/>
  <c r="H36" i="4"/>
  <c r="H35" i="15" s="1"/>
  <c r="H77" i="4"/>
  <c r="H73" i="4"/>
  <c r="H70" i="4"/>
  <c r="H68" i="4"/>
  <c r="H59" i="15" s="1"/>
  <c r="H67" i="4"/>
  <c r="H58" i="15" s="1"/>
  <c r="H56" i="4"/>
  <c r="H55" i="4"/>
  <c r="H50" i="15" s="1"/>
  <c r="H53" i="4"/>
  <c r="H47" i="4"/>
  <c r="H45" i="15" s="1"/>
  <c r="H43" i="4"/>
  <c r="H35" i="4"/>
  <c r="H34" i="15" s="1"/>
  <c r="H34" i="4"/>
  <c r="H79" i="4"/>
  <c r="H74" i="4"/>
  <c r="H72" i="4"/>
  <c r="H62" i="15" s="1"/>
  <c r="H69" i="4"/>
  <c r="H65" i="4"/>
  <c r="H56" i="15" s="1"/>
  <c r="H60" i="4"/>
  <c r="H52" i="15" s="1"/>
  <c r="H58" i="4"/>
  <c r="H54" i="4"/>
  <c r="H48" i="4"/>
  <c r="H46" i="15" s="1"/>
  <c r="H44" i="4"/>
  <c r="H42" i="15" s="1"/>
  <c r="H39" i="4"/>
  <c r="H38" i="4"/>
  <c r="H37" i="15" s="1"/>
  <c r="H66" i="4"/>
  <c r="H57" i="15" s="1"/>
  <c r="H63" i="4"/>
  <c r="H54" i="15" s="1"/>
  <c r="H62" i="4"/>
  <c r="H61" i="4"/>
  <c r="H57" i="4"/>
  <c r="H51" i="4"/>
  <c r="H49" i="4"/>
  <c r="H45" i="4"/>
  <c r="H43" i="15" s="1"/>
  <c r="H42" i="4"/>
  <c r="H41" i="4"/>
  <c r="H39" i="15" s="1"/>
  <c r="H40" i="4"/>
  <c r="H38" i="15" s="1"/>
  <c r="H37" i="4"/>
  <c r="H36" i="15" s="1"/>
  <c r="O96" i="2"/>
  <c r="G81" i="4"/>
  <c r="G64" i="15" s="1"/>
  <c r="G96" i="2"/>
  <c r="J81" i="4"/>
  <c r="D96" i="2"/>
  <c r="D81" i="4"/>
  <c r="R95" i="2"/>
  <c r="I80" i="4"/>
  <c r="I67" i="15" s="1"/>
  <c r="L95" i="2"/>
  <c r="O80" i="4"/>
  <c r="K95" i="2"/>
  <c r="N80" i="4"/>
  <c r="N67" i="15" s="1"/>
  <c r="J95" i="2"/>
  <c r="M80" i="4"/>
  <c r="G95" i="2"/>
  <c r="J80" i="4"/>
  <c r="O94" i="2"/>
  <c r="G79" i="4"/>
  <c r="L94" i="2"/>
  <c r="O79" i="4"/>
  <c r="H94" i="2"/>
  <c r="K79" i="4"/>
  <c r="G94" i="2"/>
  <c r="J79" i="4"/>
  <c r="J65" i="15" s="1"/>
  <c r="D94" i="2"/>
  <c r="D79" i="4"/>
  <c r="O93" i="2"/>
  <c r="G78" i="4"/>
  <c r="G67" i="15" s="1"/>
  <c r="J93" i="2"/>
  <c r="M78" i="4"/>
  <c r="H93" i="2"/>
  <c r="K78" i="4"/>
  <c r="K67" i="15" s="1"/>
  <c r="F93" i="2"/>
  <c r="F78" i="4"/>
  <c r="F67" i="15" s="1"/>
  <c r="N92" i="2"/>
  <c r="P77" i="4"/>
  <c r="I92" i="2"/>
  <c r="L77" i="4"/>
  <c r="L66" i="15" s="1"/>
  <c r="G92" i="2"/>
  <c r="J77" i="4"/>
  <c r="J66" i="15" s="1"/>
  <c r="R91" i="2"/>
  <c r="I76" i="4"/>
  <c r="I65" i="15" s="1"/>
  <c r="O91" i="2"/>
  <c r="G76" i="4"/>
  <c r="N91" i="2"/>
  <c r="P76" i="4"/>
  <c r="P65" i="15" s="1"/>
  <c r="H91" i="2"/>
  <c r="K76" i="4"/>
  <c r="F91" i="2"/>
  <c r="F76" i="4"/>
  <c r="F65" i="15" s="1"/>
  <c r="D91" i="2"/>
  <c r="D76" i="4"/>
  <c r="H90" i="2"/>
  <c r="K75" i="4"/>
  <c r="K64" i="15" s="1"/>
  <c r="G90" i="2"/>
  <c r="J75" i="4"/>
  <c r="R89" i="2"/>
  <c r="I74" i="4"/>
  <c r="T74" i="4" s="1"/>
  <c r="Q74" i="4" s="1"/>
  <c r="O89" i="2"/>
  <c r="G74" i="4"/>
  <c r="L89" i="2"/>
  <c r="O74" i="4"/>
  <c r="J89" i="2"/>
  <c r="M74" i="4"/>
  <c r="U74" i="4" s="1"/>
  <c r="R74" i="4" s="1"/>
  <c r="O88" i="2"/>
  <c r="G73" i="4"/>
  <c r="L88" i="2"/>
  <c r="O73" i="4"/>
  <c r="G88" i="2"/>
  <c r="J73" i="4"/>
  <c r="J63" i="15" s="1"/>
  <c r="O87" i="2"/>
  <c r="G72" i="4"/>
  <c r="G62" i="15" s="1"/>
  <c r="H87" i="2"/>
  <c r="K72" i="4"/>
  <c r="K62" i="15" s="1"/>
  <c r="D87" i="2"/>
  <c r="D72" i="4"/>
  <c r="D62" i="15" s="1"/>
  <c r="N86" i="2"/>
  <c r="P71" i="4"/>
  <c r="P61" i="15" s="1"/>
  <c r="L86" i="2"/>
  <c r="O71" i="4"/>
  <c r="O61" i="15" s="1"/>
  <c r="I86" i="2"/>
  <c r="L71" i="4"/>
  <c r="L61" i="15" s="1"/>
  <c r="O85" i="2"/>
  <c r="G70" i="4"/>
  <c r="G60" i="15" s="1"/>
  <c r="N85" i="2"/>
  <c r="P70" i="4"/>
  <c r="J85" i="2"/>
  <c r="M70" i="4"/>
  <c r="M60" i="15" s="1"/>
  <c r="G85" i="2"/>
  <c r="J70" i="4"/>
  <c r="F85" i="2"/>
  <c r="F70" i="4"/>
  <c r="F60" i="15" s="1"/>
  <c r="D85" i="2"/>
  <c r="D70" i="4"/>
  <c r="N84" i="2"/>
  <c r="P69" i="4"/>
  <c r="P60" i="15" s="1"/>
  <c r="L84" i="2"/>
  <c r="O69" i="4"/>
  <c r="O60" i="15" s="1"/>
  <c r="H84" i="2"/>
  <c r="K69" i="4"/>
  <c r="G84" i="2"/>
  <c r="J69" i="4"/>
  <c r="J60" i="15" s="1"/>
  <c r="D84" i="2"/>
  <c r="D69" i="4"/>
  <c r="K83" i="2"/>
  <c r="N68" i="4"/>
  <c r="N59" i="15" s="1"/>
  <c r="H83" i="2"/>
  <c r="K68" i="4"/>
  <c r="K59" i="15" s="1"/>
  <c r="O82" i="2"/>
  <c r="G67" i="4"/>
  <c r="G58" i="15" s="1"/>
  <c r="N82" i="2"/>
  <c r="P67" i="4"/>
  <c r="P58" i="15" s="1"/>
  <c r="I82" i="2"/>
  <c r="L67" i="4"/>
  <c r="L58" i="15" s="1"/>
  <c r="G82" i="2"/>
  <c r="J67" i="4"/>
  <c r="J58" i="15" s="1"/>
  <c r="D82" i="2"/>
  <c r="D67" i="4"/>
  <c r="D58" i="15" s="1"/>
  <c r="R81" i="2"/>
  <c r="I66" i="4"/>
  <c r="I57" i="15" s="1"/>
  <c r="N81" i="2"/>
  <c r="P66" i="4"/>
  <c r="H81" i="2"/>
  <c r="K66" i="4"/>
  <c r="K57" i="15" s="1"/>
  <c r="G81" i="2"/>
  <c r="J66" i="4"/>
  <c r="J57" i="15" s="1"/>
  <c r="F81" i="2"/>
  <c r="F66" i="4"/>
  <c r="F57" i="15" s="1"/>
  <c r="O80" i="2"/>
  <c r="G65" i="4"/>
  <c r="G56" i="15" s="1"/>
  <c r="N80" i="2"/>
  <c r="P65" i="4"/>
  <c r="P56" i="15" s="1"/>
  <c r="G80" i="2"/>
  <c r="J65" i="4"/>
  <c r="J56" i="15" s="1"/>
  <c r="F80" i="2"/>
  <c r="F65" i="4"/>
  <c r="F56" i="15" s="1"/>
  <c r="D80" i="2"/>
  <c r="D65" i="4"/>
  <c r="D56" i="15" s="1"/>
  <c r="H79" i="2"/>
  <c r="K64" i="4"/>
  <c r="K55" i="15" s="1"/>
  <c r="F79" i="2"/>
  <c r="F64" i="4"/>
  <c r="F55" i="15" s="1"/>
  <c r="N78" i="2"/>
  <c r="P63" i="4"/>
  <c r="P54" i="15" s="1"/>
  <c r="H78" i="2"/>
  <c r="K63" i="4"/>
  <c r="K54" i="15" s="1"/>
  <c r="F78" i="2"/>
  <c r="F63" i="4"/>
  <c r="F54" i="15" s="1"/>
  <c r="D78" i="2"/>
  <c r="D63" i="4"/>
  <c r="D54" i="15" s="1"/>
  <c r="O77" i="2"/>
  <c r="G62" i="4"/>
  <c r="J77" i="2"/>
  <c r="M62" i="4"/>
  <c r="M48" i="15" s="1"/>
  <c r="H77" i="2"/>
  <c r="K62" i="4"/>
  <c r="K48" i="15" s="1"/>
  <c r="F77" i="2"/>
  <c r="F62" i="4"/>
  <c r="F48" i="15" s="1"/>
  <c r="O76" i="2"/>
  <c r="G61" i="4"/>
  <c r="G53" i="15" s="1"/>
  <c r="N76" i="2"/>
  <c r="P61" i="4"/>
  <c r="L76" i="2"/>
  <c r="O61" i="4"/>
  <c r="O53" i="15" s="1"/>
  <c r="I76" i="2"/>
  <c r="L61" i="4"/>
  <c r="L53" i="15" s="1"/>
  <c r="D76" i="2"/>
  <c r="D61" i="4"/>
  <c r="R75" i="2"/>
  <c r="I60" i="4"/>
  <c r="I52" i="15" s="1"/>
  <c r="L75" i="2"/>
  <c r="O60" i="4"/>
  <c r="O52" i="15" s="1"/>
  <c r="G75" i="2"/>
  <c r="J60" i="4"/>
  <c r="J52" i="15" s="1"/>
  <c r="D75" i="2"/>
  <c r="D60" i="4"/>
  <c r="D52" i="15" s="1"/>
  <c r="N74" i="2"/>
  <c r="P59" i="4"/>
  <c r="P51" i="15" s="1"/>
  <c r="I74" i="2"/>
  <c r="L59" i="4"/>
  <c r="L51" i="15" s="1"/>
  <c r="F74" i="2"/>
  <c r="F59" i="4"/>
  <c r="F51" i="15" s="1"/>
  <c r="D74" i="2"/>
  <c r="D59" i="4"/>
  <c r="N73" i="2"/>
  <c r="P58" i="4"/>
  <c r="K73" i="2"/>
  <c r="N58" i="4"/>
  <c r="N53" i="15" s="1"/>
  <c r="O72" i="2"/>
  <c r="G57" i="4"/>
  <c r="G51" i="15" s="1"/>
  <c r="D72" i="2"/>
  <c r="D57" i="4"/>
  <c r="F71" i="2"/>
  <c r="F56" i="4"/>
  <c r="D71" i="2"/>
  <c r="D56" i="4"/>
  <c r="I70" i="2"/>
  <c r="L55" i="4"/>
  <c r="L50" i="15" s="1"/>
  <c r="H70" i="2"/>
  <c r="K55" i="4"/>
  <c r="K50" i="15" s="1"/>
  <c r="F70" i="2"/>
  <c r="F55" i="4"/>
  <c r="F50" i="15" s="1"/>
  <c r="K69" i="2"/>
  <c r="N54" i="4"/>
  <c r="J69" i="2"/>
  <c r="M54" i="4"/>
  <c r="M49" i="15" s="1"/>
  <c r="G69" i="2"/>
  <c r="J54" i="4"/>
  <c r="J49" i="15" s="1"/>
  <c r="F69" i="2"/>
  <c r="F54" i="4"/>
  <c r="F49" i="15" s="1"/>
  <c r="D69" i="2"/>
  <c r="D54" i="4"/>
  <c r="D49" i="15" s="1"/>
  <c r="O68" i="2"/>
  <c r="G53" i="4"/>
  <c r="N68" i="2"/>
  <c r="P53" i="4"/>
  <c r="G68" i="2"/>
  <c r="J53" i="4"/>
  <c r="J48" i="15" s="1"/>
  <c r="D68" i="2"/>
  <c r="D53" i="4"/>
  <c r="D48" i="15" s="1"/>
  <c r="O67" i="2"/>
  <c r="G52" i="4"/>
  <c r="G40" i="15" s="1"/>
  <c r="N67" i="2"/>
  <c r="P52" i="4"/>
  <c r="N66" i="2"/>
  <c r="P51" i="4"/>
  <c r="O65" i="2"/>
  <c r="G50" i="4"/>
  <c r="G47" i="15" s="1"/>
  <c r="L65" i="2"/>
  <c r="O50" i="4"/>
  <c r="N63" i="2"/>
  <c r="P48" i="4"/>
  <c r="P46" i="15" s="1"/>
  <c r="L63" i="2"/>
  <c r="O48" i="4"/>
  <c r="O46" i="15" s="1"/>
  <c r="K63" i="2"/>
  <c r="N48" i="4"/>
  <c r="N46" i="15" s="1"/>
  <c r="D47" i="15"/>
  <c r="D48" i="4"/>
  <c r="D46" i="15" s="1"/>
  <c r="L62" i="2"/>
  <c r="O47" i="4"/>
  <c r="O45" i="15" s="1"/>
  <c r="J62" i="2"/>
  <c r="M47" i="4"/>
  <c r="M45" i="15" s="1"/>
  <c r="D62" i="2"/>
  <c r="D47" i="4"/>
  <c r="L61" i="2"/>
  <c r="O46" i="4"/>
  <c r="O44" i="15" s="1"/>
  <c r="K61" i="2"/>
  <c r="N46" i="4"/>
  <c r="N44" i="15" s="1"/>
  <c r="D61" i="2"/>
  <c r="D46" i="4"/>
  <c r="R60" i="2"/>
  <c r="I45" i="4"/>
  <c r="I43" i="15" s="1"/>
  <c r="L60" i="2"/>
  <c r="O45" i="4"/>
  <c r="O43" i="15" s="1"/>
  <c r="K60" i="2"/>
  <c r="N45" i="4"/>
  <c r="D60" i="2"/>
  <c r="D45" i="4"/>
  <c r="D43" i="15" s="1"/>
  <c r="H59" i="2"/>
  <c r="K44" i="4"/>
  <c r="K42" i="15" s="1"/>
  <c r="G59" i="2"/>
  <c r="J44" i="4"/>
  <c r="J42" i="15" s="1"/>
  <c r="R58" i="2"/>
  <c r="I43" i="4"/>
  <c r="I41" i="15" s="1"/>
  <c r="D58" i="2"/>
  <c r="D43" i="4"/>
  <c r="D41" i="15" s="1"/>
  <c r="N57" i="2"/>
  <c r="P42" i="4"/>
  <c r="I57" i="2"/>
  <c r="L42" i="4"/>
  <c r="L40" i="15" s="1"/>
  <c r="L56" i="2"/>
  <c r="O41" i="4"/>
  <c r="O39" i="15" s="1"/>
  <c r="I56" i="2"/>
  <c r="L41" i="4"/>
  <c r="L39" i="15" s="1"/>
  <c r="L54" i="2"/>
  <c r="O40" i="4"/>
  <c r="O38" i="15" s="1"/>
  <c r="J54" i="2"/>
  <c r="M40" i="4"/>
  <c r="M38" i="15" s="1"/>
  <c r="F54" i="2"/>
  <c r="F40" i="4"/>
  <c r="F38" i="15" s="1"/>
  <c r="L53" i="2"/>
  <c r="O39" i="4"/>
  <c r="G53" i="2"/>
  <c r="J39" i="4"/>
  <c r="F53" i="2"/>
  <c r="F39" i="4"/>
  <c r="R52" i="2"/>
  <c r="I38" i="4"/>
  <c r="J52" i="2"/>
  <c r="M38" i="4"/>
  <c r="G52" i="2"/>
  <c r="J38" i="4"/>
  <c r="J37" i="15" s="1"/>
  <c r="L51" i="2"/>
  <c r="O37" i="4"/>
  <c r="O36" i="15" s="1"/>
  <c r="H51" i="2"/>
  <c r="K37" i="4"/>
  <c r="R50" i="2"/>
  <c r="I36" i="4"/>
  <c r="I49" i="2"/>
  <c r="L35" i="4"/>
  <c r="L34" i="15" s="1"/>
  <c r="L48" i="2"/>
  <c r="O34" i="4"/>
  <c r="G48" i="2"/>
  <c r="J34" i="4"/>
  <c r="F48" i="2"/>
  <c r="F34" i="4"/>
  <c r="T39" i="15"/>
  <c r="Q39" i="15" s="1"/>
  <c r="J41" i="15"/>
  <c r="K51" i="15"/>
  <c r="BG206" i="7"/>
  <c r="BH206" i="7" s="1"/>
  <c r="S65" i="15"/>
  <c r="S45" i="15"/>
  <c r="S51" i="15"/>
  <c r="S62" i="15"/>
  <c r="S60" i="15"/>
  <c r="S64" i="15"/>
  <c r="S48" i="15"/>
  <c r="S55" i="15"/>
  <c r="S57" i="15"/>
  <c r="S67" i="15"/>
  <c r="S49" i="15"/>
  <c r="S36" i="15"/>
  <c r="S50" i="15"/>
  <c r="S66" i="15"/>
  <c r="F14" i="15"/>
  <c r="S46" i="15"/>
  <c r="S44" i="15"/>
  <c r="P64" i="15"/>
  <c r="L14" i="15"/>
  <c r="G11" i="17" s="1"/>
  <c r="G6" i="17"/>
  <c r="J14" i="15"/>
  <c r="E11" i="17" s="1"/>
  <c r="E6" i="17"/>
  <c r="N14" i="15"/>
  <c r="I11" i="17" s="1"/>
  <c r="I6" i="17"/>
  <c r="E14" i="15"/>
  <c r="P63" i="15"/>
  <c r="K41" i="15"/>
  <c r="O14" i="15"/>
  <c r="J11" i="17" s="1"/>
  <c r="K14" i="15"/>
  <c r="F11" i="17" s="1"/>
  <c r="K53" i="15"/>
  <c r="F53" i="15"/>
  <c r="N33" i="15"/>
  <c r="L47" i="15"/>
  <c r="N66" i="15"/>
  <c r="G33" i="15"/>
  <c r="S37" i="4"/>
  <c r="S41" i="4"/>
  <c r="S42" i="4"/>
  <c r="S61" i="4"/>
  <c r="S64" i="4"/>
  <c r="S71" i="4"/>
  <c r="S38" i="4"/>
  <c r="S46" i="4"/>
  <c r="S59" i="4"/>
  <c r="S67" i="4"/>
  <c r="S53" i="4"/>
  <c r="S40" i="4"/>
  <c r="S39" i="4"/>
  <c r="S43" i="4"/>
  <c r="S49" i="4"/>
  <c r="S60" i="4"/>
  <c r="S35" i="4"/>
  <c r="S47" i="4"/>
  <c r="S72" i="4"/>
  <c r="S65" i="4"/>
  <c r="S74" i="4"/>
  <c r="S36" i="4"/>
  <c r="S44" i="4"/>
  <c r="S56" i="4"/>
  <c r="S63" i="4"/>
  <c r="S68" i="4"/>
  <c r="S76" i="4"/>
  <c r="D89" i="2"/>
  <c r="T34" i="15"/>
  <c r="Q34" i="15" s="1"/>
  <c r="U34" i="15"/>
  <c r="R34" i="15" s="1"/>
  <c r="D9" i="15"/>
  <c r="D6" i="17" s="1"/>
  <c r="T10" i="4"/>
  <c r="C6" i="10"/>
  <c r="I9" i="15"/>
  <c r="M9" i="15"/>
  <c r="U10" i="4"/>
  <c r="R10" i="4" s="1"/>
  <c r="R9" i="15" s="1"/>
  <c r="M6" i="17" s="1"/>
  <c r="B7" i="10"/>
  <c r="D10" i="15"/>
  <c r="D7" i="17" s="1"/>
  <c r="C7" i="10"/>
  <c r="I10" i="15"/>
  <c r="B8" i="10"/>
  <c r="D11" i="15"/>
  <c r="D8" i="17" s="1"/>
  <c r="C8" i="10"/>
  <c r="I11" i="15"/>
  <c r="B9" i="10"/>
  <c r="D12" i="15"/>
  <c r="D9" i="17" s="1"/>
  <c r="C9" i="10"/>
  <c r="I12" i="15"/>
  <c r="B10" i="10"/>
  <c r="D13" i="15"/>
  <c r="D10" i="17" s="1"/>
  <c r="C10" i="10"/>
  <c r="I13" i="15"/>
  <c r="H11" i="4"/>
  <c r="H10" i="15" s="1"/>
  <c r="G10" i="15"/>
  <c r="H12" i="4"/>
  <c r="H11" i="15" s="1"/>
  <c r="G11" i="15"/>
  <c r="H13" i="4"/>
  <c r="H12" i="15" s="1"/>
  <c r="G12" i="15"/>
  <c r="H14" i="4"/>
  <c r="H13" i="15" s="1"/>
  <c r="G13" i="15"/>
  <c r="D10" i="10"/>
  <c r="P13" i="15"/>
  <c r="S32" i="15"/>
  <c r="S33" i="4"/>
  <c r="B6" i="10"/>
  <c r="D7" i="10"/>
  <c r="T11" i="4"/>
  <c r="Q11" i="4" s="1"/>
  <c r="D8" i="10"/>
  <c r="T12" i="4"/>
  <c r="Q12" i="4" s="1"/>
  <c r="D9" i="10"/>
  <c r="T13" i="4"/>
  <c r="Q13" i="4" s="1"/>
  <c r="S13" i="4"/>
  <c r="S12" i="15" s="1"/>
  <c r="N9" i="17" s="1"/>
  <c r="S11" i="4"/>
  <c r="S10" i="15" s="1"/>
  <c r="N7" i="17" s="1"/>
  <c r="S15" i="4"/>
  <c r="S12" i="4"/>
  <c r="S11" i="15" s="1"/>
  <c r="N8" i="17" s="1"/>
  <c r="S10" i="4"/>
  <c r="S14" i="4"/>
  <c r="S13" i="15" s="1"/>
  <c r="N10" i="17" s="1"/>
  <c r="F90" i="2"/>
  <c r="L96" i="2"/>
  <c r="D67" i="15"/>
  <c r="P93" i="2"/>
  <c r="O79" i="2"/>
  <c r="K66" i="15"/>
  <c r="F83" i="2"/>
  <c r="H92" i="2"/>
  <c r="P89" i="2"/>
  <c r="F87" i="2"/>
  <c r="P87" i="2"/>
  <c r="O75" i="2"/>
  <c r="P88" i="2"/>
  <c r="O95" i="2"/>
  <c r="G61" i="15"/>
  <c r="P75" i="2"/>
  <c r="P81" i="2"/>
  <c r="P95" i="2"/>
  <c r="P96" i="2"/>
  <c r="L28" i="2"/>
  <c r="L29" i="2"/>
  <c r="O81" i="2"/>
  <c r="L91" i="2"/>
  <c r="D95" i="2"/>
  <c r="Q32" i="2"/>
  <c r="D86" i="2"/>
  <c r="D93" i="2"/>
  <c r="F96" i="2"/>
  <c r="K56" i="15"/>
  <c r="F66" i="15"/>
  <c r="D32" i="2"/>
  <c r="H32" i="2"/>
  <c r="M32" i="2"/>
  <c r="F32" i="2"/>
  <c r="J32" i="2"/>
  <c r="P31" i="2"/>
  <c r="H74" i="2"/>
  <c r="E32" i="2"/>
  <c r="I32" i="2"/>
  <c r="L31" i="2"/>
  <c r="O74" i="2"/>
  <c r="D79" i="2"/>
  <c r="O86" i="2"/>
  <c r="H88" i="2"/>
  <c r="D90" i="2"/>
  <c r="D92" i="2"/>
  <c r="L93" i="2"/>
  <c r="H95" i="2"/>
  <c r="H96" i="2"/>
  <c r="D61" i="15"/>
  <c r="K63" i="15"/>
  <c r="C32" i="2"/>
  <c r="G32" i="2"/>
  <c r="K32" i="2"/>
  <c r="P29" i="2"/>
  <c r="L30" i="2"/>
  <c r="D67" i="2"/>
  <c r="L80" i="2"/>
  <c r="F89" i="2"/>
  <c r="O90" i="2"/>
  <c r="O92" i="2"/>
  <c r="F94" i="2"/>
  <c r="K93" i="2"/>
  <c r="I66" i="15"/>
  <c r="J86" i="2"/>
  <c r="I87" i="2"/>
  <c r="I58" i="15"/>
  <c r="K88" i="2"/>
  <c r="I94" i="2"/>
  <c r="R72" i="2"/>
  <c r="K80" i="2"/>
  <c r="R84" i="2"/>
  <c r="R90" i="2"/>
  <c r="R92" i="2"/>
  <c r="J94" i="2"/>
  <c r="I95" i="2"/>
  <c r="I96" i="2"/>
  <c r="L59" i="15"/>
  <c r="L67" i="15"/>
  <c r="I78" i="2"/>
  <c r="R82" i="2"/>
  <c r="R87" i="2"/>
  <c r="K91" i="2"/>
  <c r="J92" i="2"/>
  <c r="R94" i="2"/>
  <c r="J96" i="2"/>
  <c r="R96" i="2"/>
  <c r="M50" i="15"/>
  <c r="N64" i="15"/>
  <c r="I67" i="2"/>
  <c r="I81" i="2"/>
  <c r="K89" i="2"/>
  <c r="J90" i="2"/>
  <c r="K92" i="2"/>
  <c r="I93" i="2"/>
  <c r="K96" i="2"/>
  <c r="L78" i="2"/>
  <c r="L81" i="2"/>
  <c r="F84" i="2"/>
  <c r="L87" i="2"/>
  <c r="F88" i="2"/>
  <c r="D55" i="15"/>
  <c r="F58" i="15"/>
  <c r="F92" i="2"/>
  <c r="L92" i="2"/>
  <c r="F95" i="2"/>
  <c r="D57" i="15"/>
  <c r="O62" i="15"/>
  <c r="T82" i="4"/>
  <c r="Q82" i="4" s="1"/>
  <c r="D81" i="2"/>
  <c r="L71" i="2"/>
  <c r="F75" i="2"/>
  <c r="L82" i="2"/>
  <c r="L85" i="2"/>
  <c r="D88" i="2"/>
  <c r="L90" i="2"/>
  <c r="P73" i="2"/>
  <c r="P76" i="2"/>
  <c r="P83" i="2"/>
  <c r="P86" i="2"/>
  <c r="O73" i="2"/>
  <c r="H76" i="2"/>
  <c r="H80" i="2"/>
  <c r="H82" i="2"/>
  <c r="H85" i="2"/>
  <c r="H86" i="2"/>
  <c r="H89" i="2"/>
  <c r="P94" i="2"/>
  <c r="G59" i="15"/>
  <c r="H75" i="2"/>
  <c r="O84" i="2"/>
  <c r="G54" i="15"/>
  <c r="G57" i="15"/>
  <c r="F68" i="2"/>
  <c r="D73" i="2"/>
  <c r="L83" i="2"/>
  <c r="F86" i="2"/>
  <c r="F61" i="15"/>
  <c r="D63" i="15"/>
  <c r="F40" i="15"/>
  <c r="L64" i="2"/>
  <c r="D70" i="2"/>
  <c r="L79" i="2"/>
  <c r="F82" i="2"/>
  <c r="D83" i="2"/>
  <c r="F47" i="15"/>
  <c r="D59" i="15"/>
  <c r="R83" i="2"/>
  <c r="M61" i="15"/>
  <c r="J60" i="2"/>
  <c r="I75" i="2"/>
  <c r="R78" i="2"/>
  <c r="K81" i="2"/>
  <c r="I62" i="2"/>
  <c r="R57" i="2"/>
  <c r="R63" i="2"/>
  <c r="I44" i="15"/>
  <c r="J61" i="2"/>
  <c r="D42" i="15"/>
  <c r="D50" i="2"/>
  <c r="F55" i="2"/>
  <c r="F50" i="2"/>
  <c r="D66" i="2"/>
  <c r="L68" i="2"/>
  <c r="F73" i="2"/>
  <c r="F57" i="2"/>
  <c r="D63" i="2"/>
  <c r="F67" i="2"/>
  <c r="D53" i="2"/>
  <c r="F72" i="2"/>
  <c r="L74" i="2"/>
  <c r="L77" i="2"/>
  <c r="F41" i="15"/>
  <c r="O48" i="15"/>
  <c r="F61" i="2"/>
  <c r="L70" i="2"/>
  <c r="F52" i="15"/>
  <c r="D48" i="2"/>
  <c r="D54" i="2"/>
  <c r="D59" i="2"/>
  <c r="F62" i="2"/>
  <c r="D64" i="2"/>
  <c r="L66" i="2"/>
  <c r="L69" i="2"/>
  <c r="D50" i="15"/>
  <c r="P66" i="2"/>
  <c r="P80" i="2"/>
  <c r="P85" i="2"/>
  <c r="P90" i="2"/>
  <c r="P91" i="2"/>
  <c r="P92" i="2"/>
  <c r="N32" i="2"/>
  <c r="L27" i="2"/>
  <c r="E93" i="2"/>
  <c r="E94" i="2"/>
  <c r="E96" i="2"/>
  <c r="O28" i="2"/>
  <c r="P28" i="2" s="1"/>
  <c r="D47" i="2"/>
  <c r="D52" i="2"/>
  <c r="D56" i="2"/>
  <c r="F59" i="2"/>
  <c r="F63" i="2"/>
  <c r="D65" i="2"/>
  <c r="L67" i="2"/>
  <c r="H71" i="2"/>
  <c r="L72" i="2"/>
  <c r="L73" i="2"/>
  <c r="F76" i="2"/>
  <c r="D77" i="2"/>
  <c r="O78" i="2"/>
  <c r="K58" i="15"/>
  <c r="I15" i="4"/>
  <c r="C11" i="10" s="1"/>
  <c r="M15" i="4"/>
  <c r="U14" i="4"/>
  <c r="R14" i="4" s="1"/>
  <c r="R13" i="15" s="1"/>
  <c r="M10" i="17" s="1"/>
  <c r="E15" i="4"/>
  <c r="J15" i="4"/>
  <c r="N15" i="4"/>
  <c r="D15" i="4"/>
  <c r="B11" i="10" s="1"/>
  <c r="L15" i="4"/>
  <c r="F15" i="4"/>
  <c r="K15" i="4"/>
  <c r="O15" i="4"/>
  <c r="U12" i="4"/>
  <c r="R12" i="4" s="1"/>
  <c r="R11" i="15" s="1"/>
  <c r="M8" i="17" s="1"/>
  <c r="G15" i="4"/>
  <c r="U13" i="4"/>
  <c r="R13" i="4" s="1"/>
  <c r="R12" i="15" s="1"/>
  <c r="M9" i="17" s="1"/>
  <c r="T14" i="4"/>
  <c r="Q14" i="4" s="1"/>
  <c r="J51" i="2"/>
  <c r="F49" i="2"/>
  <c r="D51" i="2"/>
  <c r="F56" i="2"/>
  <c r="F60" i="2"/>
  <c r="E95" i="2"/>
  <c r="F33" i="4"/>
  <c r="F32" i="15" s="1"/>
  <c r="L49" i="2"/>
  <c r="F51" i="2"/>
  <c r="L52" i="2"/>
  <c r="D55" i="2"/>
  <c r="F58" i="2"/>
  <c r="N96" i="2"/>
  <c r="J39" i="15"/>
  <c r="J47" i="15"/>
  <c r="P70" i="2"/>
  <c r="P72" i="2"/>
  <c r="N51" i="2"/>
  <c r="G61" i="2"/>
  <c r="N61" i="2"/>
  <c r="G93" i="2"/>
  <c r="G62" i="2"/>
  <c r="H63" i="2"/>
  <c r="G79" i="2"/>
  <c r="N94" i="2"/>
  <c r="N95" i="2"/>
  <c r="P52" i="15"/>
  <c r="E52" i="2"/>
  <c r="E54" i="2"/>
  <c r="E66" i="2"/>
  <c r="E75" i="2"/>
  <c r="E78" i="2"/>
  <c r="E87" i="2"/>
  <c r="O61" i="2"/>
  <c r="H61" i="2"/>
  <c r="O71" i="2"/>
  <c r="O33" i="4"/>
  <c r="O32" i="15" s="1"/>
  <c r="G47" i="2"/>
  <c r="N49" i="2"/>
  <c r="F52" i="2"/>
  <c r="L55" i="2"/>
  <c r="L57" i="2"/>
  <c r="G50" i="2"/>
  <c r="G56" i="2"/>
  <c r="L58" i="2"/>
  <c r="L59" i="2"/>
  <c r="G67" i="2"/>
  <c r="O40" i="15"/>
  <c r="O41" i="15"/>
  <c r="D49" i="2"/>
  <c r="O49" i="2"/>
  <c r="L50" i="2"/>
  <c r="N54" i="2"/>
  <c r="N55" i="2"/>
  <c r="N58" i="2"/>
  <c r="N69" i="2"/>
  <c r="G89" i="2"/>
  <c r="N89" i="2"/>
  <c r="G51" i="2"/>
  <c r="J53" i="2"/>
  <c r="R55" i="2"/>
  <c r="G57" i="2"/>
  <c r="G65" i="2"/>
  <c r="N70" i="2"/>
  <c r="G71" i="2"/>
  <c r="N71" i="2"/>
  <c r="G74" i="2"/>
  <c r="N77" i="2"/>
  <c r="E81" i="2"/>
  <c r="G87" i="2"/>
  <c r="N87" i="2"/>
  <c r="N90" i="2"/>
  <c r="N93" i="2"/>
  <c r="P33" i="4"/>
  <c r="P49" i="15"/>
  <c r="J50" i="15"/>
  <c r="P59" i="15"/>
  <c r="J61" i="15"/>
  <c r="P47" i="2"/>
  <c r="P52" i="2"/>
  <c r="P55" i="2"/>
  <c r="E60" i="2"/>
  <c r="P61" i="2"/>
  <c r="E62" i="2"/>
  <c r="P62" i="2"/>
  <c r="P63" i="2"/>
  <c r="P65" i="2"/>
  <c r="E67" i="2"/>
  <c r="P67" i="2"/>
  <c r="P68" i="2"/>
  <c r="P69" i="2"/>
  <c r="P71" i="2"/>
  <c r="G49" i="2"/>
  <c r="N50" i="2"/>
  <c r="N52" i="2"/>
  <c r="G54" i="2"/>
  <c r="N56" i="2"/>
  <c r="G63" i="2"/>
  <c r="N64" i="2"/>
  <c r="N72" i="2"/>
  <c r="G77" i="2"/>
  <c r="G83" i="2"/>
  <c r="N83" i="2"/>
  <c r="J59" i="15"/>
  <c r="E89" i="2"/>
  <c r="E91" i="2"/>
  <c r="J43" i="15"/>
  <c r="R47" i="2"/>
  <c r="N48" i="2"/>
  <c r="P53" i="2"/>
  <c r="J59" i="2"/>
  <c r="G60" i="2"/>
  <c r="N62" i="2"/>
  <c r="N65" i="2"/>
  <c r="I66" i="2"/>
  <c r="G70" i="2"/>
  <c r="J71" i="2"/>
  <c r="G73" i="2"/>
  <c r="G76" i="2"/>
  <c r="K77" i="2"/>
  <c r="N79" i="2"/>
  <c r="G86" i="2"/>
  <c r="N88" i="2"/>
  <c r="G91" i="2"/>
  <c r="N33" i="4"/>
  <c r="N32" i="15" s="1"/>
  <c r="J40" i="15"/>
  <c r="P55" i="15"/>
  <c r="O55" i="2"/>
  <c r="G39" i="15"/>
  <c r="P60" i="2"/>
  <c r="H53" i="2"/>
  <c r="O53" i="2"/>
  <c r="H55" i="2"/>
  <c r="H58" i="2"/>
  <c r="P58" i="2"/>
  <c r="P59" i="2"/>
  <c r="O60" i="2"/>
  <c r="H66" i="2"/>
  <c r="O66" i="2"/>
  <c r="H68" i="2"/>
  <c r="H33" i="4"/>
  <c r="H32" i="15" s="1"/>
  <c r="G41" i="15"/>
  <c r="K49" i="15"/>
  <c r="G72" i="2"/>
  <c r="N75" i="2"/>
  <c r="E77" i="2"/>
  <c r="E82" i="2"/>
  <c r="E83" i="2"/>
  <c r="O70" i="2"/>
  <c r="P74" i="2"/>
  <c r="P78" i="2"/>
  <c r="P79" i="2"/>
  <c r="P82" i="2"/>
  <c r="O47" i="2"/>
  <c r="G33" i="4"/>
  <c r="G32" i="15" s="1"/>
  <c r="H64" i="2"/>
  <c r="K47" i="15"/>
  <c r="O48" i="2"/>
  <c r="P49" i="2"/>
  <c r="O50" i="2"/>
  <c r="O54" i="2"/>
  <c r="O57" i="2"/>
  <c r="M55" i="15"/>
  <c r="J78" i="2"/>
  <c r="E79" i="2"/>
  <c r="K79" i="2"/>
  <c r="J81" i="2"/>
  <c r="M58" i="15"/>
  <c r="L65" i="15"/>
  <c r="I90" i="2"/>
  <c r="I91" i="2"/>
  <c r="H49" i="2"/>
  <c r="H54" i="2"/>
  <c r="O69" i="2"/>
  <c r="H72" i="2"/>
  <c r="H73" i="2"/>
  <c r="E47" i="2"/>
  <c r="E51" i="2"/>
  <c r="E55" i="2"/>
  <c r="I55" i="2"/>
  <c r="E59" i="2"/>
  <c r="E63" i="2"/>
  <c r="E70" i="2"/>
  <c r="E72" i="2"/>
  <c r="E73" i="2"/>
  <c r="J73" i="2"/>
  <c r="M51" i="15"/>
  <c r="E74" i="2"/>
  <c r="M52" i="15"/>
  <c r="J74" i="2"/>
  <c r="J76" i="2"/>
  <c r="L54" i="15"/>
  <c r="I77" i="2"/>
  <c r="I83" i="2"/>
  <c r="I84" i="2"/>
  <c r="J84" i="2"/>
  <c r="J87" i="2"/>
  <c r="R88" i="2"/>
  <c r="E90" i="2"/>
  <c r="H47" i="2"/>
  <c r="R49" i="2"/>
  <c r="H50" i="2"/>
  <c r="P50" i="2"/>
  <c r="P51" i="2"/>
  <c r="O52" i="2"/>
  <c r="N53" i="2"/>
  <c r="I54" i="2"/>
  <c r="P54" i="2"/>
  <c r="O56" i="2"/>
  <c r="H57" i="2"/>
  <c r="P57" i="2"/>
  <c r="G58" i="2"/>
  <c r="O58" i="2"/>
  <c r="N59" i="2"/>
  <c r="N60" i="2"/>
  <c r="H62" i="2"/>
  <c r="O62" i="2"/>
  <c r="O64" i="2"/>
  <c r="H65" i="2"/>
  <c r="H67" i="2"/>
  <c r="H69" i="2"/>
  <c r="K76" i="2"/>
  <c r="R76" i="2"/>
  <c r="P77" i="2"/>
  <c r="G78" i="2"/>
  <c r="J79" i="2"/>
  <c r="R79" i="2"/>
  <c r="J80" i="2"/>
  <c r="J83" i="2"/>
  <c r="O83" i="2"/>
  <c r="E85" i="2"/>
  <c r="I85" i="2"/>
  <c r="L62" i="15"/>
  <c r="P84" i="2"/>
  <c r="K67" i="2"/>
  <c r="N48" i="15"/>
  <c r="K68" i="2"/>
  <c r="R69" i="2"/>
  <c r="I50" i="15"/>
  <c r="U56" i="4"/>
  <c r="R56" i="4" s="1"/>
  <c r="K70" i="2"/>
  <c r="J47" i="2"/>
  <c r="E48" i="2"/>
  <c r="J48" i="2"/>
  <c r="J49" i="2"/>
  <c r="E50" i="2"/>
  <c r="I50" i="2"/>
  <c r="R51" i="2"/>
  <c r="R53" i="2"/>
  <c r="J55" i="2"/>
  <c r="E56" i="2"/>
  <c r="J56" i="2"/>
  <c r="J57" i="2"/>
  <c r="E58" i="2"/>
  <c r="I58" i="2"/>
  <c r="R59" i="2"/>
  <c r="R61" i="2"/>
  <c r="J63" i="2"/>
  <c r="E64" i="2"/>
  <c r="J64" i="2"/>
  <c r="K65" i="2"/>
  <c r="J50" i="2"/>
  <c r="M35" i="15"/>
  <c r="J58" i="2"/>
  <c r="I65" i="2"/>
  <c r="I40" i="15"/>
  <c r="R66" i="2"/>
  <c r="K48" i="2"/>
  <c r="K49" i="2"/>
  <c r="K50" i="2"/>
  <c r="I51" i="2"/>
  <c r="I52" i="2"/>
  <c r="K56" i="2"/>
  <c r="K57" i="2"/>
  <c r="K58" i="2"/>
  <c r="I59" i="2"/>
  <c r="I60" i="2"/>
  <c r="K64" i="2"/>
  <c r="R67" i="2"/>
  <c r="R68" i="2"/>
  <c r="E71" i="2"/>
  <c r="I71" i="2"/>
  <c r="R71" i="2"/>
  <c r="L33" i="4"/>
  <c r="L32" i="15" s="1"/>
  <c r="N45" i="15"/>
  <c r="N47" i="15"/>
  <c r="E33" i="4"/>
  <c r="E32" i="15" s="1"/>
  <c r="E65" i="2"/>
  <c r="E69" i="2"/>
  <c r="I53" i="2"/>
  <c r="L33" i="15"/>
  <c r="I38" i="15"/>
  <c r="R54" i="2"/>
  <c r="K59" i="2"/>
  <c r="I61" i="2"/>
  <c r="L45" i="15"/>
  <c r="I46" i="15"/>
  <c r="R62" i="2"/>
  <c r="M41" i="15"/>
  <c r="J65" i="2"/>
  <c r="R65" i="2"/>
  <c r="M40" i="15"/>
  <c r="J66" i="2"/>
  <c r="I68" i="2"/>
  <c r="I69" i="2"/>
  <c r="I49" i="15"/>
  <c r="R70" i="2"/>
  <c r="I72" i="2"/>
  <c r="K72" i="2"/>
  <c r="I73" i="2"/>
  <c r="R73" i="2"/>
  <c r="I51" i="15"/>
  <c r="N52" i="15"/>
  <c r="K74" i="2"/>
  <c r="R74" i="2"/>
  <c r="K51" i="2"/>
  <c r="N36" i="15"/>
  <c r="N40" i="15"/>
  <c r="K66" i="2"/>
  <c r="J68" i="2"/>
  <c r="K71" i="2"/>
  <c r="M53" i="15"/>
  <c r="J72" i="2"/>
  <c r="I48" i="2"/>
  <c r="R48" i="2"/>
  <c r="K52" i="2"/>
  <c r="K53" i="2"/>
  <c r="K54" i="2"/>
  <c r="R56" i="2"/>
  <c r="K62" i="2"/>
  <c r="I63" i="2"/>
  <c r="I64" i="2"/>
  <c r="R64" i="2"/>
  <c r="J67" i="2"/>
  <c r="J70" i="2"/>
  <c r="U35" i="4"/>
  <c r="R35" i="4" s="1"/>
  <c r="T35" i="4"/>
  <c r="Q35" i="4" s="1"/>
  <c r="I42" i="15"/>
  <c r="M46" i="15"/>
  <c r="N50" i="15"/>
  <c r="L52" i="15"/>
  <c r="K75" i="2"/>
  <c r="I53" i="15"/>
  <c r="U82" i="4"/>
  <c r="R82" i="4" s="1"/>
  <c r="E68" i="2"/>
  <c r="E76" i="2"/>
  <c r="L57" i="15"/>
  <c r="I80" i="2"/>
  <c r="I61" i="15"/>
  <c r="R85" i="2"/>
  <c r="I54" i="15"/>
  <c r="R77" i="2"/>
  <c r="N55" i="15"/>
  <c r="K78" i="2"/>
  <c r="E80" i="2"/>
  <c r="K82" i="2"/>
  <c r="E84" i="2"/>
  <c r="N62" i="15"/>
  <c r="K86" i="2"/>
  <c r="E88" i="2"/>
  <c r="L63" i="15"/>
  <c r="I88" i="2"/>
  <c r="K90" i="2"/>
  <c r="E92" i="2"/>
  <c r="R93" i="2"/>
  <c r="H48" i="2"/>
  <c r="P48" i="2"/>
  <c r="E49" i="2"/>
  <c r="O51" i="2"/>
  <c r="H52" i="2"/>
  <c r="E53" i="2"/>
  <c r="H56" i="2"/>
  <c r="P56" i="2"/>
  <c r="E57" i="2"/>
  <c r="O59" i="2"/>
  <c r="H60" i="2"/>
  <c r="E61" i="2"/>
  <c r="O63" i="2"/>
  <c r="P64" i="2"/>
  <c r="J75" i="2"/>
  <c r="I79" i="2"/>
  <c r="R80" i="2"/>
  <c r="J82" i="2"/>
  <c r="K84" i="2"/>
  <c r="K85" i="2"/>
  <c r="E86" i="2"/>
  <c r="R86" i="2"/>
  <c r="K87" i="2"/>
  <c r="J88" i="2"/>
  <c r="I89" i="2"/>
  <c r="J91" i="2"/>
  <c r="T41" i="4"/>
  <c r="Q41" i="4" s="1"/>
  <c r="L48" i="15"/>
  <c r="K94" i="2"/>
  <c r="P15" i="4"/>
  <c r="D11" i="10" s="1"/>
  <c r="H10" i="4"/>
  <c r="U80" i="4" l="1"/>
  <c r="R80" i="4" s="1"/>
  <c r="M67" i="15"/>
  <c r="G65" i="15"/>
  <c r="D65" i="15"/>
  <c r="J64" i="15"/>
  <c r="D51" i="15"/>
  <c r="T51" i="15" s="1"/>
  <c r="Q51" i="15" s="1"/>
  <c r="Q94" i="2"/>
  <c r="Q91" i="2"/>
  <c r="P53" i="15"/>
  <c r="U53" i="15" s="1"/>
  <c r="R53" i="15" s="1"/>
  <c r="M95" i="2"/>
  <c r="D64" i="15"/>
  <c r="T81" i="4"/>
  <c r="Q81" i="4" s="1"/>
  <c r="O65" i="15"/>
  <c r="U79" i="4"/>
  <c r="R79" i="4" s="1"/>
  <c r="Q96" i="2"/>
  <c r="Q80" i="2"/>
  <c r="Q85" i="2"/>
  <c r="Q76" i="2"/>
  <c r="Q72" i="2"/>
  <c r="Q65" i="2"/>
  <c r="Q67" i="2"/>
  <c r="Q68" i="2"/>
  <c r="Q82" i="2"/>
  <c r="Q77" i="2"/>
  <c r="D60" i="15"/>
  <c r="O47" i="15"/>
  <c r="U50" i="4"/>
  <c r="R50" i="4" s="1"/>
  <c r="P40" i="15"/>
  <c r="T42" i="4"/>
  <c r="Q42" i="4" s="1"/>
  <c r="Q93" i="2"/>
  <c r="Q89" i="2"/>
  <c r="Q87" i="2"/>
  <c r="Q88" i="2"/>
  <c r="P32" i="15"/>
  <c r="T33" i="4"/>
  <c r="Q33" i="4" s="1"/>
  <c r="U33" i="4"/>
  <c r="R33" i="4" s="1"/>
  <c r="H63" i="15"/>
  <c r="H48" i="15"/>
  <c r="M14" i="15"/>
  <c r="H11" i="17" s="1"/>
  <c r="H6" i="17"/>
  <c r="P14" i="15"/>
  <c r="K11" i="17" s="1"/>
  <c r="K10" i="17"/>
  <c r="E47" i="15"/>
  <c r="G48" i="15"/>
  <c r="E48" i="15"/>
  <c r="P48" i="15"/>
  <c r="J53" i="15"/>
  <c r="H53" i="15"/>
  <c r="D53" i="15"/>
  <c r="T53" i="15" s="1"/>
  <c r="Q53" i="15" s="1"/>
  <c r="E53" i="15"/>
  <c r="M64" i="15"/>
  <c r="E10" i="10"/>
  <c r="D14" i="15"/>
  <c r="D11" i="17" s="1"/>
  <c r="H66" i="15"/>
  <c r="O33" i="15"/>
  <c r="U33" i="15" s="1"/>
  <c r="R33" i="15" s="1"/>
  <c r="E64" i="15"/>
  <c r="H47" i="15"/>
  <c r="J33" i="15"/>
  <c r="E8" i="10"/>
  <c r="E9" i="10"/>
  <c r="H33" i="15"/>
  <c r="E33" i="15"/>
  <c r="H49" i="15"/>
  <c r="U46" i="15"/>
  <c r="R46" i="15" s="1"/>
  <c r="E65" i="15"/>
  <c r="F33" i="15"/>
  <c r="T33" i="15" s="1"/>
  <c r="Q33" i="15" s="1"/>
  <c r="G14" i="15"/>
  <c r="E6" i="10"/>
  <c r="E7" i="10"/>
  <c r="U45" i="15"/>
  <c r="R45" i="15" s="1"/>
  <c r="U36" i="15"/>
  <c r="R36" i="15" s="1"/>
  <c r="U38" i="15"/>
  <c r="R38" i="15" s="1"/>
  <c r="U44" i="15"/>
  <c r="R44" i="15" s="1"/>
  <c r="I64" i="15"/>
  <c r="H64" i="15"/>
  <c r="T46" i="15"/>
  <c r="Q46" i="15" s="1"/>
  <c r="T50" i="15"/>
  <c r="Q50" i="15" s="1"/>
  <c r="H40" i="15"/>
  <c r="H51" i="15"/>
  <c r="E41" i="15"/>
  <c r="L49" i="15"/>
  <c r="T42" i="15"/>
  <c r="Q42" i="15" s="1"/>
  <c r="U50" i="15"/>
  <c r="R50" i="15" s="1"/>
  <c r="T38" i="15"/>
  <c r="Q38" i="15" s="1"/>
  <c r="T56" i="15"/>
  <c r="Q56" i="15" s="1"/>
  <c r="H60" i="15"/>
  <c r="T54" i="15"/>
  <c r="Q54" i="15" s="1"/>
  <c r="G66" i="15"/>
  <c r="U57" i="4"/>
  <c r="R57" i="4" s="1"/>
  <c r="N51" i="15"/>
  <c r="U51" i="15" s="1"/>
  <c r="R51" i="15" s="1"/>
  <c r="U45" i="4"/>
  <c r="R45" i="4" s="1"/>
  <c r="N43" i="15"/>
  <c r="U43" i="15" s="1"/>
  <c r="R43" i="15" s="1"/>
  <c r="T36" i="4"/>
  <c r="Q36" i="4" s="1"/>
  <c r="I35" i="15"/>
  <c r="N49" i="15"/>
  <c r="U49" i="15" s="1"/>
  <c r="R49" i="15" s="1"/>
  <c r="E51" i="15"/>
  <c r="E40" i="15"/>
  <c r="E63" i="15"/>
  <c r="T53" i="4"/>
  <c r="Q53" i="4" s="1"/>
  <c r="U77" i="4"/>
  <c r="R77" i="4" s="1"/>
  <c r="P66" i="15"/>
  <c r="T37" i="4"/>
  <c r="Q37" i="4" s="1"/>
  <c r="K36" i="15"/>
  <c r="T47" i="4"/>
  <c r="Q47" i="4" s="1"/>
  <c r="D45" i="15"/>
  <c r="T45" i="15" s="1"/>
  <c r="Q45" i="15" s="1"/>
  <c r="J67" i="15"/>
  <c r="U39" i="4"/>
  <c r="R39" i="4" s="1"/>
  <c r="T39" i="4"/>
  <c r="Q39" i="4" s="1"/>
  <c r="H65" i="15"/>
  <c r="H67" i="15"/>
  <c r="U35" i="15"/>
  <c r="R35" i="15" s="1"/>
  <c r="M65" i="15"/>
  <c r="U73" i="4"/>
  <c r="R73" i="4" s="1"/>
  <c r="M63" i="15"/>
  <c r="T55" i="15"/>
  <c r="Q55" i="15" s="1"/>
  <c r="U55" i="15"/>
  <c r="R55" i="15" s="1"/>
  <c r="U43" i="4"/>
  <c r="R43" i="4" s="1"/>
  <c r="P41" i="15"/>
  <c r="T72" i="4"/>
  <c r="Q72" i="4" s="1"/>
  <c r="P62" i="15"/>
  <c r="T59" i="15"/>
  <c r="Q59" i="15" s="1"/>
  <c r="U59" i="15"/>
  <c r="R59" i="15" s="1"/>
  <c r="T52" i="15"/>
  <c r="Q52" i="15" s="1"/>
  <c r="U52" i="15"/>
  <c r="R52" i="15" s="1"/>
  <c r="U38" i="4"/>
  <c r="R38" i="4" s="1"/>
  <c r="M37" i="15"/>
  <c r="U37" i="15" s="1"/>
  <c r="R37" i="15" s="1"/>
  <c r="L41" i="15"/>
  <c r="T58" i="4"/>
  <c r="Q58" i="4" s="1"/>
  <c r="U69" i="4"/>
  <c r="R69" i="4" s="1"/>
  <c r="N60" i="15"/>
  <c r="U60" i="15" s="1"/>
  <c r="R60" i="15" s="1"/>
  <c r="T69" i="4"/>
  <c r="Q69" i="4" s="1"/>
  <c r="K60" i="15"/>
  <c r="O67" i="15"/>
  <c r="I63" i="15"/>
  <c r="T63" i="15" s="1"/>
  <c r="Q63" i="15" s="1"/>
  <c r="T38" i="4"/>
  <c r="Q38" i="4" s="1"/>
  <c r="I37" i="15"/>
  <c r="T37" i="15" s="1"/>
  <c r="Q37" i="15" s="1"/>
  <c r="L60" i="15"/>
  <c r="U63" i="4"/>
  <c r="R63" i="4" s="1"/>
  <c r="M54" i="15"/>
  <c r="U54" i="15" s="1"/>
  <c r="R54" i="15" s="1"/>
  <c r="T45" i="4"/>
  <c r="Q45" i="4" s="1"/>
  <c r="K43" i="15"/>
  <c r="T43" i="15" s="1"/>
  <c r="Q43" i="15" s="1"/>
  <c r="T61" i="15"/>
  <c r="Q61" i="15" s="1"/>
  <c r="U61" i="15"/>
  <c r="R61" i="15" s="1"/>
  <c r="T58" i="15"/>
  <c r="Q58" i="15" s="1"/>
  <c r="U58" i="15"/>
  <c r="R58" i="15" s="1"/>
  <c r="T49" i="15"/>
  <c r="Q49" i="15" s="1"/>
  <c r="G63" i="15"/>
  <c r="O63" i="15"/>
  <c r="U76" i="4"/>
  <c r="R76" i="4" s="1"/>
  <c r="N65" i="15"/>
  <c r="E49" i="15"/>
  <c r="U41" i="4"/>
  <c r="R41" i="4" s="1"/>
  <c r="N39" i="15"/>
  <c r="U44" i="4"/>
  <c r="R44" i="4" s="1"/>
  <c r="M42" i="15"/>
  <c r="U42" i="15" s="1"/>
  <c r="R42" i="15" s="1"/>
  <c r="E60" i="15"/>
  <c r="U65" i="4"/>
  <c r="R65" i="4" s="1"/>
  <c r="N56" i="15"/>
  <c r="U56" i="15" s="1"/>
  <c r="R56" i="15" s="1"/>
  <c r="H41" i="15"/>
  <c r="U66" i="4"/>
  <c r="R66" i="4" s="1"/>
  <c r="P57" i="15"/>
  <c r="U34" i="4"/>
  <c r="R34" i="4" s="1"/>
  <c r="T49" i="4"/>
  <c r="Q49" i="4" s="1"/>
  <c r="P47" i="15"/>
  <c r="T78" i="4"/>
  <c r="Q78" i="4" s="1"/>
  <c r="P67" i="15"/>
  <c r="G49" i="15"/>
  <c r="E66" i="15"/>
  <c r="T46" i="4"/>
  <c r="Q46" i="4" s="1"/>
  <c r="D44" i="15"/>
  <c r="T44" i="15" s="1"/>
  <c r="Q44" i="15" s="1"/>
  <c r="T76" i="4"/>
  <c r="Q76" i="4" s="1"/>
  <c r="K65" i="15"/>
  <c r="D66" i="15"/>
  <c r="O64" i="15"/>
  <c r="F8" i="10"/>
  <c r="Q11" i="15"/>
  <c r="L8" i="17" s="1"/>
  <c r="G7" i="10"/>
  <c r="F10" i="10"/>
  <c r="Q13" i="15"/>
  <c r="L10" i="17" s="1"/>
  <c r="G8" i="10"/>
  <c r="H15" i="4"/>
  <c r="H9" i="15"/>
  <c r="H14" i="15" s="1"/>
  <c r="G9" i="10"/>
  <c r="G10" i="10"/>
  <c r="F9" i="10"/>
  <c r="Q12" i="15"/>
  <c r="L9" i="17" s="1"/>
  <c r="F7" i="10"/>
  <c r="Q10" i="15"/>
  <c r="L7" i="17" s="1"/>
  <c r="I14" i="15"/>
  <c r="H6" i="10"/>
  <c r="S9" i="15"/>
  <c r="N6" i="17" s="1"/>
  <c r="H9" i="10"/>
  <c r="H8" i="10"/>
  <c r="S83" i="4"/>
  <c r="S14" i="15"/>
  <c r="H10" i="10"/>
  <c r="H7" i="10"/>
  <c r="Q10" i="4"/>
  <c r="G6" i="10"/>
  <c r="H11" i="10"/>
  <c r="E11" i="10"/>
  <c r="Q90" i="2"/>
  <c r="P32" i="2"/>
  <c r="T80" i="4"/>
  <c r="Q80" i="4" s="1"/>
  <c r="L32" i="2"/>
  <c r="T79" i="4"/>
  <c r="Q79" i="4" s="1"/>
  <c r="Q95" i="2"/>
  <c r="Q79" i="2"/>
  <c r="U55" i="4"/>
  <c r="R55" i="4" s="1"/>
  <c r="T54" i="4"/>
  <c r="Q54" i="4" s="1"/>
  <c r="Q92" i="2"/>
  <c r="Q86" i="2"/>
  <c r="T50" i="4"/>
  <c r="Q50" i="4" s="1"/>
  <c r="Q56" i="2"/>
  <c r="Q81" i="2"/>
  <c r="M93" i="2"/>
  <c r="U81" i="4"/>
  <c r="R81" i="4" s="1"/>
  <c r="T65" i="4"/>
  <c r="Q65" i="4" s="1"/>
  <c r="Q75" i="2"/>
  <c r="M92" i="2"/>
  <c r="T73" i="4"/>
  <c r="Q73" i="4" s="1"/>
  <c r="M89" i="2"/>
  <c r="Q83" i="2"/>
  <c r="T70" i="4"/>
  <c r="Q70" i="4" s="1"/>
  <c r="U75" i="4"/>
  <c r="R75" i="4" s="1"/>
  <c r="T63" i="4"/>
  <c r="Q63" i="4" s="1"/>
  <c r="U40" i="4"/>
  <c r="R40" i="4" s="1"/>
  <c r="T60" i="4"/>
  <c r="Q60" i="4" s="1"/>
  <c r="Q74" i="2"/>
  <c r="T75" i="4"/>
  <c r="Q75" i="4" s="1"/>
  <c r="O32" i="2"/>
  <c r="M96" i="2"/>
  <c r="U78" i="4"/>
  <c r="R78" i="4" s="1"/>
  <c r="M94" i="2"/>
  <c r="U67" i="4"/>
  <c r="R67" i="4" s="1"/>
  <c r="M60" i="2"/>
  <c r="Q49" i="2"/>
  <c r="M86" i="2"/>
  <c r="T66" i="4"/>
  <c r="Q66" i="4" s="1"/>
  <c r="T64" i="4"/>
  <c r="Q64" i="4" s="1"/>
  <c r="Q73" i="2"/>
  <c r="T57" i="4"/>
  <c r="Q57" i="4" s="1"/>
  <c r="T71" i="4"/>
  <c r="Q71" i="4" s="1"/>
  <c r="M77" i="2"/>
  <c r="T55" i="4"/>
  <c r="Q55" i="4" s="1"/>
  <c r="T68" i="4"/>
  <c r="Q68" i="4" s="1"/>
  <c r="U71" i="4"/>
  <c r="R71" i="4" s="1"/>
  <c r="U47" i="4"/>
  <c r="R47" i="4" s="1"/>
  <c r="U61" i="4"/>
  <c r="R61" i="4" s="1"/>
  <c r="T62" i="4"/>
  <c r="Q62" i="4" s="1"/>
  <c r="T44" i="4"/>
  <c r="Q44" i="4" s="1"/>
  <c r="Q84" i="2"/>
  <c r="M81" i="2"/>
  <c r="U70" i="4"/>
  <c r="R70" i="4" s="1"/>
  <c r="M69" i="2"/>
  <c r="D83" i="4"/>
  <c r="F83" i="4"/>
  <c r="U51" i="4"/>
  <c r="R51" i="4" s="1"/>
  <c r="T40" i="4"/>
  <c r="Q40" i="4" s="1"/>
  <c r="Q66" i="2"/>
  <c r="U46" i="4"/>
  <c r="R46" i="4" s="1"/>
  <c r="T67" i="4"/>
  <c r="Q67" i="4" s="1"/>
  <c r="M61" i="2"/>
  <c r="T59" i="4"/>
  <c r="Q59" i="4" s="1"/>
  <c r="T43" i="4"/>
  <c r="Q43" i="4" s="1"/>
  <c r="T77" i="4"/>
  <c r="Q77" i="4" s="1"/>
  <c r="U49" i="4"/>
  <c r="R49" i="4" s="1"/>
  <c r="M62" i="2"/>
  <c r="U54" i="4"/>
  <c r="R54" i="4" s="1"/>
  <c r="U53" i="4"/>
  <c r="R53" i="4" s="1"/>
  <c r="T48" i="4"/>
  <c r="Q48" i="4" s="1"/>
  <c r="T34" i="4"/>
  <c r="Q34" i="4" s="1"/>
  <c r="M74" i="2"/>
  <c r="M73" i="2"/>
  <c r="T51" i="4"/>
  <c r="Q51" i="4" s="1"/>
  <c r="Q63" i="2"/>
  <c r="U48" i="4"/>
  <c r="R48" i="4" s="1"/>
  <c r="Q53" i="2"/>
  <c r="F97" i="2"/>
  <c r="J83" i="4"/>
  <c r="Q78" i="2"/>
  <c r="U72" i="4"/>
  <c r="R72" i="4" s="1"/>
  <c r="Q64" i="2"/>
  <c r="U59" i="4"/>
  <c r="R59" i="4" s="1"/>
  <c r="Q51" i="2"/>
  <c r="Q61" i="2"/>
  <c r="M80" i="2"/>
  <c r="Q58" i="2"/>
  <c r="M83" i="2"/>
  <c r="Q70" i="2"/>
  <c r="M90" i="2"/>
  <c r="Q71" i="2"/>
  <c r="M67" i="2"/>
  <c r="U62" i="4"/>
  <c r="R62" i="4" s="1"/>
  <c r="Q47" i="2"/>
  <c r="D97" i="2"/>
  <c r="O83" i="4"/>
  <c r="L97" i="2"/>
  <c r="M49" i="2"/>
  <c r="N97" i="2"/>
  <c r="M82" i="2"/>
  <c r="Q59" i="2"/>
  <c r="U68" i="4"/>
  <c r="R68" i="4" s="1"/>
  <c r="U42" i="4"/>
  <c r="R42" i="4" s="1"/>
  <c r="M91" i="2"/>
  <c r="M63" i="2"/>
  <c r="Q60" i="2"/>
  <c r="P83" i="4"/>
  <c r="M76" i="2"/>
  <c r="Q48" i="2"/>
  <c r="M75" i="2"/>
  <c r="M64" i="2"/>
  <c r="G97" i="2"/>
  <c r="U60" i="4"/>
  <c r="R60" i="4" s="1"/>
  <c r="G83" i="4"/>
  <c r="K83" i="4"/>
  <c r="Q57" i="2"/>
  <c r="M57" i="2"/>
  <c r="M85" i="2"/>
  <c r="M56" i="2"/>
  <c r="T52" i="4"/>
  <c r="Q52" i="4" s="1"/>
  <c r="Q62" i="2"/>
  <c r="Q52" i="2"/>
  <c r="Q69" i="2"/>
  <c r="Q55" i="2"/>
  <c r="M55" i="2"/>
  <c r="E97" i="2"/>
  <c r="Q54" i="2"/>
  <c r="H83" i="4"/>
  <c r="T56" i="4"/>
  <c r="Q56" i="4" s="1"/>
  <c r="I83" i="4"/>
  <c r="M79" i="2"/>
  <c r="H97" i="2"/>
  <c r="M78" i="2"/>
  <c r="T61" i="4"/>
  <c r="Q61" i="4" s="1"/>
  <c r="R97" i="2"/>
  <c r="U58" i="4"/>
  <c r="R58" i="4" s="1"/>
  <c r="N83" i="4"/>
  <c r="M66" i="2"/>
  <c r="M87" i="2"/>
  <c r="M84" i="2"/>
  <c r="U64" i="4"/>
  <c r="R64" i="4" s="1"/>
  <c r="M70" i="2"/>
  <c r="M54" i="2"/>
  <c r="M48" i="2"/>
  <c r="K97" i="2"/>
  <c r="U52" i="4"/>
  <c r="R52" i="4" s="1"/>
  <c r="Q50" i="2"/>
  <c r="L83" i="4"/>
  <c r="M71" i="2"/>
  <c r="U36" i="4"/>
  <c r="R36" i="4" s="1"/>
  <c r="M83" i="4"/>
  <c r="P97" i="2"/>
  <c r="O97" i="2"/>
  <c r="M58" i="2"/>
  <c r="J97" i="2"/>
  <c r="M68" i="2"/>
  <c r="M53" i="2"/>
  <c r="E83" i="4"/>
  <c r="M59" i="2"/>
  <c r="M52" i="2"/>
  <c r="U37" i="4"/>
  <c r="R37" i="4" s="1"/>
  <c r="M50" i="2"/>
  <c r="M47" i="2"/>
  <c r="M88" i="2"/>
  <c r="M72" i="2"/>
  <c r="M51" i="2"/>
  <c r="M65" i="2"/>
  <c r="I97" i="2"/>
  <c r="T15" i="4"/>
  <c r="Q15" i="4" s="1"/>
  <c r="U15" i="4"/>
  <c r="R15" i="4" s="1"/>
  <c r="T65" i="15" l="1"/>
  <c r="Q65" i="15" s="1"/>
  <c r="T64" i="15"/>
  <c r="Q64" i="15" s="1"/>
  <c r="T60" i="15"/>
  <c r="Q60" i="15" s="1"/>
  <c r="T40" i="15"/>
  <c r="Q40" i="15" s="1"/>
  <c r="U40" i="15"/>
  <c r="R40" i="15" s="1"/>
  <c r="U32" i="15"/>
  <c r="R32" i="15" s="1"/>
  <c r="T32" i="15"/>
  <c r="Q32" i="15" s="1"/>
  <c r="U39" i="15"/>
  <c r="R39" i="15" s="1"/>
  <c r="S68" i="15"/>
  <c r="N11" i="17"/>
  <c r="U64" i="15"/>
  <c r="R64" i="15" s="1"/>
  <c r="J68" i="15"/>
  <c r="L68" i="15"/>
  <c r="G68" i="15"/>
  <c r="H68" i="15"/>
  <c r="E68" i="15"/>
  <c r="F68" i="15"/>
  <c r="T47" i="15"/>
  <c r="Q47" i="15" s="1"/>
  <c r="U47" i="15"/>
  <c r="R47" i="15" s="1"/>
  <c r="T57" i="15"/>
  <c r="Q57" i="15" s="1"/>
  <c r="U57" i="15"/>
  <c r="R57" i="15" s="1"/>
  <c r="O68" i="15"/>
  <c r="T36" i="15"/>
  <c r="Q36" i="15" s="1"/>
  <c r="K68" i="15"/>
  <c r="T48" i="15"/>
  <c r="Q48" i="15" s="1"/>
  <c r="U48" i="15"/>
  <c r="R48" i="15" s="1"/>
  <c r="M68" i="15"/>
  <c r="T41" i="15"/>
  <c r="Q41" i="15" s="1"/>
  <c r="U41" i="15"/>
  <c r="R41" i="15" s="1"/>
  <c r="U65" i="15"/>
  <c r="R65" i="15" s="1"/>
  <c r="D68" i="15"/>
  <c r="T67" i="15"/>
  <c r="Q67" i="15" s="1"/>
  <c r="U67" i="15"/>
  <c r="R67" i="15" s="1"/>
  <c r="T66" i="15"/>
  <c r="Q66" i="15" s="1"/>
  <c r="U66" i="15"/>
  <c r="R66" i="15" s="1"/>
  <c r="I68" i="15"/>
  <c r="T35" i="15"/>
  <c r="Q35" i="15" s="1"/>
  <c r="P68" i="15"/>
  <c r="T62" i="15"/>
  <c r="Q62" i="15" s="1"/>
  <c r="U62" i="15"/>
  <c r="R62" i="15" s="1"/>
  <c r="N68" i="15"/>
  <c r="U63" i="15"/>
  <c r="R63" i="15" s="1"/>
  <c r="G11" i="10"/>
  <c r="R14" i="15"/>
  <c r="F11" i="10"/>
  <c r="Q14" i="15"/>
  <c r="F6" i="10"/>
  <c r="Q9" i="15"/>
  <c r="L6" i="17" s="1"/>
  <c r="T83" i="4"/>
  <c r="Q83" i="4" s="1"/>
  <c r="Q97" i="2"/>
  <c r="U83" i="4"/>
  <c r="R83" i="4" s="1"/>
  <c r="M97" i="2"/>
  <c r="R68" i="15" l="1"/>
  <c r="M11" i="17"/>
  <c r="Q68" i="15"/>
  <c r="L11" i="17"/>
</calcChain>
</file>

<file path=xl/sharedStrings.xml><?xml version="1.0" encoding="utf-8"?>
<sst xmlns="http://schemas.openxmlformats.org/spreadsheetml/2006/main" count="41822" uniqueCount="7980">
  <si>
    <t>PASTE DISINI</t>
  </si>
  <si>
    <t>WITEL</t>
  </si>
  <si>
    <t>PRE PI</t>
  </si>
  <si>
    <t>REGISTERED (RE)</t>
  </si>
  <si>
    <t>INPROGRESS SC</t>
  </si>
  <si>
    <t>QC1</t>
  </si>
  <si>
    <t>FCC</t>
  </si>
  <si>
    <t>CANCEL BY FCC</t>
  </si>
  <si>
    <t>SURVEY NEW MANJA</t>
  </si>
  <si>
    <t>UN-SC</t>
  </si>
  <si>
    <t xml:space="preserve">OGP </t>
  </si>
  <si>
    <t>JML COMP (PS)</t>
  </si>
  <si>
    <t>CANCEL</t>
  </si>
  <si>
    <t>TOTAL CANCEL</t>
  </si>
  <si>
    <t>REVOKE</t>
  </si>
  <si>
    <t>PI/RE (%)</t>
  </si>
  <si>
    <t>PS/RE (%)</t>
  </si>
  <si>
    <t>PS/PI (%)</t>
  </si>
  <si>
    <t>PI</t>
  </si>
  <si>
    <t>TOTAL PI</t>
  </si>
  <si>
    <t>FALLOUT</t>
  </si>
  <si>
    <t>TOTAL FALLOUT</t>
  </si>
  <si>
    <t>ACT COMP (QC2)</t>
  </si>
  <si>
    <t>WFM</t>
  </si>
  <si>
    <t>UIM</t>
  </si>
  <si>
    <t>ASP</t>
  </si>
  <si>
    <t>OSM</t>
  </si>
  <si>
    <t>&lt; 1 HARI</t>
  </si>
  <si>
    <t>1 - 3 HARI</t>
  </si>
  <si>
    <t>&gt; 3 HARI</t>
  </si>
  <si>
    <t>KNDL PLGN</t>
  </si>
  <si>
    <t>KNDL TEKNIS</t>
  </si>
  <si>
    <t>KNDL SYS</t>
  </si>
  <si>
    <t>OTHERS</t>
  </si>
  <si>
    <t>BALI</t>
  </si>
  <si>
    <t>36.84</t>
  </si>
  <si>
    <t>26.32</t>
  </si>
  <si>
    <t>71.43</t>
  </si>
  <si>
    <t>JATIM BARAT</t>
  </si>
  <si>
    <t>26.67</t>
  </si>
  <si>
    <t>21.43</t>
  </si>
  <si>
    <t>75.00</t>
  </si>
  <si>
    <t>JATIM TIMUR</t>
  </si>
  <si>
    <t>25.93</t>
  </si>
  <si>
    <t>100.00</t>
  </si>
  <si>
    <t>NUSA TENGGARA</t>
  </si>
  <si>
    <t>21.74</t>
  </si>
  <si>
    <t>8.70</t>
  </si>
  <si>
    <t>40.00</t>
  </si>
  <si>
    <t>SEMARANG JATENG UTARA</t>
  </si>
  <si>
    <t>13.33</t>
  </si>
  <si>
    <t>SOLO JATENG TIMUR</t>
  </si>
  <si>
    <t>33.33</t>
  </si>
  <si>
    <t>6.67</t>
  </si>
  <si>
    <t>20.00</t>
  </si>
  <si>
    <t>SURAMADU</t>
  </si>
  <si>
    <t>35.48</t>
  </si>
  <si>
    <t>20.69</t>
  </si>
  <si>
    <t>54.55</t>
  </si>
  <si>
    <t>YOGYA JATENG SELATAN</t>
  </si>
  <si>
    <t>40.74</t>
  </si>
  <si>
    <t>81.82</t>
  </si>
  <si>
    <t>TOTAL</t>
  </si>
  <si>
    <t>29.95</t>
  </si>
  <si>
    <t>20.77</t>
  </si>
  <si>
    <t>67.86</t>
  </si>
  <si>
    <t>Last update proses : 30-08-2024 15:48:52 WIB (Source: ETL XPRO)</t>
  </si>
  <si>
    <t>INPROGRESS SC+QC1+FCC</t>
  </si>
  <si>
    <t>TOTAL OGP</t>
  </si>
  <si>
    <t>KNDL NON PLGN</t>
  </si>
  <si>
    <t>NUSRA</t>
  </si>
  <si>
    <t>Keterangan</t>
  </si>
  <si>
    <t>UIC</t>
  </si>
  <si>
    <t>Inputer, DIT, FCC</t>
  </si>
  <si>
    <t>Order Cancel &amp; Revoke</t>
  </si>
  <si>
    <t>TA, BGESOPS, DAMAN, DIT</t>
  </si>
  <si>
    <t>Completed (PS)</t>
  </si>
  <si>
    <t>Last update proses : 30-08-2024 13:48:46 WIB (Source: ETL XPRO)</t>
  </si>
  <si>
    <t>TELDA</t>
  </si>
  <si>
    <t>GIANYAR</t>
  </si>
  <si>
    <t>JEMBRANA</t>
  </si>
  <si>
    <t>JIMBARAN</t>
  </si>
  <si>
    <t>KLUNGKUNG</t>
  </si>
  <si>
    <t>SANUR</t>
  </si>
  <si>
    <t>SINGARAJA</t>
  </si>
  <si>
    <t>TABANAN</t>
  </si>
  <si>
    <t>UBUNG</t>
  </si>
  <si>
    <t>BATU</t>
  </si>
  <si>
    <t>BLITAR</t>
  </si>
  <si>
    <t>BOJONEGORO</t>
  </si>
  <si>
    <t>KEDIRI</t>
  </si>
  <si>
    <t>KEPANJEN</t>
  </si>
  <si>
    <t>MADIUN</t>
  </si>
  <si>
    <t>NGANJUK</t>
  </si>
  <si>
    <t>NGAWI</t>
  </si>
  <si>
    <t>PONOROGO</t>
  </si>
  <si>
    <t>TRENGGALEK</t>
  </si>
  <si>
    <t>TUBAN</t>
  </si>
  <si>
    <t>TULUNGAGUNG</t>
  </si>
  <si>
    <t>BANYUWANGI</t>
  </si>
  <si>
    <t>BONDOWOSO</t>
  </si>
  <si>
    <t>INNER - JATIM TIMUR</t>
  </si>
  <si>
    <t>JEMBER</t>
  </si>
  <si>
    <t>JOMBANG</t>
  </si>
  <si>
    <t>LUMAJANG</t>
  </si>
  <si>
    <t>MOJOKERTO</t>
  </si>
  <si>
    <t>PASURUAN</t>
  </si>
  <si>
    <t>PROBOLINGGO</t>
  </si>
  <si>
    <t>SITUBONDO</t>
  </si>
  <si>
    <t>ATAMBUA</t>
  </si>
  <si>
    <t>BIMA</t>
  </si>
  <si>
    <t>ENDE</t>
  </si>
  <si>
    <t>INNER - NUSA TENGGARA</t>
  </si>
  <si>
    <t>KUPANG</t>
  </si>
  <si>
    <t>LABOAN BAJO</t>
  </si>
  <si>
    <t>LOMBOK BARAT TENGAH</t>
  </si>
  <si>
    <t>LOMBOK TIMUR UTARA</t>
  </si>
  <si>
    <t>MAUMERE</t>
  </si>
  <si>
    <t>SUMBAWA</t>
  </si>
  <si>
    <t>WAIKABUBAK</t>
  </si>
  <si>
    <t>WAINGAPU</t>
  </si>
  <si>
    <t>BANGKALAN</t>
  </si>
  <si>
    <t>GRESIK</t>
  </si>
  <si>
    <t>KENJERAN</t>
  </si>
  <si>
    <t>KETINTANG</t>
  </si>
  <si>
    <t>LAMONGAN</t>
  </si>
  <si>
    <t>MANYAR</t>
  </si>
  <si>
    <t>PAMEKASAN</t>
  </si>
  <si>
    <t>TANDES</t>
  </si>
  <si>
    <t>(RE)</t>
  </si>
  <si>
    <t>PS/RE (%) (Target 80%)</t>
  </si>
  <si>
    <t>PS/PI  (%) (Target 88%)</t>
  </si>
  <si>
    <t>TTI COMPLY  1X 24  (%) (Target 85%)</t>
  </si>
  <si>
    <t>BY FCC</t>
  </si>
  <si>
    <t>* Target PS/PI Sesuai dengan Draft SLA MSA 2025</t>
  </si>
  <si>
    <t>1. Time To Install (TTI) Comply Indibiz | 1x24 jam</t>
  </si>
  <si>
    <t>2. Fulfillment Guarantee (FFG) Indibiz | 60 hari</t>
  </si>
  <si>
    <t>3. TTR Fulfillment Guarantee Indibiz | 3 jam</t>
  </si>
  <si>
    <t>Performansi</t>
  </si>
  <si>
    <t>5. Underspec warranty Indibiz | &lt;= -25dBm</t>
  </si>
  <si>
    <t>HARIAN</t>
  </si>
  <si>
    <t>0.00</t>
  </si>
  <si>
    <t>25.00</t>
  </si>
  <si>
    <t>55.56</t>
  </si>
  <si>
    <t>11.11</t>
  </si>
  <si>
    <t>50.00</t>
  </si>
  <si>
    <t>16.67</t>
  </si>
  <si>
    <t>14.29</t>
  </si>
  <si>
    <t>TYPE_TRANS</t>
  </si>
  <si>
    <t>NEW SALES</t>
  </si>
  <si>
    <t>Count of HASIL</t>
  </si>
  <si>
    <t>Column Labels</t>
  </si>
  <si>
    <t>Row Labels</t>
  </si>
  <si>
    <t>COMPLY</t>
  </si>
  <si>
    <t>Grand Total</t>
  </si>
  <si>
    <t>NOMOR</t>
  </si>
  <si>
    <t>ORDER_ID</t>
  </si>
  <si>
    <t>REGIONAL</t>
  </si>
  <si>
    <t>REGIONAL_OLD</t>
  </si>
  <si>
    <t>WITEL_OLD</t>
  </si>
  <si>
    <t>DATEL</t>
  </si>
  <si>
    <t>STO</t>
  </si>
  <si>
    <t>UNIT</t>
  </si>
  <si>
    <t>JENISPSB</t>
  </si>
  <si>
    <t>TYPE_LAYANAN</t>
  </si>
  <si>
    <t>STATUS_RESUME</t>
  </si>
  <si>
    <t>PROVIDER</t>
  </si>
  <si>
    <t>ORDER_DATE</t>
  </si>
  <si>
    <t>LAST_UPDATED_DATE</t>
  </si>
  <si>
    <t>NCLI</t>
  </si>
  <si>
    <t>POTS</t>
  </si>
  <si>
    <t>SPEEDY</t>
  </si>
  <si>
    <t>CUSTOMER_NAME</t>
  </si>
  <si>
    <t>LOC_ID</t>
  </si>
  <si>
    <t>WONUM</t>
  </si>
  <si>
    <t>FLAG_DEPOSIT</t>
  </si>
  <si>
    <t>CONTACT_HP</t>
  </si>
  <si>
    <t>INS_ADDRESS</t>
  </si>
  <si>
    <t>GPS_LONGITUDE</t>
  </si>
  <si>
    <t>GPS_LATITUDE</t>
  </si>
  <si>
    <t>KCONTACT</t>
  </si>
  <si>
    <t>CHANNEL</t>
  </si>
  <si>
    <t>STATUS_INET</t>
  </si>
  <si>
    <t>STATUS_ONU</t>
  </si>
  <si>
    <t>UPLOAD</t>
  </si>
  <si>
    <t>DOWNLOAD</t>
  </si>
  <si>
    <t>LAST_PROGRAM</t>
  </si>
  <si>
    <t>STATUS_VOICE</t>
  </si>
  <si>
    <t>CLID</t>
  </si>
  <si>
    <t>LAST_START</t>
  </si>
  <si>
    <t>TINDAK_LANJUT</t>
  </si>
  <si>
    <t>ISI_COMMENT</t>
  </si>
  <si>
    <t>USER_ID_TL</t>
  </si>
  <si>
    <t>TGL_COMMENT</t>
  </si>
  <si>
    <t>TANGGAL_MANJA</t>
  </si>
  <si>
    <t>KELOMPOK_KENDALA</t>
  </si>
  <si>
    <t>KELOMPOK_STATUS</t>
  </si>
  <si>
    <t>HERO</t>
  </si>
  <si>
    <t>ADDON</t>
  </si>
  <si>
    <t>TGL_PS</t>
  </si>
  <si>
    <t>STATUS_MESSAGE</t>
  </si>
  <si>
    <t>PACKAGE_NAME</t>
  </si>
  <si>
    <t>GROUP_PAKET</t>
  </si>
  <si>
    <t>REASON_CANCEL</t>
  </si>
  <si>
    <t>KETERANGAN_CANCEL</t>
  </si>
  <si>
    <t>TGL_MANJA</t>
  </si>
  <si>
    <t>DETAIL_MANJA</t>
  </si>
  <si>
    <t>PS 1</t>
  </si>
  <si>
    <t>CEK</t>
  </si>
  <si>
    <t>HASIL</t>
  </si>
  <si>
    <t>MATARAM</t>
  </si>
  <si>
    <t>SBW</t>
  </si>
  <si>
    <t>REG</t>
  </si>
  <si>
    <t>AO</t>
  </si>
  <si>
    <t>1P INET</t>
  </si>
  <si>
    <t>RBS-Regional 3</t>
  </si>
  <si>
    <t>MYDIGIBIZPARTNER</t>
  </si>
  <si>
    <t>Management Janji</t>
  </si>
  <si>
    <t>PS</t>
  </si>
  <si>
    <t>X</t>
  </si>
  <si>
    <t>NETMONK</t>
  </si>
  <si>
    <t>Completed</t>
  </si>
  <si>
    <t>INDIBIZ</t>
  </si>
  <si>
    <t>PURWOKERTO</t>
  </si>
  <si>
    <t>7 | OSS - PROVISIONING ISSUED</t>
  </si>
  <si>
    <t>Account Manager</t>
  </si>
  <si>
    <t>Provisioning Issued</t>
  </si>
  <si>
    <t>MADURA</t>
  </si>
  <si>
    <t>PME</t>
  </si>
  <si>
    <t>Sales Force DBS</t>
  </si>
  <si>
    <t>NO ADDON</t>
  </si>
  <si>
    <t>SWI</t>
  </si>
  <si>
    <t>SIDOARJO</t>
  </si>
  <si>
    <t>TUN</t>
  </si>
  <si>
    <t>SOLO</t>
  </si>
  <si>
    <t>MYIB_ASSISTANT</t>
  </si>
  <si>
    <t>HSI Bisnis PSB 70% - 50 Mbps</t>
  </si>
  <si>
    <t>TET</t>
  </si>
  <si>
    <t>MIE - SEND SURVEY</t>
  </si>
  <si>
    <t>SURVEY_NEW_MANJA</t>
  </si>
  <si>
    <t>SGR</t>
  </si>
  <si>
    <t>MAGELANG</t>
  </si>
  <si>
    <t>SWE</t>
  </si>
  <si>
    <t>PON</t>
  </si>
  <si>
    <t>SEMARANG</t>
  </si>
  <si>
    <t>INNER - SEMARANG JATENG UTARA</t>
  </si>
  <si>
    <t>BIM</t>
  </si>
  <si>
    <t>MALANG</t>
  </si>
  <si>
    <t>BLB</t>
  </si>
  <si>
    <t>PEKALONGAN</t>
  </si>
  <si>
    <t>SRR</t>
  </si>
  <si>
    <t>TNZ</t>
  </si>
  <si>
    <t>SLAWI</t>
  </si>
  <si>
    <t>MSP</t>
  </si>
  <si>
    <t>END</t>
  </si>
  <si>
    <t>8 | OSS - PONR</t>
  </si>
  <si>
    <t>ACT_COM</t>
  </si>
  <si>
    <t>PONR</t>
  </si>
  <si>
    <t>SDA</t>
  </si>
  <si>
    <t>PBL</t>
  </si>
  <si>
    <t>SBY UTARA</t>
  </si>
  <si>
    <t>MGO</t>
  </si>
  <si>
    <t>MTR</t>
  </si>
  <si>
    <t>SMA</t>
  </si>
  <si>
    <t>NGI</t>
  </si>
  <si>
    <t>KDU</t>
  </si>
  <si>
    <t>KJR</t>
  </si>
  <si>
    <t>SGG</t>
  </si>
  <si>
    <t>KUDUS</t>
  </si>
  <si>
    <t>KLN</t>
  </si>
  <si>
    <t>KEBALEN</t>
  </si>
  <si>
    <t>UBN</t>
  </si>
  <si>
    <t>PRY</t>
  </si>
  <si>
    <t>LWB</t>
  </si>
  <si>
    <t>KET</t>
  </si>
  <si>
    <t>BOW</t>
  </si>
  <si>
    <t>TLW</t>
  </si>
  <si>
    <t>KPP</t>
  </si>
  <si>
    <t>TBN</t>
  </si>
  <si>
    <t>MIA - INVALID SURVEY</t>
  </si>
  <si>
    <t>GEN</t>
  </si>
  <si>
    <t>UBU</t>
  </si>
  <si>
    <t>TRE</t>
  </si>
  <si>
    <t>Sales Profesional</t>
  </si>
  <si>
    <t>Amex</t>
  </si>
  <si>
    <t>KPO</t>
  </si>
  <si>
    <t>KBL</t>
  </si>
  <si>
    <t>MGE</t>
  </si>
  <si>
    <t>PATI</t>
  </si>
  <si>
    <t>GEM</t>
  </si>
  <si>
    <t>CRM</t>
  </si>
  <si>
    <t>GND</t>
  </si>
  <si>
    <t>MIP</t>
  </si>
  <si>
    <t>MOJ</t>
  </si>
  <si>
    <t>TUL</t>
  </si>
  <si>
    <t>NJK</t>
  </si>
  <si>
    <t>PCT</t>
  </si>
  <si>
    <t>MRR</t>
  </si>
  <si>
    <t>SMY</t>
  </si>
  <si>
    <t>SPJ</t>
  </si>
  <si>
    <t>ATB</t>
  </si>
  <si>
    <t>MNZ</t>
  </si>
  <si>
    <t>WAT</t>
  </si>
  <si>
    <t>PARE</t>
  </si>
  <si>
    <t>BBE</t>
  </si>
  <si>
    <t>SBY SELATAN</t>
  </si>
  <si>
    <t>GBG</t>
  </si>
  <si>
    <t>RKT</t>
  </si>
  <si>
    <t>BWG</t>
  </si>
  <si>
    <t>WRJ</t>
  </si>
  <si>
    <t>WGP</t>
  </si>
  <si>
    <t>DMP</t>
  </si>
  <si>
    <t>BANJARNEGARA</t>
  </si>
  <si>
    <t>BJR</t>
  </si>
  <si>
    <t>JBR</t>
  </si>
  <si>
    <t>OSP</t>
  </si>
  <si>
    <t>KLM</t>
  </si>
  <si>
    <t>BEJ</t>
  </si>
  <si>
    <t>SOE</t>
  </si>
  <si>
    <t>DDS</t>
  </si>
  <si>
    <t>BLI</t>
  </si>
  <si>
    <t>SMP</t>
  </si>
  <si>
    <t>GDG</t>
  </si>
  <si>
    <t>BBA</t>
  </si>
  <si>
    <t>BEA</t>
  </si>
  <si>
    <t>INPROGRESS_SC</t>
  </si>
  <si>
    <t>TPO</t>
  </si>
  <si>
    <t>IJK</t>
  </si>
  <si>
    <t>MGT</t>
  </si>
  <si>
    <t>BNL</t>
  </si>
  <si>
    <t>NGR</t>
  </si>
  <si>
    <t>ASB</t>
  </si>
  <si>
    <t>SPG</t>
  </si>
  <si>
    <t>SAMPANG</t>
  </si>
  <si>
    <t>SBP</t>
  </si>
  <si>
    <t>PSN</t>
  </si>
  <si>
    <t>BKI</t>
  </si>
  <si>
    <t>BJW</t>
  </si>
  <si>
    <t>BPG</t>
  </si>
  <si>
    <t>RGJ</t>
  </si>
  <si>
    <t>BCR</t>
  </si>
  <si>
    <t>SNT</t>
  </si>
  <si>
    <t>OCA</t>
  </si>
  <si>
    <t>KRZ</t>
  </si>
  <si>
    <t>PAE</t>
  </si>
  <si>
    <t>GSK</t>
  </si>
  <si>
    <t>SDY</t>
  </si>
  <si>
    <t>SDD</t>
  </si>
  <si>
    <t>KUT</t>
  </si>
  <si>
    <t>MBG</t>
  </si>
  <si>
    <t>KNN</t>
  </si>
  <si>
    <t>PNZ</t>
  </si>
  <si>
    <t>BTU</t>
  </si>
  <si>
    <t>JGR</t>
  </si>
  <si>
    <t>AJA</t>
  </si>
  <si>
    <t>BTR</t>
  </si>
  <si>
    <t>SEL</t>
  </si>
  <si>
    <t>RTE</t>
  </si>
  <si>
    <t>PAD</t>
  </si>
  <si>
    <t>NKN</t>
  </si>
  <si>
    <t>JER</t>
  </si>
  <si>
    <t>POS</t>
  </si>
  <si>
    <t>BAB</t>
  </si>
  <si>
    <t>GDW</t>
  </si>
  <si>
    <t>TGU</t>
  </si>
  <si>
    <t>EMP</t>
  </si>
  <si>
    <t>SKS</t>
  </si>
  <si>
    <t>WKB</t>
  </si>
  <si>
    <t>DLA</t>
  </si>
  <si>
    <t>MRT</t>
  </si>
  <si>
    <t>MYR</t>
  </si>
  <si>
    <t>GMK</t>
  </si>
  <si>
    <t>ABL</t>
  </si>
  <si>
    <t>BCK</t>
  </si>
  <si>
    <t>TNS</t>
  </si>
  <si>
    <t>BKL</t>
  </si>
  <si>
    <t>KLH</t>
  </si>
  <si>
    <t>TOP</t>
  </si>
  <si>
    <t>GDA</t>
  </si>
  <si>
    <t>KTS</t>
  </si>
  <si>
    <t>SBI</t>
  </si>
  <si>
    <t>SIT</t>
  </si>
  <si>
    <t>RBP</t>
  </si>
  <si>
    <t>KPS</t>
  </si>
  <si>
    <t>LOG</t>
  </si>
  <si>
    <t>WRU</t>
  </si>
  <si>
    <t>KLJ</t>
  </si>
  <si>
    <t>LBO</t>
  </si>
  <si>
    <t>JTR</t>
  </si>
  <si>
    <t>JOM</t>
  </si>
  <si>
    <t>SAU</t>
  </si>
  <si>
    <t>KWR</t>
  </si>
  <si>
    <t>CAT</t>
  </si>
  <si>
    <t>GER</t>
  </si>
  <si>
    <t>NSD</t>
  </si>
  <si>
    <t>SMJ</t>
  </si>
  <si>
    <t>KEP</t>
  </si>
  <si>
    <t>BJN</t>
  </si>
  <si>
    <t>APR</t>
  </si>
  <si>
    <t>NRJ</t>
  </si>
  <si>
    <t>LKI</t>
  </si>
  <si>
    <t>MLG</t>
  </si>
  <si>
    <t>BAA</t>
  </si>
  <si>
    <t>LMG</t>
  </si>
  <si>
    <t>MCR</t>
  </si>
  <si>
    <t>BDG</t>
  </si>
  <si>
    <t>KPN</t>
  </si>
  <si>
    <t>KDI</t>
  </si>
  <si>
    <t>KNT</t>
  </si>
  <si>
    <t>LRT</t>
  </si>
  <si>
    <t>GDI</t>
  </si>
  <si>
    <t>KEF</t>
  </si>
  <si>
    <t>PWS</t>
  </si>
  <si>
    <t>LMJ</t>
  </si>
  <si>
    <t>MMN</t>
  </si>
  <si>
    <t>BNO</t>
  </si>
  <si>
    <t>DMO</t>
  </si>
  <si>
    <t>KBS</t>
  </si>
  <si>
    <t>SGS</t>
  </si>
  <si>
    <t>GON</t>
  </si>
  <si>
    <t>WRP</t>
  </si>
  <si>
    <t>TUR</t>
  </si>
  <si>
    <t>SKP</t>
  </si>
  <si>
    <t>TMP</t>
  </si>
  <si>
    <t>BLR</t>
  </si>
  <si>
    <t>KRN</t>
  </si>
  <si>
    <t>KRJ</t>
  </si>
  <si>
    <t>KKH</t>
  </si>
  <si>
    <t>NDL</t>
  </si>
  <si>
    <t>SBM</t>
  </si>
  <si>
    <t>LCE</t>
  </si>
  <si>
    <t>PRJ</t>
  </si>
  <si>
    <t>MJS</t>
  </si>
  <si>
    <t>SKW</t>
  </si>
  <si>
    <t>BRG</t>
  </si>
  <si>
    <t>OMB</t>
  </si>
  <si>
    <t>SPO</t>
  </si>
  <si>
    <t>PKS</t>
  </si>
  <si>
    <t>LWG</t>
  </si>
  <si>
    <t>PDA</t>
  </si>
  <si>
    <t>JGO</t>
  </si>
  <si>
    <t>JTO</t>
  </si>
  <si>
    <t>KML</t>
  </si>
  <si>
    <t>SAP</t>
  </si>
  <si>
    <t>PGE</t>
  </si>
  <si>
    <t>YSN</t>
  </si>
  <si>
    <t>KLT</t>
  </si>
  <si>
    <t>MJT</t>
  </si>
  <si>
    <t>WSO</t>
  </si>
  <si>
    <t>KRP</t>
  </si>
  <si>
    <t>NWI</t>
  </si>
  <si>
    <t>KDE</t>
  </si>
  <si>
    <t>MLK</t>
  </si>
  <si>
    <t>WGI</t>
  </si>
  <si>
    <t>MMR</t>
  </si>
  <si>
    <t>GGR</t>
  </si>
  <si>
    <t>PPR</t>
  </si>
  <si>
    <t>SLH</t>
  </si>
  <si>
    <t>PUA</t>
  </si>
  <si>
    <t>GIN</t>
  </si>
  <si>
    <t>PRB</t>
  </si>
  <si>
    <t>RGL</t>
  </si>
  <si>
    <t>GRA</t>
  </si>
  <si>
    <t>GLM</t>
  </si>
  <si>
    <t>WKU</t>
  </si>
  <si>
    <t>SEB</t>
  </si>
  <si>
    <t>SMO</t>
  </si>
  <si>
    <t>SIL</t>
  </si>
  <si>
    <t>GUR</t>
  </si>
  <si>
    <t>TGS</t>
  </si>
  <si>
    <t>CRB</t>
  </si>
  <si>
    <t>BUG</t>
  </si>
  <si>
    <t>BWN</t>
  </si>
  <si>
    <t>SDO</t>
  </si>
  <si>
    <t>TNA</t>
  </si>
  <si>
    <t>BEN</t>
  </si>
  <si>
    <t>ALA</t>
  </si>
  <si>
    <t>DRN</t>
  </si>
  <si>
    <t>TOS</t>
  </si>
  <si>
    <t>TBU</t>
  </si>
  <si>
    <t>ARB</t>
  </si>
  <si>
    <t>SPK</t>
  </si>
  <si>
    <t>SPD</t>
  </si>
  <si>
    <t>ABT</t>
  </si>
  <si>
    <t>PRG</t>
  </si>
  <si>
    <t>MSL</t>
  </si>
  <si>
    <t>POG</t>
  </si>
  <si>
    <t>PRK</t>
  </si>
  <si>
    <t>PSG</t>
  </si>
  <si>
    <t>KBR</t>
  </si>
  <si>
    <t>AJS</t>
  </si>
  <si>
    <t>JGW</t>
  </si>
  <si>
    <t>PUG</t>
  </si>
  <si>
    <t>KNO</t>
  </si>
  <si>
    <t>MLD</t>
  </si>
  <si>
    <t>PII</t>
  </si>
  <si>
    <t>TPH</t>
  </si>
  <si>
    <t>NJA</t>
  </si>
  <si>
    <t>PTN</t>
  </si>
  <si>
    <t>SDN</t>
  </si>
  <si>
    <t>LDY</t>
  </si>
  <si>
    <t>BNU</t>
  </si>
  <si>
    <t>KBN</t>
  </si>
  <si>
    <t>PAN</t>
  </si>
  <si>
    <t>KAA</t>
  </si>
  <si>
    <t>PRI</t>
  </si>
  <si>
    <t>NGU</t>
  </si>
  <si>
    <t>UTR</t>
  </si>
  <si>
    <t>KRK</t>
  </si>
  <si>
    <t>APG</t>
  </si>
  <si>
    <t>PGK</t>
  </si>
  <si>
    <t>GKW</t>
  </si>
  <si>
    <t>DPT</t>
  </si>
  <si>
    <t>DNO</t>
  </si>
  <si>
    <t>BNR</t>
  </si>
  <si>
    <t>SWJ</t>
  </si>
  <si>
    <t>NTG</t>
  </si>
  <si>
    <t>PNG</t>
  </si>
  <si>
    <t>PLG</t>
  </si>
  <si>
    <t>JEN</t>
  </si>
  <si>
    <t>SAT</t>
  </si>
  <si>
    <t>SAR</t>
  </si>
  <si>
    <t>CDS</t>
  </si>
  <si>
    <t>TPS</t>
  </si>
  <si>
    <t>LVN</t>
  </si>
  <si>
    <t>REO</t>
  </si>
  <si>
    <t>WWR</t>
  </si>
  <si>
    <t>KMP</t>
  </si>
  <si>
    <t>#NUM!</t>
  </si>
  <si>
    <t>FORMULA</t>
  </si>
  <si>
    <t>PI/RE : (Total PI + Total Fallout + Act Comp + Jumlah PS + Total Cancel) / Registered</t>
  </si>
  <si>
    <t>PS/RE : PS / (Registered - Cancel by FCC - UNSC - Revoke)</t>
  </si>
  <si>
    <t>PS/PI : PS / (Total PI + Total Fallout + Act Comp + Jumlah PS)</t>
  </si>
  <si>
    <t>4. PS to PI Ratio Indibiz Q3  88 % (Incremental)</t>
  </si>
  <si>
    <t>REVOKE %</t>
  </si>
  <si>
    <t>KAPASAN</t>
  </si>
  <si>
    <t>BREBES</t>
  </si>
  <si>
    <t>PEMALANG</t>
  </si>
  <si>
    <t>CC - HD1A - INPROGRESS UNCONTACTED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</si>
  <si>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</si>
  <si>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</si>
  <si>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</t>
  </si>
  <si>
    <t>9 | WFM - UN-SCS</t>
  </si>
  <si>
    <t>UNSC</t>
  </si>
  <si>
    <t>YOGYAKARTA</t>
  </si>
  <si>
    <t>PURWODADI</t>
  </si>
  <si>
    <t>SINGARJA</t>
  </si>
  <si>
    <t>SEMARAPURA</t>
  </si>
  <si>
    <t>NGADILUWIH</t>
  </si>
  <si>
    <t>KLOJEN</t>
  </si>
  <si>
    <t>WLINGI</t>
  </si>
  <si>
    <t>MAGETAN</t>
  </si>
  <si>
    <t>INNER - SOLO JATENG TIMUR</t>
  </si>
  <si>
    <t>DENPASAR</t>
  </si>
  <si>
    <t>SALATIGA</t>
  </si>
  <si>
    <t>SLI</t>
  </si>
  <si>
    <t>GENTENG</t>
  </si>
  <si>
    <t>DOMPU</t>
  </si>
  <si>
    <t>CARUBAN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</si>
  <si>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</t>
  </si>
  <si>
    <t>KRIAN</t>
  </si>
  <si>
    <t>MERGOYOSO</t>
  </si>
  <si>
    <t>SEPANJANG</t>
  </si>
  <si>
    <t>RBS-Regional 2</t>
  </si>
  <si>
    <t>INNER - YOGYA JATENG SELATAN</t>
  </si>
  <si>
    <t>TUREN</t>
  </si>
  <si>
    <t>SINGOSARI</t>
  </si>
  <si>
    <t>B2B Partner Management (PM)</t>
  </si>
  <si>
    <t>KRT</t>
  </si>
  <si>
    <t>KERTOSONO</t>
  </si>
  <si>
    <t>SAWOJAJAR</t>
  </si>
  <si>
    <t>LABUAN BAJO</t>
  </si>
  <si>
    <t>BAJAWA</t>
  </si>
  <si>
    <t>KANDANGAN</t>
  </si>
  <si>
    <t>AMBULU</t>
  </si>
  <si>
    <t>SEMINYAK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</si>
  <si>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</si>
  <si>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E25060;E25060 ~ ES25 </t>
  </si>
  <si>
    <t>BAMBE</t>
  </si>
  <si>
    <t>BENOA</t>
  </si>
  <si>
    <t>BANGIL</t>
  </si>
  <si>
    <t>RUNGKUT</t>
  </si>
  <si>
    <t>GEDANGAN</t>
  </si>
  <si>
    <t>JAGIR</t>
  </si>
  <si>
    <t>PACITAN</t>
  </si>
  <si>
    <t>UBUD</t>
  </si>
  <si>
    <t>Last update proses : 06-03-2026 15:19:48 WIB (Source: ETL XPRO)</t>
  </si>
  <si>
    <t>Telkom Daerah</t>
  </si>
  <si>
    <t>Telkom Daerah Type</t>
  </si>
  <si>
    <t>Witel</t>
  </si>
  <si>
    <t>Regional</t>
  </si>
  <si>
    <t>sto</t>
  </si>
  <si>
    <t>sto_desc</t>
  </si>
  <si>
    <t>sto_eid</t>
  </si>
  <si>
    <t>New Telkom Daerah</t>
  </si>
  <si>
    <t>New Witel</t>
  </si>
  <si>
    <t>New Regional</t>
  </si>
  <si>
    <t>TIPE 2</t>
  </si>
  <si>
    <t>Regional 3</t>
  </si>
  <si>
    <t>WALIKUKUN</t>
  </si>
  <si>
    <t>GORANGGARENG</t>
  </si>
  <si>
    <t>KARANGJATI</t>
  </si>
  <si>
    <t>SARANGAN</t>
  </si>
  <si>
    <t>JOGOROGO</t>
  </si>
  <si>
    <t>SUMOROTO</t>
  </si>
  <si>
    <t>LOROG</t>
  </si>
  <si>
    <t>SLAHUNG</t>
  </si>
  <si>
    <t>PUNUNG</t>
  </si>
  <si>
    <t>PULUNG</t>
  </si>
  <si>
    <t>JENANGAN</t>
  </si>
  <si>
    <t>SAMBIT</t>
  </si>
  <si>
    <t>TIPE 1</t>
  </si>
  <si>
    <t>MAOSPATI</t>
  </si>
  <si>
    <t>UTERAN</t>
  </si>
  <si>
    <t>BATANGATANG</t>
  </si>
  <si>
    <t>SAPEKAN</t>
  </si>
  <si>
    <t>ARJASA KANGEAN</t>
  </si>
  <si>
    <t>SUMENEP</t>
  </si>
  <si>
    <t>GAYAM / SAPUDI</t>
  </si>
  <si>
    <t>AMBUNTEN</t>
  </si>
  <si>
    <t>PRAGAAN</t>
  </si>
  <si>
    <t>BETUN</t>
  </si>
  <si>
    <t>MDF PASIRIAN</t>
  </si>
  <si>
    <t>MDF LECES</t>
  </si>
  <si>
    <t>MDF KRAKSAAN</t>
  </si>
  <si>
    <t>KALIDAWIR</t>
  </si>
  <si>
    <t>GRESIK-2 (PONGANGAN)</t>
  </si>
  <si>
    <t>STO PASURUAN</t>
  </si>
  <si>
    <t>WARU PAMEKASAN</t>
  </si>
  <si>
    <t>KETAPANG</t>
  </si>
  <si>
    <t>OMBEN</t>
  </si>
  <si>
    <t>MASALEMBU</t>
  </si>
  <si>
    <t>BLEGA</t>
  </si>
  <si>
    <t>KAMAL</t>
  </si>
  <si>
    <t>AROSBAYA</t>
  </si>
  <si>
    <t>TANJUNGUMI</t>
  </si>
  <si>
    <t>DARMO</t>
  </si>
  <si>
    <t>SURABAYA UTARA</t>
  </si>
  <si>
    <t>KARANGPILANG</t>
  </si>
  <si>
    <t>GUBENG</t>
  </si>
  <si>
    <t>SURABAYA SELATAN</t>
  </si>
  <si>
    <t>KALIANAK</t>
  </si>
  <si>
    <t>WARU</t>
  </si>
  <si>
    <t>INJOKO</t>
  </si>
  <si>
    <t>LAKARSANTRI</t>
  </si>
  <si>
    <t>TANJUNG PERAK</t>
  </si>
  <si>
    <t>WARU II TROPODO</t>
  </si>
  <si>
    <t>BESUKI</t>
  </si>
  <si>
    <t>MLANDINGAN</t>
  </si>
  <si>
    <t>ASEMBAGUS</t>
  </si>
  <si>
    <t>ROGOJAMPI</t>
  </si>
  <si>
    <t>PESANGGARAN</t>
  </si>
  <si>
    <t>MUNCAR</t>
  </si>
  <si>
    <t>BENCULUK</t>
  </si>
  <si>
    <t>GLENMORE</t>
  </si>
  <si>
    <t>KALIBARU</t>
  </si>
  <si>
    <t>WONGSOREJO</t>
  </si>
  <si>
    <t>KEBONSARI JEMBER</t>
  </si>
  <si>
    <t>ARJASA JEMBER</t>
  </si>
  <si>
    <t>JENGGAWAH</t>
  </si>
  <si>
    <t>SUKOWONO</t>
  </si>
  <si>
    <t>RAMBIPUJI</t>
  </si>
  <si>
    <t>KALISAT</t>
  </si>
  <si>
    <t>SEMPOLAN</t>
  </si>
  <si>
    <t>SUKOSARI</t>
  </si>
  <si>
    <t>PRAJEKAN</t>
  </si>
  <si>
    <t>LODOYO</t>
  </si>
  <si>
    <t>BINANGUN</t>
  </si>
  <si>
    <t>KESAMBEN</t>
  </si>
  <si>
    <t>SRENGAT</t>
  </si>
  <si>
    <t>PANATARAN</t>
  </si>
  <si>
    <t>NGUNUT</t>
  </si>
  <si>
    <t>CAMPUR DARAT</t>
  </si>
  <si>
    <t>DURENAN</t>
  </si>
  <si>
    <t>PRIGI</t>
  </si>
  <si>
    <t>GURAH</t>
  </si>
  <si>
    <t>KANDANGAN PARE</t>
  </si>
  <si>
    <t>SAMBI</t>
  </si>
  <si>
    <t>PAPAR</t>
  </si>
  <si>
    <t>MOJOROTO</t>
  </si>
  <si>
    <t>WATES KEDIRI</t>
  </si>
  <si>
    <t>GONDANG</t>
  </si>
  <si>
    <t>PRAMBON</t>
  </si>
  <si>
    <t>WARUJAYENG</t>
  </si>
  <si>
    <t>SUKAPURA</t>
  </si>
  <si>
    <t>TONGAS</t>
  </si>
  <si>
    <t>GENDING</t>
  </si>
  <si>
    <t>PAITON</t>
  </si>
  <si>
    <t>GRATI</t>
  </si>
  <si>
    <t>GONDANG WETAN</t>
  </si>
  <si>
    <t>TOSARI</t>
  </si>
  <si>
    <t>NONGKO JAJAR</t>
  </si>
  <si>
    <t>KLAKAH</t>
  </si>
  <si>
    <t>MDF TANGGUL</t>
  </si>
  <si>
    <t>TEMPEH</t>
  </si>
  <si>
    <t>BALUNG</t>
  </si>
  <si>
    <t>SENDURO</t>
  </si>
  <si>
    <t>JATIROTO</t>
  </si>
  <si>
    <t>YOSOWILANGUN</t>
  </si>
  <si>
    <t>PUGER</t>
  </si>
  <si>
    <t>KENCONG</t>
  </si>
  <si>
    <t>BELIMBING</t>
  </si>
  <si>
    <t>TUMPANG</t>
  </si>
  <si>
    <t>LAWANG</t>
  </si>
  <si>
    <t>GADANG</t>
  </si>
  <si>
    <t>PAKIS</t>
  </si>
  <si>
    <t>BURING</t>
  </si>
  <si>
    <t>KARANG PLOSO</t>
  </si>
  <si>
    <t>NGANTANG</t>
  </si>
  <si>
    <t>SUMBER MANJING</t>
  </si>
  <si>
    <t>AMPEL GADING</t>
  </si>
  <si>
    <t>PAGAK</t>
  </si>
  <si>
    <t>GUNUNG KAWI</t>
  </si>
  <si>
    <t>DAMPIT</t>
  </si>
  <si>
    <t>DONO MULYO</t>
  </si>
  <si>
    <t>BANTUR</t>
  </si>
  <si>
    <t>GONDANGLEGI</t>
  </si>
  <si>
    <t>SUMBER PUCUNG</t>
  </si>
  <si>
    <t>SUMBERREJO</t>
  </si>
  <si>
    <t>PULAU PADANGAN</t>
  </si>
  <si>
    <t>KALITIDU</t>
  </si>
  <si>
    <t>SUKODADI</t>
  </si>
  <si>
    <t>BABAD</t>
  </si>
  <si>
    <t>BRONDONG</t>
  </si>
  <si>
    <t>KEREK</t>
  </si>
  <si>
    <t>JATIROGO</t>
  </si>
  <si>
    <t>BANCAR</t>
  </si>
  <si>
    <t>RENGEL</t>
  </si>
  <si>
    <t>MERAKURAK</t>
  </si>
  <si>
    <t>SANGKAPURA / BAWEAN</t>
  </si>
  <si>
    <t>CERME</t>
  </si>
  <si>
    <t>DUDUK SAMPEYAN</t>
  </si>
  <si>
    <t>KEDAMEAN</t>
  </si>
  <si>
    <t>BALONGPANGGANG</t>
  </si>
  <si>
    <t>SEDAYU</t>
  </si>
  <si>
    <t>NGORO JOMBANG</t>
  </si>
  <si>
    <t>MOJOAGUNG</t>
  </si>
  <si>
    <t>PLOSO</t>
  </si>
  <si>
    <t xml:space="preserve">PANDAAN </t>
  </si>
  <si>
    <t>GEMPOL</t>
  </si>
  <si>
    <t>PRIGEN</t>
  </si>
  <si>
    <t>PURWOSARI</t>
  </si>
  <si>
    <t>BEJI</t>
  </si>
  <si>
    <t>INNER</t>
  </si>
  <si>
    <t>TULANGAN</t>
  </si>
  <si>
    <t>SUKODONO</t>
  </si>
  <si>
    <t>PACET</t>
  </si>
  <si>
    <t>MOJOSARI</t>
  </si>
  <si>
    <t>DLANGGU</t>
  </si>
  <si>
    <t>MLIRIP MOJOKERTO</t>
  </si>
  <si>
    <t>NGORO INDUSTRI</t>
  </si>
  <si>
    <t>SUMBAWA BESAR</t>
  </si>
  <si>
    <t>TALIWANG</t>
  </si>
  <si>
    <t>ALAS</t>
  </si>
  <si>
    <t>SENGGIGI</t>
  </si>
  <si>
    <t>SELONG</t>
  </si>
  <si>
    <t>SWETA</t>
  </si>
  <si>
    <t>MATARAM A</t>
  </si>
  <si>
    <t>GERUNG</t>
  </si>
  <si>
    <t>PRAYA</t>
  </si>
  <si>
    <t>MALUK</t>
  </si>
  <si>
    <t>MASBAGIK</t>
  </si>
  <si>
    <t>SAPE</t>
  </si>
  <si>
    <t>KEMPO</t>
  </si>
  <si>
    <t>EMPANG</t>
  </si>
  <si>
    <t>TENTE</t>
  </si>
  <si>
    <t>SILA</t>
  </si>
  <si>
    <t>LARANTUKA</t>
  </si>
  <si>
    <t>WOLO WARU</t>
  </si>
  <si>
    <t>LEWOLEBA</t>
  </si>
  <si>
    <t>KALABAHI</t>
  </si>
  <si>
    <t>TENAU</t>
  </si>
  <si>
    <t>OESAPA</t>
  </si>
  <si>
    <t>SEBA</t>
  </si>
  <si>
    <t>NIKI-NIKI</t>
  </si>
  <si>
    <t>ATAMBUA A</t>
  </si>
  <si>
    <t>KEFAMENANU</t>
  </si>
  <si>
    <t>LOVINA</t>
  </si>
  <si>
    <t>BATURITI</t>
  </si>
  <si>
    <t>PUPUAN</t>
  </si>
  <si>
    <t>SERIRIT</t>
  </si>
  <si>
    <t>GILIMANUK</t>
  </si>
  <si>
    <t>CANDIDASA</t>
  </si>
  <si>
    <t>NEGARA</t>
  </si>
  <si>
    <t>BANGLI</t>
  </si>
  <si>
    <t>KINTAMANI</t>
  </si>
  <si>
    <t>AMLAPURA</t>
  </si>
  <si>
    <t>TAMPAK SIRING</t>
  </si>
  <si>
    <t>NUSA DUA</t>
  </si>
  <si>
    <t>SUKAWATI</t>
  </si>
  <si>
    <t>TOHPATI</t>
  </si>
  <si>
    <t>MONANG MANING</t>
  </si>
  <si>
    <t>KUTA</t>
  </si>
  <si>
    <t>KALIASEM A</t>
  </si>
  <si>
    <t>RUTENG</t>
  </si>
  <si>
    <t>BLU</t>
  </si>
  <si>
    <t>new telda</t>
  </si>
  <si>
    <t>PAT</t>
  </si>
  <si>
    <t>BANTUL</t>
  </si>
  <si>
    <t>MIE - INVALID SURVEY - Kendala Jalur/Rute Tarikan</t>
  </si>
  <si>
    <t>PWT</t>
  </si>
  <si>
    <t>BTL</t>
  </si>
  <si>
    <t>HSI Bisnis PSB 70% - 150 Mbps</t>
  </si>
  <si>
    <t>JHR</t>
  </si>
  <si>
    <t>KBU</t>
  </si>
  <si>
    <t>KUD</t>
  </si>
  <si>
    <t>PS/PI  (%) (Target 94%)</t>
  </si>
  <si>
    <t>TTI COMPLY  1X 24  (%) (Target 94%)</t>
  </si>
  <si>
    <t>QC2</t>
  </si>
  <si>
    <t xml:space="preserve">PROVISIONING NEW SALES INDIBIZ TR3 JBN MTD H-1  </t>
  </si>
  <si>
    <t>KLP</t>
  </si>
  <si>
    <t>JOHAR</t>
  </si>
  <si>
    <t>LOMBOK TENGAH</t>
  </si>
  <si>
    <t>SUMBAWA TIMUR</t>
  </si>
  <si>
    <t>LOMBOK UTARA</t>
  </si>
  <si>
    <t>BIMA BARAT</t>
  </si>
  <si>
    <t>WARU INJOKO</t>
  </si>
  <si>
    <t>KLAMPOK</t>
  </si>
  <si>
    <t>REGISTER (RE)</t>
  </si>
  <si>
    <t>WONOSOBO</t>
  </si>
  <si>
    <t>WOS</t>
  </si>
  <si>
    <t>HSI Bisnis Bundling OCA Breach Checker Promo H2 2026 PSB 70% - 200 Mbps</t>
  </si>
  <si>
    <t>PADANGAN</t>
  </si>
  <si>
    <t>SLEMAN</t>
  </si>
  <si>
    <t>GOD</t>
  </si>
  <si>
    <t>LOMBOK TIMUR</t>
  </si>
  <si>
    <t>2P INET + VOICE</t>
  </si>
  <si>
    <t>NON-HERO GRESIK</t>
  </si>
  <si>
    <t>ODP-KBL-FGW/05 FGW/D01/05.01</t>
  </si>
  <si>
    <t>- SP_NOSS;SP_NOSS ~ Internet NOSS Multispeed Network[0]  - SP_NOSS;SP_NOSS ~ Internet NOSS Multispeed Network[0]  - E23015;E23015 ~ ES23 - Perangkat ONT[0]  - E23015~null~44292;E23015||11||Abodemen 0[0]  - E23015~null~E23015_SWONT;SWONT ~ Biaya Sewa ONT ~</t>
  </si>
  <si>
    <t>BLORA</t>
  </si>
  <si>
    <t>BLO</t>
  </si>
  <si>
    <t>SEMARANG TUGU</t>
  </si>
  <si>
    <t>HSI Bisnis Bundling Netmonk Promo 2026 PSB 70% - 100 Mbps</t>
  </si>
  <si>
    <t>SMT</t>
  </si>
  <si>
    <t>TOKO SEMBAKO MADURA</t>
  </si>
  <si>
    <t>100 | REVOKE COMPLETED</t>
  </si>
  <si>
    <t>Revoke Completed</t>
  </si>
  <si>
    <t>Kendala Teknik</t>
  </si>
  <si>
    <t>OSS - FALLOUT</t>
  </si>
  <si>
    <t>FO_WFM</t>
  </si>
  <si>
    <t>Kendala Pelanggan</t>
  </si>
  <si>
    <t>PURBALINGGA</t>
  </si>
  <si>
    <t>TROPODO</t>
  </si>
  <si>
    <t>JATIROGO BANCAR</t>
  </si>
  <si>
    <t>BLIMBING</t>
  </si>
  <si>
    <t>KENDAL</t>
  </si>
  <si>
    <t>SRAGEN</t>
  </si>
  <si>
    <t>PWB</t>
  </si>
  <si>
    <t>SOBIZ</t>
  </si>
  <si>
    <t>HSI Bisnis Basic Bundling Netmonk Promo H2 2026 PSB 70% - 150 Mbps</t>
  </si>
  <si>
    <t>- SP_NOSS;SP_NOSS ~ Internet NOSS Multispeed Network[0]  - SP_NOSS;SP_NOSS ~ Internet NOSS Multispeed Network[0]  - E25060;E25060 ~ ES25 - Paket HSI Bisnis (HSIE) Khusus Winback 2.0[0]  - E25060~null~E25060_UNL;UNL ~ Internet-Link Unlimited Internet Usage</t>
  </si>
  <si>
    <t>SAMBIT SUMOROTO</t>
  </si>
  <si>
    <t>BRB</t>
  </si>
  <si>
    <t>HSI Bisnis Bundling OCA Breach Checker Promo H2 2026 Dual Band PSB 70% - 100 Mbps</t>
  </si>
  <si>
    <t>KDL</t>
  </si>
  <si>
    <t>BMU</t>
  </si>
  <si>
    <t>BUMIAYU</t>
  </si>
  <si>
    <t>HSI Bisnis Basic Bundling Phone PSB 70% - Free 800 Menit - 50 Mbps</t>
  </si>
  <si>
    <t>- 11_11446;Biaya PSB HSI EBIS Tunai di Depan ~ 11[150000]  - E23015;E23015 ~ ES23 - Perangkat ONT[0]  - E23015~null~44292;E23015||11||Abodemen 0[0]  - E23015~null~E23015_SWONT;SWONT ~ Biaya Sewa ONT ~ E23015[30000]  - E23046;E23046 ~ ES23 - Paket HSI Bisn</t>
  </si>
  <si>
    <t>SRG</t>
  </si>
  <si>
    <t>- 11_11446;Biaya PSB HSI EBIS Tunai di Depan ~ 11[150000]  - E23015;E23015 ~ ES23 - Perangkat ONT[0]  - E23015~null~44292;E23015||11||Abodemen 0[0]  - E23015~null~E23015_SWONT;SWONT ~ Biaya Sewa ONT ~ E23015[30000]  - E25060;E25060 ~ ES25 - Paket HSI Bisn</t>
  </si>
  <si>
    <t>HSI Bisnis Khusus Winback PSB 70% - 200 Mbps</t>
  </si>
  <si>
    <t>WONOGIRI</t>
  </si>
  <si>
    <t>RDD</t>
  </si>
  <si>
    <t>RANDUDONGKAL</t>
  </si>
  <si>
    <t>BBT</t>
  </si>
  <si>
    <t>BOBOTSARI</t>
  </si>
  <si>
    <t>HSI Bisnis Bundling Phone PSB 70% - Free 800 Menit - 50 Mbps</t>
  </si>
  <si>
    <t>HSI Bisnis Bundling Netmonk Promo H2 2026 PSB 70% - 50 Mbps</t>
  </si>
  <si>
    <t>TEGAL</t>
  </si>
  <si>
    <t>HSI Bisnis Bundling Netmonk PSB 70% - 200 Mbps</t>
  </si>
  <si>
    <t>DMA</t>
  </si>
  <si>
    <t>DEMAK</t>
  </si>
  <si>
    <t>HSI Bisnis Bundling Netmonk PSB 70% - 150 Mbps</t>
  </si>
  <si>
    <t>HSI Bisnis Promo Hari Pelanggan Nasional PSB 70% - 100 Mbps</t>
  </si>
  <si>
    <t>HSI Bisnis Promo Hari Pelanggan Nasional PSB 70% - 200 Mbps</t>
  </si>
  <si>
    <t>HSI Bisnis Promo Hari Pelanggan Nasional PSB 70% - 50 Mbps</t>
  </si>
  <si>
    <t>HSI Bisnis Promo Hari Pelanggan Nasional PSB 70% - 100 Mbps Dual Band</t>
  </si>
  <si>
    <t>HSI Bisnis Promo Hari Pelanggan Nasional PSB 70% - 300 Mbps</t>
  </si>
  <si>
    <t>HSI Bisnis Basic Promo Hari Pelanggan Nasional PSB 70% - 50 Mbps</t>
  </si>
  <si>
    <t>HSI Bisnis Basic Promo Hari Pelanggan Nasional PSB 70% - 75 Mbps</t>
  </si>
  <si>
    <t>HSI Bisnis Basic Promo Hari Pelanggan Nasional PSB 70% - 200 Mbps</t>
  </si>
  <si>
    <t>HSI Bisnis Promo Hari Pelanggan Nasional PSB 70% - 75 Mbps</t>
  </si>
  <si>
    <t>HSI Bisnis Basic PSB 70% - 200 Mbps</t>
  </si>
  <si>
    <t>HSI Bisnis Bundling OCA Breach Checker Promo H2 2026 PSB 70% - 75 Mbps</t>
  </si>
  <si>
    <t>HSI Bisnis Basic Promo Hari Pelanggan Nasional PSB 70% - 100 Mbps</t>
  </si>
  <si>
    <t>JSO</t>
  </si>
  <si>
    <t>SMAN 1 TAMBAKREJO</t>
  </si>
  <si>
    <t>|MC20010|MYIA-028170984602/POI/DYAH NUR AINI /082330100128/sman1tambakrejobjn@gmail.com</t>
  </si>
  <si>
    <t>PT. SEMANGAT INOVASI ANAK BANGSA</t>
  </si>
  <si>
    <t>|MB00452|/EURICO JORDAN HAMBALI/8111901993/8111901993/finance.psds@gmail.com</t>
  </si>
  <si>
    <t>WARKOP KRISNA</t>
  </si>
  <si>
    <t>MGN</t>
  </si>
  <si>
    <t>SMK HARKAT NEGERI KOTA TEGAL</t>
  </si>
  <si>
    <t>RBS-Regional 4</t>
  </si>
  <si>
    <t>ODP-MGN-FA/050</t>
  </si>
  <si>
    <t>JNT MENGANTI</t>
  </si>
  <si>
    <t>MD|MYDB-20260921269265|DN00001/MN01735|JNT MENGANTI|083117586167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</si>
  <si>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E26016;E26016 ~ ES26 </t>
  </si>
  <si>
    <t>ODP-SAP-FAB/60</t>
  </si>
  <si>
    <t>HSI Bisnis Bundling OCA Breach Checker Promo 2026 PSB 70% - 50 Mbps</t>
  </si>
  <si>
    <t xml:space="preserve">2026-09-25 08:00:00 | M Janji : 25 Sept 2026 Jam Pasang : Pagi / Siang Note : hubungi pelanggan jika ingin kelokasi </t>
  </si>
  <si>
    <t>KOS MARANATHA</t>
  </si>
  <si>
    <t>WO064972378</t>
  </si>
  <si>
    <t>MD|MYDB-20260924269584|DC40005/MC40070|KOS MARANATHA|082236819220</t>
  </si>
  <si>
    <t>SRC YANU CELL</t>
  </si>
  <si>
    <t>RANIE SHOP</t>
  </si>
  <si>
    <t>MD|MYDB-20260926269733|SC00001/MC00020|RANIE SHOP|08978905427</t>
  </si>
  <si>
    <t>toko rahmat</t>
  </si>
  <si>
    <t>MD|MYDB-20260926269742|SC00001/MC00127|toko rahmat|08213439748</t>
  </si>
  <si>
    <t>TOKO SAMPOERNA</t>
  </si>
  <si>
    <t>ODP-DMO-FQJ/40 FQJ/D03/40.01</t>
  </si>
  <si>
    <t>CV. KARYA MANDIRI</t>
  </si>
  <si>
    <t>ODP-PAT-FD/037</t>
  </si>
  <si>
    <t>ODP-BWN-FAB/03</t>
  </si>
  <si>
    <t>CV. Sarana Multi Keramindo</t>
  </si>
  <si>
    <t>|MN02813|MYIA-071676003846/POI/Ade Kartika Sari/082231881989/saranamultikeramindo888@gmail.com</t>
  </si>
  <si>
    <t>HAYA TEKNOLOGI INDONESIA</t>
  </si>
  <si>
    <t>2026-03-05 08:00:00|Jam Pasang : Pagi / Siang  Note : hubungi pelanggan jika ingin kelokasi   |RI2334|MYDITA</t>
  </si>
  <si>
    <t>PT. PRADIPTA PERKASA MAKMUR</t>
  </si>
  <si>
    <t>|MN02627|MYIA-081077924838/POI/RHINO FAJAR PRASETYO/6281216490893/ptppmadm@gmail.com</t>
  </si>
  <si>
    <t>ODP-SEL-FAT/17 FAT/D02/17.01</t>
  </si>
  <si>
    <t>HSI Bisnis Promo Hari Pelanggan Nasional PSB 70% - 150 Mbps</t>
  </si>
  <si>
    <t>cafe BIOLA</t>
  </si>
  <si>
    <t>MD|MYDB-20260929269959|DN00001/MN00459|cafe BIOLA|082264149593</t>
  </si>
  <si>
    <t>ODP-PAZ-FT/47</t>
  </si>
  <si>
    <t>PCN MR DIY XMBL</t>
  </si>
  <si>
    <t>|MN00843|MYIA-025118226100/POI/RIZKY NANDA /081289014442/diy.xmbl@panducitiakses.com</t>
  </si>
  <si>
    <t>ODP-PII-FV/03</t>
  </si>
  <si>
    <t>- 11_11446;Biaya PSB HSI EBIS Tunai di Depan ~ 11[150000]  - SP_NOSS;SP_NOSS ~ Internet NOSS Multispeed Network[0]  - E23047;E23047 ~ ES23 - Paket HSI Bisnis Basic[0]  - E23047~null~E23047_UNL;UNL ~ Internet-Link Unlimited Internet Usage ~ E23047[0]  - E2</t>
  </si>
  <si>
    <t>ODP-TUL-FQ/11 FQ/D01/11.01</t>
  </si>
  <si>
    <t>PT BANGKIT LEKULINER INDONESIA</t>
  </si>
  <si>
    <t>PP Al Islam - R. Kom MA 2</t>
  </si>
  <si>
    <t>|MN00282|MYIA-052255698658/POI/Ahmad Reza Ahsani/082311316519/alislambiz60@gmail.com</t>
  </si>
  <si>
    <t>RBS/R2/AM ROBERTO RAPSANJANI 406543/081285505152/AHMAD SARJONO/082123705945/finance@hayateknologi.co.id/PIC : FAJAR : 085693530060</t>
  </si>
  <si>
    <t>2026-10-01 11:00:00|SMAN 1 Tambakrejo, Jalan raya taji Ngambon Tambakrejo Bojonegoro|SYSTEM|MYDITA</t>
  </si>
  <si>
    <t>WIFI DUSUN BASUKI NGUTER</t>
  </si>
  <si>
    <t>|MN01309|/WIFI DUSUN BASUKI NGUTER/PROMO H2 HSI B2B BISNIS + NETMONK (1:1) 100MBPS 556,1RB PSB DISC 70%//nguterdesa@gmail.com/MASKUR/85607566362</t>
  </si>
  <si>
    <t>PT. CAHAYA SURYA BALI INDAH</t>
  </si>
  <si>
    <t>ODP-UBN-FDJ/13</t>
  </si>
  <si>
    <t>|MN02545|/PIC I MADE SALIN/081779993097/madesalin307@gmail.com</t>
  </si>
  <si>
    <t>- 11_11446;Biaya PSB HSI EBIS Tunai di Depan ~ 11[150000]  - SP_NOSS;SP_NOSS ~ Internet NOSS Multispeed Network[0]  - SP_NOSS;SP_NOSS ~ Internet NOSS Multispeed Network[0]  - E23047;E23047 ~ ES23 - Paket HSI Bisnis Basic[0]  - E23047~null~E23047_UNL;UNL ~</t>
  </si>
  <si>
    <t>Toko Lalu Dirahup</t>
  </si>
  <si>
    <t>ODP-PYA-FAC/24 FAC/D06/24.01</t>
  </si>
  <si>
    <t>WO065523427</t>
  </si>
  <si>
    <t>MD|MYDB-20260930270056|SC00001/MC00046|Toko Lalu Dirahup|087716211449</t>
  </si>
  <si>
    <t xml:space="preserve">2026-10-03 11:00:00 | Nama PIC:  bp lalu No HP: 087716211449 Alt: Tanggal: 03/10/2026 Jam Pasang: Siang Note: Hubungi sebelum ke lokasi, terimakasih. </t>
  </si>
  <si>
    <t>Toko Efendi</t>
  </si>
  <si>
    <t>ODP-SEL-FAU/38</t>
  </si>
  <si>
    <t>WO065464563</t>
  </si>
  <si>
    <t>MD|MYDB-20260930269994|SC00001/MC00149|Toko Efendi|082340824804</t>
  </si>
  <si>
    <t xml:space="preserve">2026-10-03 11:00:00 | M Janji : (02/OKTOBER/2026) jam Pasang : 09:00 Note : hubungi pelanggan jika ingin kelokasi </t>
  </si>
  <si>
    <t>Toko Wiwin</t>
  </si>
  <si>
    <t>WO065495596</t>
  </si>
  <si>
    <t>MD|MYDB-20261001270110|SC00001/MC00149|Toko Wiwin|081902203306</t>
  </si>
  <si>
    <t xml:space="preserve">2026-10-03 11:00:00 | Tgl pemasangan : 3 Oktober 2026 Jam pemasangan : siang Info Tambahan : Hubungi pelanggan dulu sebelum ke lokasi terimakasih  </t>
  </si>
  <si>
    <t>ODP-SGG-FAW/53</t>
  </si>
  <si>
    <t>WO065523290</t>
  </si>
  <si>
    <t>2026-09-27 11:00:00 | Nama : BP MUHANIS   No Hp : 08978905427  No Alt :   Tgl Pemasangan : 27 September 2026  Interval : PAGI   Note : Hubungi pelanggan terlebih dahulu</t>
  </si>
  <si>
    <t>WO065521510</t>
  </si>
  <si>
    <t>2026-09-27 11:00:00 | Tanggal pemasangan 27/09/2026  Jam pemasangan : pagi/siang  Info Tambahan : Hubungi pelanggan dulu sebelum ke lokasi. terimakasih</t>
  </si>
  <si>
    <t>Toko sembako Nani</t>
  </si>
  <si>
    <t>ODP-SIL-FAB/22 FAB/D01/22.01</t>
  </si>
  <si>
    <t>WO065455865</t>
  </si>
  <si>
    <t>|MN02085|MYIA-054044001930/POI/munawir/08871284869/samnetjebo@gmail.com</t>
  </si>
  <si>
    <t>2026-10-02 08:00:00 | M Janji : (02/OKTOBER/2026) jam Pasang : 09:00 Note : hubungi pelanggan jika ingin kelokasi</t>
  </si>
  <si>
    <t>ODP-SBW-FAW/04</t>
  </si>
  <si>
    <t>WO065456609</t>
  </si>
  <si>
    <t>MD|MYDB-20261001270080|SC00001/MC00020|SRC YANU CELL|082341881630</t>
  </si>
  <si>
    <t xml:space="preserve">2026-10-02 08:00:00 | Waktu pemasangan: 01 oktober 2026 Jam pemasangan : 08.00 - 12.00 Mohon hubungi pelanggan sebelum ke lokasi  Terima kasih </t>
  </si>
  <si>
    <t>HSI Bisnis Bundling OCA Breach PSB 70% - 100 Mbps</t>
  </si>
  <si>
    <t>UD DUAPUTRI</t>
  </si>
  <si>
    <t>ODP-ALA-FAE/04</t>
  </si>
  <si>
    <t>WO065495332</t>
  </si>
  <si>
    <t>|MN02367|MYIA-010840744485/POI/ANDI IWANSYAH/082339523123/andiparker66@gmail.com</t>
  </si>
  <si>
    <t>2026-10-02 11:00:00 | Nama PIC : bapak andi No HP : 082339523123 Alt :  M Janji : (JUMAT/2/oktober/2026) jam Pasang : 09:00 Note : hubungi pelanggan jika ingin kelokasi</t>
  </si>
  <si>
    <t>kos putri D&amp;G</t>
  </si>
  <si>
    <t>ODP-KLJ-FV/22 FV/D03/01.22</t>
  </si>
  <si>
    <t>WO065511665</t>
  </si>
  <si>
    <t>|MC20232|MYIA-023889146959/POI/irwan oktavianto/081357121909/au2el1414@gmail.com</t>
  </si>
  <si>
    <t xml:space="preserve">2026-10-02 15:00:00 | Jam pemasangan : 12.00 Info Tambahan : Hubungi pelanggan dulu sebelum ke lokasi terimakasih </t>
  </si>
  <si>
    <t>Senandika Coffee &amp; Heritage</t>
  </si>
  <si>
    <t>ODP-KLJ-FCT/43 FCT/D04/43.01</t>
  </si>
  <si>
    <t>WO065459284</t>
  </si>
  <si>
    <t>|MN02703|MYIA-061394852513/POI/Burhan Muhammad/081125505929/senandikacoffee.malang@gmail.com</t>
  </si>
  <si>
    <t>Apotek K24 Tumpang Malang / Badan Anugerah Timur Gemilang</t>
  </si>
  <si>
    <t>ODP-TMP-FJ/24</t>
  </si>
  <si>
    <t>WO065478497</t>
  </si>
  <si>
    <t>|MC80228|/Apotek K24 Tumpang Malang/Paket HSI Bisnis Promo HPN 1:1 50Mbps/Witarso Praditya/081229773200/anjaraji1996@gmail.com</t>
  </si>
  <si>
    <t>2026-10-02 08:00:00|Jam pemasangan : 12.00 Info Tambahan : Hubungi pelanggan dulu sebelum ke lokasi terimakasih |40951381|MYDITA</t>
  </si>
  <si>
    <t>ODP-BLB-FDW/187</t>
  </si>
  <si>
    <t>WO065508452</t>
  </si>
  <si>
    <t>2026-09-29 08:00:00 | Nama : KARTIKA  No HP : 082231881989  No Alternatif :  M Janji : 29/09/2026  Jam Pasang : Pagi  NoteÃ‚Â :  Hubungi terlebih dahulu sebelum ke lokasi</t>
  </si>
  <si>
    <t>SPBU 54.661.43 YALA</t>
  </si>
  <si>
    <t>ODP-WGI-FE/16 FE/D02/16.01</t>
  </si>
  <si>
    <t>WO065522382</t>
  </si>
  <si>
    <t>|MN00385|MYIA-075793586391/POI/yudha dwi pristianto/085755252087/spbuduren4@gmail.com</t>
  </si>
  <si>
    <t>2026-10-02 15:00:00 | telp :085755252087 alt ;  manja : pagi / siang 02/10/2026 hub sebelum ke lokasi</t>
  </si>
  <si>
    <t>SDIT Daarussalam Tulungagung</t>
  </si>
  <si>
    <t>WO065467811</t>
  </si>
  <si>
    <t>MD|MYDB-20260930270057|DB10005/MB10139|SDIT Daarussalam Tulungagung|081334782076</t>
  </si>
  <si>
    <t xml:space="preserve">2026-10-02 08:00:00 | Jam Pemasangan : 08:00 - 12.00 Tanggal Pemasangan :02/10/2026 Info Tambahan : Hubungi pelanggan sebelum datang ke lokasi </t>
  </si>
  <si>
    <t>PT KEM WOOD GRACE INDUSTRY(RUANG ROTARI)</t>
  </si>
  <si>
    <t>WO065477316</t>
  </si>
  <si>
    <t>|MN02395|MYIA-037783953843/POI/AHMAD AFAN/08112782821/purchase.kwgi@gmail.com</t>
  </si>
  <si>
    <t>2026-10-03 15:00:00 | M Janji :  02 Okt  2026 Jam Pasang : Pagi / Siang Note : hubungi pelanggan jika ingin kelokasi</t>
  </si>
  <si>
    <t>WARUNG MBOK SUGIYEM</t>
  </si>
  <si>
    <t>ODP-PAE-FM/36 FM/D04/36.01</t>
  </si>
  <si>
    <t>WO065511785</t>
  </si>
  <si>
    <t>MD|MYDB-20261001270129|DC20010/MC20002|WARUNG MBOK SUGIYEM|085196687936</t>
  </si>
  <si>
    <t>2026-10-02 15:00:00 | Nama PIC : BAPAK HENDRA No HP : 085196687936 Alt :  M Janji : (JUMAT/2/oktober/2026) jam Pasang : 09:00 Note : hubungi pelanggan jika ingin kelokasi</t>
  </si>
  <si>
    <t>TOKO BUKU PERDANA</t>
  </si>
  <si>
    <t>ODP-MJT-FAH/04 FAH/D01/04.01</t>
  </si>
  <si>
    <t>WO065469590</t>
  </si>
  <si>
    <t>MD|MYDB-20260929269933|DC20015/MC20183|TOKO BUKU PERDANA|08973408728</t>
  </si>
  <si>
    <t xml:space="preserve">2026-10-02 11:00:00 | Nama PIC:  bp pramono No HP: 08973408728 Alt: Tanggal: 02/10/2026 Jam Pasang: Siang Note: Hubungi sebelum ke lokasi, terimakasih. </t>
  </si>
  <si>
    <t>OGT BIRD SHOP</t>
  </si>
  <si>
    <t>ODP-MJT-FE/16 FE/D04/16.01</t>
  </si>
  <si>
    <t>WO065479435</t>
  </si>
  <si>
    <t>|MC20057|MYIA-008364132785/POI/Hendrik Hermawan/085791473812/acida04.mmm@gmail.con</t>
  </si>
  <si>
    <t>2026-10-02 08:00:00 | Nama Pic : bp Hendrik  No Hp Pic : 085791473812 No alt : - Jam Pemasangan : pagi  Tanggal Pemasangan : 2 Oktober 2026</t>
  </si>
  <si>
    <t>ODP-MJT-FAA/70 FAA/D05/70.01</t>
  </si>
  <si>
    <t>WO065523460</t>
  </si>
  <si>
    <t>|MN01066|MYIA-001322539707/POI/HAFIDZ FAJARUDIN/085704475116/fandbedrink@gmail.com</t>
  </si>
  <si>
    <t xml:space="preserve">2026-10-02 15:00:00 | telp :085704475116 alt ;  manja : pagi / siang 02/10/2026 hub sebelum ke lokasi </t>
  </si>
  <si>
    <t>CV. SEVINE INDONESIA</t>
  </si>
  <si>
    <t>ODP-KRJ-FD/01</t>
  </si>
  <si>
    <t>WO065477648</t>
  </si>
  <si>
    <t>|MN00265|MYIA-083036326484/POI/BARA YOGYA ANGKASA/087885691698/sevine.id@gmail.com</t>
  </si>
  <si>
    <t xml:space="preserve">2026-10-02 08:00:00 | Nama : REGA No HP : 087885691698 No Alt :  M Janji : 02/10/2026 Jam Pasang : Pagi  NoteÃ‚Â :  hubungi terlebih dahulu sebelum kelokasi  </t>
  </si>
  <si>
    <t>ODP-PON-FBG/13</t>
  </si>
  <si>
    <t>WO065500038</t>
  </si>
  <si>
    <t>2026-10-01 15:00:00 | Nama Pic : bp Reza   No Hp Pic : 082311316519  No alt : -  Jam Pemasangan : pagi siang   Tanggal Pemasangan : 1 Oktober 2026</t>
  </si>
  <si>
    <t>ODP-KBU-FHA/073</t>
  </si>
  <si>
    <t>WO065488717</t>
  </si>
  <si>
    <t>2026-09-30 11:00:00|Nama : BP EURICO JORDAN HAMBALI   No Hp : 08111901993  No Alt :   Tgl Pemasangan : 30 September 2026  Interval : SIANG  Note : Hubungi pelanggan terlebih dahulu|40971402|MYDITA</t>
  </si>
  <si>
    <t>SD NEGERI SINDET</t>
  </si>
  <si>
    <t>ODP-BTL-FCD/002 FCD/D01/002.01</t>
  </si>
  <si>
    <t>WO065522722</t>
  </si>
  <si>
    <t>|MN02579|MYIA-096681019795/POI/FAJAR WULANDARI /085647906630/fajarwulandari15@gmail.com</t>
  </si>
  <si>
    <t xml:space="preserve">2026-10-03 08:00:00 | Jam pemasangan : 12.00 Info Tambahan : Hubungi pelanggan dulu sebelum ke lokasi terimakasih </t>
  </si>
  <si>
    <t>SPPG MARGOLUWIH SEYEGAN</t>
  </si>
  <si>
    <t>ODP-GOD-FBA/020 FBA/D02/020.01</t>
  </si>
  <si>
    <t>WO065464219</t>
  </si>
  <si>
    <t>|MC80045|MYIA-016073436654/POI/LUKAS HERUWINDARTO/085713682344/sppgseyegan.kabsleman@gmail.com</t>
  </si>
  <si>
    <t xml:space="preserve">2026-10-02 08:00:00 | M Janji : (02/OKTOBER/2026) jam Pasang : 09:00 Note : hubungi pelanggan jika ingin kelokasi </t>
  </si>
  <si>
    <t>TOKO ISKANDAR BERKAH</t>
  </si>
  <si>
    <t>ODP-PME-FFA/50 FFA/D06/50.01</t>
  </si>
  <si>
    <t>WO065489370</t>
  </si>
  <si>
    <t>MD|MYDB-20260930270031|DN00001/MN00086|TOKO ISKANDAR BERKAH|087892187356</t>
  </si>
  <si>
    <t>2026-10-02 11:00:00 | Nama PIC : Indah No HP : 087892187356 Alt :  M Janji : 02/10/2026 Jam Pasang : 08.00 - 13:00  NoteÃ‚Â :  hubungi terlebih dahulu sebelum kelokasi</t>
  </si>
  <si>
    <t>ODP-PME-FAP/45 FAP/D01/45.01</t>
  </si>
  <si>
    <t>WO065526923</t>
  </si>
  <si>
    <t>MD|MYDB-20261001270140|DN00001/MN00806|TOKO SAMPOERNA|083152888002</t>
  </si>
  <si>
    <t>2026-10-02 15:00:00 | Nama Pic : bu yati  No Hp Pic : 083152888002 No alt : - Jam Pemasangan : pagi  Tanggal Pemasangan : 2 Oktober 2026</t>
  </si>
  <si>
    <t>Hotel Jundi Aidil 2</t>
  </si>
  <si>
    <t>ODP-AJA-FB/08</t>
  </si>
  <si>
    <t>WO065492460</t>
  </si>
  <si>
    <t>|MN02601|/Hotel Jundi Aidil 2/082177474439/jundiyangaidil@gmail.com/HSI Bisnis Promo HUT Telkom (1:1) 50 Mbps (Rp 355.000) PSB Rp 150.000/SAMSURI/-6.863708, 115.286239</t>
  </si>
  <si>
    <t>2026-10-02 11:00:00|M Janji :  02 Okt  2026 Jam Pasang : Pagi / Siang Note : hubungi pelanggan jika ingin kelokasi |40981182|MYDITA</t>
  </si>
  <si>
    <t>ALL IN SURABAYA TAN PONY</t>
  </si>
  <si>
    <t>ODP-KBL-FFL/01 FFL/D01/01.01</t>
  </si>
  <si>
    <t>WO065484924</t>
  </si>
  <si>
    <t>|MN02280|MYIA-095662419461/POI/TAN PONY/081241640717/sumatraco.salt@gmail.com</t>
  </si>
  <si>
    <t>2026-10-02 11:00:00 | Nama Pic : bp akmal  No Hp Pic : 081241640717 No alt : - Jam Pemasangan : pagi  Tanggal Pemasangan : 2 Oktober 2026</t>
  </si>
  <si>
    <t>Sport Station (perdana global internet)</t>
  </si>
  <si>
    <t>WO065511453</t>
  </si>
  <si>
    <t>|MN02280|MYIA-041947142654/POI/ayu putri anggreani kusanto/08990794495/ayupak180899@gmail.com</t>
  </si>
  <si>
    <t>2026-10-02 15:00:00 | Nama PIC : IBU AYU No HP : 08990794495 Alt :  M Janji : (JUMAT/2/oktober/2026) jam Pasang : 09:00 Note : hubungi pelanggan jika ingin kelokasi</t>
  </si>
  <si>
    <t>GBM</t>
  </si>
  <si>
    <t>ODP-KJR-FAK/07 FAK/D01/07.01</t>
  </si>
  <si>
    <t>WO065524352</t>
  </si>
  <si>
    <t>MD|MYDB-20261001270113|DN00001/MN00884|GBM|081216160962</t>
  </si>
  <si>
    <t xml:space="preserve">2026-10-02 15:00:00 | Nama PIC:  bp gavil No HP: 081216160962 Alt: Tanggal: 02/10/2026 Jam Pasang: Sore Note: Hubungi sebelum ke lokasi, terimakasih. </t>
  </si>
  <si>
    <t>Resik Clean</t>
  </si>
  <si>
    <t>ODP-IJK-FHM/44</t>
  </si>
  <si>
    <t>WO065484402</t>
  </si>
  <si>
    <t>MD|MYID-4042610010001|RBIZBestdeals|Resik Clean|08113105599</t>
  </si>
  <si>
    <t>2026-10-02 11:00:00 | Nama Pic : BP ROZIKI No Hp Pic : 08113105599 Jam Pemasangan : 08:00 - 12.00 Tanggal Pemasangan : JUMAT 2 OKTOBER 2026 Info Tambahan : Hubungi pelanggan sebelum datang ke lokasi</t>
  </si>
  <si>
    <t>PT SEDOSO INGGIL PESONA KREASI</t>
  </si>
  <si>
    <t>ODP-IJK-FLV/28</t>
  </si>
  <si>
    <t>WO065520519</t>
  </si>
  <si>
    <t>AMRBS;400664;AMEX;ASANDHYASARI;RBS-3;SURAMADU;PT SEDOSO INGGIL PESONA KREASI;HSI Bisnis (1:1) 75 Mbps (Rp 519.000) PSB Rp 150.000;Fawwaz 088996234808 - Aimin Tohari 081252702272;edp.top10@gmail.com;Ahmad Fawwas Wildani;Tenant Top Noodle, Royal Plaza Lanta</t>
  </si>
  <si>
    <t>2026-10-02 15:00:00|Nama Pic : bp Fawwaz  No Hp Pic : 088996234808 No alt : - Jam Pemasangan : pagi  Tanggal Pemasangan : 2 Oktober 2026|40951375|MYDITA</t>
  </si>
  <si>
    <t>ODP-KRP-FBM/06</t>
  </si>
  <si>
    <t>WO065492145</t>
  </si>
  <si>
    <t>SD MUHAMMADIYAH 20 (Guru Bidang)</t>
  </si>
  <si>
    <t>WO065521820</t>
  </si>
  <si>
    <t>MD|MYDB-20261001270126|DN00001/MN02094|SD MUHAMMADIYAH 20 (Guru Bidang)|0081232101488</t>
  </si>
  <si>
    <t xml:space="preserve">2026-10-03 15:00:00 | Jam pemasangan : 12.00 Info Tambahan : Hubungi pelanggan dulu sebelum ke lokasi terimakasih </t>
  </si>
  <si>
    <t>PT. Infinity Global Energy</t>
  </si>
  <si>
    <t>ODP-DMO-FQA/43 FQA/D04/43.01</t>
  </si>
  <si>
    <t>WO065455723</t>
  </si>
  <si>
    <t>|MN02627|MYIA-033965943039/POI/ROEDY SOEMARTONO/08213331539/infinityenergy.id@gmail.com</t>
  </si>
  <si>
    <t>2026-10-02 08:00:00 | Nama PIC : Roedy No HP : 08213331539 Alt :  M Janji : 02/10/2026 Jam Pasang : 08.00 - 13:00  NoteÃ‚Â :  hubungi terlebih dahulu sebelum kelokasi</t>
  </si>
  <si>
    <t>PT SAMUDERA JAYA KUSUMA</t>
  </si>
  <si>
    <t>ODP-DMO-FST/08 FST/D01/08.01</t>
  </si>
  <si>
    <t>WO065511533</t>
  </si>
  <si>
    <t>|MN02280|MYIA-005206776408/POI/IRFANSYAH/082299100819/irvan@samuderajayakusuma.com</t>
  </si>
  <si>
    <t xml:space="preserve">2026-10-03 15:00:00 | Tanggal: 2/10/2026 Jam Pasang: 08.00 - 12.00 Note: Hubungi sebelum ke lokasi, terimakasih. </t>
  </si>
  <si>
    <t>ALIAND STAR INDONESIA</t>
  </si>
  <si>
    <t>ODP-MYR-FQP/40</t>
  </si>
  <si>
    <t>WO065521944</t>
  </si>
  <si>
    <t>|MN02446|/ALIAND STAR INDONESIA/Andhiyani khoirunnisa/082229627293/andhiyani23@gmail.com/HSI Bisnis Promo HUT Telkom (1:1) 50 Mbps (Rp 355.000) PSB Rp 150.000</t>
  </si>
  <si>
    <t>2026-10-03 08:00:00|Nama Pic : IBU ANDI No Hp Pic : 082229627293 Jam Pemasangan : 08:00 - 12.00 Tanggal Pemasangan : JUMAT 2 OKTOBER 2026 Info Tambahan : Hubungi pelanggan sebelum datang ke lokasi|40000798|MYDITA</t>
  </si>
  <si>
    <t>ODP-MYR-FQP/38</t>
  </si>
  <si>
    <t>WO065555688</t>
  </si>
  <si>
    <t>2026-10-04 08:00:00|Jam pemasangan : 12.00 Info Tambahan : Hubungi pelanggan dulu sebelum ke lokasi terimakasih|40951377|MYDITA</t>
  </si>
  <si>
    <t>PT. Karya Asta Sedana</t>
  </si>
  <si>
    <t>ODP-RKT-FDF/47 FDF/D03/01.47</t>
  </si>
  <si>
    <t>WO065529924</t>
  </si>
  <si>
    <t>|MB00449|MYIA-069372422186/POI/bapak/085212553798/sutra.rizyan@kas.co.id</t>
  </si>
  <si>
    <t>2026-10-03 08:00:00 | Nama Pic : BP SUTRA No Hp Pic : 085212553798 Jam Pemasangan : 08:00 - 12.00 Tanggal Pemasangan : JUMAT 2 OKTOBER 2026 Info Tambahan : Hubungi pelanggan sebelum datang ke lokasi</t>
  </si>
  <si>
    <t>Kripek tempe dan peyek mbk dani</t>
  </si>
  <si>
    <t>ODP-BLO-FFC/010 FFC/D03/03.10</t>
  </si>
  <si>
    <t>WO065471818</t>
  </si>
  <si>
    <t>|MC60133|MYIA-064574997194/POI/Sandhyka fanny nugroho/082341929664/fanyholo16@gmail.com</t>
  </si>
  <si>
    <t xml:space="preserve">2026-10-02 08:00:00 | Jam pemasangan : 12.00 Info Tambahan : Hubungi pelanggan dulu sebelum ke lokasi terimakasih  </t>
  </si>
  <si>
    <t>PT BANGKIT LAKULINER INDONESIA</t>
  </si>
  <si>
    <t>ODP-BLO-FG/031 FG/D07/031.01</t>
  </si>
  <si>
    <t>WO065523463</t>
  </si>
  <si>
    <t>|MN02897|MYIA-043250148362/POI/Muhammad Arif Nurdin /085283300362/arif.nurdin@seindonesia.co.id</t>
  </si>
  <si>
    <t xml:space="preserve">2026-10-02 15:00:00 | Nama : ARIF No HP : 085283300362 No Alt :  M Janji : 02/10/2026 Jam Pasang : Pagi  NoteÃ‚Â :  hubungi terlebih dahulu sebelum kelokasi </t>
  </si>
  <si>
    <t>MI NURUL HUDA ASEMRUDUNG</t>
  </si>
  <si>
    <t>ODP-PWB-FE/003</t>
  </si>
  <si>
    <t>WO065513737</t>
  </si>
  <si>
    <t>|MN00410|/MUNADI/081325352203/asemrudungminurulhuda@ymail.com /Permintaan PSB HSI BISNIS 1S INET 50MBPS PAKET WINBACK2/MI NURUL HUDA ASEMRUDUNG</t>
  </si>
  <si>
    <t>2026-10-02 15:00:00|Jam Pemasangan : 08:00 - 12.00 Tanggal Pemasangan :02/10/2026 Info Tambahan : Hubungi pelanggan sebelum datang ke lokasi |40971402|MYDITA</t>
  </si>
  <si>
    <t>SPPG TARUMAN</t>
  </si>
  <si>
    <t>ODP-PWB-FA/037</t>
  </si>
  <si>
    <t>WO065517729</t>
  </si>
  <si>
    <t>|MN00410|/RAVINDRA LUQMAN/085641184995/Sppgtaruman@gmail.com /Permintaan PSB HSI BISNIS 1S INET 50MBPS PAKET WINBACK2/SPPG TARUMAN</t>
  </si>
  <si>
    <t>2026-10-02 15:00:00|telp :085641184995 alt ;  manja : pagi / siang 02/10/2026 hub sebelum ke lokasi |40000802|MYDITA</t>
  </si>
  <si>
    <t>SMA Trensains Muhammadiyah Sragen 3</t>
  </si>
  <si>
    <t>ODP-SRG-FAT/016 FAT/D04/016.01</t>
  </si>
  <si>
    <t>WO065477020</t>
  </si>
  <si>
    <t>|MN01811|MYIA-036057047702/POI/Indrato Dwi Atmoko/081548640111/trensainss@gmail.com</t>
  </si>
  <si>
    <t>2026-10-02 08:00:00 | Nama Pic : BP INDRA No Hp Pic : 081548640111 Jam Pemasangan : 08:00 - 12.00 Tanggal Pemasangan : JUMAT 2 OKTOBER 2026 Info Tambahan : Hubungi pelanggan sebelum datang ke lokasi</t>
  </si>
  <si>
    <t>PCN MR DIY XCLM</t>
  </si>
  <si>
    <t>ODP-KRT-FQ/031 FQ/D03/031.01</t>
  </si>
  <si>
    <t>WO065479008</t>
  </si>
  <si>
    <t>|MN01857|MYIA-014527317667/POI/RIZKY NANDA/081917636163/diy.xclm@panducitiakses.com</t>
  </si>
  <si>
    <t xml:space="preserve">2026-10-02 08:00:00 | Tanggal: 2/10/2026 Jam Pasang: 08.00 - 12.00 Note: Hubungi sebelum ke lokasi, terimakasih. </t>
  </si>
  <si>
    <t>WO065482211</t>
  </si>
  <si>
    <t>|MN01857|MYIA-006500738290/POI/Rizky Nanda/081917636163/admin@panduciti.net</t>
  </si>
  <si>
    <t>2026-10-02 11:00:00 | Tanggal pemasangan : 2 OKTOBER 2026 Jam pemasangan : 11.00 Info Tambahan : Hubungi pelanggan dulu sebelum ke lokasi, terima kasih.</t>
  </si>
  <si>
    <t>Puskesmas Jatisrono I</t>
  </si>
  <si>
    <t>ODP-JSO-F02/014</t>
  </si>
  <si>
    <t>WO065551069</t>
  </si>
  <si>
    <t>AMRBS;405678/Nighara Asmarantaka Sulya//TREG4SOLO/Nurjadid 081329022378/puskesmasjatisrono1@yahoo.co.id/PSB HSI BISNIS WINBACK 2.0 300mbps ABODEMEN 1.130.000 PLUS PPN</t>
  </si>
  <si>
    <t>2026-10-03 08:00:00|Jam Pemasangan : 08:00 - 12.00 Tanggal Pemasangan : SABTU 03 OKTOBER 2026 Info Tambahan : Hubungi pelanggan sebelum datang ke lokasi|40000798|MYDITA</t>
  </si>
  <si>
    <t>ODP-MOJ-FJ/46</t>
  </si>
  <si>
    <t>WO065468628</t>
  </si>
  <si>
    <t xml:space="preserve">2026-10-01 08:00:00 | M Janji : 10/01/2026  Jam Pasang : pagi  Note : hubungi pelanggan jika ingin kelokasi    </t>
  </si>
  <si>
    <t>DUDUK MANIS CAFE</t>
  </si>
  <si>
    <t>ODP-MRT-FX/31</t>
  </si>
  <si>
    <t>WO065468525</t>
  </si>
  <si>
    <t>|MN02271|/DUDUK MANIS CAFE/WINBACK 2.0 HSI B2B (1:1) 75MBPS 415RB PSB DISC 70%//iisdepita0@gmail.com/IIS DEPITA AYU CITRA/82223280007</t>
  </si>
  <si>
    <t>2026-10-02 08:00:00|telp :082223280007 alt ;  manja : pagi / siang 02/10/2026 hub sebelum ke lokasi |40000802|MYDITA</t>
  </si>
  <si>
    <t>menara agung perkasa</t>
  </si>
  <si>
    <t>ODP-KRN-FC/68 FC/D04/68.01</t>
  </si>
  <si>
    <t>WO065490280</t>
  </si>
  <si>
    <t>|MC20232|MYIA-048467448439/POI/della putri cahyani/082236478113/mapprofil37@gmail.com</t>
  </si>
  <si>
    <t xml:space="preserve">2026-10-02 11:00:00 | Jam pemasangan : 12.00 Info Tambahan : Hubungi pelanggan dulu sebelum ke lokasi terimakasih  </t>
  </si>
  <si>
    <t>SDN SUKODONO 1</t>
  </si>
  <si>
    <t>ODP-SDN-FA/26</t>
  </si>
  <si>
    <t>WO065475234</t>
  </si>
  <si>
    <t>|MN02627|/SDN SUKODONO 1/WINBACK 2.0 HSI B2B (1:1) 100MBPS 535RB PSB DISC 70%/-/sukodono1@yahoo.co.id/NISWATUN CHOIROH/081359309279085706760696</t>
  </si>
  <si>
    <t>2026-10-02 08:00:00|telp :081359309279 alt ;  manja : pagi / siang 02/10/2026 hub sebelum ke lokasi |40000802|MYDITA</t>
  </si>
  <si>
    <t>J&amp;T Express (sukodono_1)</t>
  </si>
  <si>
    <t>ODP-SDN-FV/22 FV/D03/22.01</t>
  </si>
  <si>
    <t>WO065468653</t>
  </si>
  <si>
    <t>MD|MYDB-20260930270053|DN00001/MN01572|J&amp;T Express (sukodono_1)|081393665822</t>
  </si>
  <si>
    <t xml:space="preserve">2026-10-02 11:00:00 | Nama PIC:  bp fery No HP: 081393665822 Alt: Tanggal: 02/10/2026 Jam Pasang: Siang Note: Hubungi sebelum ke lokasi, terimakasih. </t>
  </si>
  <si>
    <t>kost harmonia</t>
  </si>
  <si>
    <t>ODP-SDA-FHU/028 FHU/D03/028.01</t>
  </si>
  <si>
    <t>WO065476297</t>
  </si>
  <si>
    <t>MD|MYDB-20261001270084|DN00001/MN01572|kost harmonia|082338876610</t>
  </si>
  <si>
    <t xml:space="preserve">2026-10-02 08:00:00 | telp :082338876610 alt ; 082338876610 manja : pagi / siang 02/10/2026 hub sebelum ke lokasi </t>
  </si>
  <si>
    <t>MI DARUL ULUM SARIROGO</t>
  </si>
  <si>
    <t>ODP-SDA-FCB/14</t>
  </si>
  <si>
    <t>WO065471238</t>
  </si>
  <si>
    <t>|MN02627|MYIA-024426428593/POI/zanis afandi/081703600041/zanisaf99@gmail.com</t>
  </si>
  <si>
    <t xml:space="preserve">2026-10-02 08:00:00 | Nama PIC: bp zanis No HP: 081703600041 Alt: Tanggal: 02/10/2026 Jam Pasang: Pagi Note: Hubungi sebelum ke lokasi, terimakasih. </t>
  </si>
  <si>
    <t>SDIT AL USWAH BANGIL</t>
  </si>
  <si>
    <t>ODP-BNL-FA/01</t>
  </si>
  <si>
    <t>WO065507753</t>
  </si>
  <si>
    <t>|MN00898|/SDIT AL USWAH BANGIL/WINBACK 2.0 HSI B2B (1:1) 50MBPS 355RB PSB DISC 70%//sditaluswahbangil@gmail.com/HENDRIK WIYONO/8980469442</t>
  </si>
  <si>
    <t>2026-10-02 15:00:00|Nama : HENDRIK No HP : 08980469442 No Alt :  M Janji : 02/10/2026 Jam Pasang : Pagi  NoteÃ‚Â :  hubungi terlebih dahulu sebelum kelokasi|40951377|MYDITA</t>
  </si>
  <si>
    <t>CV GALAXY MULIA CAHAYA</t>
  </si>
  <si>
    <t>ODP-TPO-FCT/18 FCT/D01/18.01</t>
  </si>
  <si>
    <t>WO065470141</t>
  </si>
  <si>
    <t>MD|MYDB-20261001270091|DN00001/MN00884|CV GALAXY MULIA CAHAYA|085870323525</t>
  </si>
  <si>
    <t>ODP-TPO-FCC/24</t>
  </si>
  <si>
    <t>WO065483847</t>
  </si>
  <si>
    <t xml:space="preserve">2026-09-30 15:00:00 | Jam pemasangan : 12.00  Info Tambahan : Hubungi pelanggan dulu sebelum ke lokasi  terimakasih   </t>
  </si>
  <si>
    <t>WISMA MUTIARA DEMAK</t>
  </si>
  <si>
    <t>ODP-DMA-FB/146</t>
  </si>
  <si>
    <t>|MC60142|/JAMAL MUHLIS/081325316050/wismamutiara781@gmail.com /Permintaan PSB HSI BISNIS 1S INET 100MBPS PAKET WINBACK1/WISMA MUTIARA DEMAK</t>
  </si>
  <si>
    <t>SD KRISTEN 04</t>
  </si>
  <si>
    <t>ODP-SLI-FH/004 FH/D02/01.04</t>
  </si>
  <si>
    <t>WO065474059</t>
  </si>
  <si>
    <t>|MN00238|MYIA-051341016470/POI/NATALIA/082142035844/sdkristen04@gmail.com</t>
  </si>
  <si>
    <t xml:space="preserve">2026-10-02 08:00:00 | Nama : NARENDRA No HP :  082142035844 No Alt :  M Janji : 02/10/2026 Jam Pasang : Pagi  NoteÃ‚Â :  hubungi terlebih dahulu sebelum kelokasi  </t>
  </si>
  <si>
    <t>Satria Mini Soccer &amp; Resto</t>
  </si>
  <si>
    <t>ODP-KUD-FX/043 FX/D05/043.01</t>
  </si>
  <si>
    <t>WO065469652</t>
  </si>
  <si>
    <t>|MC60025|MYIA-031254946000/POI/Bhayu Brilian/082139114041/nurul.cinta101@gmail.com</t>
  </si>
  <si>
    <t xml:space="preserve">2026-10-05 11:00:00 | Nama : BAYU No HP :  082139114041 No Alt :  0882017462453 M Janji : 05/10/2026 Jam Pasang : Pagi  NoteÃ‚Â :  hubungi terlebih dahulu sebelum kelokasi  </t>
  </si>
  <si>
    <t>WO065562116</t>
  </si>
  <si>
    <t>|MC60040|/Moh Sahal/081325426555/sahal99.km@gmail.com /Permintaan PSB HSI BISNIS 1S INET 100MBPS PAKET WINBACK2/CV. KARYA MANDIRI</t>
  </si>
  <si>
    <t>2026-10-03 08:00:00|Tanggal Pemasangan : 03 Oktober 2026 Jam Pemasangan : 08:00 15:00 Info Tambahan : Hubungi pelanggan dulu sebelum ke lokasi terimakasih|40931149|MYDITA</t>
  </si>
  <si>
    <t>ODP-KDL-FC/12 FC/D09/01-01</t>
  </si>
  <si>
    <t>WO065463660</t>
  </si>
  <si>
    <t>|MN02256|MYIA-027844997170/POI/WAHYU ISNURIATI/085263536509/wahyuisnuriati75@gmail.com</t>
  </si>
  <si>
    <t>PT. RUANG RAYA INDONESIA</t>
  </si>
  <si>
    <t>ODP-SMT-FW/073</t>
  </si>
  <si>
    <t>WO065499259</t>
  </si>
  <si>
    <t>AMRBS;403538;REG3;RACHMAT;081391599400;CP.CITRA NIRWANA;081329856257;PAKET PROMO INDIBIZ BISNIS 1:1 150 MBPS ABONEMEN 620.000;PT. RUANG RAYA INDONESIA</t>
  </si>
  <si>
    <t>2026-08-26 13:00:00|M Janji : (Rabu, 26/AGUSTUS/2026)  jam Pasang : 13:00  Note : hubungi pelanggan jika ingin ke lokasi, terima kasih.|40941148|MYDITA</t>
  </si>
  <si>
    <t>AFFILIATE MUNIR</t>
  </si>
  <si>
    <t>ODP-SMT-FT/065 FT/D05/065.01</t>
  </si>
  <si>
    <t>WO065466517</t>
  </si>
  <si>
    <t>MD|MYDB-20260929269981|DN00001/MN02296|AFFILIATE MUNIR|085800548037</t>
  </si>
  <si>
    <t xml:space="preserve">2026-10-02 08:00:00 | telp :085800548037  alt ;  manja : pagi / siang 02/10/2026 hub sebelum ke lokasi </t>
  </si>
  <si>
    <t>ODP-JHR-FEA/067 FEA/D04/067.01</t>
  </si>
  <si>
    <t>WO065523173</t>
  </si>
  <si>
    <t>|MN02897|MYIA-034159284387/POI/Muhammad Arif Nurdin /085283300362/arif.nurdin@seindonesia.co.id</t>
  </si>
  <si>
    <t>ODP-PWT-FAH/125 FAH/D05/125.01</t>
  </si>
  <si>
    <t>WO065522871</t>
  </si>
  <si>
    <t>|MB00449|MYIA-024919532417/POI/bapak/085212553798/sutra.rizyan@kas.co.id</t>
  </si>
  <si>
    <t xml:space="preserve">2026-10-02 15:00:00 | Tgl pemasangan : 2 Oktober 2026 Jam pemasangan : pagi siang Info Tambahan : Hubungi pelanggan dulu sebelum ke lokasi terimakasih  </t>
  </si>
  <si>
    <t>PT SUMBER HIDUP SEHAT/VIVA APOTEK BANYUMAS</t>
  </si>
  <si>
    <t>ODP-PWT-FBH/135</t>
  </si>
  <si>
    <t>WO065502205</t>
  </si>
  <si>
    <t>AMRBS;405075;REG3;KATATA VEKANIDYA;082225049060;CP.Vindya Rustama Wardhana;081327371234;PAKET 50MBPS ABN 355.000;PT SUMBER HIDUP SEHAT/VIVA APOTEK BANYUMAS;Pemasangan untuk rumah IT</t>
  </si>
  <si>
    <t>2026-10-03 08:00:00|M Janji :  02 Okt  2026 Jam Pasang : Pagi / Siang Note : hubungi pelanggan jika ingin kelokasi |40981182|MYDITA</t>
  </si>
  <si>
    <t>Kopi Jjb Ratamba</t>
  </si>
  <si>
    <t>ODP-BJR-FAE/052</t>
  </si>
  <si>
    <t>SA; MN000649 ; ARIF  ; TREG3 ; BANJARNEGARA ;PSB 1S HSI BISNIS PROMO 50 MB; Kopi Jjb Ratamba/08812876920 ; astuko.f.t@gmail.com</t>
  </si>
  <si>
    <t>ERABLUE IV PURWOREJO KLAMPOK</t>
  </si>
  <si>
    <t>ODP-KLP-FD/007 FD/D01/007.01</t>
  </si>
  <si>
    <t>WO065499256</t>
  </si>
  <si>
    <t>|MN00649|MYIA-054395505018/POI/HASBIBINTARO SHIDDIQ/081216998674/nextperdanaone@gmail.com</t>
  </si>
  <si>
    <t xml:space="preserve">2026-10-02 11:00:00 | Nama PIC : Hasbi No HP : 081216998674 Alt :  M Janji : 02/10/2026 Jam Pasang : 08.00 - 13:00  NoteÃ‚Â :  hubungi terlebih dahulu sebelum kelokasi </t>
  </si>
  <si>
    <t>DIXY CREATIVE</t>
  </si>
  <si>
    <t>ODP-WOS-FAM/146</t>
  </si>
  <si>
    <t>WO065489155</t>
  </si>
  <si>
    <t>|MN02262|MYIA-091309452400/POI/Ayuk Fitriani /089525846079/andrea.dixy22@gmail.com</t>
  </si>
  <si>
    <t>2026-10-02 11:00:00 | Nama Pic : BP DIKY No Hp Pic : 089525846079 Jam Pemasangan : 08:00 - 12.00 Tanggal Pemasangan : JUMAT 2 OKTOBER 2026 Info Tambahan : Hubungi pelanggan sebelum datang ke lokasi</t>
  </si>
  <si>
    <t>PKBM IQRO</t>
  </si>
  <si>
    <t>ODP-RDD-FE/057 FE/D03/057.01</t>
  </si>
  <si>
    <t>WO065509981</t>
  </si>
  <si>
    <t>|MN00324|MYIA-079077019597/POI/Ari Yuliyani/082226854008/ariyulianirukmana@gmail.com</t>
  </si>
  <si>
    <t xml:space="preserve">2026-10-02 15:00:00 | Nama : ARI No HP : 082226854008 No Alt :  M Janji : 02/10/2026 Jam Pasang : Pagi  NoteÃ‚Â :  hubungi terlebih dahulu sebelum kelokasi  </t>
  </si>
  <si>
    <t>Trans Artha Technology Nusantara</t>
  </si>
  <si>
    <t>ODP-BBT-FF/064</t>
  </si>
  <si>
    <t>WO065464470</t>
  </si>
  <si>
    <t>|MC00213|MYIA-095236115307/POI/JAMALUDIN RIFAI/081324496411/didikmeil12@gmail.com</t>
  </si>
  <si>
    <t>2026-10-02 08:00:00 | Nama PIC : RIFAI No HP : 081324496411 Alt :  M Janji : 02/10/2026 Jam Pasang : 08.00 - 13:00  NoteÃ‚Â :  hubungi terlebih dahulu sebelum kelokasi</t>
  </si>
  <si>
    <t>SDN KALIGANGSA KULON 01</t>
  </si>
  <si>
    <t>ODP-BRB-FU/009 FU/D01/009.01</t>
  </si>
  <si>
    <t>WO065520642</t>
  </si>
  <si>
    <t>|MN00292|MYIA-000585508607/POI/Budi Nurhayati/087730595157/budinurhayati978@gmail.com</t>
  </si>
  <si>
    <t>2026-10-03 08:00:00 | Nama PIC : bu budi nurhayati No HP : 087730595157 Alt :  M Janji : 03/10/2026 Jam Pasang : 08.00  NoteÃ‚Â :  hubungi terlebih dahulu sebelum kelokasi</t>
  </si>
  <si>
    <t>SMK MUHAMMADIYAH 1 PAGUYANGAN</t>
  </si>
  <si>
    <t>ODP-BMU-FG/013</t>
  </si>
  <si>
    <t>AMRBS;403095;REG3;BAYU PUTRO;085100296564;PIC  0882008588569; smkmuhpgy@gmail.com;HSI 100MB;535.000</t>
  </si>
  <si>
    <t>ODP-MGN-FA/084</t>
  </si>
  <si>
    <t>WO065519926</t>
  </si>
  <si>
    <t>AMRBS;403095;REG3;BAYU PUTRO;085100296564;PIC 085742226933;HSI 200MB;smkharkatnegeri.kotategal@gmail.com</t>
  </si>
  <si>
    <t>2026-10-03 08:00:00|telp :085742226933 alt ;  manja : pagi / siang 03/10/2026 hub sebelum ke lokasi|40000802|MYDITA</t>
  </si>
  <si>
    <t>WO065519845</t>
  </si>
  <si>
    <t>AMRBS;403095;REG3;BAYU PUTRO;085100296564;PIC 085742226933;smkharkatnegeri.kotategal@gmail.com</t>
  </si>
  <si>
    <t>JNE CABANG BOJONG</t>
  </si>
  <si>
    <t>ODP-BLU-FE/052 FE/D03/052.01</t>
  </si>
  <si>
    <t>WO065496027</t>
  </si>
  <si>
    <t>|MN00292|MYIA-045855053348/POI/Fathul Mu&amp; 39;in/087725785507/muinfathul399@gmail.com</t>
  </si>
  <si>
    <t>2026-10-02 11:00:00 | Nama PIC : bapak fathul No HP : 087725785507 Alt :  M Janji : (JUMAT/2/oktober/2026) jam Pasang : 09:00 Note : hubungi pelanggan jika ingin kelokasi</t>
  </si>
  <si>
    <t>ODP-CRM-FAA/33</t>
  </si>
  <si>
    <t>WO065490775</t>
  </si>
  <si>
    <t>2026-09-23 08:00:00 | Nama PIC : Bp Candra  No Hp : 083117586167  Alt : -  Manja : 23 Sept 2026  Jam : Pagi / Siang  Note : Hubungi pelanggan terlebih dahulu</t>
  </si>
  <si>
    <t>UPT SDN 329 Gresik</t>
  </si>
  <si>
    <t>WO065471510</t>
  </si>
  <si>
    <t>MD|MYDB-20260829267477|DN00001/MN00018|UPT SDN 329 Gresik|081331009134</t>
  </si>
  <si>
    <t>2026-08-30 11:00:00 | Nama Pic : IBU FAIRUS  No Hp Pic : 081331009134  Jam Pemasangan : 08:00 - 12.00  Tanggal Pemasangan : MINGGU 30 AGUSTUS 2026  Info Tambahan : Hubungi pelanggan sebelum datang ke lokasi</t>
  </si>
  <si>
    <t>PKM SAMBENG</t>
  </si>
  <si>
    <t>ODP-BBA-FAD/35</t>
  </si>
  <si>
    <t>WO065514723</t>
  </si>
  <si>
    <t>|MN00882|/PKM SAMBENG/NURWAHYUDI/082339863366/sbgpkm@gmail.com/HSI Bisnis Promo HUT Telkom (1:1) 50 Mbps (Rp 355.000) PSB Rp 150.000/</t>
  </si>
  <si>
    <t>2026-10-02 15:00:00|Nama PIC: bp yudi No HP: 082339863366 Alt: Tanggal: 02/10/2026 Jam Pasang: Sore Note: Hubungi sebelum ke lokasi, terimakasih. |40931149|MYDITA</t>
  </si>
  <si>
    <t>PT DUTAKOM WIBAWA PUTRA</t>
  </si>
  <si>
    <t>ODP-BDG-FG/05 FG/D01/05.01</t>
  </si>
  <si>
    <t>WO065480039</t>
  </si>
  <si>
    <t>|MN00443|MYIA-074809792626/POI/bu karin/082124990664/purchasing@dwp.co.id</t>
  </si>
  <si>
    <t>2026-10-02 10:00:00 | Nama Pic : bu karin  No Hp Pic : 082124990664 No alt : - Jam Pemasangan : pagi  Tanggal Pemasangan : 2 Oktober 2026</t>
  </si>
  <si>
    <t>Provisioning Failed|WFM|INF009616724|TOF_-6.869492500000001,112.3479201_kendala otb penuh, perlu tambah jaringan karena dilok</t>
  </si>
  <si>
    <t>WO065459816</t>
  </si>
  <si>
    <t>SMPN1 KEDUNGADEM</t>
  </si>
  <si>
    <t>ODP-SMJ-FE/08 FE/D01/08.01</t>
  </si>
  <si>
    <t>WO065494048</t>
  </si>
  <si>
    <t>|MN02366|MYIA-077393503719/POI/Yuli irmawati/081249454075/smpnkedungadem@gmail.com</t>
  </si>
  <si>
    <t>HSI Bisnis Basic Bundling Netmonk Promo H2 2026 PSB 70% - 200 Mbps</t>
  </si>
  <si>
    <t>WO065519884</t>
  </si>
  <si>
    <t>|MN02366|MYIA-057038954465/POI/Yuli irmawati/081249454075/smpnkedungadem@gmail.com</t>
  </si>
  <si>
    <t>2026-10-02 15:00:00 | Nama Pic : bu Yuli irmawati No Hp Pic : 081249454075 No alt : - Jam Pemasangan : pagi  Tanggal Pemasangan : 2 Oktober 2026</t>
  </si>
  <si>
    <t>PT LAUTAN BERKAT MAKMUR INDONESIA</t>
  </si>
  <si>
    <t>ODP-BCR-FAB/35 FAB/D02/35.01</t>
  </si>
  <si>
    <t>WO065513175</t>
  </si>
  <si>
    <t>|MN02619|MYIA-037776528933/POI/BULAN REVINNA MURTY/08113048889/lautanberkatfishmeal@gmail.com</t>
  </si>
  <si>
    <t>B A G</t>
  </si>
  <si>
    <t>ODP-JTR-FA/67</t>
  </si>
  <si>
    <t>WO065463957</t>
  </si>
  <si>
    <t>|MN00799|MYIA-056739033521/POI/DONI HERMAWAN/085232289609/doni15.bag@gmail.com</t>
  </si>
  <si>
    <t>2026-10-02 08:00:00 | Nama PIC : Doni No HP : 085232289609 Alt :  M Janji : 02/10/2026 Jam Pasang : 08.00 - 13:00  NoteÃ‚Â :  hubungi terlebih dahulu sebelum kelokasi</t>
  </si>
  <si>
    <t>KANTOR BALAI DESA SOKOSARI</t>
  </si>
  <si>
    <t>ODP-RGL-FAD/51</t>
  </si>
  <si>
    <t>WO065473254</t>
  </si>
  <si>
    <t>AMRBS;403658;AGIL CATUR MAULANA PUTRA;PSB;Inet Only, 100Mbps Bisnis 1:1 (535K);Edy Purnomo +62 852-3534-4444;https://maps.app.goo.gl/C3oRxFhyojUQ9Wan9</t>
  </si>
  <si>
    <t>2026-10-02 08:00:00|Jam pemasangan : 12.00 Info Tambahan : Hubungi pelanggan dulu sebelum ke lokasi terimakasih  |40951381|MYDITA</t>
  </si>
  <si>
    <t>SMA SURIA ATAMBUA</t>
  </si>
  <si>
    <t>ODP-ATB-FM/84</t>
  </si>
  <si>
    <t>WO065465563</t>
  </si>
  <si>
    <t>MD|MYDB-20261001270089|SC00001/MC00186|SMA SURIA ATAMBUA|085239731954</t>
  </si>
  <si>
    <t>2026-10-03 15:00:00 | Nama PIC : bapak adi No HP : 085239731954 Alt :  M Janji : (sabtu/3/oktober/2026) jam Pasang : 09:00 Note : hubungi pelanggan jika ingin kelokasi</t>
  </si>
  <si>
    <t>Apotek K24 Liliba - Kupang / Badan Anugerah Timur Gemilang</t>
  </si>
  <si>
    <t>ODP-OSP-FC/129</t>
  </si>
  <si>
    <t>WO065483938</t>
  </si>
  <si>
    <t>|MC80228|/Apotek K24 Liliba - Kupang/Paket HSI Bisnis Promo HPN 1:1 50Mbps/Witarso Praditya/081229773200/anjaraji1996@gmail.com</t>
  </si>
  <si>
    <t>2026-10-02 11:00:00|telp :081229773200 alt ;  manja : pagi / siang 02/10/2026 hub sebelum ke lokasi|40000802|MYDITA</t>
  </si>
  <si>
    <t>Inprogress Alpro, SC Lama : SC1002605860</t>
  </si>
  <si>
    <t>UME Kost &amp; Co-Living</t>
  </si>
  <si>
    <t>ODP-KPN-FM/27 FM/D02/27.01</t>
  </si>
  <si>
    <t>WO065489506</t>
  </si>
  <si>
    <t>|MC40164|MYIA-026126962465/POI/Maria Kurniawati Alfa Sene/082341476240/mariaalfa011996@gmail.com</t>
  </si>
  <si>
    <t>2026-10-02 11:00:00 | Nama Pic : IBU MARIA No Hp Pic : 082341476240 Jam Pemasangan : 08:00 - 12.00 Tanggal Pemasangan : JUMAT 2 OKTOBER 2026 Info Tambahan : Hubungi pelanggan sebelum datang ke lokasi</t>
  </si>
  <si>
    <t>BETA CELL</t>
  </si>
  <si>
    <t>ODP-KPN-FDE/28 FDE/D02/28.01</t>
  </si>
  <si>
    <t>WO065523543</t>
  </si>
  <si>
    <t>MD|MYDB-20261001270136|DC40005/MC40050|BETA CELL|081312002689</t>
  </si>
  <si>
    <t>2026-10-02 15:00:00 | Nama Pic : bp masanto  No Hp Pic : 081312002689 No alt : - Jam Pemasangan : siang  Tanggal Pemasangan : 2 Oktober 2026</t>
  </si>
  <si>
    <t>toko kembar kesilir</t>
  </si>
  <si>
    <t>ODP-PSG-FA/36 FA/D01/36.01</t>
  </si>
  <si>
    <t>WO065523367</t>
  </si>
  <si>
    <t>MD|MYDB-20261001270112|DC30004/MC30053|toko kembar kesilir|082139299633</t>
  </si>
  <si>
    <t>2026-10-02 15:00:00 | Nama Pic : IBU SITI No Hp Pic : 082139299633 Jam Pemasangan : 08:00 - 12.00 Tanggal Pemasangan : JUMAT 2 OKTOBER 2026 Info Tambahan : Hubungi pelanggan sebelum datang ke lokasi</t>
  </si>
  <si>
    <t>TOKO M REJEKI</t>
  </si>
  <si>
    <t>ODP-MLD-FD/05 FD/D02/05.01</t>
  </si>
  <si>
    <t>WO065517329</t>
  </si>
  <si>
    <t>|MN00099|MYIA-038939789759/POI/RYAN EKA PRATAMA /0881027181373/ekapratamaryan@gmail.com</t>
  </si>
  <si>
    <t xml:space="preserve">2026-10-02 15:00:00 | Nama : RYAN No HP : 0881027181373 No Alt :  M Janji : 02/10/2026 Jam Pasang : Pagi  NoteÃ‚Â :  hubungi terlebih dahulu sebelum kelokasi </t>
  </si>
  <si>
    <t>ODP-ABL-F04/05</t>
  </si>
  <si>
    <t>WO065465785</t>
  </si>
  <si>
    <t>2026-09-30 11:00:00 | Tanggal pemasangan : 30/09/2026  Jam pemasangan : pagi / siang   Info Tambahan : Hubungi pelanggan dulu sebelum ke lokasi Terimakasih</t>
  </si>
  <si>
    <t>PT PUTRA ANUGRAH</t>
  </si>
  <si>
    <t>ODP-JER-FW/66 FW/D07/66.01</t>
  </si>
  <si>
    <t>WO065484682</t>
  </si>
  <si>
    <t>MD|MYDB-20261001270104|DN00001/MN00906|PT PUTRA ANUGRAH|6285142489147</t>
  </si>
  <si>
    <t xml:space="preserve">2026-10-02 11:00:00 | Tgl pemasangan : 2 Oktober 2026 Jam pemasangan : siang Info Tambahan : Hubungi pelanggan dulu sebelum ke lokasi terimakasih </t>
  </si>
  <si>
    <t>WO065493680</t>
  </si>
  <si>
    <t>2026-10-02 08:00:00|Nama PIC:  BP MASKUR  No HP: 085607566362  Alt:  Tanggal: 02/10/2026  Jam Pasang: Pagi  Note: Hubungi sebelum ke lokasi, terimakasih. |40931149|MYDITA</t>
  </si>
  <si>
    <t>RUANGAN LABORATURIUM MIN 1 ENDE</t>
  </si>
  <si>
    <t>ODP-END-FM/17 FM/D03/17.01</t>
  </si>
  <si>
    <t>WO065492766</t>
  </si>
  <si>
    <t>|MC40144|MYIA-079321043987/POI/ROSMINI AMBUTUA/081237356577/albaqorah22@gmail.com</t>
  </si>
  <si>
    <t>2026-10-04 08:00:00 | Nama Pic : bu ROSMINI  No Hp Pic : 081237356577 No alt : - Jam Pemasangan : pagi  Tanggal Pemasangan : 2 Oktober 2026</t>
  </si>
  <si>
    <t>APOTIK AS-SIDIQ FARMA</t>
  </si>
  <si>
    <t>ODP-END-FC/08 FC/D01/08.01</t>
  </si>
  <si>
    <t>WO065523626</t>
  </si>
  <si>
    <t>|MC40144|MYIA-029630983829/POI/MOH. RISAN KARNIAN/082237932915/mohamadrisan04@gmail.com</t>
  </si>
  <si>
    <t xml:space="preserve">2026-10-03 08:00:00 | Tgl pemasangan : 3 Oktober 2026 Jam pemasangan : pagi  Info Tambahan : Hubungi pelanggan dulu sebelum ke lokasi terimakasih  </t>
  </si>
  <si>
    <t>KOS KOSAN 4 BERSAUDARA</t>
  </si>
  <si>
    <t>ODP-RTE-FC/60 FC/D03/60.01</t>
  </si>
  <si>
    <t>WO065486813</t>
  </si>
  <si>
    <t>|MN02681|MYIA-032766204020/POI/Dominggus Djami/081228493330/koskosanbersaudara@gmail.com</t>
  </si>
  <si>
    <t>2026-10-02 11:00:00 | telp :081228493330 alt ;  manja : pagi / siang 02/10/2026 hub sebelum ke lokasi</t>
  </si>
  <si>
    <t>SD 4 SENGANAN</t>
  </si>
  <si>
    <t>ODP-BTR-FA/14</t>
  </si>
  <si>
    <t>WO065497753</t>
  </si>
  <si>
    <t>MN02844/PIC I WAYAN WIJAYA KUSUMA/082260882199/wijayak339@gmail.com</t>
  </si>
  <si>
    <t>2026-10-02 11:00:00|Nama PIC:  bp wijaya kusuma No HP: 082260882199 Alt: Tanggal: 02/10/2026 Jam Pasang: Siang Note: Hubungi sebelum ke lokasi, terimakasih. |40931149|MYDITA</t>
  </si>
  <si>
    <t>SD 5 SENGANAN</t>
  </si>
  <si>
    <t>ODP-BTR-FQ/05</t>
  </si>
  <si>
    <t>WO065488757</t>
  </si>
  <si>
    <t>MN02844/PIC GUSTI AYU PUTU DEVI LUVIANA/085737154821/lutvianadevi@gmail.com</t>
  </si>
  <si>
    <t>2026-10-02 11:00:00|Nama PIC : ibu devi No HP : 085737154821 Alt :  M Janji : (JUMAT/2/oktober/2026) jam Pasang : 09:00 Note : hubungi pelanggan jika ingin kelokasi|40961371|MYDITA</t>
  </si>
  <si>
    <t>ISTANA BONEKA GATSU BALI</t>
  </si>
  <si>
    <t>ODP-UBN-FCQ/01</t>
  </si>
  <si>
    <t>WO065502037</t>
  </si>
  <si>
    <t>AMRBS;406961;DEVI PUSPITASARI;ISTANA BONEKA GATSU BALI;HSI 50MB + NETMONK;08979429963</t>
  </si>
  <si>
    <t>2026-10-02 11:00:00|Tanggal: 2/10/2026 Jam Pasang: 08.00 - 12.00 Note: Hubungi sebelum ke lokasi, terimakasih.  |40971401|MYDITA</t>
  </si>
  <si>
    <t>WO065467458</t>
  </si>
  <si>
    <t>2026-10-02 08:00:00|Tanggal: 2/10/2026 Jam Pasang: 08.00 - 12.00 Note: Hubungi sebelum ke lokasi, terimakasih.  |40971401|MYDITA</t>
  </si>
  <si>
    <t>WO065461325</t>
  </si>
  <si>
    <t>2026-10-01 11:00:00|Nama : BP I MADE SALIN  No Hp : 081779993097  No Alt : 081999412311  Tgl Pemasangan : 01 Oktober 2026  Interval : PAGI   Note : Hubungi pelanggan terlebih dahulu|40971402|MYDITA</t>
  </si>
  <si>
    <t>Mindup Education</t>
  </si>
  <si>
    <t>ODP-KNT-FG/10</t>
  </si>
  <si>
    <t>WO065509775</t>
  </si>
  <si>
    <t>|MN00087|/PIC I Gede Wisnu Saputra/081353277918-082314691321/mindupeducation@gmail.com</t>
  </si>
  <si>
    <t>2026-10-02 15:00:00|Nama PIC : BAPAK WISNU No HP : 081353277918 Alt :  M Janji : (JUMAT/2/oktober/2026) jam Pasang : 09:00 Note : hubungi pelanggan jika ingin kelokasi|40961371|MYDITA</t>
  </si>
  <si>
    <t>102 | FOLLOW UP COMPLETED</t>
  </si>
  <si>
    <t>Toko Bu Ros</t>
  </si>
  <si>
    <t>ODP-GER-FAC/90 FAC/D13/90.01</t>
  </si>
  <si>
    <t>WO065569164</t>
  </si>
  <si>
    <t>|MC40170|MYIA-069967319040/POI/FARIDA CITRA ROSIANA/082326517892/alvin1758942@gmail.com</t>
  </si>
  <si>
    <t xml:space="preserve">2026-10-04 08:00:00 | Jam pemasangan : 12.00 Info Tambahan : Hubungi pelanggan dulu sebelum ke lokasi terimakasih </t>
  </si>
  <si>
    <t>Follow Up Revoke Completed, New Order ID : SC1002621447</t>
  </si>
  <si>
    <t>ODP-GER-FAC/04</t>
  </si>
  <si>
    <t>WO065713862</t>
  </si>
  <si>
    <t xml:space="preserve">2026-10-04 08:00:00 | Jam pemasangan : 12.00  Info Tambahan : Hubungi pelanggan dulu sebelum ke lokasi  terimakasih </t>
  </si>
  <si>
    <t>BENGKEL ANANDHITA MOTOR</t>
  </si>
  <si>
    <t>ODP-GER-FAM/24</t>
  </si>
  <si>
    <t>WO065699501</t>
  </si>
  <si>
    <t>MD|MYDB-20260928269831|SC00001/MC00043|BENGKEL ANANDHITA MOTOR|087861999995</t>
  </si>
  <si>
    <t>2026-09-29 11:00:00 | Nama :BENGKEL ANANDHITA MOTOR  No HP :087861999995  No Alternatif :  M Janji : 29/09/2026  Jam Pasang : Pagi  NoteÃ‚Â :  Hubungi terlebih dahulu sebelum ke lokasi</t>
  </si>
  <si>
    <t>kios rozi</t>
  </si>
  <si>
    <t>ODP-SWE-FAF/55 FAF/D08/55.01</t>
  </si>
  <si>
    <t>WO065606872</t>
  </si>
  <si>
    <t>|MC40234|MYIA-027663600041/POI/fahrul rozi/081992936684/aarda49572@gmail.com</t>
  </si>
  <si>
    <t>2026-10-03 15:00:00 | M Janji : (03/OKTOBER/2026) jam Pasang : 09:00 Note : hubungi pelanggan jika ingin kelokasi</t>
  </si>
  <si>
    <t>HSI Bisnis Khusus Winback PSB 70% - 50 Mbps</t>
  </si>
  <si>
    <t>TOKO PAK WAHID</t>
  </si>
  <si>
    <t>ODP-SWE-FAJ/26 FAJ/D06/26.01</t>
  </si>
  <si>
    <t>WO065674719</t>
  </si>
  <si>
    <t>MD|MYDB-20261003270237|SC00001/MC00090|TOKO PAK WAHID|081958334603</t>
  </si>
  <si>
    <t>2026-10-04 15:00:00 | Jam pemasangan : 12.00 Info Tambahan : Hubungi pelanggan dulu sebelum ke lokasi terimakasih</t>
  </si>
  <si>
    <t>HSI Bisnis Bundling OCA Breach PSB 70% - 150 Mbps</t>
  </si>
  <si>
    <t>Toko Wirabakti</t>
  </si>
  <si>
    <t>ODP-PYA-FBL/07 FBL/D01/07.01</t>
  </si>
  <si>
    <t>WO065543300</t>
  </si>
  <si>
    <t>MD|MYDB-20261002270148|SC00001/MC00046|Toko Wirabakti|087797095789</t>
  </si>
  <si>
    <t>2026-10-03 08:00:00 | Tanggal pemasangan: 03/10/2026 Jam pemasangan : pagi / siang Info Tambahan : Hubungi pelanggan dulu sebelum ke lokasi. terima kasih</t>
  </si>
  <si>
    <t>FO_UIM</t>
  </si>
  <si>
    <t>KANTOR DESA TANAK RARANG</t>
  </si>
  <si>
    <t>ODP-PYA-FAE/39 FAE/D07/39.01</t>
  </si>
  <si>
    <t>WO065674306</t>
  </si>
  <si>
    <t>|MC40242|MYIA-028636920534/POI/RATIM/081990557290/znlmnndr@gmail.com</t>
  </si>
  <si>
    <t>2026-10-05 11:00:00 | Jam pemasangan : 12.00 Info Tambahan : Hubungi pelanggan dulu sebelum ke lokasi terimakasih</t>
  </si>
  <si>
    <t>Mama homestay</t>
  </si>
  <si>
    <t>ODP-PYA-FAS/63 FAS/D07/63.01</t>
  </si>
  <si>
    <t>WO065686009</t>
  </si>
  <si>
    <t>MD|MYDB-20261003270235|SC00001/MC00149|Mama homestay|081947817974</t>
  </si>
  <si>
    <t>2026-10-05 11:00:00 | Nama PIC : IBU JIHAN No HP : 081947817974 Alt :  M Janji : (SENIN/5/OKTOBER/2026) jam Pasang : 09:00 Note : hubungi pelanggan jika ingin kelokasi</t>
  </si>
  <si>
    <t>YAYASAN PONPES DARISSUFFAH DAHE</t>
  </si>
  <si>
    <t>ODP-PYA-FAC/14 FAC/D02/14.01</t>
  </si>
  <si>
    <t>WO065628007</t>
  </si>
  <si>
    <t>|MC40002|MYIA-005936537520/POI/SINTIAWATI/081929315652/pondokpesantrenmujur@gmail.com</t>
  </si>
  <si>
    <t>2026-10-10 08:00:00 | Tanggal pemasangan : 10 OKTOBER 2026 Jam pemasangan : pagi/siang Info Tambahan : Hubungi pelanggan dulu sebelum ke lokasi terima kasih</t>
  </si>
  <si>
    <t>Toko Rano Dinata</t>
  </si>
  <si>
    <t>ODP-PYA-FBL/06 FBL/D01/06.01</t>
  </si>
  <si>
    <t>WO065695476</t>
  </si>
  <si>
    <t>MD|MYDB-20261003270206|SC00001/MC00046|Toko Rano Dinata|087797095783</t>
  </si>
  <si>
    <t xml:space="preserve">2026-10-05 11:00:00 | Nama PIC: bp rano Notel: 087797095783 Tanggal: 5/10/2026 Jam Pasang: Pagi Note: Hubungi sebelum ke lokasi, terimakasih.  </t>
  </si>
  <si>
    <t>TOKO ANGGA</t>
  </si>
  <si>
    <t>ODP-PYA-FAK/16 FAK/D04/16.01</t>
  </si>
  <si>
    <t>WO065701844</t>
  </si>
  <si>
    <t>|MC40272|MYIA-018490757290/POI/Angga ardyansah/085353813883/greatwall1996a@gmail.com</t>
  </si>
  <si>
    <t>2026-10-05 11:00:00 | Tanggal pemasangan : 05 OKTOBER 2026 Jam pemasangan : pagi/siang Info Tambahan : Hubungi pelanggan dulu sebelum ke lokasi terima kasih</t>
  </si>
  <si>
    <t>KANTOR DESA SEPAPAN</t>
  </si>
  <si>
    <t>ODP-SEL-FAU/17 FAU/D01/17.01</t>
  </si>
  <si>
    <t>WO065603668</t>
  </si>
  <si>
    <t>MD|MYDB-20261002270193|EC40001/MC40003|KANTOR DESA SEPAPAN|081997740111</t>
  </si>
  <si>
    <t>2026-10-05 08:00:00 | Waktu pemasnagan : 3 Oktober 2026 Jam pemasangan : 08.00 - 12.00 Mohon hubungi pelanggan sebelum ke lokasi  Terima kasih</t>
  </si>
  <si>
    <t>TOKO SRC KEMBAR</t>
  </si>
  <si>
    <t>ODP-SGG-FAT/01 FAT/D01/01.01</t>
  </si>
  <si>
    <t>WO065659401</t>
  </si>
  <si>
    <t>MD|MYDB-20260928269913|DN00001/MN01272|TOKO SRC KEMBAR|087855924207</t>
  </si>
  <si>
    <t>2026-10-04 11:00:00 | Tanggal pemasangan: 04/11//2026 Jam pemasangan : pagi/siang Info Tambahan : Hubungi pelanggan dulu sebelum ke lokasi. terima kasih</t>
  </si>
  <si>
    <t>SDN 2 SAJANG</t>
  </si>
  <si>
    <t>ODP-SGG-FBA/06</t>
  </si>
  <si>
    <t>WO065607906</t>
  </si>
  <si>
    <t>|MC40309|MYIA-001826692924/POI/Iswandi/085184444419/agam.ambara24@gmail.com</t>
  </si>
  <si>
    <t>2026-09-30 08:00:00 | Nama : BP MOCHAMAD ITRANA   No Hp : 085184444419  No Alt :   Tgl Pemasangan : 29 September 2026  Interval : PAGI   Note : Hubungi pelanggan terlebih dahulu</t>
  </si>
  <si>
    <t xml:space="preserve">- 11_11446;Biaya PSB HSI EBIS Tunai di Depan ~ 11[150000]  - SP_NOSS;SP_NOSS ~ Internet NOSS Multispeed Network[0]  - E23015;E23015 ~ ES23 - Perangkat ONT[0]  - E23015~null~44292;E23015||11||Abodemen 0[0]  - E23015~null~E23015_SWONTPREM;SWONTPREM ~ Biaya </t>
  </si>
  <si>
    <t>LARIS JAYA ELEKTRONIK</t>
  </si>
  <si>
    <t>ODP-MTR-FCLB/55 FCLB/F14/55.14</t>
  </si>
  <si>
    <t>WO065541894</t>
  </si>
  <si>
    <t>MD|MYDB-20261001270078|SC00001/MC00020|LARIS JAYA ELEKTRONIK|085961149307</t>
  </si>
  <si>
    <t>2026-10-03 11:00:00 | Nama : BP ALFIAN HADI  No Hp : 085961149307 No Alt :  Tgl Pemasangan : 03 Oktober 2026 Interval : SIANG Note : Hubungi pelanggan terlebih dahulu</t>
  </si>
  <si>
    <t>HSI Bisnis Bundling Netmonk PSB 70% - 100 Mbps</t>
  </si>
  <si>
    <t>TOKO NAJIB</t>
  </si>
  <si>
    <t>ODP-MTR-FDP/70 FDP/D02/70.01</t>
  </si>
  <si>
    <t>WO065546713</t>
  </si>
  <si>
    <t>MD|MYDB-20261002270147|SC00001/MC00069|TOKO NAJIB|081246330493</t>
  </si>
  <si>
    <t>2026-10-03 08:00:00 | Nama PIC : BAPAK NAJIB No HP : 081246330493 Alt :  M Janji : (SABTU/3/oktober/2026) jam Pasang : 09:00 Note : hubungi pelanggan jika ingin kelokasi</t>
  </si>
  <si>
    <t>ComfyZone</t>
  </si>
  <si>
    <t>ODP-MTR-FCB/133</t>
  </si>
  <si>
    <t>WO065580849</t>
  </si>
  <si>
    <t>|MC40311|MYIA-074776452510/POI/Danny Raffles H Sinaga/081337236842/dannyraffles@gmail.com</t>
  </si>
  <si>
    <t>2026-08-21 13:00:00 | M janji : siang  Tanggal Pemasangan : 19 /agustus/2026  Note : hubungi pelanggan jika ingin ke lokasi, terima kasih.</t>
  </si>
  <si>
    <t>Toko wahidah</t>
  </si>
  <si>
    <t>ODP-SIL-FAA/71 FAA/D01/71.01</t>
  </si>
  <si>
    <t>WO065648083</t>
  </si>
  <si>
    <t>MD|MYDB-20261003270216|DN00001/MN02085|Toko wahidah|082341407346</t>
  </si>
  <si>
    <t xml:space="preserve">2026-10-10 08:00:00 | Nama PIC : Ibu Wahidah No HP : 082341407346 No Alt : - M Janji : 10 Oktober 2026 Jam Pasang : Pagi / Siang Note : hubungi pelanggan jika ingin kelokasi </t>
  </si>
  <si>
    <t>Kendala Lainnya</t>
  </si>
  <si>
    <t>toko sanoko</t>
  </si>
  <si>
    <t>ODP-DMP-FAF/98</t>
  </si>
  <si>
    <t>WO065628942</t>
  </si>
  <si>
    <t>|MN02363|MYIA-030759137481/POI/sanoko tjandra/087788913400/linaherlina965@gmail.com</t>
  </si>
  <si>
    <t>2026-09-25 08:00:00 | Tanggal pemasangan: 25/09/2026  Jam pemasangan : pagi / siang  Info Tambahan : Hubungi pelanggan dulu sebelum ke lokasi  terima kasih.</t>
  </si>
  <si>
    <t>NATASYA HOUSE</t>
  </si>
  <si>
    <t>ODP-SBW-FAC/36 FAC/D06/36.01</t>
  </si>
  <si>
    <t>WO065562264</t>
  </si>
  <si>
    <t>|MN02367|MYIA-066995640979/POI/NATASYA DILA AGUSTIN/088991617173/natasyadila62@gmail.com</t>
  </si>
  <si>
    <t>2026-10-03 11:00:00 | Waktu pemasnagan : 3 Oktober 2026 Jam pemasangan : 08.00 - 12.00 Mohon hubungi pelanggan sebelum ke lokasi  Terima kasih</t>
  </si>
  <si>
    <t>Follow Up Revoke Completed, New Order ID : SC1002621261</t>
  </si>
  <si>
    <t>TEKAD JAYA KOST</t>
  </si>
  <si>
    <t>ODP-SBW-FAY/12 FAY/D02/12.01</t>
  </si>
  <si>
    <t>WO065566088</t>
  </si>
  <si>
    <t>|MN01595|MYIA-065975472318/POI/CHAIRUL AZMI KOBAT/081238949416/deswitawulansari116@gmail.com</t>
  </si>
  <si>
    <t xml:space="preserve">2026-10-03 11:00:00 | Jam pemasangan : 12.00 Info Tambahan : Hubungi pelanggan dulu sebelum ke lokasi terimakasih </t>
  </si>
  <si>
    <t>HSI Bisnis Bundling Netmonk Promo 2026 PSB 70% - 75 Mbps</t>
  </si>
  <si>
    <t>ODP-SBW-FAC/107</t>
  </si>
  <si>
    <t>WO065690811</t>
  </si>
  <si>
    <t>2026-10-03 11:00:00 | Waktu pemasnagan : 3 Oktober 2026  Jam pemasangan : 08.00 - 12.00  Mohon hubungi pelanggan sebelum ke lokasi   Terima kasih</t>
  </si>
  <si>
    <t>- 11_11446;Biaya PSB HSI EBIS Tunai di Depan ~ 11[150000]  - SP_NOSS;SP_NOSS ~ Internet NOSS Multispeed Network[0]  - E25061;E25061 ~ ES25 - Paket HSI Basic (HSIEF) Khusus Winback 2.0[0]  - E25061~null~E25061_UNL;UNL ~ Internet-Link Unlimited Internet Usa</t>
  </si>
  <si>
    <t>SUMBAWA BARAT</t>
  </si>
  <si>
    <t>WARUNG SEMBAKO PAK JABIR</t>
  </si>
  <si>
    <t>ODP-MLK-FAD/38 FAD/D03/38.01</t>
  </si>
  <si>
    <t>WO065610865</t>
  </si>
  <si>
    <t>|MN02367|MYIA-055823335098/POI/MUHAMMAD JABIR/081236000098/jabirulloh@gmail.com</t>
  </si>
  <si>
    <t>2026-10-03 15:00:00 | Waktu pemasnagan : 3 Oktober 2026 Jam pemasangan : 08.00 - 12.00 Mohon hubungi pelanggan sebelum ke lokasi  Terima kasih</t>
  </si>
  <si>
    <t>toko pak ahmad</t>
  </si>
  <si>
    <t>ODP-APG-FF/12 FF/D01/12.01</t>
  </si>
  <si>
    <t>WO065650531</t>
  </si>
  <si>
    <t>|MN02462|MYIA-008293347048/POI/tokopakahmad@gmail.com/0895635004271/tokopakahmad@gmail.com</t>
  </si>
  <si>
    <t>2026-10-04 15:00:00 | Nama PIC : Ahmad No HP : 0895635004271 No Alt :  M Janji : 04 Okt 2026 Jam Pasang : Pagi / Siang Note : hubungi pelanggan jika ingin ke lokasi, terima kasih</t>
  </si>
  <si>
    <t>HSI Bisnis Basic Bundling OCA Breach Checker Promo 2026 PSB 70% - 300 Mbps</t>
  </si>
  <si>
    <t>SMPN 2 DAMPIT</t>
  </si>
  <si>
    <t>ODP-DPT-FJ/40 FJ/D03/40.01</t>
  </si>
  <si>
    <t>WO065538641</t>
  </si>
  <si>
    <t>|MN02703|MYIA-080364301811/POI/M rizal mashuri/085801711477/arumyeni94@gmail.com</t>
  </si>
  <si>
    <t>2026-10-03 08:00:00 | Nama : BP M RIZAL MASHURI  No Hp : 085801711477 No Alt :  Tgl Pemasangan : 03 Oktober 2026 Interval : PAGI  Note : Hubungi pelanggan terlebih dahulu</t>
  </si>
  <si>
    <t>WARUNG GARUDA</t>
  </si>
  <si>
    <t>ODP-GDI-FAB/14</t>
  </si>
  <si>
    <t>WO065708060</t>
  </si>
  <si>
    <t>|MC20235|MYIA-088507055022/POI/SUTIONO/085177225872/hafit26malang@gmail.com</t>
  </si>
  <si>
    <t xml:space="preserve">2026-10-05 11:00:00 | Jam pemasangan : 12.00 Info Tambahan : Hubungi pelanggan dulu sebelum ke lokasi terimakasih  </t>
  </si>
  <si>
    <t>PT PETRA SUKSES UTAMA</t>
  </si>
  <si>
    <t>ODP-TUR-FAB/10</t>
  </si>
  <si>
    <t>WO065599473</t>
  </si>
  <si>
    <t>MN00814|PT PETRA SUKSES UTAMA|MN00814|082234846832</t>
  </si>
  <si>
    <t>2026-10-05 08:00:00|Nama PIC:  bu rizky No HP: 082234846832 Alt: Tanggal: 5/10/2026 Jam Pasang: pagi Note: Hubungi sebelum ke lokasi, terimakasih.  |40931149|MYDITA</t>
  </si>
  <si>
    <t>HOUSE OF WENNY</t>
  </si>
  <si>
    <t>ODP-GDG-FQ/07 FQ/D07/07.01</t>
  </si>
  <si>
    <t>WO065722394</t>
  </si>
  <si>
    <t>MD|MYDB-20261004270263|DN00001/MN01844|HOUSE OF WENNY|083183001172</t>
  </si>
  <si>
    <t xml:space="preserve">2026-10-07 08:00:00 | No HP : 083183001172 No Alt : - M Janji : 05 Oktober 2026 Jam Pasang : Pagi / Siang Note : hubungi pelanggan jika ingin kelokasi </t>
  </si>
  <si>
    <t>BERKAH BERMAIN BERSAMA</t>
  </si>
  <si>
    <t>ODP-KEP-FA/41</t>
  </si>
  <si>
    <t>WO065693068</t>
  </si>
  <si>
    <t>MN00814|BERKAH BERMAIN BERSAMA|HSIE 1:1 150 MB|081459091512</t>
  </si>
  <si>
    <t>2026-10-05 08:00:00|Nama PIC: bp septiyan Notel: 085337772373 Alt: 081459091512 Tanggal: 5/10/2026 Jam Pasang: Pagi Note: Hubungi sebelum ke lokasi, terimakasih.  |40931149|MYDITA</t>
  </si>
  <si>
    <t>Resto 52</t>
  </si>
  <si>
    <t>ODP-MLG-FFJ/07 FFJ/D01/07.01</t>
  </si>
  <si>
    <t>WO065628735</t>
  </si>
  <si>
    <t>|MC20057|MYIA-075972623705/POI/Teykhum Daniyal/08113045253/rullianti_agus@yahoo.com</t>
  </si>
  <si>
    <t>2026-10-04 08:00:00 | Tanggal Pemasangan : 04 Oktober 2026 Jam Pemasangan : 08:00 15:00 Info Tambahan : Hubungi pelanggan dulu sebelum ke lokasi terimakasih</t>
  </si>
  <si>
    <t>KOS TOKO 35</t>
  </si>
  <si>
    <t>ODP-MLG-FEP/76</t>
  </si>
  <si>
    <t>WO065636987</t>
  </si>
  <si>
    <t>MD|MYDB-20261002270197|SC20017/MC20200|KOS TOKO 35|6281334230057</t>
  </si>
  <si>
    <t>2026-10-04 08:00:00 | Nama : BP DEDI WAHYU HUTOMO  No Hp : 081334230057 No Alt :  Tgl Pemasangan : 04 Oktober 2026 Interval : PAGI  Note : Hubungi pelanggan terlebih dahulu</t>
  </si>
  <si>
    <t>PT SAMUDRA CAPITAL INTERNASIONAL</t>
  </si>
  <si>
    <t>ODP-KPO-FBN/46</t>
  </si>
  <si>
    <t>WO065560990</t>
  </si>
  <si>
    <t>|MN02540|MYIA-085306078291/POI/Dian Satria Putra /081334989596/petanicerdas83@gmail.com</t>
  </si>
  <si>
    <t>2026-09-29 15:00:00 | Tanggal pemasangan : 29/09/2026  Jam pemasangan : pagi / siang   Info Tambahan : Hubungi pelanggan dulu sebelum ke lokasi Terimakasih</t>
  </si>
  <si>
    <t>KARANGPLOSO</t>
  </si>
  <si>
    <t>- 11_11446;Biaya PSB HSI EBIS Tunai di Depan ~ 11[150000]  - SP_NOSS;SP_NOSS ~ Internet NOSS Multispeed Network[0]  - SP_NOSS;SP_NOSS ~ Internet NOSS Multispeed Network[0]  - E26016;E26016 ~ ES26 - Paket HSI Bisnis (HSIE) Khusus Winback 3.0[0]  - E26016~n</t>
  </si>
  <si>
    <t>Pondok Pesantren Ar-Rohmah Putri 1</t>
  </si>
  <si>
    <t>ODP-KPO-FBU/04</t>
  </si>
  <si>
    <t>WO065624198</t>
  </si>
  <si>
    <t>AMRBS;940028;ZARKA LAZUARDI;Pondok Pesantren Ar-Rohmah Putri 1;Indibiz Paket Bisnis 200 Mbps Promo Juli 2026 ;089513868264</t>
  </si>
  <si>
    <t>2026-10-05 08:00:00|Tanggal pemasangan : 05 Okt 2026 Jam pemasangan : 08.00 Info Tambahan : Hubungi pelanggan dulu sebelum ke lokasi terima kasih.|40941148|MYDITA</t>
  </si>
  <si>
    <t>PONDOK PESANTREN TARBIYATUL QURAN</t>
  </si>
  <si>
    <t>ODP-LWG-FAJ/15 FAJ/D02/15.01</t>
  </si>
  <si>
    <t>WO065612671</t>
  </si>
  <si>
    <t>|MN02703|MYIA-030406508726/POI/Akhmad Khuzaeni/082225302022/akhmadkhuzaemi36@gmail.com</t>
  </si>
  <si>
    <t xml:space="preserve">2026-10-04 08:00:00 | telp :085234004030 Jam pemasangan :pagi / siang 03/10/2026 Info Tambahan : Hubungi pelanggan dulu sebelum ke lokasi terimakasih   </t>
  </si>
  <si>
    <t>FCC - HD1A - PROGRESS</t>
  </si>
  <si>
    <t>PT. SINAR INTERNASIONAL PERSADA</t>
  </si>
  <si>
    <t>AMRBS;404543;WAHYU NUR A'DILLA HAQI;T. SINAR INTERNASIONAL PERSADA;2P HSI +POTS NO CANTIK;081231484412</t>
  </si>
  <si>
    <t>MYDITA RBS - HD1A - PROGRESS</t>
  </si>
  <si>
    <t xml:space="preserve">- 11_11446;Biaya PSB HSI EBIS Tunai di Depan ~ 11[150000]  - BWY DL;BWY DL ~ Saluran Dua Arah(BothWay)[0]  - E23053;E23053 ~ ES23 - Paket HSI Bisnis  Phone (PHONE)[0]  - E23053~null~44864;E23053||11||Abodemen 0[0]  - E23053~null~E23053_IN800;IN800 ~ Free </t>
  </si>
  <si>
    <t>salon elora</t>
  </si>
  <si>
    <t>ODP-BLB-FBD/20</t>
  </si>
  <si>
    <t>WO065565229</t>
  </si>
  <si>
    <t>MD|MYDB-20260923269528|DN00001/MN00519|salon elora|87712789411</t>
  </si>
  <si>
    <t xml:space="preserve">2026-09-24 11:00:00 | Nama PIC : Ibu Lely  No HP : 087712789411  Alt : -  M Janji : 24 Sept 2026  Jam Pasang : Pagi / Siang  Note : hubungi pelanggan jika ingin kelokasi  </t>
  </si>
  <si>
    <t>- 11_11446;Biaya PSB HSI EBIS Tunai di Depan ~ 11[150000]  - E25023;E25023 ~ ES25 - Paket Produk OCA Breach Checker[0]  - E25023~null~104837;E25023||77||Abodemen 0[0]  - E25023~null~E25023_OCABRECHE;OCABRECHE ~ OCA Breach Checker ~ E25023[30500]  - SP_NOS</t>
  </si>
  <si>
    <t>KOST PUTRI</t>
  </si>
  <si>
    <t>ODP-BLB-FCN/175 FCN/D07/175.01</t>
  </si>
  <si>
    <t>WO065643941</t>
  </si>
  <si>
    <t>|MC20057|MYIA-093001480088/POI/Simon Ardian Bastista/089521329045/sie.monstar@gmail.com</t>
  </si>
  <si>
    <t xml:space="preserve">2026-10-04 11:00:00 | Jam pemasangan : 12.00 Info Tambahan : Hubungi pelanggan dulu sebelum ke lokasi terimakasih  </t>
  </si>
  <si>
    <t>PT GENERASI MUDA VISIONER</t>
  </si>
  <si>
    <t>ODP-PKS-FL/15</t>
  </si>
  <si>
    <t>WO065650693</t>
  </si>
  <si>
    <t>|MB10139|/PT GENERASI MUDA VISIONER/PIC LOKASI 082220666333 089519870326/adamahmad.bci@gmail.com</t>
  </si>
  <si>
    <t>2026-10-05 08:00:00|Tanggal pemasangan : 05 OKTOBER 2026 Jam pemasangan : pagi/siang Info Tambahan : Hubungi pelanggan dulu sebelum ke lokasi terima kasih|40010577|MYDITA</t>
  </si>
  <si>
    <t>WARKOP REDJO</t>
  </si>
  <si>
    <t>ODP-NGU-FD/60 FD/D07/60.01</t>
  </si>
  <si>
    <t>WO065632920</t>
  </si>
  <si>
    <t>MD|MYDB-20261002270199|DC20015/MC20183|WARKOP REDJO|085704390478</t>
  </si>
  <si>
    <t>2026-10-04 08:00:00 | Tanggal pemasangan : 04 OKTOBER 2026 Jam pemasangan : pagi/siang Info Tambahan : Hubungi pelanggan dulu sebelum ke lokasi terima kasih</t>
  </si>
  <si>
    <t>Barbershop Arafat</t>
  </si>
  <si>
    <t>ODP-TUL-FM/32 FM/D04/32.01</t>
  </si>
  <si>
    <t>WO065595258</t>
  </si>
  <si>
    <t>MD|MYID-4042609300010|RBIZWINDY|Barbershop Arafat|085645425271</t>
  </si>
  <si>
    <t xml:space="preserve">2026-10-03 15:00:00 | Nama PIC : Bp Febri No HP : 085645425271 No Alt : - M Janji : 03 Okt 2026 Jam Pasang : Pagi / Siang Note : hubungi pelanggan jika ingin ke lokasi, terima kasih </t>
  </si>
  <si>
    <t>PT INDAH CIPTA SEJAHTERA ABADI BERSAMA</t>
  </si>
  <si>
    <t>ODP-TUL-FAH/11 FAH/D02/11.01</t>
  </si>
  <si>
    <t>WO065703818</t>
  </si>
  <si>
    <t>MD|MYDB-20261003270240|DC20015/MC20183|PT INDAH CIPTA SEJAHTERA ABADI BERSAMA|081222797986</t>
  </si>
  <si>
    <t>2026-10-05 11:00:00 | Nama Pic : bu INDAH  No Hp Pic : 081222797986 No alt : - Jam Pemasangan : pagi  Tanggal Pemasangan : 5 Oktober 2026</t>
  </si>
  <si>
    <t>QC MIA - INVALID QUALITY CONTROL MIA</t>
  </si>
  <si>
    <t>EDO GAMMING</t>
  </si>
  <si>
    <t>ODP-TUL-FV/10</t>
  </si>
  <si>
    <t>MN02803;PSB INDIBIZ 1P 320RB;081337133002;edodwie00@gmail.com;https://maps.app.goo.gl/6x3HT48qKG76UmU37?g_st=ic</t>
  </si>
  <si>
    <t>EDO RENTAL PS3</t>
  </si>
  <si>
    <t>ODP-TUL-FN/42</t>
  </si>
  <si>
    <t>MN02803| EDO RENTAL PS3/081337133002/edodwie00@gmail.com/50mbps basic diskon 70%</t>
  </si>
  <si>
    <t>Sales Force DCS</t>
  </si>
  <si>
    <t>CANCEL COMPLETED</t>
  </si>
  <si>
    <t>Cancel Completed</t>
  </si>
  <si>
    <t>Edo Gamming</t>
  </si>
  <si>
    <t>ODP-TUL-FV/24</t>
  </si>
  <si>
    <t>MN02803|Edo Gamming/081337133002/edodwie00@gmail.com/PSB 20MB BUNDLING NETMONK PSB 150K/DEO AR</t>
  </si>
  <si>
    <t>REJECT_FCC</t>
  </si>
  <si>
    <t>DECLINE : Decline - Batal Order Novin Dwigo Prayudha 40961371|MYDITA</t>
  </si>
  <si>
    <t>SMA DARUL FALAH</t>
  </si>
  <si>
    <t>ODP-BLR-FBS/43 FBS/D05/43.01</t>
  </si>
  <si>
    <t>WO065580005</t>
  </si>
  <si>
    <t>|MC20057|MYIA-028555763567/POI/Achmad Abi Ubadidillah/085791616129/abi.ubaidillah11@gmail.com</t>
  </si>
  <si>
    <t xml:space="preserve">2026-10-03 11:00:00 | M Janji : 03/10/2026 Jam Pasang : Pagi jam 8 NoteÃ‚Â :  hubungi terlebih dahulu sebelum kelokasi  </t>
  </si>
  <si>
    <t>PT. ASA JAYA BERKAH</t>
  </si>
  <si>
    <t>ODP-BLR-FL/18 FL/D02/18.01</t>
  </si>
  <si>
    <t>WO065602774</t>
  </si>
  <si>
    <t>|MN00385|MYIA-051170865240/POI/wachid sunarto/085745406001/asajayaberkah@yahoo.com</t>
  </si>
  <si>
    <t>2026-10-03 15:00:00 | Jam Pemasangan : 08:00 - 12.00 Tanggal Pemasangan : SABTU 03 OKTOBER 2026 Info Tambahan : Hubungi pelanggan sebelum datang ke lokasi</t>
  </si>
  <si>
    <t>ODP-MGE-FV/111</t>
  </si>
  <si>
    <t>PT. TEMPURAN MAKMUR ENERGI SPBU 4456111</t>
  </si>
  <si>
    <t>ODP-MGE-FN/024 FN/D01/024.01</t>
  </si>
  <si>
    <t>WO065562547</t>
  </si>
  <si>
    <t>|MN02255|MYIA-042236504182/POI/DANI WIDANANTO/087745472964/spbu4456111@gmail.com</t>
  </si>
  <si>
    <t>2026-10-04 15:00:00 | Nama PIC : bapak DANI No HP : 087745472964 Alt :  M Janji : (minggu/4/oktober/2026) jam Pasang : 09:00 Note : hubungi pelanggan jika ingin kelokasi</t>
  </si>
  <si>
    <t>Kantor Pemerintah Desa Sukorejo</t>
  </si>
  <si>
    <t>WO065593603</t>
  </si>
  <si>
    <t>|MN02816|MYIA-062916258735/POI/Muchayat/081391211330/kantorpemdessukorejo@gmail.com</t>
  </si>
  <si>
    <t xml:space="preserve">2026-10-05 15:00:00 | Nama PIC:  bp mochayat  No HP: 081391211330 Alt: Tanggal: 5/10/2026 Jam Pasang: Sore Note: Hubungi sebelum ke lokasi, terimakasih.   </t>
  </si>
  <si>
    <t>PT. BANGUN INFORMASI TEKNOLOGI</t>
  </si>
  <si>
    <t>ODP-PAE-FF/21</t>
  </si>
  <si>
    <t xml:space="preserve">AMRBS;950223;ALDHIAZ;JKT OUTER;HSI Bisnis PSB 70% - 150 Mbps - (819000);CP SANDY 087778113956;billing@bnteknologi.com  </t>
  </si>
  <si>
    <t>CV. Sinar Makmur</t>
  </si>
  <si>
    <t>ODP-WAT-FH/11 FH/D01/11.01</t>
  </si>
  <si>
    <t>WO065690862</t>
  </si>
  <si>
    <t>|MN00385|MYIA-093640019344/POI/Drs. Edi Purwanto S.H., M.H/085646637637/sinarmakmurblitar@gmail.com</t>
  </si>
  <si>
    <t>2026-10-05 08:00:00 | Tanggal Pemasangan : 05 Oktober 2026 Jam Pemasangan : 08:00 15:00 Info Tambahan : Hubungi pelanggan dulu sebelum ke lokasi terimakasih</t>
  </si>
  <si>
    <t>REJEKI BARU</t>
  </si>
  <si>
    <t>ODP-WAT-FB/03 FB/D01/03.01</t>
  </si>
  <si>
    <t>WO065640595</t>
  </si>
  <si>
    <t>|MC20057|MYIA-070203583366/POI/Sri Tatiah/085790632380/yslmobile1143@gmail.com</t>
  </si>
  <si>
    <t>2026-10-04 08:00:00 | Tanggal pemasangan: 04/11//2026 Jam pemasangan : pagi/siang Info Tambahan : Hubungi pelanggan dulu sebelum ke lokasi. terima kasih</t>
  </si>
  <si>
    <t>TOKO WAHID</t>
  </si>
  <si>
    <t>ODP-GDN-FA/19 FA/D02/19.01</t>
  </si>
  <si>
    <t>WO065600725</t>
  </si>
  <si>
    <t>MD|MYDB-20260928269837|EN00005/MC20190|TOKO WAHID|082327155924</t>
  </si>
  <si>
    <t xml:space="preserve">2026-10-03 15:00:00 | Nama PIC : Bp Khoirul No HP : 082327155924 No Alt : - M Janji : 03 Okt 2026 Jam Pasang : Pagi / Siang Note : hubungi pelanggan jika ingin ke lokasi, terima kasih </t>
  </si>
  <si>
    <t>HSI Bisnis Bundling Netmonk Promo H2 2026 PSB 70% - 300 Mbps</t>
  </si>
  <si>
    <t>PT. XING CHEN INTERNATIONAL</t>
  </si>
  <si>
    <t>OTB-GDN-FC/01</t>
  </si>
  <si>
    <t>WO065569316</t>
  </si>
  <si>
    <t>|MN00451|MYIA-030789812510/POI/Marsya dera ayu wulandari/082231131100/xingcheninternational@gmail.com</t>
  </si>
  <si>
    <t>2026-10-03 11:00:00|Waktu pemasnagan : 3 Oktober 2026 Jam pemasangan : 08.00 - 12.00 Mohon hubungi pelanggan sebelum ke lokasi  Terima kasih|40971401|MYDITA</t>
  </si>
  <si>
    <t>RICKINDO</t>
  </si>
  <si>
    <t>ODP-KTS-FA/30 FA/D01/30.01</t>
  </si>
  <si>
    <t>WO065628657</t>
  </si>
  <si>
    <t>|MN00443|MYIA-082205217409/POI/PAK NOVA/081297247393/nova.geocell@gmail.com</t>
  </si>
  <si>
    <t>2026-10-04 08:00:00 | Nama : BP NOVA WAHYU SUTIKNO  No Hp : 081297247393 No Alt :  Tgl Pemasangan : 04 Oktober 2026 Interval : PAGI  Note : Hubungi pelanggan terlebih dahulu</t>
  </si>
  <si>
    <t>HSI Bisnis Bundling Phone Promo 2026 PSB 70% - Free 800 Menit Promo - 100 Mbps</t>
  </si>
  <si>
    <t>WO065624521</t>
  </si>
  <si>
    <t>|MN00443|MYIA-099754554975/POI/Pak Nova/081297247393/nova.geocell@gmail.com</t>
  </si>
  <si>
    <t>2026-10-04 08:00:00 | Nama Pic : BP NOVA No Hp Pic : 081297247393 Jam Pemasangan : 08:00 - 12.00 Tanggal Pemasangan : MINGGU 04 OKTOBER 2026 Info Tambahan : Hubungi pelanggan sebelum datang ke lokasi</t>
  </si>
  <si>
    <t>CV KULPIZ CREATIVE STUDIO</t>
  </si>
  <si>
    <t>ODP-WRJ-FD/74 FD/D06/74.01</t>
  </si>
  <si>
    <t>WO065548575</t>
  </si>
  <si>
    <t>MD|MYDB-20261001270139|DC20002/MC20039|CV KULPIZ CREATIVE STUDIO|088994658287</t>
  </si>
  <si>
    <t>2026-10-03 08:00:00 | Nama PIC : BAPAK TAMAM No HP : 088994658287 Alt :  M Janji : (SABTU/3/oktober/2026) jam Pasang : 09:00 Note : hubungi pelanggan jika ingin kelokasi</t>
  </si>
  <si>
    <t>FOMO CAFE NGRONGGOT</t>
  </si>
  <si>
    <t>ODP-WRJ-FJ/17 FJ/D02/17.01</t>
  </si>
  <si>
    <t>WO065551683</t>
  </si>
  <si>
    <t>|MN02822|MYIA-087404226551/POI/PUTRA SURYA ADITYA DIMAS/082134306950/fomoprambon@gmail.com</t>
  </si>
  <si>
    <t>2026-10-03 08:00:00 | Jam Pemasangan : 08:00 - 12.00 Tanggal Pemasangan : SABTU 03 OKTOBER 2026 Info Tambahan : Hubungi pelanggan sebelum datang ke lokasi</t>
  </si>
  <si>
    <t>sugar bakery</t>
  </si>
  <si>
    <t>ODP-KDI-FE/06 FE/D01/06.01</t>
  </si>
  <si>
    <t>WO065604590</t>
  </si>
  <si>
    <t>|MN02540|MYIA-071457125796/POI/harjuno ari kuncoro/081392052058/langitibrahim46@gmail.com</t>
  </si>
  <si>
    <t>HSI Bisnis Bundling OCA Breach Checker Promo H2 2026 PSB 70% - 300 Mbps</t>
  </si>
  <si>
    <t>RIMURUHITAM ONLINE SHOPE</t>
  </si>
  <si>
    <t>ODP-MJT-FC/19 FC/D03/19.01</t>
  </si>
  <si>
    <t>WO065545948</t>
  </si>
  <si>
    <t>MD|MYDB-20261002270151|DC20002/MC20039|RIMURUHITAM ONLINE SHOPE|082330350035</t>
  </si>
  <si>
    <t xml:space="preserve">2026-10-03 08:00:00 | Nama :romli No HP :082330350035 No Alternatif : M Janji : 03/10/2026 Jam Pasang : Pagi NoteÃ‚Â :  Hubungi terlebih dahulu sebelum ke lokasi </t>
  </si>
  <si>
    <t>CV. SUKSES JAYA ABADI</t>
  </si>
  <si>
    <t>ODP-CRB-FK/18 FK/D06/18.01</t>
  </si>
  <si>
    <t>WO065551178</t>
  </si>
  <si>
    <t>|MN00285|MYIA-029095402246/POI/MAÃ¢â‚¬â„¢ARIFATUL MUSLIMIN/085185462014/humanresources.sjamadiun@gmail.com</t>
  </si>
  <si>
    <t>2026-10-03 08:00:00 | Tanggal pemasangan : 03 OKTOBER JULI 2026 Jam pemasangan : pagi/siang Info Tambahan : Hubungi pelanggan dulu sebelum ke lokasi terima kasih</t>
  </si>
  <si>
    <t>WO065599023</t>
  </si>
  <si>
    <t>|MN00285|MYIA-043617483462/POI/MAÃ¢â‚¬â„¢ARIFATUL MUSLIMIN/085185462014/humanresources.sjamadiun@gmail.com</t>
  </si>
  <si>
    <t>MIE - INVALID SURVEY - Bangunan/Perangkat Pelanggan Belum Siap</t>
  </si>
  <si>
    <t>PT.NETTOCYBER INDONESIA (VELO)</t>
  </si>
  <si>
    <t>ODP-MNZ-FQ/27</t>
  </si>
  <si>
    <t>WO065614548</t>
  </si>
  <si>
    <t xml:space="preserve">AMRBS;402714;AMANDA OKTARIANI;JKT OUTER;HSI Bisnis PSB 70% - 200 Mbps - (1049000);CP BPK IVAN 081288126705;windu.mahardika@velo.co.id </t>
  </si>
  <si>
    <t>2026-10-04 08:00:00|Nama PIC:  bp ivan No HP: 081288126705 Alt: Tanggal: 4/10/2026 Jam Pasang: Pagi Note: Hubungi sebelum ke lokasi, terimakasih. |40931149|MYDITA</t>
  </si>
  <si>
    <t xml:space="preserve">- 11_11446;Biaya PSB HSI EBIS Tunai di Depan ~ 11[500000]  - E23015;E23015 ~ ES23 - Perangkat ONT[0]  - E23015~null~44292;E23015||11||Abodemen 0[0]  - E23015~null~E23015_SWONTPREM;SWONTPREM ~ Biaya Sewa ONT Premium ~ E23015[50000]  - E23046;E23046 ~ ES23 </t>
  </si>
  <si>
    <t>PT GLOBAL JET EXPRESS</t>
  </si>
  <si>
    <t>ODP-PON-FAU/36</t>
  </si>
  <si>
    <t>WO065591621</t>
  </si>
  <si>
    <t>|MN00282|MYIA-063759712416/POI/Mohammad Putra Surya Mahendra/089644229975/putrasuryamahendra@gmail.com</t>
  </si>
  <si>
    <t xml:space="preserve">2026-10-05 08:00:00 | telp :089644229975 Jam pemasangan :pagi / siang 05/10/2026 Info Tambahan : Hubungi pelanggan dulu sebelum ke lokasi terimakasih </t>
  </si>
  <si>
    <t>Toko Berkah Jaya Babadan</t>
  </si>
  <si>
    <t>ODP-PON-FB/04</t>
  </si>
  <si>
    <t>WO065558777</t>
  </si>
  <si>
    <t>|MN00282|MYIA-079919042188/POI/Sumarmi/082323083819/amirudberkah@gmail.com</t>
  </si>
  <si>
    <t>2026-10-03 08:00:00 | M Janji : (03/OKTOBER/2026) jam Pasang : 09:00 Note : hubungi pelanggan jika ingin kelokasi</t>
  </si>
  <si>
    <t>OMAH SUMBA KOST</t>
  </si>
  <si>
    <t>ODP-PON-FAZ/102 FAZ/D09/102.01</t>
  </si>
  <si>
    <t>WO065650169</t>
  </si>
  <si>
    <t>|MN00282|MYIA-031914388077/POI/B Hari Nurcahyono/085233630352/kostbay18@gmail.com</t>
  </si>
  <si>
    <t>SIBEL - CREATE ORDER FAIL</t>
  </si>
  <si>
    <t>DESA BULUAGUNG</t>
  </si>
  <si>
    <t>ODP-TRE-FX/03 FX/D01/03.01</t>
  </si>
  <si>
    <t>WO065562040</t>
  </si>
  <si>
    <t>|MN00418|MYIA-080156153898/POI/MUHAMMAD FARIZ RIZKY/081314156346/pemdesbuluagung1@gmail.com</t>
  </si>
  <si>
    <t>2026-10-03 08:00:00 | Nama PIC : bapak toni No HP : 081314156346 Alt :  M Janji : (SABTU/3/oktober/2026) jam Pasang : 09:00 Note : hubungi pelanggan jika ingin kelokasi</t>
  </si>
  <si>
    <t>PAUD PERTIWI NGLANCOR</t>
  </si>
  <si>
    <t>ODP-TRE-FP/60</t>
  </si>
  <si>
    <t>WO065653275</t>
  </si>
  <si>
    <t>|MN00418|MYIA-035681426949/POI/EDI TOSRA/085965908140/adsajaa4@gmail.com</t>
  </si>
  <si>
    <t xml:space="preserve">2026-10-04 11:00:00 | Nama PIC : Ibu Naning No HP : 085965908140 No Alt : - M Janji : 04 Oktober 2026 Jam Pasang : Pagi / Siang Note : hubungi pelanggan jika ingin kelokasi </t>
  </si>
  <si>
    <t>WTS</t>
  </si>
  <si>
    <t>ODP-WTS-FBC/003</t>
  </si>
  <si>
    <t xml:space="preserve">AMRBS;950223;ALDHIAZ;JKT OUTER;HSI Bisnis PSB 70% - 150 Mbps - (819000);CP LOKASI FARHAN 0877-7819-1985  ALT SANDY 087778113956;billing@bnteknologi.com  </t>
  </si>
  <si>
    <t>WATES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</si>
  <si>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</t>
  </si>
  <si>
    <t>GUNUNG KIDUL</t>
  </si>
  <si>
    <t>WNS</t>
  </si>
  <si>
    <t>ODP-WNS-FAW/047</t>
  </si>
  <si>
    <t>WO065605386</t>
  </si>
  <si>
    <t>2026-10-01 15:00:00|Nama : BP EURICO JORDAN HAMBALI  No Hp : 08111901993  No Alt :   Tgl Pemasangan : 30 September 2026  Interval : SIANG  Note : Hubungi pelanggan terlebih dahulu|40971402|MYDITA</t>
  </si>
  <si>
    <t>WONOSARI</t>
  </si>
  <si>
    <t>KSPPS TAMZIS BINA UTAMA</t>
  </si>
  <si>
    <t>ODP-WNS-FAB/04</t>
  </si>
  <si>
    <t>WO065735971</t>
  </si>
  <si>
    <t>|MC80064|/ KSPPS TAMZIS BINA UTAMA/ 083131559000/fajar.sefajarnya@gmail.com/1S HSI BISNIS BASIC 1:1 PROMO 75 Mbps / Yudha Patria Laksana</t>
  </si>
  <si>
    <t>2026-10-06 08:00:00|No HP : 083131559000 No Alt : - M Janji : 06 Oktober 2026 Jam Pasang : Pagi / Siang Note : hubungi pelanggan jika ingin kelokasi  |40000802|MYDITA</t>
  </si>
  <si>
    <t>KEN</t>
  </si>
  <si>
    <t>CV SUMBER KARYA INOVATIF / EPSON</t>
  </si>
  <si>
    <t>ODP-KEN-FAS/04 FAS/D01/07.04</t>
  </si>
  <si>
    <t>WO065565007</t>
  </si>
  <si>
    <t>|MC80054|MYIA-053435376186/POI/EKO SULISTIO/08882954420/lathiffinsayyid17@gmail.com</t>
  </si>
  <si>
    <t>2026-10-03 11:00:00 | Jam Pemasangan : siang Tanggal Pemasangan :03/10/2026 Info Tambahan : Hubungi pelanggan sebelum datang ke lokasi</t>
  </si>
  <si>
    <t>KENTUNGAN</t>
  </si>
  <si>
    <t>HSI Bisnis PSB 70% - 300 Mbps</t>
  </si>
  <si>
    <t>ODP-KEN-FAM/058</t>
  </si>
  <si>
    <t>WO065573879</t>
  </si>
  <si>
    <t>|MC80054|MYIA-010970666472/POI/ZAQI/085866535690/zaqi@reborncomputeryk.id</t>
  </si>
  <si>
    <t xml:space="preserve">2026-10-03 11:00:00 | Nama : zaki No HP : 085866535690 No Alternatif : M Janji : 03/10/2026 Jam Pasang : Pagi NoteÃ‚Â :  Hubungi terlebih dahulu sebelum ke lokasi </t>
  </si>
  <si>
    <t>ODP-KEN-FBB/08</t>
  </si>
  <si>
    <t>KOST ANITYAH PUTRI</t>
  </si>
  <si>
    <t>ODP-KBU-FGF/095 FGF/D05/095.01</t>
  </si>
  <si>
    <t>WO065653345</t>
  </si>
  <si>
    <t>|MC80054|MYIA-024002689971/POI/GERI SEPTIAN/081556624577/anityahputri007@gmail.com</t>
  </si>
  <si>
    <t>2026-10-04 11:00:00 | Nama : BP GERI SEPTIAN  No Hp : 082241015064 No Alt : 081556624577 Tgl Pemasangan : 04 Oktober 2026 Interval : PAGI  Note : Hubungi pelanggan terlebih dahulu</t>
  </si>
  <si>
    <t>akademi ingatan gajah</t>
  </si>
  <si>
    <t>ODP-KBU-FDZ/055</t>
  </si>
  <si>
    <t>WO065608152</t>
  </si>
  <si>
    <t>|MB00449|MYIA-020840736035/POI/ibu/087786432014/ingatangajahana@gmail.com</t>
  </si>
  <si>
    <t xml:space="preserve">2026-10-03 15:00:00 | telp :087786432014 Jam pemasangan :pagi / siang 03/10/2026 Info Tambahan : Hubungi pelanggan dulu sebelum ke lokasi terimakasih </t>
  </si>
  <si>
    <t>BENGKEL LAS KETOK MAGIC</t>
  </si>
  <si>
    <t>ODP-GOD-FAG/001 FAG/D01/001.01</t>
  </si>
  <si>
    <t>WO065701809</t>
  </si>
  <si>
    <t>|MC80047|MYIA-088777032032/POI/safra mikdar hafis/081399971127/harrywaluyo944@gmail.com</t>
  </si>
  <si>
    <t xml:space="preserve">2026-10-05 11:00:00 | Jam pemasangan : 12.00 Info Tambahan : Hubungi pelanggan dulu sebelum ke lokasi terimakasih </t>
  </si>
  <si>
    <t>PGR</t>
  </si>
  <si>
    <t>LASKAR BUAH IMOGIRI TIMUR</t>
  </si>
  <si>
    <t>ODP-PGR-FBU/001 FBU/D01/001.01</t>
  </si>
  <si>
    <t>WO065629549</t>
  </si>
  <si>
    <t>|MN00799|MYIA-027758306882/POI/LAELATUL AFIATUN NISAK/085733668576/kantorhrdlaskarbuah@gmail.com</t>
  </si>
  <si>
    <t>Follow Up Revoke Completed, New Order ID : SC1002621413</t>
  </si>
  <si>
    <t>ODP-PGR-FDP/007 FDP/D01/007.01</t>
  </si>
  <si>
    <t>WO065537227</t>
  </si>
  <si>
    <t>|MB00449|MYIA-061688435506/POI/bapak/085212553798/sutra.rizyan@kas.co.id</t>
  </si>
  <si>
    <t>2026-10-05 08:00:00 | Tanggal pemasangan : 05 OKTOBER JULI 2026 Jam pemasangan : pagi/siang Info Tambahan : Hubungi pelanggan dulu sebelum ke lokasi terima kasih</t>
  </si>
  <si>
    <t>KOST DJANGKARU PUTRI</t>
  </si>
  <si>
    <t>ODP-PGR-FEQ/102 FEQ/D09/102.01</t>
  </si>
  <si>
    <t>WO065590905</t>
  </si>
  <si>
    <t>|MN00277|MYIA-038507195460/POI/Rian Alang Arista/081328733856/rianalangarista@gmail.com</t>
  </si>
  <si>
    <t xml:space="preserve">2026-10-03 15:00:00 | Nama : IBU RIAN No HP : 081328733856 No Alternatif : M Janji : 03/10/2026 Jam Pasang : Pagi NoteÃ‚Â :  Hubungi terlebih dahulu sebelum ke lokasi </t>
  </si>
  <si>
    <t>ODP-PGR-FBU/010</t>
  </si>
  <si>
    <t>WO065708636</t>
  </si>
  <si>
    <t>2026-10-04 08:00:00 | Tanggal pemasangan : 04 OKTOBER 2026  Jam pemasangan : pagi/siang  Info Tambahan : Hubungi pelanggan dulu sebelum ke lokasi  terima kasih</t>
  </si>
  <si>
    <t>- SP_NOSS;SP_NOSS ~ Internet NOSS Multispeed Network[0]  - E25061;E25061 ~ ES25 - Paket HSI Basic (HSIEF) Khusus Winback 2.0[0]  - E25061~null~E25061_UNL;UNL ~ Internet-Link Unlimited Internet Usage ~ E25061[0]  - E25061~null~105351;E25061||11||Abodemen 0</t>
  </si>
  <si>
    <t>ODP-PGR-FDX/095</t>
  </si>
  <si>
    <t xml:space="preserve">AMRBS;950223;ALDHIAZ;JKT OUTER;HSI Bisnis PSB 70% - 150 Mbps - (819000);CP LOKASI RIZKY 0877-8573-3820  ALT SANDY 087778113956;billing@bnteknologi.com  </t>
  </si>
  <si>
    <t>YAYASAN NURUL ANWAR</t>
  </si>
  <si>
    <t>ODP-BKL-FED/05</t>
  </si>
  <si>
    <t>WO065561704</t>
  </si>
  <si>
    <t>MD|MYDB-20261001270141|DN00001/MN00802|YAYASAN NURUL ANWAR|085733019707</t>
  </si>
  <si>
    <t>2026-10-03 08:00:00 | Nama PIC : bapak yusuf No HP : 085733019707 Alt :  M Janji : (SABTU/3/oktober/2026) jam Pasang : 09:00 Note : hubungi pelanggan jika ingin kelokasi</t>
  </si>
  <si>
    <t>HSI Bisnis Bundling Netmonk Promo 2026 PSB 70% - 150 Mbps</t>
  </si>
  <si>
    <t>SMKS AL HAMIDIYAH</t>
  </si>
  <si>
    <t>ODP-BEA-FAB/06 FAB/D01/06.01</t>
  </si>
  <si>
    <t>WO065688532</t>
  </si>
  <si>
    <t>MD|MYDB-20261003270239|DN00001/MN00802|SMKS AL HAMIDIYAH|082331634880</t>
  </si>
  <si>
    <t>2026-10-05 08:00:00 | Nama PIC : ibu nurul No HP : 082331634880 Alt :  M Janji : (SENIN/5/OKTOBER/2026) jam Pasang : 09:00 Note : hubungi pelanggan jika ingin kelokasi</t>
  </si>
  <si>
    <t>Kost Putri Pak Ningwar 2</t>
  </si>
  <si>
    <t>ODP-KML-FJ/09</t>
  </si>
  <si>
    <t>WO065629699</t>
  </si>
  <si>
    <t>|MN02601|/Kost Putri Pak Ningwar 2/Mohammad Kafin Nafik/+6282337129983/mohammadkafinnafik09@gmail.com/HSI Bisnis Promo HUT Telkom (1:1) 100 Mbps (Rp 535.000) PSB Rp 150.000</t>
  </si>
  <si>
    <t>2026-10-05 08:00:00|Nama : BU SANIA (OWNER) No Hp : 082337129983 No Alt :  Tgl Pemasangan : 05 Oktober 2026 Interval : PAGI SIANG Note : Hubungi pelanggan terlebih dahulu|40931149|MYDITA</t>
  </si>
  <si>
    <t>TOKO MEGA GROSIR</t>
  </si>
  <si>
    <t>ODP-KML-FC/39</t>
  </si>
  <si>
    <t>WO065645740</t>
  </si>
  <si>
    <t>|MN00213|/TOKO MEGA GROSIR/MOH HORI/082359628709/grosirmegajaya@gmail.com/HSI Bisnis + Netmonk Promo 2026 150 Mbps (Rp 676.100) PSB 150.000/</t>
  </si>
  <si>
    <t>2026-10-04 11:00:00|Tanggal pemasangan: 04/11//2026 Jam pemasangan : pagi/siang Info Tambahan : Hubungi pelanggan dulu sebelum ke lokasi. terima kasih|40000798|MYDITA</t>
  </si>
  <si>
    <t>- 11_11446;Biaya PSB HSI EBIS Tunai di Depan ~ 11[150000]  - SP_NOSS;SP_NOSS ~ Internet NOSS Multispeed Network[0]  - E25060;E25060 ~ ES25 - Paket HSI Bisnis (HSIE) Khusus Winback 2.0[0]  - E25060~null~E25060_UNL;UNL ~ Internet-Link Unlimited Internet Usa</t>
  </si>
  <si>
    <t>TOKO MEUBEL FAUZI</t>
  </si>
  <si>
    <t>ODP-PME-FAS/27 FAS/D04/27.01</t>
  </si>
  <si>
    <t>WO065690290</t>
  </si>
  <si>
    <t>MD|MYDB-20261004270248|DN00001/MN00086|TOKO MEUBEL FAUZI|085330688645</t>
  </si>
  <si>
    <t xml:space="preserve">2026-10-05 08:00:00 | Nama PIC : FAUZI No HP : 085330688645 Alt :  M Janji : 05/10/2026 Jam Pasang : 08.00 - 13:00  NoteÃ‚Â :  hubungi terlebih dahulu sebelum kelokasi </t>
  </si>
  <si>
    <t>TOKO TANI SEJATI</t>
  </si>
  <si>
    <t>ODP-PME-FBP/11 FBP/D01/11.01</t>
  </si>
  <si>
    <t>WO065551438</t>
  </si>
  <si>
    <t>MD|MYDB-20260930270055|DN00001/MN00802|TOKO TANI SEJATI|085330564443</t>
  </si>
  <si>
    <t xml:space="preserve">2026-10-03 08:00:00 | Jam Pemasangan : 08:00 - 12.00 Tanggal Pemasangan :02/10/2026 Info Tambahan : Hubungi pelanggan sebelum datang ke lokasi </t>
  </si>
  <si>
    <t>TOKO FARHAN BERKAH</t>
  </si>
  <si>
    <t>ODP-PME-FDC/12 FDC/D02/12.01</t>
  </si>
  <si>
    <t>WO065565114</t>
  </si>
  <si>
    <t>MD|MYDB-20261002270154|DN00001/MN00086|TOKO FARHAN BERKAH|087798560942</t>
  </si>
  <si>
    <t>2026-10-03 08:00:00 | Waktu pemasnagan : 3 Oktober 2026 Jam pemasangan : 08.00 - 12.00 Mohon hubungi pelanggan sebelum ke lokasi  Terima kasih</t>
  </si>
  <si>
    <t>MEBEL FAUZI</t>
  </si>
  <si>
    <t>WO065551137</t>
  </si>
  <si>
    <t>MD|MYDB-20261001270109|DB10005/MB10139|MEBEL FAUZI|085330688645</t>
  </si>
  <si>
    <t>2026-10-03 08:00:00 | Nama Pic : bp FAUZI No Hp Pic : 085330688645 No alt : - Jam Pemasangan : pagi  Tanggal Pemasangan : 2 Oktober 2026</t>
  </si>
  <si>
    <t>HSI Bisnis Khusus Winback PSB 70% - 100 Mbps</t>
  </si>
  <si>
    <t>TOKO ILMI BERKAH</t>
  </si>
  <si>
    <t>ODP-PME-FBK/35 FBK/D02/35.01</t>
  </si>
  <si>
    <t>WO065633527</t>
  </si>
  <si>
    <t>MD|MYDB-20261003270204|DN00001/MN00086|TOKO ILMI BERKAH|081927962470</t>
  </si>
  <si>
    <t>TOKO SAUDARA</t>
  </si>
  <si>
    <t>ODP-SMP-FAC/23 FAC/D02/23.01</t>
  </si>
  <si>
    <t>WO065544104</t>
  </si>
  <si>
    <t>MD|MYDB-20261001270143|DN00001/MN00806|TOKO SAUDARA|087777757747</t>
  </si>
  <si>
    <t>2026-10-03 08:00:00 | Tanggal Pemasangan : 03 Oktober 2026 Jam Pemasangan : 08:00 15:00 Info Tambahan : Hubungi pelanggan dulu sebelum ke lokasi terimakasih</t>
  </si>
  <si>
    <t>ODP-KBL-FVM/29</t>
  </si>
  <si>
    <t>WO065574730</t>
  </si>
  <si>
    <t>2026-10-02 08:00:00 | Nama PIC : Roedy  No HP : 08213331539  Alt :   M Janji : 02/10/2026  Jam Pasang : 08.00 - 13:00   NoteÃ‚Â :  hubungi terlebih dahulu sebelum kelokasi</t>
  </si>
  <si>
    <t>TOKO APOLLO</t>
  </si>
  <si>
    <t>ODP-KBL-FGW/04</t>
  </si>
  <si>
    <t>WO065601742</t>
  </si>
  <si>
    <t>|MN02280|MYIA-098037236673/POI/FAHMI ANUGERAH ANANDA/087811363155/apollomandiri0303@gmail.com</t>
  </si>
  <si>
    <t>PT. Laju Jaya Teknik</t>
  </si>
  <si>
    <t>ODP-KBL-FAW/07</t>
  </si>
  <si>
    <t>WO065679206</t>
  </si>
  <si>
    <t>MD|MYDB-20260929269946|DN00001/MN02093|PT. Laju Jaya Teknik|081232304099-</t>
  </si>
  <si>
    <t xml:space="preserve">2026-10-01 10:00:00 | Nama : MARIYA  No HP : 081232304099  No Alternatif :  M Janji : 01/10/2026  Jam Pasang : Pagi  NoteÃ‚Â :  Hubungi terlebih dahulu sebelum ke lokasi  </t>
  </si>
  <si>
    <t>Toko LENOVO STORE (grand store)</t>
  </si>
  <si>
    <t>ODP-KBL-FAJ/08 FAJ/D02/08.01</t>
  </si>
  <si>
    <t>WO065627740</t>
  </si>
  <si>
    <t>|MN02280|MYIA-042392630295/POI/Sinaga Hamdani Erawan Lazuardi/085755559797/wekokbd@gmail.com</t>
  </si>
  <si>
    <t>2026-10-04 10:00:00 | Tanggal Pemasangan : 04 Oktober 2026 Jam Pemasangan : 08:00 15:00 Info Tambahan : Hubungi pelanggan dulu sebelum ke lokasi terimakasih</t>
  </si>
  <si>
    <t>TOKO ASUS</t>
  </si>
  <si>
    <t>WO065698487</t>
  </si>
  <si>
    <t>|MN02280|MYIA-067103636150/POI/Nanang Dwi Rohman/085738156812/nanangdworohman2@gmail.com</t>
  </si>
  <si>
    <t>2026-10-05 10:00:00 | Nama Pic : BP NANANG No Hp Pic : 085738156812 Jam Pemasangan : 08:00 - 12.00 Tanggal Pemasangan : SENIN 05 OKTOBER 2026 Info Tambahan : Hubungi pelanggan sebelum datang ke lokasi</t>
  </si>
  <si>
    <t>Dermapicks</t>
  </si>
  <si>
    <t>ODP-IJK-FEJ/12 FEJ/D03/12.01</t>
  </si>
  <si>
    <t>WO065648843</t>
  </si>
  <si>
    <t>|MN02749|MYIA-074324319635/POI/Dominico Adityo Raharjo/08170031637/dermapicksid.surabaya@gmail.com</t>
  </si>
  <si>
    <t xml:space="preserve">2026-10-05 08:00:00 | Nama PIC : Bp Nur No HP : 08170031637 No Alt : - M Janji : 05 Oktober 2026 Jam Pasang : Pagi / Siang Note : hubungi pelanggan jika ingin kelokasi </t>
  </si>
  <si>
    <t>WARKOP BUNDA</t>
  </si>
  <si>
    <t>ODP-TDS-FLD/38 FLD/D03/38.01</t>
  </si>
  <si>
    <t>WO065595020</t>
  </si>
  <si>
    <t>|MN00884|MYIA-080597121498/POI/SARMINI/081703881301/yenxeoner@gmail.com</t>
  </si>
  <si>
    <t>2026-10-04 11:00:00 | Nama PIC : bapak budi No HP : 081703881301 Alt :  M Janji : (minggu/4/oktober/2026) jam Pasang : 09:00 Note : hubungi pelanggan jika ingin kelokasi</t>
  </si>
  <si>
    <t>Toko yuni</t>
  </si>
  <si>
    <t>ODP-LKS-FBF/18 FBF/D03/18.01</t>
  </si>
  <si>
    <t>WO065559450</t>
  </si>
  <si>
    <t>|MN02435|MYIA-009025555145/POI/Yuni Budiarti /085156689062/yunirande2@gmail.com</t>
  </si>
  <si>
    <t>2026-10-04 11:00:00 | Tanggal pemasangan: 03/10/2026 Jam pemasangan : pagi / siang Info Tambahan : Hubungi pelanggan dulu sebelum ke lokasi. terima kasih</t>
  </si>
  <si>
    <t>LPMK WIYUNG</t>
  </si>
  <si>
    <t>ODP-LKS-FAM/06 FAM/D03/06.01</t>
  </si>
  <si>
    <t>WO065559603</t>
  </si>
  <si>
    <t>MD|MYDB-20260930270060|DN00001/MN01993|LPMK WIYUNG|085791280248</t>
  </si>
  <si>
    <t xml:space="preserve">2026-10-05 08:00:00 | Nama PIC : Ibu Fitri No HP : 085791280248 No Alt : - M Janji : 05 Okt 2026 Jam Pasang : Pagi / Siang Note : hubungi pelanggan jika ingin ke lokasi, terima kasih </t>
  </si>
  <si>
    <t>HSI Bisnis Basic Bundling OCA Breach Checker Promo H2 2026 PSB 70% - 50 Mbps</t>
  </si>
  <si>
    <t>Watu Uleg Lakon&amp; 39;e Penyetan</t>
  </si>
  <si>
    <t>ODP-TDS-FAL/16 FAL/D03/16.01</t>
  </si>
  <si>
    <t>WO065661825</t>
  </si>
  <si>
    <t>MD|MYID-4042610010003|RBIZAgipstr|WATU ULEG|081331903553</t>
  </si>
  <si>
    <t xml:space="preserve">2026-10-04 15:00:00 | Jam pemasangan : 12.00 Info Tambahan : Hubungi pelanggan dulu sebelum ke lokasi terimakasih </t>
  </si>
  <si>
    <t>PANDAGO</t>
  </si>
  <si>
    <t>ODP-DMO-FAQ/54 FAQ/D02/54.01</t>
  </si>
  <si>
    <t>WO065605892</t>
  </si>
  <si>
    <t>|MN00443|MYIA-095480575600/POI/PAK LA DYLON/081959999152/pandago.sby@gmail.com</t>
  </si>
  <si>
    <t xml:space="preserve">2026-10-03 15:00:00 | Nama PIC:  bp dylon  No HP: 081959999152 Alt: Tanggal: 3/10/2026 Jam Pasang: Sore Note: Hubungi sebelum ke lokasi, terimakasih.  </t>
  </si>
  <si>
    <t>DARMO GUBENG</t>
  </si>
  <si>
    <t>PT Berbagi Inovasi Teknologi (Biteship)</t>
  </si>
  <si>
    <t>ODP-TDS-FEG/10 FEG/D02/10.01</t>
  </si>
  <si>
    <t>WO065568166</t>
  </si>
  <si>
    <t>|MN00843|MYIA-012930312629/POI/Andrik Nofiansah/085236425428/andrik@biteship.com</t>
  </si>
  <si>
    <t xml:space="preserve">2026-10-04 11:00:00 | Jam pemasangan : 12.00 Info Tambahan : Hubungi pelanggan dulu sebelum ke lokasi terimakasih </t>
  </si>
  <si>
    <t>98 | OSS - CANCEL COMPLETE</t>
  </si>
  <si>
    <t>Follow Up Revoke Completed, New Order ID : SC1002619781</t>
  </si>
  <si>
    <t>PT. WILL CORP INDONESIA</t>
  </si>
  <si>
    <t>ODP-DMO-FMP/21 FMP/D03/21.01</t>
  </si>
  <si>
    <t>WO065565826</t>
  </si>
  <si>
    <t>|MN00109|MYIA-056569242302/POI/NURKHAMID/085173306144/khamidn688@gmail.com</t>
  </si>
  <si>
    <t>HSI Bisnis Bundling Phone PSB 70% - Free 800 Menit Promo - 100 Mbps</t>
  </si>
  <si>
    <t>Maju HardWare Xiaomi WTC Surabaya</t>
  </si>
  <si>
    <t>ODP-DMO-FTB/18</t>
  </si>
  <si>
    <t>WO065591861</t>
  </si>
  <si>
    <t>MD|MYID-4042609210004|RBIZsanbiz|XIAOMI WTC SURABAYA|085735553535</t>
  </si>
  <si>
    <t>2026-09-23 15:00:00 | Waktu pemasnagan : 22 September 2026  Jam pemasangan : 08.00 - 12.00  Mohon hubungi pelanggan sebelum ke lokasi   Terima kasih</t>
  </si>
  <si>
    <t>seiko outlet plaza surabaya</t>
  </si>
  <si>
    <t>ODP-DMO-FSY/11</t>
  </si>
  <si>
    <t>WO065670906</t>
  </si>
  <si>
    <t>|MN02749|MYIA-027844725771/POI/danuh satriyo wicaksono/088901921204/seikooutletdelta@gmail.com</t>
  </si>
  <si>
    <t xml:space="preserve">2026-10-02 15:00:00 | Tanggal : 1 Oktober 2026  Jam : pagi siang  Hubungi pelanggan sebelum ke lokasi </t>
  </si>
  <si>
    <t>GoodRent</t>
  </si>
  <si>
    <t>ODP-MGO-FAB/03 FAB/D03/03.01</t>
  </si>
  <si>
    <t>WO065724818</t>
  </si>
  <si>
    <t>|MN02280|MYIA-070466604174/POI/BERTRAND/082153936851/trent15926@gmail.com</t>
  </si>
  <si>
    <t>2026-10-06 08:00:00 | Nama : BP BERTRAND No Hp : 082153936851 No Alt :  Tgl Pemasangan : 05 Oktober 2026 Interval : SIANG Note : Hubungi pelanggan terlebih dahulu</t>
  </si>
  <si>
    <t>PT. Telogo Makmur Sentosa</t>
  </si>
  <si>
    <t>ODP-RKT-FHF/39 FHF/D04/01.39</t>
  </si>
  <si>
    <t>WO065671465</t>
  </si>
  <si>
    <t>|MN02083|MYIA-013308406117/POI/Pak Jodik/081806080058/telogomakmursentosa.pt@gmail.com</t>
  </si>
  <si>
    <t xml:space="preserve">2026-10-05 08:00:00 | Nama PIC : Bp Jodik No HP : 081806080058 No Alt : - M Janji : 05 Oktober 2026 Jam Pasang : Pagi / Siang Note : hubungi pelanggan jika ingin kelokasi </t>
  </si>
  <si>
    <t>toko novita</t>
  </si>
  <si>
    <t>ODP-MYR-FYA/04</t>
  </si>
  <si>
    <t>WO065599838</t>
  </si>
  <si>
    <t>MD|MYDB-20260928269851|DN00001/MN01993|toko novita|087799191323</t>
  </si>
  <si>
    <t>2026-09-30 08:00:00 | Tanggal pemasangan: 30/09/2026  Jam pemasangan : pagi / siang  Info Tambahan : Hubungi pelanggan dulu sebelum ke lokasi  terima kasih.</t>
  </si>
  <si>
    <t>PT Mamari Keluarga Sejahtera</t>
  </si>
  <si>
    <t>ODP-MYR-FMT/03 FMT/D01/03.01</t>
  </si>
  <si>
    <t>WO065640196</t>
  </si>
  <si>
    <t>|MC80156|MYIA-005976073661/POI/Qori wahyuni/082172240262/qori.oie@gmail.com</t>
  </si>
  <si>
    <t>SAKINAH USMANY</t>
  </si>
  <si>
    <t>ODP-MYR-FWZ/38 FWZ/D04/38.01</t>
  </si>
  <si>
    <t>WO065634090</t>
  </si>
  <si>
    <t>MD|MYDB-20261002270196|DN00001/MN00442|SAKINAH USMANY|081233555720</t>
  </si>
  <si>
    <t>BALAP KOPI</t>
  </si>
  <si>
    <t>ODP-RKT-FCD/09</t>
  </si>
  <si>
    <t>WO065725475</t>
  </si>
  <si>
    <t>|MN02435|/BALAP KOPI/088989169275/sylvirimayanti33@gmail.com/HSI Bisnis Winback + Antares Eazy (1:1) 100 Mbps (Rp 640.000) PSB Rp 150.000/SYLVI RIMAYANTI/-7.306900, 112.761197</t>
  </si>
  <si>
    <t>2026-10-05 15:00:00|Tanggal pemasangan : 05 OKTOBER 2026 Jam pemasangan : pagi/siang Info Tambahan : Hubungi pelanggan dulu sebelum ke lokasi terima kasih|40010577|MYDITA</t>
  </si>
  <si>
    <t>ANTAREZ</t>
  </si>
  <si>
    <t>- E23015;E23015 ~ ES23 - Perangkat ONT[0]  - E23015~null~44292;E23015||11||Abodemen 0[0]  - E23015~null~E23015_SWONTDUALB;SWONTDUALB ~ Biaya Sewa ONT Dual Band ~ E23015[50000]  - E24057;E24057 ~ ES24 - Paket HSI Bisnis (HSIE) Khusus Winback[0]  - E24057~n</t>
  </si>
  <si>
    <t>KLATEN</t>
  </si>
  <si>
    <t>DLG</t>
  </si>
  <si>
    <t>SD NEGERI 1 BULUREJO</t>
  </si>
  <si>
    <t>ODP-DLG-FG/056 FG/D04/056.01</t>
  </si>
  <si>
    <t>WO065646428</t>
  </si>
  <si>
    <t>|MN00951|MYIA-079335081932/POI/Erlin Diah/085704713593/sdnegeribulurejo1@gmail.com</t>
  </si>
  <si>
    <t>DELANGGU</t>
  </si>
  <si>
    <t>Warung Pak Parno</t>
  </si>
  <si>
    <t>ODP-BLO-FFE/006 FFE/D02/01.06</t>
  </si>
  <si>
    <t>WO065716539</t>
  </si>
  <si>
    <t>|MN02609|MYIA-047166313631/POI/Suparno/085736109877/tokogugun80@gmail.com</t>
  </si>
  <si>
    <t xml:space="preserve">2026-10-05 15:00:00 | Jam pemasangan : 12.00 Info Tambahan : Hubungi pelanggan dulu sebelum ke lokasi terimakasih </t>
  </si>
  <si>
    <t>CEP</t>
  </si>
  <si>
    <t>KANTOR DESA POJOKWATU</t>
  </si>
  <si>
    <t>ODP-CEP-FG/121</t>
  </si>
  <si>
    <t>WO065645639</t>
  </si>
  <si>
    <t>|MN00410|/ERIFA RISTANTO DEKA/0895428457776/aku.sayangjuwita@gmail.com /Permintaan PSB HSI BASIC 1S INET 200MBPS PAKET WINBACK2 675K/KANTOR DESA POJOKWATU</t>
  </si>
  <si>
    <t>2026-10-04 11:00:00|Jam pemasangan : 12.00 Info Tambahan : Hubungi pelanggan dulu sebelum ke lokasi terimakasih  |40951381|MYDITA</t>
  </si>
  <si>
    <t>CEPU</t>
  </si>
  <si>
    <t>- 11_11446;Biaya PSB HSI EBIS Tunai di Depan ~ 11[150000]  - SP_NOSS;SP_NOSS ~ Internet NOSS Multispeed Network[0]  - SP_NOSS;SP_NOSS ~ Internet NOSS Multispeed Network[0]  - E25061;E25061 ~ ES25 - Paket HSI Basic (HSIEF) Khusus Winback 2.0[0]  - E25061~n</t>
  </si>
  <si>
    <t>|MN00410|/ERIFA RISTANTO DEKA/0895428457776/aku.sayangjuwita@gmail.com /Permintaan PSB HSI BISNIS 1S INET 200MBPS PAKET WINBACK2/KANTOR DESA POJOKWATU</t>
  </si>
  <si>
    <t>DECLINE : Decline - Paket dan Harga Tidak Sesuai Ilham Budhi Prasetya 40000802|MYDITA</t>
  </si>
  <si>
    <t>GDO</t>
  </si>
  <si>
    <t>LASKAR BUAH GODONG</t>
  </si>
  <si>
    <t>ODP-GDO-FG/049 FG/D05/049.01</t>
  </si>
  <si>
    <t>WO065625127</t>
  </si>
  <si>
    <t>|MN00799|MYIA-027088428739/POI/LAELATUL AFIATUN NISAK/085733668576/kantorhrdlaskarbuah@gmail.com</t>
  </si>
  <si>
    <t>2026-10-04 08:00:00 | Nama Pic : LASKAR BUAH GODONG No Hp Pic : 085733668576 Jam Pemasangan : 08:00 - 12.00 Tanggal Pemasangan : MINGGU 04 OKTOBER 2026 Info Tambahan : Hubungi pelanggan sebelum datang ke lokasi</t>
  </si>
  <si>
    <t>GUBUG</t>
  </si>
  <si>
    <t>WRO</t>
  </si>
  <si>
    <t>LPK SAKURA</t>
  </si>
  <si>
    <t>ODP-WRO-FE/001 FE/D01/001.01</t>
  </si>
  <si>
    <t>WO065593057</t>
  </si>
  <si>
    <t>|MN01996|MYIA-042357564633/POI/NGADIYANTO /082323973412/ngadiyanto3412@gmail.com</t>
  </si>
  <si>
    <t xml:space="preserve">2026-10-03 15:00:00 | Nama PIC:  bp ngadiyanto  No HP: 082323973412 Alt: Tanggal: 3/10/2026 Jam Pasang: Sore Note: Hubungi sebelum ke lokasi, terimakasih.   </t>
  </si>
  <si>
    <t>WIROSARI</t>
  </si>
  <si>
    <t>TWM</t>
  </si>
  <si>
    <t>MA TAHFIZHUL QUR&amp; 39;AN 1</t>
  </si>
  <si>
    <t>ODP-TWM-FA/046</t>
  </si>
  <si>
    <t>WO065672084</t>
  </si>
  <si>
    <t>MC60143|/JIMO /085229211411/djeemo@gmail.com/ PSB 1S INET Bisnis  100mbps ABODEMEN 535.000 BLM PPN/ TTPN GRAPARI</t>
  </si>
  <si>
    <t>2026-10-05 08:00:00|Jam pemasangan : 12.00 Info Tambahan : Hubungi pelanggan dulu sebelum ke lokasi terimakasih|40951377|MYDITA</t>
  </si>
  <si>
    <t>KARANGANYAR SOLO</t>
  </si>
  <si>
    <t>GLD</t>
  </si>
  <si>
    <t>Kost Rini D&amp; 39;Wirya</t>
  </si>
  <si>
    <t>ODP-GLD-FR/063 FR/D07/06.63</t>
  </si>
  <si>
    <t>WO065568220</t>
  </si>
  <si>
    <t>|MN00396|MYIA-049629140529/POI/Ari Setya Rini/08122045665/kostsoloraya21@gmail.com</t>
  </si>
  <si>
    <t xml:space="preserve">2026-10-03 11:00:00 | Nama PIC:  bu rini  No HP: 08122045665 Alt: Tanggal: 3/10/2026 Jam Pasang: Siang Note: Hubungi sebelum ke lokasi, terimakasih.  </t>
  </si>
  <si>
    <t>Pondok Wijaya</t>
  </si>
  <si>
    <t>ODP-GLD-FR/010 FR/D01/2A1.10</t>
  </si>
  <si>
    <t>WO065621104</t>
  </si>
  <si>
    <t>|MN00396|MYIA-090316416529/POI/Anastasia Ermin Sarhendayati/081548532247/ermin0611@gmail.com</t>
  </si>
  <si>
    <t>GO CUAN LUWES GENTAN</t>
  </si>
  <si>
    <t>ODP-KRT-FEA/009 FEA/D01/009.01</t>
  </si>
  <si>
    <t>WO065690348</t>
  </si>
  <si>
    <t>|MN00440|MYIA-081723082017/POI/DWI WASMAN/081229055758/dwiwasman5758@gmail.com</t>
  </si>
  <si>
    <t xml:space="preserve">2026-10-05 08:00:00 | Nama Pic : bu idoy  No Hp Pic : 081326259605 No alt : - Jam Pemasangan : pagi  Tanggal Pemasangan : 4 Oktober 2026  </t>
  </si>
  <si>
    <t>SOLO PALUR</t>
  </si>
  <si>
    <t>KANTOR DESA GIRIMARTO</t>
  </si>
  <si>
    <t>ODP-JSO-FG/016 FG/D01/016.01</t>
  </si>
  <si>
    <t>WO065563777</t>
  </si>
  <si>
    <t>|MN02255|MYIA-022742020622/POI/FEBRIAN ARLIEK WIJANARKO/085879211306/desagirimarto21@gmail.com</t>
  </si>
  <si>
    <t xml:space="preserve">2026-10-05 08:00:00 | M Janji : 03/10/2026 Jam Pasang : Pagi  NoteÃ‚Â :  hubungi terlebih dahulu sebelum kelokasi  </t>
  </si>
  <si>
    <t>BRILLIANT JAYA FROZEN FOOD</t>
  </si>
  <si>
    <t>ODP-JSO-FG/045 FG/D05/045.01</t>
  </si>
  <si>
    <t>WO065648317</t>
  </si>
  <si>
    <t>|MN02255|MYIA-045812021716/POI/SLAMET RIYANTO/082227998080/nunuriyanto@gmail.com</t>
  </si>
  <si>
    <t>WNG</t>
  </si>
  <si>
    <t>SMP NEGERI 1 MANYARAN</t>
  </si>
  <si>
    <t>ODP-WNG-FV/021 FV/D04/021.01</t>
  </si>
  <si>
    <t>WO065663305</t>
  </si>
  <si>
    <t>|MN00943|MYIA-032734233444/POI/ADITYA ANGGUN PRAMESTI /081575903231/smpn1manyaran@yahoo.com</t>
  </si>
  <si>
    <t>TOKO BERKAH</t>
  </si>
  <si>
    <t>ODP-WNG-FH/020 FH/D02/020.01</t>
  </si>
  <si>
    <t>WO065726163</t>
  </si>
  <si>
    <t>|MN02255|MYIA-000595524551/POI/SUGIYANTO/085229024486/giyanto03021976@gmail.com</t>
  </si>
  <si>
    <t>2026-10-06 08:00:00 | Tanggal pemasangan : 06 OKTOBER 2026 Jam pemasangan : pagi/siang Info Tambahan : Hubungi pelanggan dulu sebelum ke lokasi terima kasih</t>
  </si>
  <si>
    <t>PT. Citra sentral jagat (mess)</t>
  </si>
  <si>
    <t>ODP-MOJ-FK/32</t>
  </si>
  <si>
    <t>WO065583860</t>
  </si>
  <si>
    <t>|MC20232|MYIA-030345666071/POI/shangjin chen/081252397673/indibizcitrasentraljagat@gmail.com</t>
  </si>
  <si>
    <t>Follow Up Revoke Completed, New Order ID : SC1002621279</t>
  </si>
  <si>
    <t>HSI Bisnis Basic Promo Hari Pelanggan Nasional PSB 70% - 300 Mbps</t>
  </si>
  <si>
    <t>SMK MUHAMMADIYAH 3 JOMBANG</t>
  </si>
  <si>
    <t>ODP-MOJ-FE/63</t>
  </si>
  <si>
    <t>WO065609024</t>
  </si>
  <si>
    <t>|MN02084|/SMK MUHAMMADIYAH 3 JOMBANG/WINBACK 2.0 HSI B2B (1:1) 100MBPS 535RB PSB DISC 70%//smkm3jombang@yahoo.co.id/BAMBANG SETIAWAN /81515903949</t>
  </si>
  <si>
    <t>2026-10-03 15:00:00|Nama PIC:  bp bambang No HP: 081515903949 Alt: Tanggal: 3/10/2026 Jam Pasang: Sore Note: Hubungi sebelum ke lokasi, terimakasih.  |40931149|MYDITA</t>
  </si>
  <si>
    <t>LUXURY PARFUME</t>
  </si>
  <si>
    <t>ODP-MOJ-FK/22</t>
  </si>
  <si>
    <t>WO065698732</t>
  </si>
  <si>
    <t>|MN01614|/LUXURY PARFUME/WINBACK 2.0 HSI B2B (1:1) 50MBPS 355RB PSB DISC 70%//erwinsetiawan01111989@gmail.com/ERWIN SETIAWAN/81332823983</t>
  </si>
  <si>
    <t>2026-10-05 08:00:00|Nama PIC: bp erwin Notel: 081332823983 Tanggal: 5/10/2026 Jam Pasang: Pagi Note: Hubungi sebelum ke lokasi, terimakasih.  |40931149|MYDITA</t>
  </si>
  <si>
    <t>WO065692386</t>
  </si>
  <si>
    <t>TOKO KUE MOJOSARI MOJOKERTO</t>
  </si>
  <si>
    <t>ODP-MJS-FN/13 FN/D02/13.01</t>
  </si>
  <si>
    <t>WO065666339</t>
  </si>
  <si>
    <t>|MN02214|MYIA-054970631628/POI/SOFANDI/081211377715/sofandioncom@gmail.com</t>
  </si>
  <si>
    <t xml:space="preserve">2026-10-04 15:00:00 | Nama PIC : Bp Fandi No HP : 081211377715 No Alt : - M Janji : 04 Oktober 2026 Jam Pasang : Pagi / Siang Note : hubungi pelanggan jika ingin kelokasi </t>
  </si>
  <si>
    <t>PELITA JAYA</t>
  </si>
  <si>
    <t>ODP-MRT-FAX/006</t>
  </si>
  <si>
    <t>WO065578498</t>
  </si>
  <si>
    <t>|MN02084|/PELITA JAYA /WINBACK 2.0 HSI B2B (1:1) 50MBPS 355RB PSB DISC 70%//sasonoa205@gmail.com/ARI FERIUDIN /85856062478</t>
  </si>
  <si>
    <t>2026-10-03 11:00:00|Nama : ARI No HP : 085856062478 No Alternatif : M Janji : 03/10/2026 Jam Pasang : Pagi NoteÃ‚Â :  Hubungi terlebih dahulu sebelum ke lokasi |40961371|MYDITA</t>
  </si>
  <si>
    <t>PT ELIZABETH HANJAYA</t>
  </si>
  <si>
    <t>ODP-MRT-FB/30 FB/D06/30.01</t>
  </si>
  <si>
    <t>WO065633361</t>
  </si>
  <si>
    <t>|MN01245|MYIA-076421521819/POI/ripki hamdi/081213000729/hamdi@elizabethbag.com</t>
  </si>
  <si>
    <t>2026-10-04 08:00:00 | Nama PIC : Ripki No HP : 081213000729 No Alt :  M Janji : 04 Okt 2026 Jam Pasang : Pagi / Siang Note : hubungi pelanggan jika ingin ke lokasi, terima kasih</t>
  </si>
  <si>
    <t>BIENSI FES YENINDO</t>
  </si>
  <si>
    <t>ODP-MRT-FAJ/20</t>
  </si>
  <si>
    <t>|MN02783|/BIENSI FES YENINDO/WINBACK HSI B2B + NETMONK (1:1) 150MBPS 761,1RB PSB DISC 70%/081217812031/sunrise.3sco@gmail.com/AULIA AKBAR/-7.471587, 112.443147</t>
  </si>
  <si>
    <t>Gudang Pd Mutiara</t>
  </si>
  <si>
    <t>ODP-SDA-FAC/04 FAC/D01/04.01</t>
  </si>
  <si>
    <t>WO065581793</t>
  </si>
  <si>
    <t>MD|MYDB-20261002270176|DN00001/MN01572|Gudang Pd Mutiara|081288377414</t>
  </si>
  <si>
    <t xml:space="preserve">2026-10-03 11:00:00 | Waktu pemasnagan : 3 Oktober 2026 Jam pemasangan : 08.00 - 12.00 Mohon hubungi pelanggan sebelum ke lokasi  Terima kasih </t>
  </si>
  <si>
    <t>Sport Station</t>
  </si>
  <si>
    <t>ODP-PDA-FAA/31</t>
  </si>
  <si>
    <t>WO065717494</t>
  </si>
  <si>
    <t>|MN02280|MYIA-033300865008/POI/Maskur Rizal Aswandi Putra/087765630195/maskurrizal9@gmail.com</t>
  </si>
  <si>
    <t>2026-10-05 15:00:00 | Nama Pic : BP MASKUR No Hp Pic : 087765630195 Jam Pemasangan : 08:00 - 12.00 Tanggal Pemasangan : SENIN 05 OKTOBER 2026 Info Tambahan : Hubungi pelanggan sebelum datang ke lokasi</t>
  </si>
  <si>
    <t>PANDAAN</t>
  </si>
  <si>
    <t>WARUNG KOPI JOG</t>
  </si>
  <si>
    <t>ODP-PSN-FV/54</t>
  </si>
  <si>
    <t>WO065552616</t>
  </si>
  <si>
    <t>|MN01982|/WARUNG KOPI JOG/WINBACK 2.0 HSI B2B (1:1) 75MBPS 415RB PSB DISC 70%/PSN/sekirooanj21@gmail.com/EKO WIDODO /82143398425</t>
  </si>
  <si>
    <t>2026-10-03 08:00:00|Jam pemasangan : 12.00 Info Tambahan : Hubungi pelanggan dulu sebelum ke lokasi terimakasih|40951377|MYDITA</t>
  </si>
  <si>
    <t>DEWA MOTOR KETEGAN SIDOARJO</t>
  </si>
  <si>
    <t>ODP-SPJ-FBC/12 FBC/D04/12.01</t>
  </si>
  <si>
    <t>WO065628799</t>
  </si>
  <si>
    <t>|MN01984|MYIA-055116925234/POI/TRI HENDRA/082114253919/ap.finance@dewamotor.com</t>
  </si>
  <si>
    <t xml:space="preserve">2026-10-04 08:00:00 | Jam pemasangan : 12.00 Info Tambahan : Hubungi pelanggan dulu sebelum ke lokasi terimakasih  </t>
  </si>
  <si>
    <t>ASPIRE GRUP INDONESIA</t>
  </si>
  <si>
    <t>ODP-WR1-FGL/47</t>
  </si>
  <si>
    <t>WO065636657</t>
  </si>
  <si>
    <t xml:space="preserve">|MN02394|/ASPIRE GRUP INDONESIA/HSI Bisnis Promo HUT Telkom (1:1) 75 Mbps (Rp 415.000) PSB Rp 150.000/081387966677/hrdga.aspiregroupindonesia@gmail.com/BUDI/Pergudangan Tiga Permata Logistik, no E1, Jl Raya Aloha KM 15 Sidoarjo </t>
  </si>
  <si>
    <t>2026-10-04 08:00:00|Jam pemasangan : 12.00 Info Tambahan : Hubungi pelanggan dulu sebelum ke lokasi terimakasih  |40951381|MYDITA</t>
  </si>
  <si>
    <t>ODP-WR1-FHW/71</t>
  </si>
  <si>
    <t>WO065636828</t>
  </si>
  <si>
    <t>|MN02394|/ASPIRE GRUP INDONESIA /BUDI/081387966677/hrdga.aspiregroupindonesia@gmail.com/HSI Bisnis Promo HUT Telkom (1:1) 75 Mbps (Rp 415.000) PSB Rp 150.000</t>
  </si>
  <si>
    <t>WO065651963</t>
  </si>
  <si>
    <t>2026-10-04 11:00:00|Tanggal pemasangan : 04 Okt 2026 Jam pemasangan : 12.00 Info Tambahan : Hubungi pelanggan dulu sebelum ke lokasi terima kasih.|40941148|MYDITA</t>
  </si>
  <si>
    <t>KOST BRC</t>
  </si>
  <si>
    <t>ODP-SLI-FAE/066 FAE/D06/066.01</t>
  </si>
  <si>
    <t>WO065542892</t>
  </si>
  <si>
    <t>MD|MYDB-20261001270145|DN00001/MN00663|KOST BRC|085956671372</t>
  </si>
  <si>
    <t>2026-10-03 08:00:00 | Nama : BP MUHAMMAD ISROK No Hp : 085956671372 No Alt :  Tgl Pemasangan : 03 Oktober 2026 Interval : PAGI  Note : Hubungi pelanggan terlebih dahulu</t>
  </si>
  <si>
    <t>WAITING AKTIFASI IHLD</t>
  </si>
  <si>
    <t>PONDOK PESANTREN DARUL ABROR</t>
  </si>
  <si>
    <t>WO065251953</t>
  </si>
  <si>
    <t>|MN00238|MYIA-089752171710/POI/KHAFID/088215414280/darulabror01@gmail.com</t>
  </si>
  <si>
    <t>2026-09-29 11:00:00 | Nama : BP KHAFID  No Hp : 088215414280 No Alt :  Tgl Pemasangan : 29 September 2026 Interval : PAGI  Note : Hubungi pelanggan terlebih dahulu</t>
  </si>
  <si>
    <t>WAITING:  |MYDITA</t>
  </si>
  <si>
    <t>JEPARA</t>
  </si>
  <si>
    <t>PEC</t>
  </si>
  <si>
    <t>KOST PUTRI GRAHA PELANGI</t>
  </si>
  <si>
    <t>ODP-PEC-FF/013 FF/D03/013.01</t>
  </si>
  <si>
    <t>WO065546069</t>
  </si>
  <si>
    <t>|MC60028|MYIA-082217293624/POI/Listyarini/0895361861891/watikuswati465@yahoo.com</t>
  </si>
  <si>
    <t xml:space="preserve">2026-10-03 08:00:00 | M Janji : 03/10/2026 Jam Pasang : Pagi  NoteÃ‚Â :  hubungi terlebih dahulu sebelum kelokasi </t>
  </si>
  <si>
    <t>PECANGAAN</t>
  </si>
  <si>
    <t>PT Rania Vardhamma Abadi</t>
  </si>
  <si>
    <t>ODP-KUD-FAJ/172 FAJ/D10/172.01</t>
  </si>
  <si>
    <t>WO065572272</t>
  </si>
  <si>
    <t>|MC60024|MYIA-091479439536/POI/Sunarto Wibowo/082241817590/its.idraniabeauty@gmail.com</t>
  </si>
  <si>
    <t>2026-10-03 11:00:00 | Nama PIC : bapak dian No HP : 08812438587 Alt :  M Janji : (SABTU/3/oktober/2026) jam Pasang : 09:00 Note : hubungi pelanggan jika ingin kelokasi</t>
  </si>
  <si>
    <t>MJE</t>
  </si>
  <si>
    <t>Motu Technology Group</t>
  </si>
  <si>
    <t>VODP-MJE-FE/026 FE/D03/026.01</t>
  </si>
  <si>
    <t>WO065587051</t>
  </si>
  <si>
    <t>MD|MYDB-20261002270178|DN00001/MN00299|Motu Technology Group|085803627529</t>
  </si>
  <si>
    <t>PT TEGAR SUKSES ABADI</t>
  </si>
  <si>
    <t>ODP-SMT-FAX/069 FAX/D05/10.069</t>
  </si>
  <si>
    <t>WO065651602</t>
  </si>
  <si>
    <t>MD|MYDB-20261003270223|DC50007/MC50033|PT TEGAR SUKSES ABADI|0818452727</t>
  </si>
  <si>
    <t>2026-10-05 08:00:00 | Tanggal pemasangan : 05 Okt 2026 Jam pemasangan : 09.00 Info Tambahan : Hubungi pelanggan dulu sebelum ke lokasi terima kasih.</t>
  </si>
  <si>
    <t>GNK</t>
  </si>
  <si>
    <t>CV Makin Makmur</t>
  </si>
  <si>
    <t>ODP-GNK-FG/021 FG/D02/021.01</t>
  </si>
  <si>
    <t>WO065552870</t>
  </si>
  <si>
    <t>MD|MYDB-20261001270120|DN00001/MN00663|CV Makin Makmur|089696125399</t>
  </si>
  <si>
    <t>2026-10-03 08:00:00 | Jam pemasangan : 12.00 Info Tambahan : Hubungi pelanggan dulu sebelum ke lokasi terimakasih</t>
  </si>
  <si>
    <t>Kantor KSP Makmur Lestari</t>
  </si>
  <si>
    <t>ODP-GNK-FAA/014</t>
  </si>
  <si>
    <t>WO065641830</t>
  </si>
  <si>
    <t>|MC50147|MYIA-038191314362/POI/AMIRUDIN/081327581371/ksp.makmurlestari@gmail.com</t>
  </si>
  <si>
    <t>2026-10-05 08:00:00 | Nama : BP AMIRUDIN No Hp : 081327581371 No Alt :  Tgl Pemasangan : 05 Oktober 2026 Interval : PAGI  Note : Hubungi pelanggan terlebih dahulu</t>
  </si>
  <si>
    <t>ODP-GNK-FA/105</t>
  </si>
  <si>
    <t xml:space="preserve">AMRBS;950223;ALDHIAZ;JKT OUTER;HSI Bisnis PSB 70% - 150 Mbps - (819000);CP RIZIQ 0877-1577-1000  ALT SANDY 087778113956;billing@bnteknologi.com  </t>
  </si>
  <si>
    <t>PT JABA</t>
  </si>
  <si>
    <t>ODP-JHR-FAE/094 FAE/D07/094.01</t>
  </si>
  <si>
    <t>WO065710075</t>
  </si>
  <si>
    <t>|MC80042|MYIA-016237939401/POI/Adi Nugroho /085867142400/benjoladi05@gmail.com</t>
  </si>
  <si>
    <t>2026-10-05 11:00:00 | Nama PIC : BAPAK ADI No HP : 085867142400 Alt :  M Janji : (SENIN/5/OKTOBER/2026) jam Pasang : 09:00 Note : hubungi pelanggan jika ingin kelokasi</t>
  </si>
  <si>
    <t>MJP</t>
  </si>
  <si>
    <t>MAJAPAHIT</t>
  </si>
  <si>
    <t>AJIBARANG</t>
  </si>
  <si>
    <t>CLO</t>
  </si>
  <si>
    <t>Semesta Corp</t>
  </si>
  <si>
    <t>ODP-CLO-FB/003 FB/D01/003.01</t>
  </si>
  <si>
    <t>WO065670445</t>
  </si>
  <si>
    <t>|MC00213|MYIA-075139826598/POI/NOVIATUN/081548587086/semestacorp22@gmail.com</t>
  </si>
  <si>
    <t>2026-10-05 08:00:00 | Nama PIC : Ayas No HP : Ayas No Alt :  M Janji : 04 Okt 2026 Jam Pasang : Pagi / Siang Note : hubungi pelanggan jika ingin ke lokasi, terima kasih</t>
  </si>
  <si>
    <t>Follow Up Revoke Completed, New Order ID : SC1002620985</t>
  </si>
  <si>
    <t>ODP-PWT-FBH/137</t>
  </si>
  <si>
    <t>2026-10-03 08:00:00|M Janji :  02 Okt  2026  Jam Pasang : Pagi / Siang  Note : hubungi pelanggan jika ingin kelokasi  |40981182|MYDITA</t>
  </si>
  <si>
    <t>SAFE BAKERY</t>
  </si>
  <si>
    <t>WO065719670</t>
  </si>
  <si>
    <t>|MN02701|MYIA-041447247225/POI/Muhammad habib azis /081511312217/bakerysafe411@gmail.com</t>
  </si>
  <si>
    <t>2026-10-05 15:00:00 | Tanggal Pemasangan : 05 Oktober 2026 Jam Pemasangan : 08:00 15:00 Info Tambahan : Hubungi pelanggan dulu sebelum ke lokasi terimakasih</t>
  </si>
  <si>
    <t>CILACAP</t>
  </si>
  <si>
    <t>GML</t>
  </si>
  <si>
    <t>PT. CILACAP GAS ELPIJI</t>
  </si>
  <si>
    <t>ODP-GML-FB/030 FB/D03/030.01</t>
  </si>
  <si>
    <t>WO065561415</t>
  </si>
  <si>
    <t>|MN00648|MYIA-068580957564/POI/abdussalam/081393634361/cilacapgaselpiji@yahoo.com</t>
  </si>
  <si>
    <t>2026-10-05 11:00:00 | Jam Pemasangan : siang Tanggal Pemasangan :05/10/2026 Info Tambahan : Hubungi pelanggan sebelum datang ke lokasi</t>
  </si>
  <si>
    <t>MAN</t>
  </si>
  <si>
    <t>Toko Nasohi</t>
  </si>
  <si>
    <t>ODP-MAN-FX/045 FX/D04/045.01</t>
  </si>
  <si>
    <t>WO065573047</t>
  </si>
  <si>
    <t>|MN02834|MYIA-045710631853/POI/Zanur Rohman/085640451576/nvgojen@gmail.com</t>
  </si>
  <si>
    <t>2026-10-06 15:00:00 | Waktu pemasnagan : 3 Oktober 2026 Jam pemasangan : 08.00 - 12.00 Mohon hubungi pelanggan sebelum ke lokasi  Terima kasih</t>
  </si>
  <si>
    <t>MAJENANG</t>
  </si>
  <si>
    <t>Global Jet Express / TCCLP061</t>
  </si>
  <si>
    <t>ODP-MAN-FE/075</t>
  </si>
  <si>
    <t>WO065628042</t>
  </si>
  <si>
    <t>|MC80228|/Global Jet Express TCCLP061 /Paket HSI Bisnis Promo HPN 1:1 100Mbps/Rahmawati Tianingrum/081127008226 082298156843/purchasepilarprima@gmail.com</t>
  </si>
  <si>
    <t>2026-10-06 11:00:00|Tanggal Pemasangan : 06 Oktober 2026 Jam Pemasangan : 08:00 15:00 Info Tambahan : Hubungi pelanggan dulu sebelum ke lokasi terimakasih|40931149|MYDITA</t>
  </si>
  <si>
    <t>SMA NEGERI 1 BATUR</t>
  </si>
  <si>
    <t>ODP-BJR-FAC/004 FAC/D01/004.01</t>
  </si>
  <si>
    <t>WO065573255</t>
  </si>
  <si>
    <t>|MN00909|MYIA-074592616176/POI/ari budi/085227666070/sma1batur@gmail.com</t>
  </si>
  <si>
    <t>2026-10-04 08:00:00 | Jam Pemasangan : 08:00 - 12.00 Tanggal Pemasangan : SABTU 03 OKTOBER 2026 Info Tambahan : Hubungi pelanggan sebelum datang ke lokasi</t>
  </si>
  <si>
    <t>JJB OFFICE KUTARINGIN</t>
  </si>
  <si>
    <t>ODP-BJR-FJ/008</t>
  </si>
  <si>
    <t>WO065606139</t>
  </si>
  <si>
    <t>|MN00649|MYIA-016105488219/POI/maylani/+6283171986272/maylani.kopijjb@gmail.com</t>
  </si>
  <si>
    <t>2026-10-04 08:00:00 | Jam Pemasangan : pagi  Tanggal Pemasangan :04/10/2026 Info Tambahan : Hubungi pelanggan sebelum datang ke lokasi</t>
  </si>
  <si>
    <t>TOKO KURWANTO</t>
  </si>
  <si>
    <t>ODP-BJR-FN/002 FN/D01/002.01</t>
  </si>
  <si>
    <t>WO065693782</t>
  </si>
  <si>
    <t>|MN00909|MYIA-043132622532/POI/KURWANTO/085759046257/kurwantobae2@gmail.com</t>
  </si>
  <si>
    <t>2026-10-05 11:00:00 | Tanggal Pemasangan : 05 Oktober 2026 Jam Pemasangan : 08:00 15:00 Info Tambahan : Hubungi pelanggan dulu sebelum ke lokasi terimakasih</t>
  </si>
  <si>
    <t>Follow Up Revoke Completed, New Order ID : SC1002620767</t>
  </si>
  <si>
    <t>ODP-KLP-FE/001</t>
  </si>
  <si>
    <t>WO065628481</t>
  </si>
  <si>
    <t xml:space="preserve">2026-10-02 11:00:00 | Nama PIC : Hasbi  No HP : 081216998674  Alt :   M Janji : 02/10/2026  Jam Pasang : 08.00 - 13:00   NoteÃ‚Â :  hubungi terlebih dahulu sebelum kelokasi </t>
  </si>
  <si>
    <t>ODP-KLP-FD/052</t>
  </si>
  <si>
    <t>WO065658558</t>
  </si>
  <si>
    <t>2026-10-05 15:00:00|Nama PIC : Ivan  No HP : 081288126705 No Alt :  M Janji : 04 Okt 2026 Jam Pasang : Pagi / Siang Note : hubungi pelanggan jika ingin ke lokasi, terima kasih|40981184|MYDITA</t>
  </si>
  <si>
    <t>- E23015;E23015 ~ ES23 - Perangkat ONT[0]  - E23015~null~44292;E23015||11||Abodemen 0[0]  - E23015~null~E23015_SWONTPREM;SWONTPREM ~ Biaya Sewa ONT Premium ~ E23015[50000]  - E23046;E23046 ~ ES23 - Paket HSI Bisnis[0]  - E23046~null~E23046_UNL;UNL ~ Inter</t>
  </si>
  <si>
    <t>BATANG</t>
  </si>
  <si>
    <t>BTG</t>
  </si>
  <si>
    <t>CV Sinergi Sentosa Bersama</t>
  </si>
  <si>
    <t>ODP-BTG-FF/066</t>
  </si>
  <si>
    <t>WO065558426</t>
  </si>
  <si>
    <t>|MB00449|MYIA-027227481877/POI/bapak/085784843233/sinergi.transport@gmail.com</t>
  </si>
  <si>
    <t xml:space="preserve">2026-10-01 11:00:00 | Jam pemasangan : 12.00  Info Tambahan : Hubungi pelanggan dulu sebelum ke lokasi  terimakasih   </t>
  </si>
  <si>
    <t>warung ciki ciki</t>
  </si>
  <si>
    <t>ODP-BTG-FAA/028 FAA/D03/028.01</t>
  </si>
  <si>
    <t>WO065714823</t>
  </si>
  <si>
    <t>|MN00915|MYIA-093662008292/POI/waryukni/081325486248/warzuqni29@gmail.com</t>
  </si>
  <si>
    <t>2026-10-05 15:00:00 | Nama Pic : bu olivia  No Hp Pic : 081325486248 No alt : - Jam Pemasangan : pagi  Tanggal Pemasangan : 5 Oktober 2026</t>
  </si>
  <si>
    <t>HSI Bisnis Basic Promo Hari Pelanggan Nasional PSB 70% - 150 Mbps</t>
  </si>
  <si>
    <t>PKL</t>
  </si>
  <si>
    <t>REDDOG TSM PEKALONGAN</t>
  </si>
  <si>
    <t>ODP-PKL-FCQ/039 FCQ/D02/039.01</t>
  </si>
  <si>
    <t>WO065643329</t>
  </si>
  <si>
    <t>|MN01881|MYIA-029815829783/POI/reinard pramudya/082210906110/finance@reddog.co.id</t>
  </si>
  <si>
    <t>CMA</t>
  </si>
  <si>
    <t>ALOES GAME</t>
  </si>
  <si>
    <t>ODP-CMA-FD/035 FD/D07/035.01</t>
  </si>
  <si>
    <t>WO065573144</t>
  </si>
  <si>
    <t>|MN02086|MYIA-020036728409/POI/Haryanto/085740257606/haris.alus@gmail.com</t>
  </si>
  <si>
    <t>PML</t>
  </si>
  <si>
    <t>PBG</t>
  </si>
  <si>
    <t>MA SAMBAS PURBALINGGA</t>
  </si>
  <si>
    <t>ODP-PBG-FQ/112</t>
  </si>
  <si>
    <t>WO065629778</t>
  </si>
  <si>
    <t>|MN02834|MYIA-024069358550/POI/PUTUT PRIANGGONO, S.Pd/085643993818/masambaspurbalingga@gmail.com</t>
  </si>
  <si>
    <t>2026-10-04 11:00:00 | Tanggal Pemasangan : 04 Oktober 2026 Jam Pemasangan : 08:00 15:00 Info Tambahan : Hubungi pelanggan dulu sebelum ke lokasi terimakasih</t>
  </si>
  <si>
    <t>PT BOLANG HAIR EXSTENSION</t>
  </si>
  <si>
    <t>ODP-PBG-FAQ/017 FAQ/D02/017.01</t>
  </si>
  <si>
    <t>WO065717934</t>
  </si>
  <si>
    <t>|MC00213|MYIA-095123908268/POI/HENDRIK IRWAN SETIYONO/082226661617/metropolesep18@gmail.com</t>
  </si>
  <si>
    <t>2026-10-07 11:00:00 | Nama Pic : BP HENDRIK No Hp Pic : 082226661617 Jam Pemasangan : 08:00 - 12.00 Tanggal Pemasangan : SENIN 05 OKTOBER 2026 Info Tambahan : Hubungi pelanggan sebelum datang ke lokasi</t>
  </si>
  <si>
    <t>WO065593460</t>
  </si>
  <si>
    <t>2026-10-03 15:00:00|Tanggal pemasangan: 03/10/2026 Jam pemasangan : pagi / siang Info Tambahan : Hubungi pelanggan dulu sebelum ke lokasi. terima kasih|40921089|MYDITA</t>
  </si>
  <si>
    <t>WO065587262</t>
  </si>
  <si>
    <t>2026-10-03 15:00:00|Tanggal Pemasangan : 03 Oktober 2026 Jam Pemasangan : 08:00 15:00 Info Tambahan : Hubungi pelanggan dulu sebelum ke lokasi terimakasih|40931149|MYDITA</t>
  </si>
  <si>
    <t>TEG</t>
  </si>
  <si>
    <t>CV MAKMUR ABADI</t>
  </si>
  <si>
    <t>ODP-TEG-FBT/001</t>
  </si>
  <si>
    <t>WO065596859</t>
  </si>
  <si>
    <t>AMRBS;404469;REG3;ALI FATKHUDIN;085100284847;HSI 150MB;620k;PIC KEVIN 081585833988; kevin.w.sutjiadi@gmail.com</t>
  </si>
  <si>
    <t>2026-10-05 08:00:00|telp :081585833988 Jam pemasangan :pagi / siang 05/10/2026 Info Tambahan : Hubungi pelanggan dulu sebelum ke lokasi terimakasih |40000802|MYDITA</t>
  </si>
  <si>
    <t>TOKO ADI</t>
  </si>
  <si>
    <t>ODP-BLU-FC/117 FC/D02/117.01</t>
  </si>
  <si>
    <t>WO065548010</t>
  </si>
  <si>
    <t>MD|MYDB-20261001270138|DN00001/MN00377|TOKO ADI|083190715468</t>
  </si>
  <si>
    <t xml:space="preserve">2026-10-03 08:00:00 | Nama : BAPA ANGGER No HP : 083190715468 No Alternatif : M Janji : 03/10/2026 Jam Pasang : Pagi NoteÃ‚Â :  Hubungi terlebih dahulu sebelum ke lokasi </t>
  </si>
  <si>
    <t>TOKO EMAS H AMINAH DJAMALI</t>
  </si>
  <si>
    <t>WO065714808</t>
  </si>
  <si>
    <t>|MN01881|MYIA-005380638838/POI/agunh suprayogi/081542845483/suprayogiagung003@gmail.com</t>
  </si>
  <si>
    <t>2026-10-05 15:00:00 | Nama : BP AGUNG SUPRAYOGI  No Hp : 081542845483 No Alt :  Tgl Pemasangan : 05 Oktober 2026 Interval : PAGI  Note : Hubungi pelanggan terlebih dahulu</t>
  </si>
  <si>
    <t>toko uddin</t>
  </si>
  <si>
    <t>ODP-GSK-FR/31 FR/D04/31.01</t>
  </si>
  <si>
    <t>WO065649410</t>
  </si>
  <si>
    <t>MD|MYDB-20261003270202|DN00001/MN00018|toko uddin|081977378466</t>
  </si>
  <si>
    <t>SMA Darul Islam Gresik Ruang Lab</t>
  </si>
  <si>
    <t>ODP-GSK-FX/02 FX/D-01/02-01</t>
  </si>
  <si>
    <t>WO065572931</t>
  </si>
  <si>
    <t>MD|MYDB-20261002270158|DN00001/MN02100|SMA Darul Islam Gresik Ruang Lab|08563038646</t>
  </si>
  <si>
    <t>SMA Darul Islam Gresik</t>
  </si>
  <si>
    <t>WO065572244</t>
  </si>
  <si>
    <t>MD|MYDB-20261002270157|DN00001/MN02100|SMA Darul Islam Gresik|6285733461451</t>
  </si>
  <si>
    <t>toko maskumambang</t>
  </si>
  <si>
    <t>ODP-SDY-FB/34 FB/D06/34.01</t>
  </si>
  <si>
    <t>WO065571392</t>
  </si>
  <si>
    <t>MD|MYDB-20261002270171|DN00001/MN00018|toko maskumambang|087782069264</t>
  </si>
  <si>
    <t>by localoo</t>
  </si>
  <si>
    <t>ODP-SDY-FL/19 FL/D08/19.01</t>
  </si>
  <si>
    <t>WO065665930</t>
  </si>
  <si>
    <t>|MN00216|MYIA-067678552545/POI/syaiful arif/0895637842700/syaifularif6472@gmail.com</t>
  </si>
  <si>
    <t xml:space="preserve">2026-10-04 15:00:00 | Jam pemasangan : 12.00 Info Tambahan : Hubungi pelanggan dulu sebelum ke lokasi terimakasih  </t>
  </si>
  <si>
    <t>ISTANA KERUPUK</t>
  </si>
  <si>
    <t>ODP-BDG-FA/43 FA/D07/43.01</t>
  </si>
  <si>
    <t>WO065674485</t>
  </si>
  <si>
    <t>|MN00216|MYIA-089322272762/POI/fajar Kurniawan /087869524317/fajarkurniawan.skom@gmail.com</t>
  </si>
  <si>
    <t>TRUBUS COFFEE</t>
  </si>
  <si>
    <t>WO065678824</t>
  </si>
  <si>
    <t>|MN00216|MYIA-015420451482/POI/amaris fatwana/085179788720/fatwana90@gmail.com</t>
  </si>
  <si>
    <t>2026-10-05 10:00:00 | Nama PIC : TRUBUS COFFEE No HP : 085179788720 No Alt :  M Janji : 04 Okt 2026 Jam Pasang : Pagi / Siang Note : hubungi pelanggan jika ingin ke lokasi, terima kasih</t>
  </si>
  <si>
    <t>MONARCH</t>
  </si>
  <si>
    <t>ODP-LMG-FE/41 FE/D08/41.01</t>
  </si>
  <si>
    <t>WO065621978</t>
  </si>
  <si>
    <t>|MN00216|MYIA-051407422502/POI/beny Maulana /087890327141/beny45986@gmail.com</t>
  </si>
  <si>
    <t xml:space="preserve">2026-10-04 10:00:00 | Jam pemasangan : 12.00 Info Tambahan : Hubungi pelanggan dulu sebelum ke lokasi terimakasih </t>
  </si>
  <si>
    <t>Warung Cinta</t>
  </si>
  <si>
    <t>ODP-LMG-FY/03 FY/D01/03.01</t>
  </si>
  <si>
    <t>WO065657141</t>
  </si>
  <si>
    <t>MD|MYDB-20261002270186|DN00001/MN01273|Warung Cinta|085655176114</t>
  </si>
  <si>
    <t xml:space="preserve">2026-10-04 11:00:00 | Nama PIC : Bp Slamet No HP : 085655176114 No Alt : - M Janji : 04 Oktober 2026 Jam Pasang : Pagi / Siang Note : hubungi pelanggan jika ingin kelokasi </t>
  </si>
  <si>
    <t>Ogik barru</t>
  </si>
  <si>
    <t>ODP-LMG-FG/28 FG/D03/28.01</t>
  </si>
  <si>
    <t>WO065643416</t>
  </si>
  <si>
    <t>MD|MYDB-20261002270179|DD00001/MN01781|Ogik barru|081218276757</t>
  </si>
  <si>
    <t>RUKO JUPRIYONO</t>
  </si>
  <si>
    <t>ODP-PAZ-FT/26 FT/D01/26.01</t>
  </si>
  <si>
    <t>WO065577605</t>
  </si>
  <si>
    <t>|MN02280|MYIA-032105536556/POI/JUPRIYONO/085706483644/jupriy41@gmail.com</t>
  </si>
  <si>
    <t xml:space="preserve">2026-10-03 11:00:00 | Nama PIC:  bp jupriyono No HP: 085706483644 Alt: Tanggal: 3/10/2026 Jam Pasang: Siang Note: Hubungi sebelum ke lokasi, terimakasih.   </t>
  </si>
  <si>
    <t>Follow Up Revoke Completed, New Order ID : SC1002621574</t>
  </si>
  <si>
    <t>BRAM DIGITAL PRINTING</t>
  </si>
  <si>
    <t>ODP-SMJ-FQ/44 FQ/D04/44.01</t>
  </si>
  <si>
    <t>WO065613127</t>
  </si>
  <si>
    <t>|MC20010|MYIA-091349879801/POI/Suhartadi /085867011939/adisuhartadi660@gmail.com</t>
  </si>
  <si>
    <t>HSI Bisnis Bundling OCA Breach Checker Promo H2 2026 PSB 70% - 50 Mbps</t>
  </si>
  <si>
    <t>BALAI DESA SUKOLILO BANCAR</t>
  </si>
  <si>
    <t>ODP-BCR-FAC/21</t>
  </si>
  <si>
    <t>WO065592093</t>
  </si>
  <si>
    <t>|MC20125|MYIA-041853226196/POI/AHMAD LATIF HIDAYAT/081235000876/ahmdlatief151@gmail.com</t>
  </si>
  <si>
    <t xml:space="preserve">2026-10-01 15:00:00 | telp:081235000876  alt :   manja : pagi / siang  01/10/2026  hub sebelum ke lokasi   </t>
  </si>
  <si>
    <t>SPPG RENGEL</t>
  </si>
  <si>
    <t>ODP-RGL-FAE/55 FAE/D06/55.01</t>
  </si>
  <si>
    <t>WO065665343</t>
  </si>
  <si>
    <t>|MN02366|MYIA-075205190902/POI/A ilham dzikriansyah/085156575486/sppgrengel01@gmail.com</t>
  </si>
  <si>
    <t xml:space="preserve">2026-10-04 15:00:00 |  M Janji : (4/oktober/2026) jam Pasang : 09:00 Note : hubungi pelanggan jika ingin kelokasi </t>
  </si>
  <si>
    <t>SMA St. Arnoldus Janssen Ruang Kepala Sekolah</t>
  </si>
  <si>
    <t>ODP-KPN-FS/30 FS/D04/30.01</t>
  </si>
  <si>
    <t>WO065553588</t>
  </si>
  <si>
    <t>|MC40288|MYIA-006632313984/POI/Inggrid Isabella Said /+6285237932810/ingridsaid97@gmail.com</t>
  </si>
  <si>
    <t>Roemah Transaksi &amp; Rumah Laundry</t>
  </si>
  <si>
    <t>ODP-KPN-FUA/28 FUA/D05/28.01</t>
  </si>
  <si>
    <t>WO065591090</t>
  </si>
  <si>
    <t>|MN00365|MYIA-087472560879/POI/Erwin Dasanov Tibuludji/081338275037/dasanov.erwin@gmail.com</t>
  </si>
  <si>
    <t>2026-10-03 15:00:00 | Nama PIC : bapak Erwin  No HP : 081338275037 Alt :  M Janji : (SABTU/3/oktober/2026) jam Pasang : 09:00 Note : hubungi pelanggan jika ingin kelokasi</t>
  </si>
  <si>
    <t>Bengkel Palugada</t>
  </si>
  <si>
    <t>ODP-KPN-FR/88 FR/D08/88.01</t>
  </si>
  <si>
    <t>WO065594118</t>
  </si>
  <si>
    <t>MD|MYDB-20261002270185|DC40005/MC40050|Bengkel Palugada|082231123276</t>
  </si>
  <si>
    <t xml:space="preserve">2026-10-03 15:00:00 | M Janji : 03/10/2026 Jam Pasang : Pagi  NoteÃ‚Â :  hubungi terlebih dahulu sebelum kelokasi </t>
  </si>
  <si>
    <t>PT NUSA TIMOR MOTOR 2</t>
  </si>
  <si>
    <t>ODP-KPN-FEA/05 FEA/D01/05.01</t>
  </si>
  <si>
    <t>WO065655767</t>
  </si>
  <si>
    <t>MD|MYDB-20261003270226|DC40005/MC40050|PT NUSA TIMOR MOTOR 2|082144686078</t>
  </si>
  <si>
    <t xml:space="preserve">2026-10-05 08:00:00 | Nama PIC : Ibu Maria No HP : 082144686078 No Alt : - M Janji : 05 Oktober 2026 Jam Pasang : Pagi / Siang Note : hubungi pelanggan jika ingin kelokasi </t>
  </si>
  <si>
    <t>UPTD SD INPRES EIMAU</t>
  </si>
  <si>
    <t>ODP-SEB-FC/37</t>
  </si>
  <si>
    <t>|IBCARE-PI|MC40287|082144649412|cavinrasevel@gmail.com|-10.446968552249544, 121.91690537228115</t>
  </si>
  <si>
    <t>Sales Force</t>
  </si>
  <si>
    <t>SMAS KATOLIK SINT PIETER WAIKABUBAK</t>
  </si>
  <si>
    <t>ODP-WKB-FF/24 FF/D03/24.01</t>
  </si>
  <si>
    <t>WO065598536</t>
  </si>
  <si>
    <t>|MN00122|MYIA-067147041836/POI/Petrus Malo/0822371751777/sintpieter2011@gmail.com</t>
  </si>
  <si>
    <t xml:space="preserve">2026-10-03 15:00:00 | Nama PIC:  bp petrus No HP: 0822371751777 Alt: Tanggal: 3/10/2026 Jam Pasang: Sore Note: Hubungi sebelum ke lokasi, terimakasih.  </t>
  </si>
  <si>
    <t>PIJAR</t>
  </si>
  <si>
    <t>HSI Bisnis Bundling Pijar Sekolah Dual Band PSB 70% Promo - 100 Mbps</t>
  </si>
  <si>
    <t>ODP-WKB-FF/25</t>
  </si>
  <si>
    <t>WO065553153</t>
  </si>
  <si>
    <t>|MN00122|MYIA-070206482262/POI/Petrus Malo/082237175177/sintpieter2011@gmail.com</t>
  </si>
  <si>
    <t>2026-10-06 08:00:00 | Nama : BP PETRUS MALO  No Hp : 082237175177 No Alt :  Tgl Pemasangan : 02 Oktober 2026 Interval : SIANG (REQ PELANGGAN) Note : Hubungi pelanggan terlebih dahulu</t>
  </si>
  <si>
    <t>HSI Bisnis Basic Bundling Pijar Sekolah Promo 2026 Dual Band PSB 70% - 100 Mbps</t>
  </si>
  <si>
    <t>PKBM SENTOSA</t>
  </si>
  <si>
    <t>ODP-KBR-FC/29 FC/D01/29.01</t>
  </si>
  <si>
    <t>WO065701658</t>
  </si>
  <si>
    <t>MD|MYDB-20261004270254|DC30004/MC30050|PKBM SENTOSA|085230787979</t>
  </si>
  <si>
    <t xml:space="preserve">2026-10-05 11:00:00 | No HP : 085230787979 No Alt : - M Janji : 05 Oktober 2026 Jam Pasang : Pagi / Siang Note : hubungi pelanggan jika ingin kelokasi </t>
  </si>
  <si>
    <t>UPTD SPF SDN KALITAPEN 1 u Ruang LAB</t>
  </si>
  <si>
    <t>ODP-BOW-FE/15 FE/D01/15.01</t>
  </si>
  <si>
    <t>WO065597530</t>
  </si>
  <si>
    <t>|MN00239|MYIA-024451362975/POI/bu Maria Nur Hasanah/082330523165/sdnkalitapen1@gmail.com</t>
  </si>
  <si>
    <t>2026-10-03 15:00:00 | Tanggal pemasangan: 03/10/2026 Jam pemasangan : pagi / siang Info Tambahan : Hubungi pelanggan dulu sebelum ke lokasi. terima kasih</t>
  </si>
  <si>
    <t>CV LARIS REJEKI SELALU</t>
  </si>
  <si>
    <t>ODP-JER-FG/30 FG/D06.30.01</t>
  </si>
  <si>
    <t>WO065589933</t>
  </si>
  <si>
    <t>MD|MYDB-20261002270180|DN00001/MN00906|CV LARIS REJEKI SELALU|082167888100</t>
  </si>
  <si>
    <t xml:space="preserve">2026-10-03 15:00:00 | M Janji : 03/10/2026 Jam Pasang : Pagi 10:00 NoteÃ‚Â :  hubungi terlebih dahulu sebelum kelokasi </t>
  </si>
  <si>
    <t>SMP NUSANTARA PRONOJIWO</t>
  </si>
  <si>
    <t>ODP-PII-FN/36</t>
  </si>
  <si>
    <t>WO065554486</t>
  </si>
  <si>
    <t>MD|MYDB-20261002270152|DN00001/MN01309|SMP NUSANTARA PRONOJIWO|082337613345</t>
  </si>
  <si>
    <t xml:space="preserve">2026-10-03 08:00:00 | Nama PIC : Bp Cahyo  No HP : 082337613345 No Alt : - M Janji : 03 Okt 2026 Jam Pasang : Pagi / Siang Note : hubungi pelanggan jika ingin ke lokasi, terima kasih </t>
  </si>
  <si>
    <t>WARUNG MADURA ADIY CELL</t>
  </si>
  <si>
    <t>ODP-KRZ-FAC/007</t>
  </si>
  <si>
    <t>WO065562633</t>
  </si>
  <si>
    <t>|MN00836|/WARUNG MADURA/WINBACK HSI B2B + OCA BREACH CHECKER  (1:1) 200MBPS 920,5RB PSB DISC 70%//Ranggaaril187@gmail.com/RANGGA ARIL DWI WIJAYA/082257947544</t>
  </si>
  <si>
    <t>2026-10-03 08:00:00|telp :082257947544 Jam pemasangan :pagi / siang 03/10/2026 Info Tambahan : Hubungi pelanggan dulu sebelum ke lokasi terimakasih  |40000802|MYDITA</t>
  </si>
  <si>
    <t>KRAKSAAN</t>
  </si>
  <si>
    <t>- 11_11446;Biaya PSB HSI EBIS Tunai di Depan ~ 11[150000]  - SP_NOSS;SP_NOSS ~ Internet NOSS Multispeed Network[0]  - SP_NOSS;SP_NOSS ~ Internet NOSS Multispeed Network[0]  - E24057;E24057 ~ ES24 - Paket HSI Bisnis (HSIE) Khusus Winback[0]  - E24057~null~</t>
  </si>
  <si>
    <t>BIARA BRUDER KONRADUS</t>
  </si>
  <si>
    <t>ODP-END-FG/50 FG/D07/50.01</t>
  </si>
  <si>
    <t>WO065709573</t>
  </si>
  <si>
    <t>|MC40144|MYIA-095566729268/POI/JHON M. BALAN /085187937870/jmb07105159@gmail.com</t>
  </si>
  <si>
    <t>2026-10-06 08:00:00 | Nama PIC : BAPAK JOHN No HP : 085187937870 Alt :  M Janji : (SENIN/5/OKTOBER/2026) jam Pasang : 09:00 Note : hubungi pelanggan jika ingin kelokasi</t>
  </si>
  <si>
    <t>SDI SINDE KABOR</t>
  </si>
  <si>
    <t>ODP-MMR-FA/39 FA/D04/39.01</t>
  </si>
  <si>
    <t>WO065691308</t>
  </si>
  <si>
    <t>MD|MYDB-20261003270215|SC00001/MC00088|SDI SINDE KABOR|082266355056</t>
  </si>
  <si>
    <t xml:space="preserve">2026-10-05 08:00:00 | Nama PIC: bu fransiska Notel: 082266355056 Alt: 085239081536/ anatelia Tanggal: 5/10/2026 Jam Pasang: Pagi Note: Hubungi sebelum ke lokasi, terimakasih.  </t>
  </si>
  <si>
    <t>WO065691325</t>
  </si>
  <si>
    <t>MD|MYDB-20261003270214|SC00001/MC00088|SDI SINDE KABOR|082266355056</t>
  </si>
  <si>
    <t>KTR GADAIKU CABANG NANGALIMANG</t>
  </si>
  <si>
    <t>ODP-MMR-FF/58</t>
  </si>
  <si>
    <t>WO065720277</t>
  </si>
  <si>
    <t>MD|MYDB-20261003270209|SC00001/MC00088|KTR GADAIKU CABANG NANGALIMANG|08213736841</t>
  </si>
  <si>
    <t>2026-10-05 15:00:00 | Tanggal pemasangan : 05 Okt 2026 Jam pemasangan : 12.00 Info Tambahan : Hubungi pelanggan dulu sebelum ke lokasi terima kasih.</t>
  </si>
  <si>
    <t>HSI Bisnis Bundling Netmonk PSB 70% Promo - 50 Mbps</t>
  </si>
  <si>
    <t>Platinum Store Labuan Bajo</t>
  </si>
  <si>
    <t>ODP-LBO-FA/32</t>
  </si>
  <si>
    <t>WO065632578</t>
  </si>
  <si>
    <t>AMRBS;950197;AM;M. ALFIAN FADLI JAUHARI;RBS-3;SURAMADU;Platinum Store Labuan Bajo;HSI Bisnis (1:1) 50 Mbps (Rp 439.000) PSB Rp 150.000;pak Yohanes 081353573973 - Admin Platinum 082146009009/platinumstorebajo@gmail.com/YOHANES PANGGUR/-8.499474992523536, 1</t>
  </si>
  <si>
    <t>2026-10-04 08:00:00|Tanggal pemasangan : 04 Okt 2026 Jam pemasangan : 08.00 Info Tambahan : Hubungi pelanggan dulu sebelum ke lokasi terima kasih.|40941148|MYDITA</t>
  </si>
  <si>
    <t>CV HUGOS</t>
  </si>
  <si>
    <t>ODP-RTE-FC/24 FC/D07/24.01</t>
  </si>
  <si>
    <t>WO065674210</t>
  </si>
  <si>
    <t>|MN02681|MYIA-070766966625/POI/Yohanes Apriyanto/081933663844/indrayatilau053@gmail.com</t>
  </si>
  <si>
    <t xml:space="preserve">2026-10-05 08:00:00 | Nama PIC : Ibu Indra No HP : 081933663844 No Alt : - M Janji : 05 Oktober 2026 Jam Pasang : Pagi / Siang Note : hubungi pelanggan jika ingin kelokasi </t>
  </si>
  <si>
    <t>SMP NEGERI 2 BAJAWA</t>
  </si>
  <si>
    <t>ODP-BJW-FB/39 FB/D03/39.01</t>
  </si>
  <si>
    <t>WO065551172</t>
  </si>
  <si>
    <t>|MC40144|MYIA-004680256053/POI/ROMANA LODA/081238365245/romanalodasoro@gmail.com</t>
  </si>
  <si>
    <t xml:space="preserve">2026-10-05 08:00:00 | Nama : IBU ROMA No HP : 081238365245 No Alternatif : M Janji : 05/10/2026 Jam Pasang : Pagi NoteÃ‚Â :  Hubungi terlebih dahulu sebelum ke lokasi </t>
  </si>
  <si>
    <t>SD N 1 Luwus</t>
  </si>
  <si>
    <t>ODP-BTR-FL/25</t>
  </si>
  <si>
    <t>WO065610727</t>
  </si>
  <si>
    <t>MN02658/PIC NI PUTU TRESNIASIH/085935127147/satuluwussdn@gmail.com</t>
  </si>
  <si>
    <t>2026-10-05 08:00:00|Nama PIC : Ibu Putu No HP : 085935127147 No Alt : - M Janji : 05 Okt 2026 Jam Pasang : Pagi / Siang Note : hubungi pelanggan jika ingin ke lokasi, terima kasih |40951378|MYDITA</t>
  </si>
  <si>
    <t>Resort MAYA Balian</t>
  </si>
  <si>
    <t>ODP-TBN-FU/22</t>
  </si>
  <si>
    <t>WO065611204</t>
  </si>
  <si>
    <t>|MN02364|/CP I KADEK AGUS SUARTANA/085847308751/agus@yamabalian.com</t>
  </si>
  <si>
    <t>2026-10-04 08:00:00|Jam Pemasangan : pagi  Tanggal Pemasangan :04/10/2026 Info Tambahan : Hubungi pelanggan sebelum datang ke lokasi|40900827|MYDITA</t>
  </si>
  <si>
    <t>MAYA Balian</t>
  </si>
  <si>
    <t>WO065611728</t>
  </si>
  <si>
    <t>|MN02885|/CP I KADEK AGUS SUARTANA/085847308751/agus@yamabalian.com</t>
  </si>
  <si>
    <t>- 11_11446;Biaya PSB HSI EBIS Tunai di Depan ~ 11[150000]  - E23015;E23015 ~ ES23 - Perangkat ONT[0]  - E23015~null~44292;E23015||11||Abodemen 0[0]  - E23015~null~E23015_SWONT;SWONT ~ Biaya Sewa ONT ~ E23015[30000]  - SP_NOSS;SP_NOSS ~ Internet NOSS Multi</t>
  </si>
  <si>
    <t>RESORT MAYA Balian</t>
  </si>
  <si>
    <t>ODP-TBN-FU/33</t>
  </si>
  <si>
    <t>WO065611523</t>
  </si>
  <si>
    <t>ODP-TBN-FU/12</t>
  </si>
  <si>
    <t>WO065611450</t>
  </si>
  <si>
    <t>resort MAYA Balian</t>
  </si>
  <si>
    <t>ODP-TBN-FU/32</t>
  </si>
  <si>
    <t>WO065610832</t>
  </si>
  <si>
    <t>WO065610970</t>
  </si>
  <si>
    <t>- 11_11446;Biaya PSB HSI EBIS Tunai di Depan ~ 11[150000]  - E25061;E25061 ~ ES25 - Paket HSI Basic (HSIEF) Khusus Winback 2.0[0]  - E25061~null~E25061_UNL;UNL ~ Internet-Link Unlimited Internet Usage ~ E25061[0]  - E25061~null~105351;E25061||11||Abodemen</t>
  </si>
  <si>
    <t>WO065610514</t>
  </si>
  <si>
    <t>2026-10-04 08:00:00|Jam Pemasangan : pagi siang Tanggal Pemasangan :04/10/2026 Info Tambahan : Hubungi pelanggan sebelum datang ke lokasi|40900827|MYDITA</t>
  </si>
  <si>
    <t>MAYA Balian Resort</t>
  </si>
  <si>
    <t>ODP-TBN-FU/11</t>
  </si>
  <si>
    <t>WO065610687</t>
  </si>
  <si>
    <t>WO065611099</t>
  </si>
  <si>
    <t>WO065611644</t>
  </si>
  <si>
    <t>WO065611316</t>
  </si>
  <si>
    <t>Guest House Margarete</t>
  </si>
  <si>
    <t>WO065572895</t>
  </si>
  <si>
    <t>|MN02364|/PIC GERALDINE MARGARET/085857075852/indiajones.co@gmail.com</t>
  </si>
  <si>
    <t>2026-10-03 11:00:00|telp :085857075852 Jam pemasangan :pagi / siang 03/10/2026 Info Tambahan : Hubungi pelanggan dulu sebelum ke lokasi terimakasih  |40000802|MYDITA</t>
  </si>
  <si>
    <t>Cafe Temiri</t>
  </si>
  <si>
    <t>ODP-KUT-FY/11</t>
  </si>
  <si>
    <t>WO065672667</t>
  </si>
  <si>
    <t>|MN02364|/PIC RISTA NOHARIN/082185015932-089626032484/alconpurchasing@gmail.com</t>
  </si>
  <si>
    <t>2026-10-04 15:00:00|Tanggal pemasangan: 04/11//2026 Jam pemasangan : pagi/siang Info Tambahan : Hubungi pelanggan dulu sebelum ke lokasi. terima kasih|40000798|MYDITA</t>
  </si>
  <si>
    <t>Cafe Subkon</t>
  </si>
  <si>
    <t>CV JOY INDOFONE</t>
  </si>
  <si>
    <t>ODP-KLM-FCF/35 FCF/D04/35.01</t>
  </si>
  <si>
    <t>WO065716560</t>
  </si>
  <si>
    <t>MD|MYIB-098040947140|SYSTEM|CV JOYINDOFONE|082342500340</t>
  </si>
  <si>
    <t>LPC_EBIS</t>
  </si>
  <si>
    <t>2026-10-05 15:00:00 | Nama PIC: Notel: 082342500340 Alt: 085161024560 Tanggal: 5/10/2026 Jam Pasang: Sore Note: Hubungi sebelum ke lokasi, terimakasih.</t>
  </si>
  <si>
    <t>KALIASEM</t>
  </si>
  <si>
    <t>HSI Bisnis Khusus Winback 3.0 PSB 70% - 300 Mbps</t>
  </si>
  <si>
    <t>KOS-KOSAN SURYA</t>
  </si>
  <si>
    <t>ODP-GIN-FS/13</t>
  </si>
  <si>
    <t>WO065603773</t>
  </si>
  <si>
    <t>|MN02750|/PIC Pande Putu Surya Pramana/087837456510/suryapramana099@gmail.com</t>
  </si>
  <si>
    <t>2026-10-03 15:00:00|Jam Pemasangan : siang Tanggal Pemasangan :03/10/2026 Info Tambahan : Hubungi pelanggan sebelum datang ke lokasi|40900827|MYDITA</t>
  </si>
  <si>
    <t>LPD Desa Adat Tegal Tugu</t>
  </si>
  <si>
    <t>ODP-GIN-FAF/05</t>
  </si>
  <si>
    <t>WO065594896</t>
  </si>
  <si>
    <t>|MN02658|/PIC I WAYAN SUASTIKA/0895334613651/wayansuatika235@gmail.com</t>
  </si>
  <si>
    <t>2026-10-05 08:00:00|Tanggal pemasangan : 03 OKTOBER 2026 Jam pemasangan : pagi/siang Info Tambahan : Hubungi pelanggan dulu sebelum ke lokasi terima kasih|40010577|MYDITA</t>
  </si>
  <si>
    <t>SD NEGERI 1 TEGAL TUGU</t>
  </si>
  <si>
    <t>ODP-GIN-FAF/16</t>
  </si>
  <si>
    <t>WO065562694</t>
  </si>
  <si>
    <t>|MN02658|/PIC PANDE PUTU FEBI RIANTI/081338161385/sdn1samplangan@gmail.com</t>
  </si>
  <si>
    <t>PT Taman Prakerti Bhuana</t>
  </si>
  <si>
    <t>ODP-GIN-FH/123</t>
  </si>
  <si>
    <t>WO065708301</t>
  </si>
  <si>
    <t>|MN02658|/PIC PT Taman Prakerti Bhuana/082147822274/tamanprakertibhuana@gmail.com</t>
  </si>
  <si>
    <t>2026-10-05 11:00:00|Nama PIC : Raka  No HP : 082147822274 Alt :  M Janji : 05/10/2026 Jam Pasang : 08.00 - 13:00  NoteÃ‚Â :  hubungi terlebih dahulu sebelum kelokasi |40981184|MYDITA</t>
  </si>
  <si>
    <t>YADNYA GROSIR</t>
  </si>
  <si>
    <t>ODP-GIN-FH/98</t>
  </si>
  <si>
    <t>|MN02658|/PIC COKORDA RAKA WISMA PUTRA/082147822274/cokrakawismaputra@gmail.com</t>
  </si>
  <si>
    <t>PT. Agung Natura Semesta</t>
  </si>
  <si>
    <t>ODP-UBU-FBS/19</t>
  </si>
  <si>
    <t>WO065565830</t>
  </si>
  <si>
    <t>AMEX/406561/RAMADHANI TIARA ASTIKA/R3/BALI/1S HSI BISNIS WINBACK 2.0 200MBPS/Delviana Jocelyn/087860037275/ayatarait@gmail.com</t>
  </si>
  <si>
    <t>2026-10-03 08:00:00|Nama PIC:  bp i wayan sumaryo No HP: 087860037275 Alt: Tanggal: 3/10/2026 Jam Pasang: Pagi Note: Hubungi sebelum ke lokasi, terimakasih.  Tinggal aktivasi|40931149|MYDITA</t>
  </si>
  <si>
    <t>NOT COMPLY</t>
  </si>
  <si>
    <t>Follow Up Revoke Completed, New Order ID : SC1002623076</t>
  </si>
  <si>
    <t>ODP-SWE-FAJ/84</t>
  </si>
  <si>
    <t>WO065798648</t>
  </si>
  <si>
    <t>2026-10-04 15:00:00 | Jam pemasangan : 12.00  Info Tambahan : Hubungi pelanggan dulu sebelum ke lokasi  terimakasih</t>
  </si>
  <si>
    <t>- 11_11446;Biaya PSB HSI EBIS Tunai di Depan ~ 11[150000]  - SP_NOSS;SP_NOSS ~ Internet NOSS Multispeed Network[0]  - SP_NOSS;SP_NOSS ~ Internet NOSS Multispeed Network[0]  - E25041;E25041 ~ ES25 - Paket HSI Bisnis Bundling OCA Breach[0]  - E25041~null~10</t>
  </si>
  <si>
    <t>Follow Up Revoke Completed, New Order ID : SC1002623606</t>
  </si>
  <si>
    <t>Follow Up Revoke Completed, New Order ID : SC1002622466</t>
  </si>
  <si>
    <t>ODP-SGG-FAL/68</t>
  </si>
  <si>
    <t>WO065773944</t>
  </si>
  <si>
    <t>2026-10-04 11:00:00 | Tanggal pemasangan: 04/11//2026  Jam pemasangan : pagi/siang  Info Tambahan : Hubungi pelanggan dulu sebelum ke lokasi.  terima kasih</t>
  </si>
  <si>
    <t>UD HIRDA</t>
  </si>
  <si>
    <t>ODP-SGG-FBA/20</t>
  </si>
  <si>
    <t>WO065746747</t>
  </si>
  <si>
    <t>MD|MYDB-20260929269941|SC00001/MC00222|UD HIRDA|087860132734</t>
  </si>
  <si>
    <t>2026-10-01 08:00:00 | Nama PIC : HIRDA  No HP : 087860132734  No Alt : arda49572@gmail.com  M Janji : 30  Sept 2026  Jam Pasang : Pagi / Siang  Note : hubungi pelanggan jika ingin kelokasi</t>
  </si>
  <si>
    <t>RUANG GURU LANTAI 2/SMPN 6 MATARAM</t>
  </si>
  <si>
    <t>GCL-MTR-FCLB/13 FCLB/F01/13.01</t>
  </si>
  <si>
    <t>WO065751820</t>
  </si>
  <si>
    <t>|MC40311|MYIA-075242527748/POI/KURNIAWAN RASYADI/08175777466/kurniawanrasyadi2@gmail.com</t>
  </si>
  <si>
    <t>2026-10-06 08:00:00 | Jam Pemasangan : 08:00 - 12.00 Tanggal Pemasangan : SELASA 06 OKTOBER 2026 Info Tambahan : Hubungi pelanggan sebelum datang ke lokasi</t>
  </si>
  <si>
    <t>RUANG BK LANTAI 2/SMPN 6 MATARAM</t>
  </si>
  <si>
    <t>WO065752945</t>
  </si>
  <si>
    <t>|MC40311|MYIA-096750438428/POI/KURNIAWAN RASYADI/08175777466/kurniawanrasyadi2@gmail.com</t>
  </si>
  <si>
    <t>TOKO SAHRI</t>
  </si>
  <si>
    <t>ODP-MTR-FCX/83 FCX/D03/83.01</t>
  </si>
  <si>
    <t>WO065758466</t>
  </si>
  <si>
    <t>MD|MYDB-20261003270238|SC00001/MC00090|TOKO SAHRI|087710909051</t>
  </si>
  <si>
    <t xml:space="preserve">2026-10-06 11:00:00 | Waktu pemasangan: 02 oktober 2026 Jam pemasangan : 08.00 - 12.00 Mohon hubungi pelanggan sebelum ke lokasi  Terima kasih </t>
  </si>
  <si>
    <t>HSI Bisnis Bundling OCA Breach PSB 70% - 50 Mbps</t>
  </si>
  <si>
    <t>RUANG LAB KOMPUTER LANTAI 3/SMPN 6 MATARAM</t>
  </si>
  <si>
    <t>WO065751660</t>
  </si>
  <si>
    <t>|MC40311|MYIA-093316606655/POI/KURNIAWAN RASYADI/08175777466/kurniawanrasyadi2@gmail.com</t>
  </si>
  <si>
    <t>WO065755136</t>
  </si>
  <si>
    <t>EGGIE JAYA HOMESTAY</t>
  </si>
  <si>
    <t>ODP-SBW-FAW/03 FAW/D01/03.01</t>
  </si>
  <si>
    <t>WO065741754</t>
  </si>
  <si>
    <t>MD|MYDB-20261005270275|DN00001/MN01595|EGGIE JAYA HOMESTAY|085337193278</t>
  </si>
  <si>
    <t xml:space="preserve">2026-10-06 08:00:00 | M Janji : (06/10/2026) jam Pasang : 09:00 Note : hubungi pelanggan jika ingin kelokasi </t>
  </si>
  <si>
    <t>Follow Up Revoke Completed, New Order ID : SC1002624610</t>
  </si>
  <si>
    <t>ZAINI HOMESTAY</t>
  </si>
  <si>
    <t>WO065736047</t>
  </si>
  <si>
    <t>MD|MYDB-20261005270270|DN00001/MN01595|ZAINI HOMESTAY|082341439480</t>
  </si>
  <si>
    <t>HSI Bisnis Bundling Netmonk Promo 2026 PSB 70% - 200 Mbps</t>
  </si>
  <si>
    <t>YOANS KOST</t>
  </si>
  <si>
    <t>ODP-MLK-FAD/16</t>
  </si>
  <si>
    <t>WO065775630</t>
  </si>
  <si>
    <t>|MN02367|MYIA-089966414963/POI/EMMI WIRATNI/081239672285/wiratniemmy@gmail.com</t>
  </si>
  <si>
    <t>2026-09-27 15:00:00 | M Janji : 27 Sept 2026  Jam Pasang : Siang  Note : hubungi pelanggan jika ingin ke lokasi, terim kasih.</t>
  </si>
  <si>
    <t>BAF TALIWANG</t>
  </si>
  <si>
    <t>ODP-TLW-FB/35</t>
  </si>
  <si>
    <t>WO065778201</t>
  </si>
  <si>
    <t>|MN02367|MYIA-013701116570/POI/DONI HARDIANSYAH/082147554918/donihardiansyah126@gmail.com</t>
  </si>
  <si>
    <t>2026-09-30 15:00:00 | Tanggal: 30/9/2026  Jam Pasang: 13.00  Note: Hubungi sebelum ke lokasi, terima kasih.</t>
  </si>
  <si>
    <t>Follow Up Revoke Completed, New Order ID : SC1002622457</t>
  </si>
  <si>
    <t>ODP-DPT-FJ/35</t>
  </si>
  <si>
    <t>WO065773970</t>
  </si>
  <si>
    <t>2026-10-03 08:00:00 | Nama : BP M RIZAL MASHURI   No Hp : 085801711477  No Alt :   Tgl Pemasangan : 03 Oktober 2026  Interval : PAGI   Note : Hubungi pelanggan terlebih dahulu</t>
  </si>
  <si>
    <t>ODP-GDG-FF/107</t>
  </si>
  <si>
    <t>WO065764550</t>
  </si>
  <si>
    <t>2026-10-05 08:00:00|Nama PIC: bp septiyan  Notel: 085337772373  Alt: 081459091512  Tanggal: 5/10/2026  Jam Pasang: Pagi  Note: Hubungi sebelum ke lokasi, terimakasih.   |40931149|MYDITA</t>
  </si>
  <si>
    <t>Follow Up Revoke Completed, New Order ID : SC1002622286</t>
  </si>
  <si>
    <t>Follow Up Revoke Completed, New Order ID : SC1002624334</t>
  </si>
  <si>
    <t>TOKO BAGUS</t>
  </si>
  <si>
    <t>ODP-LWG-FAC/19 FAC/D02/19.01</t>
  </si>
  <si>
    <t>WO065800501</t>
  </si>
  <si>
    <t>|MN02703|MYIA-079419070666/POI/Bagus Anggraito/085234300662/bagus.ang@gmail.com</t>
  </si>
  <si>
    <t>2026-10-06 15:00:00 | Nama PIC : bapak Bagus No HP : 085234300662 Alt :  M Janji : (selasa/6/oktober/2026) jam Pasang : 09:00 Note : hubungi pelanggan jika ingin kelokasi</t>
  </si>
  <si>
    <t>GREENHOUSE MELON BLITAR</t>
  </si>
  <si>
    <t>ODP-SNT-FL/02 FL/D01/02.01</t>
  </si>
  <si>
    <t>WO065775734</t>
  </si>
  <si>
    <t>|MN01066|MYIA-001291389196/POI/SARIFATUL MUAWANAH/085848007248/sembilu25@icloud.com</t>
  </si>
  <si>
    <t xml:space="preserve">2026-10-06 11:00:00 | No HP : 085848007248 No Alt : - M Janji : 06 Oktober 2026 Jam Pasang : Pagi / Siang Note : hubungi pelanggan jika ingin kelokasi </t>
  </si>
  <si>
    <t>WO065760111</t>
  </si>
  <si>
    <t>2026-10-06 08:00:00|Nama : BP EDO DWIE ANJASMORO  No Hp : 081337133002 No Alt :  Tgl Pemasangan : 06 Oktober 2026 Interval : PAGI  Note : Hubungi pelanggan terlebih dahulu|40000798|MYDITA</t>
  </si>
  <si>
    <t>PT. MODERNA TEHNIK PERKASA (Kantor Pusat)</t>
  </si>
  <si>
    <t>ODP-BLR-FAF/31 FAF/D02/31.01</t>
  </si>
  <si>
    <t>WO065737050</t>
  </si>
  <si>
    <t>|MN00385|MYIA-012226393594/POI/oky nigel/0857488273363/modernatehnikperkasa1@gmail.com</t>
  </si>
  <si>
    <t xml:space="preserve">2026-10-06 08:00:00 | No HP : 0857488273363 No Alt : - M Janji : 06 Oktober 2026 Jam Pasang : Pagi / Siang Note : hubungi pelanggan jika ingin kelokasi </t>
  </si>
  <si>
    <t>HSI Bisnis Bundling OCA Breach Checker Promo 2026 PSB 70% - 150 Mbps</t>
  </si>
  <si>
    <t>YAYASAN SYUBBANUL WATHON BANDONGAN (ASRI MART)</t>
  </si>
  <si>
    <t>ODP-MGE-FAG/086 FAG/D03/086.01</t>
  </si>
  <si>
    <t>WO065800304</t>
  </si>
  <si>
    <t>|MN02395|MYIA-095809037930/POI/DANI RAHMAN SUHADAK/081239312406/daniworsnop36@gmail.com</t>
  </si>
  <si>
    <t xml:space="preserve">2026-10-07 08:00:00 | Tanggal : 7 Oktober 2026 Jam : pagi  Hubungi pelanggan sebelum ke lokasi </t>
  </si>
  <si>
    <t>ODP-MGE-FBL/041</t>
  </si>
  <si>
    <t>PT KEM WOOD GRACE INDUSTRY</t>
  </si>
  <si>
    <t>ODP-MGE-FV/104 FV/D09/104.01</t>
  </si>
  <si>
    <t>WO065812096</t>
  </si>
  <si>
    <t>|MN02395|MYIA-046050875412/POI/AHMAD AFAN/08112782821/purchase.kwgi@gmail.com</t>
  </si>
  <si>
    <t>2026-10-08 08:00:00 | Tanggal Pemasangan : 08 Oktober 2026 Jam Pemasangan : 08:00 15:00 Info Tambahan : Hubungi pelanggan dulu sebelum ke lokasi terimakasih</t>
  </si>
  <si>
    <t>MUNTILAN</t>
  </si>
  <si>
    <t>SWT</t>
  </si>
  <si>
    <t>CV BERKAH MERAPI MITRA FARM (ADMIN)</t>
  </si>
  <si>
    <t>ODP-SWT-FAS/136 FAS/D07/136.01</t>
  </si>
  <si>
    <t>WO065767312</t>
  </si>
  <si>
    <t>|MN02395|MYIA-039011662938/POI/SALMAN AL FARIDZI/08131000230/salmanalfiyah971@gmail.com</t>
  </si>
  <si>
    <t xml:space="preserve">2026-10-06 11:00:00 | Nama PIC : Bp Salman No HP : 08131000230 Alt : - M Janji : 06 Okt 2026 Jam Pasang : Pagi / Siang Note : hubungi pelanggan jika ingin kelokasi </t>
  </si>
  <si>
    <t>CV BERKAH MITRA MERAPI FARM (KANTOR)</t>
  </si>
  <si>
    <t>ODP-SWT-FAX/053 FAX/D04/053.01</t>
  </si>
  <si>
    <t>WO065771973</t>
  </si>
  <si>
    <t>|MN02395|MYIA-008451109772/POI/SALMAN AL FARIDZI/08131000230/salmanalfiyah971@gmail.com</t>
  </si>
  <si>
    <t xml:space="preserve">2026-10-06 11:00:00 | M Janji : 06/10/2026 Jam Pasang : Pagi  NoteÃ‚Â :  hubungi terlebih dahulu sebelum kelokasi </t>
  </si>
  <si>
    <t>TEMANGGUNG</t>
  </si>
  <si>
    <t>PRN</t>
  </si>
  <si>
    <t>PEMBAYARAN ONLINE PLEKORAN</t>
  </si>
  <si>
    <t>ODP-PRN-FAY/009 FAY/D02/009.01</t>
  </si>
  <si>
    <t>WO065779935</t>
  </si>
  <si>
    <t>|MN02495|MYIA-071488197905/POI/TRIMO RAHAYU/087829565407/rahayugombong794@gmail.com</t>
  </si>
  <si>
    <t xml:space="preserve">2026-10-06 11:00:00 | Nama PIC : Bp Trimo No HP : 087829565407 Alt : - M Janji : 06 Okt 2026 Jam Pasang : Pagi / Siang Note : hubungi pelanggan jika ingin kelokasi </t>
  </si>
  <si>
    <t>PARAKAN</t>
  </si>
  <si>
    <t>WO065834296</t>
  </si>
  <si>
    <t>2026-10-08 08:00:00|087778113956 PT Bangun Informasi Teknologi|40931150|MYDITA</t>
  </si>
  <si>
    <t>ERABLUE JOYOBOYO</t>
  </si>
  <si>
    <t>ODP-KDI-FAS/04 FAS/D01/04.01</t>
  </si>
  <si>
    <t>WO065762827</t>
  </si>
  <si>
    <t>|MN00843|MYIA-008453834438/POI/HASBIBINTARO SHIDDIQ/081249549394/nextperdanaone@gmail.com</t>
  </si>
  <si>
    <t xml:space="preserve">2026-10-06 11:00:00 | Jam pemasangan : 12.00 Info Tambahan : Hubungi pelanggan dulu sebelum ke lokasi terimakasih  </t>
  </si>
  <si>
    <t>HSI Bisnis PSB 70% Dual Band - 100 Mbps</t>
  </si>
  <si>
    <t>GUDANG GAMING</t>
  </si>
  <si>
    <t>ODP-KDI-FA/18 FA/D04/18.01</t>
  </si>
  <si>
    <t>WO065756353</t>
  </si>
  <si>
    <t>MD|MYDB-20261005270281|DN00001/MN00968|GUDANG GAMING|0895371059210</t>
  </si>
  <si>
    <t xml:space="preserve">2026-10-06 08:00:00 | Tanggal : 6 Oktober 2026 Jam : pagi  Hubungi pelanggan sebelum ke lokasi </t>
  </si>
  <si>
    <t>Pool Tribik Cab. Kediri</t>
  </si>
  <si>
    <t>ODP-KDI-FF/27 FF/D02/27.01</t>
  </si>
  <si>
    <t>WO065807227</t>
  </si>
  <si>
    <t>|MN02540|MYIA-012232434223/POI/dimas Surya mahendra /085641065075/operation_kediri@gmail.com</t>
  </si>
  <si>
    <t>2026-10-06 15:00:00 | Tanggal Pemasangan : 06 Oktober 2026 Jam Pemasangan : 08:00 15:00 Info Tambahan : Hubungi pelanggan dulu sebelum ke lokasi terimakasih</t>
  </si>
  <si>
    <t>Inprogress Alpro</t>
  </si>
  <si>
    <t>ERABLUE PB SUDIRMAN NGAWI</t>
  </si>
  <si>
    <t>ODP-NWI-FE/52 FE/D03/02.52</t>
  </si>
  <si>
    <t>WO065753879</t>
  </si>
  <si>
    <t>|MN00843|MYIA-067522484322/POI/HASBIBINTARO SHIDDIQ/081249549394/nextperdanaone@gmail.com</t>
  </si>
  <si>
    <t>SMPN 4 PACITAN</t>
  </si>
  <si>
    <t>ODP-PNZ-FD/37 FD/D06/37.01</t>
  </si>
  <si>
    <t>WO065766519</t>
  </si>
  <si>
    <t>|MN00418|MYIA-018650571603/POI/INDRA IRMAWAN/082232630411/smpn4pacitan21@gmail.com</t>
  </si>
  <si>
    <t>2026-10-06 11:00:00 | Nama : BP INDRA IRMAWAN  No Hp : 082232630411 No Alt :  Tgl Pemasangan : 06 Oktober 2026 Interval : PAGI  Note : Hubungi pelanggan terlebih dahulu</t>
  </si>
  <si>
    <t>WO065761336</t>
  </si>
  <si>
    <t>2026-10-06 11:00:00|No HP : 087778113956 No Alt : - M Janji : 06 Oktober 2026 Jam Pasang : Pagi / Siang Note : hubungi pelanggan jika ingin kelokasi |40000802|MYDITA</t>
  </si>
  <si>
    <t>SMP MUHAMMADIYAH SAPTOSARI</t>
  </si>
  <si>
    <t>ODP-WNS-FAV/008 FAV/D01/008.01</t>
  </si>
  <si>
    <t>WO065775072</t>
  </si>
  <si>
    <t>|MC80063|MYIA-090668781729/POI/SUYATNO/085328020739/smpmuh.saptosarigk@gmail.com</t>
  </si>
  <si>
    <t xml:space="preserve">2026-10-07 08:00:00 | No HP : 085328020739 No Alt : - M Janji : 07 Oktober 2026 Jam Pasang : Pagi / Siang Note : hubungi pelanggan jika ingin kelokasi </t>
  </si>
  <si>
    <t>WO065758596</t>
  </si>
  <si>
    <t>2026-10-06 11:00:00|Jam pemasangan : 12.00 Info Tambahan : Hubungi pelanggan dulu sebelum ke lokasi terimakasih  |40951381|MYDITA</t>
  </si>
  <si>
    <t>Follow Up Revoke Completed, New Order ID : SC1002622168</t>
  </si>
  <si>
    <t>ODP-KBU-FGF/025</t>
  </si>
  <si>
    <t>WO065758524</t>
  </si>
  <si>
    <t>2026-10-04 11:00:00 | Nama : BP GERI SEPTIAN   No Hp : 082241015064  No Alt : 081556624577  Tgl Pemasangan : 04 Oktober 2026  Interval : PAGI   Note : Hubungi pelanggan terlebih dahulu</t>
  </si>
  <si>
    <t>KOPI PUNCAK RINDU 1</t>
  </si>
  <si>
    <t>ODP-BTL-VAF/124 VAF/D06/124.B</t>
  </si>
  <si>
    <t>WO065807795</t>
  </si>
  <si>
    <t>|MC80063|MYIA-027619884970/POI/FERRY IRAWAN/081328132977/ferry977@gmail.com</t>
  </si>
  <si>
    <t>2026-10-07 08:00:00 | Jam Pemasangan : 08:00 - 12.00 Tanggal Pemasangan : SELASA 06 OKTOBER 2026 Info Tambahan : Hubungi pelanggan sebelum datang ke lokasi</t>
  </si>
  <si>
    <t>PLANET BAN BANTUL TIRTONIRMOLO</t>
  </si>
  <si>
    <t>ODP-BTL-FAA/01</t>
  </si>
  <si>
    <t>AMRBS;20010023;AM raffi (WITEL BANDUNG);Dedy Prastyo - 085641454795; HSI Basic 20 Mbps; it.smg.dedy@surganyamotor.co.id</t>
  </si>
  <si>
    <t>DECLINE : Decline - Batal Order Muhammad Fauzan Fidhianta 40961370|MYDITA</t>
  </si>
  <si>
    <t>- E23015;E23015 ~ ES23 - Perangkat ONT[0]  - E23015~null~44292;E23015||11||Abodemen 0[0]  - E23015~null~E23015_SWONT;SWONT ~ Biaya Sewa ONT ~ E23015[30000]  - E24058;E24058 ~ ES24 - Paket HSI Bisnis (HSIEF) Khusus Winback[0]  - E24058~null~103819;E24058||</t>
  </si>
  <si>
    <t>WO065825964</t>
  </si>
  <si>
    <t>2026-10-07 08:00:00|Nama Pic : BP SANDI No Hp Pic : 087778113956 Jam Pemasangan : 08:00 - 12.00 Tanggal Pemasangan : RABU 07 OKTOBER 2026 Info Tambahan : Hubungi pelanggan sebelum datang ke lokasi|40000798|MYDITA</t>
  </si>
  <si>
    <t>BMT UGT CABANG KLAMPIS</t>
  </si>
  <si>
    <t>ODP-ARB-FA/17</t>
  </si>
  <si>
    <t>WO065784545</t>
  </si>
  <si>
    <t>AMRBS/403164/DIMAS ARFIANSYAH/R3/JATIM TIMUR/WINBACK 2.0 HSI B2B (1:1) 50MBPS 355RB PSB DISC 70%/FUAD MALIK ROMADHON  0/236.bmt.ugt.klampis@gmail.com</t>
  </si>
  <si>
    <t>2026-10-06 11:00:00|Nama : BP FUAD MALIK ROMADHON  No Hp : 082301089918 No Alt :  Tgl Pemasangan : 06 Oktober 2026 Interval : SIANG Note : Hubungi pelanggan terlebih dahulu|40000798|MYDITA</t>
  </si>
  <si>
    <t>Follow Up Revoke Completed, New Order ID : SC1002622783</t>
  </si>
  <si>
    <t>ODP-KML-FC/42</t>
  </si>
  <si>
    <t>WO065787803</t>
  </si>
  <si>
    <t>2026-10-04 11:00:00|Tanggal pemasangan: 04/11//2026  Jam pemasangan : pagi/siang  Info Tambahan : Hubungi pelanggan dulu sebelum ke lokasi.  terima kasih|40000798|MYDITA</t>
  </si>
  <si>
    <t>UPTD PUSKESMAS BANJAR</t>
  </si>
  <si>
    <t>ODP-SPG-FS/65</t>
  </si>
  <si>
    <t>WO065747565</t>
  </si>
  <si>
    <t>|MN02600|/UPTD PUSKESMAS BANJAR/085940366345/zheenmradas67@gmail.com/HSI Bisnis Promo HUT Telkom (1:1) 150 Mbps (Rp 620.000) PSB Rp 150.000/Zainal Abidin/Jl.Banjar no 01,Kedundung kota Sampang Madura Jawa Timur</t>
  </si>
  <si>
    <t>2026-10-06 08:00:00|No HP : 085940366345 No Alt : - M Janji : 06 Oktober 2026 Jam Pasang : Pagi / Siang Note : hubungi pelanggan jika ingin kelokasi |40000802|MYDITA</t>
  </si>
  <si>
    <t>Follow Up Revoke Completed, New Order ID : SC1002624082</t>
  </si>
  <si>
    <t>Follow Up Revoke Completed, New Order ID : SC1002622548</t>
  </si>
  <si>
    <t>Follow Up Revoke Completed, New Order ID : SC1002623299</t>
  </si>
  <si>
    <t>ODP-PME-FBN/09</t>
  </si>
  <si>
    <t>WO065777029</t>
  </si>
  <si>
    <t>2026-10-03 08:00:00 | Nama Pic : bp FAUZI  No Hp Pic : 085330688645  No alt : -  Jam Pemasangan : pagi   Tanggal Pemasangan : 2 Oktober 2026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</si>
  <si>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E24057;E24057 ~ ES24 </t>
  </si>
  <si>
    <t>ODP-PME-FBK/35</t>
  </si>
  <si>
    <t>WO065810606</t>
  </si>
  <si>
    <t>- SP_NOSS;SP_NOSS ~ Internet NOSS Multispeed Network[0]  - SP_NOSS;SP_NOSS ~ Internet NOSS Multispeed Network[0]  - E23046;E23046 ~ ES23 - Paket HSI Bisnis[0]  - E23046~null~E23046_UNL;UNL ~ Internet-Link Unlimited Internet Usage ~ E23046[0]  - E23046~nul</t>
  </si>
  <si>
    <t>ODP-AJA-FA/01</t>
  </si>
  <si>
    <t>MN02295; Moh Haris  081216308669 08217719629; rofikdemes50@gmail.com; HSI BISNIS 200 MBPS 1.049K; AR Rosdiana;  Sambakati, Kabupaten Sumenep, Jawa Timur</t>
  </si>
  <si>
    <t>SDN DARAMISTA II</t>
  </si>
  <si>
    <t>ODP-SMP-FL/54</t>
  </si>
  <si>
    <t>WO065794433</t>
  </si>
  <si>
    <t>|MN00569|/SDN DARAMISTA II/HSI Bisnis Promo HUT Telkom (1:1) 75 Mbps (Rp 415.000) PSB Rp 150.000/085231303404/arikngelmot@gmail.com/MOHAMMAD ARIYANTO/-7.0245720, 113.8,037000/Daramista,kec lenteng ,kabupaten sumenep</t>
  </si>
  <si>
    <t>2026-10-06 15:00:00|Nama PIC : Bp Ariyanto No HP : 085231303404 Alt : - M Janji : 06 Okt 2026 Jam Pasang : Pagi / Siang Note : hubungi pelanggan jika ingin kelokasi |40951378|MYDITA</t>
  </si>
  <si>
    <t>SDN ELLAK LAOK IV</t>
  </si>
  <si>
    <t>ODP-SMP-FP/38</t>
  </si>
  <si>
    <t>WO065811237</t>
  </si>
  <si>
    <t>|MN00569|/SDN ELLAK LAOK IV/LILIK FARIDA/087812468857/lilikfarida28@guru.sd.belajar.id/HSI Basic Promo HUT Telkom (1:2) 50 Mbps (Rp 320.000) PSB Rp 150.000/</t>
  </si>
  <si>
    <t>2026-10-07 08:00:00|Nama : BU LILIK FARIDA  No Hp : 087812468857 No Alt :  Tgl Pemasangan : 06 Oktober 2026 Interval : PAGI  Note : Hubungi pelanggan terlebih dahulu|40000798|MYDITA</t>
  </si>
  <si>
    <t>CV Sinar Baik</t>
  </si>
  <si>
    <t>ODP-KBL-FCX/07 FCX/D01/07.01</t>
  </si>
  <si>
    <t>WO065776264</t>
  </si>
  <si>
    <t>|MC80156|MYIA-085926688773/POI/Puspita Ning tyas Anggraini/08111639668/puspita@the-alamui.com</t>
  </si>
  <si>
    <t xml:space="preserve">2026-10-06 11:00:00 | Jam pemasangan : 12.00 Info Tambahan : Hubungi pelanggan dulu sebelum ke lokasi terimakasih </t>
  </si>
  <si>
    <t>Kendala Sistem</t>
  </si>
  <si>
    <t>Follow Up Revoke Completed, New Order ID : SC1002623269</t>
  </si>
  <si>
    <t>ODP-KBL-FWL/031</t>
  </si>
  <si>
    <t>WO065807549</t>
  </si>
  <si>
    <t>2026-10-04 10:00:00 | Tanggal Pemasangan : 04 Oktober 2026  Jam Pemasangan : 08:00 15:00  Info Tambahan : Hubungi pelanggan dulu sebelum ke lokasi terimakasih</t>
  </si>
  <si>
    <t>pt bersama abadi indonesia karsa</t>
  </si>
  <si>
    <t>ODP-TDS-FEF/47 FEF/D07/47.01</t>
  </si>
  <si>
    <t>WO065743562</t>
  </si>
  <si>
    <t>|MC80156|MYIA-035540954600/POI/agus sugiarto/0818301560/ad2025minos@gmail.com</t>
  </si>
  <si>
    <t>2026-10-06 15:00:00 | Nama :AGUS No HP :0818301560 No Alternatif : M Janji : 06/10/2026 Jam Pasang : Pagi NoteÃ‚Â :  Hubungi terlebih dahulu sebelum ke lokasi</t>
  </si>
  <si>
    <t>HSI Bisnis PSB 70% - 75 Mbps</t>
  </si>
  <si>
    <t>Follow Up Revoke Completed, New Order ID : SC1002622919</t>
  </si>
  <si>
    <t>ODP-LKS-FAM/06</t>
  </si>
  <si>
    <t>WO065793022</t>
  </si>
  <si>
    <t xml:space="preserve">2026-10-05 08:00:00 | Nama PIC : Ibu Fitri  No HP : 085791280248  No Alt : -  M Janji : 05 Okt 2026  Jam Pasang : Pagi / Siang  Note : hubungi pelanggan jika ingin ke lokasi, terima kasih  </t>
  </si>
  <si>
    <t>Follow Up Revoke Completed, New Order ID : SC1002622586</t>
  </si>
  <si>
    <t>ODP-TDS-FAL/16</t>
  </si>
  <si>
    <t>WO065778221</t>
  </si>
  <si>
    <t xml:space="preserve">2026-10-04 15:00:00 | Jam pemasangan : 12.00  Info Tambahan : Hubungi pelanggan dulu sebelum ke lokasi  terimakasih </t>
  </si>
  <si>
    <t>PT. Kurir Cepat Sampai</t>
  </si>
  <si>
    <t>ODP-TDS-FTB/05 FTB/D04/05.01</t>
  </si>
  <si>
    <t>WO065777233</t>
  </si>
  <si>
    <t>|MN02280|MYIA-036524212716/POI/Nozomi Julitawati Dewi Patulak/08818622690/pt.kurircepatsampai@gmail.com</t>
  </si>
  <si>
    <t xml:space="preserve">2026-10-06 15:00:00 | Nama PIC : Ibu Nozomi No HP : 08818622690 Alt : - M Janji : 06 Okt 2026 Jam Pasang : Pagi / Siang Note : hubungi pelanggan jika ingin kelokasi  </t>
  </si>
  <si>
    <t>WO065776212</t>
  </si>
  <si>
    <t>|MN02280|MYIA-089224924948/POI/Nozomi Julitawati Dewi Patulak/08818622690/pt.kurircepatsampai@gmail.com</t>
  </si>
  <si>
    <t>2026-10-06 15:00:00 | Nama :IBU NOZOMI No HP :08818622690 No Alternatif : M Janji : 06/10/2026 Jam Pasang : Pagi NoteÃ‚Â :  Hubungi terlebih dahulu sebelum ke lokasi</t>
  </si>
  <si>
    <t>PUSAT EMAS</t>
  </si>
  <si>
    <t>ODP-DMO-FSY/17</t>
  </si>
  <si>
    <t>WO065740590</t>
  </si>
  <si>
    <t>AMRBS;402409;AMEX;DODOD HERMANU;RBS-3;SURAMADU;PSB;PUSAT EMAS;081119807105;pusatemasirgi@gmail.com;HSI Bisnis + Phone 800 Menit (1:1) 50 Mbps (Rp 479.000) PSB Rp 150.000;M. Irgi Munggaran;Plaza Surabaya lantai 1 SC 064 Jl. Pemuda No.33-37, Embong Kaliasin</t>
  </si>
  <si>
    <t>2026-09-30 08:00:00|Tanggal pemasangan : 29 SEPTEMBER JULI 2026  Jam pemasangan : pagi/siang  Info Tambahan : Hubungi pelanggan dulu sebelum ke lokasi  terima kasih|40010577|MYDITA</t>
  </si>
  <si>
    <t>BeeJay Store</t>
  </si>
  <si>
    <t>ODP-RKT-FFX/12 FFX/D01/01.12</t>
  </si>
  <si>
    <t>WO065786153</t>
  </si>
  <si>
    <t>|MN02680|MYIA-078761577678/POI/ADAM/082241307056/super.admin@beejayseafoods.com</t>
  </si>
  <si>
    <t>2026-10-06 15:00:00 | Nama PIC : BAPAK RAIHAN No HP : 082241307056 Alt :  M Janji : (selasa/6/oktober/2026) jam Pasang : 09:00 Note : hubungi pelanggan jika ingin kelokasi</t>
  </si>
  <si>
    <t>PT Bumbu bunda elia sukses</t>
  </si>
  <si>
    <t>ODP-MYR-FW/21 FW/D02/01.21</t>
  </si>
  <si>
    <t>WO065765991</t>
  </si>
  <si>
    <t>|MN00843|MYIA-010549905970/POI/JONATHAN HANDOKO/089518691029/lovita.saputri@momuung.co.id</t>
  </si>
  <si>
    <t xml:space="preserve">2026-10-06 11:00:00 | Nama PIC : Ibu Lovita No HP : 089518691029 Alt : - M Janji : 06 Okt 2026 Jam Pasang : Pagi / Siang Note : hubungi pelanggan jika ingin kelokasi </t>
  </si>
  <si>
    <t>PT Ibu sayang anak sukses</t>
  </si>
  <si>
    <t>WO065765990</t>
  </si>
  <si>
    <t>|MN00843|MYIA-003983651492/POI/JONATHAN HANDOKO/089518691029/lovita.saputri@momuung.co.id</t>
  </si>
  <si>
    <t>WARUNG KOPI HANAN</t>
  </si>
  <si>
    <t>ODP-RKT-FBH/16</t>
  </si>
  <si>
    <t>WO065795810</t>
  </si>
  <si>
    <t>|MN02435|/WARUNG KOPI HANAN/EKO WIHANAN/081230192211/Ewihanan@gmail.com/HSI Bisnis Winback + Antares Eazy (1:1) 100 Mbps (Rp 640.000) PSB Rp 150.000/</t>
  </si>
  <si>
    <t>2026-10-10 11:00:00|M Janji : 10 Oct 2026 Jam Pasang : Siang Note : hubungi pelanggan jika ingin ke lokasi, terima kasih.|40941148|MYDITA</t>
  </si>
  <si>
    <t>KLX</t>
  </si>
  <si>
    <t>SMK Negeri 1 Klaten (50mbps)</t>
  </si>
  <si>
    <t>ODP-KLX-FAJ/006 FAJ/D01/006.01</t>
  </si>
  <si>
    <t>WO065768815</t>
  </si>
  <si>
    <t>|MN00951|MYIA-015429573441/POI/Haryadi/081392728320/haryadi@smkn1klaten.sch.id</t>
  </si>
  <si>
    <t>2026-10-06 15:00:00 | Nama PIC : SMK Negeri 1 Klaten (50mbps) No HP : 081392728320 Alt :  M Janji : (selasa/6/oktober/2026) jam Pasang : 09:00 Note : hubungi pelanggan jika ingin kelokasi</t>
  </si>
  <si>
    <t>SMK Negeri 1 Klaten (300 Mbps)</t>
  </si>
  <si>
    <t>WO065764794</t>
  </si>
  <si>
    <t>|MN00951|MYIA-044566117521/POI/Haryadi/081392728320/haryadi@smkn1klaten.sch.id</t>
  </si>
  <si>
    <t xml:space="preserve">2026-10-06 15:00:00 | Nama PIC : Bp Haryadi No HP : 081392728320 Alt : - M Janji : 06 Okt 2026 Jam Pasang : Pagi / Siang Note : hubungi pelanggan jika ingin kelokasi </t>
  </si>
  <si>
    <t>SD N JETIS 1</t>
  </si>
  <si>
    <t>ODP-SRG-FAJ/031</t>
  </si>
  <si>
    <t>WO065762764</t>
  </si>
  <si>
    <t>|MN01811|MYIA-018361259526/POI/DYAH WIDIASTUTI/085713849173/sdnegerijetis001@gmail.com</t>
  </si>
  <si>
    <t>2026-10-06 15:00:00 | Jam Pemasangan : 08:00 - 12.00 Tanggal Pemasangan : SELASA 06 OKTOBER 2026 Info Tambahan : Hubungi pelanggan sebelum datang ke lokasi</t>
  </si>
  <si>
    <t>KANTOR DESA PURWOSARI</t>
  </si>
  <si>
    <t>ODP-WNG-FE/103 FE/D13/103.01</t>
  </si>
  <si>
    <t>WO065789299</t>
  </si>
  <si>
    <t>|MN02255|MYIA-082716054825/POI/MARYADI/083872712010/maryadi0890@gmail.com</t>
  </si>
  <si>
    <t xml:space="preserve">2026-10-06 15:00:00 | Jam pemasangan : 12.00 Info Tambahan : Hubungi pelanggan dulu sebelum ke lokasi terimakasih  </t>
  </si>
  <si>
    <t>PT. Citra sentral jagat (kantor)</t>
  </si>
  <si>
    <t>ODP-MOJ-FK/32 FK/D06/32.01</t>
  </si>
  <si>
    <t>WO065750151</t>
  </si>
  <si>
    <t>|MC20232|MYIA-084207740572/POI/shangjin chen/081252397673/indibizcitrasentraljagat@gmail.com</t>
  </si>
  <si>
    <t>SMP ENTREPRENEUR DAARUS SHALAWAT</t>
  </si>
  <si>
    <t>ODP-MIP-FA/33</t>
  </si>
  <si>
    <t>|MC30038|/AHMAD MAKSUM AMIN/85859730967/ppdaarusshalawat@gmail.com</t>
  </si>
  <si>
    <t>WO065747636</t>
  </si>
  <si>
    <t>2026-10-06 08:00:00|Nama PIC : Bp Aulia No HP : 081217812031 Alt : 081249279151 (WA) M Janji : 06 Okt 2026 Jam Pasang : Pagi / Siang Note : hubungi pelanggan jika ingin kelokasi |40951378|MYDITA</t>
  </si>
  <si>
    <t>ERABLUE KLETEK SUKODONO</t>
  </si>
  <si>
    <t>ODP-SDN-FY/004 FY/D01/004.01</t>
  </si>
  <si>
    <t>WO065753627</t>
  </si>
  <si>
    <t>|MN00843|MYIA-066673063979/POI/HASBIBINTARO SHIDDIQ/081249549394/nextperdanaone@gmail.com</t>
  </si>
  <si>
    <t>Follow Up Revoke Completed, New Order ID : SC1002622609</t>
  </si>
  <si>
    <t>WO065779359</t>
  </si>
  <si>
    <t xml:space="preserve">2026-10-02 08:00:00 | Nama PIC: bp zanis  No HP: 081703600041  Alt:  Tanggal: 02/10/2026  Jam Pasang: Pagi  Note: Hubungi sebelum ke lokasi, terimakasih. </t>
  </si>
  <si>
    <t>- SP_NOSS;SP_NOSS ~ Internet NOSS Multispeed Network[0]  - SP_NOSS;SP_NOSS ~ Internet NOSS Multispeed Network[0]  - E26016;E26016 ~ ES26 - Paket HSI Bisnis (HSIE) Khusus Winback 3.0[0]  - E26016~null~E26016_UNL;UNL ~ Internet-Link Unlimited Internet Usage</t>
  </si>
  <si>
    <t>LUCK DIGITAL</t>
  </si>
  <si>
    <t>ODP-SDA-FDE/05 FDE/D01/05.01</t>
  </si>
  <si>
    <t>WO065772910</t>
  </si>
  <si>
    <t>MD|MYDB-20261005270283|DN00001/MN00500|LUCK DIGITAL|0895325640707</t>
  </si>
  <si>
    <t xml:space="preserve">2026-10-06 11:00:00 | No HP : 0895325640707 No Alt : - M Janji : 06 Oktober 2026 Jam Pasang : Pagi / Siang Note : hubungi pelanggan jika ingin kelokasi </t>
  </si>
  <si>
    <t>Sport station</t>
  </si>
  <si>
    <t>ODP-PDA-FAE/06</t>
  </si>
  <si>
    <t>WO065779661</t>
  </si>
  <si>
    <t>|MN02280|MYIA-018959900424/POI/Maskur Rizal Aswandi Putra/087765630195/maskurrizal9@gmail.com</t>
  </si>
  <si>
    <t xml:space="preserve">2026-10-06 11:00:00 | Waktu pemasangan: 06 oktober 2026 Jam pemasangan : 08.00 - 12.00 Mohon hubungi pelanggan sebelum ke lokasi  Terima kasih </t>
  </si>
  <si>
    <t>KOS CEMARA 2</t>
  </si>
  <si>
    <t>ODP-PSN-FM/105</t>
  </si>
  <si>
    <t>WO065803473</t>
  </si>
  <si>
    <t>|MN02680 |/KOS CEMARA 2/WINBACK 2.0 HSI B2B (1:2) 50MBPS 320RB PSB DISC 70%//rosy.utami@gmail.com/ROSY RETNO UTAMI/81231134040</t>
  </si>
  <si>
    <t>2026-10-06 15:00:00|Tanggal Pemasangan : 06 Oktober 2026 Jam Pemasangan : 08:00 15:00 Info Tambahan : Hubungi pelanggan dulu sebelum ke lokasi terimakasih|40961370|MYDITA</t>
  </si>
  <si>
    <t>PT Prima Jaya Mandiri Makmur</t>
  </si>
  <si>
    <t>ODP-GDA-FAH/05</t>
  </si>
  <si>
    <t>WO065760377</t>
  </si>
  <si>
    <t>|MC20057|MYIA-048789209668/POI/Leonardo Oetomo/081333565834/ernest@pjmm.co.id</t>
  </si>
  <si>
    <t>UNGARAN</t>
  </si>
  <si>
    <t>ABR</t>
  </si>
  <si>
    <t>PEMERINTAH DESA ROWOBONI</t>
  </si>
  <si>
    <t>ODP-ABR-FK/004</t>
  </si>
  <si>
    <t>WO065773433</t>
  </si>
  <si>
    <t>|MN00238|MYIA-026415415896/POI/TRI AFDAH/08562972698/dsrowoboni@gmail.com</t>
  </si>
  <si>
    <t xml:space="preserve">2026-10-02 08:00:00 | Nama PIC:  bu tri fandah  No HP: 08562972698  Alt:   Tanggal: 2/10/2026  Jam Pasang: Pagi  Note: Hubungi sebelum ke lokasi, terimakasih. </t>
  </si>
  <si>
    <t>AMBARAWA</t>
  </si>
  <si>
    <t>SDN ROWOBONI 02</t>
  </si>
  <si>
    <t>ODP-ABR-FK/012 FK/D02/012.01</t>
  </si>
  <si>
    <t>WO065750681</t>
  </si>
  <si>
    <t>|MN00481|MYIA-012959317724/POI/dea tiara putra/081228616267/sdn.rowoboni02@gmail.com</t>
  </si>
  <si>
    <t xml:space="preserve">2026-10-06 08:00:00 | Jam pemasangan : 08.00 - 12.00 Waktu pemasangan : 06 Oktober 2026 Info Tambahan : Hubungi pelanggan dulu sebelum ke lokasi terimakasih </t>
  </si>
  <si>
    <t>UNR</t>
  </si>
  <si>
    <t>STERMAY INTERNATIONAL INDONESIA</t>
  </si>
  <si>
    <t>ODP-UNR-FF/084</t>
  </si>
  <si>
    <t>WO065803934</t>
  </si>
  <si>
    <t>|MN00426|MYIA-040132939598/POI/Ismail/085736285700/ism4lputr482@gmail.com</t>
  </si>
  <si>
    <t xml:space="preserve">2026-10-06 15:00:00 | Nama PIC : Bp Ismail  No HP : 085736285700 Alt : - M Janji : 06 Okt 2026 Jam Pasang : Pagi / Siang Note : hubungi pelanggan jika ingin kelokasi </t>
  </si>
  <si>
    <t>WNJ</t>
  </si>
  <si>
    <t>PT. Java Egg Specialities</t>
  </si>
  <si>
    <t>ODP-PUS-FA/069 FA/D03/069.01</t>
  </si>
  <si>
    <t>WO065775398</t>
  </si>
  <si>
    <t>MD|MYDB-20261005270291|DN00001/MN00663|PT. Java Egg Specialities|085800021497</t>
  </si>
  <si>
    <t>PLANET BAN MAYONG PELEMKEREP</t>
  </si>
  <si>
    <t>ODP-PEC-FJ/061</t>
  </si>
  <si>
    <t>WO065811853</t>
  </si>
  <si>
    <t>2026-10-10 08:00:00|Nama : BP DEDY PRASTYO No Hp : 085641454795 No Alt :  Tgl Pemasangan : 10 Oktober 2026 Interval : PAGI  Note : Hubungi pelanggan terlebih dahulu|40000798|MYDITA</t>
  </si>
  <si>
    <t>PT Sinar Abadi Spring</t>
  </si>
  <si>
    <t>ODP-KUD-FAK/027 FAK/D03/027.01</t>
  </si>
  <si>
    <t>WO065759693</t>
  </si>
  <si>
    <t>|MC60025|MYIA-094820195233/POI/SETYA NAFIS MUSTOFA/085801167664/sinarabadispring@gmail.com</t>
  </si>
  <si>
    <t>2026-10-06 08:00:00 | M Janji : 6 Oct 2026 Jam Pasang : Pagi Note : hubungi pelanggan jika ingin ke lokasi, terima kasih.</t>
  </si>
  <si>
    <t>HSI Bisnis Bundling Phone Promo 2026 PSB 70% - Free 800 Menit Promo - 50 Mbps</t>
  </si>
  <si>
    <t>Laskar Buah Tambakromo Pati</t>
  </si>
  <si>
    <t>ODP-PAT-FQ/060 FQ/D02/060.01</t>
  </si>
  <si>
    <t>WO065758409</t>
  </si>
  <si>
    <t>|MN00271|MYIA-089822071812/POI/Laelatul Afiatun Nisak /085733668576/kantorhrdlaskarbuah@gmail.com</t>
  </si>
  <si>
    <t xml:space="preserve">2026-10-06 08:00:00 | No HP : 085733668576 No Alt : - M Janji : 06 Oktober 2026 Jam Pasang : Pagi / Siang Note : hubungi pelanggan jika ingin kelokasi </t>
  </si>
  <si>
    <t>PT SAUDARA KRISAN SEMARANG</t>
  </si>
  <si>
    <t>ODP-KDL-FL/014 FL/D03/014.01</t>
  </si>
  <si>
    <t>WO065747773</t>
  </si>
  <si>
    <t>MD|MYDB-20261005270280|DN00001/MN00345|PT SAUDARA KRISAN SEMARANG|08985614799</t>
  </si>
  <si>
    <t>2026-10-06 08:00:00 | Nama :PUTRI No HP :08985614799 No Alternatif : M Janji : 06/10/2026 Jam Pasang : Pagi NoteÃ‚Â :  Hubungi terlebih dahulu sebelum ke lokasi</t>
  </si>
  <si>
    <t>SKR</t>
  </si>
  <si>
    <t>PUSKESMAS PAGERUYUNG</t>
  </si>
  <si>
    <t>ODP-SKR-FB/033</t>
  </si>
  <si>
    <t>WO065772289</t>
  </si>
  <si>
    <t>AMRBS;406295;REG3;UKHIBUL MUKHSININ;GALIH SELAKU IT;085740546154;PSB INDIBIZ 2S TELP INET 100MBPS NETMONK 735K BIAYA PSB 150K</t>
  </si>
  <si>
    <t>2026-10-06 11:00:00|No HP : 085740546154 No Alt : - M Janji : 06 Oktober 2026 Jam Pasang : Pagi / Siang Note : hubungi pelanggan jika ingin kelokasi |40000802|MYDITA</t>
  </si>
  <si>
    <t>- 11_11446;Biaya PSB HSI EBIS Tunai di Depan ~ 11[150000]  - E23014;E23014 ~ ES23 ~ Paket Indibiz 1S Internet[0]  - E23014~null~44282;E23014||11||Abodemen 0[0]  - E23014~null~E23014_UNL;UNL ~ Internet-Link Unlimited Internet Usage ~ E23014[0]  - E23014~nu</t>
  </si>
  <si>
    <t>DINAMIKA SUKSES SEMPURNA</t>
  </si>
  <si>
    <t>ODP-SMT-FAN/004</t>
  </si>
  <si>
    <t>WO065812413</t>
  </si>
  <si>
    <t>AMRBS;403098;REG3;DANIEL MARWA DENERO;08112876658;CP.NAFISA;0895396340507;PAKET 1S INET 50 MBPS (439.000);DINAMIKA SUKSES SEMPURNA</t>
  </si>
  <si>
    <t>2026-10-07 08:00:00|Nama : BU NAFISATUN NADHIFAH  No Hp : 0895396340507 No Alt :  Tgl Pemasangan : 06 Oktober 2026 Interval : SIANG Note : Hubungi pelanggan terlebih dahulu|40000798|MYDITA</t>
  </si>
  <si>
    <t>Follow Up Revoke Completed, New Order ID : SC1002623170</t>
  </si>
  <si>
    <t>WO065759690</t>
  </si>
  <si>
    <t>2026-10-06 08:00:00|Tanggal Pemasangan : 06 Oktober 2026 Jam Pemasangan : 08:00 15:00 Info Tambahan : Hubungi pelanggan dulu sebelum ke lokasi terimakasih|40961370|MYDITA</t>
  </si>
  <si>
    <t>ODP-GNK-FQ/026</t>
  </si>
  <si>
    <t>WO065801154</t>
  </si>
  <si>
    <t>2026-10-03 08:00:00 | Jam pemasangan : 12.00  Info Tambahan : Hubungi pelanggan dulu sebelum ke lokasi  terimakasih</t>
  </si>
  <si>
    <t>HEVEA DESIGN CREATIONS</t>
  </si>
  <si>
    <t>ODP-GNK-FAE/009</t>
  </si>
  <si>
    <t>WO065775566</t>
  </si>
  <si>
    <t>AMRBS;403098;REG3;DANIEL MARWA DENERO;08112876658;CP.ALIF;085156036695;PAKET 1S INET 50 MBPS (439.000); HEVEA DESIGN CREATIONS</t>
  </si>
  <si>
    <t>2026-10-01 11:00:00|Nama PIC:  bp alif  No HP: 085156036695  Alt:  Tanggal: 1/10/2026  Jam Pasang: 11.00  Note: Hubungi sebelum ke lokasi, terimakasih.   |40931149|MYDITA</t>
  </si>
  <si>
    <t>CV Mega Anugerah</t>
  </si>
  <si>
    <t>ODP-MJP-FEY/038</t>
  </si>
  <si>
    <t>WO065773971</t>
  </si>
  <si>
    <t xml:space="preserve">AMRBS;403538;REG3;RACHMAT;081391599400;CP.Dwinanda Trismarindra;082327677131;INDIBIZ BISNIS PROMO 1S 100 MBPS ABN 535.000;CV Mega Anugerah </t>
  </si>
  <si>
    <t>2026-10-02 08:00:00|Nama PIC : bapak nanda  No HP :  08112962506  Alt :   M Janji : (JUMAT/2/oktober/2026)  jam Pasang : 09:00  Note : hubungi pelanggan jika ingin kelokasi|40961371|MYDITA</t>
  </si>
  <si>
    <t>BRD</t>
  </si>
  <si>
    <t>PEMERINTAH DESA KARANG TENGAH BATURRADEN</t>
  </si>
  <si>
    <t>ODP-BRD-FE/018</t>
  </si>
  <si>
    <t>WO065793594</t>
  </si>
  <si>
    <t>|MC00213|MYIA-000911025645/POI/TRI YANI/085188161818/pemdeskarangtengahbaturraden@gmail.com</t>
  </si>
  <si>
    <t xml:space="preserve">2026-10-06 15:00:00 | Nama PIC : Ibu Tri No HP : 085188161818 Alt : - M Janji : 06 Okt 2026 Jam Pasang : Pagi / Siang Note : hubungi pelanggan jika ingin kelokasi </t>
  </si>
  <si>
    <t>HSI Bisnis Basic Promo Hari Pelanggan Nasional PSB 70% - 100 Mbps Dual Band</t>
  </si>
  <si>
    <t>Follow Up Revoke Completed, New Order ID : SC1002622520</t>
  </si>
  <si>
    <t>ODP-CLO-FB/003</t>
  </si>
  <si>
    <t>WO065776194</t>
  </si>
  <si>
    <t>2026-10-05 08:00:00 | Nama PIC : Ayas  No HP : Ayas  No Alt :   M Janji : 04 Okt 2026  Jam Pasang : Pagi / Siang  Note : hubungi pelanggan jika ingin ke lokasi, terima kasih</t>
  </si>
  <si>
    <t>Follow Up Revoke Completed, New Order ID : SC1002622447</t>
  </si>
  <si>
    <t>ODP-PWT-FAY/109</t>
  </si>
  <si>
    <t>TOYO HOTEL</t>
  </si>
  <si>
    <t>ODP-PWT-FEF/002</t>
  </si>
  <si>
    <t>WO065803356</t>
  </si>
  <si>
    <t>PSB;MN02713;TOYO HOTEL;081267569533;PSB HSI BISNIS 150MBPS REGULER;rahmat.d4445@gmail.com;PAK RAHMAT;-7.43562963961115, 109.2293290496296</t>
  </si>
  <si>
    <t>2026-10-06 15:00:00|Jam Pemasangan : 08:00 - 12.00 Tanggal Pemasangan : SELASA 06 OKTOBER 2026 Info Tambahan : Hubungi pelanggan sebelum datang ke lokasi|40981184|MYDITA</t>
  </si>
  <si>
    <t>ODP-PWT-FAH/050</t>
  </si>
  <si>
    <t>WO065773430</t>
  </si>
  <si>
    <t xml:space="preserve">2026-10-02 15:00:00 | Tgl pemasangan : 2 Oktober 2026  Jam pemasangan : pagi siang  Info Tambahan : Hubungi pelanggan dulu sebelum ke lokasi  terimakasih   </t>
  </si>
  <si>
    <t>WO065758357</t>
  </si>
  <si>
    <t>Inter Aplikasi Helens Purwokerto</t>
  </si>
  <si>
    <t>ODP-PWT-FBE/048 FBE/D04/048.01</t>
  </si>
  <si>
    <t>WO065739224</t>
  </si>
  <si>
    <t>|MB00449|MYIA-045528304682/POI/bapak/085155224905/witria@interapps.id</t>
  </si>
  <si>
    <t xml:space="preserve">2026-10-06 08:00:00 | No HP : 085155224905 No Alt : - M Janji : 06 Oktober 2026 Jam Pasang : Pagi / Siang Note : hubungi pelanggan jika ingin kelokasi </t>
  </si>
  <si>
    <t>WO065863132</t>
  </si>
  <si>
    <t>2026-10-09 11:00:00|Waktu pemasangan: 06 oktober 2026 Jam pemasangan : 08.00 - 12.00 Mohon hubungi pelanggan sebelum ke lokasi  Terima kasih |40951377|MYDITA</t>
  </si>
  <si>
    <t>SMK NEGERI 1 SUKOHARJO</t>
  </si>
  <si>
    <t>ODP-WOS-FQ/015</t>
  </si>
  <si>
    <t>WO065827264</t>
  </si>
  <si>
    <t>AMRBS ; 402717 ; AMEX ; WIRA ; TREG3 ; MAGELANG ; 1S HSI BISNIS PROMO 50 Mbps ; TRI SETIAWAN 08155158663; smk1skhj_wsb@yahoo.com</t>
  </si>
  <si>
    <t>2026-10-07 08:00:00|Nama PIC : Tri No HP : 08155158663 Alt :  Tgl Pemasangan : 07 Oktober 2026 Interval : PAGI / SIANG Note : Hubungi pelanggan terlebih dahulu|40981184|MYDITA</t>
  </si>
  <si>
    <t>SBA</t>
  </si>
  <si>
    <t>cafe cordela</t>
  </si>
  <si>
    <t>ODP-SBA-FE/019 FE/D01/019.01</t>
  </si>
  <si>
    <t>WO065748448</t>
  </si>
  <si>
    <t>MD|MYDB-20261005270265|DN00001/MN00925|cafe cordela|085722195534</t>
  </si>
  <si>
    <t xml:space="preserve">2026-10-06 08:00:00 | Nama PIC : Ibu Yosi No HP : 085722195534 Alt : - M Janji : 06 Okt 2026 Jam Pasang : Pagi / Siang Note : hubungi pelanggan jika ingin kelokasi </t>
  </si>
  <si>
    <t>SUBAH</t>
  </si>
  <si>
    <t>TOKO LISTRIK SINAR TERANG</t>
  </si>
  <si>
    <t>MC50009/HERU JUDYATMOKO/081215020609/her.juddya@gmail.com</t>
  </si>
  <si>
    <t>SMK SOEDIRMAN PURBALINGGA</t>
  </si>
  <si>
    <t>ODP-BBT-FH/046 FH/D01/046.01</t>
  </si>
  <si>
    <t>WO065801286</t>
  </si>
  <si>
    <t>MD|MYDB-20261005270309|DB10005/MB10139|SMK SOEDIRMAN PURBALINGGA|085156865739</t>
  </si>
  <si>
    <t xml:space="preserve">2026-10-09 11:00:00 | Tanggal : 9 Oktober 2026 Jam : siang Hubungi pelanggan sebelum ke lokasi </t>
  </si>
  <si>
    <t>HSI Bisnis Basic Bundling Netmonk PSB 70% Promo - 300 Mbps</t>
  </si>
  <si>
    <t>Follow Up Revoke Completed, New Order ID : SC1002624171</t>
  </si>
  <si>
    <t>MYDITA - GAGAL SEND CARING UNSC</t>
  </si>
  <si>
    <t>TOKO SUSWANTO</t>
  </si>
  <si>
    <t>ODP-BMU-FB/042 FB/D01/042.01</t>
  </si>
  <si>
    <t>WO065806981</t>
  </si>
  <si>
    <t>MD|MYDB-20261005270316|DB10010/MB10073|TOKO SUSWANTO|895605976029</t>
  </si>
  <si>
    <t xml:space="preserve">2026-10-06 15:00:00 | Jam pemasangan : 12.00 Info Tambahan : Hubungi pelanggan dulu sebelum ke lokasi terimakasih </t>
  </si>
  <si>
    <t>HSI Bisnis Bundling OCA Breach Checker Promo H2 2026 PSB 70% - 150 Mbps</t>
  </si>
  <si>
    <t>Follow Up Revoke Completed, New Order ID : SC1002623181</t>
  </si>
  <si>
    <t>Follow Up Revoke Completed, New Order ID : SC1002621714</t>
  </si>
  <si>
    <t>ODP-MGN-FCL/003</t>
  </si>
  <si>
    <t>WO065801735</t>
  </si>
  <si>
    <t>2026-10-03 08:00:00|telp :085742226933  alt ;   manja : pagi / siang 03/10/2026  hub sebelum ke lokasi|40000802|MYDITA</t>
  </si>
  <si>
    <t>WO065741130</t>
  </si>
  <si>
    <t>WO065786373</t>
  </si>
  <si>
    <t>MRBS;403095;REG3;BAYU PUTRO;085100296564;PIC 085742226933;HSI 200MB;smkharkatnegeri.kotategal@gmail.com</t>
  </si>
  <si>
    <t>Follow Up Revoke Completed, New Order ID : SC1002624189</t>
  </si>
  <si>
    <t>ODP-TEG-FT/008 FT/D02/008.01</t>
  </si>
  <si>
    <t>WO065774748</t>
  </si>
  <si>
    <t>|MN01245|MYIA-087053320542/POI/ripki hamdi/081213000729/hamdi@elizabethbag.com</t>
  </si>
  <si>
    <t xml:space="preserve">2026-10-06 11:00:00 | M Janji : (06/10/2026) jam Pasang : 09:00 Note : hubungi pelanggan jika ingin kelokasi </t>
  </si>
  <si>
    <t>Follow Up Revoke Completed, New Order ID : SC1002622376</t>
  </si>
  <si>
    <t>Follow Up Revoke Completed, New Order ID : SC1002622928</t>
  </si>
  <si>
    <t>ODP-BLU-FA/057</t>
  </si>
  <si>
    <t>ODP-BLU-FJ/026</t>
  </si>
  <si>
    <t>WO065769913</t>
  </si>
  <si>
    <t>2026-10-02 11:00:00 | Nama PIC : bapak fathul  No HP :  087725785507  Alt :   M Janji : (JUMAT/2/oktober/2026)  jam Pasang : 09:00  Note : hubungi pelanggan jika ingin kelokasi</t>
  </si>
  <si>
    <t>ODP-BLU-FC/117</t>
  </si>
  <si>
    <t>WO065793295</t>
  </si>
  <si>
    <t xml:space="preserve">2026-10-03 08:00:00 | Nama : BAPA ANGGER  No HP : 083190715468  No Alternatif :  M Janji : 03/10/2026  Jam Pasang : Pagi  NoteÃ‚Â :  Hubungi terlebih dahulu sebelum ke lokasi  </t>
  </si>
  <si>
    <t>Follow Up Revoke Completed, New Order ID : SC1002622200</t>
  </si>
  <si>
    <t>warkop Elbas</t>
  </si>
  <si>
    <t>ODP-GSK-FAL/67 FAL/D08/67.01</t>
  </si>
  <si>
    <t>WO065733671</t>
  </si>
  <si>
    <t>MD|MYDB-20261004270259|DN00001/MN00018|warkop Elbas|081218256090</t>
  </si>
  <si>
    <t xml:space="preserve">2026-10-06 08:00:00 | Waktu pemasangan: 02 oktober 2026 Jam pemasangan : 08.00 - 12.00 Mohon hubungi pelanggan sebelum ke lokasi  Terima kasih </t>
  </si>
  <si>
    <t>ODP-GSK-FR/104</t>
  </si>
  <si>
    <t>WO065760002</t>
  </si>
  <si>
    <t>ERABLUE DESA MENGANTI</t>
  </si>
  <si>
    <t>ODP-KDE-FBA/38 FBA/D03/38.01</t>
  </si>
  <si>
    <t>WO065783636</t>
  </si>
  <si>
    <t>|MN00843|MYIA-052685652553/POI/HASBIBINTARO SHIDDIQ/081249549394/nextperdanaone@gmail.com</t>
  </si>
  <si>
    <t>HSI Bisnis PSB 70% - 100 Mbps</t>
  </si>
  <si>
    <t>SD NU KANJENG SEPUH</t>
  </si>
  <si>
    <t>ODP-SDY-FR/08 FR/D01/08.01</t>
  </si>
  <si>
    <t>WO065781130</t>
  </si>
  <si>
    <t>MD|MYDB-20261005270290|DN00001/MN01211|SD NU KANJENG SEPUH|0818798855</t>
  </si>
  <si>
    <t xml:space="preserve">2026-10-06 11:00:00 | Nama PIC : Bp Ulum No HP : 0818798855 Alt : - M Janji : 06 Okt 2026 Jam Pasang : Pagi / Siang Note : hubungi pelanggan jika ingin kelokasi </t>
  </si>
  <si>
    <t>TOKO IIN MODO</t>
  </si>
  <si>
    <t>ODP-SDY-FA/61 FA/D01/61.01</t>
  </si>
  <si>
    <t>WO065733686</t>
  </si>
  <si>
    <t>|MN00216|MYIA-084221025685/POI/iin aini isnawati /087869524330/ainiisnawatiiin@gmail.com</t>
  </si>
  <si>
    <t>MI ISLAMIYAH</t>
  </si>
  <si>
    <t>ODP-SDY-FR/07 FR/D01/07.01</t>
  </si>
  <si>
    <t>WO065773611</t>
  </si>
  <si>
    <t>MD|MYDB-20261005270287|DN00001/MN02100|MI ISLAMIYAH|081330453015</t>
  </si>
  <si>
    <t>2026-10-06 11:00:00 | Jam Pemasangan : 08:00 - 12.00 Tanggal Pemasangan : SELASA 06 OKTOBER 2026 Info Tambahan : Hubungi pelanggan sebelum datang ke lokasi</t>
  </si>
  <si>
    <t>Follow Up Revoke Completed, New Order ID : SC1002622810</t>
  </si>
  <si>
    <t>WO065789534</t>
  </si>
  <si>
    <t>2026-10-02 15:00:00|Nama PIC: bp yudi  No HP: 082339863366  Alt:  Tanggal: 02/10/2026  Jam Pasang: Sore  Note: Hubungi sebelum ke lokasi, terimakasih. |40931149|MYDITA</t>
  </si>
  <si>
    <t>GRAHA RESTO</t>
  </si>
  <si>
    <t>ODP-BBA-FAL/20 FAL/D01/20.01</t>
  </si>
  <si>
    <t>WO065751632</t>
  </si>
  <si>
    <t>|MN00216|MYIA-077138417774/POI/abdullah/0881026852898/abdullahdoel14@gmail.com</t>
  </si>
  <si>
    <t xml:space="preserve">2026-10-06 10:00:00 | Tanggal : 6 Oktober 2026 Jam : pagi  Hubungi pelanggan sebelum ke lokasi </t>
  </si>
  <si>
    <t>PT Prawira Dayasakti</t>
  </si>
  <si>
    <t>ODP-LMG-FY/47 FY/D01/47.01</t>
  </si>
  <si>
    <t>WO065739883</t>
  </si>
  <si>
    <t>|MN02280|MYIA-012191369496/POI/devi novita/085850824787/prawiradayasakti06@gmail.com</t>
  </si>
  <si>
    <t>2026-10-06 10:00:00 | Nama PIC : IBU DEVI No HP : 085850824787 Alt :  M Janji : (selasa/6/oktober/2026) jam Pasang : 09:00 Note : hubungi pelanggan jika ingin kelokasi</t>
  </si>
  <si>
    <t>MIE - INVALID SURVEY - ODP Jauh</t>
  </si>
  <si>
    <t>Follow Up Revoke Completed, New Order ID : SC1002622068</t>
  </si>
  <si>
    <t>ODP-SMJ-FE/52</t>
  </si>
  <si>
    <t>WO065736401</t>
  </si>
  <si>
    <t xml:space="preserve">2026-10-02 15:00:00 | Jam pemasangan : 12.00  Info Tambahan : Hubungi pelanggan dulu sebelum ke lokasi  terimakasih </t>
  </si>
  <si>
    <t>WO065753668</t>
  </si>
  <si>
    <t>2026-10-02 15:00:00 | Nama Pic : bu Yuli irmawati  No Hp Pic : 081249454075  No alt : -  Jam Pemasangan : pagi   Tanggal Pemasangan : 2 Oktober 2026</t>
  </si>
  <si>
    <t>- 11_11446;Biaya PSB HSI EBIS Tunai di Depan ~ 11[150000]  - SP_NOSS;SP_NOSS ~ Internet NOSS Multispeed Network[0]  - SP_NOSS;SP_NOSS ~ Internet NOSS Multispeed Network[0]  - E26017;E26017 ~ ES26 - Paket HSI Basic (HSIEF) Khusus Winback 3.0[0]  - E26017~n</t>
  </si>
  <si>
    <t>Order dicancel oleh SYSTEM remark : CANCEL ORDER by System : pelanggan belum melakukan upload dokumen melebihi 3 hari</t>
  </si>
  <si>
    <t>BMT UGT CABANG WONGSOREJO</t>
  </si>
  <si>
    <t>ODP-WSO-FD/16</t>
  </si>
  <si>
    <t>WO065788677</t>
  </si>
  <si>
    <t>AMRBS/403164/DIMAS ARFIANSYAH /R3/JATIM TIMUR/WINBACK 2.0 HSI B2B (1:1) 50MBPS 355RB PSB DISC 70%/AGUS WIDAYAT 0/Bmtugtnusantaracabwongsorejo@gmail.com</t>
  </si>
  <si>
    <t>2026-10-06 15:00:00|No HP : 085331061615 No Alt : - M Janji : 09 Oktober 2026 Jam Pasang : Pagi / Siang Note : hubungi pelanggan jika ingin kelokasi |40000802|MYDITA</t>
  </si>
  <si>
    <t>RUMAH KOST BU SITI</t>
  </si>
  <si>
    <t>ODP-BOW-FA/14 FA/D04/04.14</t>
  </si>
  <si>
    <t>WO065747638</t>
  </si>
  <si>
    <t>|MN02331|MYIA-055371063228/POI/SITI ROFI&amp; 39;AH/087841084900/sitiropiah0866@gmail.com</t>
  </si>
  <si>
    <t xml:space="preserve">2026-10-06 08:00:00 | Nama PIC : Ibu Siti No HP : 087841084900 Alt : - M Janji : 06 Okt 2026 Jam Pasang : Pagi / Siang Note : hubungi pelanggan jika ingin kelokasi </t>
  </si>
  <si>
    <t>HSI Bisnis Bundling Netmonk Dual Band Promo H2 2026 PSB 70% - 100 Mbps</t>
  </si>
  <si>
    <t>Anaraja computer</t>
  </si>
  <si>
    <t>ODP-END-FT/03</t>
  </si>
  <si>
    <t>WO065756098</t>
  </si>
  <si>
    <t>|MC40142|MYIA-012639299951/POI/Dra. theresia lake/081335762581/anggelnaring11@gmail.com</t>
  </si>
  <si>
    <t>2026-10-06 15:00:00 | Nama PIC : ibu teheresia No HP : 081335762581 Alt :  M Janji : (selasa/6/oktober/2026) jam Pasang : 09:00 Note : hubungi pelanggan jika ingin kelokasi</t>
  </si>
  <si>
    <t>SD Negeri 2 Mekar Sari</t>
  </si>
  <si>
    <t>ODP-BTR-FL/18</t>
  </si>
  <si>
    <t>WO065772749</t>
  </si>
  <si>
    <t>MN02658/PIC NI LUH PUTU SUANTARI/085749460246/2mekarsari@gmail.com</t>
  </si>
  <si>
    <t>2026-10-06 11:00:00|Jam pemasangan : 12.00 Info Tambahan : Hubungi pelanggan dulu sebelum ke lokasi terimakasih |40951381|MYDITA</t>
  </si>
  <si>
    <t>SD NEGERI 1 MEKARSARI</t>
  </si>
  <si>
    <t>ODP-BTR-FL/05</t>
  </si>
  <si>
    <t>WO065784959</t>
  </si>
  <si>
    <t>MN02658/PIC I WAYAN SUDIKSA/081916881123/sdmekarsari376@gmail.com</t>
  </si>
  <si>
    <t>2026-10-06 11:00:00|Nama : BP I WAYAN SUDIKSA No Hp : 081916881123 No Alt :  Tgl Pemasangan : 06 Oktober 2026 Interval : PAGI  Note : Hubungi pelanggan terlebih dahulu|40000798|MYDITA</t>
  </si>
  <si>
    <t>Provisioning Failed|WFM|INF009675709|TOF_-8.1127818,115.0921977_perlu pt2 expand</t>
  </si>
  <si>
    <t>ODP-TBN-FU/42</t>
  </si>
  <si>
    <t>WO065770278</t>
  </si>
  <si>
    <t>2026-10-06 11:00:00|Nama : BU AMI (STAFF) No Hp : 085857075852 No Alt :  Tgl Pemasangan : 06 Oktober 2026 Interval : PAGI  Note : Hubungi pelanggan terlebih dahulu|40000798|MYDITA</t>
  </si>
  <si>
    <t>Provisioning Failed|WFM|INF009677575|TKJ_-8.4937563,114.9620287_sekitar lokasi pelanggan belum ada jaringan Telkom yang masuk</t>
  </si>
  <si>
    <t>Inprogress Alpro, SC Lama : SC1002620445</t>
  </si>
  <si>
    <t>Inprogress Alpro, SC Lama : SC1002620478</t>
  </si>
  <si>
    <t>Inprogress Alpro, SC Lama : SC1002620552</t>
  </si>
  <si>
    <t>Inprogress Alpro, SC Lama : SC1002620541</t>
  </si>
  <si>
    <t>Inprogress Alpro, SC Lama : SC1002620534</t>
  </si>
  <si>
    <t>Toko Mick &amp; Mack</t>
  </si>
  <si>
    <t>ODP-TBN-FCD/18</t>
  </si>
  <si>
    <t>WO065755472</t>
  </si>
  <si>
    <t>MN02844/PIC I MADE SEDANA/087860600651/kadeksedana@gmail.com</t>
  </si>
  <si>
    <t>2026-10-06 08:00:00|Nama PIC : Bp I Made No HP : 083878985272 Alt : - M Janji : 06 Okt 2026 Jam Pasang : Pagi / Siang Note : hubungi pelanggan jika ingin kelokasi |40951378|MYDITA</t>
  </si>
  <si>
    <t>Bimbel Rainbow</t>
  </si>
  <si>
    <t>ODP-TBN-FX/46</t>
  </si>
  <si>
    <t>WO065739534</t>
  </si>
  <si>
    <t>MN02844/PIC NI PUTU DIAN INDRA PRATIWI/087853310931/dianindrapratiwi6@gmail.com</t>
  </si>
  <si>
    <t>2026-10-06 08:00:00|Waktu pemasangan: 02 oktober 2026 Jam pemasangan : 08.00 - 12.00 Mohon hubungi pelanggan sebelum ke lokasi  Terima kasih |40951377|MYDITA</t>
  </si>
  <si>
    <t>Villa Casa Aitana</t>
  </si>
  <si>
    <t>ODP-TBN-FU/25</t>
  </si>
  <si>
    <t>WO065782597</t>
  </si>
  <si>
    <t>|MN02885|/PIC ENY SULISTYOWATI/081337674040/sokoramane@yahoo.com</t>
  </si>
  <si>
    <t>2026-10-06 11:00:00|M Janji : 6 Oct 2026 Jam Pasang : Siang Note : hubungi pelanggan jika ingin ke lokasi, terima kasih.|40941148|MYDITA</t>
  </si>
  <si>
    <t>Calf Kerobokan Kasir</t>
  </si>
  <si>
    <t>ODP-SMY-FS/25 FS/D02/25.01</t>
  </si>
  <si>
    <t>WO065759481</t>
  </si>
  <si>
    <t>|MN02038|MYIA-032891482009/POI/bekali prima ajar/081289273457/calfmaintenance2@gmail.com</t>
  </si>
  <si>
    <t>2026-10-06 08:00:00 | Nama :BAPA BEKALI No HP :081289273457 No Alternatif : M Janji : 06/10/2026 Jam Pasang : Pagi NoteÃ‚Â :  Hubungi terlebih dahulu sebelum ke lokasi</t>
  </si>
  <si>
    <t>SMP NEGERI 3 KUTA</t>
  </si>
  <si>
    <t>ODP-JBR-FG/30</t>
  </si>
  <si>
    <t>WO065844801</t>
  </si>
  <si>
    <t>|MN00737|/CP PAK PUTU WIMAHAYANA ADNYANA/085738182223/Smpn3kuta@gmail.com</t>
  </si>
  <si>
    <t>2026-10-07 08:00:00|Jam pemasangan : 12.00 Info Tambahan : Hubungi pelanggan dulu sebelum ke lokasi terimakasih |40951381|MYDITA</t>
  </si>
  <si>
    <t>JIMBARAN NUSA DUA</t>
  </si>
  <si>
    <t xml:space="preserve">BUMBU BALI </t>
  </si>
  <si>
    <t>ODP-JBR-FG/10</t>
  </si>
  <si>
    <t>|MN00737|/CP PAK PUTU DIAN EKA PUTRA/087750057270/epsdian71@gmail.com</t>
  </si>
  <si>
    <t>PT. Temiri Bali Persada</t>
  </si>
  <si>
    <t>WO065760211</t>
  </si>
  <si>
    <t>2026-10-06 08:00:00|Nama PIC : Ibu Salsa No HP : 082185015932 Alt : - M Janji : 06 Okt 2026 Jam Pasang : Pagi / Siang Note : hubungi pelanggan jika ingin kelokasi |40951378|MYDITA</t>
  </si>
  <si>
    <t>KSP_TLM-Kintamani</t>
  </si>
  <si>
    <t>ODP-KNT-FG/16</t>
  </si>
  <si>
    <t>WO065758252</t>
  </si>
  <si>
    <t>|MN02750|/PIC Aprilus Lodowik Amtaran/081338116355-081238882454/aprilus.amtaran@cooptlm.id</t>
  </si>
  <si>
    <t>2026-10-12 08:00:00|Nama PIC : Bp Epi No HP : 081338116355 Alt : - M Janji : 12 Okt 2026 Jam Pasang : Pagi / Siang Note : hubungi pelanggan jika ingin kelokasi |40951378|MYDITA</t>
  </si>
  <si>
    <t>Follow Up Revoke Completed, New Order ID : SC1002624615</t>
  </si>
  <si>
    <t>KSP_TLM-Gianyar</t>
  </si>
  <si>
    <t>ODP-GIN-FQ/66</t>
  </si>
  <si>
    <t>WO065749195</t>
  </si>
  <si>
    <t>|MN02750|/PIC Yacob Bunga/085239162484-082145836523/yacob.bunga@cooptlm.id</t>
  </si>
  <si>
    <t>2026-10-06 08:00:00|Jam Pemasangan : 08:00 - 12.00 Tanggal Pemasangan : SELASA 06 OKTOBER 2026 Info Tambahan : Hubungi pelanggan sebelum datang ke lokasi|40981184|MYDITA</t>
  </si>
  <si>
    <t>WO065849082</t>
  </si>
  <si>
    <t>2026-10-07 11:00:00|Nama PIC : Bp Raka No HP : 082147822274 No Alt : - M Janji : 7 Okt 2026 Jam Pasang : Pagi / Siang Note : hubungi pelanggan jika ingin kelokasi|40951378|MYDITA</t>
  </si>
  <si>
    <t>Villa Samudra</t>
  </si>
  <si>
    <t>ODP-CDS-FH/52</t>
  </si>
  <si>
    <t>WO065825467</t>
  </si>
  <si>
    <t>|MN02750|/PIC I Kadek Samudra/082359766289/iwayanduwita3@gmail.com</t>
  </si>
  <si>
    <t>2026-10-07 08:00:00|Tanggal pemasangan : 07 OKTOBER 2026 Jam pemasangan : pagi/siang Info Tambahan : Hubungi pelanggan dulu sebelum ke lokasi terima kasih|40010577|MYDITA</t>
  </si>
  <si>
    <t>KARANGASEM</t>
  </si>
  <si>
    <t>Kantor Posko Padangbai</t>
  </si>
  <si>
    <t>|MN02750|/PIC I Kadek Samudra/082359766289/kejari.karangasem008711@gmail.com</t>
  </si>
  <si>
    <t>DECLINE : Decline - Pindah Segmentasi Ilham Budhi Prasetya 40000802|MYDITA</t>
  </si>
  <si>
    <t>TAHUN</t>
  </si>
  <si>
    <t>BULAN</t>
  </si>
  <si>
    <t>TANGGAL</t>
  </si>
  <si>
    <t>TEMAS MART</t>
  </si>
  <si>
    <t>ODP-SWE-FAU/07 FAU/D01/07.01</t>
  </si>
  <si>
    <t>WO065892427</t>
  </si>
  <si>
    <t>MD|MYDB-20261006270380|SC00001/MC00069|TEMAS MART|081927426012</t>
  </si>
  <si>
    <t>2026-10-08 08:00:00 | Nama PIC : Bp Ratma No HP : 081927426012 No Alt : - M Janji : 8 Okt 2026 Jam Pasang : Pagi /  Note : hubungi pelanggan jika ingin kelokasi</t>
  </si>
  <si>
    <t>SUN DAY SUPPLY</t>
  </si>
  <si>
    <t>ODP-PYA-FBG/10</t>
  </si>
  <si>
    <t>WO065860294</t>
  </si>
  <si>
    <t>MD|MYDB-20260921269336|DN00001/MN01272|SUN DAY SUPPLY|082147823521</t>
  </si>
  <si>
    <t>2026-09-23 15:00:00 | Nama Pic : MR SEAN  No Hp Pic : 082147823521  Jam Pemasangan : 08:00 - 12.00  Tanggal Pemasangan : RABU 23 SEPTEMBER 2025  Info Tambahan : Hubungi pelanggan sebelum datang ke lokasi</t>
  </si>
  <si>
    <t>TOKO FAQIH</t>
  </si>
  <si>
    <t>ODP-PYA-FAM/44 FAM/D05/44.01</t>
  </si>
  <si>
    <t>WO065819587</t>
  </si>
  <si>
    <t>MD|MYDB-20261005270315|SC00001/MC00069|TOKO FAQIH|082341566442</t>
  </si>
  <si>
    <t>2026-10-07 08:00:00 | Nama Pic : FAQIH No Hp Pic : 082341566442 No alt : - Jam Pemasangan : pagi  Tanggal Pemasangan : 7 Oktober 2026</t>
  </si>
  <si>
    <t>ODP-PYA-FBL/04</t>
  </si>
  <si>
    <t>WO065829138</t>
  </si>
  <si>
    <t xml:space="preserve">2026-10-05 11:00:00 | Nama PIC: bp rano  Notel: 087797095783  Tanggal: 5/10/2026  Jam Pasang: Pagi  Note: Hubungi sebelum ke lokasi, terimakasih.   </t>
  </si>
  <si>
    <t>Giri Rose Boutique Hotel</t>
  </si>
  <si>
    <t>WO065882665</t>
  </si>
  <si>
    <t>RBS HSI |Rian Puja Atmawikarsa | 406910 | TREG 3 | Giri Rose Boutique Hotel | 087865228227| 081916022212|HSI BISNIS 200 MBPS</t>
  </si>
  <si>
    <t>2026-10-08 08:00:00|M Janji : 07 Oktober 2026 Jam Pasang : Pagi 09:00 Note : hubungi pelanggan jika ingin kelokasi |40981182|MYDITA</t>
  </si>
  <si>
    <t>TOKO IBU MIA</t>
  </si>
  <si>
    <t>ODP-PYA-FAM/92 FAM/D06/92.01</t>
  </si>
  <si>
    <t>WO065889138</t>
  </si>
  <si>
    <t>|MC40002|MYIA-065491004533/POI/MUHAMMAD KHAERUL NASIHI/087858499601/muhammadkhaerulnasihi@gmail.com</t>
  </si>
  <si>
    <t xml:space="preserve">2026-10-07 15:00:00 | Nama PIC:  bp khaerul  No HP: 087858499601 Alt: Tanggal: 7/10/2026 Jam Pasang: Sore Note: Hubungi sebelum ke lokasi, terimakasih.  </t>
  </si>
  <si>
    <t>HSI Bisnis Khusus Winback PSB 70% - 75 Mbps</t>
  </si>
  <si>
    <t>MYCX - SEND OPEN PAPERLESS</t>
  </si>
  <si>
    <t>SEND PAPERLESS OPEN</t>
  </si>
  <si>
    <t>PT. GLOBAL JET EXPRESS</t>
  </si>
  <si>
    <t>ODP-SGG-FAK/01</t>
  </si>
  <si>
    <t>WO065877227</t>
  </si>
  <si>
    <t>|MN02545|/CP ELNA WATI/085739042532 - 087845342217/divisibrpjntexpress@gmail.com</t>
  </si>
  <si>
    <t>2026-10-08 11:00:00|Nama :BAPA ADI No HP :085739042532 No Alternatif : M Janji : 08/10/2026 Jam Pasang : Pagi NoteÃ‚Â :  Hubungi terlebih dahulu sebelum ke lokasi|40951377|MYDITA</t>
  </si>
  <si>
    <t>kios sapii</t>
  </si>
  <si>
    <t>ODP-MTR-FCE/45 FCE/D05/45.01</t>
  </si>
  <si>
    <t>WO065855195</t>
  </si>
  <si>
    <t>|MC40234|MYIA-035488167685/POI/sapii/087831990844/aniisaaptri2703@gmail.com</t>
  </si>
  <si>
    <t xml:space="preserve">2026-10-07 15:00:00 | Waktu pemasangan: 06 oktober 2026 Jam pemasangan : 08.00 - 12.00 Mohon hubungi pelanggan sebelum ke lokasi  Terima kasih </t>
  </si>
  <si>
    <t>Toko Gafirin</t>
  </si>
  <si>
    <t>ODP-TET-FAG/87 FAG/D05/87.01</t>
  </si>
  <si>
    <t>WO065826743</t>
  </si>
  <si>
    <t>MD|MYDB-20261005270326|DN00001/MN02085|Toko Gafirin|085239732485</t>
  </si>
  <si>
    <t>2026-10-07 08:00:00 | Nama PIC : Ramli (Bapak) No HP : 085239732485 Alt :  Tgl Pemasangan : 07 Oktober 2026 Interval : PAGI / SIANG Note : Hubungi pelanggan terlebih dahulu</t>
  </si>
  <si>
    <t>Error invoking service 'EAI Siebel Adapter', method 'Upsert' at step 'Upsert CA BA SA'.(SBL-BPR-00162) -- Cannot perform 'Upd</t>
  </si>
  <si>
    <t>Follow Up Revoke Completed, New Order ID : SC1002626070</t>
  </si>
  <si>
    <t>LALACHI PRODUCTIONS</t>
  </si>
  <si>
    <t>ODP-SBW-FAC/09 FAC/D.01/09.01</t>
  </si>
  <si>
    <t>WO065843120</t>
  </si>
  <si>
    <t>MD|MYDB-20261006270342|DN00001/MN01576|LALACHI PRODUCTIONS|085338083306</t>
  </si>
  <si>
    <t>2026-10-07 08:00:00 | Tanggal pemasangan : 07 OKTOBER 2026 Jam pemasangan : pagi/siang Info Tambahan : Hubungi pelanggan dulu sebelum ke lokasi terima kasih</t>
  </si>
  <si>
    <t>HSI Bisnis Bundling OCA Breach Checker PSB 70% Promo - 150 Mbps</t>
  </si>
  <si>
    <t>WO065866723</t>
  </si>
  <si>
    <t xml:space="preserve">2026-10-02 08:00:00 | Waktu pemasangan: 01 oktober 2026  Jam pemasangan : 08.00 - 12.00  Mohon hubungi pelanggan sebelum ke lokasi   Terima kasih  </t>
  </si>
  <si>
    <t xml:space="preserve">- 11_11446;Biaya PSB HSI EBIS Tunai di Depan ~ 11[150000]  - E25041;E25041 ~ ES25 - Paket HSI Bisnis Bundling OCA Breach[0]  - E25041~null~104999;E25041||11||Abodemen 0[0]  - E25041~null~E25041_UNL;UNL ~ Internet-Link Unlimited Internet Usage ~ E25041[0] </t>
  </si>
  <si>
    <t>KOS KOSAN PAK JEN</t>
  </si>
  <si>
    <t>ODP-TLW-FA/87 FA/D07/87.01</t>
  </si>
  <si>
    <t>WO065885051</t>
  </si>
  <si>
    <t>|MN02367|MYIA-084162964182/POI/ZAINUDDIN/087765986913/rifkie540@gmail.com</t>
  </si>
  <si>
    <t>2026-10-07 15:00:00 | Nama PIC : bapak zainudin No HP : 081332865240 Alt :  M Janji : (RABU/7/oktober/2026) jam Pasang : 09:00 Note : hubungi pelanggan jika ingin kelokasi</t>
  </si>
  <si>
    <t>NINGRAT CELL</t>
  </si>
  <si>
    <t>ODP-GDG-FR/23 FR/D06/23.01</t>
  </si>
  <si>
    <t>WO065852294</t>
  </si>
  <si>
    <t>|MN02703|MYIA-066739003082/POI/Delinda Callandra Jaya/083839798602/delindacj@givmail.com</t>
  </si>
  <si>
    <t xml:space="preserve">2026-10-09 08:00:00 | Waktu pemasangan: 06 oktober 2026 Jam pemasangan : 08.00 - 12.00 Mohon hubungi pelanggan sebelum ke lokasi  Terima kasih </t>
  </si>
  <si>
    <t>VINFAST KEPANJEN</t>
  </si>
  <si>
    <t>ODP-KEP-FC/13 KPN/D02/01.13</t>
  </si>
  <si>
    <t>WO065886574</t>
  </si>
  <si>
    <t>MD|MYDB-20261006270376|SC20017/MC20200|VINFAST KEPANJEN|089677333299</t>
  </si>
  <si>
    <t>2026-10-07 15:00:00 | Nama PIC : Bp Adi No HP : 089677333299 No Alt : - M Janji : 7 Okt 2026 Jam Pasang : Pagi / Siang Note : hubungi pelanggan jika ingin kelokasi</t>
  </si>
  <si>
    <t>RUMAH KOST SIGURA GURA 17</t>
  </si>
  <si>
    <t>ODP-KLJ-FH/27 FH/D04/01.27</t>
  </si>
  <si>
    <t>WO065888938</t>
  </si>
  <si>
    <t>|MN02703|MYIA-088291509867/POI/Erikah Sandriah Fitri/085607828091/esandriah17@gmail.com</t>
  </si>
  <si>
    <t>2026-10-07 15:00:00 | Nama PIC : Ibu Rika No HP : 085607828091 No Alt : - M Janji : 7 Okt 2026 Jam Pasang : Pagi / Siang Note : hubungi pelanggan jika ingin kelokasi</t>
  </si>
  <si>
    <t>ODP-KPO-FBD/79</t>
  </si>
  <si>
    <t>WO065857995</t>
  </si>
  <si>
    <t>2026-10-05 08:00:00|Tanggal pemasangan : 05 Okt 2026  Jam pemasangan : 08.00  Info Tambahan : Hubungi pelanggan dulu sebelum ke lokasi  terima kasih.|40941148|MYDITA</t>
  </si>
  <si>
    <t>PT. SELARAS KUSUMA</t>
  </si>
  <si>
    <t>AMRBS;405284;ANDRIAN;PT. SELARAS KUSUMA:INDIBIZ 200MBPS;081235314408</t>
  </si>
  <si>
    <t>ODP-SGS-FAJ/38</t>
  </si>
  <si>
    <t>AMRBS;405284;ANDRIAN;PT. SELARAS KUSUMA:INDIBIZ 50MBPS;081235314408</t>
  </si>
  <si>
    <t>Order dicancel oleh SYSTEM remark : REQ2026100600H8WSZ bantu cancel order response : OK</t>
  </si>
  <si>
    <t>PT. Asa Jaya Berkah</t>
  </si>
  <si>
    <t>ODP-WGI-FA/72 FA/D05/72.01</t>
  </si>
  <si>
    <t>WO065867164</t>
  </si>
  <si>
    <t>|MN00385|MYIA-027179405196/POI/Wachid sunarto/085745406001/asajayaberkah@gmail.com</t>
  </si>
  <si>
    <t>2026-10-07 11:00:00 | Nama PIC : Ibu Adin No HP : 085745406001 No Alt : - M Janji : 7 Okt 2026 Jam Pasang : Pagi / Siang Note : hubungi pelanggan jika ingin kelokasi</t>
  </si>
  <si>
    <t>HSI Bisnis Basic Bundling OCA Breach Checker PSB 70% Promo - 100 Mbps</t>
  </si>
  <si>
    <t>SMA PGRI 1 TULUNGAGUNG</t>
  </si>
  <si>
    <t>ODP-TUL-FL/26 FL/D03/26.01</t>
  </si>
  <si>
    <t>WO065838635</t>
  </si>
  <si>
    <t>|MN02734|MYIA-069755140549/POI/TUTIK HISNIATI/08573280378/smapgri1ta@gmail.com</t>
  </si>
  <si>
    <t xml:space="preserve">2026-10-07 08:00:00 | Waktu pemasangan: 06 oktober 2026 Jam pemasangan : 08.00 - 12.00 Mohon hubungi pelanggan sebelum ke lokasi  Terima kasih </t>
  </si>
  <si>
    <t>PURWOREJJO</t>
  </si>
  <si>
    <t>PWJ</t>
  </si>
  <si>
    <t>SMP NEGERI 3 GIRIMULYO</t>
  </si>
  <si>
    <t>ODP-PWJ-FBD/018 FBD/D01/018.01</t>
  </si>
  <si>
    <t>WO065819382</t>
  </si>
  <si>
    <t>|MN01685|MYIA-000011312879/POI/MUSTOFA/082324983878/smpnegeritigagirimulyo@gmail.com</t>
  </si>
  <si>
    <t>2026-10-08 08:00:00 | Tanggal Pemasangan : 06 Oktober 2026 Jam Pemasangan : 08:00 15:00 Info Tambahan : Hubungi pelanggan dulu sebelum ke lokasi terimakasih</t>
  </si>
  <si>
    <t>YAYASAN SYUBBANUL WATHON (SDC)</t>
  </si>
  <si>
    <t>ODP-MGE-FAB/021</t>
  </si>
  <si>
    <t>WO065891642</t>
  </si>
  <si>
    <t>|MN02395|MYIA-086183272886/POI/MUHAMMAD NUR IKHSAN/085702456700/emnur.ikhsan@gmail.com</t>
  </si>
  <si>
    <t xml:space="preserve">2026-10-07 15:00:00 | Nama PIC:  bp ikhsan  No HP: 085702456700 Alt: Tanggal: 7/10/2026 Jam Pasang: Sore Note: Hubungi sebelum ke lokasi, terimakasih.  </t>
  </si>
  <si>
    <t>Baynaouna</t>
  </si>
  <si>
    <t>ODP-MGE-FC/026 FC/D02/026.01</t>
  </si>
  <si>
    <t>WO065823481</t>
  </si>
  <si>
    <t>|MN02816|MYIA-031212779492/POI/Yuyun Wiendyawati/089667815911/baynaouna@gmail.com</t>
  </si>
  <si>
    <t>2026-10-08 08:00:00 | Tanggal pemasangan : 08 OKTOBER 2026 Jam pemasangan : pagi/siang Info Tambahan : Hubungi pelanggan dulu sebelum ke lokasi terima kasih</t>
  </si>
  <si>
    <t>YAYASAN SYUBBANUL WATHON BANDONGAN (KANTIN SMP)</t>
  </si>
  <si>
    <t>WO065827200</t>
  </si>
  <si>
    <t>|MN02395|MYIA-014187889171/POI/DANI RAHMAN SUHADAK/081239312406/daniworsnop36@gmail.com</t>
  </si>
  <si>
    <t xml:space="preserve">2026-10-08 08:00:00 | Waktu pemasangan: 07 oktober 2026 Jam pemasangan : 08.00 - 12.00 Mohon hubungi pelanggan sebelum ke lokasi  Terima kasih </t>
  </si>
  <si>
    <t>YAYASAN SYUBBANUL WATHON (ASRAMA PUTRI)</t>
  </si>
  <si>
    <t>ODP-MGE-FAG/057</t>
  </si>
  <si>
    <t>WO065835052</t>
  </si>
  <si>
    <t>|MN02395|MYIA-038609734682/POI/DANI RAHMAN SUHADAK/081239312406/daniworsnop36@gmail.com</t>
  </si>
  <si>
    <t xml:space="preserve">2026-10-08 08:00:00 | Waktu pemasangan: 06 oktober 2026 Jam pemasangan : 08.00 - 12.00 Mohon hubungi pelanggan sebelum ke lokasi  Terima kasih </t>
  </si>
  <si>
    <t>Yayasan Empat Tunas Suprapti</t>
  </si>
  <si>
    <t>ODP-MGE-FU/043 FU/D01/043.01</t>
  </si>
  <si>
    <t>WO065826249</t>
  </si>
  <si>
    <t>|MN00298|MYIA-044641377775/POI/Yuniarti Mega Lestari/088225150758/sppgmega001@gmail.com</t>
  </si>
  <si>
    <t>2026-10-08 08:00:00 | Nama PIC : Mega No HP : 088225150758 Alt :  Tgl Pemasangan : 07 Oktober 2026 Interval : PAGI / SIANG Note : Hubungi pelanggan terlebih dahulu</t>
  </si>
  <si>
    <t>Follow Up Revoke Completed, New Order ID : SC1002625869</t>
  </si>
  <si>
    <t>TEM</t>
  </si>
  <si>
    <t>BERKAH JAYA SAYUR</t>
  </si>
  <si>
    <t>ODP-TMG-FAX/036 FAX/D04/036.01</t>
  </si>
  <si>
    <t>WO065835420</t>
  </si>
  <si>
    <t>|MN02495|MYIA-027092955767/POI/MIFTAUDIN/085951192195/tumtumtahudentahu@gmail.com</t>
  </si>
  <si>
    <t>JEVANA APAREL</t>
  </si>
  <si>
    <t>ODP-GUR-FD/13</t>
  </si>
  <si>
    <t>WO065868552</t>
  </si>
  <si>
    <t>|MC20057|MYIA-047278959785/POI/Mazin Pratama/081259545256/mazinganteng0@gmail.com</t>
  </si>
  <si>
    <t>2026-10-07 11:00:00 | Nama Pic : BP MAZIN No Hp Pic : 081555674717 Jam Pemasangan : 08:00 - 12.00 Tanggal Pemasangan : RABU 07 OKTOBER 2026 Info Tambahan : Hubungi pelanggan sebelum datang ke lokasi</t>
  </si>
  <si>
    <t>YPI RIYADLATUL UQUL</t>
  </si>
  <si>
    <t>ODP-NDL-FP/21 FP/D03/21.01</t>
  </si>
  <si>
    <t>WO065857513</t>
  </si>
  <si>
    <t>|MC20057|MYIA-056139373628/POI/Willian Triagustian/0882006777101/wilikediri300@gmail.com</t>
  </si>
  <si>
    <t>2026-10-07 11:00:00 | Nama PIC : Willian  No HP : 0882006777101 Alt :  Tgl Pemasangan : 07 Oktober 2026 Interval : PAGI / SIANG Note : Hubungi pelanggan terlebih dahulu</t>
  </si>
  <si>
    <t>TOKO MIFTA JAYA</t>
  </si>
  <si>
    <t>ODP-NDL-FD/13 FD/D01/13.01</t>
  </si>
  <si>
    <t>WO065886246</t>
  </si>
  <si>
    <t>|MN02822|MYIA-010725017992/POI/MUHAMAD MIFTAKHUL ULUM/089684335822/miftahululum1605@gmail.com</t>
  </si>
  <si>
    <t>2026-10-07 15:00:00 | Nama PIC : Bp Mifta No HP : 089684335822 No Alt : - M Janji : 7 Okt 2026 Jam Pasang : Pagi / Siang Note : hubungi pelanggan jika ingin kelokasi</t>
  </si>
  <si>
    <t>SDN KEDUNGGALAR 3</t>
  </si>
  <si>
    <t>ODP-WKU-FZA/08 FZA/D04/08.01</t>
  </si>
  <si>
    <t>WO065848709</t>
  </si>
  <si>
    <t>|MN00264|MYIA-065256187879/POI/IDA NURWATI/081233726693/hanifbudi97@guru.sd.belajar.id</t>
  </si>
  <si>
    <t>2026-10-07 11:00:00 | Tanggal pemasangan: 07/10/2026 Jam pemasangan : pagi / siang Info Tambahan : Hubungi pelanggan dulu sebelum ke lokasi. terima kasih</t>
  </si>
  <si>
    <t>Kantor Staff Universitas Darussalam Gontor</t>
  </si>
  <si>
    <t>ODP-PON-FAN/40</t>
  </si>
  <si>
    <t>WO065831449</t>
  </si>
  <si>
    <t>|MC20234|MYIA-003526317244/POI/RIMAS MEIRANDO PUTRA/082330019697/rimasmeirando31@gmail.com</t>
  </si>
  <si>
    <t xml:space="preserve">2026-10-07 11:00:00 | M Janji : 07 Oktober 2026 Jam Pasang : Pagi / Siang Note : hubungi pelanggan jika ingin kelokasi </t>
  </si>
  <si>
    <t>PT. Indomobil Finance Indonesia</t>
  </si>
  <si>
    <t>ODP-PON-FW/29 FW/D02/29.01</t>
  </si>
  <si>
    <t>WO065875605</t>
  </si>
  <si>
    <t>|MN02145|MYIA-056575988751/POI/ELFANANDA ISTIQLALIA/081333946829/istiqlaliaelfananda@gmail.com</t>
  </si>
  <si>
    <t>2026-10-07 15:00:00 | Tanggal pemasangan : 07 OKTOBER 2026 Jam pemasangan : pagi/siang Info Tambahan : Hubungi pelanggan dulu sebelum ke lokasi terima kasih</t>
  </si>
  <si>
    <t>MADRASAH DINIYAH DARUSSALAM</t>
  </si>
  <si>
    <t>ODP-TRE-FX/10 FX/D01/10.01</t>
  </si>
  <si>
    <t>WO065869697</t>
  </si>
  <si>
    <t>|MN00418|MYIA-086806445234/POI/ACHMAD ANANG MARUF/085730775722/setyawangatut679@gmail.com</t>
  </si>
  <si>
    <t xml:space="preserve">2026-10-07 15:00:00 | Jam pemasangan : 12.00 Info Tambahan : Hubungi pelanggan dulu sebelum ke lokasi terimakasih </t>
  </si>
  <si>
    <t>Follow Up Revoke Completed, New Order ID : SC1002625822</t>
  </si>
  <si>
    <t>HOTEL PULANG KE UTARA 10A02</t>
  </si>
  <si>
    <t>WO065843057</t>
  </si>
  <si>
    <t>AMRBS/965966/DINA MENTARI/R3/YOGYAKARTA/PSB HSI BISNIS 1S 50 MBPS PROMO HUT TELKOM 1:1/MUHAMAD SIDIK/085743770774/it.uttara@gmail.com</t>
  </si>
  <si>
    <t>2026-10-08 08:00:00|Jam pemasangan : 12.00 Info Tambahan : Hubungi pelanggan dulu sebelum ke lokasi terimakasih |40951381|MYDITA</t>
  </si>
  <si>
    <t>KOPI PUNCAK RINDU 2</t>
  </si>
  <si>
    <t>WO065882170</t>
  </si>
  <si>
    <t>|MC80063|MYIA-014596846341/POI/FERRY IRAWAN/081328132977/ferry977@gmail.com</t>
  </si>
  <si>
    <t>KGD</t>
  </si>
  <si>
    <t>PON TEST BAITUSSALAM 4</t>
  </si>
  <si>
    <t>ODP-KGD-FBG/042</t>
  </si>
  <si>
    <t>WO065867992</t>
  </si>
  <si>
    <t>|MC80063|MYIA-094393828709/POI/MUHAMMAD SAIFUL HAQ/085171505174/msaiff98@gmail.com</t>
  </si>
  <si>
    <t>2026-10-09 08:00:00 | Tanggal pemasangan : 07 OKTOBER 2026 Jam pemasangan : pagi/siang Info Tambahan : Hubungi pelanggan dulu sebelum ke lokasi terima kasih</t>
  </si>
  <si>
    <t>KOTAGEDE</t>
  </si>
  <si>
    <t>Toko The Nice Play Land</t>
  </si>
  <si>
    <t>ODP-BKL-FAZ/14</t>
  </si>
  <si>
    <t>WO065931493</t>
  </si>
  <si>
    <t>|MN02601|/Toko The Nice Play Land/HSI Bisnis Promo HUT Telkom (1:1) 100 Mbps (Rp 535.000) PSB Rp 150.000/082310510505 - 081295008009/muhammadnurhuda206@gmail.com/Muhammad Nur Huda/Jl. Raya Poter No.18, Gersaba, Poter, Kec. Tanah Merah, Kabupaten Bangkalan</t>
  </si>
  <si>
    <t>2026-10-08 11:00:00|M Janji : (08/10/2026) jam Pasang : 09:00 Note : hubungi pelanggan jika ingin kelokasi |40971304|MYDITA</t>
  </si>
  <si>
    <t>TOKO JUMRIYAH BERKAH</t>
  </si>
  <si>
    <t>ODP-KML-FAC/61 FAC/D07/61.01</t>
  </si>
  <si>
    <t>WO065831327</t>
  </si>
  <si>
    <t>|MN00086|MYIA-094750575042/POI/Jumriyah/085330419395/mcijumriyah@gmail.com</t>
  </si>
  <si>
    <t>2026-10-07 08:00:00 | Nama :JUMRIYAH No HP :081387637744 No Alternatif : M Janji : 07/10/2026 Jam Pasang : Pagi NoteÃ‚Â :  Hubungi terlebih dahulu sebelum ke lokasi</t>
  </si>
  <si>
    <t>ODP-PME-FAT/15</t>
  </si>
  <si>
    <t>WO065847220</t>
  </si>
  <si>
    <t>2026-10-03 08:00:00 | Waktu pemasnagan : 3 Oktober 2026  Jam pemasangan : 08.00 - 12.00  Mohon hubungi pelanggan sebelum ke lokasi   Terima kasih</t>
  </si>
  <si>
    <t>Warnet Sains Teknologi</t>
  </si>
  <si>
    <t>WO065891354</t>
  </si>
  <si>
    <t>2026-10-07 15:00:00|Nama PIC : bapak jordan No HP : 081216308669 Alt :  M Janji : (RABU/7/oktober/2026) jam Pasang : 09:00 Note : hubungi pelanggan jika ingin kelokasi|40961371|MYDITA</t>
  </si>
  <si>
    <t>MIE - INVALID SURVEY - Tidak Ada ODP</t>
  </si>
  <si>
    <t>TOKO PELANGI</t>
  </si>
  <si>
    <t>ODP-SMP-FN/22</t>
  </si>
  <si>
    <t>WO065891736</t>
  </si>
  <si>
    <t>MD|MYDB-20261006270378|DN00001/MN00806|TOKO PELANGI|083152887979</t>
  </si>
  <si>
    <t>2026-10-08 08:00:00 | Nama PIC : Ibu Herlin No HP : 083152887979 No Alt : - M Janji : 8 Okt 2026 Jam Pasang : Pagi / Siang Note : hubungi pelanggan jika ingin kelokasi</t>
  </si>
  <si>
    <t>PT. PETRA SUKSES UTAMA</t>
  </si>
  <si>
    <t>ODP-SMP-FAU/36</t>
  </si>
  <si>
    <t>WO065853743</t>
  </si>
  <si>
    <t>|MN00569|/FIF GROUB KIOS PAMOLOKAN/081337449984/slsbilla1402@gmail.com/HSI Bisnis Promo HUT Telkom (1:1) 50 Mbps (Rp 355.000) PSB Rp 150.000/SALSABILLA/-7.000179,113.866252</t>
  </si>
  <si>
    <t>2026-10-07 11:00:00|Nama PIC:  bu salsa  No HP: 081337449984 Alt: Tanggal: 7/10/2026 Jam Pasang: Siang Note: Hubungi sebelum ke lokasi, terimakasih.   |40931149|MYDITA</t>
  </si>
  <si>
    <t>PT Jingsheng International Biotechnology</t>
  </si>
  <si>
    <t>ODP-KRP-FAU/31 FAU/D02/31.01</t>
  </si>
  <si>
    <t>WO065892390</t>
  </si>
  <si>
    <t>|MN00518|MYIA-076677216411/POI/Elin Yulisia/089678937413/elinyulisia@gmail.com</t>
  </si>
  <si>
    <t xml:space="preserve">2026-10-09 11:00:00 | Jam pemasangan : 12.00 Info Tambahan : Hubungi pelanggan dulu sebelum ke lokasi terimakasih  </t>
  </si>
  <si>
    <t>HSI Bisnis Bundling Phone Dual Band PSB 70% - Free 800 Menit Promo - 100 Mbps</t>
  </si>
  <si>
    <t>PT. NUSA PRIMA MOTOR</t>
  </si>
  <si>
    <t>ODP-TDS-FAZ/47 FAZ/D05/47.01</t>
  </si>
  <si>
    <t>WO065848172</t>
  </si>
  <si>
    <t>|MC20057|MYIA-050399599424/POI/Devita Romadona/0881036277014/devitadona71@gmail.com</t>
  </si>
  <si>
    <t>2026-10-07 11:00:00 | Nama PIC : ibu Devita  No HP : 0881036277014 Alt :  M Janji : (RABU/7/oktober/2026) jam Pasang : 09:00 Note : hubungi pelanggan jika ingin kelokasi</t>
  </si>
  <si>
    <t>ODP-DMO-FSA/63 FSA/D04/63.01</t>
  </si>
  <si>
    <t>WO065848458</t>
  </si>
  <si>
    <t>|MC20057|MYIA-056450465596/POI/Amaniatus Safina/085852035320/amaniatusvina29@gmail.com</t>
  </si>
  <si>
    <t>2026-10-07 11:00:00 | Nama PIC : ibu amania No HP : 085852035320 Alt :  M Janji : (RABU/7/oktober/2026) jam Pasang : 09:00 Note : hubungi pelanggan jika ingin kelokasi</t>
  </si>
  <si>
    <t>Brew Cafe</t>
  </si>
  <si>
    <t>ODP-MYR-FCG/78</t>
  </si>
  <si>
    <t>WO065867274</t>
  </si>
  <si>
    <t>|MN02813|MYIA-062237519437/POI/Bambang Hidayatullah/083846950838/brewbaya@gmail.com</t>
  </si>
  <si>
    <t>2026-09-27 08:00:00 | Tanggal Pemasangan : 27 September 2026  Jam Pemasangan : 08:00 15:00  Info Tambahan : Hubungi pelanggan dulu sebelum ke lokasi terimakasih</t>
  </si>
  <si>
    <t>ODP-TDS-FFB/11 FFB/D02/11.01</t>
  </si>
  <si>
    <t>WO065847494</t>
  </si>
  <si>
    <t>|MC20057|MYIA-013992789781/POI/Ivanka Kevin Alfana/089681012977/ivankakevin21@gmail.com</t>
  </si>
  <si>
    <t xml:space="preserve">2026-10-08 08:00:00 | Nama PIC:  bu ivanka No HP: 089681012977 Alt: Tanggal: 8/10/2026 Jam Pasang: Pagi Note: Hubungi sebelum ke lokasi, terimakasih.  </t>
  </si>
  <si>
    <t>Follow Up Revoke Completed, New Order ID : SC1002625200</t>
  </si>
  <si>
    <t>ODP-RKT-FHF/39</t>
  </si>
  <si>
    <t>WO065887636</t>
  </si>
  <si>
    <t xml:space="preserve">2026-10-05 08:00:00 | Nama PIC : Bp Jodik  No HP : 081806080058  No Alt : -  M Janji : 05 Oktober 2026  Jam Pasang : Pagi / Siang  Note : hubungi pelanggan jika ingin kelokasi  </t>
  </si>
  <si>
    <t>WO065892730</t>
  </si>
  <si>
    <t>KOST MANYAR</t>
  </si>
  <si>
    <t>ODP-MYR-FQD/15 FQD/D02/15.01</t>
  </si>
  <si>
    <t>WO065882564</t>
  </si>
  <si>
    <t>MD|MYDB-20261006270372|DN00001/MN00884|KOST MANYAR|082338719388</t>
  </si>
  <si>
    <t xml:space="preserve">2026-10-08 11:00:00 | Waktu pemasangan: 06 oktober 2026 Jam pemasangan : 08.00 - 12.00 Mohon hubungi pelanggan sebelum ke lokasi  Terima kasih </t>
  </si>
  <si>
    <t>Follow Up Revoke Completed, New Order ID : SC1002624935</t>
  </si>
  <si>
    <t>WO065878958</t>
  </si>
  <si>
    <t>2026-10-05 15:00:00|Tanggal pemasangan : 05 OKTOBER 2026  Jam pemasangan : pagi/siang  Info Tambahan : Hubungi pelanggan dulu sebelum ke lokasi  terima kasih|40010577|MYDITA</t>
  </si>
  <si>
    <t>PEN</t>
  </si>
  <si>
    <t>PT WARNA ABADI MITRA BERSAMA</t>
  </si>
  <si>
    <t>ODP-PEN-FA/003 FA/D01/03.01</t>
  </si>
  <si>
    <t>WO065824789</t>
  </si>
  <si>
    <t>|MN02587|MYIA-009715960496/POI/Safari/085600002216/perijinanwabs@gmail.com</t>
  </si>
  <si>
    <t>2026-10-07 08:00:00 | Nama PIC : Safari No HP : 085600002216 Alt :  Tgl Pemasangan : 07 Oktober 2026 Interval : PAGI / SIANG Note : Hubungi pelanggan terlebih dahulu</t>
  </si>
  <si>
    <t>KTO</t>
  </si>
  <si>
    <t>Success Jaya Distribution Digital (SJDD)</t>
  </si>
  <si>
    <t>ODP-KTO-FAD/018 FAD/D03/018.01</t>
  </si>
  <si>
    <t>WO065834127</t>
  </si>
  <si>
    <t>MD|MYID-4042610060002|RBIZAntonWH|PT. Succsess Jaya Distribusi Digital|081218995161</t>
  </si>
  <si>
    <t>SOLO KARTOSURO</t>
  </si>
  <si>
    <t>JK coffee</t>
  </si>
  <si>
    <t>ODP-CEP-FG/034 FG/D08/034.01</t>
  </si>
  <si>
    <t>WO065892659</t>
  </si>
  <si>
    <t>|MN00408|MYIA-069711745975/POI/lambang aji prayogi/089609279601/rahmadantititania@gmail.com</t>
  </si>
  <si>
    <t>2026-10-08 08:00:00 | Nama PIC : Bp Lambang No HP : 089609279601 No Alt : - M Janji : 8 Okt 2026 Jam Pasang : Pagi / Siang Note : hubungi pelanggan jika ingin kelokasi</t>
  </si>
  <si>
    <t>SOP</t>
  </si>
  <si>
    <t>VENTARA HUB</t>
  </si>
  <si>
    <t>ODP-SOP-FS/010</t>
  </si>
  <si>
    <t>MC60143|/Qinthara Rafiandra/082135900585/ventara.hub@gmail.com/ PSB 1S INET Bisnis WINBACK 2.0 75mbps ABODEMEN 415.000 BLM PPN/ TTPN GRAPARI</t>
  </si>
  <si>
    <t>Alif&amp; 39;s Bakery Banjarsari Surakarta</t>
  </si>
  <si>
    <t>ODP-KRT-FBJ/101</t>
  </si>
  <si>
    <t>WO065866385</t>
  </si>
  <si>
    <t>AMRBS ; 920111 ; AM ; BINDA ANISSA ; TREG3 ; MAGELANG ;1S HSI BISNIS 50 MB 1:1 PROMO; IRWAN/085188140787/ga.alifs002@gmail.com</t>
  </si>
  <si>
    <t>2026-10-07 11:00:00|Nama PIC:  bp irwan No HP: 085188140787 Alt: Tanggal: 7/10/2026 Jam Pasang: Siang Note: Hubungi sebelum ke lokasi, terimakasih.  |40931149|MYDITA</t>
  </si>
  <si>
    <t>Triadhipa logistic</t>
  </si>
  <si>
    <t>ODP-KRT-FB/128</t>
  </si>
  <si>
    <t>WO065848536</t>
  </si>
  <si>
    <t>|MC50147|MYIA-013995521715/POI/catur winarno/085234656260/chess.sundava@gmail.com</t>
  </si>
  <si>
    <t>2026-10-07 11:00:00 | Nama PIC : Bp Catur No HP : 08121450401 No Alt : - M Janji : 7 Okt 2026 Jam Pasang : Pagi / Siang Note : hubungi pelanggan jika ingin kelokasi</t>
  </si>
  <si>
    <t>PT. Bangkit Lakuliner Indonesia Banjarsari Solo 1</t>
  </si>
  <si>
    <t>ODP-KRT-FBJ/052 FBJ/D03/052.01</t>
  </si>
  <si>
    <t>WO065851542</t>
  </si>
  <si>
    <t>|MN02235|MYIA-023520204550/POI/Muhamad Arif Nurdin /085283300362/arif.nurdin@seindonesia.co.id</t>
  </si>
  <si>
    <t>2026-10-07 11:00:00 | Nama Pic : PT. Bangkit Lakuliner Indonesia Banjarsari Solo 1 No Hp Pic : 085283300362 No alt : - Jam Pemasangan : pagi  Tanggal Pemasangan : 7 Oktober 2026</t>
  </si>
  <si>
    <t>TOKO WK GIRIMARTO</t>
  </si>
  <si>
    <t>ODP-JSO-FG/029 FA/D11/029.01</t>
  </si>
  <si>
    <t>WO065844331</t>
  </si>
  <si>
    <t>|MN02255|MYIA-099742806122/POI/RAHELGA NOSYALDIO/08122594626/mulyadi461975@gmail.com</t>
  </si>
  <si>
    <t>2026-10-07 08:00:00 | Tanggal pemasangan: 07/10/2026 Jam pemasangan : pagi / siang Info Tambahan : Hubungi pelanggan dulu sebelum ke lokasi. terima kasih</t>
  </si>
  <si>
    <t>WARKOP GANG BALI</t>
  </si>
  <si>
    <t>ODP-JOM-FAA/83 FAA/D02/83.01</t>
  </si>
  <si>
    <t>WO065832760</t>
  </si>
  <si>
    <t>MD|MYDB-20261006270335|DN00001/MN00086|WARKOP GANG BALI|081358072274</t>
  </si>
  <si>
    <t>Follow Up Revoke Completed, New Order ID : SC1002625084</t>
  </si>
  <si>
    <t>HSI Bisnis Bundling OCA Breach Checker Promo H2 2026 PSB 70% - 100 Mbps</t>
  </si>
  <si>
    <t>KRISNA JAYA</t>
  </si>
  <si>
    <t>ODP-MOJ-FS/56</t>
  </si>
  <si>
    <t>|MN01614|/KRISNA JAYA/PROMO H2 HSI B2B BISNIS + OCA (1:1) 100MBPS 530,5RB PSB DISC 70%//lilikfaridah060926@gmail.com/LILIK FARIDAH/85196275543</t>
  </si>
  <si>
    <t>ODP-POS-FB/08</t>
  </si>
  <si>
    <t>WO065884442</t>
  </si>
  <si>
    <t>2026-10-07 08:00:00 | Tanggal pemasangan : 07 OKTOBER 2026  Jam pemasangan : pagi/siang  Info Tambahan : Hubungi pelanggan dulu sebelum ke lokasi  terima kasih</t>
  </si>
  <si>
    <t>WO065881182</t>
  </si>
  <si>
    <t>2026-10-07 15:00:00|M Janji : (11/06/2026) jam Pasang : 09:00 Note : hubungi pelanggan jika ingin kelokasi|40971304|MYDITA</t>
  </si>
  <si>
    <t>PT KEPUH KENCANA ARUM</t>
  </si>
  <si>
    <t>ODP-MRT-FP/13</t>
  </si>
  <si>
    <t>WO065845393</t>
  </si>
  <si>
    <t>|MC30249|/OKKY IRFANTO/81233889048/kencanapurchasing@gmail.com</t>
  </si>
  <si>
    <t>2026-10-07 08:00:00|Nama Pic : bp ferdi  No Hp Pic : 081233889048 No alt : - Jam Pemasangan : pagi  Tanggal Pemasangan : 7 Oktober 2026|40931150|MYDITA</t>
  </si>
  <si>
    <t>TOKO BP</t>
  </si>
  <si>
    <t>ODP-MRT-FAC/08</t>
  </si>
  <si>
    <t>WO065850693</t>
  </si>
  <si>
    <t>|MN02271|/TOKO BP /PROMO H2 HSI B2B BISNIS + OCA (1:1) 200MBPS 760,5RB PSB DISC 70%//st624239@gmail.com/SUTRISNO/82340348850</t>
  </si>
  <si>
    <t>2026-10-07 11:00:00|Nama :SUTRISNO No HP :082340348850 No Alternatif : M Janji : 07/10/2026 Jam Pasang : Pagi NoteÃ‚Â :  Hubungi terlebih dahulu sebelum ke lokasi|40951377|MYDITA</t>
  </si>
  <si>
    <t>- 11_11446;Biaya PSB HSI EBIS Tunai di Depan ~ 11[150000]  - E23015;E23015 ~ ES23 - Perangkat ONT[0]  - E23015~null~44292;E23015||11||Abodemen 0[0]  - E23015~null~E23015_SWONTPREM;SWONTPREM ~ Biaya Sewa ONT Premium ~ E23015[50000]  - SP_NOSS;SP_NOSS ~ Int</t>
  </si>
  <si>
    <t>Inprogress Alpro, SC Lama : SC1002617823</t>
  </si>
  <si>
    <t>DELTRAS ACADEMY</t>
  </si>
  <si>
    <t>ODP-SDA-FDA/22</t>
  </si>
  <si>
    <t>WO065882370</t>
  </si>
  <si>
    <t>MD|MYDB-20261005270314|DN00001/MN00501|DELTRAS ACADEMY|085789007777</t>
  </si>
  <si>
    <t>2026-10-07 15:00:00 | M Janji : (11/06/2026) jam Pasang : 09:00 Note : hubungi pelanggan jika ingin kelokasi</t>
  </si>
  <si>
    <t>WARUNG SUKO JAGAL</t>
  </si>
  <si>
    <t>ODP-GRA-FD/21</t>
  </si>
  <si>
    <t>WO065841967</t>
  </si>
  <si>
    <t>|MN00025|/WARUNG SUKO JAGAL/WINBACK 2.0 HSI B2B (1:2) 50MBPS 320RB PSB DISC 70%//Yhurissyivella@gmail.com/YHURISSYIVELLA/85748617401</t>
  </si>
  <si>
    <t>2026-10-07 08:00:00|Nama Pic : bu YHURISSYIVELLA No Hp Pic : 085748617401 No alt : - Jam Pemasangan : pagi  Tanggal Pemasangan : 7 Oktober 2026|40951375|MYDITA</t>
  </si>
  <si>
    <t>Aurora Boga In</t>
  </si>
  <si>
    <t>ODP-PDA-FAH/06 FAH/D02/06.01</t>
  </si>
  <si>
    <t>WO065861769</t>
  </si>
  <si>
    <t>|MN02559|MYIA-001437774336/POI/Muhamad Ghiffary/087774122266/auroramarketing6@gmail.com</t>
  </si>
  <si>
    <t>2026-10-07 11:00:00 | M Janji : Rabu 07 oktober  2026 Jam Pasang : Pagi / Siang Note : hubungi pelanggan jika ingin ke lokasi, terima kasih.</t>
  </si>
  <si>
    <t>Novia Musik</t>
  </si>
  <si>
    <t>ODP-WR1-FCW/29 FCW/D03/29.01</t>
  </si>
  <si>
    <t>WO065859788</t>
  </si>
  <si>
    <t>MD|MYDB-20261006270355|DN00001/MN01572|Novia Musik|082338214449</t>
  </si>
  <si>
    <t>2026-10-07 11:00:00 | Tanggal pemasangan : 07 OKTOBER 2026 Jam pemasangan : pagi/siang Info Tambahan : Hubungi pelanggan dulu sebelum ke lokasi terima kasih</t>
  </si>
  <si>
    <t>PT. Swadharma Sarana informatika</t>
  </si>
  <si>
    <t>ODP-TPO-FDL/32 FDL/D04/32.01</t>
  </si>
  <si>
    <t>WO065834524</t>
  </si>
  <si>
    <t>|MN02627|MYIA-009011758518/POI/ERA YUDHA PRAYITNO/081515234874/sksda_k@yahoo.com</t>
  </si>
  <si>
    <t>2026-10-07 08:00:00 | Nama :YUDHA No HP :081515234874 No Alternatif : M Janji : 07/10/2026 Jam Pasang : Pagi NoteÃ‚Â :  Hubungi terlebih dahulu sebelum ke lokasi</t>
  </si>
  <si>
    <t>HSI Bisnis Bundling Netmonk PSB 70% Promo - 150 Mbps</t>
  </si>
  <si>
    <t>SPBU 4459509</t>
  </si>
  <si>
    <t>ODP-DMA-FJ/099</t>
  </si>
  <si>
    <t>WO065828452</t>
  </si>
  <si>
    <t>|MN01414|MYIA-050699426269/POI/FAHRUR RIZAL/081390766646/spbu4459509@gmail.com</t>
  </si>
  <si>
    <t>2026-09-29 11:00:00 | Nama PIC:  bp fahrul  No HP: 081390766646  Alt:  Tanggal: 29/9/2026  Jam Pasang: Siang  Note: Hubungi sebelum ke lokasi, terimakasih</t>
  </si>
  <si>
    <t>PRIDE OF WINA ( Kost Ekslusif )</t>
  </si>
  <si>
    <t>ODP-KUD-FBH/007 FBH/D01/007.01</t>
  </si>
  <si>
    <t>WO065849689</t>
  </si>
  <si>
    <t>|MC60024|MYIA-036558025423/POI/Belfast Atlantica/08132758897/akunlaguku27@gmail.com</t>
  </si>
  <si>
    <t>PT. Bangkit Lakuliner Indonesia Pati Jawa Tengah 3</t>
  </si>
  <si>
    <t>ODP-PAT-FM/094 FM/D04/094.01</t>
  </si>
  <si>
    <t>WO065842246</t>
  </si>
  <si>
    <t>|MN02235|MYIA-083563107515/POI/Muhamad Arif Nurdin/085283300362/arif.nurdin@seindonesia.co.id</t>
  </si>
  <si>
    <t>2026-10-07 08:00:00 | Nama PIC : Bp Arif No HP : 085283300362 No Alt : - M Janji : 7 Okt 2026 Jam Pasang : Pagi / Siang Note : hubungi pelanggan jika ingin kelokasi</t>
  </si>
  <si>
    <t>BOJ</t>
  </si>
  <si>
    <t>Yayasan asti sarana talenta indonesia</t>
  </si>
  <si>
    <t>ODP-BOJ-FZ/034 FZ/D07/034.01</t>
  </si>
  <si>
    <t>WO065832109</t>
  </si>
  <si>
    <t>|MC50147|MYIA-043115232563/POI/Ahmad Setiawan/085799547524/yucssema.rang@gmail.com</t>
  </si>
  <si>
    <t>MKG</t>
  </si>
  <si>
    <t>Mitra Akses Globalindo</t>
  </si>
  <si>
    <t>ODP-MKG-FS/010 FS/D01/010.01</t>
  </si>
  <si>
    <t>WO065862642</t>
  </si>
  <si>
    <t>|MB00449|MYIA-078811093103/POI/bapak/08111632268/fin.ops@mag.net.id</t>
  </si>
  <si>
    <t>2026-10-07 15:00:00 | Nama PIC : Bp Rafif No HP : 08111632268 No Alt : - M Janji : 7 Okt 2026 Jam Pasang : Pagi / Siang Note : hubungi pelanggan jika ingin kelokasi</t>
  </si>
  <si>
    <t>PT. OPTIK SEIS JAYA</t>
  </si>
  <si>
    <t>ODP-SMC-FD/078</t>
  </si>
  <si>
    <t>AMRBS;403098;REG3;DANIEL MARWA DENERO;08112876658;CP.HENDRIANTO;08161938320;PAKET 2S INET VOICE 50 MBPS (479.000);PT. OPTIK SEIS JAYA</t>
  </si>
  <si>
    <t>SMC</t>
  </si>
  <si>
    <t>Yayasan Tri Viaca Pembina STIEPARI</t>
  </si>
  <si>
    <t>ODP-SMC-FB/080</t>
  </si>
  <si>
    <t>WO065857772</t>
  </si>
  <si>
    <t>AMRBS;405075;REG3;KATATA VEKANIDYA;082225049060;CP.YUNIARTO RAHMAD S;083867776969;INET 50 MBPS Rp. 355.000;Yayasan Tri Viaca Pembina STIEPARI</t>
  </si>
  <si>
    <t>2026-10-01 11:00:00|Tanggal : 1 Oktober 2026  Jam : siang  Hubungi pelanggan sebelum ke lokasi |40900827|MYDITA</t>
  </si>
  <si>
    <t>PUJJI SNACK</t>
  </si>
  <si>
    <t>ODP-GNK-FF/113 FF/D05/113.01</t>
  </si>
  <si>
    <t>WO065860185</t>
  </si>
  <si>
    <t>MD|MYDB-20261006270357|DN00001/MN00663|PUJJI SNACK|082341927857</t>
  </si>
  <si>
    <t>Mandiri Car Wash</t>
  </si>
  <si>
    <t>ODP-GNK-FF/046 FF/D05/046.01</t>
  </si>
  <si>
    <t>WO065822881</t>
  </si>
  <si>
    <t>MD|MYDB-20261005270327|DN00001/MN00663|Mandiri Car Wash|082341958454</t>
  </si>
  <si>
    <t>2026-10-07 08:00:00 | Nama Pic : bp agam  No Hp Pic : 082341958454 No alt : - Jam Pemasangan : pagi siang  Tanggal Pemasangan : 7 Oktober 2026</t>
  </si>
  <si>
    <t>Awan Cell</t>
  </si>
  <si>
    <t>ODP-GNK-FG/013</t>
  </si>
  <si>
    <t>WO065824500</t>
  </si>
  <si>
    <t>MD|MYDB-20261005270323|DN00001/MN00663|Awan Cell|08132758083</t>
  </si>
  <si>
    <t>KOLA BLOC</t>
  </si>
  <si>
    <t>ODP-JHR-FAG/007</t>
  </si>
  <si>
    <t>WO065881283</t>
  </si>
  <si>
    <t>MD|MYDB-20260925269678|DN00001/MN00345|KOLA BLOC|085715767625</t>
  </si>
  <si>
    <t xml:space="preserve">2026-09-26 11:00:00 | Jam pemasangan : 12.00  Info Tambahan : Hubungi pelanggan dulu sebelum ke lokasi  terimakasih   </t>
  </si>
  <si>
    <t>PEMERINTAH KELURAHAN PABUWARAN</t>
  </si>
  <si>
    <t>ODP-PWT-FAQ/048</t>
  </si>
  <si>
    <t>WO065867214</t>
  </si>
  <si>
    <t>|MC00213|MYIA-018412143802/POI/WINARNI/085865840531/kel.pabuwaran@gmail.com</t>
  </si>
  <si>
    <t>PLANET SHOES</t>
  </si>
  <si>
    <t>ODP-PWT-FN/048</t>
  </si>
  <si>
    <t>PSB;MN02713;PLANET SHOES;089601012313;PSB HSI BISNIS 75MBPS PROMO;planetshoes151@gmail.com;FATHUL NURUL HUDA;-7.4168024954789935, 109.24296426788062</t>
  </si>
  <si>
    <t>SMP MARIA IMMACULATA CILACAP.</t>
  </si>
  <si>
    <t>ODP-GML-FM/027 FM/D02/027.01</t>
  </si>
  <si>
    <t>WO065845388</t>
  </si>
  <si>
    <t>|MN00648|MYIA-085018447633/POI/Aurelia/08156988515/desiekar94@gmail.com</t>
  </si>
  <si>
    <t>2026-10-10 08:00:00 | Nama PIC : ibu Aurelia No HP : 082220405890 Alt :  M Janji : (sabtu/10/oktober/2026) jam Pasang : 09:00 Note : hubungi pelanggan jika ingin kelokasi</t>
  </si>
  <si>
    <t>HSI Bisnis Basic Bundling Phone PSB 70% - Free 800 Menit Promo - 150 Mbps</t>
  </si>
  <si>
    <t>SD NEGERI 4 KRANDEGAN</t>
  </si>
  <si>
    <t>ODP-BJR-FT/011</t>
  </si>
  <si>
    <t>WO065836495</t>
  </si>
  <si>
    <t>|MN00909|MYIA-079952979427/POI/deni/083844480979/sdsekawan@gmail.com</t>
  </si>
  <si>
    <t>2026-10-08 08:00:00 | Nama PIC : BAPAK deni No HP : 083844480979 Alt :  M Janji : (RABU/7/oktober/2026) jam Pasang : 09:00 Note : hubungi pelanggan jika ingin kelokasi</t>
  </si>
  <si>
    <t>ODP-BJR-FN/027 FN/D03/027.01</t>
  </si>
  <si>
    <t>WO065833580</t>
  </si>
  <si>
    <t>|MN00909|MYIA-048651197055/POI/kurwanto/088270845068/kurwantobae.2@gmail.com</t>
  </si>
  <si>
    <t>Follow Up Revoke Completed, New Order ID : SC1002624970</t>
  </si>
  <si>
    <t>ODP-KLP-FD/007</t>
  </si>
  <si>
    <t>WO065879967</t>
  </si>
  <si>
    <t>2026-10-05 15:00:00|Nama PIC : Ivan   No HP : 081288126705  No Alt :   M Janji : 04 Okt 2026  Jam Pasang : Pagi / Siang  Note : hubungi pelanggan jika ingin ke lokasi, terima kasih|40981184|MYDITA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</si>
  <si>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E23046;E23046 ~ ES23 </t>
  </si>
  <si>
    <t>Dicker Collection</t>
  </si>
  <si>
    <t>ODP-CMA-FK/070</t>
  </si>
  <si>
    <t>WO065860786</t>
  </si>
  <si>
    <t>MN02086/Nurokhim/085876680452/Dicker Collection/HSI BISNIS BASIC (1:2) 100MBPS</t>
  </si>
  <si>
    <t>2026-10-02 08:00:00|Waktu pemasangan: 02 oktober 2026  Jam pemasangan : 08.00 - 12.00  Mohon hubungi pelanggan sebelum ke lokasi   Terima kasih  |40951377|MYDITA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</si>
  <si>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E25061;E25061 ~ ES25 </t>
  </si>
  <si>
    <t>WO065888031</t>
  </si>
  <si>
    <t xml:space="preserve">MN02086/Nurokhim/085876680452/Dicker Collection/HSI BISNIS BASIC (1:1 ) 300mbps 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</si>
  <si>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</t>
  </si>
  <si>
    <t>PT NIKE INDONESIA</t>
  </si>
  <si>
    <t>ODP-PML-FG/06</t>
  </si>
  <si>
    <t>AMRBS;950393;REG3;INDRI ALVI K;082121745712;HSI 200MB;PIC 085226065466;achmad.sobirin@nike.com</t>
  </si>
  <si>
    <t>SDN 1 TLAHAB LOR</t>
  </si>
  <si>
    <t>ODP-BBT-FW/003 FW/D01/003.01</t>
  </si>
  <si>
    <t>WO065845918</t>
  </si>
  <si>
    <t>|MC00239|MYIA-073154361880/POI/HERI JOKO PURNOMO/085875555581/sdnsatutlahablor@gmail.com</t>
  </si>
  <si>
    <t>2026-10-12 08:00:00 | M Janji : Rabu 07 oktober  2026 Jam Pasang : Pagi / Siang Note : hubungi pelanggan jika ingin ke lokasi, terima kasih.</t>
  </si>
  <si>
    <t>WO065830070</t>
  </si>
  <si>
    <t>|MYIB-CUST|MYTN-017875229155/POI/SMK Soedirman/085156865739/soedsmk@gmail.com</t>
  </si>
  <si>
    <t>MYINDIBIZ</t>
  </si>
  <si>
    <t>2026-10-12 08:00:00 | Tanggal pemasangan : 12 OKTOBER 2026 Jam pemasangan : pagi/siang Info Tambahan : Hubungi pelanggan dulu sebelum ke lokasi terima kasih</t>
  </si>
  <si>
    <t>CANCEL ORDER INVALID SURVEY remark : DOBEL INPUT SAMA WO WO065801286 16952343 response : OK</t>
  </si>
  <si>
    <t>ODP-PBG-FAQ/033</t>
  </si>
  <si>
    <t>WO065851218</t>
  </si>
  <si>
    <t>2026-10-07 11:00:00 | Nama Pic : BP HENDRIK  No Hp Pic : 082226661617  Jam Pemasangan : 08:00 - 12.00  Tanggal Pemasangan : SENIN 05 OKTOBER 2026  Info Tambahan : Hubungi pelanggan sebelum datang ke lokasi</t>
  </si>
  <si>
    <t>ENK MUFFLER</t>
  </si>
  <si>
    <t>ODP-PBG-FU/101</t>
  </si>
  <si>
    <t>WO065843380</t>
  </si>
  <si>
    <t>|MN02834|MYIA-064483676626/POI/HERMANTO/085137539100/enkmufflerofficial@gmail.com</t>
  </si>
  <si>
    <t xml:space="preserve">2026-10-08 08:00:00 | Jam pemasangan : 12.00 Info Tambahan : Hubungi pelanggan dulu sebelum ke lokasi terimakasih </t>
  </si>
  <si>
    <t>SPPG BREBES PAGUYANGAN PAKUJATI 2</t>
  </si>
  <si>
    <t>ODP-BMU-FH/001</t>
  </si>
  <si>
    <t>WO065883196</t>
  </si>
  <si>
    <t>|MN00292|MYIA-013115396984/POI/MARSELINUS BOLEN WERANG/081338295935/marselinusbolenwerang@gmail.com</t>
  </si>
  <si>
    <t>2026-10-07 15:00:00 | M Janji : Rabu 07 oktober  2026 Jam Pasang : Pagi / Siang Note : hubungi pelanggan jika ingin ke lokasi, terima kasih.</t>
  </si>
  <si>
    <t>MAN KOTA TEGAL</t>
  </si>
  <si>
    <t>ODP-TEG-FCL/040</t>
  </si>
  <si>
    <t>WO065831214</t>
  </si>
  <si>
    <t>AMRBS;403095;REG3;BAYU PUTRO;085100296564;HSI 300MB;PIC 085742999333;man_kotategal@yahoo.co.id</t>
  </si>
  <si>
    <t>2026-10-07 08:00:00|Nama PIC : Farhan No HP : 085742999333 Alt :  Tgl Pemasangan : 07 Oktober 2026 Interval : PAGI / SIANG Note : Hubungi pelanggan terlebih dahulu|40981184|MYDITA</t>
  </si>
  <si>
    <t>ODP-TEG-FF/035</t>
  </si>
  <si>
    <t>WO065852145</t>
  </si>
  <si>
    <t>2026-10-05 08:00:00|telp :081585833988  Jam pemasangan :pagi / siang 05/10/2026  Info Tambahan : Hubungi pelanggan dulu sebelum ke lokasi  terimakasih |40000802|MYDITA</t>
  </si>
  <si>
    <t>Cv berkah nasa</t>
  </si>
  <si>
    <t>ODP-BLU-FS/019 FS/D04/019.01</t>
  </si>
  <si>
    <t>WO065834008</t>
  </si>
  <si>
    <t>|MN00377|MYIA-078846290093/POI/ISROHU NAZA/083861403103/isrohunaza03@gmail.com</t>
  </si>
  <si>
    <t>PT. JUMBO POWER INTERNATIONAL</t>
  </si>
  <si>
    <t>ODP-BBE-FHJ/21</t>
  </si>
  <si>
    <t>WO065862904</t>
  </si>
  <si>
    <t xml:space="preserve">MB00304; DAVID SARTANA 081615023570;david@jumbopower.com;HSI BISNIS + NETMONK 100 MBPS 591,1k; Husna; Jl. Raya Bambe Km.20, Bambe, Driyorejo, Gresik  </t>
  </si>
  <si>
    <t>2026-10-08 08:00:00|Tanggal pemasangan : 07 OKTOBER 2026 Jam pemasangan : pagi/siang Info Tambahan : Hubungi pelanggan dulu sebelum ke lokasi terima kasih|40010577|MYDITA</t>
  </si>
  <si>
    <t>MIE - INVALID SURVEY - Pelanggan RNA</t>
  </si>
  <si>
    <t>METSO TECHNOLOGY SOLUTIONS</t>
  </si>
  <si>
    <t>ODP-GSK-FAM/01</t>
  </si>
  <si>
    <t>WO065855679</t>
  </si>
  <si>
    <t>MD|MYDB-20260930269990|DN00001/MN00443|METSO TECHNOLOGY SOLUTIONS|081119008380</t>
  </si>
  <si>
    <t>2026-10-01 15:00:00 | Nama PIC : Bp Hepi  No HP : 081119008380  No Alt : -  M Janji :  01 Okt  2026  Jam Pasang : Pagi / Siang  Note : hubungi pelanggan jika ingin kelokasi</t>
  </si>
  <si>
    <t>KHISS COFFEE PS3</t>
  </si>
  <si>
    <t>ODP-GSK-FJ/84 FJ/D-08/84-01</t>
  </si>
  <si>
    <t>WO065837744</t>
  </si>
  <si>
    <t>MD|MYDB-20261006270333|DN00001/MN00500|KHISS COFFEE PS3|085604743343</t>
  </si>
  <si>
    <t>2026-10-07 08:00:00 | Nama :IMAM  No HP :085604743343 No Alternatif :081361577316 M Janji : 07/10/2026 Jam Pasang : Pagi NoteÃ‚Â :  Hubungi terlebih dahulu sebelum ke lokasi</t>
  </si>
  <si>
    <t>PT SURYA MEDIKA MENGANTI</t>
  </si>
  <si>
    <t>ODP-KDE-FAM/57</t>
  </si>
  <si>
    <t>WO065845287</t>
  </si>
  <si>
    <t>AMRBS;404915;AMEX;MOH REZI FILLIANDY;RBS-3;SURAMADU;PSB;PT SURYA MEDIKA MENGANTI;ZULFI SUSDIANTORO;085645153729;zulfisusdiantoro@gmail.com;HSI Bisnis (1:1) 50 Mbps (Rp 439.000) PSB Rp 150.000;</t>
  </si>
  <si>
    <t>2026-10-07 08:00:00|M Janji : Rabu 07 oktober  2026 Jam Pasang : Pagi / Siang Note : hubungi pelanggan jika ingin ke lokasi, terima kasih.|40971304|MYDITA</t>
  </si>
  <si>
    <t>Follow Up Revoke Completed, New Order ID : SC1002626133</t>
  </si>
  <si>
    <t>Follow Up Revoke Completed, New Order ID : SC1002625438</t>
  </si>
  <si>
    <t>PT Rong Yuan Indonesia</t>
  </si>
  <si>
    <t>OTB-LMG-73</t>
  </si>
  <si>
    <t>WO065887078</t>
  </si>
  <si>
    <t>|MN00216|MYIA-000226343734/POI/teguh wahyudi/085604354512/rongyuanindonesia@gmail.com</t>
  </si>
  <si>
    <t>2026-10-07 15:00:00 | Tanggal pemasangan: 07/10/2026 Jam pemasangan : pagi / siang Info Tambahan : Hubungi pelanggan dulu sebelum ke lokasi. terima kasih</t>
  </si>
  <si>
    <t>WO065886968</t>
  </si>
  <si>
    <t>|MN00216|MYIA-081605608435/POI/teguh wahyudi/085604354512/rongyuanindonesia@gmail.com</t>
  </si>
  <si>
    <t>toko busi</t>
  </si>
  <si>
    <t>ODP-KRK-FE/34 FE/D04/34.01</t>
  </si>
  <si>
    <t>WO065858135</t>
  </si>
  <si>
    <t>|MN02366|MYIA-067013817800/POI/trista Ayunda setia ananta/082359229401/tristaayundasetiaananta@gmail.com</t>
  </si>
  <si>
    <t>kedai jegek</t>
  </si>
  <si>
    <t>WO065827730</t>
  </si>
  <si>
    <t>|MN02366|MYIA-037224363900/POI/kardadi/082339812046/hendrajono200@gmail.com</t>
  </si>
  <si>
    <t>MTs MANBAIL FUTUH</t>
  </si>
  <si>
    <t>ODP-MRR-FAB/42 FAB/D06/42.01</t>
  </si>
  <si>
    <t>WO065874349</t>
  </si>
  <si>
    <t>|MN02366|MYIA-086631764605/POI/Nurkholis syaifudin/082132529423/mtsmanbailfutuhjenu@gmail.com</t>
  </si>
  <si>
    <t xml:space="preserve">2026-10-08 08:00:00 | 081334351307 WA M Janji : 07 Oktober 2026 Jam Pasang : Pagi / Siang Note : hubungi pelanggan jika ingin kelokasi </t>
  </si>
  <si>
    <t>HSI Bisnis Basic Bundling Netmonk Promo H2 2026 PSB 70% - 100 Mbps</t>
  </si>
  <si>
    <t>UPTD SMPN 13 KUPANG</t>
  </si>
  <si>
    <t>ODP-KPN-FYA/16</t>
  </si>
  <si>
    <t>WO065843195</t>
  </si>
  <si>
    <t>|MN01740|MYIA-096602567333/POI/FUNAN BANUNAEK S,PD/081339433773/smpn13kupang@gmail.com</t>
  </si>
  <si>
    <t>UPTD SDN MAULAFA</t>
  </si>
  <si>
    <t>ODP-KPN-FYA/28 FYA/D03/28.01</t>
  </si>
  <si>
    <t>WO065847674</t>
  </si>
  <si>
    <t>|MN01740|MYIA-099608860134/POI/NOVENLIA JECMIN KOAN/085238629061/maulafasdn73@gmail.com</t>
  </si>
  <si>
    <t xml:space="preserve">2026-10-07 08:00:00 | Jam pemasangan : 12.00 Info Tambahan : Hubungi pelanggan dulu sebelum ke lokasi terimakasih  </t>
  </si>
  <si>
    <t>rental DCNK</t>
  </si>
  <si>
    <t>ODP-KPN-FQD/04 FQD/D01/04.01</t>
  </si>
  <si>
    <t>WO065890988</t>
  </si>
  <si>
    <t>|MC40164|MYIA-089447958882/POI/DIKKY MOOY/085239488244/dikky.mooy90@gmail.com</t>
  </si>
  <si>
    <t xml:space="preserve">2026-10-07 15:00:00 | Nama PIC:  bp dikky  No HP: 085239488244 Alt: Tanggal: 7/10/2026 Jam Pasang: Sore Note: Hubungi sebelum ke lokasi, terimakasih.  </t>
  </si>
  <si>
    <t>Toko mitra kencana</t>
  </si>
  <si>
    <t>ODP-WGP-FA/16 FA/D02/16.01</t>
  </si>
  <si>
    <t>WO065849361</t>
  </si>
  <si>
    <t>|MN00122|MYIA-074613367655/POI/daniel prasetyo/085320059697/prasetyodaniel257@gmail.com</t>
  </si>
  <si>
    <t>2026-10-07 15:00:00 | Nama PIC : Daniel No HP : 085320059697 Alt :  Tgl Pemasangan : 07 Oktober 2026 Interval : PAGI / SIANG Note : Hubungi pelanggan terlebih dahulu</t>
  </si>
  <si>
    <t>DIGITAL PRINTING WRINGIN AGUNG</t>
  </si>
  <si>
    <t>ODP-BCK-FC/79 FC/D10/79.01</t>
  </si>
  <si>
    <t>WO065859130</t>
  </si>
  <si>
    <t>MD|MYDB-20261006270353|DC30004/MC30042|DIGITAL PRINTING WRINGIN AGUNG|088990004126</t>
  </si>
  <si>
    <t>HSI Bisnis Bundling Netmonk Dual Band PSB 70% Promo - 100 Mbps</t>
  </si>
  <si>
    <t>cafee gerbang</t>
  </si>
  <si>
    <t>ODP-GLM-FF/30 FF/D01/30.01</t>
  </si>
  <si>
    <t>WO065853462</t>
  </si>
  <si>
    <t>MD|MYDB-20261006270341|DC30004/MC30053|cafee gerbang|085280416214</t>
  </si>
  <si>
    <t>PUSKESMAS BANYUGLUGUR</t>
  </si>
  <si>
    <t>ODP-PTN-F06/02</t>
  </si>
  <si>
    <t>WO065872165</t>
  </si>
  <si>
    <t>AMRBS/404479/RINAISYAH ONNI P /R3/JATIM TIMUR/WINBACK 2.0 HSI B2B (1:1) 100MBPS 535RB PSB DISC 70%/QOYYIMATUT TOYYIBA /qoyyimaqoqoy@gmail.com</t>
  </si>
  <si>
    <t>2026-10-07 15:00:00|M Janji : 07 Oktober 2026 Jam Pasang : Pagi Note : hubungi pelanggan jika ingin kelokasi |40981182|MYDITA</t>
  </si>
  <si>
    <t>Putra Flores Sandom</t>
  </si>
  <si>
    <t>ODP-LRT-FJ/09 FJ/D01/09.01</t>
  </si>
  <si>
    <t>WO065837964</t>
  </si>
  <si>
    <t>MD|MYDB-20261005270307|SC00001/MC00079|Putra Flores Sandom|081354715619</t>
  </si>
  <si>
    <t xml:space="preserve">2026-10-07 08:00:00 | Tanggal pemasangan: 07/10/2026 Jam pemasangan : pagi / siang Info Tambahan : Hubungi pelanggan dulu sebelum ke lokasi. terima kasih </t>
  </si>
  <si>
    <t>KANTOR DESA KAYU PUTIH</t>
  </si>
  <si>
    <t>ODP-SRR-FG/87</t>
  </si>
  <si>
    <t>WO065833824</t>
  </si>
  <si>
    <t>MN00087/PIC GEDE BUDINA/081338745762/desakayuputih9@gmail.com</t>
  </si>
  <si>
    <t>2026-09-30 08:00:00|Nama PIC:  bp gede  No HP: 081338745762  Alt:  Tanggal: 30/9/2026  Jam Pasang: Pagi  Note: Hubungi sebelum ke lokasi, terimakasih.   |40931149|MYDITA</t>
  </si>
  <si>
    <t>PT KENCANA MAJU BERSAMA</t>
  </si>
  <si>
    <t>ODP-SRR-FC/58</t>
  </si>
  <si>
    <t>AMRBS;940137;AM;ISTIHAMIN FITRIYAH;RBS-3;SURAMADU;PSB;PT KENCANA MAJU BERSAMA;HERMIN LISTIONINGSIH;085648550065;kencanainternet001@gmail.com;HSI Bisnis (1:1) 100 Mbps (Rp 669.000) PSB Rp 150.000;</t>
  </si>
  <si>
    <t>Follow Up Revoke Completed, New Order ID : SC1002625634</t>
  </si>
  <si>
    <t>Inprogress Alpro, SC Lama : SC1002620504</t>
  </si>
  <si>
    <t>Inprogress Alpro, SC Lama : SC1002620518</t>
  </si>
  <si>
    <t>Inprogress Alpro, SC Lama : SC1002620569</t>
  </si>
  <si>
    <t>Inprogress Alpro, SC Lama : SC1002620492</t>
  </si>
  <si>
    <t>WAYAN KONTRUKSI</t>
  </si>
  <si>
    <t>ODP-TOP-FX/23</t>
  </si>
  <si>
    <t>WO065855671</t>
  </si>
  <si>
    <t>|MN02364|/PIC I Wayan Arnaya/085739560708/wkonbali@gmail.com</t>
  </si>
  <si>
    <t>2026-10-07 11:00:00|Tanggal pemasangan : 07 OKTOBER 2026 Jam pemasangan : pagi/siang Info Tambahan : Hubungi pelanggan dulu sebelum ke lokasi terima kasih|40010577|MYDITA</t>
  </si>
  <si>
    <t>TOHPATI SUKAWATI</t>
  </si>
  <si>
    <t>SD NEGERI 4 PEGUYANGAN</t>
  </si>
  <si>
    <t>ODP-TOP-FN/77</t>
  </si>
  <si>
    <t>WO065884034</t>
  </si>
  <si>
    <t>|MN02364|/PIC PAK PRASETYA/08980797841/sdempatpeguyangan@gmail.com</t>
  </si>
  <si>
    <t>2026-10-07 15:00:00|M Janji : Rabu 07 oktober  2026 Jam Pasang : Pagi / Siang Note : hubungi pelanggan jika ingin ke lokasi, terima kasih.|40971304|MYDITA</t>
  </si>
  <si>
    <t>DECLINE : Decline - Batal Order HANIF NUROHMAN 40981182|MYDITA</t>
  </si>
  <si>
    <t>TK Negeri Hindu Tunas Wangi</t>
  </si>
  <si>
    <t>ODP-GIN-FA/106</t>
  </si>
  <si>
    <t>WO065844564</t>
  </si>
  <si>
    <t>|MN02658|/PIC NI MADE CITRARIANI/081803464246/tktunaswangi bona@gmail.com</t>
  </si>
  <si>
    <t>2026-10-07 08:00:00|Nama PIC : Cita No HP : 081803464246 Alt :  Tgl Pemasangan : 07 Oktober 2026 Interval : PAGI / SIANG Note : Hubungi pelanggan terlebih dahulu|40981184|MYDITA</t>
  </si>
  <si>
    <t>ODP-GIN-FH/124</t>
  </si>
  <si>
    <t>WO065866724</t>
  </si>
  <si>
    <t>2026-10-05 11:00:00|Nama PIC : Raka   No HP : 082147822274  Alt :   M Janji : 05/10/2026  Jam Pasang : 08.00 - 13:00   NoteÃ‚Â :  hubungi terlebih dahulu sebelum kelokasi |40981184|MYDITA</t>
  </si>
  <si>
    <t>TOKO AMILUDIN</t>
  </si>
  <si>
    <t>ODP-GER-FAS/31 FAS/D04/31.01</t>
  </si>
  <si>
    <t>WO065921081</t>
  </si>
  <si>
    <t>|MC40234|MYIA-056639284615/POI/amiludin/087898584572/rizal52201@gmail.com</t>
  </si>
  <si>
    <t>2026-10-08 11:00:00 | Tanggal pemasangan : 08 OKTOBER 2026 Jam pemasangan : pagi/siang Info Tambahan : Hubungi pelanggan dulu sebelum ke lokasi terima kasih</t>
  </si>
  <si>
    <t>SMA QAMARUL HUDA BAGU</t>
  </si>
  <si>
    <t>ODP-SWE-FAW/22 FAW/D01/22.01</t>
  </si>
  <si>
    <t>WO065918065</t>
  </si>
  <si>
    <t>|MC40284|MYIA-045028626163/POI/Lalu sapoan/087777374474/zioelzi41@gmail.com</t>
  </si>
  <si>
    <t xml:space="preserve">2026-10-08 08:00:00 | Tanggal: 8/10/2026 Jam Pasang: 08.00 - 12.00 Note: Hubungi sebelum ke lokasi, terimakasih. </t>
  </si>
  <si>
    <t>HSI Bisnis Khusus Winback PSB 70% - 300 Mbps</t>
  </si>
  <si>
    <t>YAYASAN PONDOK PESANTREN AL-MUNIR JABON DAREK</t>
  </si>
  <si>
    <t>ODP-SWE-FAW/55</t>
  </si>
  <si>
    <t>WO065982678</t>
  </si>
  <si>
    <t>|MC40284|MYIA-092703965628/POI/mariatun/085934344573/anakpangerang@gmail.com</t>
  </si>
  <si>
    <t>2026-10-09 08:00:00 | Nama PIC : Ibu Mariatun No Hp : 085934344573 Alt : - Manja : 09 Okt 2026 Jam : Pagi / Siang Note : Hubungi pelanggan terlebih dahulu</t>
  </si>
  <si>
    <t>KITAB HOMESTAY</t>
  </si>
  <si>
    <t>WO065293746</t>
  </si>
  <si>
    <t>|MC40002|MYIA-013594188285/POI/KITAB/087763123703/tigahomestay@gmail.com</t>
  </si>
  <si>
    <t xml:space="preserve">2026-09-30 08:00:00 | Waktu pemasnagan : 30 September 2026 Jam pemasangan : 08.00 - 12.00 Mohon hubungi pelanggan sebelum ke lokasi  Terima kasih </t>
  </si>
  <si>
    <t>Inprogress Alpro, SC Lama : SC1002612837</t>
  </si>
  <si>
    <t>RBS HSI |Rian Puja Atmawikarsa | 406910 | TREG 3 | Giri Rose Boutique Hotel | 087865228227| 081916022212|HSI BISNIS 300 MBPS</t>
  </si>
  <si>
    <t>Toko Heri Susanto</t>
  </si>
  <si>
    <t>ODP-PYA-FCLH/16 FCLH/F08/16.01</t>
  </si>
  <si>
    <t>WO065932303</t>
  </si>
  <si>
    <t>MD|MYDB-20261007270396|SC00001/MC00046|Toko Heri Susanto|087746011903</t>
  </si>
  <si>
    <t xml:space="preserve">2026-10-08 11:00:00 | Tanggal pemasangan: 08/10/2026 Jam pemasangan : pagi / siang Info Tambahan : Hubungi pelanggan dulu sebelum ke lokasi. terima kasih </t>
  </si>
  <si>
    <t>ENEA FAMILY VILLAS</t>
  </si>
  <si>
    <t>ODP-SGG-FAP/46</t>
  </si>
  <si>
    <t>RBS|HSI|AO|MN01272|ENEA FAMILY VILLAS|87701835439;085338518942|HSI BISNIS 100MBPS</t>
  </si>
  <si>
    <t>Alma Gili Trawangan</t>
  </si>
  <si>
    <t>ODP-SGG-FAX/11</t>
  </si>
  <si>
    <t>WO065953196</t>
  </si>
  <si>
    <t>MD|MYDB-20261005270319|SC00001/MC00046|Alma Gili Trawangan|082323046498</t>
  </si>
  <si>
    <t>2026-10-08 15:00:00 | Tanggal pemasangan : 08 Oct 2026 Jam pemasangan : 12.00 Info Tambahan : Hubungi pelanggan dulu sebelum ke Lokasi terima kasih.</t>
  </si>
  <si>
    <t>ENEA FAMILY VILLAS 2</t>
  </si>
  <si>
    <t>RBS|HSI|AO|MN01272|ENEA FAMILY VILLAS 2|87701835439;085338518942|HSI BISNIS 100MBPS</t>
  </si>
  <si>
    <t>CV AL AMIN JAYA GROUP</t>
  </si>
  <si>
    <t>ODP-MTR-FCW/48 FCW/D04/48.01</t>
  </si>
  <si>
    <t>WO065926632</t>
  </si>
  <si>
    <t>MD|MYDB-20261007270399|SC00001/MC00025|CV AL AMIN JAYA GROUP|082260605048</t>
  </si>
  <si>
    <t>2026-10-09 08:00:00 | Tanggal pemasangan: 08/10/2026 Jam pemasangan : pagi / siang Info Tambahan : Hubungi pelanggan dulu sebelum ke lokasi. terima kasih</t>
  </si>
  <si>
    <t>Lombok Astoria Hotel</t>
  </si>
  <si>
    <t>ODP-MTR-FCG/80 FCG/D09/80.01</t>
  </si>
  <si>
    <t>WO065910207</t>
  </si>
  <si>
    <t>|MN01063|MYIA-035000907180/POI/rahma/085939544570/rahmiyunita760@gmail.com</t>
  </si>
  <si>
    <t xml:space="preserve">2026-10-08 15:00:00 | Tanggal pemasangan: 08/10/2026 Jam pemasangan : pagi / siang Info Tambahan : Hubungi pelanggan dulu sebelum ke lokasi. terima kasih </t>
  </si>
  <si>
    <t>SMA NEGERI 2 MONTA</t>
  </si>
  <si>
    <t>ODP-TET-FAJ/01 FAJ/D01/01.01</t>
  </si>
  <si>
    <t>WO065915790</t>
  </si>
  <si>
    <t>MD|MYDB-20261007270388|SC00001/MC00152|SMA NEGERI 2 MONTA|082359316684</t>
  </si>
  <si>
    <t>2026-10-08 08:00:00 | Nama PIC : Firdinan  No HP : 082359316684 Alt : 087884318689 M Janji : 08/09/2026 Jam Pasang : 08.00  - 13:00  NoteÃ‚Â :  hubungi terlebih dahulu sebelum ke lokasi, terima kasih.</t>
  </si>
  <si>
    <t>TOKO MAHMUD</t>
  </si>
  <si>
    <t>ODP-DMP-FAH/40 FAH/D02/40.01</t>
  </si>
  <si>
    <t>WO065963704</t>
  </si>
  <si>
    <t>|MN02363|MYIA-061466701491/POI/MAHMUD/081235729896/arisdapadoda0@gmail.com</t>
  </si>
  <si>
    <t>2026-10-08 15:00:00 | Nama Pic : BP MAHMUD No Hp Pic : 081235729896 Jam Pemasangan : 08:00 - 12.00 Tanggal Pemasangan : KAMIS 08 OKTOBER 2026 Info Tambahan : Hubungi pelanggan sebelum datang ke lokasi</t>
  </si>
  <si>
    <t>Follow Up Revoke Completed, New Order ID : SC1002626433</t>
  </si>
  <si>
    <t>Follow Up Revoke Completed, New Order ID : SC1002626893</t>
  </si>
  <si>
    <t>kios pak ilham</t>
  </si>
  <si>
    <t>WO063793866</t>
  </si>
  <si>
    <t>MD|MYDB-20260907268221|DN00001/MN01576|kios pak ilham|082313032906</t>
  </si>
  <si>
    <t>2026-09-10 08:00:00 | Nama PIC : Kurnia No HP : 082313032906 Alt :  M Janji : 08 September 2026 Jam Pasang : 08.00 - 13:00  NoteÃ‚Â :  hubungi terlebih dahulu sebelum kelokasi</t>
  </si>
  <si>
    <t>HSI Bisnis Basic Promo HUT RI PSB 70% - 50 Mbps</t>
  </si>
  <si>
    <t>ODP-SBW-FAD/01</t>
  </si>
  <si>
    <t>WO065933650</t>
  </si>
  <si>
    <t xml:space="preserve">2026-10-06 08:00:00 | M Janji : (06/10/2026)  jam Pasang : 09:00  Note : hubungi pelanggan jika ingin kelokasi  </t>
  </si>
  <si>
    <t>ODP-SBW-FAW/08</t>
  </si>
  <si>
    <t>WO065945907</t>
  </si>
  <si>
    <t>ODP-SBW-FAP/22</t>
  </si>
  <si>
    <t>WO065966800</t>
  </si>
  <si>
    <t>UD SENTOSA JAYA</t>
  </si>
  <si>
    <t>WO065986253</t>
  </si>
  <si>
    <t>|MN01576|MYIA-084851813937/POI/sudarmaji/087863504333/moyoagus685@gmail.com</t>
  </si>
  <si>
    <t>2026-10-09 15:00:00 | Tanggal: 9/10/2026 Jam Pasang: 15.00 Note: Hubungi sebelum ke lokasi, terimakasih.</t>
  </si>
  <si>
    <t>TALIWANG HOMESTAY</t>
  </si>
  <si>
    <t>ODP-TLW-FB/45 FB/D08/45.01</t>
  </si>
  <si>
    <t>WO065901568</t>
  </si>
  <si>
    <t>MD|MYDB-20261006270340|DN00001/MN01576|TALIWANG HOMESTAY|082341040949</t>
  </si>
  <si>
    <t>2026-10-08 08:00:00 | Nama :LUKMAN No HP : 082341040949 No Alternatif : M Janji : 08/10/2026 Jam Pasang : Pagi NoteÃ‚Â :  Hubungi terlebih dahulu sebelum ke lokasi</t>
  </si>
  <si>
    <t>Follow Up Revoke Completed, New Order ID : SC1002627181</t>
  </si>
  <si>
    <t>ODP-TLW-FE/51</t>
  </si>
  <si>
    <t>WO065985910</t>
  </si>
  <si>
    <t>2026-10-08 08:00:00 | Nama :LUKMAN  No HP : 082341040949  No Alternatif :  M Janji : 08/10/2026  Jam Pasang : Pagi  NoteÃ‚Â :  Hubungi terlebih dahulu sebelum ke lokasi</t>
  </si>
  <si>
    <t>PUSKESMAS SETELUK (aula)</t>
  </si>
  <si>
    <t>WO065214145</t>
  </si>
  <si>
    <t>RBS|HSI|AO|MN01595|PUSKESMAS SETELUK (aula)|85198460388|HSI Bisnis Bundling OCA Breach Checker Promo H2 2026 PSB 70% - 50Mbps</t>
  </si>
  <si>
    <t>PUSKESMAS SETELUK 4</t>
  </si>
  <si>
    <t>WO065214175</t>
  </si>
  <si>
    <t>RBS|HSI|AO|MN01595|PUSKESMAS SETELUK 4|85198460388|HSI Bisnis Basic Bundling OCA Breach Checker Promo H2 2026 PSB 70% - 50Mbps</t>
  </si>
  <si>
    <t>ODP-TLW-FB/48 FB/D08/48.01</t>
  </si>
  <si>
    <t>WO065935600</t>
  </si>
  <si>
    <t>|MN01576|MYIA-059128472144/POI/lukman/082341040949/taliwanghomestay@gmail.com</t>
  </si>
  <si>
    <t>2026-10-08 11:00:00 | Tanggal Pemasangan : 08 Oktober 2026 Jam Pemasangan : 08:00 15:00 Info Tambahan : Hubungi pelanggan dulu sebelum ke lokasi terimakasih</t>
  </si>
  <si>
    <t>TOKO SAM OKE</t>
  </si>
  <si>
    <t>vODP-GDG-FR/12 FR/D04/12.01</t>
  </si>
  <si>
    <t>WO065918742</t>
  </si>
  <si>
    <t>MD|MYDB-20261007270398|DN00001/MN01844|TOKO SAM OKE|083194713754</t>
  </si>
  <si>
    <t xml:space="preserve">2026-10-10 08:00:00 | Tanggal pemasangan: 08/10/2026 Jam pemasangan : pagi / siang Info Tambahan : Hubungi pelanggan dulu sebelum ke lokasi. terima kasih </t>
  </si>
  <si>
    <t>-</t>
  </si>
  <si>
    <t>RUMAH KOST SIGURA GURA VI/8</t>
  </si>
  <si>
    <t>ODP-KLJ-FH/15 FH/D01/01.15</t>
  </si>
  <si>
    <t>WO065915423</t>
  </si>
  <si>
    <t>|MN02703|MYIA-012280142730/POI/Erikah Sandriah Fitri/085607828091/esandriahfitri@gmail.com</t>
  </si>
  <si>
    <t xml:space="preserve">2026-10-08 08:00:00 | M Janji : (08/10/2026) jam Pasang : 09:00 Note : hubungi pelanggan jika ingin kelokasi </t>
  </si>
  <si>
    <t>CCTV &amp; IT Solution Istana Dieng</t>
  </si>
  <si>
    <t>ODP-KLJ-FAU/03 FAU/D01/03.01</t>
  </si>
  <si>
    <t>WO065929639</t>
  </si>
  <si>
    <t>MD|MYDB-20261007270400|DN00001/MN00814|CCTV &amp; IT Solution Istana Dieng|082225231214</t>
  </si>
  <si>
    <t>2026-10-08 11:00:00 | Tanggal: 8/10/2026 Jam Pasang: 08.00 - 12.00 Note: Hubungi sebelum ke lokasi, terimakasih.</t>
  </si>
  <si>
    <t>NUSWANTARA ADHI UTAMA</t>
  </si>
  <si>
    <t>ODP-MLG-FFD/11 FFD/D03/11.01</t>
  </si>
  <si>
    <t>WO065938929</t>
  </si>
  <si>
    <t>|MC20235|MYIA-044172051040/POI/SYAMSUL HADI PRAYITNO /081230207123/samsulmalang38@gmail.com</t>
  </si>
  <si>
    <t>2026-10-08 11:00:00 | Tanggal pemasangan: 08/10/2026 Jam pemasangan : pagi / siang Info Tambahan : Hubungi pelanggan dulu sebelum ke lokasi. terima kasih</t>
  </si>
  <si>
    <t>PT XTJR INDONESIA TEKNOLOGI</t>
  </si>
  <si>
    <t>ODP-SWJ-FJ/35 FJ/D02/35.01</t>
  </si>
  <si>
    <t>WO065933423</t>
  </si>
  <si>
    <t>|MN02703|MYIA-060064965465/POI/Davy Gunawan/08980575727/xtjr.indotek@gmail.com</t>
  </si>
  <si>
    <t>2026-10-08 11:00:00 | Nama : BP DAVY GUNAWAN No Hp : 08980575727 No Alt :  Tgl Pemasangan : 08 Oktober 2026 Interval : SIANG Note : Hubungi pelanggan terlebih dahulu</t>
  </si>
  <si>
    <t>APOTEK TASELIM</t>
  </si>
  <si>
    <t>ODP-BTU-FCA/42 FCA/D01/42.01</t>
  </si>
  <si>
    <t>WO065918250</t>
  </si>
  <si>
    <t>|MC20235|MYIA-003598165635/POI/MACHFUD EFENDI /082321813053/apotektaselim@gmail.com</t>
  </si>
  <si>
    <t>2026-10-08 08:00:00 | Nama PIC : MACHFUD  No HP : 082321813053 Alt : 085161245399 M Janji : 08/09/2026 Jam Pasang : 08.00  - 13:00  NoteÃ‚Â :  hubungi terlebih dahulu sebelum ke lokasi, terima kasih.</t>
  </si>
  <si>
    <t>PT MAHAKAM BETA FARMA</t>
  </si>
  <si>
    <t>ODP-BLB-FD/04 BLB/D01/01.04</t>
  </si>
  <si>
    <t>WO065919425</t>
  </si>
  <si>
    <t>|MC20235|MYIA-095004474796/POI/AFIB NANANG SETYAWAN/081333456733/afibans@gmail.com</t>
  </si>
  <si>
    <t xml:space="preserve">2026-10-08 08:00:00 | Tanggal pemasangan: 08/10/2026 Jam pemasangan : pagi / siang Info Tambahan : Hubungi pelanggan dulu sebelum ke lokasi. terima kasih </t>
  </si>
  <si>
    <t>PT Damai Raya Semesta</t>
  </si>
  <si>
    <t>ODP-BLB-FAR/60 FAR/D02/60.01</t>
  </si>
  <si>
    <t>WO065918047</t>
  </si>
  <si>
    <t>MD|MYDB-20261007270391|DN00001/MN00519|PT Damai Raya Semesta|082234452220</t>
  </si>
  <si>
    <t>2026-10-08 08:00:00 | Nama Pic : BP DWI No Hp Pic : 082234452220 Jam Pemasangan : 08:00 - 12.00 Tanggal Pemasangan : KAMIS 08 OKTOBER 2026 Info Tambahan : Hubungi pelanggan sebelum datang ke lokasi</t>
  </si>
  <si>
    <t>HSI Bisnis Basic Bundling Phone Promo 2026 PSB 70% - Free 800 Menit Promo - 200 Mbps</t>
  </si>
  <si>
    <t>Marrem Jamur Tulungagung</t>
  </si>
  <si>
    <t>ODP-NGU-FE/46 FE/D03/46.01</t>
  </si>
  <si>
    <t>WO065951986</t>
  </si>
  <si>
    <t>|MN02428|MYIA-012180280333/POI/Sri Muhayati/085736779444/srimuhayati253@gmail.com</t>
  </si>
  <si>
    <t>2026-10-08 15:00:00 | Tanggal pemasangan: 08/10/2026 Jam pemasangan : pagi / siang Info Tambahan : Hubungi pelanggan dulu sebelum ke lokasi. terima kasih</t>
  </si>
  <si>
    <t>Apotek K24</t>
  </si>
  <si>
    <t>ODP-NGU-FJ/10 FJ/D02/10.01</t>
  </si>
  <si>
    <t>WO065984093</t>
  </si>
  <si>
    <t>|MN02428|MYIA-005333755850/POI/Ari Prihanani Kusumaningrum/081214573378/kontenmkmja@gmail.com</t>
  </si>
  <si>
    <t>2026-10-09 08:00:00 | Tanggal Pemasangan : 09 Oktober 2026 Jam Pemasangan : 08:00 15:00 Info Tambahan : Hubungi pelanggan dulu sebelum ke lokasi terimakasih</t>
  </si>
  <si>
    <t>KEBUMEN</t>
  </si>
  <si>
    <t>KBM</t>
  </si>
  <si>
    <t>SDIT Al Madinah</t>
  </si>
  <si>
    <t>ODP-KBM-FAC/060 FAC/D05/060.01</t>
  </si>
  <si>
    <t>WO065955866</t>
  </si>
  <si>
    <t>|MB00449|MYIA-060295935400/POI/bapak/087737911190/ahmadyasin794@gmail.com</t>
  </si>
  <si>
    <t>2026-10-08 15:00:00 | Tanggal pemasangan : 08 OKTOBER 2026 Jam pemasangan : pagi/siang Info Tambahan : Hubungi pelanggan dulu sebelum ke lokasi terima kasih</t>
  </si>
  <si>
    <t>WARKOP TARAS</t>
  </si>
  <si>
    <t>ODP-MGE-FS/041</t>
  </si>
  <si>
    <t>WO065909031</t>
  </si>
  <si>
    <t>|MN02395|MYIA-071516958000/POI/AGNES EMIYA CAROLINA/087856624102/naibahoagnes2003@gmail.com</t>
  </si>
  <si>
    <t>2026-10-08 15:00:00 | Nama Pic : IBU AGNES No Hp Pic : 081246803926 Jam Pemasangan : 08:00 - 12.00 Tanggal Pemasangan : KAMIS 08 OKTOBER 2026 Info Tambahan : Hubungi pelanggan sebelum datang ke lokasi</t>
  </si>
  <si>
    <t>YAYASAN SYUBBANUL WATHON (HEAD OFFICE)</t>
  </si>
  <si>
    <t>ODP-MGE-FAB/116 FAB/D02/116.01</t>
  </si>
  <si>
    <t>WO065912535</t>
  </si>
  <si>
    <t>|MN02395|MYIA-051241401195/POI/MUHAMMAD NUR IKHSAN/085702456700/emnur.ikhsan@gmail.com</t>
  </si>
  <si>
    <t>SD NEGERI CACABAN 1</t>
  </si>
  <si>
    <t>ODP-MGE-FAK/081 FAK/D03/081.01</t>
  </si>
  <si>
    <t>WO065920278</t>
  </si>
  <si>
    <t>|MN02395|MYIA-012972410689/POI/Novitasary/085728738051/sdncacaban1@gmail.com</t>
  </si>
  <si>
    <t>2026-10-08 15:00:00 | M Janji : (Kamis/8/OKTOBER/2026) jam Pasang : 10:00 Note : hubungi pelanggan jika ingin kelokasi</t>
  </si>
  <si>
    <t>Follow Up Revoke Completed, New Order ID : SC1002626361</t>
  </si>
  <si>
    <t>ODP-SWT-FAS/136</t>
  </si>
  <si>
    <t>WO065924810</t>
  </si>
  <si>
    <t xml:space="preserve">2026-10-06 11:00:00 | Nama PIC : Bp Salman  No HP : 08131000230  Alt : -  M Janji : 06 Okt 2026  Jam Pasang : Pagi / Siang  Note : hubungi pelanggan jika ingin kelokasi  </t>
  </si>
  <si>
    <t>ODP-SWT-FAX/053</t>
  </si>
  <si>
    <t>WO065943561</t>
  </si>
  <si>
    <t xml:space="preserve">2026-10-06 11:00:00 | M Janji : 06/10/2026  Jam Pasang : Pagi   NoteÃ‚Â :  hubungi terlebih dahulu sebelum kelokasi </t>
  </si>
  <si>
    <t>keysha cell</t>
  </si>
  <si>
    <t>ODP-PRN-FAD/043 FAD/D05/043.01</t>
  </si>
  <si>
    <t>WO065961145</t>
  </si>
  <si>
    <t>MD|MYDB-20261006270383|SC20017/MC20194|keysha cell|085645365689</t>
  </si>
  <si>
    <t>2026-10-08 15:00:00 | Nama PIC : Tony (anak) No HP : 085645365689 Alt :  M Janji : 08/10/2026 Jam Pasang : 08.00  - 13:00  NoteÃ‚Â :  hubungi terlebih dahulu sebelum ke lokasi, terima kasih.</t>
  </si>
  <si>
    <t>MTS ALMATERA II</t>
  </si>
  <si>
    <t>ODP-TMG-FAV/012 FAV/D02/012.01</t>
  </si>
  <si>
    <t>WO065914675</t>
  </si>
  <si>
    <t>|MN02495|MYIA-037038679054/POI/WAHYU NUGROHO/0816284703/wahyunugroho.nr@gmail.com</t>
  </si>
  <si>
    <t>2026-10-08 08:00:00 | Tanggal pemasangan : 08 Oct 2026 Jam pemasangan : 08.00  Info Tambahan : Hubungi pelanggan dulu sebelum ke Lokasi terima kasih.</t>
  </si>
  <si>
    <t>RSUI MADINAH</t>
  </si>
  <si>
    <t>ODP-KAA-FA/16 FA/D03/16.01</t>
  </si>
  <si>
    <t>WO065970018</t>
  </si>
  <si>
    <t>|MC20037|MYIA-033209842599/POI/YUDHA MANGGALA PUTRA /087854011113/rsuimadinah301@gmail.com</t>
  </si>
  <si>
    <t>2026-10-08 15:00:00 | Nama : BP YUDHA MANGGALA PUTRA No Hp : 087854011113 No Alt :  Tgl Pemasangan : 08 Oktober 2026 Interval : SIANG Note : Hubungi pelanggan terlebih dahulu</t>
  </si>
  <si>
    <t>AYYA CELL 2</t>
  </si>
  <si>
    <t>ODP-PAE-FL/64 FL/D09/64.01</t>
  </si>
  <si>
    <t>WO065921513</t>
  </si>
  <si>
    <t>MD|MYDB-20261007270395|SC20016/MC20202|AYYA CELL 2|085602230689</t>
  </si>
  <si>
    <t>CV. DAFA MEDIKA JAYA PARE</t>
  </si>
  <si>
    <t>ODP-PAE-FJ/30 FJ/D06/30.01</t>
  </si>
  <si>
    <t>WO065984733</t>
  </si>
  <si>
    <t>|MC20002|MYIA-045651033223/POI/GUNADI/081249710923/jayacomputer8@tmails.net</t>
  </si>
  <si>
    <t>2026-10-09 08:00:00 | Tanggal: 9/10/2026 Jam Pasang: 08.00 - 12.00 Note: Hubungi sebelum ke lokasi, terimakasih.</t>
  </si>
  <si>
    <t>PT SINERGI DISTRIBUSI UTAMA</t>
  </si>
  <si>
    <t>ODP-NJK-FU/43 FU/D01/43.01</t>
  </si>
  <si>
    <t>WO065911845</t>
  </si>
  <si>
    <t>|MN00418|MYIA-049732953307/POI/ERWAN YOGA DWI APRILA/0681578195824/erwanyoga32@gmail.com</t>
  </si>
  <si>
    <t>2026-10-08 08:00:00 | Nama Pic : BP ERWAN No Hp Pic : 0681578195824 Jam Pemasangan : 08:00 - 12.00 Tanggal Pemasangan : KAMIS 08 OKTOBER 2026 Info Tambahan : Hubungi pelanggan sebelum datang ke lokasi</t>
  </si>
  <si>
    <t>STIKES SATRIA BHAKTI DIVISI IT</t>
  </si>
  <si>
    <t>ODP-NJK-FAC/25 FAC/D04/25.01</t>
  </si>
  <si>
    <t>WO065923544</t>
  </si>
  <si>
    <t>MD|MYDB-20261007270404|DN00001/MN00968|STIKES SATRIA BHAKTI DIVISI IT|082233072844</t>
  </si>
  <si>
    <t>WARKOP BANG MINTO</t>
  </si>
  <si>
    <t>ODP-NJK-FAC/82 FAC/D07/82.01</t>
  </si>
  <si>
    <t>WO065909977</t>
  </si>
  <si>
    <t>|MC20191|MYIA-086458754604/POI/KASMINTO/082331385205/spdwinarti22@gmail.com</t>
  </si>
  <si>
    <t>WO065929535</t>
  </si>
  <si>
    <t>MD|MYDB-20261007270412|DC20002/MC20039|CV KULPIZ CREATIVE STUDIO|088994658287</t>
  </si>
  <si>
    <t>2026-10-08 11:00:00 | No HP :088994658287 Alt :  M Janji : (RABU/8/oktober/2026) Note : hubungi pelanggan jika ingin kelokasi</t>
  </si>
  <si>
    <t>WO065933294</t>
  </si>
  <si>
    <t>MD|MYDB-20261007270410|DC20002/MC20039|CV KULPIZ CREATIVE STUDIO|088994658287</t>
  </si>
  <si>
    <t>2026-10-08 11:00:00 | Nama : BP MOH AGUS BADRUT TAMAM  No Hp : 088994658287 No Alt :  Tgl Pemasangan : 08 Oktober 2026 Interval : PAGI  Note : Hubungi pelanggan terlebih dahulu</t>
  </si>
  <si>
    <t>Bakmi sapi fengkolan</t>
  </si>
  <si>
    <t>ODP-KDI-FF/26 FF/D02/26.01</t>
  </si>
  <si>
    <t>WO065981972</t>
  </si>
  <si>
    <t>|MC20234|MYIA-053982270285/POI/Devia diah ayu nariratih/081333615047/bakmiefengkolankdr269@gmail.com</t>
  </si>
  <si>
    <t>2026-10-09 08:00:00 | Nama PIC : Bp David No Hp : 081333615047 Alt : - Manja : 09 Okt 2026 Jam : Pagi / Siang Note : Hubungi pelanggan terlebih dahulu</t>
  </si>
  <si>
    <t>TB. KUK Latansa Gontor</t>
  </si>
  <si>
    <t>ODP-PON-FBG/36</t>
  </si>
  <si>
    <t>WO065955428</t>
  </si>
  <si>
    <t>|MC20234|MYIA-072820822511/POI/NURHADI. S.HI/081233028227/kukbesi1926@gmail.com</t>
  </si>
  <si>
    <t>2026-10-08 15:00:00 | Nama :bapa agea No HP :081233028227 No Alternatif : M Janji : 08/10/2026 Jam Pasang : Pagi NoteÃ‚Â :  Hubungi terlebih dahulu sebelum ke lokasi</t>
  </si>
  <si>
    <t>LASKAR BUAH KEPATIHAN PONOGORO</t>
  </si>
  <si>
    <t>ODP-PON-FAU/16 FAU/D02/16.01</t>
  </si>
  <si>
    <t>WO065913306</t>
  </si>
  <si>
    <t>|MN00799|MYIA-092828250885/POI/LAELATUL AFIATUN NISAK/085733668576/kantorhrdlaskarbuah@gmail.com</t>
  </si>
  <si>
    <t>2026-10-08 08:00:00 | Tanggal pemasangan: 08/10/2026 Jam pemasangan : pagi / siang Info Tambahan : Hubungi pelanggan dulu sebelum ke lokasi. terima kasih</t>
  </si>
  <si>
    <t>TOKO POJOK PURWOSARI</t>
  </si>
  <si>
    <t>ODP-PON-FY/15</t>
  </si>
  <si>
    <t>WO065926063</t>
  </si>
  <si>
    <t>MD|MYDB-20261007270409|DN00001/MN02053|TOKO POJOK PURWOSARI|081232418779</t>
  </si>
  <si>
    <t>2026-10-08 08:00:00 | M Janji : (Kamis/8/OKTOBER/2026) jam Pasang : 09:00 Note : hubungi pelanggan jika ingin kelokasi</t>
  </si>
  <si>
    <t>HSI Bisnis Basic Bundling OCA Breach Checker Promo H2 2026 PSB 70% - 100 Mbps</t>
  </si>
  <si>
    <t>WO065935366</t>
  </si>
  <si>
    <t>|MN00282|MYIA-084278487910/POI/Mohammad Putra Surya Mahendra/089644229975/putrasuryamahendra@gmail.com</t>
  </si>
  <si>
    <t>2026-10-08 11:00:00 | No HP :089644229975 Alt :  M Janji : (RABU/8/oktober/2026) Note : hubungi pelanggan jika ingin kelokasi</t>
  </si>
  <si>
    <t>WO065932806</t>
  </si>
  <si>
    <t>MD|MYDB-20261007270411|DN00001/MN02053|TOKO POJOK PURWOSARI|081232418779</t>
  </si>
  <si>
    <t>SMK ISLAM BENDUNGAN</t>
  </si>
  <si>
    <t>ODP-TRE-FG/64 FG/D04/64.01</t>
  </si>
  <si>
    <t>WO065982240</t>
  </si>
  <si>
    <t>|MN00418|MYIA-058350241591/POI/IKA MASDUDI/0881036613281/islambendungansmk@gmail.com</t>
  </si>
  <si>
    <t>2026-10-09 08:00:00 | Nama : BU DINA (TU) No Hp : 0881036613281 No Alt :  Tgl Pemasangan : 09 Oktober 2026 Interval : PAGI  Note : Hubungi pelanggan terlebih dahulu</t>
  </si>
  <si>
    <t>HSI Bisnis Bundling Netmonk Promo H2 2026 PSB 70% - 200 Mbps</t>
  </si>
  <si>
    <t>WO065982225</t>
  </si>
  <si>
    <t>|MN00418|MYIA-090175180337/POI/IKA MASDUDI/0881036613281/islambendungansmk@gmail.com</t>
  </si>
  <si>
    <t>ODP-WTS-FAD/019</t>
  </si>
  <si>
    <t>WO065923116</t>
  </si>
  <si>
    <t>2026-10-06 11:00:00|No HP : 087778113956  No Alt : -  M Janji : 06 Oktober 2026  Jam Pasang : Pagi / Siang  Note : hubungi pelanggan jika ingin kelokasi  |40000802|MYDITA</t>
  </si>
  <si>
    <t>SMN</t>
  </si>
  <si>
    <t>RUANG BK SMP MUH 1 SLEMAN</t>
  </si>
  <si>
    <t>ODP-SMN-FBQ/030 FBQ/D01/030.01</t>
  </si>
  <si>
    <t>WO065915652</t>
  </si>
  <si>
    <t>|MN02255|MYIA-084361046243/POI/MUHAMMAD AZKA TRICAHYA DHARMAPUTRA/081217548989/smpmuhsleman.musela@gmail.com</t>
  </si>
  <si>
    <t>PKBM TUNAS TIRTA</t>
  </si>
  <si>
    <t>ODP-SMN-FBF/035 FBF/D05/035.01</t>
  </si>
  <si>
    <t>WO065980498</t>
  </si>
  <si>
    <t>|MC80156|MYIA-039775994946/POI/EMMA ISTIARUM/087845686869/eistiarum@gmail.com</t>
  </si>
  <si>
    <t>CV AKSHAYA ARTHA INDONESIA / BESHE</t>
  </si>
  <si>
    <t>ODP-KEN-FBB/061 FBB/D08/061.01</t>
  </si>
  <si>
    <t>WO065914260</t>
  </si>
  <si>
    <t>|MC80054|MYIA-054275026365/POI/ULFATUL HASANAH/0895352983422/hrdbeshe@gmail.com</t>
  </si>
  <si>
    <t>HSI Bisnis Basic Khusus Winback PSB 70% - 75 Mbps</t>
  </si>
  <si>
    <t>ODP-KBU-FDR/125</t>
  </si>
  <si>
    <t>WO065953817</t>
  </si>
  <si>
    <t>|MN00109|MYIA-060802628620/POI/NURKHAMID/085173306144/khamidn688@gmail.com</t>
  </si>
  <si>
    <t xml:space="preserve">2026-10-10 08:00:00 | Tanggal: 8/10/2026 Jam Pasang: 08.00 - 12.00 Note: Hubungi sebelum ke lokasi, terimakasih. </t>
  </si>
  <si>
    <t>HSI Bisnis Bundling Phone PSB 70% - Free 800 Menit - 100 Mbps</t>
  </si>
  <si>
    <t>KOPI PUNCAK RINDU 3</t>
  </si>
  <si>
    <t>WO065899762</t>
  </si>
  <si>
    <t>|MC80063|MYIA-061031061169/POI/FERRY IRAWAN/081328132977/ferry977@gmail.com</t>
  </si>
  <si>
    <t>WARMINDO PURNAMA</t>
  </si>
  <si>
    <t>ODP-BTL-FBD/069 FBD/D01/069.01</t>
  </si>
  <si>
    <t>WO065930623</t>
  </si>
  <si>
    <t>|MC80066|MYIA-042439520009/POI/CANUTUS CHANDRAMASRI/085196860260/warmindo.purnama.gbn@gmail.com</t>
  </si>
  <si>
    <t xml:space="preserve">2026-10-08 11:00:00 | Tanggal: 8/10/2026 Jam Pasang: 08.00 - 12.00 Note: Hubungi sebelum ke lokasi, terimakasih. </t>
  </si>
  <si>
    <t>ODP-BTL-FBS/053</t>
  </si>
  <si>
    <t>- 11_11446;Biaya PSB HSI EBIS Tunai di Depan ~ 11[150000]  - E23015;E23015 ~ ES23 - Perangkat ONT[0]  - E23015~null~44292;E23015||11||Abodemen 0[0]  - E23015~null~E23015_SWONT;SWONT ~ Biaya Sewa ONT ~ E23015[30000]  - E24058;E24058 ~ ES24 - Paket HSI Bisn</t>
  </si>
  <si>
    <t>JUSSA FRUITS</t>
  </si>
  <si>
    <t>ODP-GOD-FBV/050</t>
  </si>
  <si>
    <t>WO065937418</t>
  </si>
  <si>
    <t>|MC80228|/JUSSA FRUITS/Paket HSI Bisnis Basic Promo HPN 1:2 50Mbps/Destia Sindi Fatikasari/0895366141046/jussaidn@gmail.com</t>
  </si>
  <si>
    <t>2026-10-09 15:00:00|Tanggal pemasangan : 09 OKTOBER 2026 Jam pemasangan : pagi/siang Info Tambahan : Hubungi pelanggan dulu sebelum ke lokasi terima kasih|40010577|MYDITA</t>
  </si>
  <si>
    <t>POWDER DREAMS</t>
  </si>
  <si>
    <t>ODP-KGD-FBD/045</t>
  </si>
  <si>
    <t>|MC80228|/POWDER DREAMS/Paket HSI Bisnis Promo HPN 1:1 200Mbps/SUHERLINA/081325943128/officialpowderdreams@gmail.com</t>
  </si>
  <si>
    <t>MADRASAH DINIYAH TAKLIMIYAH MISBAHUS SUDUR</t>
  </si>
  <si>
    <t>ODP-OMB-FD/02 FD/D02/02.01</t>
  </si>
  <si>
    <t>WO065987476</t>
  </si>
  <si>
    <t>MD|MYDB-20261008270452|DN00001/MN02006|MADRASAH DINIYAH TAKLIMIYAH MISBAHUS SUDUR|087718501420</t>
  </si>
  <si>
    <t>2026-10-09 08:00:00 | Nama Pic : bp durdi  No Hp Pic : 087718501420 No alt : - Jam Pemasangan : pagi  Tanggal Pemasangan : 9 Oktober 2026</t>
  </si>
  <si>
    <t>Toko Fajar 2</t>
  </si>
  <si>
    <t>ODP-PME-FBF/62 FBF/D06/62.01</t>
  </si>
  <si>
    <t>WO065968138</t>
  </si>
  <si>
    <t>MD|MYDB-20261007270427|DN00001/MN00572|Toko Fajar 2|087848516986</t>
  </si>
  <si>
    <t>2026-10-09 08:00:00 | M Janji : (Kamis/8/OKTOBER/2026) jam Pasang : 09:00 Note : hubungi pelanggan jika ingin kelokasi</t>
  </si>
  <si>
    <t>HSI Bisnis Bundling Netmonk PSB 70% Promo - 100 Mbps</t>
  </si>
  <si>
    <t>MAJU SEJAHTERA</t>
  </si>
  <si>
    <t>ODP-BAB-FAB/04 FAB/D01/04.01</t>
  </si>
  <si>
    <t>WO065967798</t>
  </si>
  <si>
    <t>MD|MYDB-20261007270439|DN00001/MN00806|MAJU SEJAHTERA|085748668919</t>
  </si>
  <si>
    <t>2026-10-08 15:00:00 | No HP :085748668919 Alt :  M Janji : (RABU/8/oktober/2026) Note : hubungi pelanggan jika ingin kelokas</t>
  </si>
  <si>
    <t>BMT UGT CAPEM SUMENEP KOTA</t>
  </si>
  <si>
    <t>ODP-SMP-FCG/26</t>
  </si>
  <si>
    <t>WO065986550</t>
  </si>
  <si>
    <t>AMRBS/403164/DIMAS ARFIANSYAH /R3/JATIM TIMUR/WINBACK 2.0 HSI B2B (1:1) 50MBPS 355RB PSB DISC 70%/HUSNI MUBAROK  0/nurisshalihin@gmail.com</t>
  </si>
  <si>
    <t>2026-10-11 08:00:00|Nama : BP M RAHWINI (KEPALA CABANG) No Hp : 087780258575 No Alt :  Tgl Pemasangan : 11 Oktober 2026 Interval : PAGI  Note : Hubungi pelanggan terlebih dahulu|40931149|MYDITA</t>
  </si>
  <si>
    <t>PT. APL Logistics</t>
  </si>
  <si>
    <t>ODP-IJK-FAG/14 FAG/D02/14.01</t>
  </si>
  <si>
    <t>WO065915214</t>
  </si>
  <si>
    <t>|MN02280|MYIA-041469926020/POI/Yunus Setiono/081235906391/yunus_setiono1@apllogistics.com</t>
  </si>
  <si>
    <t>PT LIMA MENARA BINTANG</t>
  </si>
  <si>
    <t>ODP-IJK-FEE/17</t>
  </si>
  <si>
    <t>|MB00153|/085215450088/fenny@5mb.co.id/AM 406829 NOUVI RIZKY NURUCHI/081291580250</t>
  </si>
  <si>
    <t>DECLINE : Decline - Batal Order RIRIN RISNAWATI 40931149|MYDITA</t>
  </si>
  <si>
    <t>ODP-KND-FAN/09</t>
  </si>
  <si>
    <t>WO065957099</t>
  </si>
  <si>
    <t xml:space="preserve">2026-10-06 15:00:00 | Nama PIC : Ibu Nozomi  No HP : 08818622690  Alt : -  M Janji : 06 Okt 2026  Jam Pasang : Pagi / Siang  Note : hubungi pelanggan jika ingin kelokasi   </t>
  </si>
  <si>
    <t>WO065958240</t>
  </si>
  <si>
    <t>2026-10-06 15:00:00 | Nama :IBU NOZOMI  No HP :08818622690  No Alternatif :  M Janji : 06/10/2026  Jam Pasang : Pagi  NoteÃ‚Â :  Hubungi terlebih dahulu sebelum ke lokasi</t>
  </si>
  <si>
    <t>SAM CREATIVE</t>
  </si>
  <si>
    <t>ODP-TDS-FHF/26 FHF/D03/26.01</t>
  </si>
  <si>
    <t>WO065939759</t>
  </si>
  <si>
    <t>MD|MYDB-20261007270406|DN00001/MN00459|SAM CREATIVE|081234749966</t>
  </si>
  <si>
    <t>2026-10-08 11:00:00 | No HP :081234749966 Alt :  M Janji : (RABU/8/oktober/2026) Note : hubungi pelanggan jika ingin kelokasi</t>
  </si>
  <si>
    <t>ODP-TDS-FBB/01</t>
  </si>
  <si>
    <t>WO065944047</t>
  </si>
  <si>
    <t xml:space="preserve">2026-10-08 08:00:00 | Nama PIC:  bu ivanka  No HP: 089681012977  Alt:  Tanggal: 8/10/2026  Jam Pasang: Pagi  Note: Hubungi sebelum ke lokasi, terimakasih.   </t>
  </si>
  <si>
    <t>Follow Up Revoke Completed, New Order ID : SC1002626700</t>
  </si>
  <si>
    <t>Follow Up Revoke Completed, New Order ID : SC1002626728</t>
  </si>
  <si>
    <t>Follow Up Revoke Completed, New Order ID : SC1002626378</t>
  </si>
  <si>
    <t>TOKO FATAHILLAH</t>
  </si>
  <si>
    <t>ODP-TDS-FKV/15 FKV/D02/15.01</t>
  </si>
  <si>
    <t>WO065910218</t>
  </si>
  <si>
    <t>|MN00086|MYIA-022391783626/POI/FATAHILLAH /082264809331/maskaboll087@gmail.com</t>
  </si>
  <si>
    <t>2026-10-11 08:00:00 | Nama PIC : FATAHILLAH No HP : 082264809331 Alt :  M Janji : 11/09/2026 Jam Pasang : 08.00  - 13:00  NoteÃ‚Â :  hubungi terlebih dahulu sebelum ke lokasi, terima kasih.</t>
  </si>
  <si>
    <t>HSI Bisnis Basic Bundling OCA Breach Checker Promo H2 2026 PSB 70% - 150 Mbps</t>
  </si>
  <si>
    <t>PT PIONIR PEMOEDA BERDIKARA</t>
  </si>
  <si>
    <t>ODP-MGO-FHA/08</t>
  </si>
  <si>
    <t>WO065943915</t>
  </si>
  <si>
    <t>AMRBS;940137;AM;ISTIHAMIN FITRIYAH;RBS-3;SURAMADU;PSB;PT PIONIR PEMOEDA BERDIKARA;JAFARDHAN;081284565457;finance@photomaticsgroup.com;HSI Basic Promo HUT Telkom (1:2) 75 Mbps (Rp 365.000) PSB Rp 150.000;</t>
  </si>
  <si>
    <t>2026-10-10 08:00:00|Nama :BAPA JAFAR No HP :081284565457 No Alternatif : M Janji : 10/10/2026 Jam Pasang : Pagi NoteÃ‚Â :  Hubungi terlebih dahulu sebelum ke lokasi|40951378|MYDITA</t>
  </si>
  <si>
    <t>Politeknik Manufaktur Ceper (Kampus 1)</t>
  </si>
  <si>
    <t>ODP-DLG-FB/003 FB/D01/003.01</t>
  </si>
  <si>
    <t>WO065932497</t>
  </si>
  <si>
    <t>|MN00951|MYIA-006888923962/POI/Sutiyoko/082120060020/polmanceper@gmail.com</t>
  </si>
  <si>
    <t>2026-10-08 11:00:00 | Nama Pic : IBU SANTI No Hp Pic : 082120060020 Jam Pemasangan : 08:00 - 12.00 Tanggal Pemasangan : KAMIS 08 OKTOBER 2026 Info Tambahan : Hubungi pelanggan sebelum datang ke lokasi</t>
  </si>
  <si>
    <t>Politeknik Manufaktur Ceper (Kampus 2)</t>
  </si>
  <si>
    <t>ODP-PEN-FD/078 FD/D06/078.01</t>
  </si>
  <si>
    <t>WO065930551</t>
  </si>
  <si>
    <t>|MN00951|MYIA-052544578382/POI/Sutiyoko/082120060020/polmanceper@gmail.com</t>
  </si>
  <si>
    <t xml:space="preserve">2026-10-08 11:00:00 | M Janji : (08/10/2026) jam Pasang : 09:00 Note : hubungi pelanggan jika ingin kelokasi </t>
  </si>
  <si>
    <t>NGA</t>
  </si>
  <si>
    <t>SMK MUHAMMADIYAH KUNDURAN</t>
  </si>
  <si>
    <t>ODP-NGA-FB/019 FB/D02/019.01</t>
  </si>
  <si>
    <t>WO065924933</t>
  </si>
  <si>
    <t>|MN02756|MYIA-066272684185/POI/AHMAD CATUR PRASTIYO/082359358546/ahmad0163@guru.smk.belajar.id</t>
  </si>
  <si>
    <t>2026-10-08 08:00:00 | Nama Pic : bp CATUR No Hp Pic : 082359358546 No alt : - Jam Pemasangan : pagi  Tanggal Pemasangan : 8 Oktober 2026</t>
  </si>
  <si>
    <t>RDB</t>
  </si>
  <si>
    <t>FEREN TEA</t>
  </si>
  <si>
    <t>ODP-RDB-FA/031 FA/D04/31.01</t>
  </si>
  <si>
    <t>WO065912993</t>
  </si>
  <si>
    <t>|MC60123|MYIA-046289294375/POI/NANA APRILIA AINURIZKI/082324825268/ainurizkinana@gmail.com</t>
  </si>
  <si>
    <t>2026-10-08 08:00:00 | Tanggal pemasangan : 08 Oct 2026 Jam pemasangan : 08.00 Info Tambahan : Hubungi pelanggan dulu sebelum ke Lokasi terima kasih.</t>
  </si>
  <si>
    <t>WO065963560</t>
  </si>
  <si>
    <t>|MN01047|MYIA-094258284607/POI/LAELATUL AFIATUN NISAK/085733668576/kantorhrdlaskarbuah@gmail.com</t>
  </si>
  <si>
    <t>2026-10-08 15:00:00 | Nama PIC :  No HP : 085733668576 Alt :  M Janji : 08/10/2026 Jam Pasang : 08.00  - 13:00  NoteÃ‚Â :  hubungi terlebih dahulu sebelum ke lokasi, terima kasih.</t>
  </si>
  <si>
    <t>PT. PUTRA BINTANG SEMBILAN NUSANTARA</t>
  </si>
  <si>
    <t>ODP-PWB-FJ/043 FJ/D06/043.01</t>
  </si>
  <si>
    <t>WO065979584</t>
  </si>
  <si>
    <t>|MN02756|MYIA-074558747027/POI/Mohammad Aziz Purnomo/081223011984/aziz.jangli@gmail.com</t>
  </si>
  <si>
    <t xml:space="preserve">2026-10-09 08:00:00 | Tanggal: 9/10/2026 Jam Pasang: 08.00 - 12.00 Note: Hubungi sebelum ke lokasi, terimakasih. </t>
  </si>
  <si>
    <t>PUSKESMAS PURWODADI 2</t>
  </si>
  <si>
    <t>ODP-PWB-FC/008</t>
  </si>
  <si>
    <t>|MN00410|/SOELFIATI/081391783419/puskesmasnambuhan2@gmail.com /Permintaan PSB HSI BASIC 1S INET 50MBPS PAKET WINBACK2/PUSKESMAS PURWODADI 2</t>
  </si>
  <si>
    <t>CV Ranotex</t>
  </si>
  <si>
    <t>ODP-SOP-FK/042</t>
  </si>
  <si>
    <t>AMRBS;406329/Afiq Adzana/TREG4SOLO/Arfan/0271652924 / 087835014447/cvranotex@gmail.com/PSB Winback 2.0 Bisnis 50 Mbps Rp 355.000</t>
  </si>
  <si>
    <t>Provisioning Failed|WFM|INF009699357|TOJ_-7.5510456999999995,110.7452643_cek lokasi ODP-KRT-FAA/017 FULL id valins 36158145 j</t>
  </si>
  <si>
    <t>MSO</t>
  </si>
  <si>
    <t>CV Ayura Askara</t>
  </si>
  <si>
    <t>ODP-MSO-FB/015 FB/D02/015.01</t>
  </si>
  <si>
    <t>WO065915244</t>
  </si>
  <si>
    <t>MD|MYIB-038579220340|SYSTEM|CV AYURA ASKARA|08122118640</t>
  </si>
  <si>
    <t>cv padma sekar jagat</t>
  </si>
  <si>
    <t>ODP-MSO-FJ/055 FJ/D05/055.01</t>
  </si>
  <si>
    <t>WO065965890</t>
  </si>
  <si>
    <t>|MB00449|MYIA-065446410866/POI/ibu/085848772344/padmasekarjagatcv@gmail.com</t>
  </si>
  <si>
    <t>2026-10-09 08:00:00 | Tanggal pemasangan : 09 OKTOBER 2026 Jam pemasangan : pagi/siang Info Tambahan : Hubungi pelanggan dulu sebelum ke lokasi terima kasih</t>
  </si>
  <si>
    <t>PT Budimas Makmur Mulya (Manage Service smk 1 muhammadiyah Gondangrejo)</t>
  </si>
  <si>
    <t>ODP-MSO-FCL5/005</t>
  </si>
  <si>
    <t>WO065968580</t>
  </si>
  <si>
    <t>AMRBS;820063/ANETTA NIMASAYU//TREG4SOLO/Ipung Prasetyo Restu 081330884868/ipung.adwa@gmail.com/PSB 1S HSI BISNIS WINBACK 1.0 300 mbps ABODEMEN 1.220.000 PLUS PPN</t>
  </si>
  <si>
    <t>2026-10-09 08:00:00|No HP :081330884868 Alt :  M Janji : (RABU/8/oktober/2026) Note : hubungi pelanggan jika ingin kelokas|40000802|MYDITA</t>
  </si>
  <si>
    <t>WO065951590</t>
  </si>
  <si>
    <t>2026-10-08 15:00:00|Nama PIC : Ageng  No HP : 085196275543 Alt :  M Janji : 08/09/2026 Jam Pasang : 08.00  - 13:00  NoteÃ‚Â :  hubungi terlebih dahulu sebelum ke lokasi, terima kasih.|40981184|MYDITA</t>
  </si>
  <si>
    <t>LASKAR BUAH NGORO JOMBANG</t>
  </si>
  <si>
    <t>ODP-NRJ-FB/08 FB/D01/08.01</t>
  </si>
  <si>
    <t>WO065928158</t>
  </si>
  <si>
    <t>|MN00799|MYIA-050769838789/POI/LAELATUL AFIATUN NISAK/085733668576/kantorhrdlaskarbuah@gmail.com</t>
  </si>
  <si>
    <t>MIA - INVALID SEND SURVEY</t>
  </si>
  <si>
    <t>WARKOP RAJAWALI</t>
  </si>
  <si>
    <t>ODP-MJS-FZ/22 FZ/D02/22.01</t>
  </si>
  <si>
    <t>WO065901265</t>
  </si>
  <si>
    <t>MD|MYDB-20261006270365|DN00001/MN00501|WARKOP RAJAWALI|082231695628</t>
  </si>
  <si>
    <t>2026-10-08 08:00:00 | Nama :WULAN No HP :082231695628 No Alternatif : M Janji : 08/10/2026 Jam Pasang : Pagi NoteÃ‚Â :  Hubungi terlebih dahulu sebelum ke lokasi</t>
  </si>
  <si>
    <t>MIE - INIVALID SEND SURVEY</t>
  </si>
  <si>
    <t>PT JINGSHENG INTERNATIONAL BIOTECHNOLOGY</t>
  </si>
  <si>
    <t>ODP-NGI-FG/26</t>
  </si>
  <si>
    <t>WO065953105</t>
  </si>
  <si>
    <t>|MN00518|/PT JINGSHENG INTERNATIONAL BIOTECHNOLOGY/HSI B2B (1:1) + PHONE (800 MENIT) 100MBPS 645RB PSB DISC 70%//annieann592@gmail.com/ELIN YULISIA /85286265272</t>
  </si>
  <si>
    <t>2026-10-08 15:00:00|Tanggal pemasangan : 08 OKTOBER 2026 Jam pemasangan : pagi/siang Info Tambahan : Hubungi pelanggan dulu sebelum ke lokasi terima kasih|40010577|MYDITA</t>
  </si>
  <si>
    <t>PT TOPSEL MAHARDIKA SEJAHTERA</t>
  </si>
  <si>
    <t>ODP-MRT-FM/80</t>
  </si>
  <si>
    <t>WO065921345</t>
  </si>
  <si>
    <t>|MN02271|/PT TOPSEL MAHARDIKA SEJAHTERA/PROMO H2 HSI B2B BISNIS + NETMONK (1:1) 300MBPS 1.056,1RB PSB DISC 70%//picittopsell@gmail.com/JOHAN AGUS SAPUTRA/81280014887</t>
  </si>
  <si>
    <t>2026-10-08 08:00:00|Tanggal: 8/10/2026 Jam Pasang: 08.00 - 12.00 Note: Hubungi sebelum ke lokasi, terimakasih. |40971401|MYDITA</t>
  </si>
  <si>
    <t>PT TOPSEL RAHARJA INDONESIA</t>
  </si>
  <si>
    <t>WO065929782</t>
  </si>
  <si>
    <t>|MN02271|/PT TOPSEL RAHARJA INSONESIA/PROMO H2 HSI B2B BISNIS + NETMONK (1:1) 300MBPS 1.056,1RB PSB DISC 70%//picittopsell@gmail.com/JOHAN AGUS SAPUTRA/81280014887</t>
  </si>
  <si>
    <t>2026-10-08 11:00:00|Tanggal pemasangan: 08/10/2026 Jam pemasangan : pagi / siang Info Tambahan : Hubungi pelanggan dulu sebelum ke lokasi. terima kasih|40951377|MYDITA</t>
  </si>
  <si>
    <t>PT TOPSEL RAHARJA INSONESIA</t>
  </si>
  <si>
    <t>DECLINE : Decline - Batal Order EVI PUSPITA EKASARI 40931150|MYDITA</t>
  </si>
  <si>
    <t>PT Catur Setia Konstruksi</t>
  </si>
  <si>
    <t>ODP-KRN-FBE/01</t>
  </si>
  <si>
    <t>WO065943430</t>
  </si>
  <si>
    <t>|MN02280|MYIA-096861847811/POI/tjatur julianto/08123012774/catursetiakonstruksi@gmail.com</t>
  </si>
  <si>
    <t>RAFI MEDIA DIGITAL</t>
  </si>
  <si>
    <t>WO065955964</t>
  </si>
  <si>
    <t>MD|MYDB-20261007270407|DN00001/MN00500|RAFI MEDIA DIGITAL|088235755157</t>
  </si>
  <si>
    <t>PT ANGKASA MANDIRI SAKTI</t>
  </si>
  <si>
    <t>ODP-SDA-FN/56</t>
  </si>
  <si>
    <t>|MN02580|/PT ANGKASA MANDIRI SAKTI/WINBACK HSI B2B + OCA BREACH CHECKER  (1:1) 200MBPS 920,5RB PSB DISC 70%//Little_777@yahoo.com/EDU NUGRAHA/81217171718</t>
  </si>
  <si>
    <t>PT. SINAR NUSA KASIH INDONESIA</t>
  </si>
  <si>
    <t>ODP-SDA-FFA/43</t>
  </si>
  <si>
    <t>|MN02620|/PT. SINAR NUSA KASIH INDONESIA/PROMO H2 HSI B2B BISNIS + OCA (1:1) 100MBPS 530,5RB PSB DISC 70%//yinni@huiran.work/SULIANTO/82232192569</t>
  </si>
  <si>
    <t>PT PROFESIONAL INTERNET INDONESIA</t>
  </si>
  <si>
    <t>ODP-BNL-FC/77</t>
  </si>
  <si>
    <t>AMRBS;402711; YUSRI TAUFIK;JKT OUTER ; PT PROFESIONAL INTERNET INDONESIA ; 1P HSI basic 1:2 + Netmonk 100mbps ;pic 0852-3203-3363 Rifki ; mrifkipratama@gmail.com</t>
  </si>
  <si>
    <t>LUCKY ESPORT ARENA</t>
  </si>
  <si>
    <t>ODP-PSN-FBL/22</t>
  </si>
  <si>
    <t>|MN00025|/LUCKY ESPORT ARENA/PROMO H2 HSI B2B BISNIS + NETMONK (1:1) 200MBPS 786,1RB PSB DISC 70%//fandrianto.s@gmail.com/FANDRIANTO/85235555553</t>
  </si>
  <si>
    <t>PT Kharisma Samudera Indonesia</t>
  </si>
  <si>
    <t>ODP-PSN-FA/11 FA/D01/11.01</t>
  </si>
  <si>
    <t>WO065953055</t>
  </si>
  <si>
    <t>|MC80156|MYIA-075787076801/POI/ainun harisma/085186681629/aharisma.kbi@gmail.com</t>
  </si>
  <si>
    <t>PT DOA YAKIN KEMITRAAN</t>
  </si>
  <si>
    <t>ODP-TPO-FHE/28 FHE/D02/28.01</t>
  </si>
  <si>
    <t>WO065925516</t>
  </si>
  <si>
    <t>|MC30223|MYIA-049871391770/POI/LAYLI NOOR IFADHOH,S.Kep./085833272727/kemitraan_invoice@dnyskincare.com</t>
  </si>
  <si>
    <t>TANG KOPI</t>
  </si>
  <si>
    <t>ODP-TPO-FCW/13 FCW/D04/13.01</t>
  </si>
  <si>
    <t>WO065971715</t>
  </si>
  <si>
    <t>|MN00458|MYIA-039678895103/POI/Hakim/+6287850650006/mr.lukmanhakim.f@gmail.com</t>
  </si>
  <si>
    <t>2026-10-09 08:00:00 | Nama : BP HAKIM  No Hp : 087850650006 No Alt :  Tgl Pemasangan : 08 Oktober 2026 Interval : PAGI  Note : Hubungi pelanggan terlebih dahulu</t>
  </si>
  <si>
    <t>SMK DARMA SISWA 2</t>
  </si>
  <si>
    <t>ODP-TPO-FEX/21 FEX/D02/21.01</t>
  </si>
  <si>
    <t>WO065928279</t>
  </si>
  <si>
    <t>MD|MYDB-20261007270389|DN00001/MN00443|SMK DARMA SISWA 2|083831574843</t>
  </si>
  <si>
    <t>2026-10-08 11:00:00 | Nama PIC : Lukman No HP : 083831574843 Alt :  M Janji : 08/09/2026 Jam Pasang : 08.00  - 13:00  NoteÃ‚Â :  hubungi terlebih dahulu sebelum ke lokasi, terima kasih.</t>
  </si>
  <si>
    <t>Kost putri Mulya</t>
  </si>
  <si>
    <t>ODP-SLI-FAT/009 FAT/D01/009.01</t>
  </si>
  <si>
    <t>WO065965132</t>
  </si>
  <si>
    <t>MD|MYDB-20261007270403|DN00001/MN00663|Kost putri Mulya|085701010077</t>
  </si>
  <si>
    <t xml:space="preserve">2026-10-08 15:00:00 |  M Janji : (08/10/2026) jam Pasang : 09:00 Note : hubungi pelanggan jika ingin kelokasi  </t>
  </si>
  <si>
    <t>BDN</t>
  </si>
  <si>
    <t>Kos griyo asri</t>
  </si>
  <si>
    <t>WO065964613</t>
  </si>
  <si>
    <t>MD|MYDB-20261007270434|DN00001/MN00663|Kos griyo asri|082219024817</t>
  </si>
  <si>
    <t>2026-10-08 15:00:00 | No HP :082219024817 Alt :  M Janji : (RABU/8/oktober/2026) Note : hubungi pelanggan jika ingin kelokasi</t>
  </si>
  <si>
    <t>Provisioning Failed|WFM|INF009697334|PP_-6.757595,110.8445867_pelanggan minta di pending dulu</t>
  </si>
  <si>
    <t>WO065989183</t>
  </si>
  <si>
    <t>2026-10-09 08:00:00|Nama Pic : bp HENDRIANTO No Hp Pic : 08161938320 No alt : - Jam Pemasangan : pagi  Tanggal Pemasangan : 9 Oktober 2026|40951375|MYDITA</t>
  </si>
  <si>
    <t>Haidilao Restaurant Dpmall Semarang</t>
  </si>
  <si>
    <t>ODP-JHR-FEJ/012</t>
  </si>
  <si>
    <t>AMRBS;403098;REG3;DANIEL MARWA DENERO;08112876658;CP.Irvan;082114388377;PAKET 2S INET VOICE 100 MBPS (709.000);Haidilao Restaurant Dpmall Semarang</t>
  </si>
  <si>
    <t>AMRBS;403098;REG3;DANIEL MARWA DENERO;08112876658;CP.Irvan;082114388377;PAKET 1S INET 50 MBPS (439.000);Haidilao Restaurant Dpmall Semarang</t>
  </si>
  <si>
    <t>Kost Lestari</t>
  </si>
  <si>
    <t>ODP-MJP-FBB/007 FBB/D01/007.01</t>
  </si>
  <si>
    <t>WO065912748</t>
  </si>
  <si>
    <t>|MC20232|MYIA-047201023904/POI/Robiatul Jabati Zumaroh/082133536464/semarangkost10@gmail.com</t>
  </si>
  <si>
    <t>2026-10-08 08:00:00 | Nama :IBU BUDI No HP :082133536464 No Alternatif : M Janji : 08/10/2026 Jam Pasang : Pagi NoteÃ‚Â :  Hubungi terlebih dahulu sebelum ke lokasi</t>
  </si>
  <si>
    <t>PT. Hua Qiang Engineering Indonesia</t>
  </si>
  <si>
    <t>ODP-MJP-FCS/050 FCS/D04/050.01</t>
  </si>
  <si>
    <t>WO065953448</t>
  </si>
  <si>
    <t>|MB00449|MYIA-084673588169/POI/bapak/085218797025/pthuaqiangengineeringindonesia@gmail.com</t>
  </si>
  <si>
    <t>2026-10-08 15:00:00 | Nama Pic : bu falen  No Hp Pic : 085218797025 No alt : - Jam Pemasangan : pagi  Tanggal Pemasangan : 8 Oktober 2026</t>
  </si>
  <si>
    <t>MAX AUTO INDONESIA</t>
  </si>
  <si>
    <t>ODP-MJP-FB/015 FB/D04/015.01</t>
  </si>
  <si>
    <t>WO065965853</t>
  </si>
  <si>
    <t>MD|MYDB-20261007270432|DN00001/MN00300|MAX AUTO INDONESIA|085601487387</t>
  </si>
  <si>
    <t>2026-10-08 15:00:00 | Nama Pic : IBU VINA No Hp Pic : 085601487387 Jam Pemasangan : 08:00 - 12.00 Tanggal Pemasangan : KAMIS 08 OKTOBER 2026 Info Tambahan : Hubungi pelanggan sebelum datang ke lokasi</t>
  </si>
  <si>
    <t>WO065966367</t>
  </si>
  <si>
    <t>MD|MYDB-20261007270430|DN00001/MN00300|MAX AUTO INDONESIA|085601487387</t>
  </si>
  <si>
    <t>safe bakery</t>
  </si>
  <si>
    <t>ODP-PWT-FDD/137 FDD/D10/137.01</t>
  </si>
  <si>
    <t>WO065914169</t>
  </si>
  <si>
    <t>|MN02701|MYIA-049345387190/POI/Heri Setiawan /081385717451/hherisetiawan23@gmail.com</t>
  </si>
  <si>
    <t>2026-10-08 08:00:00 | Nama :BAPA HERI No HP :081385717451 No Alternatif : M Janji : 08/10/2026 Jam Pasang : Pagi NoteÃ‚Â :  Hubungi terlebih dahulu sebelum ke lokasi</t>
  </si>
  <si>
    <t>PCN MR DIY XBYM</t>
  </si>
  <si>
    <t>WO065938859</t>
  </si>
  <si>
    <t>|MN02587|MYIA-051259538678/POI/Rizky Nanda/081917636163/diy.xbym@panducitiakses.com</t>
  </si>
  <si>
    <t xml:space="preserve">2026-10-08 11:00:00 |  M Janji : (08/10/2026) jam Pasang : 09:00 Note : hubungi pelanggan jika ingin kelokasi  </t>
  </si>
  <si>
    <t>LABINDO</t>
  </si>
  <si>
    <t>WO065921284</t>
  </si>
  <si>
    <t>SA; MC80043 ; TIWI  ; TREG3 ; CILACAP ;PSB 2S HSI BISNIS PROMO 50 MB; LABINDO/089602197471 ; arif.sugiarto0491@gmail.com</t>
  </si>
  <si>
    <t>2026-10-11 15:00:00|M Janji : (Kamis/8/OKTOBER/2026) jam Pasang : 09:00 Note : hubungi pelanggan jika ingin kelokasi|40981182|MYDITA</t>
  </si>
  <si>
    <t>IGADGET STORE</t>
  </si>
  <si>
    <t>ODP-PKL-FV/026</t>
  </si>
  <si>
    <t>WO065913560</t>
  </si>
  <si>
    <t>|MN02086|MYIA-028694084093/POI/doni sagita/082325347834/donihayunggie@gmail.com</t>
  </si>
  <si>
    <t>2026-10-08 08:00:00 | Nama PIC : Doni No HP : 082325347834 Alt :  M Janji : 08/09/2026 Jam Pasang : 08.00  - 13:00  NoteÃ‚Â :  hubungi terlebih dahulu sebelum ke lokasi, terima kasih.</t>
  </si>
  <si>
    <t>KDW</t>
  </si>
  <si>
    <t>AHASS CENDANA WANGI KEDUNGWUNI</t>
  </si>
  <si>
    <t>ODP-KDW-FAF/016 FAF/D02/016.01</t>
  </si>
  <si>
    <t>WO065985447</t>
  </si>
  <si>
    <t>|MN02342|MYIA-073878551747/POI/Dwi Yudiani/081226203706/ahass_cendanawangi9709@yahoo.co.id</t>
  </si>
  <si>
    <t xml:space="preserve">2026-10-09 08:00:00 | Tanggal : 9 Oktober 2026 Jam : pagi  Hubungi pelanggan sebelum ke lokasi </t>
  </si>
  <si>
    <t>KAJEN</t>
  </si>
  <si>
    <t>WO065484825</t>
  </si>
  <si>
    <t>MN02086/Nurokhim/085876680452/Dicker Collection/HSI BISNIS BASIC (1:1 ) 300mbps</t>
  </si>
  <si>
    <t>2026-10-02 11:00:00|Jam Pemasangan : 08:00 - 12.00 Tanggal Pemasangan :02/10/2026 Info Tambahan : Hubungi pelanggan sebelum datang ke lokasi |40971402|MYDITA</t>
  </si>
  <si>
    <t>Data Citra Mandiri (iBox Pemalang)</t>
  </si>
  <si>
    <t>ODP-PML-FR/027</t>
  </si>
  <si>
    <t>|MN00483|/ Data Citra Mandiri (iBox Pemalang) /Pic Robby Ade Yudha / Cp 085694353902 - 081229580606  / robby.ade.ra01@gmail.com</t>
  </si>
  <si>
    <t>KANTOR KEPALA DESA PAGEDANGAN</t>
  </si>
  <si>
    <t>ODP-BBT-FF/001 FF/D03/001.01</t>
  </si>
  <si>
    <t>WO065923331</t>
  </si>
  <si>
    <t>|MC00239|MYIA-064018053149/POI/FARIDA NI&amp; 39;MAWATI/087883362753/pagedanganbjs10@gmail.com</t>
  </si>
  <si>
    <t>2026-10-13 08:00:00 | Nama :FARIDA No HP :087883362753 No Alternatif : M Janji : 13/10/2026 Jam Pasang : Pagi NoteÃ‚Â :  Hubungi terlebih dahulu sebelum ke lokasi</t>
  </si>
  <si>
    <t>Follow Up Revoke Completed, New Order ID : SC1002627074</t>
  </si>
  <si>
    <t>ODP-PBG-FAQ/017</t>
  </si>
  <si>
    <t>WO065983515</t>
  </si>
  <si>
    <t>TOKO FAJAR JAYA 2</t>
  </si>
  <si>
    <t>ODP-PBG-FAH/025</t>
  </si>
  <si>
    <t>WO063809536</t>
  </si>
  <si>
    <t>|MC00213|MYIA-011613509388/POI/FITRIA KHUSNUR HASANAH/082154221885/khusnurfitria@gmail.com</t>
  </si>
  <si>
    <t>Plasa</t>
  </si>
  <si>
    <t xml:space="preserve">2026-09-09 08:00:00 | M Janji : (09/09/2026)  jam Pasang : 09:00  Note : hubungi pelanggan jika ingin kelokasi  </t>
  </si>
  <si>
    <t>MR J SUITES</t>
  </si>
  <si>
    <t>ODP-TEG-FBP/045 FBP/D03/045.01</t>
  </si>
  <si>
    <t>WO065925139</t>
  </si>
  <si>
    <t>|MN02086|MYIA-039136981224/POI/C wahyu Hadhi/081776521117/mrjsuitessyariah@gmail.com</t>
  </si>
  <si>
    <t>PT YONG CHENG INDONESIA</t>
  </si>
  <si>
    <t>ODP-TEG-FBC/036 FBC/D04/036.01</t>
  </si>
  <si>
    <t>WO065967770</t>
  </si>
  <si>
    <t>MD|MYDB-20261007270426|DN00001/MN00377|PT YONG CHENG INDONESIA|081548917647</t>
  </si>
  <si>
    <t>2026-10-08 15:00:00 | M Janji : (JAMIS/9/OKTOBER/2026) jam Pasang : 09:00 Note : hubungi pelanggan jika ingin kelokasi</t>
  </si>
  <si>
    <t>SD NEGERI SRENGSENG 01 KEC PAGERBARANG</t>
  </si>
  <si>
    <t>ODP-BLU-FAA/005 FAA/D02/005.01</t>
  </si>
  <si>
    <t>WO065962724</t>
  </si>
  <si>
    <t>MD|MYDB-20261007270436|DN00001/MN00377|SD NEGERI SRENGSENG 01 KEC PAGERBARANG|082314860494</t>
  </si>
  <si>
    <t>2026-10-08 15:00:00 | M Janji : (Kamis/8/OKTOBER/2026) jam Pasang : 09:00 Note : hubungi pelanggan jika ingin kelokasi</t>
  </si>
  <si>
    <t>SD NEGERI KARANGDAWA 01</t>
  </si>
  <si>
    <t>WO065983190</t>
  </si>
  <si>
    <t>MD|MYDB-20261007270437|DN00001/MN00377|SD NEGERI KARANGDAWA 01|083113510368</t>
  </si>
  <si>
    <t xml:space="preserve">2026-10-10 08:00:00 | Tanggal: 10/10/2026 Jam Pasang: 08.00 - 12.00 Note: Hubungi sebelum ke lokasi, terimakasih. </t>
  </si>
  <si>
    <t>PT. ASURANSI RAMAYANA TBK</t>
  </si>
  <si>
    <t>ODP-GSK-FAE/06 FAE/D03/06.01</t>
  </si>
  <si>
    <t>WO065922870</t>
  </si>
  <si>
    <t>MD|MYDB-20261007270402|DN00001/MN02093|PT. ASURANSI RAMAYANA TBK|082257919780</t>
  </si>
  <si>
    <t>2026-10-08 08:00:00 | Nama : BP DIKY SETYAWAN  No Hp : 082257919780 No Alt :  Tgl Pemasangan : 08 Oktober 2026 Interval : PAGI  Note : Hubungi pelanggan terlebih dahulu</t>
  </si>
  <si>
    <t>Warkop Pasir</t>
  </si>
  <si>
    <t>ODP-KDE-FAD/32 FAD/D05/32.01</t>
  </si>
  <si>
    <t>WO065906800</t>
  </si>
  <si>
    <t>MD|MYDB-20261005270299|DN00001/MN01273|Warkop Pasir|085606213340</t>
  </si>
  <si>
    <t>2026-10-08 08:00:00 | Nama PIC : Sutikno No HP : 085606213340 Alt :  M Janji : 08/09/2026 Jam Pasang : 08.00  - 13:00  NoteÃ‚Â :  hubungi terlebih dahulu sebelum ke lokasi, terima kasih.</t>
  </si>
  <si>
    <t>Warung Pojok</t>
  </si>
  <si>
    <t>ODP-BWN-FAC/18</t>
  </si>
  <si>
    <t>|MC70134|/SALIM-Warung Pojok/085802815058/elly34808@gmail.com/HSI Bisnis Promo HUT Telkom (1:1) 300 Mbps (Rp 1.130.000) PSB Rp 150.000/-5.806575,112.710721/DSN. TELUKDALAM RT 002/RW 002, KEBONTELUKDALAM, SANGKAPURA, GRESIK</t>
  </si>
  <si>
    <t>ODP-SDY-FR/07</t>
  </si>
  <si>
    <t>WO065936179</t>
  </si>
  <si>
    <t>2026-10-06 11:00:00 | Jam Pemasangan : 08:00 - 12.00  Tanggal Pemasangan : SELASA 06 OKTOBER 2026  Info Tambahan : Hubungi pelanggan sebelum datang ke lokasi</t>
  </si>
  <si>
    <t>WO065908676</t>
  </si>
  <si>
    <t xml:space="preserve">2026-10-06 11:00:00 | Nama PIC : Bp Ulum  No HP : 0818798855  Alt : -  M Janji : 06 Okt 2026  Jam Pasang : Pagi / Siang  Note : hubungi pelanggan jika ingin kelokasi  </t>
  </si>
  <si>
    <t>PT. SUKA RASA PRIMA</t>
  </si>
  <si>
    <t>ODP-BBA-FAD/49</t>
  </si>
  <si>
    <t>WO065915678</t>
  </si>
  <si>
    <t>|MN01222|/PT. SUKA RASA PRIMA/WINBACK 2.0 HSI B2B (1:2) 50MBPS 320RB PSB DISC 70%//hafizhdhiya16@gmail.com/HAFIZH DHIYAUL'HAQ/85606575974</t>
  </si>
  <si>
    <t>2026-10-08 10:00:00|Tanggal: 8/10/2026 Jam Pasang: 08.00 - 12.00 Note: Hubungi sebelum ke lokasi, terimakasih.|40971401|MYDITA</t>
  </si>
  <si>
    <t>MASJID AL BIRRU PERTIWI</t>
  </si>
  <si>
    <t>ODP-BJN-FBJ/94</t>
  </si>
  <si>
    <t>WO065960513</t>
  </si>
  <si>
    <t>MC20010;PSB INET 1P 100 MBPS HRGA 500;PSB 150K;HAMZAH;081952390989;-7.236787,111.855521</t>
  </si>
  <si>
    <t>2026-10-08 15:00:00|Tanggal: 8/10/2026 Jam Pasang: 08.00 - 12.00 Note: Hubungi sebelum ke lokasi, terimakasih.|40971401|MYDITA</t>
  </si>
  <si>
    <t>jupri store</t>
  </si>
  <si>
    <t>WO065928386</t>
  </si>
  <si>
    <t>|MN00915|MYIA-093994510174/POI/jupriyono/085853992017/jupriy41@gmail.com</t>
  </si>
  <si>
    <t>2026-10-09 11:00:00 | Nama Pic : BP JUPRI No Hp Pic :  Jam Pemasangan : 08:00 - 12.00 Tanggal Pemasangan : KAMIS 08 OKTOBER 2026 Info Tambahan : Hubungi pelanggan sebelum datang ke lokasi</t>
  </si>
  <si>
    <t>BARHAL FARM</t>
  </si>
  <si>
    <t>ODP-SMJ-FA/26 FA/D04/26.01</t>
  </si>
  <si>
    <t>WO065941734</t>
  </si>
  <si>
    <t>|MN02619|MYIA-015098119672/POI/EKA PUSPITASARI/08563655966/kecamatanbalen.balendamai403@gmail.com</t>
  </si>
  <si>
    <t>kopi tepi sawah</t>
  </si>
  <si>
    <t>ODP-BCR-FAE/04 FAE/D01/04.01</t>
  </si>
  <si>
    <t>WO065950456</t>
  </si>
  <si>
    <t>MD|MYDB-20261007270405|DD00001/MN01781|kopi tepi sawah|085701039496</t>
  </si>
  <si>
    <t>2026-10-08 15:00:00 | Nama PIC : Sunaryo No HP : 085701039496 Alt :  M Janji : 08/09/2026 Jam Pasang : 08.00  - 13:00  NoteÃ‚Â :  hubungi terlebih dahulu sebelum ke lokasi, terima kasih.</t>
  </si>
  <si>
    <t>ODP-MRR-FAB/19</t>
  </si>
  <si>
    <t>AMRBS;403658;AGIL CATUR MAULANA PUTRA;PSB;paket Inet Only 75 Mbps 1:1 bisnis (415K);Dewi Khumairoh 85784075817;https://maps.app.goo.gl/fA1myXoe3e6mJwWT7</t>
  </si>
  <si>
    <t>PT SANTOSA UTAMA LESTARI WH TUBAN</t>
  </si>
  <si>
    <t>ODP-RGL-FAG/09 FAG/D03/09.01</t>
  </si>
  <si>
    <t>WO065942819</t>
  </si>
  <si>
    <t>|MB00449|MYIA-089311450707/POI/bapak/085333655810/ramli.zaenudin@japfa.com</t>
  </si>
  <si>
    <t>2026-10-08 11:00:00 | Nama Pic : BP RAMLI No Hp Pic : 085333655810 Jam Pemasangan : 08:00 - 12.00 Tanggal Pemasangan : KAMIS 08 OKTOBER 2026 Info Tambahan : Hubungi pelanggan sebelum datang ke lokasi</t>
  </si>
  <si>
    <t>SPPG TUBAN PALANG GESIKHARJO</t>
  </si>
  <si>
    <t>ODP-TNZ-FJ/86</t>
  </si>
  <si>
    <t>MC20200|SPPG TUBAN PALANG GESIKHARJO|50  MBPS/Basic (1:2)|085851597827/08113444211</t>
  </si>
  <si>
    <t>BINTANG SAYAP UTAMA</t>
  </si>
  <si>
    <t>WO065923327</t>
  </si>
  <si>
    <t>|MC30042|MYIA-099662409940/POI/ADITIYA AKBAR PRAMUDIA/088990004126/aditcoker99@gmail.com</t>
  </si>
  <si>
    <t>RUMAH KOST HAMID</t>
  </si>
  <si>
    <t>ODP-BOW-FX/21 FX/D02/21.01</t>
  </si>
  <si>
    <t>WO065909003</t>
  </si>
  <si>
    <t>|MN02617|MYIA-078415786294/POI/HAMID/085786480886/bazdru80@gmail.com</t>
  </si>
  <si>
    <t>RUMAH KOST IZZATUN NAFSIN</t>
  </si>
  <si>
    <t>ODP-PRJ-FB/47 FB/D05/47.01</t>
  </si>
  <si>
    <t>WO065985172</t>
  </si>
  <si>
    <t>|MC30175|MYIA-046510698333/POI/Izzatun Nafsin Nisa/085869494124/izzatunrumahkost@gmail.com</t>
  </si>
  <si>
    <t xml:space="preserve">2026-10-09 11:00:00 | Tanggal: 9/10/2026 Jam Pasang: 08.00 - 12.00 Note: Hubungi sebelum ke lokasi, terimakasih. </t>
  </si>
  <si>
    <t>DIRA SAYUR BUAH SEGAR</t>
  </si>
  <si>
    <t>ODP-JER-FG/65 FG/D01/65.01</t>
  </si>
  <si>
    <t>WO065923839</t>
  </si>
  <si>
    <t>MD|MYDB-20261007270397|DN00001/MN00580|DIRA SAYUR BUAH SEGAR|082232898784</t>
  </si>
  <si>
    <t>Cuci Mobil &amp; Motor Barokah</t>
  </si>
  <si>
    <t>ODP-LMJ-FAA/15 FAA/D01/15.01</t>
  </si>
  <si>
    <t>WO065951203</t>
  </si>
  <si>
    <t>MD|MYDB-20261007270417|DN00001/MN01309|Cuci Mobil &amp; Motor Barokah|081232565559</t>
  </si>
  <si>
    <t>2026-10-08 15:00:00 | Nama PIC : Faisol No HP : 081232565559 Alt :  M Janji : 08/09/2026 Jam Pasang : 08.00  - 13:00  NoteÃ‚Â :  hubungi terlebih dahulu sebelum ke lokasi, terima kasih.</t>
  </si>
  <si>
    <t>ODP-KRZ-FA/22</t>
  </si>
  <si>
    <t>WO065948101</t>
  </si>
  <si>
    <t>2026-10-08 15:00:00|Nama :SANDI No HP :087778113956 No Alternatif : M Janji : 08/10/2026 Jam Pasang : Pagi NoteÃ‚Â :  Hubungi terlebih dahulu sebelum ke lokasi|40951378|MYDITA</t>
  </si>
  <si>
    <t>SDI BARAI 2</t>
  </si>
  <si>
    <t>ODP-END-FJ/62 FJ/D05/62.01</t>
  </si>
  <si>
    <t>WO065968981</t>
  </si>
  <si>
    <t>|MC40142|MYIA-061160572934/POI/FRANSISKA TUKU/081339180910/fransiskatuku36@gmail.com</t>
  </si>
  <si>
    <t>2026-10-10 08:00:00 | M Janji : (Kamis/8/OKTOBER/2026) jam Pasang : 09:00 Note : hubungi pelanggan jika ingin kelokasi</t>
  </si>
  <si>
    <t>PRAKTEK Dr. ANITA TUNGGAL</t>
  </si>
  <si>
    <t>ODP-END-FA/16 FA/D04/16.01</t>
  </si>
  <si>
    <t>WO065971518</t>
  </si>
  <si>
    <t>|MC40144|MYIA-062550128275/POI/ANITA TUNGGAL/081332148808/anitatunggal79@gmail.com</t>
  </si>
  <si>
    <t xml:space="preserve">2026-10-10 11:00:00 | M Janji : (Kamis/8/OKTOBER/2026) jam Pasang : 09:00 Note : hubungi pelanggan jika ingin kelokasi </t>
  </si>
  <si>
    <t>PT. FEC BROADBAND NETWORKS</t>
  </si>
  <si>
    <t>WO065015984</t>
  </si>
  <si>
    <t>|MN00118|MYIA-025894146233/POI/Pak Hernando/085124127383/nandopapu23@gmail.com</t>
  </si>
  <si>
    <t>2026-09-25 15:00:00 | Waktu pemasnagan : 25 September 2026 Jam pemasangan : 08.00 - 12.00 Mohon hubungi pelanggan sebelum ke lokasi  Terima kasih</t>
  </si>
  <si>
    <t>Inprogress Alpro, SC Lama : SC1002607205</t>
  </si>
  <si>
    <t>PT. DETAK TERKINI CYBER MEDIA</t>
  </si>
  <si>
    <t>WO065048227</t>
  </si>
  <si>
    <t>|MN00118|MYIA-016632932426/POI/Pak Adrianus/081319447714/adrianuskornasen@gmail.com</t>
  </si>
  <si>
    <t>2026-09-26 08:00:00 | Nama Pic : PT. DETAK TERKINI CYBER MEDIA No Hp Pic : 081319447714 Jam Pemasangan : 08:00 - 12.00 Tanggal Pemasangan : RABU 28 MEI 2025 Info Tambahan : Hubungi pelanggan sebelum datang ke lokasi</t>
  </si>
  <si>
    <t>Inprogress Alpro, SC Lama : SC1002607958</t>
  </si>
  <si>
    <t>Toko Pemaron</t>
  </si>
  <si>
    <t>ODP-SGR-FC/98</t>
  </si>
  <si>
    <t>MN00087/PIC Komang Suhardana/081915723578/telurgulungsingaraja@gmail.com</t>
  </si>
  <si>
    <t>ODP-BTR-FL/06</t>
  </si>
  <si>
    <t>WO065915158</t>
  </si>
  <si>
    <t>2026-10-06 11:00:00|Nama : BP I WAYAN SUDIKSA  No Hp : 081916881123  No Alt :   Tgl Pemasangan : 06 Oktober 2026  Interval : PAGI   Note : Hubungi pelanggan terlebih dahulu|40000798|MYDITA</t>
  </si>
  <si>
    <t>- 11_11446;Biaya PSB HSI EBIS Tunai di Depan ~ 11[150000]  - E23015;E23015 ~ ES23 - Perangkat ONT[0]  - E23015~null~44292;E23015||11||Abodemen 0[0]  - E23015~null~E23015_SWONT;SWONT ~ Biaya Sewa ONT ~ E23015[30000]  - E25061;E25061 ~ ES25 - Paket HSI Basi</t>
  </si>
  <si>
    <t>SD NEGERI 2 PENEBEL</t>
  </si>
  <si>
    <t>ODP-TBN-FX/20</t>
  </si>
  <si>
    <t>WO065969752</t>
  </si>
  <si>
    <t>|MN02885|/PIC LUH ARI PARWATI/082247278170/sdn2penebel20@gmail.com</t>
  </si>
  <si>
    <t>Farm Boster21</t>
  </si>
  <si>
    <t>ODP-TBN-FX/11</t>
  </si>
  <si>
    <t>WO065940452</t>
  </si>
  <si>
    <t>MN02844/PIC TIAS PUSPANINGRUM/08174117358/tyaspuspaningrum03@gmail.com</t>
  </si>
  <si>
    <t>2026-10-08 11:00:00| M Janji : (08/10/2026) jam Pasang : 09:00 Note : hubungi pelanggan jika ingin kelokasi  |40971304|MYDITA</t>
  </si>
  <si>
    <t>- 11_11446;Biaya PSB HSI EBIS Tunai di Depan ~ 11[150000]  - E25023;E25023 ~ ES25 - Paket Produk OCA Breach Checker[0]  - E25023~null~104837;E25023||77||Abodemen 0[0]  - E25023~null~E25023_OCABRECHE;OCABRECHE ~ OCA Breach Checker ~ E25023[30500]  - E26017</t>
  </si>
  <si>
    <t>WO065962646</t>
  </si>
  <si>
    <t>2026-10-09 11:00:00|Tanggal pemasangan : 08 OKTOBER 2026 Jam pemasangan : pagi/siang Info Tambahan : Hubungi pelanggan dulu sebelum ke lokasi terima kasih|40010577|MYDITA</t>
  </si>
  <si>
    <t>DECLINE : Decline - Pindah Segmentasi Ghina Swanti Ariesa 40941148|MYDITA</t>
  </si>
  <si>
    <t>Follow Up Revoke Completed, New Order ID : SC1002626288</t>
  </si>
  <si>
    <t>DEWA MOTOR BUANA RAYA</t>
  </si>
  <si>
    <t>ODP-UBN-FDK/137 FDK/D08/137.01</t>
  </si>
  <si>
    <t>WO065909853</t>
  </si>
  <si>
    <t>|MN01984|MYIA-073196355655/POI/TRI HENDRA/082114253919/ap.finance@dewamotor.com</t>
  </si>
  <si>
    <t>2026-10-08 08:00:00 | Nama :TRI HENDRA No HP :082114253919 No Alternatif : M Janji : 08/10/2026 Jam Pasang : Pagi NoteÃ‚Â :  Hubungi terlebih dahulu sebelum ke lokasi</t>
  </si>
  <si>
    <t>DEWA MOTOR CANGGU BALI</t>
  </si>
  <si>
    <t>ODP-UBN-FM/14 FM/D02/14.01</t>
  </si>
  <si>
    <t>WO065944414</t>
  </si>
  <si>
    <t>|MN01984|MYIA-061192468783/POI/TRI HENDRA /082114253919/ap.finance@dewamotor.com</t>
  </si>
  <si>
    <t>DEWA MOTOR MONANG MANING</t>
  </si>
  <si>
    <t>ODP-MMN-FC/18 FC/D01/18.01</t>
  </si>
  <si>
    <t>WO065910360</t>
  </si>
  <si>
    <t>|MN01984|MYIA-007966391431/POI/TRI HENDRA/082114253919/ap.finance@dewamotor.com</t>
  </si>
  <si>
    <t>DEWA MOTOR IMAM BONJOL BALI</t>
  </si>
  <si>
    <t>ODP-MMN-FL/07 FL/D01/07.01</t>
  </si>
  <si>
    <t>WO065929715</t>
  </si>
  <si>
    <t>|MN01984|MYIA-025855507854/POI/Tri Hendra/082114253919/ap.finance@dewamotor.com</t>
  </si>
  <si>
    <t>2026-10-08 11:00:00 | Nama PIC : DEWA MOTOR IMAM BONJOL BALI No HP : 082114253919 Alt :  M Janji : 08/09/2026 Jam Pasang : 08.00  - 13:00  NoteÃ‚Â :  hubungi terlebih dahulu sebelum ke lokasi, terima kasih.</t>
  </si>
  <si>
    <t>Follow Up Revoke Completed, New Order ID : SC1002626540</t>
  </si>
  <si>
    <t>ODP-TOP-FX/24</t>
  </si>
  <si>
    <t>WO065951653</t>
  </si>
  <si>
    <t>2026-10-07 11:00:00|Tanggal pemasangan : 07 OKTOBER 2026  Jam pemasangan : pagi/siang  Info Tambahan : Hubungi pelanggan dulu sebelum ke lokasi  terima kasih|40010577|MYDITA</t>
  </si>
  <si>
    <t>CHIBO STUDIO</t>
  </si>
  <si>
    <t>ODP-TOP-FC/110</t>
  </si>
  <si>
    <t>WO065918937</t>
  </si>
  <si>
    <t>|MN02658| IBU DWI INDRAYANI/087763410766/dwiindrayani0710@gmail.com</t>
  </si>
  <si>
    <t>2026-10-08 15:00:00|Tanggal: 8/10/2026 Jam Pasang: 15.00 Note: Hubungi sebelum ke lokasi, terimakasih.|40971401|MYDITA</t>
  </si>
  <si>
    <t>PT ARRA PROPERTI ISWARA</t>
  </si>
  <si>
    <t>ODP-JBR-FD/80</t>
  </si>
  <si>
    <t>WO065941464</t>
  </si>
  <si>
    <t>|MN00737|/CP PAK BENEDICTUS RICKY SITORUS/0818108737/ricky.wearesds@gmail.com</t>
  </si>
  <si>
    <t>2026-09-10 08:00:00|Nama PIC:  pandu  No HP: 0818108737  Alt:  Tanggal: 10/9/2026  Jam Pasang:   Note: Hubungi sebelum ke lokasi, terimakasih. |40951377|MYDITA</t>
  </si>
  <si>
    <t>Bumbu Bali</t>
  </si>
  <si>
    <t>ODP-JBR-FG/10 FG/D01/10.01</t>
  </si>
  <si>
    <t>WO065899840</t>
  </si>
  <si>
    <t>MD|MYDB-20261005270302|DN00001/MN00737|Bumbu Bali|087750057270</t>
  </si>
  <si>
    <t>THE ENJOY KOST</t>
  </si>
  <si>
    <t>ODP-JBR-FG/08 FG/D01/08.01</t>
  </si>
  <si>
    <t>WO065935260</t>
  </si>
  <si>
    <t>MD|MYDB-20261007270416|DN00001/MN00737|THE ENJOY KOST|085738747152</t>
  </si>
  <si>
    <t>2026-10-08 11:00:00 | Nama Pic : BP BAIM No Hp Pic :  Jam Pemasangan : 08:00 - 12.00 Tanggal Pemasangan : KAMIS 08 OKTOBER 2026 Info Tambahan : Hubungi pelanggan sebelum datang ke lokasi</t>
  </si>
  <si>
    <t>SHABRINA SPA</t>
  </si>
  <si>
    <t>ODP-KUT-FA/02</t>
  </si>
  <si>
    <t>WO065923406</t>
  </si>
  <si>
    <t>|MN02631|/PIC HANDRYANUS SATTU/085256744148/shandryanus@gmail.com</t>
  </si>
  <si>
    <t>2026-10-08 08:00:00|No HP :085256744148 Alt :  M Janji : (RABU/8/oktober/2026) Note : hubungi pelanggan jika ingin kelokasi|40000802|MYDITA</t>
  </si>
  <si>
    <t>PUSATEMAS.ID</t>
  </si>
  <si>
    <t>ODP-KUT-FF/58 FF/D06/58.01</t>
  </si>
  <si>
    <t>WO065954179</t>
  </si>
  <si>
    <t>|MN01715|MYIA-020413530936/POI/M. IRGI MUNGGARAN /081119807105/pusatemasirgi@gmail.com</t>
  </si>
  <si>
    <t>2026-10-08 15:00:00 | Nama PIC : Irgi No HP : 081119807105 Alt :  M Janji : 08/09/2026 Jam Pasang : 08.00  - 13:00  NoteÃ‚Â :  hubungi terlebih dahulu sebelum ke lokasi, terima kasih.</t>
  </si>
  <si>
    <t>LITTLE BEAUTY SALON 2</t>
  </si>
  <si>
    <t>ODP-KUT-FC/12</t>
  </si>
  <si>
    <t>WO065962552</t>
  </si>
  <si>
    <t>|MN00737|/CP MR. GARY LEON HASLUCK/0819-9923-7055/littlebeautysalon2@outlook.com</t>
  </si>
  <si>
    <t>2026-10-08 15:00:00|Nama PIC : Ratna  No HP : 081999237055 Alt :  M Janji : 08/10/2026 Jam Pasang : 08.00  - 13:00  NoteÃ‚Â :  hubungi terlebih dahulu sebelum ke lokasi, terima kasih.|40981184|MYDITA</t>
  </si>
  <si>
    <t>ODP-KLM-FBS/11</t>
  </si>
  <si>
    <t>WO065940489</t>
  </si>
  <si>
    <t>2026-10-02 11:00:00|Tanggal: 2/10/2026  Jam Pasang: 08.00 - 12.00  Note: Hubungi sebelum ke lokasi, terimakasih.   |40971401|MYDITA</t>
  </si>
  <si>
    <t>SD NEGERI 1 BELEGA</t>
  </si>
  <si>
    <t>ODP-GIN-FA/11</t>
  </si>
  <si>
    <t>WO065941671</t>
  </si>
  <si>
    <t>|MN02658|/PIC NI WAYAN NUSANTARI/081338388416/sdn1belega@gmail.com</t>
  </si>
  <si>
    <t>2026-10-08 11:00:00|Tanggal: 8/10/2026 Jam Pasang: 08.00 - 12.00 Note: Hubungi sebelum ke lokasi, terimakasih.|40971401|MYDITA</t>
  </si>
  <si>
    <t>PT Mega Amertha</t>
  </si>
  <si>
    <t>ODP-APR-FE/42</t>
  </si>
  <si>
    <t>WO065953288</t>
  </si>
  <si>
    <t>|MN02750|/PIC NI WAYAN YULIASIH MEGAYANA/081246434576/spbu.bali.5480808@gmail.com</t>
  </si>
  <si>
    <t>2026-10-01 11:00:00|Nama PIC : Ibu Yuli  No HP : 081246434576  No Alt : -  M Janji :  01 Okt  2026  Jam Pasang : Pagi / Siang  Note : hubungi pelanggan jika ingin kelokasi|40951378|MYDITA</t>
  </si>
  <si>
    <t>- 11_11446;Biaya PSB HSI EBIS Tunai di Depan ~ 11[150000]  - E25023;E25023 ~ ES25 - Paket Produk OCA Breach Checker[0]  - E25023~null~104837;E25023||77||Abodemen 0[0]  - E25023~null~E25023_OCABRECHE;OCABRECHE ~ OCA Breach Checker ~ E25023[30500]  - E26016</t>
  </si>
  <si>
    <t>TOKO ABADI</t>
  </si>
  <si>
    <t>ODP-GER-FAH/36 FAH/D05/36.01</t>
  </si>
  <si>
    <t>WO066000637</t>
  </si>
  <si>
    <t>|MC40170|MYIA-016387805923/POI/SUHAILI/085924777779/tokoabadi303@gmail.com</t>
  </si>
  <si>
    <t>2026-10-09 15:00:00 | M Janji : 09/10/2026 Jam Pasang : Pagi NoteÃ‚Â :  Hubungi terlebih dahulu sebelum ke lokasi</t>
  </si>
  <si>
    <t>Follow Up Revoke Completed, New Order ID : SC1002628404</t>
  </si>
  <si>
    <t>ODP-PYA-FBL/06</t>
  </si>
  <si>
    <t>WO066039415</t>
  </si>
  <si>
    <t>2026-10-03 08:00:00 | Tanggal pemasangan: 03/10/2026  Jam pemasangan : pagi / siang  Info Tambahan : Hubungi pelanggan dulu sebelum ke lokasi.  terima kasih</t>
  </si>
  <si>
    <t>- SP_NOSS;SP_NOSS ~ Internet NOSS Multispeed Network[0]  - SP_NOSS;SP_NOSS ~ Internet NOSS Multispeed Network[0]  - E23015;E23015 ~ ES23 - Perangkat ONT[0]  - E23015~null~44292;E23015||11||Abodemen 0[0]  - E23015~null~E23015_SWONTPREM;SWONTPREM ~ Biaya Se</t>
  </si>
  <si>
    <t>UD. PRIMA MAHSUN</t>
  </si>
  <si>
    <t>ODP-PYA-FAP/20 FAP/D03/20.01</t>
  </si>
  <si>
    <t>WO066041828</t>
  </si>
  <si>
    <t>|MC40299|MYIA-067804359524/POI/mahsun/081916792597/mahsuncun78@gmail.com</t>
  </si>
  <si>
    <t>2026-10-09 15:00:00 | Nama Pic : BP MAHSUN No Hp Pic : 081916792597 Jam Pemasangan : 08:00 - 12.00 Tanggal Pemasangan : JUMAT 09 OKTOBER 2026 Info Tambahan : Hubungi pelanggan sebelum datang ke lokasi</t>
  </si>
  <si>
    <t>HSI Bisnis Khusus Winback PSB 70% - 100 Mbps (ONT Dual Band)</t>
  </si>
  <si>
    <t>WO066046725</t>
  </si>
  <si>
    <t>2026-10-09 15:00:00|Nama PIC : ENEA FAMILY VILLAS 2 No HP : 085711543576 No Alt : - M Janji : Rabu 09 oktober  2026 Jam Pasang : Pagi / Siang Note : hubungi pelanggan jika ingin ke lokasi, terima kasih. |40951377|MYDITA</t>
  </si>
  <si>
    <t>DECLINE : Decline - Batal Order NENG PUTRI MEILINDA PERMATASARI 40981184|MYDITA</t>
  </si>
  <si>
    <t>Follow Up Revoke Completed, New Order ID : SC1002627593</t>
  </si>
  <si>
    <t>Follow Up Revoke Completed, New Order ID : SC1002627609</t>
  </si>
  <si>
    <t>ODP-MTR-FCLB/13</t>
  </si>
  <si>
    <t>WO066008212</t>
  </si>
  <si>
    <t>2026-10-06 08:00:00 | Jam Pemasangan : 08:00 - 12.00  Tanggal Pemasangan : SELASA 06 OKTOBER 2026  Info Tambahan : Hubungi pelanggan sebelum datang ke lokasi</t>
  </si>
  <si>
    <t>ODP-MTR-FBA/112</t>
  </si>
  <si>
    <t>WO066009773</t>
  </si>
  <si>
    <t xml:space="preserve">2026-10-06 11:00:00 | Waktu pemasangan: 02 oktober 2026  Jam pemasangan : 08.00 - 12.00  Mohon hubungi pelanggan sebelum ke lokasi   Terima kasih  </t>
  </si>
  <si>
    <t>SD INPRES DENA</t>
  </si>
  <si>
    <t>ODP-SIL-FAB/07</t>
  </si>
  <si>
    <t>WO066045302</t>
  </si>
  <si>
    <t>|MN02085|MYIA-081182619699/POI/Arif Rahman/085337743738/arifrahman311984@gmail.com</t>
  </si>
  <si>
    <t>PT PASAKA AGRI DOMPU</t>
  </si>
  <si>
    <t>ODP-DMP-FAD/49 FAD/D02/49.01</t>
  </si>
  <si>
    <t>WO066048972</t>
  </si>
  <si>
    <t>MD|MYDB-20261007270444|DN00001/MN02085|PT PASAKA AGRI DOMPU|082359593293</t>
  </si>
  <si>
    <t xml:space="preserve">2026-10-10 08:00:00 | Nama PIC : PT PASAKA AGRI DOMPU No HP : 082359593293 No Alt : - M Janji : Rabu 09 oktober  2026 Jam Pasang : Pagi / Siang Note : hubungi pelanggan jika ingin ke lokasi, terima kasih. </t>
  </si>
  <si>
    <t>HSI Bisnis Bundling Netmonk PSB 70% - 50 Mbps</t>
  </si>
  <si>
    <t>ODP-SBW-FAY/29</t>
  </si>
  <si>
    <t>ADELL CELL</t>
  </si>
  <si>
    <t>ODP-SBW-FBH/08 FBH/D01/08.01</t>
  </si>
  <si>
    <t>WO066032151</t>
  </si>
  <si>
    <t>|MN02367|MYIA-057164942806/POI/AMELIA PUJI LESTARI/081337364237/moymotret@gmail.com</t>
  </si>
  <si>
    <t>2026-10-09 15:00:00 | Tanggal Pemasangan : 09 Oktober 2026 Jam Pemasangan : 08:00 15:00 Info Tambahan : Hubungi pelanggan dulu sebelum ke lokasi terimakasih</t>
  </si>
  <si>
    <t>ODP-SBW-FBC/28</t>
  </si>
  <si>
    <t>ODP-TLW-FE/52</t>
  </si>
  <si>
    <t>toko sila</t>
  </si>
  <si>
    <t>ODP-APG-FF/09</t>
  </si>
  <si>
    <t>WO066011322</t>
  </si>
  <si>
    <t>|MN02462|MYIA-080449732552/POI/0812-2888-3361/083160476296/tokosila@gmail.com</t>
  </si>
  <si>
    <t>2026-10-09 11:00:00 | Tanggal Pemasangan : 09 Oktober 2026 Jam Pemasangan : 08:00 15:00 Info Tambahan : Hubungi pelanggan dulu sebelum ke lokasi terimakasih</t>
  </si>
  <si>
    <t>WORKSHOP CIKAMPEK</t>
  </si>
  <si>
    <t>ODP-KLJ-FCB/54</t>
  </si>
  <si>
    <t>WO066039152</t>
  </si>
  <si>
    <t>MD|MYDB-20261008270449|DN00001/MN00443|WORKSHOP CIKAMPEK|082183294838</t>
  </si>
  <si>
    <t xml:space="preserve">2026-10-09 15:00:00 | Nama PIC : WORKSHOP CIKAMPEK No HP : 082183294838 No Alt : - M Janji : Rabu 09 oktober  2026 Jam Pasang : Pagi / Siang Note : hubungi pelanggan jika ingin ke lokasi, terima kasih. </t>
  </si>
  <si>
    <t>Villa Klub Bunga</t>
  </si>
  <si>
    <t>ODP-BTU-FW/12</t>
  </si>
  <si>
    <t>WO066046224</t>
  </si>
  <si>
    <t>MD|MYID-4042610080001|RBIZKevin15|Villa Klub Bunga By The Batu Hotel Malang|085790812803</t>
  </si>
  <si>
    <t>2026-10-09 15:00:00 | Tanggal pemasangan: 09/10/2026 Jam pemasangan : pagi / siang Info Tambahan : Hubungi pelanggan dulu sebelum ke lokasi. terima kasih</t>
  </si>
  <si>
    <t>TOKO BERKAH WAHYU WIJAYA</t>
  </si>
  <si>
    <t>ODP-SNT-FF/28 FF/D04/28.01</t>
  </si>
  <si>
    <t>WO066039554</t>
  </si>
  <si>
    <t>|MN02734|MYIA-071508557013/POI/SUNARMI/081999377770/jusintan179@tmails.net</t>
  </si>
  <si>
    <t xml:space="preserve">2026-10-09 15:00:00 |  M Janji : (09/10/2026) jam Pasang : 09:00 Note : hubungi pelanggan jika ingin kelokasi  </t>
  </si>
  <si>
    <t>CV. WAHYU JAYA</t>
  </si>
  <si>
    <t>ODP-WGI-FN/08 FN/D01/08.01</t>
  </si>
  <si>
    <t>WO066020881</t>
  </si>
  <si>
    <t>|MN00385|MYIA-042931378206/POI/Nur Agnes ayu setyowati/088983560609/wantechindonesiajaya@gmail.com</t>
  </si>
  <si>
    <t>2026-10-10 11:00:00 | CV. WAHYU JAYA 088983560609</t>
  </si>
  <si>
    <t>HSI Bisnis Bundling OCA Breach Checker Promo 2026 PSB 70% - 100 Mbps</t>
  </si>
  <si>
    <t>GOM</t>
  </si>
  <si>
    <t>SPPG SEMPOR - Kbm</t>
  </si>
  <si>
    <t>ODP-GOM-FAM/030 FAM/D04/030.01</t>
  </si>
  <si>
    <t>WO066034518</t>
  </si>
  <si>
    <t>|MN00664|MYIA-059686999530/POI/Daryanto/082226771111/sppgsempor27@gmail.com</t>
  </si>
  <si>
    <t>2026-10-11 08:00:00 | Tanggal pemasangan: 09/10/2026 Jam pemasangan : siang Info Tambahan : Hubungi pelanggan dulu sebelum ke lokasi terima kasih.</t>
  </si>
  <si>
    <t>GOMBONG</t>
  </si>
  <si>
    <t>SD NEGERI CACABAN 6</t>
  </si>
  <si>
    <t>ODP-MGE-FAK/042 FAK/D03/042.01</t>
  </si>
  <si>
    <t>WO065994459</t>
  </si>
  <si>
    <t>|MN02395|MYIA-007502742789/POI/ANTONIUS DENI SETIAWAN SAPUTRA/0895401092182/cacaban6@gmail.com</t>
  </si>
  <si>
    <t xml:space="preserve">2026-10-10 11:00:00 | M Janji : (09/10/2026) jam Pasang : 09:00 Note : hubungi pelanggan jika ingin kelokasi  </t>
  </si>
  <si>
    <t>MTs. ROUDLOTUDDIN SALAMKANCI</t>
  </si>
  <si>
    <t>ODP-MGE-FAG/075 FAG/D03/075.01</t>
  </si>
  <si>
    <t>WO066036430</t>
  </si>
  <si>
    <t>|MN02816|MYIA-071893401964/POI/Rahmawati Rishana/081910108466/adelia93.adn@gmail.com</t>
  </si>
  <si>
    <t xml:space="preserve">2026-10-11 08:00:00 |  M Janji : (09/10/2026) jam Pasang : 09:00 Note : hubungi pelanggan jika ingin kelokasi  </t>
  </si>
  <si>
    <t>ODP-NJK-FU/03</t>
  </si>
  <si>
    <t>WO066013410</t>
  </si>
  <si>
    <t>|MN00418|MYIA-022817469308/POI/ERWAN YOGA DWI APRILIA /081578195824/erwanyoga32@gmail.com</t>
  </si>
  <si>
    <t>2026-10-09 11:00:00 | Nama PIC :PT SINERGI DISTRIBUSI UTAMA No HP : 081578195824 No Alt : - M Janji : Rabu 09 oktober  2026 Jam Pasang : Pagi / Siang Note : hubungi pelanggan jika ingin ke lokasi, terima kasih.</t>
  </si>
  <si>
    <t>KANTOR PEMASARAN PREMIUM ESTATE</t>
  </si>
  <si>
    <t>ODP-NJK-FW/44</t>
  </si>
  <si>
    <t>WO066031648</t>
  </si>
  <si>
    <t>|MC20202|MYIA-023933040598/POI/HERU SURAWAN/082230327499/officeirfai@gmail.com</t>
  </si>
  <si>
    <t>2026-10-11 08:00:00 | Tanggal pemasangan: 09/10/2026 Jam pemasangan : pagi / siang Info Tambahan : Hubungi pelanggan dulu sebelum ke lokasi. terima kasih</t>
  </si>
  <si>
    <t>ODP-TRE-FG/64</t>
  </si>
  <si>
    <t>WO066011321</t>
  </si>
  <si>
    <t>|MN00418|MYIA-040254414354/POI/IKA MASDUDI/0881036613281/islambendungansmk@gmail.com</t>
  </si>
  <si>
    <t xml:space="preserve">2026-10-09 15:00:00 | Jam pemasangan : 12.00 Info Tambahan : Hubungi pelanggan dulu sebelum ke lokasi terimakasih </t>
  </si>
  <si>
    <t>HSI Bisnis Bundling Phone Promo 2026 PSB 70% - Free 800 Menit Promo - 200 Mbps</t>
  </si>
  <si>
    <t>ODP-TRE-FG/27 FG/D04/27.01</t>
  </si>
  <si>
    <t>WO066011427</t>
  </si>
  <si>
    <t>|MN00418|MYIA-040125446763/POI/IKA MASDUDI/0881036613281/islambendungansmk@gmail.com</t>
  </si>
  <si>
    <t>SMK MUHAMMADIYAH PONJONG</t>
  </si>
  <si>
    <t>ODP-WNS-FAT/012 FAT/D01/012.01</t>
  </si>
  <si>
    <t>WO066041384</t>
  </si>
  <si>
    <t>|MC80063|MYIA-053208732762/POI/RUDI GUNAWAN/082254365363/smkmuhponjong@gmail.com</t>
  </si>
  <si>
    <t>SMK MUHAMMADIYAH 1 SLEMAN</t>
  </si>
  <si>
    <t>ODP-SMN-FBD/045 FBD/D05/045.01</t>
  </si>
  <si>
    <t>WO066008507</t>
  </si>
  <si>
    <t>|MN02255|MYIA-047037544620/POI/ARGA BAGUS PRATAMA DAFS/085729203032/sarpras@smkm1-sleman.sch.id</t>
  </si>
  <si>
    <t xml:space="preserve">2026-10-09 11:00:00 | Jam pemasangan : 12.00 Info Tambahan : Hubungi pelanggan dulu sebelum ke lokasi terimakasih </t>
  </si>
  <si>
    <t>ODP-KBU-FHA/021</t>
  </si>
  <si>
    <t>WO066048415</t>
  </si>
  <si>
    <t>2026-10-15 08:00:00|Nama PIC : Dedy No HP : 085641454795 Alt :  M Janji : 09/10/2026 Jam Pasang : 08.00  - 13:00  NoteÃ‚Â :  hubungi terlebih dahulu sebelum ke lokasi, terima kasih.|40981184|MYDITA</t>
  </si>
  <si>
    <t>SDN BRANTA PASESER 1</t>
  </si>
  <si>
    <t>ODP-PME-FQ/08 FQ/D01/08.01</t>
  </si>
  <si>
    <t>WO066042098</t>
  </si>
  <si>
    <t>MD|MYDB-20261008270473|DN00001/MN00558|SDN BRANTA PASESER 1|081991195824</t>
  </si>
  <si>
    <t xml:space="preserve">2026-10-09 15:00:00 | Jam pemasangan : 12.00 Info Tambahan : Hubungi pelanggan dulu sebelum ke lokasi terimakasih  </t>
  </si>
  <si>
    <t>ASTANA TAMBANG BOYO</t>
  </si>
  <si>
    <t>ODP-MYR-FVL/18 FVL/D01/18.01</t>
  </si>
  <si>
    <t>WO066019818</t>
  </si>
  <si>
    <t>|MN01794|MYIA-055275064768/POI/Dimas sugianto/085888848135/dkacap630@gmail.com</t>
  </si>
  <si>
    <t>2026-10-09 11:00:00 | Nama PIC : Dimas  No HP : 085888848135 Alt :  M Janji : 09/10/2026 Jam Pasang : 08.00  - 13:00  NoteÃ‚Â :  hubungi terlebih dahulu sebelum ke lokasi, terima kasih.</t>
  </si>
  <si>
    <t>Follow Up Revoke Completed, New Order ID : SC1002629003</t>
  </si>
  <si>
    <t>MASJID AL AKBAR SURABAYA</t>
  </si>
  <si>
    <t>ODP-IJK-FJH/35 FJH/D02/35.01</t>
  </si>
  <si>
    <t>WO066043609</t>
  </si>
  <si>
    <t>MD|MYDB-20261008270491|DN00001/MN00443|MASJID AL AKBAR SURABAYA|082147350542</t>
  </si>
  <si>
    <t>TOKO PAK ACHMAD BERKAH</t>
  </si>
  <si>
    <t>ODP-KRP-FB/34 FB/D06/34.01</t>
  </si>
  <si>
    <t>WO066011757</t>
  </si>
  <si>
    <t>|MN00086|MYIA-090890085414/POI/ACHMAD PRAYOGI /085739027882/denyachmadrahendra102@gmail.com</t>
  </si>
  <si>
    <t xml:space="preserve">2026-10-12 11:00:00 | Nama PIC :TOKO PAK ACHMAD BERKAH No HP : 085739027882 No Alt : - M Janji : Rabu 09 oktober  2026 Jam Pasang : Pagi / Siang Note : hubungi pelanggan jika ingin ke lokasi, terima kasih. </t>
  </si>
  <si>
    <t>ODP-MGO-FHA/01</t>
  </si>
  <si>
    <t>AMRBS;940137;AM;ISTIHAMIN FITRIYAH;RBS-3;SURAMADU;PSB;MOCHAMMAD SEPTIAN EFFENDI;089515110563;Septiankertajaya@gmail.com;HSI Bisnis Promo HUT Telkom (1:1) 50 Mbps (Rp 355.000) PSB Rp 150.000;</t>
  </si>
  <si>
    <t>EZ KARAOKE</t>
  </si>
  <si>
    <t>ODP-KTO-FC/055 FC/D08/055.01</t>
  </si>
  <si>
    <t>WO066032649</t>
  </si>
  <si>
    <t>|MC80045|MYIA-052732096129/POI/ESA RIZA ASHARI/082136368658/ezareza036@gmail.com</t>
  </si>
  <si>
    <t>2026-10-09 15:00:00 | Nama Pic : bp ESA RIZA ASHARI No Hp Pic : 082136368658 No alt : - Jam Pemasangan : siang  Tanggal Pemasangan : 9 Oktober 2026</t>
  </si>
  <si>
    <t>WO066011086</t>
  </si>
  <si>
    <t>2026-10-07 08:00:00|Nama Pic : bp ferdi   No Hp Pic : 081233889048  No alt : -  Jam Pemasangan : pagi   Tanggal Pemasangan : 7 Oktober 2026|40931150|MYDITA</t>
  </si>
  <si>
    <t>- 11_11446;Biaya PSB HSI EBIS Tunai di Depan ~ 11[150000]  - E25023;E25023 ~ ES25 - Paket Produk OCA Breach Checker[0]  - E25023~null~104837;E25023||77||Abodemen 0[0]  - E25023~null~E25023_OCABRECHE;OCABRECHE ~ OCA Breach Checker ~ E25023[30500]  - E23015</t>
  </si>
  <si>
    <t>TIPSY BEER HOUSE</t>
  </si>
  <si>
    <t>|MN02627|/TIPSY BEER HOUSE/WINBACK 2.0 HSI B2B (1:1) 50MBPS 355RB PSB DISC 70%//eko.arif25@gmail.com/IVAN DWI SURYANTONO/85961114442</t>
  </si>
  <si>
    <t>WO066067115</t>
  </si>
  <si>
    <t>2026-10-10 08:00:00|Tanggal : 10 Oktober 2026 Jam : pagi  Hubungi pelanggan sebelum ke lokasi |40900827|MYDITA</t>
  </si>
  <si>
    <t>FUN ENGLISH</t>
  </si>
  <si>
    <t>ODP-SDA-FAE/12</t>
  </si>
  <si>
    <t>WO066049397</t>
  </si>
  <si>
    <t>|MC30245|/FIQOH MALA SAFITRI /81217562519/fiqohmala@gmail.com</t>
  </si>
  <si>
    <t>2026-10-10 08:00:00|Jam pemasangan : 12.00 Info Tambahan : Hubungi pelanggan dulu sebelum ke lokasi terimakasih  |40951381|MYDITA</t>
  </si>
  <si>
    <t>WO066049312</t>
  </si>
  <si>
    <t>2026-10-10 11:00:00|Nama PIC : PT PROFESIONAL INTERNET INDONESIA No HP : 085232033363 No Alt : - M Janji : Rabu 09 oktober  2026 Jam Pasang : Pagi / Siang Note : hubungi pelanggan jika ingin ke lokasi, terima kasih. |40951377|MYDITA</t>
  </si>
  <si>
    <t>DALWA MART NOGOSARI PANDAAN</t>
  </si>
  <si>
    <t>ODP-PDA-FA/20</t>
  </si>
  <si>
    <t>WO066017041</t>
  </si>
  <si>
    <t>|MN02627|/DALWA MART NOGOSARI PANDAAN/PROMO H2 HSI B2B BASIC + OCA (1:2) 50MBPS 310,5RB PSB DISC 70%//suhadiefendi@gmail.com/YUDI ARIFIN/8113334114</t>
  </si>
  <si>
    <t>2026-10-09 15:00:00|Nama Pic : BP YUDI No Hp Pic : 08113334114 Jam Pemasangan : 08:00 - 12.00 Tanggal Pemasangan : JUMAT 09 OKTOBER 2026 Info Tambahan : Hubungi pelanggan sebelum datang ke lokasi|40000798|MYDITA</t>
  </si>
  <si>
    <t>SDN PUKUL</t>
  </si>
  <si>
    <t>ODP-PSN-FCH/16</t>
  </si>
  <si>
    <t>WO066080403</t>
  </si>
  <si>
    <t>|MN00025|/SDN PUKUL/WINBACK 2.0 HSI B2B (1:1) 50MBPS 355RB PSB DISC 70%//sdnpukul01@gmail.com/MOHAMMAD RIZAL/89679910504</t>
  </si>
  <si>
    <t>2026-10-10 08:00:00|Nama PIC : SDN PUKUL No HP : 089679910504 No Alt : - M Janji : sabtu 10 oktober  2026 Jam Pasang : Pagi / Siang Note : hubungi pelanggan jika ingin ke lokasi, terima kasih. |40951377|MYDITA</t>
  </si>
  <si>
    <t>DALWA MART TULANGAN</t>
  </si>
  <si>
    <t>ODP-TUN-FX/26</t>
  </si>
  <si>
    <t>WO066019895</t>
  </si>
  <si>
    <t>|MN02627|/DALWA MART TULANGAN/PROMO H2 HSI B2B BASIC + OCA (1:2) 50MBPS 310,5RB PSB DISC 70%//suhadiefendi@gmail.com/YUDI ARIFIN/8113334114</t>
  </si>
  <si>
    <t>2026-10-09 15:00:00|Nama Pic : DALWA MART TULANGAN No Hp Pic : 08113334114 No alt : - Jam Pemasangan : pagi  Tanggal Pemasangan : 9 Oktober 2026|40961350|MYDITA</t>
  </si>
  <si>
    <t>DALWA MART MASANGAN KULON</t>
  </si>
  <si>
    <t>ODP-SPJ-FAG/52</t>
  </si>
  <si>
    <t>WO066067403</t>
  </si>
  <si>
    <t>|MN02627|/DALWA MART MASANGAN KULON/PROMO H2 HSI B2B BASIC + OCA (1:2) 50MBPS 310,5RB PSB DISC 70%//suhadiefendi@gmail.com/YUDI ARIFIN/8113334114</t>
  </si>
  <si>
    <t>2026-10-10 08:00:00|Tanggal: 10/10/2026 Jam Pasang: 08.00 - 12.00 Note: Hubungi sebelum ke lokasi, terimakasih.  Tinggal aktivasi |40931149|MYDITA</t>
  </si>
  <si>
    <t>ODP-BDN-FA/079</t>
  </si>
  <si>
    <t>FUN HOUS Amusement</t>
  </si>
  <si>
    <t>ODP-UNR-FAY/009</t>
  </si>
  <si>
    <t>WO066021157</t>
  </si>
  <si>
    <t>MD|MYDB-20261008270450|DN00001/MN00663|FUN HOUS Amusement|08112999562</t>
  </si>
  <si>
    <t>2026-10-09 15:00:00 | Nama PIC : Munif  No HP : 08112999562 Alt : 0811299716 M Janji : 09/10/2026 Jam Pasang : 08.00  - 13:00  NoteÃ‚Â :  hubungi terlebih dahulu sebelum ke lokasi, terima kasih.</t>
  </si>
  <si>
    <t>Follow Up Revoke Completed, New Order ID : SC1002628911</t>
  </si>
  <si>
    <t>CV. OVEA</t>
  </si>
  <si>
    <t>ODP-KUD-FAL/079 FAL/D06/079.01</t>
  </si>
  <si>
    <t>WO066043486</t>
  </si>
  <si>
    <t>|MC60025|MYIA-062060177384/POI/Bayu Arianto/08112993935/bayoe101.lexion@gmail.com</t>
  </si>
  <si>
    <t>2026-10-09 15:00:00 | Nama Pic : bp Bayu Arianto No Hp Pic : bp Bayu Arianto No alt : - Jam Pemasangan : pagi  Tanggal Pemasangan : 9 Oktober 2026</t>
  </si>
  <si>
    <t>Follow Up Revoke Completed, New Order ID : SC1002628946</t>
  </si>
  <si>
    <t>GADAI SAKTI BOJA</t>
  </si>
  <si>
    <t>ODP-BOJ-FAB/041</t>
  </si>
  <si>
    <t>WO066003293</t>
  </si>
  <si>
    <t>|MN00966|MYIA-021391672248/POI/M QURRI AIN THOHARI/08882546561/thohari1397@gmail.com</t>
  </si>
  <si>
    <t>2026-10-09 08:00:00 | Nama Pic : bp M QURRI AIN THOHARI No Hp Pic : 08882546561 No alt : - Jam Pemasangan : pagi  Tanggal Pemasangan : 9 Oktober 2026</t>
  </si>
  <si>
    <t>Follow Up Revoke Completed, New Order ID : SC1002629067</t>
  </si>
  <si>
    <t>TOKO KANAYA</t>
  </si>
  <si>
    <t>ODP-SKR-FB/044 FB/D03/044.01</t>
  </si>
  <si>
    <t>WO066037045</t>
  </si>
  <si>
    <t>|MN01684|MYIA-091912824189/POI/RUKANAH/083160379884/mujex809@gmail.com</t>
  </si>
  <si>
    <t>2026-10-09 15:00:00 | Nama PIC : TOKO KANAYA No HP : 083160379884 No Alt : - M Janji : Rabu 09 oktober  2026 Jam Pasang : Pagi / Siang Note : hubungi pelanggan jika ingin ke lokasi, terima kasih.</t>
  </si>
  <si>
    <t>WLR</t>
  </si>
  <si>
    <t>TOKO MANDIRI JAYA GRINGSING</t>
  </si>
  <si>
    <t>ODP-WLR-FN/016</t>
  </si>
  <si>
    <t>WO065997241</t>
  </si>
  <si>
    <t>|MN02184|MYIA-070204300093/POI/IMA MARLIANI /085711543576/imamarliani90@gmail.com</t>
  </si>
  <si>
    <t>2026-10-09 08:00:00 | Nama PIC : TOKO MANDIRI JAYA GRINGSING No HP : 085711543576 No Alt : - M Janji : Rabu 09 oktober  2026 Jam Pasang : Pagi / Siang Note : hubungi pelanggan jika ingin ke lokasi, terima kasih.</t>
  </si>
  <si>
    <t>WELERI</t>
  </si>
  <si>
    <t>Follow Up Revoke Completed, New Order ID : SC1002627601</t>
  </si>
  <si>
    <t>ODP-MKG-FS/010</t>
  </si>
  <si>
    <t>WO066008477</t>
  </si>
  <si>
    <t>2026-10-07 15:00:00 | Nama PIC : Bp Rafif  No HP : 08111632268  No Alt : -  M Janji : 7 Okt 2026  Jam Pasang : Pagi / Siang  Note : hubungi pelanggan jika ingin kelokasi</t>
  </si>
  <si>
    <t>RAJA EMAS INDONESIA</t>
  </si>
  <si>
    <t>ODP-JHR-FBJ/020</t>
  </si>
  <si>
    <t>WO066031564</t>
  </si>
  <si>
    <t>|MN02746|MYIA-026247927442/POI/Dewi Masitoh/081119289992/rajaemasindonesiasemarang@gmail.com</t>
  </si>
  <si>
    <t>2026-10-10 08:00:00 | Nama PIC : Ibu Dewi No Hp : 081119289992 Alt : - Manja : 09 Okt 2026 Jam : Pagi / Siang Note : Hubungi pelanggan terlebih dahulu</t>
  </si>
  <si>
    <t>ARKANAA FLASHER</t>
  </si>
  <si>
    <t>ODP-MJP-FED/040 FED/D06/040.01</t>
  </si>
  <si>
    <t>WO066034454</t>
  </si>
  <si>
    <t>|MN00447|MYIA-037766149102/POI/MIFTAKHIYAH /089529377021/hobikumahalbro@gmail.com</t>
  </si>
  <si>
    <t>2026-10-09 15:00:00 | Nama Pic : BP EKO No Hp Pic : 089529377021 Jam Pemasangan : 08:00 - 12.00 Tanggal Pemasangan : JUMAT 09 OKTOBER 2026 Info Tambahan : Hubungi pelanggan sebelum datang ke lokasi</t>
  </si>
  <si>
    <t>SSL</t>
  </si>
  <si>
    <t>PT WIDJAJA PIRANTI TEKNOLOGI</t>
  </si>
  <si>
    <t>ODP-SSL-FAJ/024</t>
  </si>
  <si>
    <t>WO066016808</t>
  </si>
  <si>
    <t>|MN02313|MYIA-063503641992/POI/Yessy Veronica Tatang/083821914909/noc@wptech.co.id</t>
  </si>
  <si>
    <t>2026-09-29 15:00:00 | Tanggal pemasangan : 29/09/2026  Jam pemasangan : 11.00  Info Tambahan : Hubungi pelanggan dulu sebelum ke Lokasi  terima kasih.</t>
  </si>
  <si>
    <t>Follow Up Revoke Completed, New Order ID : SC1002627617</t>
  </si>
  <si>
    <t>PT LKM BKD PURWOKERTO CAB PASIR WETAN</t>
  </si>
  <si>
    <t>ODP-PWT-FAP/057</t>
  </si>
  <si>
    <t>WO066015603</t>
  </si>
  <si>
    <t>|MC00213|MYIA-072513639622/POI/KUSMORO/085742469814/lkmbkdpurwokerto@gmail.com</t>
  </si>
  <si>
    <t>2026-10-09 11:00:00 | Nama PIC : Kusmoro No HP : 085742469814 Alt :  M Janji : 09/10/2026 Jam Pasang : 08.00  - 13:00  NoteÃ‚Â :  hubungi terlebih dahulu sebelum ke lokasi, terima kasih.</t>
  </si>
  <si>
    <t>ODP-PWT-FAY/106</t>
  </si>
  <si>
    <t>ODP-PWT-FDD/138</t>
  </si>
  <si>
    <t>WO066009727</t>
  </si>
  <si>
    <t>2026-10-08 08:00:00 | Nama :BAPA HERI  No HP :081385717451  No Alternatif :  M Janji : 08/10/2026  Jam Pasang : Pagi  NoteÃ‚Â :  Hubungi terlebih dahulu sebelum ke lokasi</t>
  </si>
  <si>
    <t>CLC</t>
  </si>
  <si>
    <t>ERABLUE LETJEN SUPRAPTO</t>
  </si>
  <si>
    <t>ODP-CLC-FD/111 FD/D01/111.01</t>
  </si>
  <si>
    <t>WO066035153</t>
  </si>
  <si>
    <t>|MN02587|MYIA-063955622251/POI/HASBIBINTARO SHIDDIQ/081249549394/nextperdanaone@gmail.com</t>
  </si>
  <si>
    <t>2026-10-09 15:00:00 | Nama Pic : ERABLUE LETJEN SUPRAPTO No Hp Pic : 081249549394 No alt : - Jam Pemasangan : pagi siang  Tanggal Pemasangan : 9 Oktober 2026</t>
  </si>
  <si>
    <t>ODP-GML-FB/034</t>
  </si>
  <si>
    <t>Follow Up Revoke Completed, New Order ID : SC1002627512</t>
  </si>
  <si>
    <t>ODP-BJR-FN/043</t>
  </si>
  <si>
    <t>WO066000855</t>
  </si>
  <si>
    <t>2026-10-07 15:00:00 | Tanggal pemasangan : 07 OKTOBER 2026  Jam pemasangan : pagi/siang  Info Tambahan : Hubungi pelanggan dulu sebelum ke lokasi  terima kasih</t>
  </si>
  <si>
    <t>SD NEGERI 1 KRANDEGAN</t>
  </si>
  <si>
    <t>ODP-BJR-FH/028</t>
  </si>
  <si>
    <t>WO066044910</t>
  </si>
  <si>
    <t>|MN00909|MYIA-039501256356/POI/hanik/081327753389/sdnegerisatukrandegan@gmail.com</t>
  </si>
  <si>
    <t>2026-10-11 15:00:00 | Tanggal pemasangan: 09/10/2026 Jam pemasangan : pagi / siang Info Tambahan : Hubungi pelanggan dulu sebelum ke lokasi. terima kasih</t>
  </si>
  <si>
    <t>SDN 1 PAGEDANGAN</t>
  </si>
  <si>
    <t>WO066031651</t>
  </si>
  <si>
    <t>|MC00239|MYIA-026149653030/POI/NUR AZIZAH/081390854747/sdn1pagedanganbjspbg@gmail.com</t>
  </si>
  <si>
    <t>2026-10-13 11:00:00 | Nama Pic : bu NUR AZIZAH No Hp Pic : 081390854747 No alt : - Jam Pemasangan : pagi  Tanggal Pemasangan : 9 Oktober 2026</t>
  </si>
  <si>
    <t>TTL</t>
  </si>
  <si>
    <t>SPPG Tengguli</t>
  </si>
  <si>
    <t>ODP-TTL-FA/042</t>
  </si>
  <si>
    <t>WO066037612</t>
  </si>
  <si>
    <t>MD|MYDB-20261008270468|SC20016/MC20231|SPPG Tengguli|087776664445</t>
  </si>
  <si>
    <t>2026-10-09 15:00:00 | Tanggal pemasangan: 09/10/2026 Jam pemasangan : siang Info Tambahan : Hubungi pelanggan dulu sebelum ke lokasi terima kasih.</t>
  </si>
  <si>
    <t>KETANGGUNGAN</t>
  </si>
  <si>
    <t>Follow Up Revoke Completed, New Order ID : SC1002627625</t>
  </si>
  <si>
    <t>ODP-BLU-FS/019</t>
  </si>
  <si>
    <t>WO066010332</t>
  </si>
  <si>
    <t xml:space="preserve">2026-10-07 08:00:00 | Waktu pemasangan: 06 oktober 2026  Jam pemasangan : 08.00 - 12.00  Mohon hubungi pelanggan sebelum ke lokasi   Terima kasih  </t>
  </si>
  <si>
    <t>ODP-BLU-FY/002</t>
  </si>
  <si>
    <t>toko saputro</t>
  </si>
  <si>
    <t>ODP-GSK-FBX/08 FBX/D01/08.01</t>
  </si>
  <si>
    <t>WO066032593</t>
  </si>
  <si>
    <t>MD|MYDB-20261007270419|DN00001/MN00018|toko saputro|081287149699</t>
  </si>
  <si>
    <t>2026-10-09 15:00:00 | Nama PIC : Bp Arys No Hp : 081287149699 Alt : - Manja : 09 Okt 2026 Jam : Pagi / Siang Note : Hubungi pelanggan terlebih dahulu</t>
  </si>
  <si>
    <t>PT Satu Akses Indonesia</t>
  </si>
  <si>
    <t>ODP-GSK-FAM/05</t>
  </si>
  <si>
    <t>AMRBS;403673;NIZAR SABIQ;Jakarta Outer ; PT Satu Akses Indonesia ; ndibiz Bisnis 50 Mbps 1:2 ; Pic Ledi  ; Cp 81370030641 ; project@satu.net.id</t>
  </si>
  <si>
    <t>ODP-KDE-FAD/32</t>
  </si>
  <si>
    <t>WO066037453</t>
  </si>
  <si>
    <t>2026-10-08 08:00:00 | Nama PIC : Sutikno  No HP : 085606213340  Alt :   M Janji : 08/09/2026  Jam Pasang : 08.00  - 13:00   NoteÃ‚Â :  hubungi terlebih dahulu sebelum ke lokasi, terima kasih.</t>
  </si>
  <si>
    <t>PT. MEGAH DAYA INTI HARAPAN</t>
  </si>
  <si>
    <t>ODP-KDE-FAP/117 FAP/D07/117.01</t>
  </si>
  <si>
    <t>WO066019521</t>
  </si>
  <si>
    <t>|MN02280|MYIA-037378228544/POI/BRIAN ISNUPRAYOGA, S.TP/085648852222/pga1@sby.indogrosir.co.id</t>
  </si>
  <si>
    <t>WO066040375</t>
  </si>
  <si>
    <t>2026-10-09 15:00:00|Tanggal Pemasangan : 09 Oktober 2026 Jam Pemasangan : 08:00 15:00 Info Tambahan : Hubungi pelanggan dulu sebelum ke lokasi terimakasih|40961350|MYDITA</t>
  </si>
  <si>
    <t>BENGKEL MUHTAR</t>
  </si>
  <si>
    <t>ODP-BWN-FAA/22</t>
  </si>
  <si>
    <t>WO066062676</t>
  </si>
  <si>
    <t>|MC70134|/BENGKEL MUHTAR/AHMAD MUHTAR/085196696574/ahmadmuhtar816@gmail.com/HSI Bisnis Promo HUT Telkom (1:1) 300 Mbps (Rp 1.130.000) PSB Rp 150.000/</t>
  </si>
  <si>
    <t>2026-10-10 08:00:00|Tanggal: 10/10/2026 Jam Pasang: Siang  Note: Hubungi sebelum ke lokasi, terimakasih.  |40931149|MYDITA</t>
  </si>
  <si>
    <t>Follow Up Revoke Completed, New Order ID : SC1002628360</t>
  </si>
  <si>
    <t>ODP-SDY-FA/61</t>
  </si>
  <si>
    <t>WO066038480</t>
  </si>
  <si>
    <t>Provisioning Failed|WFM|INF009711933|TOJ_-7.3337967,112.2235879_TOJ_-7.334374,112.224067 jarak odp terdekat lebih dari 500m</t>
  </si>
  <si>
    <t>MTS MANSYAUL HIDAYAH</t>
  </si>
  <si>
    <t>ODP-BJN-FAG/44 FAG/D04/44.01</t>
  </si>
  <si>
    <t>WO066038144</t>
  </si>
  <si>
    <t>|MN00271|MYIA-062387008644/POI/Noer Zainudin Al Jumadi/085853170535/noeraljumadi@gmail.com</t>
  </si>
  <si>
    <t>2026-10-09 15:00:00 | Nama Pic : bp Noer Zainudin Al Jumadi No Hp Pic : 085853170535 No alt : - Jam Pemasangan : pagi siang  Tanggal Pemasangan : 10 Oktober 2026</t>
  </si>
  <si>
    <t>ODP-BCR-FAD/101</t>
  </si>
  <si>
    <t>WO066017180</t>
  </si>
  <si>
    <t>2026-10-07 11:00:00 | Tanggal pemasangan : 07 OKTOBER 2026  Jam pemasangan : pagi/siang  Info Tambahan : Hubungi pelanggan dulu sebelum ke lokasi  terima kasih</t>
  </si>
  <si>
    <t>ODP-BCR-FAD/101 FAD/D10/101.01</t>
  </si>
  <si>
    <t>WO066032654</t>
  </si>
  <si>
    <t>|MN02366|MYIA-068432411615/POI/Tristan dealfayet/082339725366/kojianto31@gmail.com</t>
  </si>
  <si>
    <t xml:space="preserve">2026-10-09 15:00:00 | Tanggal: 9/10/2026 Jam Pasang: 08.00 - 12.00 Note: Hubungi sebelum ke lokasi, terimakasih. </t>
  </si>
  <si>
    <t>Follow Up Revoke Completed, New Order ID : SC1002627792</t>
  </si>
  <si>
    <t>Follow Up Revoke Completed, New Order ID : SC1002627740</t>
  </si>
  <si>
    <t>ODP-KRK-FE/34</t>
  </si>
  <si>
    <t>WO066015817</t>
  </si>
  <si>
    <t>DTA MANBAIL HUDA</t>
  </si>
  <si>
    <t>WO066081588</t>
  </si>
  <si>
    <t>2026-10-10 11:00:00|M Janji : (10/10/2026) jam Pasang : 09:00 Note : hubungi pelanggan jika ingin kelokasi  |40971304|MYDITA</t>
  </si>
  <si>
    <t>Ruang CCTV Roemah Transaksi &amp; Rumah Laundry</t>
  </si>
  <si>
    <t>ODP-KPN-F03/09 ODP-KPN-F03/09</t>
  </si>
  <si>
    <t>WO066030309</t>
  </si>
  <si>
    <t>|MN00365|MYIA-029945388050/POI/Erwin Dasanov Tibuludji/081338275037/dasanov.erwin@gmail.com</t>
  </si>
  <si>
    <t>WO066070338</t>
  </si>
  <si>
    <t>2026-10-10 08:00:00|Nama PIC : Kevin  No HP : 082144649412 Alt :  M Janji : 10/10/2026 Jam Pasang : 08.00  - 13:00  NoteÃ‚Â :  hubungi terlebih dahulu sebelum ke lokasi, terima kasih.|40981184|MYDITA</t>
  </si>
  <si>
    <t>ramafresh</t>
  </si>
  <si>
    <t>ODP-BCK-FC/78</t>
  </si>
  <si>
    <t>WO066010319</t>
  </si>
  <si>
    <t>|MN00915|MYIA-083810013543/POI/firman adimas z/087760085526/romonyarama@gmail.com</t>
  </si>
  <si>
    <t>KATTAPA</t>
  </si>
  <si>
    <t>ODP-KBS-FF/60 FF/D01/60.01</t>
  </si>
  <si>
    <t>WO066039548</t>
  </si>
  <si>
    <t>MD|MYDB-20261008270483|DN00001/MN00906|KATTAPA|0895623050019</t>
  </si>
  <si>
    <t>2026-10-09 15:00:00 | Nama Pic : BP DEDEK No Hp Pic : 0895623050019 Jam Pemasangan : 08:00 - 12.00 Tanggal Pemasangan : JUMAT 09 OKTOBER 2026 Info Tambahan : Hubungi pelanggan sebelum datang ke lokasi</t>
  </si>
  <si>
    <t>KEBONSARI</t>
  </si>
  <si>
    <t>CAHAYA AL-QURAN</t>
  </si>
  <si>
    <t>ODP-LMJ-FC/107 FC/D11/107.01</t>
  </si>
  <si>
    <t>WO066018343</t>
  </si>
  <si>
    <t>MD|MYDB-20261008270464|DN00001/MN02178|CAHAYA AL-QURAN|085230453208</t>
  </si>
  <si>
    <t>Provisioning Failed|UIM|INF009735046|Service with External Object Id 69406557_152504261589_INTERNET already exists.</t>
  </si>
  <si>
    <t>HSI Bisnis Bundling Netmonk Promo H2 2026 PSB 70% - 100 Mbps</t>
  </si>
  <si>
    <t>Kantor Paroki ST. yoseph Detusoko</t>
  </si>
  <si>
    <t>ODP-END-FU/07 FU/D01/07.01</t>
  </si>
  <si>
    <t>WO066039039</t>
  </si>
  <si>
    <t>|MC40142|MYIA-024151769127/POI/NOBERTUS JONI/081236089594/juniornojo16@gmail.com</t>
  </si>
  <si>
    <t>2026-10-10 11:00:00 | Nama Pic : BP NOBERT No Hp Pic : 081236089594 Jam Pemasangan : 08:00 - 12.00 Tanggal Pemasangan : JUMAT 09 OKTOBER 2026 Info Tambahan : Hubungi pelanggan sebelum datang ke lokasi</t>
  </si>
  <si>
    <t>DESA MBULIWARALAU UTARA</t>
  </si>
  <si>
    <t>ODP-WWR-FA/35 FA/D06/35.01</t>
  </si>
  <si>
    <t>WO066040543</t>
  </si>
  <si>
    <t>|MC40142|MYIA-057059059628/POI/abdulah mustanto/082236828087/bahrudinmuhammad142@gmail.com</t>
  </si>
  <si>
    <t>2026-10-09 15:00:00 | Nama Pic : bp bahrudin No Hp Pic : 082236828087 No alt : - Jam Pemasangan : pagi  Tanggal Pemasangan : 9 Oktober 2026</t>
  </si>
  <si>
    <t>JAYA HILL</t>
  </si>
  <si>
    <t>ODP-WWR-FB/06 FB/D01/06.01</t>
  </si>
  <si>
    <t>WO066033819</t>
  </si>
  <si>
    <t>|MC40142|MYIA-084273777093/POI/arhustam abubekar/081236873333/jayahill89@gmail.com</t>
  </si>
  <si>
    <t>2026-10-09 15:00:00 | Nama Pic : bp arhustam abubekar No Hp Pic : 081236873333 No alt : - Jam Pemasangan : siang  Tanggal Pemasangan : 9 Oktober 2026</t>
  </si>
  <si>
    <t>City Mart</t>
  </si>
  <si>
    <t>ODP-LRT-FC/33 FC/D04/33.01</t>
  </si>
  <si>
    <t>WO066050214</t>
  </si>
  <si>
    <t>|MC40173|MYIA-043140890546/POI/Tino Carvallo/081237318453/carvallocornel92@gmail.com</t>
  </si>
  <si>
    <t>2026-10-10 08:00:00 | M Janji : 09/10/2026 Jam Pasang : Pagi NoteÃ‚Â :  Hubungi terlebih dahulu sebelum ke lokasi</t>
  </si>
  <si>
    <t>HSI Bisnis Basic PSB 70% - 75 Mbps</t>
  </si>
  <si>
    <t>PT. ARTACOMINDO JEJARING NUSA-UG02-SELANDORO</t>
  </si>
  <si>
    <t>ODP-LWB-FB/20 FB/D02/20.01</t>
  </si>
  <si>
    <t>WO066037275</t>
  </si>
  <si>
    <t>|MN02507|MYIA-038245622687/POI/AZIE FAUZIE/0811845675/migrasi.isat@gmail.com</t>
  </si>
  <si>
    <t>2026-10-09 15:00:00 | Nama Pic : PT. ARTACOMINDO JEJARING NUSA-UG02-SELANDORO No Hp Pic : 0811845675 No alt : - Jam Pemasangan : pagi  Tanggal Pemasangan : 9 Oktober 2026</t>
  </si>
  <si>
    <t>UD. AZELIA</t>
  </si>
  <si>
    <t>ODP-BJW-FC/98 FC/D07/98.01</t>
  </si>
  <si>
    <t>WO066038827</t>
  </si>
  <si>
    <t>MD|MYDB-20261007270408|SC00001/MC00123|UD. AZELIA|082341089001</t>
  </si>
  <si>
    <t>2026-10-10 08:00:00 | Nama : BP ALFRED DEGHE  No Hp : 082341089001 No Alt :  Tgl Pemasangan : 09 Oktober 2026 Interval : PAGI  Note : Hubungi pelanggan terlebih dahulu</t>
  </si>
  <si>
    <t>WO066037802</t>
  </si>
  <si>
    <t>2026-10-09 15:00:00|Nama PIC :PT KENCANA MAJU BERSAMA No HP : 085648550065 No Alt : - M Janji : Rabu 09 oktober  2026 Jam Pasang : Pagi / Siang Note : hubungi pelanggan jika ingin ke lokasi, terima kasih. |40951377|MYDITA</t>
  </si>
  <si>
    <t>PT VARASH INDONESIA JAYA</t>
  </si>
  <si>
    <t>ODP-TBN-FAM/36</t>
  </si>
  <si>
    <t>WO066044279</t>
  </si>
  <si>
    <t>|MN02677|/CP SANG PUTU WIDYA ARTAWAN/081993491811-085333560244/hrd.pabrik.varashindonesiajaya@gmail.com</t>
  </si>
  <si>
    <t>2026-09-30 15:00:00|Tanggal pemasangan : 30/09/2026  Jam pemasangan : pagi / siang   Info Tambahan : Hubungi pelanggan dulu sebelum ke lokasi Terimakasih|40000798|MYDITA</t>
  </si>
  <si>
    <t>Follow Up Revoke Completed, New Order ID : SC1002628602</t>
  </si>
  <si>
    <t>ODP-SMY-FS/26</t>
  </si>
  <si>
    <t>WO066048133</t>
  </si>
  <si>
    <t>2026-10-06 08:00:00 | Nama :BAPA BEKALI  No HP :081289273457  No Alternatif :  M Janji : 06/10/2026  Jam Pasang : Pagi  NoteÃ‚Â :  Hubungi terlebih dahulu sebelum ke lokasi</t>
  </si>
  <si>
    <t>WARUNG BUK SANDY</t>
  </si>
  <si>
    <t>ODP-TOP-FV/39</t>
  </si>
  <si>
    <t>|MN02364|/PIC I PUTU SANDY ERMAWAN/085601300769/sandyermawan97@gmail.com</t>
  </si>
  <si>
    <t>Follow Up Revoke Completed, New Order ID : SC1002627508</t>
  </si>
  <si>
    <t>ODP-KUT-FA/36</t>
  </si>
  <si>
    <t>WO066000307</t>
  </si>
  <si>
    <t>2026-10-08 08:00:00|No HP :085256744148  Alt :   M Janji : (RABU/8/oktober/2026)  Note : hubungi pelanggan jika ingin kelokasi|40000802|MYDITA</t>
  </si>
  <si>
    <t>SD NEGERI 26 DANGIN PURI DENPASAR</t>
  </si>
  <si>
    <t>ODP-KLM-FA/03</t>
  </si>
  <si>
    <t>WO066062399</t>
  </si>
  <si>
    <t>|MN02364|/PIC Kadek Supriana/085903122960/sdndanginpuri26@gmail.com</t>
  </si>
  <si>
    <t>Follow Up Revoke Completed, New Order ID : SC1002627714</t>
  </si>
  <si>
    <t>ODP-GIN-FH/96</t>
  </si>
  <si>
    <t>WO066013994</t>
  </si>
  <si>
    <t>2026-10-07 11:00:00|Nama PIC : Bp Raka  No HP : 082147822274  No Alt : -  M Janji : 7 Okt 2026  Jam Pasang : Pagi / Siang  Note : hubungi pelanggan jika ingin kelokasi|40951378|MYDITA</t>
  </si>
  <si>
    <t>Toko Kamarudin</t>
  </si>
  <si>
    <t>ODP-PYA-FAW/20</t>
  </si>
  <si>
    <t>WO066059665</t>
  </si>
  <si>
    <t>MD|MYDB-20261008270497|SC00001/MC00046|Toko Kamarudin|083132308729</t>
  </si>
  <si>
    <t>2026-10-10 08:00:00 | Nama :KAMARUDIN No HP :083132308729 No Alternatif : M Janji : 10/10/2026 Jam Pasang : Pagi NoteÃ‚Â :  Hubungi terlebih dahulu sebelum ke lokasi</t>
  </si>
  <si>
    <t>WO066094937</t>
  </si>
  <si>
    <t>2026-10-10 11:00:00|Nama PIC : Giri Rose Boutique Hotel No HP : 087865228227 Alt :  M Janji : 10/10/2026 Jam Pasang : 08.00  - 13:00  NoteÃ‚Â :  hubungi terlebih dahulu sebelum ke lokasi, terima kasih.|40981184|MYDITA</t>
  </si>
  <si>
    <t>Hai Lombok</t>
  </si>
  <si>
    <t>ODP-MBG-FAE/35 FAE/D03/35.01</t>
  </si>
  <si>
    <t>WO066151936</t>
  </si>
  <si>
    <t>MD|MYDB-20261010270556|SC00001/MC00149|Hai Lombok|082341683625</t>
  </si>
  <si>
    <t xml:space="preserve">2026-10-11 11:00:00 | Nama PIC : Bp Bahari No HP : 082341683625 No Alt : - M Janji : 11 Oktober  2026 Jam Pasang : Pagi / Siang Note : hubungi pelanggan jika ingin kelokasi </t>
  </si>
  <si>
    <t>YAYASAN PONPES MIFTAHUL ABROR NW</t>
  </si>
  <si>
    <t>ODP-SEL-FAU/32 FAU/D03/32.01</t>
  </si>
  <si>
    <t>WO066114648</t>
  </si>
  <si>
    <t>|MN00843|MYIA-086926026335/POI/Mahsar/085921705446/b4liputri@gmail.com</t>
  </si>
  <si>
    <t>2026-10-12 11:00:00 | Nama Pic : bp Mahsar No Hp Pic : 085921705446 No alt : - Jam Pemasangan : pagi  Tanggal Pemasangan : 12 Oktober 2026</t>
  </si>
  <si>
    <t>SMAN 1 KAYANGAN</t>
  </si>
  <si>
    <t>ODP-SGG-FAW/24 FAW/D03/24.01</t>
  </si>
  <si>
    <t>WO066056789</t>
  </si>
  <si>
    <t>|MC40315|MYIA-097136373178/POI/MARIDIN/081917290020/smankayangan@gmail.com</t>
  </si>
  <si>
    <t>2026-10-10 08:00:00 | Nama :MARIDIN No HP :081917290020 No Alternatif : M Janji : 10/09/2026 Jam Pasang : Pagi NoteÃ‚Â :  Hubungi terlebih dahulu sebelum ke lokasi</t>
  </si>
  <si>
    <t>Toko bagoes</t>
  </si>
  <si>
    <t>ODP-SGG-GCL/06 GCL/F06/06.01</t>
  </si>
  <si>
    <t>WO066150547</t>
  </si>
  <si>
    <t>MD|MYDB-20261001270142|SC00001/MC00149|Toko bagoes|082339889529</t>
  </si>
  <si>
    <t>2026-10-11 11:00:00 | Nama :BAGOES No HP :082339889529 No Alternatif : M Janji : 11/10/2026 Jam Pasang : Pagi NoteÃ‚Â :  Hubungi terlebih dahulu sebelum ke lokasi</t>
  </si>
  <si>
    <t>WO066111643</t>
  </si>
  <si>
    <t>2026-10-10 15:00:00|Tanggal pemasangan: 10/10/2026 Jam pemasangan : pagi / siang Info Tambahan : Hubungi pelanggan dulu sebelum ke lokasi terima kasih.|40921089|MYDITA</t>
  </si>
  <si>
    <t>PT. TIRTA BUMI GILI</t>
  </si>
  <si>
    <t>ODP-SGG-FAF/22</t>
  </si>
  <si>
    <t>WO066072166</t>
  </si>
  <si>
    <t>|MN02545|/CP PAK JUAN RESHA/081282393322 - 081316884312/tirtabumigili@jhlcollections.com</t>
  </si>
  <si>
    <t>2026-10-10 08:00:00|Tanggal: 10/10/2026 Jam Pasang: 08.00 - 12.00 Note: Hubungi sebelum ke lokasi, terimakasih.  |40931149|MYDITA</t>
  </si>
  <si>
    <t>ALTATECH</t>
  </si>
  <si>
    <t>ODP-SGG-FCLG/08 ODP/D06/08.06</t>
  </si>
  <si>
    <t>WO066189352</t>
  </si>
  <si>
    <t>|MC40040|MYIA-070518710088/POI/M FAJARUDIN/081243748120/danangsujatmiko456@gmail.com</t>
  </si>
  <si>
    <t xml:space="preserve">2026-10-12 08:00:00 | Tanggal : 12 Oktober 2026 Jam : pagi siang Hubungi pelanggan sebelum ke lokasi </t>
  </si>
  <si>
    <t>Toko Pak Hasis</t>
  </si>
  <si>
    <t>ODP-SGG-FAW/31 FAW/D05/31.01</t>
  </si>
  <si>
    <t>WO066188613</t>
  </si>
  <si>
    <t>MD|MYDB-20261010270576|SC00001/MC00149|Toko Pak Hasis|081937217435</t>
  </si>
  <si>
    <t>ODP-TET-FAF/35</t>
  </si>
  <si>
    <t>WO066116151</t>
  </si>
  <si>
    <t>2026-10-08 08:00:00 | Nama PIC : Firdinan   No HP : 082359316684  Alt : 087884318689  M Janji : 08/09/2026  Jam Pasang : 08.00  - 13:00   NoteÃ‚Â :  hubungi terlebih dahulu sebelum ke lokasi, terima kasih.</t>
  </si>
  <si>
    <t>Follow Up Revoke Completed, New Order ID : SC1002630480</t>
  </si>
  <si>
    <t>CV BINTANG JAYA</t>
  </si>
  <si>
    <t>ODP-DMP-FAB/67 FAB/D06/67.01</t>
  </si>
  <si>
    <t>WO066060288</t>
  </si>
  <si>
    <t>|MN02363|MYIA-058537975054/POI/DAN RUSELLO SUMARDI/081952547770/davyn.rusello06@gmail.com</t>
  </si>
  <si>
    <t>2026-10-10 08:00:00 | Tanggal: 9/10/2026 Jam Pasang: 08.00 - 12.00 Note: Hubungi sebelum ke lokasi, terimakasih.</t>
  </si>
  <si>
    <t>Toko Suhaeni</t>
  </si>
  <si>
    <t>ODP-KMP-FAB/12 FAB/D02/12.01</t>
  </si>
  <si>
    <t>WO066080758</t>
  </si>
  <si>
    <t>MD|MYDB-20261008270495|DN00001/MN02085|Toko Suhaeni|087863845228</t>
  </si>
  <si>
    <t xml:space="preserve">2026-10-10 08:00:00 | Nama PIC : Toko Suhaeni No HP : 087863845228 No Alt : - M Janji : sabtu 10 oktober  2026 Jam Pasang : Pagi / Siang Note : hubungi pelanggan jika ingin ke lokasi, terima kasih. </t>
  </si>
  <si>
    <t>Provisioning Failed|UIM|INF009748889|1029:Reservation not found for Broadband CFS with Reservation ID : 39612383818</t>
  </si>
  <si>
    <t>TOKO SEMBAKO HASRULLAH</t>
  </si>
  <si>
    <t>ODP-SBW-FBH/02 FBH/D01/02.01</t>
  </si>
  <si>
    <t>WO066069724</t>
  </si>
  <si>
    <t>|MN02367|MYIA-077557608199/POI/HASRULLAH/082340112347/marolen34@gmail.com</t>
  </si>
  <si>
    <t xml:space="preserve">2026-10-10 08:00:00 | Tanggal : 10 Oktober 2026 Jam : pagi  Hubungi pelanggan sebelum ke lokasi </t>
  </si>
  <si>
    <t>ODP-SBW-FBL/31</t>
  </si>
  <si>
    <t>WO066163179</t>
  </si>
  <si>
    <t xml:space="preserve">2026-10-03 11:00:00 | Jam pemasangan : 12.00  Info Tambahan : Hubungi pelanggan dulu sebelum ke lokasi  terimakasih </t>
  </si>
  <si>
    <t>Follow Up Revoke Completed, New Order ID : SC1002631016</t>
  </si>
  <si>
    <t>Follow Up Revoke Completed, New Order ID : SC1002631706</t>
  </si>
  <si>
    <t>WARUNG MAKAN IBU INDAH</t>
  </si>
  <si>
    <t>ODP-TLW-FJ/29 FJ/D04/29.01</t>
  </si>
  <si>
    <t>WO066093793</t>
  </si>
  <si>
    <t>|MN02367|MYIA-089000332873/POI/ADE FITRAWINATA/082339398524/rhafel92@gmail.com</t>
  </si>
  <si>
    <t>2026-10-10 11:00:00 | Nama :bapa adi No HP :082339398524 No Alternatif : M Janji : 10/10/2026 Jam Pasang : Pagi NoteÃ‚Â :  Hubungi terlebih dahulu sebelum ke lokasi</t>
  </si>
  <si>
    <t>ODP-TLW-FB/95</t>
  </si>
  <si>
    <t>WO066211300</t>
  </si>
  <si>
    <t>2026-10-08 11:00:00 | Tanggal Pemasangan : 08 Oktober 2026  Jam Pemasangan : 08:00 15:00  Info Tambahan : Hubungi pelanggan dulu sebelum ke lokasi terimakasih</t>
  </si>
  <si>
    <t>HOMESTAY BERTONG</t>
  </si>
  <si>
    <t>ODP-TLW-FH/20 FH/D04/20.01</t>
  </si>
  <si>
    <t>WO066210182</t>
  </si>
  <si>
    <t>|MN02367|MYIA-084475642671/POI/RUFAI/085337952582/rufaibertong@gmail.com</t>
  </si>
  <si>
    <t>2026-10-12 15:00:00 | Nama PIC : BAPAK RUFAI No HP : 085337952582 Alt :  M Janji : (SENIN/12/OKTOBER/2026) jam Pasang : 09:00 Note : hubungi pelanggan jika ingin kelokasi</t>
  </si>
  <si>
    <t>Shedara24</t>
  </si>
  <si>
    <t>ODP-SBP-FL/04 FL/D01/04.01</t>
  </si>
  <si>
    <t>WO066218422</t>
  </si>
  <si>
    <t>|MN00814|MYIA-065617760816/POI/Ardianto Sujoso/085731231920/shedara24@gmail.com</t>
  </si>
  <si>
    <t>2026-10-13 08:00:00 | Nama : BP ARDIANTO SUJOSO No Hp : 085731231920 No Hp Alternatif :  Tanggal : 12 Oktober 2026 Interval : PAGI  Note : Mohon hubungi pelanggan terlebih dahulu</t>
  </si>
  <si>
    <t>Chatime Ruko Sukun Malang</t>
  </si>
  <si>
    <t>ODP-GDG-FQ/12 FQ/D09/12.01</t>
  </si>
  <si>
    <t>WO066069818</t>
  </si>
  <si>
    <t>|MN02054|MYIA-022658222374/POI/Ayu putri angreani kusanto/08990794495/anext213@gmail.com</t>
  </si>
  <si>
    <t>2026-10-12 08:00:00 | Nama : BU AYU PUTRI ANGREANI KUSANTO  No Hp : 08990794495 No Alt :  Tgl Pemasangan : 10 Oktober 2026 Interval : PAGI  Note : Hubungi pelanggan terlebih dahulu</t>
  </si>
  <si>
    <t>Follow Up Revoke Completed, New Order ID : SC1002630384</t>
  </si>
  <si>
    <t>RUMAH KOST SIGURA GURA 4</t>
  </si>
  <si>
    <t>ODP-KLJ-FX/104 FX/D09/104.01</t>
  </si>
  <si>
    <t>WO066064126</t>
  </si>
  <si>
    <t>|MN02703|MYIA-011889197600/POI/Erikah Sandriah Fitri/085607828091/erikahsfitri@givmail.com</t>
  </si>
  <si>
    <t>2026-10-10 08:00:00 | Nama PIC : Ibu Erika No Hp : 085607828091 Alt : - Manja : 10 Okt 2026 Jam : Pagi / Siang Note : Hubungi pelanggan terlebih dahulu</t>
  </si>
  <si>
    <t>RUMAH KOST SIGURA GURA 9</t>
  </si>
  <si>
    <t>WO066067692</t>
  </si>
  <si>
    <t>|MN02703|MYIA-068697115299/POI/Erikah Sandriah Fitri/085607828091/erikahsfitri@givmail.com</t>
  </si>
  <si>
    <t>2026-10-10 08:00:00 | Nama : BU ERIKAH SANDRIAH FITRI  No Hp : 085607828091 No Alt :  Tgl Pemasangan : 10 Oktober 2026 Interval : PAGI  Note : Hubungi pelanggan terlebih dahulu</t>
  </si>
  <si>
    <t>SIGURA GURA HOMESTAY</t>
  </si>
  <si>
    <t>ODP-KLJ-FX/102 FX/D09/102.01</t>
  </si>
  <si>
    <t>WO066145771</t>
  </si>
  <si>
    <t>|MN02703|MYIA-071415255491/POI/Erikah Sandriah Fitri/081334559999/erikahsfitri@givmail.com</t>
  </si>
  <si>
    <t>2026-10-11 08:00:00 | Nama :IBU ERIKAH  No HP :081334559999 No Alternatif : M Janji : 11/10/2026 Jam Pasang : Pagi NoteÃ‚Â :  Hubungi terlebih dahulu sebelum ke lokasi</t>
  </si>
  <si>
    <t>ODP-MLG-FFC/41</t>
  </si>
  <si>
    <t>WO066112149</t>
  </si>
  <si>
    <t>2026-10-12 08:00:00 | Nama : BU AYU PUTRI ANGREANI KUSANTO   No Hp : 08990794495  No Alt :   Tgl Pemasangan : 10 Oktober 2026  Interval : PAGI   Note : Hubungi pelanggan terlebih dahulu</t>
  </si>
  <si>
    <t>shuttlecok</t>
  </si>
  <si>
    <t>ODP-SGS-FK/35 FK/D06/35.01</t>
  </si>
  <si>
    <t>WO066082832</t>
  </si>
  <si>
    <t>MD|MYDB-20261008270469|DN00001/MN00519|shuttlecok|082241308282</t>
  </si>
  <si>
    <t xml:space="preserve">2026-10-10 11:00:00 | Tanggal : 10 Oktober 2026 Jam : siang  Hubungi pelanggan sebelum ke lokasi </t>
  </si>
  <si>
    <t>11:12 sebelasduabelaskopi</t>
  </si>
  <si>
    <t>ODP-BLB-FR/80 FR/D07/02.80</t>
  </si>
  <si>
    <t>WO066057794</t>
  </si>
  <si>
    <t>|MN00398|MYIA-014969062225/POI/Fadli Mermang/082143046605/fadli.mermang@yahoo.co.id</t>
  </si>
  <si>
    <t>2026-10-10 08:00:00 | Tanggal: 10/10/2026 Jam Pasang: 08.00 - 12.00 Note: Hubungi sebelum ke lokasi, terimakasih</t>
  </si>
  <si>
    <t>Miaw Reseller</t>
  </si>
  <si>
    <t>ODP-BLB-FA/02</t>
  </si>
  <si>
    <t>WO066082629</t>
  </si>
  <si>
    <t>MD|MYDB-20261009270523|DC20002/MC20030|Miaw Reseller|085806767338</t>
  </si>
  <si>
    <t xml:space="preserve">2026-10-10 11:00:00 | Nama PIC : Miaw Reseller No HP : 085806767338 No Alt : - M Janji : sabtu 10 oktober  2026 Jam Pasang : Pagi / Siang Note : hubungi pelanggan jika ingin ke lokasi, terima kasih. </t>
  </si>
  <si>
    <t>MIE - INVALID SURVEY - Kendala Perizinan/IKR-IKG</t>
  </si>
  <si>
    <t>RICKY PHONE</t>
  </si>
  <si>
    <t>ODP-BLB-FBL/39 FBL/D04/39.01</t>
  </si>
  <si>
    <t>WO066212114</t>
  </si>
  <si>
    <t>MD|MYDB-20261009270545|SC20017/MC20200|RICKY PHONE|088228047128</t>
  </si>
  <si>
    <t xml:space="preserve">2026-10-12 15:00:00 | Tanggal : 12 Oktober 2026 Jam : siang Hubungi pelanggan sebelum ke lokasi </t>
  </si>
  <si>
    <t>HSI Bisnis Basic Bundling OCA Breach Checker Promo 2026 PSB 70% - 50 Mbps</t>
  </si>
  <si>
    <t>WO066098050</t>
  </si>
  <si>
    <t>MD|MYDB-20261009270533|SC20017/MC20200|RICKY PHONE|088228047128</t>
  </si>
  <si>
    <t>2026-10-10 11:00:00 | Nama Pic : BP RICKY No Hp Pic : 088228047128 Jam Pemasangan : 08:00 - 12.00 Tanggal Pemasangan : SABTU 10 OKTOBER 2026 Info Tambahan : Hubungi pelanggan sebelum datang ke lokasi</t>
  </si>
  <si>
    <t>JAMUR MITRA SEJAHTERA</t>
  </si>
  <si>
    <t>ODP-TUL-FAG/15 FAG/D02/15.01</t>
  </si>
  <si>
    <t>WO066074880</t>
  </si>
  <si>
    <t>MD|MYDB-20261009270506|DC20015/MC20183|JAMUR MITRA SEJAHTERA|08125947279</t>
  </si>
  <si>
    <t xml:space="preserve">2026-10-10 08:00:00 | Tanggal: 10/10/2026 Jam Pasang: 08.00 - 12.00 Note: Hubungi sebelum ke lokasi, terimakasih.  </t>
  </si>
  <si>
    <t>PT. Artha Jaya Abadi Bersinar</t>
  </si>
  <si>
    <t>ODP-TUL-FAE/96 FAE/D03/96.01</t>
  </si>
  <si>
    <t>WO066163477</t>
  </si>
  <si>
    <t>|MN00398|MYIA-067333551683/POI/Rendy Andika Saputra/082143180212/reansa1404@gmail.com</t>
  </si>
  <si>
    <t xml:space="preserve">2026-10-12 08:00:00 | Nama : BP RENDY ANDIKA SAPUTRA No Hp : 082143180212 No Hp Alternatif :  Tanggal : 12 Oktober 2026 Interval : PAGI  Note : Mohon hubungi pelanggan terlebih dahulu </t>
  </si>
  <si>
    <t>KAK</t>
  </si>
  <si>
    <t>SPPG PETANAHAN KRGGADUNG</t>
  </si>
  <si>
    <t>ODP-KAK-FAG/160 FAG/D11/160.01</t>
  </si>
  <si>
    <t>WO066095156</t>
  </si>
  <si>
    <t>|MN00664|MYIA-051413914474/POI/Daryani/087788908407/sppgpetanahankaranggadung@gmail.com</t>
  </si>
  <si>
    <t xml:space="preserve">2026-10-10 11:00:00 | M Janji : (10/10/2026) jam Pasang : 09:00 Note : hubungi pelanggan jika ingin kelokasi  </t>
  </si>
  <si>
    <t>KTA</t>
  </si>
  <si>
    <t>LEMBAGA PELATIHAN KERJA JAPAN</t>
  </si>
  <si>
    <t>ODP-KTA-FAA/026</t>
  </si>
  <si>
    <t>WO066057562</t>
  </si>
  <si>
    <t>|MN00662|MYIA-047639281668/POI/Faroqi/08133220036/farokyjls@gmail.com</t>
  </si>
  <si>
    <t>2026-10-13 08:00:00 | Tanggal: 13/10/2026 Jam Pasang: 08.00 - 12.00 Note: Hubungi sebelum ke lokasi, terimakasih</t>
  </si>
  <si>
    <t>KUTOARJO</t>
  </si>
  <si>
    <t>SMPN 2 SECANG</t>
  </si>
  <si>
    <t>ODP-MGE-FBB/052 FBB/D05/052.01</t>
  </si>
  <si>
    <t>WO066076894</t>
  </si>
  <si>
    <t>|MN02481|MYIA-043949940929/POI/NURJANI/081903851713/nurjani120470@gmail.com</t>
  </si>
  <si>
    <t>2026-10-12 08:00:00 | Tanggal pemasangan : 12 Oct 2026 Jam pemasangan : 08.00 Info Tambahan : Hubungi pelanggan dulu sebelum ke lokasi terima kasih.</t>
  </si>
  <si>
    <t>MUN</t>
  </si>
  <si>
    <t>PT GLOBAL PHARMA INDONESIA</t>
  </si>
  <si>
    <t>ODP-MUN-FAC/02</t>
  </si>
  <si>
    <t>WO066073842</t>
  </si>
  <si>
    <t>|MN00935|MYIA-041646549706/POI/SUSILO/081237076783/gpi.diy8@gmail.com</t>
  </si>
  <si>
    <t xml:space="preserve">2026-10-10 08:00:00 | Nama :RANGGA No HP :081237076783 No Alternatif : M Janji : 10/10/2026 Jam Pasang : Pagi NoteÃ‚Â :  Hubungi terlebih dahulu sebelum ke lokasi </t>
  </si>
  <si>
    <t>ODP-TMG-FAV/012</t>
  </si>
  <si>
    <t>WO066155943</t>
  </si>
  <si>
    <t>2026-10-08 08:00:00 | Tanggal pemasangan : 08 Oct 2026  Jam pemasangan : 08.00   Info Tambahan : Hubungi pelanggan dulu sebelum ke Lokasi  terima kasih.</t>
  </si>
  <si>
    <t>Follow Up Revoke Completed, New Order ID : SC1002630902</t>
  </si>
  <si>
    <t>SMP KARAKTER BUDI UTOMO</t>
  </si>
  <si>
    <t>ODP-PPR-FH/05 FH/D01/05.01</t>
  </si>
  <si>
    <t>WO066076511</t>
  </si>
  <si>
    <t>MD|MYDB-20261009270514|DN00001/MN01011|SMP KARAKTER BUDI UTOMO|081292929643</t>
  </si>
  <si>
    <t>2026-10-10 08:00:00 | PIC 081292929643</t>
  </si>
  <si>
    <t>paradise store</t>
  </si>
  <si>
    <t>ODP-PAE-FS/31</t>
  </si>
  <si>
    <t>WO066141002</t>
  </si>
  <si>
    <t>|MN00451|MYIA-068952351618/POI/Rizal bijaksono birnady/085177429992/gassrmx@gmail.com</t>
  </si>
  <si>
    <t>2026-10-11 08:00:00 | telp :085177429992 alt : manja : pagi /siang11/10/2026 hub sebelum ke lokasi</t>
  </si>
  <si>
    <t>HSI Bisnis Basic Bundling OCA Breach Checker PSB 70% Promo - 150 Mbps</t>
  </si>
  <si>
    <t>GAME ESPORT</t>
  </si>
  <si>
    <t>ODP-NJK-FS/133 FS/D10/133.01</t>
  </si>
  <si>
    <t>WO066169994</t>
  </si>
  <si>
    <t>MD|MYDB-20261010270571|DC20002/MC20039|GAME ESPORT|085707420610</t>
  </si>
  <si>
    <t>2026-10-11 15:00:00 | Tanggal Pemasangan : 11 Oktober 2026 Jam Pemasangan : 08:00 15:00 Info Tambahan : Hubungi pelanggan dulu sebelum ke lokasi terimakasih</t>
  </si>
  <si>
    <t>YACHIYO ENGINEERING CO., LTD.</t>
  </si>
  <si>
    <t>ODP-KDI-FAS/33</t>
  </si>
  <si>
    <t>WO066116463</t>
  </si>
  <si>
    <t>|MC80228|/YACHIYO ENGINEERING CO., LTD./Paket HSI Bisnis Promo HPN 1:1 300Mbps/JULIUS KUSDWIANARTANTO PRASTIAJI/0811460126/IP590VDRRSL.KEDIRI@GMAIL.COM</t>
  </si>
  <si>
    <t>2026-10-13 08:00:00|Nama PIC : Julius No HP : 0811460126 Alt :  M Janji : 10/10/2026 Jam Pasang : 08.00  - 13:00  NoteÃ‚Â :  hubungi terlebih dahulu sebelum ke lokasi, terima kasih.|40981184|MYDITA</t>
  </si>
  <si>
    <t>cahaya foto copy</t>
  </si>
  <si>
    <t>ODP-MJT-FT/20</t>
  </si>
  <si>
    <t>WO066194597</t>
  </si>
  <si>
    <t>|MN00451|MYIA-023915384698/POI/Moh jailul rifai/085895126919/mohamadzailul@gmail.com</t>
  </si>
  <si>
    <t>2026-10-12 08:00:00 | M Janji : 12/10/2026 Jam Pasang : 08.00 - 12.00 NoteÃ‚Â :  Hubungi terlebih dahulu sebelum ke lokasi</t>
  </si>
  <si>
    <t>bengkel zainul</t>
  </si>
  <si>
    <t>ODP-MJT-FAA/15</t>
  </si>
  <si>
    <t>WO066194796</t>
  </si>
  <si>
    <t>|MN01470|MYIA-020057334979/POI/zainul arifin/081331145285/zainul.arfiin64@gmail.com</t>
  </si>
  <si>
    <t xml:space="preserve">2026-10-12 15:00:00 | M Janji : 12/10/2026 Jam Pasang : 15.00 NoteÃ‚Â :  Hubungi terlebih dahulu sebelum ke lokasi </t>
  </si>
  <si>
    <t>Cahaya foto copy</t>
  </si>
  <si>
    <t>ODP-MJT-FT/21</t>
  </si>
  <si>
    <t>WO066085342</t>
  </si>
  <si>
    <t>MN00451|Cahaya foto copy /085895126919/ mohamadzailul@gmail.com/PSB 100MB BUNDLING OCA PSB 150K/MOZAK KARIM AR</t>
  </si>
  <si>
    <t>2026-10-10 11:00:00|Nama PIC : Cahaya foto copy No HP : 085895126919 No Alt : - M Janji : sabtu 10 oktober  2026 Jam Pasang : Pagi / Siang Note : hubungi pelanggan jika ingin ke lokasi, terima kasih. |40951377|MYDITA</t>
  </si>
  <si>
    <t>SMPN 2 BRINGIN (LAB KOMPUTER)</t>
  </si>
  <si>
    <t>ODP-KRJ-FD/32 FD/D01/32.01</t>
  </si>
  <si>
    <t>WO066121779</t>
  </si>
  <si>
    <t>|MN00265|MYIA-027227468624/POI/HERI SETIAWAN/082314571651/smpbringin2ngawi@gmail.com</t>
  </si>
  <si>
    <t xml:space="preserve">2026-10-11 08:00:00 | Nama PIC : SMPN 2 BRINGIN (LAB KOMPUTER) No HP : 082314571651 No Alt : - M Janji : sabtu 10 oktober  2026 Jam Pasang : Pagi / Siang Note : hubungi pelanggan jika ingin ke lokasi, terima kasih. </t>
  </si>
  <si>
    <t>HSI Bisnis Bundling Netmonk Promo 2026 PSB 70% - 300 Mbps</t>
  </si>
  <si>
    <t>TOKO MULYOTO</t>
  </si>
  <si>
    <t>ODP-NWI-FB/66 FB/D05/66.01</t>
  </si>
  <si>
    <t>WO066147367</t>
  </si>
  <si>
    <t>|MN00265|MYIA-032243850491/POI/MULYOTO/082338720133/tomulyoto@gmail.com</t>
  </si>
  <si>
    <t xml:space="preserve">2026-10-11 08:00:00 | Tanggal : 11 Oktober 2026 Jam : pagi  Hubungi pelanggan sebelum ke lokasi  </t>
  </si>
  <si>
    <t>BPR CARUBAN INDAH KAS KEDUNGGALAR</t>
  </si>
  <si>
    <t>ODP-WKU-FZA/59 FZA/D06/59.01</t>
  </si>
  <si>
    <t>WO066167721</t>
  </si>
  <si>
    <t>|MN00264|MYIA-033108723043/POI/setiyo bekti wahono/085892921118/komangrudi563@gmail.com</t>
  </si>
  <si>
    <t>2026-10-12 08:00:00 | Nama PIC : BAPAK SETYO No HP : 085892921118 Alt :  M Janji : (SENIN/12/OKTOBER/2026) jam Pasang : 09:00 Note : hubungi pelanggan jika ingin kelokasi</t>
  </si>
  <si>
    <t>ODP-PON-FW/34</t>
  </si>
  <si>
    <t>WO066095202</t>
  </si>
  <si>
    <t>Follow Up Revoke Completed, New Order ID : SC1002629880</t>
  </si>
  <si>
    <t>WO066091581</t>
  </si>
  <si>
    <t>Warkop Titik Kumpul</t>
  </si>
  <si>
    <t>ODP-SLH-FD/06 FD/D01/06.01</t>
  </si>
  <si>
    <t>WO066079860</t>
  </si>
  <si>
    <t>|MC20241|MYIA-022874280530/POI/Suwanto /081333678538/apriliarizqi2009@gmail.com</t>
  </si>
  <si>
    <t>2026-10-10 08:00:00 | Nama Pic : BP SUWANTO No Hp Pic : 081333678538 Jam Pemasangan : 08:00 - 12.00 Tanggal Pemasangan : SABTU 10 OKTOBER 2026 Info Tambahan : Hubungi pelanggan sebelum datang ke lokasi</t>
  </si>
  <si>
    <t>TPQ BAITUL QUR&amp; 39;AN</t>
  </si>
  <si>
    <t>ODP-TRE-FW/50</t>
  </si>
  <si>
    <t>WO066067195</t>
  </si>
  <si>
    <t>MD|MYDB-20261008270461|DC20015/MC20183|TPQ BAITUL QUR&amp; 39;AN|085129862162</t>
  </si>
  <si>
    <t xml:space="preserve">2026-10-10 08:00:00 | Jam Pemasangan : 08:00 - 12.00 Tanggal Pemasangan : SABTU 10 OKTOBER 2026 Info Tambahan : Hubungi pelanggan sebelum datang ke lokasi </t>
  </si>
  <si>
    <t>Masjid Aisyah Yusuf Baitussalam 4</t>
  </si>
  <si>
    <t>|MC80063|/Muhammad Saiful Haq/085171505174/msaiff98@gmail.com</t>
  </si>
  <si>
    <t>Ponpes Modern Baitussalam 4</t>
  </si>
  <si>
    <t>PKM</t>
  </si>
  <si>
    <t>SD NEGERI NGABLAK</t>
  </si>
  <si>
    <t>ODP-PKM-FAQ/017 FAQ/D01/017.01</t>
  </si>
  <si>
    <t>WO066174745</t>
  </si>
  <si>
    <t>|MC80156|MYIA-053940512500/POI/ANDRY FERDIAN/088806663609/andryfer36@gmail.com</t>
  </si>
  <si>
    <t xml:space="preserve">2026-10-12 08:00:00 | Nama PIC : Bp Andry No HP : 088806663609 No Alt : - M Janji : 12 Oktober  2026 Jam Pasang : Pagi / Siang Note : hubungi pelanggan jika ingin kelokasi </t>
  </si>
  <si>
    <t>Toko Anggrek Melani</t>
  </si>
  <si>
    <t>ODP-PKM-FAE/085</t>
  </si>
  <si>
    <t>AMRBS/965966/DINA MENTARI/R3/YOGYAKARTA/PSB HSI BISNIS 1S 75 MBPS PROMO HUT TELKOM 1:1/Melani Kristiyanti/081391319506/melaniktistianti92@gmail.com</t>
  </si>
  <si>
    <t>D MURGA CORP</t>
  </si>
  <si>
    <t>ODP-SMN-FBS/022</t>
  </si>
  <si>
    <t>WO066115079</t>
  </si>
  <si>
    <t>|MC80047|MYIA-055933820189/POI/ADI RIVANTO/082221021976/dmurga121212@gmail.com</t>
  </si>
  <si>
    <t>2026-10-11 08:00:00 | Nama : BP ADI RIVANTO  No Hp : 082221021976 No Alt :  Tgl Pemasangan : 10 Oktober 2026 Interval : PAGI  Note : Hubungi pelanggan terlebih dahulu</t>
  </si>
  <si>
    <t>PT. SISY RITEL INDONESIA</t>
  </si>
  <si>
    <t>ODP-SMN-FCC/019</t>
  </si>
  <si>
    <t>WO066201172</t>
  </si>
  <si>
    <t>|MC80067|MYIA-020424648483/POI/SUPRIHATIN/085179843181/purchasinglapissultanjgj@gmail.com</t>
  </si>
  <si>
    <t>2026-10-11 08:00:00 | Nama : NOVITA  No HP :085179843181  No Alternatif :  M Janji : 11/10/2026  Jam Pasang : Pagi  NoteÃ‚Â :  Hubungi terlebih dahulu sebelum ke lokasi</t>
  </si>
  <si>
    <t>REX BILYARD AND CAFE</t>
  </si>
  <si>
    <t>ODP-KEN-FAP/035 FAP/D04/035.01</t>
  </si>
  <si>
    <t>WO066090611</t>
  </si>
  <si>
    <t>|MC80045|MYIA-018029597835/POI/ANGGITA PUTRI AYUNINGTYAS/082220359820/billiyardrex@gmail.com</t>
  </si>
  <si>
    <t>2026-10-10 11:00:00 | Nama PIC : Bp Viki No Hp : 08995056050 Alt : - Manja : 10 Okt 2026 Jam : Pagi / Siang Note : Hubungi pelanggan terlebih dahulu</t>
  </si>
  <si>
    <t>ODP-KEN-FBB/068 FBB/D01/068.01</t>
  </si>
  <si>
    <t>WO066135393</t>
  </si>
  <si>
    <t>2026-10-11 08:00:00 | Nama : NOVITA No HP :085179843181 No Alternatif : M Janji : 11/10/2026 Jam Pasang : Pagi NoteÃ‚Â :  Hubungi terlebih dahulu sebelum ke lokasi</t>
  </si>
  <si>
    <t>Follow Up Revoke Completed, New Order ID : SC1002631597</t>
  </si>
  <si>
    <t>URBAN HOMESTAY</t>
  </si>
  <si>
    <t>ODP-KEN-FBH/055 FBH/D05/055.01</t>
  </si>
  <si>
    <t>WO066160172</t>
  </si>
  <si>
    <t>|MN02703|MYIA-040977495416/POI/Deilon Joudy/082142501415/deilongg11@gmai.com</t>
  </si>
  <si>
    <t xml:space="preserve">2026-10-12 08:00:00 | Nama PIC : Bp Deilon No HP : 082142501415 No Alt : - M Janji : 12 Oktober  2026 Jam Pasang : Pagi / Siang Note : hubungi pelanggan jika ingin kelokasi </t>
  </si>
  <si>
    <t>ASTANA PROPERTY 5</t>
  </si>
  <si>
    <t>ODP-KEN-FAW/137 FAW/D02/137.01</t>
  </si>
  <si>
    <t>WO066159966</t>
  </si>
  <si>
    <t>|MC80063|MYIA-070181770758/POI/WILLIAM MAHARDIKA DARLIUS/087838403677/rarautha85@gmail.com</t>
  </si>
  <si>
    <t>2026-10-11 11:00:00 | M Janji : 11 oktober 2026 jam Pasang : 08.00 - 13.00 Note : hubungi pelanggan jika ingin kelokasi</t>
  </si>
  <si>
    <t>ASTANA PROPERTY 6</t>
  </si>
  <si>
    <t>WO066159050</t>
  </si>
  <si>
    <t>|MC80063|MYIA-029341772000/POI/WILLIAM MAHARDIKA DARLIUS/087838403677/rarautha85@gmail.com</t>
  </si>
  <si>
    <t xml:space="preserve">2026-10-11 11:00:00 | Nama PIC : Ibu Rara No HP : 087838403677 No Alt : - M Janji : 11 Oktober  2026 Jam Pasang : Pagi / Siang Note : hubungi pelanggan jika ingin kelokasi </t>
  </si>
  <si>
    <t>KAYABALI VILLAGE</t>
  </si>
  <si>
    <t>ODP-KBU-FGH/073</t>
  </si>
  <si>
    <t>WO066210566</t>
  </si>
  <si>
    <t>|MN00277|MYIA-056258446917/POI/Eka Kartika Sari/082322423299/kayabalivilla@gmail.com</t>
  </si>
  <si>
    <t xml:space="preserve">2026-10-12 08:00:00 | Jam Pemasangan : 08:00 - 12.00  Tanggal Pemasangan : SABTU 10 OKTOBER 2026  Info Tambahan : Hubungi pelanggan sebelum datang ke lokasi  </t>
  </si>
  <si>
    <t>ODP-KBU-FHA/057 FHA/D01/057.01</t>
  </si>
  <si>
    <t>WO066135448</t>
  </si>
  <si>
    <t xml:space="preserve">2026-10-12 08:00:00 | Jam Pemasangan : 08:00 - 12.00 Tanggal Pemasangan : SABTU 10 OKTOBER 2026 Info Tambahan : Hubungi pelanggan sebelum datang ke lokasi </t>
  </si>
  <si>
    <t>Follow Up Revoke Completed, New Order ID : SC1002631696</t>
  </si>
  <si>
    <t>HSI Bisnis Khusus Winback PSB 70% - 150 Mbps</t>
  </si>
  <si>
    <t>KARANG PETSHOP</t>
  </si>
  <si>
    <t>ODP-GOD-VU/052 VU/D05/052.B</t>
  </si>
  <si>
    <t>WO066061966</t>
  </si>
  <si>
    <t>|MC80066|MYIA-088987025922/POI/VINA RAHMALA SE/089687146950/vinarahmala20@gmail.com</t>
  </si>
  <si>
    <t>AO JOGJA</t>
  </si>
  <si>
    <t>ODP-KGD-FAN/111 FAN/D05/111.01</t>
  </si>
  <si>
    <t>WO066157730</t>
  </si>
  <si>
    <t>|MC80045|MYIA-037783588095/POI/REZA PRATAMA/081392834458/ab.tagihan@gmail.com</t>
  </si>
  <si>
    <t>2026-10-12 15:00:00 | Nama PIC : bapak reza No HP : 081392834458 Alt :  M Janji : (senin/12/OKTOBER/2026) jam Pasang : 09:00 Note : hubungi pelanggan jika ingin kelokasi</t>
  </si>
  <si>
    <t>|MC80228|/POWDER DREAMS/Paket HSI Bisnis Promo HPN 1:1 200Mbps/SUHERLINA/085875825321 081325943128/officialpowderdreams@gmail.com</t>
  </si>
  <si>
    <t>PT. ANAK HEBAT INDONESIA</t>
  </si>
  <si>
    <t>ODP-PGR-FAL/037 FAL/D03/037.01</t>
  </si>
  <si>
    <t>WO066173255</t>
  </si>
  <si>
    <t>|MC80067|MYIA-071863023598/POI/Akbar Kaelola/081226872238/marketinganakhebat@gmail.com</t>
  </si>
  <si>
    <t xml:space="preserve">2026-10-11 15:00:00 | Jam pemasangan : 12.00 Info Tambahan : Hubungi pelanggan dulu sebelum ke lokasi terimakasih </t>
  </si>
  <si>
    <t>WARUNG SAHABAT KITA</t>
  </si>
  <si>
    <t>ODP-ARB-FA/09</t>
  </si>
  <si>
    <t>WO066089057</t>
  </si>
  <si>
    <t>|MN02601|/WARUNG SAHABAT KITA/HSI Bisnis Promo HUT Telkom (1:1) 100 Mbps (Rp 535.000) PSB Rp 150.000/087793751985/suresrizal@gmail.com/ZAINUR RIDHO/-6.895268, 112.902734/Jl. Raya Klampis, Karang Anyar, Klampis Bar., Kec. Klampis, Kabupaten Bangkalan, Jawa</t>
  </si>
  <si>
    <t>2026-10-10 11:00:00|Tanggal : 10 Oktober 2026 Jam : siang Hubungi pelanggan sebelum ke lokasi |40900827|MYDITA</t>
  </si>
  <si>
    <t>TOKO BANGKALAN GEGER</t>
  </si>
  <si>
    <t>ODP-ARB-FH/27</t>
  </si>
  <si>
    <t>WO066107752</t>
  </si>
  <si>
    <t>AMRBS;403536;AMEX;FANI INDRA SAPUTRO;RBS-3;SURAMADU;PSB;TOKO BANGKALAN GEGER;SITI ROHMAH;ZULKAM;085196946294;FANI;085231654021;hsyafaah699@gmail.com;HSI Bisnis (1:1) 50 Mbps (Rp 439.000) PSB Rp 150.000;</t>
  </si>
  <si>
    <t>2026-10-10 15:00:00|Waktu pemasangan: 10 oktober 2026 Jam pemasangan : 08.00 - 12.00 Mohon hubungi pelanggan sebelum ke lokasi  Terima kasih |40971401|MYDITA</t>
  </si>
  <si>
    <t>ODP-OMB-FD/02</t>
  </si>
  <si>
    <t>WO066194624</t>
  </si>
  <si>
    <t>2026-10-09 08:00:00 | Nama Pic : bp durdi   No Hp Pic : 087718501420  No alt : -  Jam Pemasangan : pagi   Tanggal Pemasangan : 9 Oktober 2026</t>
  </si>
  <si>
    <t>Follow Up Revoke Completed, New Order ID : SC1002631494</t>
  </si>
  <si>
    <t>PONPES SALAFIYAH NURUL JADID 2</t>
  </si>
  <si>
    <t>ODP-KPP-FAD/96 FAD/D02/96.01</t>
  </si>
  <si>
    <t>WO066151000</t>
  </si>
  <si>
    <t>|MC20002|MYIA-045779624652/POI/BUDIYANTO/082240387560/budiyanto09260067@tmails.net</t>
  </si>
  <si>
    <t>2026-10-11 11:00:00 | Nama :BUDIYANTO No HP :082240387560 No Alternatif : M Janji : 11/10/2026 Jam Pasang : Pagi NoteÃ‚Â :  Hubungi terlebih dahulu sebelum ke lokasi</t>
  </si>
  <si>
    <t>TOKO WARNA</t>
  </si>
  <si>
    <t>ODP-PME-FBV/17 FBV/D02/17.01</t>
  </si>
  <si>
    <t>WO066110537</t>
  </si>
  <si>
    <t>MD|MYDB-20261009270548|DN00001/MN00806|TOKO WARNA|089672022441</t>
  </si>
  <si>
    <t>2026-10-10 15:00:00 | Nama PIC : Sulis No HP : 089672022441 Alt :  M Janji : 10/10/2026 Jam Pasang : 08.00  - 13:00  NoteÃ‚Â :  hubungi terlebih dahulu sebelum ke lokasi, terima kasih.</t>
  </si>
  <si>
    <t>TOKO SEDARI BERKAH</t>
  </si>
  <si>
    <t>ODP-PME-FBK/56 FBK/D03/56.01</t>
  </si>
  <si>
    <t>WO066168019</t>
  </si>
  <si>
    <t>MD|MYDB-20261010270570|DN00001/MN00086|TOKO SEDARI BERKAH|085704496469</t>
  </si>
  <si>
    <t>2026-10-11 15:00:00 | Nama :SUDA No HP :085704496469 No Alternatif :085104040600 M Janji : 11/10/2026 Jam Pasang : Pagi NoteÃ‚Â :  Hubungi terlebih dahulu sebelum ke lokasi</t>
  </si>
  <si>
    <t>TOKO BASRI BERKAH</t>
  </si>
  <si>
    <t>ODP-PME-FBS/31</t>
  </si>
  <si>
    <t>WO066151443</t>
  </si>
  <si>
    <t>|MC70132|/TOKO BASRI BERKAH/HASAN BASRI/087758422795/hasanbasriii@gmail.com/HSI Bisnis + Netmonk Promo 2026 50 Mbps (Rp 411.100) PSB 150.000</t>
  </si>
  <si>
    <t>2026-10-11 11:00:00|M Janji : 11 oktober 2026 jam Pasang : 08.00 - 13.00 Note : hubungi pelanggan jika ingin kelokasi|40971401|MYDITA</t>
  </si>
  <si>
    <t>WO066184887</t>
  </si>
  <si>
    <t>MD|MYDB-20261010270578|DN00001/MN00806|TOKO WARNA|089672022441</t>
  </si>
  <si>
    <t>Rameddia printing studio</t>
  </si>
  <si>
    <t>ODP-AJA-FA/03 FA/D01/03.01</t>
  </si>
  <si>
    <t>WO066142488</t>
  </si>
  <si>
    <t>MD|MYDB-20261009270536|DB20008/MB00381|Rameddia printing studio|087716313391</t>
  </si>
  <si>
    <t xml:space="preserve">2026-10-11 08:00:00 | Nama : BU RINI FIRDAUS ELYA  No Hp : 087716313391 No Hp Alternatif : 081235989130 Tanggal : 11 Oktober 2026 Interval : PAGI  Note : Mohon hubungi pelanggan terlebih dahulu </t>
  </si>
  <si>
    <t>KOPI RAJAWALI</t>
  </si>
  <si>
    <t>ODP-KBL-FTR/57 FTR/D03/57.01</t>
  </si>
  <si>
    <t>WO066110774</t>
  </si>
  <si>
    <t>MD|MYDB-20261009270546|DN00001/MN00459|KOPI RAJAWALI|085657415377</t>
  </si>
  <si>
    <t xml:space="preserve">2026-10-10 15:00:00 | Nama PIC : KOPI RAJAWALI No HP : 085657415377 No Alt : - M Janji : sabtu 10 oktober  2026 Jam Pasang : Pagi / Siang Note : hubungi pelanggan jika ingin ke lokasi, terima kasih. </t>
  </si>
  <si>
    <t>ODP-MYR-FFA/14</t>
  </si>
  <si>
    <t>WO066066662</t>
  </si>
  <si>
    <t>2026-10-09 11:00:00 | Nama PIC : Dimas   No HP : 085888848135  Alt :   M Janji : 09/10/2026  Jam Pasang : 08.00  - 13:00   NoteÃ‚Â :  hubungi terlebih dahulu sebelum ke lokasi, terima kasih.</t>
  </si>
  <si>
    <t>TOKO JOHAN</t>
  </si>
  <si>
    <t>ODP-KBL-FKD/14</t>
  </si>
  <si>
    <t>WO066137725</t>
  </si>
  <si>
    <t>|MN00889|/TOKO JOHAN/JOHAN SISWANTO/083135040401/beautyenergy35@gmail.com/HSI Basic Promo HUT Telkom (1:2) 50 Mbps (Rp 320.000) PSB Rp 150.000/</t>
  </si>
  <si>
    <t>2026-10-11 10:00:00|Nama :BAPA JOHAN No HP :083135040401 No Alternatif : M Janji : 11/10/2026 Jam Pasang : Pagi NoteÃ‚Â :  Hubungi terlebih dahulu sebelum ke lokasi|40951377|MYDITA</t>
  </si>
  <si>
    <t>TOKO ARIF</t>
  </si>
  <si>
    <t>ODP-KBL-FBU/09</t>
  </si>
  <si>
    <t>|MN00889|/TOKO ARIF/HSI Basic + OCA Breach Checker Promo H2 2026 50 Mbps (Rp 310.500) PSB 150.000/088991139989 - 082234408859/ariflukmanhakim172@gmail.com/Tenggumung wetan 4 no 8 surabaya</t>
  </si>
  <si>
    <t>DECLINE : Decline - Batal Order Yusnani Manalu 40951378|MYDITA</t>
  </si>
  <si>
    <t>PT DATA PRIMA SOLUSINDO</t>
  </si>
  <si>
    <t>WO066079951</t>
  </si>
  <si>
    <t>AMRBS;400664;AMEX;ASANDHYASARI;RBS-3;SURAMADU;PT DATA PRIMA SOLUSINDO;HSI Basic Promo HUT Telkom (1:2) 300 Mbps (Rp 950.000) PSB Rp 150.000;Cp. Harizan 085718503440 - Husein 08881850554;Harizan Farizi;admin@newconnext.com;Tenant Sanfu, Royal Plaza Upper G</t>
  </si>
  <si>
    <t>2026-10-10 08:00:00|Nama Pic : bp Harizan  No Hp Pic : 085718503440 No alt : - Jam Pemasangan : pagi  Tanggal Pemasangan : 10 Oktober 2026|40951375|MYDITA</t>
  </si>
  <si>
    <t>ERABLUE BEWONO PAKAL</t>
  </si>
  <si>
    <t>ODP-TDS-FHC/14 FHC/D02/14.01</t>
  </si>
  <si>
    <t>WO066160098</t>
  </si>
  <si>
    <t>|MN00843|MYIA-002744901189/POI/HASBIBINTARO SHIDDIQ/081249549394/nextperdanaone@gmail.com</t>
  </si>
  <si>
    <t>2026-10-12 15:00:00 | telp :081249549394 alt : manja : pagi /siang12/10/2026 hub sebelum ke lokasi</t>
  </si>
  <si>
    <t>WO066089327</t>
  </si>
  <si>
    <t>MD|MYDB-20261009270522|DN00001/MN00459|SAM CREATIVE|081234749966</t>
  </si>
  <si>
    <t xml:space="preserve">2026-10-10 15:00:00 | M Janji : (10/10/2026) jam Pasang : 09:00 Note : hubungi pelanggan jika ingin kelokasi  </t>
  </si>
  <si>
    <t>WORKSHOP HAMPTON</t>
  </si>
  <si>
    <t>ODP-LKS-FAY/29 FAY/D03/29.01</t>
  </si>
  <si>
    <t>WO066154785</t>
  </si>
  <si>
    <t>MD|MYDB-20261010270568|DN00001/MN00443|WORKSHOP HAMPTON|08174725434</t>
  </si>
  <si>
    <t>Pandora</t>
  </si>
  <si>
    <t>ODP-TDS-FZ/09 FZ/D01/01.09</t>
  </si>
  <si>
    <t>WO066190479</t>
  </si>
  <si>
    <t>|MN02280|MYIA-012762385472/POI/Danny Suhendar/081289614441/danny@indonesianet.co.id</t>
  </si>
  <si>
    <t>2026-10-12 15:00:00 | Tanggal pemasangan : 12 Oct 2026 Jam pemasangan : 12.00 Info Tambahan : Hubungi pelanggan dulu sebelum ke lokasi terima kasih.</t>
  </si>
  <si>
    <t>KONDOKU</t>
  </si>
  <si>
    <t>ODP-TDS-FGQ/38 FGQ/D04/38.01</t>
  </si>
  <si>
    <t>WO066091660</t>
  </si>
  <si>
    <t>MD|MYDB-20261009270531|DN00001/MN00086|KONDOKU|083857317946</t>
  </si>
  <si>
    <t xml:space="preserve">2026-10-10 11:00:00 | Tanggal : 10 Oktober 2026 Jam : siang Hubungi pelanggan sebelum ke lokasi </t>
  </si>
  <si>
    <t>cceed (china construction eight engineering division)</t>
  </si>
  <si>
    <t>ODP-DMO-FPY/02 FPY/D01/02.01</t>
  </si>
  <si>
    <t>WO066056748</t>
  </si>
  <si>
    <t>MD|MYDB-20261008270474|DN00001/MN02093|cceed (china construction eight engineering division)|085853540330</t>
  </si>
  <si>
    <t>CV. BORNEO</t>
  </si>
  <si>
    <t>ODP-KLN-FAS/11 FAS/D02/11.01</t>
  </si>
  <si>
    <t>WO066156521</t>
  </si>
  <si>
    <t>|MN02580|MYIA-002345200317/POI/HIFRIYADI/089524621010/razorcrest27@gmail.com</t>
  </si>
  <si>
    <t>2026-10-11 15:00:00 | Nama :JONATHAN No HP :089524621010 No Alternatif : M Janji : 11/10/2026 Jam Pasang : Pagi NoteÃ‚Â :  Hubungi terlebih dahulu sebelum ke lokasi</t>
  </si>
  <si>
    <t>DAUN LADA RESTO</t>
  </si>
  <si>
    <t>WO066153518</t>
  </si>
  <si>
    <t>2026-10-12 11:00:00|Nama PIC : Bp Septian No HP : 089515110563 No Alt : - M Janji : 12 Oktober  2026 Jam Pasang : Pagi / Siang Note : hubungi pelanggan jika ingin kelokasi |40951378|MYDITA</t>
  </si>
  <si>
    <t>zafire reflexology</t>
  </si>
  <si>
    <t>ODP-MGO-FAM/02 FAM/D05/01.02</t>
  </si>
  <si>
    <t>WO066190615</t>
  </si>
  <si>
    <t>|MN02280|MYIA-032499407654/POI/Dwi Mardiana Susilawati/081333332337/dwimardianazafire@gmail.com</t>
  </si>
  <si>
    <t>2026-10-13 11:00:00 | Tanggal pemasangan : 12 Oct 2026 Jam pemasangan : 12.00 Info Tambahan : Hubungi pelanggan dulu sebelum ke lokasi terima kasih.</t>
  </si>
  <si>
    <t>CAFFEE ZENDY RIZQY ABADI</t>
  </si>
  <si>
    <t>ODP-RKT-FFG/86 FFG/D07/86.01</t>
  </si>
  <si>
    <t>WO066168697</t>
  </si>
  <si>
    <t>MD|MYDB-20261010270559|DN00001/MN00018|CAFFEE ZENDY RIZQY ABADI|081333636558</t>
  </si>
  <si>
    <t>YUNGHO RESTO</t>
  </si>
  <si>
    <t>ODP-MYR-FGX/12 FGX/D02/12.01</t>
  </si>
  <si>
    <t>WO066140515</t>
  </si>
  <si>
    <t>|MN02280|MYIA-015117166412/POI/anggara Marcellinus kevin/08575991853/kevindjiefanya@gmail.com</t>
  </si>
  <si>
    <t xml:space="preserve">2026-10-11 11:00:00 | Nama PIC : YUNGHO RESTO No HP : 08575991853 No Alt : - M Janji : sabtu 10 oktober  2026 Jam Pasang : Pagi / Siang Note : hubungi pelanggan jika ingin ke lokasi, terima kasih. </t>
  </si>
  <si>
    <t>SLO</t>
  </si>
  <si>
    <t>PT BMS</t>
  </si>
  <si>
    <t>ODP-SLO-FN/047 FN/D01/047.01</t>
  </si>
  <si>
    <t>WO066142445</t>
  </si>
  <si>
    <t>|MC80042|MYIA-005354165548/POI/Muhammad Fathan Amin/085156059026/fathanbatch03@gmail.com</t>
  </si>
  <si>
    <t>2026-10-11 08:00:00 | Tanggal pemasangan : 11 OKTOBER 2026 Jam pemasangan : pagi/siang Info Tambahan : Hubungi pelanggan dulu sebelum ke lokasi terima kasih</t>
  </si>
  <si>
    <t>BKG</t>
  </si>
  <si>
    <t>SPBU 4457505 WIRUN</t>
  </si>
  <si>
    <t>ODP-BKG-FC/002</t>
  </si>
  <si>
    <t>WO066090559</t>
  </si>
  <si>
    <t>|MC60015|MYIA-064449228615/POI/Said Abdillah/081575377507/spbu_sajogja4457505@yahoo.co.id</t>
  </si>
  <si>
    <t>2026-10-10 11:00:00 | Nama :EFENDI No HP :081575377507 No Alternatif : M Janji : 10/10/2026 Jam Pasang : Pagi NoteÃ‚Â :  Hubungi terlebih dahulu sebelum ke lokasi</t>
  </si>
  <si>
    <t>LB MOJOLABAN SUKOHARJO</t>
  </si>
  <si>
    <t>ODP-BKG-FC/071 FC/D03/071.01</t>
  </si>
  <si>
    <t>WO066166270</t>
  </si>
  <si>
    <t>|MN02619|MYIA-029090171878/POI/MUHAMMAD AL RAFI/088267021696/rafialm44@gmail.com</t>
  </si>
  <si>
    <t xml:space="preserve">2026-10-11 15:00:00 | Jam pemasangan : 12.00 Info Tambahan : Hubungi pelanggan dulu sebelum ke lokasi terimakasih  </t>
  </si>
  <si>
    <t>SKH</t>
  </si>
  <si>
    <t>LB NGUTER SUKOHARJO</t>
  </si>
  <si>
    <t>ODP-SKH-FC/062 FC/D04/062.01</t>
  </si>
  <si>
    <t>WO066166336</t>
  </si>
  <si>
    <t>|MN02619|MYIA-078120417209/POI/MUHAMMAD AL RAFI/088267021696/rafialm44@gmail.com</t>
  </si>
  <si>
    <t>SUKOHARJO</t>
  </si>
  <si>
    <t>Warung Pak Margono</t>
  </si>
  <si>
    <t>ODP-BLO-FAB/002 FAB/D02/10.02</t>
  </si>
  <si>
    <t>WO066109042</t>
  </si>
  <si>
    <t>|MN02609|MYIA-045081070365/POI/Gunawan/0895703146111/bintangshopku01@gmail.com</t>
  </si>
  <si>
    <t xml:space="preserve">2026-10-10 15:00:00 | Nama PIC : Warung Pak Margono No HP : 0895703146111 No Alt : - M Janji : sabtu 10 oktober  2026 Jam Pasang : Pagi / Siang Note : hubungi pelanggan jika ingin ke lokasi, terima kasih. </t>
  </si>
  <si>
    <t>Angkringan Treteg Buntung</t>
  </si>
  <si>
    <t>ODP-NGA-FC/049 FC/D04/049.01</t>
  </si>
  <si>
    <t>WO066208718</t>
  </si>
  <si>
    <t>|MC20057|MYIA-096404629564/POI/M Slamet Riyanto/085229680113/slametryan74@gmail.com</t>
  </si>
  <si>
    <t>2026-10-12 15:00:00 | Jam Pemasangan : 08:00 - 12.00 Tanggal Pemasangan : MINGGU 12 OKTOBER 2026 Info Tambahan : Hubungi pelanggan sebelum datang ke lokasi</t>
  </si>
  <si>
    <t>LPK WELDING CHANGWON</t>
  </si>
  <si>
    <t>ODP-GDO-FD/004 FD/D02/004.01</t>
  </si>
  <si>
    <t>WO066062105</t>
  </si>
  <si>
    <t>|MN01047|MYIA-036423656606/POI/EKO NUGROHO/085640841685/nurussyifacantik23@gmail.com</t>
  </si>
  <si>
    <t>2026-10-10 08:00:00 | Nama PIC : Ibu Dewi No Hp : 085640841685 Alt : - Manja : 09 Okt 2026 Jam : Pagi / Siang Note : Hubungi pelanggan terlebih dahulu</t>
  </si>
  <si>
    <t>GBU</t>
  </si>
  <si>
    <t>SPPG KEDUNGJATI</t>
  </si>
  <si>
    <t>ODP-GBU-FF/030 FF/D04/030.01</t>
  </si>
  <si>
    <t>WO066061466</t>
  </si>
  <si>
    <t>|MN01996|MYIA-010286006648/POI/Moh. Zamroni/0881027408627/jayakedungjati281@gmail.com</t>
  </si>
  <si>
    <t>2026-10-10 08:00:00 | Nama :ZAMRONI No HP :0881027408627 No Alternatif : M Janji : 10/10/2026 Jam Pasang : Pagi NoteÃ‚Â :  Hubungi terlebih dahulu sebelum ke lokasi</t>
  </si>
  <si>
    <t>ODP-PWB-FC/008 FC/D02/008.01</t>
  </si>
  <si>
    <t>WO066152454</t>
  </si>
  <si>
    <t>|MN01047|MYIA-028189940216/POI/SOELFIATI/081391783419/puskesmasnambuhan2@gmail.com</t>
  </si>
  <si>
    <t>2026-10-11 11:00:00 | Jam Pemasangan : 08:00 - 12.00 Tanggal Pemasangan : MINGGU 11 OKTOBER 2026 Info Tambahan : Hubungi pelanggan sebelum datang ke lokasi</t>
  </si>
  <si>
    <t>DECLINE : Decline - Batal Order YUDA SEPTIAN 40000798|MYDITA</t>
  </si>
  <si>
    <t>KAR</t>
  </si>
  <si>
    <t>Gudang SFA Steak (CV. Sumber Citarasa Utama)</t>
  </si>
  <si>
    <t>ODP-KAR-FC/035 FC/D02/035.01</t>
  </si>
  <si>
    <t>WO066208881</t>
  </si>
  <si>
    <t>|MN00396|MYIA-072034658156/POI/Aditya Fadhil Kuncoro/085742203505/gudang.sfa.it@gmail.com</t>
  </si>
  <si>
    <t>2026-10-12 15:00:00 | M Janji : (12/10/2026) jam Pasang : 09:00 Note : hubungi pelanggan jika ingin kelokasi</t>
  </si>
  <si>
    <t>WO066168938</t>
  </si>
  <si>
    <t>2026-10-13 08:00:00|Tanggal : 13 Oktober 2026 Jam : pagi  Hubungi pelanggan sebelum ke lokasi  |40900827|MYDITA</t>
  </si>
  <si>
    <t>YAYASAN ADHIGANA GEMILANG JAYA ABADI SPPG GUNUNGAN MANYARAN</t>
  </si>
  <si>
    <t>ODP-WNG-FV/035 FV/D01/035.01</t>
  </si>
  <si>
    <t>WO066070120</t>
  </si>
  <si>
    <t>|MN02255|MYIA-045650023451/POI/KEMAS DENDY PRIHADIBYANTO/085710193108/sppggununganmanyaran@gmail.com</t>
  </si>
  <si>
    <t>2026-10-10 08:00:00 | Tanggal Pemasangan : 10 Oktober 2026 Jam Pemasangan : 08:00 15:00 Info Tambahan : Hubungi pelanggan dulu sebelum ke lokasi terimakasih</t>
  </si>
  <si>
    <t>WARKOP IJO BENJENG 1</t>
  </si>
  <si>
    <t>ODP-BPG-FB/36 FB/D02/36.01</t>
  </si>
  <si>
    <t>WO066071184</t>
  </si>
  <si>
    <t>MD|MYDB-20261008270485|DN00001/MN00018|WARKOP IJO BENJENG 1|0881026828614</t>
  </si>
  <si>
    <t>KAFE KARAOKE KEJORA</t>
  </si>
  <si>
    <t>ODP-NRJ-FB/23</t>
  </si>
  <si>
    <t>WO066137897</t>
  </si>
  <si>
    <t>|MN02084|/KAFE KARAOKE KEJORA/WINBACK 2.0 HSI B2B (1:1) 100MBPS 535RB PSB DISC 70%//adyfatonywreda@gmail.com/SULISTIYANING MAMIK /85733603868</t>
  </si>
  <si>
    <t>2026-10-11 08:00:00|Nama PIC : bapak toni No HP : 085733603868 Alt :  M Janji : (MINGGU/11/OKTOBER/2026) jam Pasang : 09:00 Note : hubungi pelanggan jika ingin kelokasi|40961371|MYDITA</t>
  </si>
  <si>
    <t>ODP-MRT-FL/16</t>
  </si>
  <si>
    <t>WO066104614</t>
  </si>
  <si>
    <t>2026-10-10 15:00:00|Tanggal Pemasangan : 10 Oktober 2026 Jam Pemasangan : 08:00 15:00 Info Tambahan : Hubungi pelanggan dulu sebelum ke lokasi terimakasih|40961370|MYDITA</t>
  </si>
  <si>
    <t>CV. SURYA SEJAHTERA</t>
  </si>
  <si>
    <t>ODP-MRT-FJ/23 FJ/D07/23.01</t>
  </si>
  <si>
    <t>WO066101787</t>
  </si>
  <si>
    <t>MD|MYDB-20261009270544|DN00001/MN00884|CV. SURYA SEJAHTERA|082139991857</t>
  </si>
  <si>
    <t>2026-10-10 15:00:00 | Nama :MARGARETA No HP :082139991857 No Alternatif : M Janji : 10/10/2026 Jam Pasang : Pagi NoteÃ‚Â :  Hubungi terlebih dahulu sebelum ke lokasi</t>
  </si>
  <si>
    <t>PT. PENTA VALENT</t>
  </si>
  <si>
    <t>ODP-MRT-FAC/24</t>
  </si>
  <si>
    <t>WO066211362</t>
  </si>
  <si>
    <t>MB00153/Edward P Sipahutar/081316456575/it02@ptpv.co.id/AM 406821 NADYA GWYNNI PANKRASIUS KIOLOL/08135482544</t>
  </si>
  <si>
    <t>2026-10-12 15:00:00|Tanggal : 12 Oktober 2026 Jam : siang Hubungi pelanggan sebelum ke lokasi |40900827|MYDITA</t>
  </si>
  <si>
    <t>KLINIK PUSPA ANWAR MEDIKA</t>
  </si>
  <si>
    <t>ODP-KRN-FE/01</t>
  </si>
  <si>
    <t>WO066193166</t>
  </si>
  <si>
    <t>|MC30245|/UMY NAZIROH/085730830323/puspaanwarmedika@gmail.com</t>
  </si>
  <si>
    <t>2026-10-12 08:00:00|Jam Pemasangan : 08:00 - 12.00 Tanggal Pemasangan : MINGGU 12 OKTOBER 2026 Info Tambahan : Hubungi pelanggan sebelum datang ke lokasi|40000798|MYDITA</t>
  </si>
  <si>
    <t>WO066166527</t>
  </si>
  <si>
    <t>2026-10-12 08:00:00|Nama PIC:  bu rita No HP: 088237247494 Alt: 081224964990 Tanggal: 12/10/2026 Jam Pasang: Pagi Note: Hubungi sebelum ke lokasi, terimakasih.  |40931149|MYDITA</t>
  </si>
  <si>
    <t>THE REDS KOST</t>
  </si>
  <si>
    <t>ODP-BNL-FU/24 FU/D02/24.01</t>
  </si>
  <si>
    <t>WO066080441</t>
  </si>
  <si>
    <t>|MN02884|MYIA-070876553865/POI/FINISIA PUTRI MELATI /085196594143/nuansabukitwarna@gmail.com</t>
  </si>
  <si>
    <t>Jaya blok nusantara</t>
  </si>
  <si>
    <t>ODP-BEJ-FR/06 FR/D02/06.01</t>
  </si>
  <si>
    <t>WO066152797</t>
  </si>
  <si>
    <t>|MB00449|MYIA-031142329528/POI/bapak/081321999782/leeanthony878@yahoo.com</t>
  </si>
  <si>
    <t xml:space="preserve">2026-10-11 11:00:00 | Nama : BP ANTHONY No Hp : 081321999782 No Hp Alternatif :  Tanggal : 11 Oktober 2026 Interval : PAGI  Note : Mohon hubungi pelanggan terlebih dahulu </t>
  </si>
  <si>
    <t>PT. Lastana Express Indonesia</t>
  </si>
  <si>
    <t>ODP-GEM-FA/12 FA/D03/12.01</t>
  </si>
  <si>
    <t>WO066080140</t>
  </si>
  <si>
    <t>|MN00483|MYIA-097755367965/POI/Fasnan Wismara Agni/08121029533/f.agni@lazada.com</t>
  </si>
  <si>
    <t xml:space="preserve">2026-10-13 08:00:00 | Tanggal : 13 Oktober 2026 Jam : pagi  Hubungi pelanggan sebelum ke lokasi </t>
  </si>
  <si>
    <t>WARUNG KOPI KETUA</t>
  </si>
  <si>
    <t>ODP-PWS-FL/43</t>
  </si>
  <si>
    <t>WO066177666</t>
  </si>
  <si>
    <t>|MN01982|/WARUNG KOPI KETUA/WINBACK HSI B2B + OCA BREACH CHECKER (1:1) 200MBPS 920,5RB PSB DISC 70%/PSN/Hurrotin125@gmail.com/HURROTIN/82339707081</t>
  </si>
  <si>
    <t>2026-10-12 08:00:00|Nama : BP RIDWAN (ANAK) No Hp : 08139374835 No Hp Alternatif :  Tanggal : 11 Oktober 2026 Interval : SIANG Note : Mohon hubungi pelanggan terlebih dahulu |40900827|MYDITA</t>
  </si>
  <si>
    <t>WO066106025</t>
  </si>
  <si>
    <t>2026-10-10 15:00:00|Nama Pic : BP FANDRIANTO No Hp Pic : 085235555553 Jam Pemasangan : 08:00 - 12.00 Tanggal Pemasangan : SABTU 10 OKTOBER 2026 Info Tambahan : Hubungi pelanggan sebelum datang ke lokasi|40000798|MYDITA</t>
  </si>
  <si>
    <t>MI DARUSSALAM PEJANGKUNGAN</t>
  </si>
  <si>
    <t>ODP-TUN-FAK/003</t>
  </si>
  <si>
    <t>WO066137494</t>
  </si>
  <si>
    <t>|MN00370|/MI DARUSSALAM PEJANGKUNGAN /WINBACK 2.0 HSI B2B (1:1) 50MBPS 355RB PSB DISC 70%//misdarussalam.prambon@gmail.com/MOHAMMAD ABU KHOIR/85648270944</t>
  </si>
  <si>
    <t>2026-10-11 08:00:00|Nama PIC : bapak abu No HP : 085648270944 Alt :  M Janji : (MINGGU/11/OKTOBER/2026) jam Pasang : 09:00 Note : hubungi pelanggan jika ingin kelokasi|40961371|MYDITA</t>
  </si>
  <si>
    <t>FOTO COPY PRIONO</t>
  </si>
  <si>
    <t>ODP-GDA-FBL/048</t>
  </si>
  <si>
    <t>WO066140609</t>
  </si>
  <si>
    <t>|MN02620|/FOTO COPY, ATK &amp; JASA PROGRAM/WINBACK 2.0 HSI B2B (1:1) 100MBPS 535RB PSB DISC 70%//Priono.atk@gmail.com/PRIONO, SH/82334646089</t>
  </si>
  <si>
    <t>2026-10-11 08:00:00|Tanggal : 11 Oktober 2026 Jam : pagi  Hubungi pelanggan sebelum ke lokasi  |40900827|MYDITA</t>
  </si>
  <si>
    <t>WARKOP TANIA</t>
  </si>
  <si>
    <t>ODP-GDA-FE/33 FE/D05/33.01</t>
  </si>
  <si>
    <t>WO066079342</t>
  </si>
  <si>
    <t>MD|MYDB-20261009270521|DN00001/MN00500|WARKOP TANIA|085795570611</t>
  </si>
  <si>
    <t xml:space="preserve">2026-10-10 08:00:00 | M Janji : (10/10/2026) jam Pasang : 09:00 Note : hubungi pelanggan jika ingin kelokasi  </t>
  </si>
  <si>
    <t>PT. Bangun Informasi Teknologi</t>
  </si>
  <si>
    <t>ODP-WR1-FEW/73</t>
  </si>
  <si>
    <t>WO066153352</t>
  </si>
  <si>
    <t>|MN02332|/PT. Bangun Informasi Teknologi/REYHANSYAH/087778113956/billing@bnteknologi.com/HSI Bisnis Promo HUT Telkom (1:1) 50 Mbps (Rp 355.000) PSB Rp 150.000</t>
  </si>
  <si>
    <t>2026-10-12 08:00:00|Nama : BP SANDI (IT) No Hp : 087778113956 No Hp Alternatif :  Tanggal : 12 Oktober 2026 Interval : PAGI  Note : Mohon hubungi pelanggan terlebih dahulu |40900827|MYDITA</t>
  </si>
  <si>
    <t>ODP-TPO-FAF/26</t>
  </si>
  <si>
    <t>WO066097116</t>
  </si>
  <si>
    <t xml:space="preserve">2026-10-08 08:00:00 | Tanggal: 8/10/2026  Jam Pasang: 08.00 - 12.00  Note: Hubungi sebelum ke lokasi, terimakasih. </t>
  </si>
  <si>
    <t>Follow Up Revoke Completed, New Order ID : SC1002629950</t>
  </si>
  <si>
    <t>PT DOA NIAT YAKIN KEMITRAAN</t>
  </si>
  <si>
    <t>WO066118020</t>
  </si>
  <si>
    <t>|MC30223|MYIA-038089806719/POI/LAYLI NOOR IFADHOH,S.Kep./085833272727/kemitraan_invoice@dnyskincare.com</t>
  </si>
  <si>
    <t>2026-10-10 15:00:00 | Tanggal Pemasangan : 10 Oktober 2026 Jam Pemasangan : 08:00 15:00 Info Tambahan : Hubungi pelanggan dulu sebelum ke lokasi terimakasih</t>
  </si>
  <si>
    <t>LB SIMO BOYOLALI</t>
  </si>
  <si>
    <t>ODP-SLI-FAQ/043 FAQ/D02/043.01</t>
  </si>
  <si>
    <t>WO066166464</t>
  </si>
  <si>
    <t>|MN02619|MYIA-052429738460/POI/MUHAMMAD AL RAFI/088267021696/rafialm44@gmail.com</t>
  </si>
  <si>
    <t>Klinik Rawat Inap Anugerah</t>
  </si>
  <si>
    <t>ODP-ABR-FJ/022 FJ/D03/022.01</t>
  </si>
  <si>
    <t>WO066087688</t>
  </si>
  <si>
    <t>MD|MYDB-20261008270466|DN00001/MN00663|Klinik Rawat Inap Anugerah|085290423509</t>
  </si>
  <si>
    <t>2026-10-10 11:00:00 | Tanggal Pemasangan : 10 Oktober 2026 Jam Pemasangan : 08:00 15:00 Info Tambahan : Hubungi pelanggan dulu sebelum ke lokasi terimakasih</t>
  </si>
  <si>
    <t>BWE</t>
  </si>
  <si>
    <t>TOKO SUMBER REJEKI</t>
  </si>
  <si>
    <t>ODP-BWE-FB/047 FB/D02/047.01</t>
  </si>
  <si>
    <t>WO066173699</t>
  </si>
  <si>
    <t>|MN00426|MYIA-031599322583/POI/Hari Nugroho/085785782833/nugrohhar@gmail.com</t>
  </si>
  <si>
    <t>BAN</t>
  </si>
  <si>
    <t>AR JAYA FURNITURE</t>
  </si>
  <si>
    <t>ODP-BAN-FD/138 FD/D09/138.01</t>
  </si>
  <si>
    <t>WO066088216</t>
  </si>
  <si>
    <t>|MC60028|MYIA-067687178330/POI/Ahmad Afif Ardiansah/08214132862/arjayafurniture268@gmail.com</t>
  </si>
  <si>
    <t xml:space="preserve">2026-10-10 11:00:00 | Waktu pemasangan: 10 oktober 2026 Jam pemasangan : 08.00 - 12.00 Mohon hubungi pelanggan sebelum ke lokasi  Terima kasih </t>
  </si>
  <si>
    <t>Follow Up Revoke Completed, New Order ID : SC1002631960</t>
  </si>
  <si>
    <t>Koperasi Bima Usaha Mandiri</t>
  </si>
  <si>
    <t>ODP-PEC-FA/055 FA/D01/055.01</t>
  </si>
  <si>
    <t>WO066117274</t>
  </si>
  <si>
    <t>|MN01761|MYIA-056994202547/POI/Bukhari/085922179440/terasjinten@gmail.com</t>
  </si>
  <si>
    <t>2026-10-10 15:00:00 | Tanggal pemasangan : 10 Oct 2026 Jam pemasangan : 12.00 Info Tambahan : Hubungi pelanggan dulu sebelum ke lokasi terima kasih.</t>
  </si>
  <si>
    <t>WO066116953</t>
  </si>
  <si>
    <t>|MN01761|MYIA-070086557638/POI/Bukhari/085922179440/rijalullgr2@gmail.com</t>
  </si>
  <si>
    <t xml:space="preserve">2026-10-10 15:00:00 | Nama PIC : Koperasi Bima Usaha Mandiri No HP : 085922179440 No Alt : - M Janji : sabtu 10 oktober  2026 Jam Pasang : Pagi / Siang Note : hubungi pelanggan jika ingin ke lokasi, terima kasih. </t>
  </si>
  <si>
    <t>ARORRA CAFE</t>
  </si>
  <si>
    <t>ODP-KUD-FAG/103 FAG/D05/103.01</t>
  </si>
  <si>
    <t>WO066076497</t>
  </si>
  <si>
    <t>|MN01414|MYIA-048378372171/POI/MUHAMMAD KARIYADI/089678940648/alfonsojefry2@gmail.com</t>
  </si>
  <si>
    <t xml:space="preserve">2026-10-10 08:00:00 | Nama PIC : ARORRA CAFE No HP : 089678940648 No Alt : - M Janji : Rabu 09 oktober  2026 Jam Pasang : Pagi / Siang Note : hubungi pelanggan jika ingin ke lokasi, terima kasih. </t>
  </si>
  <si>
    <t>ODP-KUD-FX/043</t>
  </si>
  <si>
    <t>WO066064339</t>
  </si>
  <si>
    <t xml:space="preserve">2026-10-05 11:00:00 | Nama : BAYU  No HP :  082139114041  No Alt :  0882017462453  M Janji : 05/10/2026  Jam Pasang : Pagi   NoteÃ‚Â :  hubungi terlebih dahulu sebelum kelokasi   </t>
  </si>
  <si>
    <t>SPPG TENGGELES</t>
  </si>
  <si>
    <t>ODP-KUD-FAG/065</t>
  </si>
  <si>
    <t>WO066196584</t>
  </si>
  <si>
    <t>|MN01414|MYIA-024084194649/POI/MUHAMMAD ULIN NUHA/082133499979/hafibadali0707@gmail.com</t>
  </si>
  <si>
    <t>2026-10-12 08:00:00 | Tanggal pemasangan : 12 Oct 2026 Jam pemasangan : 12.00 Info Tambahan : Hubungi pelanggan dulu sebelum ke lokasi terima kasih.</t>
  </si>
  <si>
    <t>ODP-PAT-FB/015</t>
  </si>
  <si>
    <t>WO066065445</t>
  </si>
  <si>
    <t>2026-10-07 08:00:00 | Nama PIC : Bp Arif  No HP : 085283300362  No Alt : -  M Janji : 7 Okt 2026  Jam Pasang : Pagi / Siang  Note : hubungi pelanggan jika ingin kelokasi</t>
  </si>
  <si>
    <t>REMBANG</t>
  </si>
  <si>
    <t>RBN</t>
  </si>
  <si>
    <t>LB SULANG</t>
  </si>
  <si>
    <t>ODP-RBN-FD/045 FD/D03/045.01</t>
  </si>
  <si>
    <t>WO066166529</t>
  </si>
  <si>
    <t>|MN02619|MYIA-047611463757/POI/Muhammad Al Rafi/088267021696/rafialm44@gmail.com</t>
  </si>
  <si>
    <t>ODP-SKR-FB/034</t>
  </si>
  <si>
    <t>WO066068823</t>
  </si>
  <si>
    <t>2026-10-06 11:00:00|No HP : 085740546154  No Alt : -  M Janji : 06 Oktober 2026  Jam Pasang : Pagi / Siang  Note : hubungi pelanggan jika ingin kelokasi  |40000802|MYDITA</t>
  </si>
  <si>
    <t xml:space="preserve">- BWY DL;BWY DL ~ Saluran Dua Arah(BothWay)[0]  - E23022;E23022 ~ ES23 - Indibiz 2P Phone (PHONE)[0]  - E23022~null~44495;E23022||1||Abodemen 0[0]  - E23022~null~E23022_IN800;IN800 ~ Free Lokal dan SLJJ 800 Menit ~ E23022[40000]  - 11_11446;Biaya PSB HSI </t>
  </si>
  <si>
    <t>GOR PEMDES PAGERSARI</t>
  </si>
  <si>
    <t>ODP-SKR-F01/003 D01/F01-003</t>
  </si>
  <si>
    <t>WO066169440</t>
  </si>
  <si>
    <t>|MN01684|MYIA-099097178636/POI/Ade putra/082322325158/burumiyati08@gmail.com</t>
  </si>
  <si>
    <t xml:space="preserve">2026-10-11 15:00:00 | Nama PIC : Bp Ade No HP : 082322325158 No Alt : - M Janji : 11 Oktober  2026 Jam Pasang : Pagi / Siang Note : hubungi pelanggan jika ingin kelokasi </t>
  </si>
  <si>
    <t>WELERI PRINTING</t>
  </si>
  <si>
    <t>ODP-WLR-FH/020 FH/D04/020.01</t>
  </si>
  <si>
    <t>WO066170470</t>
  </si>
  <si>
    <t>|MN02184|MYIA-070823288108/POI/HARMANTO /081393366550/panturaoffset@gmail.com</t>
  </si>
  <si>
    <t>2026-10-12 08:00:00 | Tanggal Pemasangan : 12 Oktober 2026 Jam Pemasangan : 08:00 15:00 Info Tambahan : Hubungi pelanggan dulu sebelum ke lokasi terimakasih</t>
  </si>
  <si>
    <t>PANTURA OFFSET PRINTING ROWOSARI</t>
  </si>
  <si>
    <t>ODP-WLR-FK/022 FK/D03/022.01</t>
  </si>
  <si>
    <t>WO066160654</t>
  </si>
  <si>
    <t>|MN02184|MYIA-013139060447/POI/HARMANTO /081393366550/panturaoffset@gmail.com</t>
  </si>
  <si>
    <t xml:space="preserve">2026-10-12 08:00:00 | Nama PIC : Bp Harmanto No HP : 081393366550 No Alt : - M Janji : 12 Oktober  2026 Jam Pasang : Pagi / Siang Note : hubungi pelanggan jika ingin kelokasi </t>
  </si>
  <si>
    <t>JAHIT PAYET MIJEN</t>
  </si>
  <si>
    <t>ODP-MJE-FJ/022 FJ/D02/022.01</t>
  </si>
  <si>
    <t>WO066180184</t>
  </si>
  <si>
    <t>|MC50033|MYIA-046308922710/POI/Wahyu Tri Iswanto/08818590832/asche.blacken@gmail.com</t>
  </si>
  <si>
    <t xml:space="preserve">2026-10-12 08:00:00 | Nama PIC : Bp Wahyu No HP : 08818590832 No Alt : - M Janji : 12 Oktober  2026 Jam Pasang : Pagi / Siang Note : hubungi pelanggan jika ingin kelokasi </t>
  </si>
  <si>
    <t>PT . SAPTA SARI TAMA</t>
  </si>
  <si>
    <t>ODP-SMT-FBV/017 FBV/D02/017.01</t>
  </si>
  <si>
    <t>WO066075597</t>
  </si>
  <si>
    <t>MD|MYDB-20261009270510|DN00001/MN00300|PT . SAPTA SARI TAMA|081382214509</t>
  </si>
  <si>
    <t>2026-10-10 08:00:00 | Nama : BP IMAM MURDIONO  No Hp : 081382214509 No Alt :  Tgl Pemasangan : 10 Oktober 2026 Interval : PAGI  Note : Hubungi pelanggan terlebih dahulu</t>
  </si>
  <si>
    <t>Rumah direktur JCI</t>
  </si>
  <si>
    <t>ODP-SMC-FA/125 FA/D17/125.01</t>
  </si>
  <si>
    <t>WO066070509</t>
  </si>
  <si>
    <t>|MC50018|MYIA-008898574717/POI/Antoni mulya salim /081391688858/antonimulyas@yahoo.com</t>
  </si>
  <si>
    <t>2026-10-13 08:00:00 | Tanggal Pemasangan : 13 Oktober 2026 Jam Pemasangan : 08:00 15:00 Info Tambahan : Hubungi pelanggan dulu sebelum ke lokasi terimakasih</t>
  </si>
  <si>
    <t>kos 3 saudara saputra</t>
  </si>
  <si>
    <t>ODP-MJP-FEE/028 FEE/D02/028.01</t>
  </si>
  <si>
    <t>WO066121954</t>
  </si>
  <si>
    <t>|MC20232|MYIA-050261587837/POI/ngadri/085100274147/putraherisetiawan737@gmail.com</t>
  </si>
  <si>
    <t>2026-10-11 08:00:00 | Nama Pic : BP NGADRI No Hp Pic : 085100274147 Jam Pemasangan : 08:00 - 12.00 Tanggal Pemasangan : SABTU 10 OKTOBER 2026 Info Tambahan : Hubungi pelanggan sebelum datang ke lokasi</t>
  </si>
  <si>
    <t>Pemancingan putri Hawin</t>
  </si>
  <si>
    <t>ODP-MJP-FCU/039 FCU/D02/039.01</t>
  </si>
  <si>
    <t>WO066130002</t>
  </si>
  <si>
    <t>|MC50018|MYIA-046273039195/POI/Sugiyanto/081284501311/markento540@gmail.com</t>
  </si>
  <si>
    <t>2026-10-11 08:00:00 | Nama PIC : BAPAK Sugiyanto No HP : 081284501311 Alt :  M Janji : (MINGGU/11/OKTOBER/2026) jam Pasang : 09:00 Note : hubungi pelanggan jika ingin kelokasi</t>
  </si>
  <si>
    <t>DEWA MOTOR TENTARA PELAJAR, SEMARANG</t>
  </si>
  <si>
    <t>ODP-SSL-FBP/033</t>
  </si>
  <si>
    <t>WO066063961</t>
  </si>
  <si>
    <t>|MN02672|MYIA-095208524773/POI/ Tri Hendra/081328809311/ap.finance@dewamotor.com</t>
  </si>
  <si>
    <t>2026-10-10 08:00:00 | Nama : BP DIDI (STAFF) No Hp : 081328809311 No Alt :  Tgl Pemasangan : 10 Oktober 2026 Interval : PAGI  Note : Hubungi pelanggan terlebih dahulu</t>
  </si>
  <si>
    <t>WO066088554</t>
  </si>
  <si>
    <t>2026-10-12 08:00:00|Nama PIC : PLANET SHOES No HP : 089601012313 No Alt : - M Janji : sabtu 10 oktober  2026 Jam Pasang : Pagi / Siang Note : hubungi pelanggan jika ingin ke lokasi, terima kasih. |40951377|MYDITA</t>
  </si>
  <si>
    <t>ODP-PWT-FAP/054</t>
  </si>
  <si>
    <t>WO066087933</t>
  </si>
  <si>
    <t>2026-10-09 11:00:00 | Nama PIC : Kusmoro  No HP : 085742469814  Alt :   M Janji : 09/10/2026  Jam Pasang : 08.00  - 13:00   NoteÃ‚Â :  hubungi terlebih dahulu sebelum ke lokasi, terima kasih.</t>
  </si>
  <si>
    <t>Follow Up Revoke Completed, New Order ID : SC1002629668</t>
  </si>
  <si>
    <t>CV ANGKASA RAYA PURWOKERTO</t>
  </si>
  <si>
    <t>ODP-PWT-FBJ/008 FBJ/D02/008.01</t>
  </si>
  <si>
    <t>WO066209936</t>
  </si>
  <si>
    <t>|MC00213|MYIA-050577927704/POI/AGUNG PURNOMO/085724125932/babaagung77@gmail.com</t>
  </si>
  <si>
    <t>2026-10-12 15:00:00 | Nama PIC : BAPAK AGUNG No HP : 085724125932 Alt :  M Janji : (SENIN/12/OKTOBER/2026) jam Pasang : 09:00 Note : hubungi pelanggan jika ingin kelokasi</t>
  </si>
  <si>
    <t>SDN KALISABUK 02</t>
  </si>
  <si>
    <t>ODP-GML-FAF/012 FAF/D01/012.01</t>
  </si>
  <si>
    <t>WO066077795</t>
  </si>
  <si>
    <t>|MN02740|MYIA-002626814495/POI/Maziyyatul Jannah/085693401070/maziyyatulrps@gmail.com</t>
  </si>
  <si>
    <t>2026-10-12 11:00:00 | Nama PIC : Maziyyatul Jannah No HP : 085693401070 Alt :  M Janji : 10/10/2026 Jam Pasang : 08.00  - 13:00  NoteÃ‚Â :  hubungi terlebih dahulu sebelum ke lokasi, terima kasih.</t>
  </si>
  <si>
    <t>DECLINE : Pelanggan tidak ingin menunggu SOPHAN SOPYAN 40900827|MYDITA</t>
  </si>
  <si>
    <t>STIE TAMBARA GDG BARU 1</t>
  </si>
  <si>
    <t>ODP-BJR-FT/109</t>
  </si>
  <si>
    <t>WO066079450</t>
  </si>
  <si>
    <t>|MN00649|MYIA-094596317054/POI/Dina Etikartiningsih/085747941406/dinautawieti@gmail.com</t>
  </si>
  <si>
    <t>2026-10-13 15:00:00 | Nama :DINA No HP :085747941406 No Alternatif : M Janji : 13/10/2026 Jam Pasang : Pagi NoteÃ‚Â :  Hubungi terlebih dahulu sebelum ke lokasi</t>
  </si>
  <si>
    <t>STIE TAMANSISWA BANJARNEGARA Lt 1</t>
  </si>
  <si>
    <t>ODP-BJR-FT/003</t>
  </si>
  <si>
    <t>WO066171845</t>
  </si>
  <si>
    <t>|MN00649|MYIA-074476277698/POI/Dina Eti Kartiningsih /085747941406/dinautawieti@gmail.com</t>
  </si>
  <si>
    <t xml:space="preserve">2026-10-12 11:00:00 | Nama : BU DINA ETIKARTININGSIH  No Hp : 085747941406 No Hp Alternatif :  Tanggal : 12 Oktober 2026 Interval : PAGI  Note : Mohon hubungi pelanggan terlebih dahulu </t>
  </si>
  <si>
    <t>MASJID BAITUR RASYID WANADADI</t>
  </si>
  <si>
    <t>ODP-BJR-FAA/064 FAA/D02/064.01</t>
  </si>
  <si>
    <t>WO066198632</t>
  </si>
  <si>
    <t>|MC00213|MYIA-014888209333/POI/MOCH IWAN SAPUTRO/082111187666/masjidbaiturrasyid@gmail.com</t>
  </si>
  <si>
    <t xml:space="preserve">2026-10-13 08:00:00 | telp :082111187666 alt : manja : pagi / siang 13/10/2026 hub sebelum ke lokasi </t>
  </si>
  <si>
    <t>TOKO ANGGAR</t>
  </si>
  <si>
    <t>ODP-KLP-FN/012 FN/D01/012.01</t>
  </si>
  <si>
    <t>WO066071719</t>
  </si>
  <si>
    <t>|MN00909|MYIA-094916708786/POI/sunar septianto/0819802881/sunarseptianto@gmail.com</t>
  </si>
  <si>
    <t>BERKAH BIBIT LELE</t>
  </si>
  <si>
    <t>WO066160693</t>
  </si>
  <si>
    <t>|MN00909|MYIA-012770107973/POI/yuwono/085641805404/yuwononandu@gmail.com</t>
  </si>
  <si>
    <t>2026-10-12 11:00:00 | Tanggal Pemasangan : 12 Oktober 2026 Jam Pemasangan : 08:00 15:00 Info Tambahan : Hubungi pelanggan dulu sebelum ke lokasi terimakasih</t>
  </si>
  <si>
    <t>JPZ JEANS</t>
  </si>
  <si>
    <t>ODP-KDW-FQ/077 FQ/D05/077.01</t>
  </si>
  <si>
    <t>WO066106061</t>
  </si>
  <si>
    <t>|MN01913|MYIA-021495570563/POI/M.FAHRI HUSEN/+6282134085005/ariejopros@gmail.com</t>
  </si>
  <si>
    <t>2026-10-10 15:00:00 | Tanggal pemasangan: 10/10/2026 Jam pemasangan : pagi / siang Info Tambahan : Hubungi pelanggan dulu sebelum ke lokasi terima kasih.</t>
  </si>
  <si>
    <t>ODP-KDW-FAF/016</t>
  </si>
  <si>
    <t>WO066092502</t>
  </si>
  <si>
    <t xml:space="preserve">2026-10-09 08:00:00 | Tanggal : 9 Oktober 2026  Jam : pagi   Hubungi pelanggan sebelum ke lokasi </t>
  </si>
  <si>
    <t>Follow Up Revoke Completed, New Order ID : SC1002629794</t>
  </si>
  <si>
    <t>SONIC CHICKEN JAJARWAYANG</t>
  </si>
  <si>
    <t>ODP-KDW-FC/020 FC/D03/020.01</t>
  </si>
  <si>
    <t>WO066161027</t>
  </si>
  <si>
    <t>|MN00062|MYIA-039474832388/POI/ZIYAAD MUBAROQ/085326947280/dinasonic22@gmail.com</t>
  </si>
  <si>
    <t>2026-10-11 11:00:00 | Nama PIC : bu dina No HP : 085326947280 Alt :  M Janji : (MINGGU/11/OKTOBER/2026) jam Pasang : 09:00 Note : hubungi pelanggan jika ingin kelokasi</t>
  </si>
  <si>
    <t>Data Citra Mandiri (iBox Ruko Pemalang)</t>
  </si>
  <si>
    <t>WO066173920</t>
  </si>
  <si>
    <t>|MN00483|MYIA-018675296183/POI/Dimas indra setiawan/085694353902/dimasindra982@gmail.com</t>
  </si>
  <si>
    <t>2026-10-10 08:00:00 | Tanggal pemasangan : 10 Oct 2026  Jam pemasangan : 08.00  Info Tambahan : Hubungi pelanggan dulu sebelum ke lokasi  terima kasih.</t>
  </si>
  <si>
    <t>ODP-PML-FY/040 FY/D04/040.01</t>
  </si>
  <si>
    <t>WO066074295</t>
  </si>
  <si>
    <t>2026-10-10 08:00:00 | Tanggal pemasangan : 10 Oct 2026 Jam pemasangan : 08.00 Info Tambahan : Hubungi pelanggan dulu sebelum ke lokasi terima kasih.</t>
  </si>
  <si>
    <t>Follow Up Revoke Completed, New Order ID : SC1002631153</t>
  </si>
  <si>
    <t>HSI Bisnis Bundling Phone Promo 2026 Dual Band PSB 70% - Free 800 Menit Promo - 100 Mbps</t>
  </si>
  <si>
    <t>ODP-BBT-FF/001</t>
  </si>
  <si>
    <t xml:space="preserve">AMRBS;950223;ALDHIAZ;JKT OUTER;HSI BISNIS INET ONLY 50MBPS;Pic Reyhansyah  ;CP 087778113956 ;billing@bnteknologi.com </t>
  </si>
  <si>
    <t>TOKO TOTO</t>
  </si>
  <si>
    <t>ODP-BRB-FM/023 FM/D01/023.01</t>
  </si>
  <si>
    <t>WO066094648</t>
  </si>
  <si>
    <t>|MN00292|MYIA-061846117153/POI/Toto Sugianto/087882731060/totoshu.sugi@gmail.com</t>
  </si>
  <si>
    <t xml:space="preserve">2026-10-11 11:00:00 | Tanggal: 11/10/2026 Jam Pasang: 08.00 - 12.00 Note: Hubungi sebelum ke lokasi, terimakasih.  </t>
  </si>
  <si>
    <t>LL CREATIVE STUDIO</t>
  </si>
  <si>
    <t>ODP-BMU-FQ/043 FQ/D01/043.01</t>
  </si>
  <si>
    <t>WO066177283</t>
  </si>
  <si>
    <t>|MN00292|MYIA-022217869299/POI/EDI SETIA BUDI/08133392523/llcreativestudio02@gmail.com</t>
  </si>
  <si>
    <t>2026-10-11 15:00:00 | M Janji : 11 oktober 2026 jam Pasang : 08.00 - 13.00 Note : hubungi pelanggan jika ingin kelokasi</t>
  </si>
  <si>
    <t>KTM</t>
  </si>
  <si>
    <t>CV. Bintang Terang Mandiri</t>
  </si>
  <si>
    <t>ODP-KTM-FAB/033</t>
  </si>
  <si>
    <t>WO066107652</t>
  </si>
  <si>
    <t>MD|MYDB-20261009270534|SC20016/MC20231|CV. Bintang Terang Mandiri|087776664445</t>
  </si>
  <si>
    <t xml:space="preserve">2026-10-10 15:00:00 | Nama PIC : CV. Bintang Terang Mandiri No HP : 0087776664445 No Alt : - M Janji : sabtu 10 oktober  2026 Jam Pasang : Pagi / Siang Note : hubungi pelanggan jika ingin ke lokasi, terima kasih. </t>
  </si>
  <si>
    <t>ODP-TEG-FBP/060</t>
  </si>
  <si>
    <t>WO066117875</t>
  </si>
  <si>
    <t>AMRBS;404469;REG3;ALI FATKHUDIN;085100284847;HSI 150MB;620K;PIC 082135580757; mrjsuitessyariah@gmail.com</t>
  </si>
  <si>
    <t>2026-10-10 15:00:00|M Janji : (10/10/2026) jam Pasang : 09:00 Note : hubungi pelanggan jika ingin kelokasi  |40971304|MYDITA</t>
  </si>
  <si>
    <t>SLW</t>
  </si>
  <si>
    <t>SDN DUKUHWARU 04</t>
  </si>
  <si>
    <t>ODP-SLW-FAC/022 FAC/D04/022.01</t>
  </si>
  <si>
    <t>WO066163231</t>
  </si>
  <si>
    <t>|MC50013|MYIA-007291340591/POI/Abdillah Rizqi Rabbani/085869463022/omchu16@gmail.com</t>
  </si>
  <si>
    <t xml:space="preserve">2026-10-11 11:00:00 | Nama : BP ABDILLAH RIZQI RABBANI No Hp : 085869463022 No Hp Alternatif :  Tanggal : 12 Oktober 2026 Interval : PAGI  Note : Mohon hubungi pelanggan terlebih dahulu </t>
  </si>
  <si>
    <t>ODP-BBE-FC/01 FC/D01/05.01</t>
  </si>
  <si>
    <t>WO066210220</t>
  </si>
  <si>
    <t>|MN00086|MYIA-013473522080/POI/FATAHILLAH /082264809331/maskaboll087@gmail.com</t>
  </si>
  <si>
    <t>WARKOP TRETAN DRIYOREJO</t>
  </si>
  <si>
    <t>ODP-BBE-FAY/04 FAY/D01/04.01</t>
  </si>
  <si>
    <t>WO066129888</t>
  </si>
  <si>
    <t>|MN02620|MYIA-097740351882/POI/M SYAIFUDDIN/081336471777/kingofpum@gmail.com</t>
  </si>
  <si>
    <t>HSI Bisnis Bundling Netmonk PSB 70% Promo - 300 Mbps</t>
  </si>
  <si>
    <t>SMKN 1 DUDUKSAMPEYAN GURU</t>
  </si>
  <si>
    <t>ODP-DDS-FA/44 FA/D03/44.01</t>
  </si>
  <si>
    <t>WO066095096</t>
  </si>
  <si>
    <t>MD|MYDB-20261009270520|DN00001/MN02100|SMKN 1 DUDUKSAMPEYAN GURU|085102721881</t>
  </si>
  <si>
    <t xml:space="preserve">2026-10-12 08:00:00 | Tanggal : 12 Oktober 2026 Jam : pagi  Hubungi pelanggan sebelum ke lokasi </t>
  </si>
  <si>
    <t>SMKN 1 DUDUKSAMPEYAN LSP</t>
  </si>
  <si>
    <t>ODP-DDS-FA/08 FA/D03/08.01</t>
  </si>
  <si>
    <t>WO066093468</t>
  </si>
  <si>
    <t>MD|MYDB-20261009270518|DN00001/MN02100|SMKN 1 DUDUKSAMPEYAN LSP|089675615085</t>
  </si>
  <si>
    <t>MIE - INVALID SURVEY - ODP Full</t>
  </si>
  <si>
    <t>WO066108142</t>
  </si>
  <si>
    <t>Follow Up Revoke Completed, New Order ID : SC1002630283</t>
  </si>
  <si>
    <t>PKM BLULUK RUANG RAWAT INAP</t>
  </si>
  <si>
    <t>ODP-BBA-FAP/40</t>
  </si>
  <si>
    <t>WO066143999</t>
  </si>
  <si>
    <t>|MN01781|/PKM BLULUK RUANG RAWAT INAP/MOCHAMAD IRWAN/081330336305/pkmbluluk@gmail.com/HSI Bisnis Promo HUT Telkom (1:1) 50 Mbps (Rp 355.000) PSB Rp 150.000</t>
  </si>
  <si>
    <t>2026-10-11 10:00:00|Tanggal pemasangan : 11 OKTOBER 2026 Jam pemasangan : pagi/siang Info Tambahan : Hubungi pelanggan dulu sebelum ke lokasi terima kasih|40010577|MYDITA</t>
  </si>
  <si>
    <t>MARKAS SAYUR 22</t>
  </si>
  <si>
    <t>ODP-BBA-FAD/20</t>
  </si>
  <si>
    <t>|MN02646|/MARKAS SAYUR 22/aisyah cellina septya sari/081529807504/aisyahcellinaseptyasari@gmail.com/HSI Bisnis Promo HUT Telkom (1:1) 75 Mbps (Rp 415.000) PSB Rp 150.000</t>
  </si>
  <si>
    <t>Laskar Buah Indonesia</t>
  </si>
  <si>
    <t>ODP-BDG-FK/35 FK/D03/35.01</t>
  </si>
  <si>
    <t>WO066156256</t>
  </si>
  <si>
    <t>|MN02619|MYIA-017072149786/POI/Muhammad Al Rafi/088267021696/rafialm44@gmail.com</t>
  </si>
  <si>
    <t xml:space="preserve">2026-10-11 10:00:00 | Nama PIC : Bp Rafi No HP : 088267021696 No Alt : - M Janji : 11 Oktober  2026 Jam Pasang : Pagi / Siang Note : hubungi pelanggan jika ingin kelokasi </t>
  </si>
  <si>
    <t>PT PRAWIRA DAYASAKTI</t>
  </si>
  <si>
    <t>WO066134908</t>
  </si>
  <si>
    <t>|MN00062|MYIA-021772940800/POI/BUDI DJAJA SUSANTO/085646590266/prawiradayasaktidepogresik@gmail.com</t>
  </si>
  <si>
    <t>2026-10-11 10:00:00 | Nama :RIRIN No HP : 085646590266 No Alternatif : M Janji : 11/10/2026 Jam Pasang : Pagi NoteÃ‚Â :  Hubungi terlebih dahulu sebelum ke lokasi</t>
  </si>
  <si>
    <t>Provisioning Failed|WFM|INF009767638|TOJ_-7.1237011,112.41827880000001_TOJ_ -7.128078,112.476929_JARAK ODP TERDEKAT LEBIH 250</t>
  </si>
  <si>
    <t>SMPN 1 Trucuk(Ruang LAB Komputer 2)</t>
  </si>
  <si>
    <t>ODP-BJN-FBT/23 FBT/D03/23.01</t>
  </si>
  <si>
    <t>WO066080497</t>
  </si>
  <si>
    <t>|MN00271|MYIA-019459333771/POI/Muhammad Nur Ali/085231945248/smpn1trucuk@gmail.com</t>
  </si>
  <si>
    <t>SMPN 1 Trucuk(Ruang LAB Komputer)</t>
  </si>
  <si>
    <t>WO066079819</t>
  </si>
  <si>
    <t>|MN00271|MYIA-070353064317/POI/Muhammad Nur Ali /085231945248/smpn1trucuk@gmail.com</t>
  </si>
  <si>
    <t>2026-10-10 08:00:00 | Nama :BAPA ALI No HP :085231945248 No Alternatif : M Janji : 10/10/2026 Jam Pasang : Pagi NoteÃ‚Â :  Hubungi terlebih dahulu sebelum ke lokasi</t>
  </si>
  <si>
    <t>SMPN 1 Trucuk(Ruang TU)</t>
  </si>
  <si>
    <t>WO066104242</t>
  </si>
  <si>
    <t>|MN00271|MYIA-023100857794/POI/Muhammad Nur Ali/085231945248/smpn1trucuk@gmail.com</t>
  </si>
  <si>
    <t>2026-10-10 15:00:00 | Nama PIC : Ali No HP : 085231945248 Alt :  M Janji : 10/10/2026 Jam Pasang : 08.00  - 13:00  NoteÃ‚Â :  hubungi terlebih dahulu sebelum ke lokasi, terima kasih.</t>
  </si>
  <si>
    <t>PRIMKOPPOL BOJONEGORO</t>
  </si>
  <si>
    <t>ODP-BJN-FJ/32 FJ/D07/32.01</t>
  </si>
  <si>
    <t>WO066179351</t>
  </si>
  <si>
    <t>|MN00799|MYIA-029425162439/POI/BAMBANG EDI PURNOMO/08113351017/bamze4502@gmail.com</t>
  </si>
  <si>
    <t xml:space="preserve">2026-10-12 08:00:00 | Nama PIC : Bp Bambang No HP : 08113351017 No Alt : - M Janji : 12 Oktober  2026 Jam Pasang : Pagi / Siang Note : hubungi pelanggan jika ingin kelokasi </t>
  </si>
  <si>
    <t>toko sripah</t>
  </si>
  <si>
    <t>ODP-KRK-FE/36 FE/D04/36.01</t>
  </si>
  <si>
    <t>WO066065488</t>
  </si>
  <si>
    <t>|MN02366|MYIA-081347206036/POI/Abdul kirom/082359229401/akirom287@gmail.com</t>
  </si>
  <si>
    <t>2026-10-10 08:00:00 | Nama PIC : Bp Abdul No Hp : 085745587115 Alt : 082131987068 (WA) Manja : 10 Okt 2026 Jam : Pagi / Siang Note : Hubungi pelanggan terlebih dahulu</t>
  </si>
  <si>
    <t>UPTD SD Negeri Bello</t>
  </si>
  <si>
    <t>ODP-KPN-FEB/39 FEB/D03/39.01</t>
  </si>
  <si>
    <t>WO066065782</t>
  </si>
  <si>
    <t>|MC40288|MYIA-013297906155/POI/Magroni Triyanus Nomleni/081338065454/sdnegeribello1@gamil.com</t>
  </si>
  <si>
    <t xml:space="preserve">2026-10-10 08:00:00 | Nama :BAPA MAGRONI No HP :081338065454 No Alternatif : M Janji : 10/10/2026 Jam Pasang : Pagi NoteÃ‚Â :  Hubungi terlebih dahulu sebelum ke lokasi </t>
  </si>
  <si>
    <t>Apotek 2B Farma</t>
  </si>
  <si>
    <t>ODP-WGP-FEB/41 FEB/D03/41.01</t>
  </si>
  <si>
    <t>WO066175549</t>
  </si>
  <si>
    <t>|MN00122|MYIA-058101092235/POI/Rudi Rosa Jutalo/081267196713/rudirosajutalo@gmail.com</t>
  </si>
  <si>
    <t>toko ilyas</t>
  </si>
  <si>
    <t>ODP-GEN-FF/72 FF/D03/72.01</t>
  </si>
  <si>
    <t>WO066139609</t>
  </si>
  <si>
    <t>MD|MYDB-20261009270540|DC30008/MC30031|toko ilyas|083173384215</t>
  </si>
  <si>
    <t>2026-10-11 08:00:00 | Jam Pemasangan : 08:00 - 12.00 Tanggal Pemasangan : MINGGU 11 OKTOBER 2026 Info Tambahan : Hubungi pelanggan sebelum datang ke lokasi</t>
  </si>
  <si>
    <t>MD WUSTHA IBRAHIMY</t>
  </si>
  <si>
    <t>ODP-MLD-FC/02 FC/D01/02.01</t>
  </si>
  <si>
    <t>WO066198939</t>
  </si>
  <si>
    <t>|MN02617|MYIA-058656630874/POI/NUR HIDAYATI/082331125116/nurilaulia538@gmail.com</t>
  </si>
  <si>
    <t>2026-10-12 11:00:00 | M Janji : (12/10/2026) jam Pasang : 09:00 Note : hubungi pelanggan jika ingin kelokasi</t>
  </si>
  <si>
    <t>KOST PUTRI AKIFA</t>
  </si>
  <si>
    <t>ODP-KBS-FP/54</t>
  </si>
  <si>
    <t>WO066090860</t>
  </si>
  <si>
    <t>MD|MYDB-20261009270505|DN00001/MN00906|KOST PUTRI AKIFA|08132901201</t>
  </si>
  <si>
    <t>TOKO ROHMAH</t>
  </si>
  <si>
    <t>ODP-KRZ-FT/08</t>
  </si>
  <si>
    <t>WO066177516</t>
  </si>
  <si>
    <t>|MN00836|/TOKO ROHMAH/WINBACK HSI B2B + NETMONK (1:1) 200MBPS 946,1RB PSB DISC 70%//noengbaharoen@gmail.com/AINUR ROHMAH/81776993638</t>
  </si>
  <si>
    <t>2026-10-11 15:00:00|Nama : BU AINUR ROHMAH  No Hp : 081776993638 No Hp Alternatif :  Tanggal : 11 Oktober 2026 Interval : PAGI  Note : Mohon hubungi pelanggan terlebih dahulu |40900827|MYDITA</t>
  </si>
  <si>
    <t>Human Fashion</t>
  </si>
  <si>
    <t>ODP-WWR-FA/28 FA/D05/28.01</t>
  </si>
  <si>
    <t>WO066155295</t>
  </si>
  <si>
    <t>|MC40142|MYIA-061197188484/POI/Dra. Theresia lake/082340027131/ifaabat@gmail.com</t>
  </si>
  <si>
    <t>2026-10-11 15:00:00 | telp :082340027131 alt : manja : pagi /siang11/10/2026 hub sebelum ke lokasi</t>
  </si>
  <si>
    <t>INSAN CITA MARINE</t>
  </si>
  <si>
    <t>ODP-LBO-FC/49 FC/D02/49.01</t>
  </si>
  <si>
    <t>WO066154405</t>
  </si>
  <si>
    <t>MD|MYDB-20261010270567|SC00001/MC00041|INSAN CITA MARINE|082113130311</t>
  </si>
  <si>
    <t>Villa Wahyu13</t>
  </si>
  <si>
    <t>ODP-SRR-FG/140</t>
  </si>
  <si>
    <t>WO066199253</t>
  </si>
  <si>
    <t>|MN00176|MYIA-034734817885/POI/I Putu Gede Wahyu Laksana /081916749600/villawahyu13@gmail.com</t>
  </si>
  <si>
    <t>2026-10-10 08:00:00 | Tanggal Pemasangan : 10 Oktober 2026  Jam Pemasangan : 08:00 15:00  Info Tambahan : Hubungi pelanggan dulu sebelum ke lokasi terimakasih</t>
  </si>
  <si>
    <t>ODP-SRR-FG/14 FG/D02/14.01</t>
  </si>
  <si>
    <t>WO066069228</t>
  </si>
  <si>
    <t>Follow Up Revoke Completed, New Order ID : SC1002631565</t>
  </si>
  <si>
    <t>WO066152276</t>
  </si>
  <si>
    <t>2026-10-12 08:00:00|Nama PIC:  bp komang suhardana  No HP: 08873369878 Alt: 081915723578 Tanggal: 12/10/2026 Jam Pasang: Pagi Note: Hubungi sebelum ke lokasi, terimakasih. |40931149|MYDITA</t>
  </si>
  <si>
    <t>PT Tigatra Infokom</t>
  </si>
  <si>
    <t>ODP-NGR-FB/06 FB/D02/06.01</t>
  </si>
  <si>
    <t>WO066108624</t>
  </si>
  <si>
    <t>|MN00843|MYIA-075777163545/POI/I Made Sudrajat/0811887509/made.sudrajat@triplegate.net.id</t>
  </si>
  <si>
    <t>Kantor Perbekel Desa Luwus</t>
  </si>
  <si>
    <t>ODP-BTR-FL/24</t>
  </si>
  <si>
    <t>WO066061226</t>
  </si>
  <si>
    <t>MN02658/PIC I MADE NARKA/085738541951/kantordesaluwus@gmail.com</t>
  </si>
  <si>
    <t>2026-10-12 11:00:00|Tanggal: 10/10/2026 Jam Pasang: 08.00 - 12.00 Note: Hubungi sebelum ke lokasi, terimakasih.  |40931149|MYDITA</t>
  </si>
  <si>
    <t>SPBU 5482112</t>
  </si>
  <si>
    <t>ODP-BTR-FL/15</t>
  </si>
  <si>
    <t>WO066095893</t>
  </si>
  <si>
    <t>MN02658/PIC ABDUL MUJIB/085790642441/spbu.bali.5482112@gmail.com</t>
  </si>
  <si>
    <t>2026-10-10 11:00:00|Tanggal pemasangan : 10 Oct 2026 Jam pemasangan : 12.00 Info Tambahan : Hubungi pelanggan dulu sebelum ke lokasi terima kasih.|40941148|MYDITA</t>
  </si>
  <si>
    <t>ODP-TBN-FAM/37</t>
  </si>
  <si>
    <t>WO066073638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</si>
  <si>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E24058;E24058 ~ ES24 </t>
  </si>
  <si>
    <t>WO066116231</t>
  </si>
  <si>
    <t>2026-10-10 15:00:00|Nama Pic : bp agus No Hp Pic : 085847308751 No alt : - Jam Pemasangan : siang  Tanggal Pemasangan : 10 Oktober 2026|40951375|MYDITA</t>
  </si>
  <si>
    <t>MAYA Balian resort</t>
  </si>
  <si>
    <t>ODP-TBN-FU/21</t>
  </si>
  <si>
    <t>WO066116320</t>
  </si>
  <si>
    <t>2026-10-10 15:00:00|Nama Pic : AGUS  No Hp Pic : 085847308751 No alt : - Jam Pemasangan : pagi  Tanggal Pemasangan : 10 Oktober 2026|40951375|MYDITA</t>
  </si>
  <si>
    <t>SMAN 1 Penebel</t>
  </si>
  <si>
    <t>ODP-TBN-FX/24</t>
  </si>
  <si>
    <t>MN00087/PIC Gede Agus Wiryawan, S.Pd/081338521946/smaspenjaya1987@gmail.com</t>
  </si>
  <si>
    <t>CV TUNAS INDAH</t>
  </si>
  <si>
    <t>ODP-UBN-FAQ/26</t>
  </si>
  <si>
    <t>WO066217017</t>
  </si>
  <si>
    <t>|MN02658| PAK MADE/089678004691/spbu.bali.5480110.maruti@gmail.com</t>
  </si>
  <si>
    <t>2026-10-12 15:00:00|telp :085929879301 alt : manja : pagi / siang 12/10/2026 hub sebelum ke lokasi |40000802|MYDITA</t>
  </si>
  <si>
    <t>- SP_NOSS;SP_NOSS ~ Internet NOSS Multispeed Network[0]  - SP_NOSS;SP_NOSS ~ Internet NOSS Multispeed Network[0]  - E26017;E26017 ~ ES26 - Paket HSI Basic (HSIEF) Khusus Winback 3.0[0]  - E26017~null~105871;E26017||11||Abodemen 0[0]  - E26017~null~E26017_</t>
  </si>
  <si>
    <t>PT THE KANJENG INDONESIA</t>
  </si>
  <si>
    <t>ODP-MMN-FR/02 FR/D01/02.01</t>
  </si>
  <si>
    <t>WO066109279</t>
  </si>
  <si>
    <t>|MN02665|MYIA-018090069187/POI/Pak rahmad/081995466021/acct.thekanjeng@gmail.com</t>
  </si>
  <si>
    <t>WO066108680</t>
  </si>
  <si>
    <t>|MN02665|MYIA-013447053262/POI/pak deka/081995466021/acct.thekanjeng@gmail.com</t>
  </si>
  <si>
    <t>ODP-MMN-FR/40 FR/D03/40.01</t>
  </si>
  <si>
    <t>WO066109153</t>
  </si>
  <si>
    <t>|MN02665|MYIA-021814577485/POI/pak deka/081995466021/acct.thekanjeng@gmail.com</t>
  </si>
  <si>
    <t>THE KANJENG INDONESIA</t>
  </si>
  <si>
    <t>WO066104573</t>
  </si>
  <si>
    <t>|MN02665|MYIA-078276993623/POI/pak deka/081995466021/acct.thekanjeng@gmail.com</t>
  </si>
  <si>
    <t xml:space="preserve">2026-10-10 15:00:00 | Tanggal : 10 Oktober 2026 Jam : siang Hubungi pelanggan sebelum ke lokasi </t>
  </si>
  <si>
    <t>WO066177165</t>
  </si>
  <si>
    <t>|MN02665|MYIA-013890825449/POI/pak deka/081995466021/acct.thekanjeng@gmail.com</t>
  </si>
  <si>
    <t>WO066104320</t>
  </si>
  <si>
    <t>|MN02665|MYIA-079719573834/POI/pak deka/081995466021/acct.thekanjeng@gmail.com</t>
  </si>
  <si>
    <t>WO066080972</t>
  </si>
  <si>
    <t>|MN02364|/PIC I PUTU SANDY ERMAWAN/085601300769-082329162249/sandyermawan97@gmail.com</t>
  </si>
  <si>
    <t>2026-10-10 08:00:00|Tanggal pemasangan : 10 Oct 2026 Jam pemasangan : 08.00 Info Tambahan : Hubungi pelanggan dulu sebelum ke lokasi terima kasih.|40941148|MYDITA</t>
  </si>
  <si>
    <t>SD NEGERI 4 PENATIH</t>
  </si>
  <si>
    <t>ODP-TOP-FR/95</t>
  </si>
  <si>
    <t>WO066091211</t>
  </si>
  <si>
    <t>|MN02885| IBU NIANDAYANI/082329162249/niandayani1990@gmail.com</t>
  </si>
  <si>
    <t>2026-10-10 11:00:00|Nama PIC : SD NEGERI 4 PENATIH No HP : 082329162249 No Alt : - M Janji : sabtu 10 oktober  2026 Jam Pasang : Pagi / Siang Note : hubungi pelanggan jika ingin ke lokasi, terima kasih. |40951377|MYDITA</t>
  </si>
  <si>
    <t>PT. ORTHO BINTANG TIMUR</t>
  </si>
  <si>
    <t>ODP-KLM-FH/41</t>
  </si>
  <si>
    <t>WO066109717</t>
  </si>
  <si>
    <t>|MN02885| IBU OKA TIRTA/081227017422/orthobintangtimur@gmail.com</t>
  </si>
  <si>
    <t>2026-10-12 11:00:00|Nama : BU NI WAYAN OKA TIRTA ASIH No Hp : 081227017422 No Alt :  Tgl Pemasangan : 12 Oktober 2026 Interval : SIANG Note : Hubungi pelanggan terlebih dahulu|40000798|MYDITA</t>
  </si>
  <si>
    <t>Follow Up Revoke Completed, New Order ID : SC1002631844</t>
  </si>
  <si>
    <t>ODP-GIN-FQ/64</t>
  </si>
  <si>
    <t>WO066220345</t>
  </si>
  <si>
    <t>2026-10-06 08:00:00|Jam Pemasangan : 08:00 - 12.00  Tanggal Pemasangan : SELASA 06 OKTOBER 2026  Info Tambahan : Hubungi pelanggan sebelum datang ke lokasi|40981184|MYDITA</t>
  </si>
  <si>
    <t>Home Stay Komang</t>
  </si>
  <si>
    <t>ODP-SMA-FAH/08</t>
  </si>
  <si>
    <t>WO066062783</t>
  </si>
  <si>
    <t>|MN02750|/PIC I KOMANG TRESNA/085888011421/tvsaya1997@gmaip.com</t>
  </si>
  <si>
    <t>UD. Siti Barokah</t>
  </si>
  <si>
    <t>ODP-GER-FAH/74 FAH/D08/74.01</t>
  </si>
  <si>
    <t>WO066316555</t>
  </si>
  <si>
    <t>|MB00449|MYIA-062858554678/POI/bapak/085923081813/zainudinsani998@gmail.com</t>
  </si>
  <si>
    <t>2026-10-14 08:00:00 | Tanggal pemasangan: 14/10//2026 Jam pemasangan : pagi/siang Info Tambahan : Hubungi pelanggan dulu sebelum ke lokasi. terima kasih</t>
  </si>
  <si>
    <t>13-10-2026 12:10:23</t>
  </si>
  <si>
    <t>Kios herman</t>
  </si>
  <si>
    <t>ODP-PYA-FAG/57 FAG/D09/57.01</t>
  </si>
  <si>
    <t>WO066223995</t>
  </si>
  <si>
    <t>|MC40234|MYIA-050986402240/POI/herman/087865270260/aniisaaptri2703@gmail.com</t>
  </si>
  <si>
    <t>FALLOUT HOMEPASS</t>
  </si>
  <si>
    <t>Provisioning Failed|WFM|INF009782370|salah tagging</t>
  </si>
  <si>
    <t>BAPEDA LOMBOK TIMUR 3</t>
  </si>
  <si>
    <t>ODP-SEL-FAP/21</t>
  </si>
  <si>
    <t>DGS|HSI|AO|RYAN PRATAMA|896616|BAPEDA LOMBOK TIMUR 1|HSI 50MBPS|8113900770</t>
  </si>
  <si>
    <t>13-10-2026 14:25:23</t>
  </si>
  <si>
    <t>- 11_11446;Biaya PSB HSI EBIS Tunai di Depan ~ 11[150000]  - E23015;E23015 ~ ES23 - Perangkat ONT[0]  - E23015~null~44292;E23015||11||Abodemen 0[0]  - E23015~null~E23015_SWONT;SWONT ~ Biaya Sewa ONT ~ E23015[30000]  - E24057;E24057 ~ ES24 - Paket HSI Bisn</t>
  </si>
  <si>
    <t>ODP-SGG-FAW/30</t>
  </si>
  <si>
    <t>WO066324465</t>
  </si>
  <si>
    <t>2026-10-12 08:00:00 | Tanggal pemasangan : 12 OKTOBER 2026  Jam pemasangan : pagi/siang  Info Tambahan : Hubungi pelanggan dulu sebelum ke lokasi  terima kasih</t>
  </si>
  <si>
    <t>Follow Up Revoke Completed, New Order ID : SC1002634815</t>
  </si>
  <si>
    <t>TOKO GRAND BAROKAH</t>
  </si>
  <si>
    <t>ODP-MTR-FBA/41 FBA/D01/41.01</t>
  </si>
  <si>
    <t>WO066276208</t>
  </si>
  <si>
    <t>MD|MYDB-20261012270621|SC00001/MC00069|TOKO GRAND BAROKAH|082341524273</t>
  </si>
  <si>
    <t>2026-10-13 15:00:00 | Nama Pic : BP RAMADAN No Hp Pic : 082341524273 Jam Pemasangan : 08:00 - 12.00 Tanggal Pemasangan : SELASA 13 OKTOBER 2026 Info Tambahan : Hubungi pelanggan sebelum datang ke lokasi</t>
  </si>
  <si>
    <t>toko ismail</t>
  </si>
  <si>
    <t>ODP-SAP-FAA/58 FAA/D05/58.01</t>
  </si>
  <si>
    <t>WO066282117</t>
  </si>
  <si>
    <t>MD|MYDB-20261012270644|SC00001/MC00127|toko ismail|082340130791</t>
  </si>
  <si>
    <t>2026-10-14 11:00:00 | Nama PIC : Bp Ismail No Hp : 082340130791 Alt : - Manja : 13 Okt 2026 Jam : Pagi / Siang Note : Hubungi pelanggan terlebih dahulu</t>
  </si>
  <si>
    <t>HSI Bisnis Bundling OCA Breach PSB 70% - 300 Mbps</t>
  </si>
  <si>
    <t>Follow Up Revoke Completed, New Order ID : SC1002635143</t>
  </si>
  <si>
    <t>ODP-SIL-FAA/71</t>
  </si>
  <si>
    <t>WO066337636</t>
  </si>
  <si>
    <t xml:space="preserve">2026-10-10 08:00:00 | Nama PIC : Ibu Wahidah  No HP : 082341407346  No Alt : -  M Janji : 10 Oktober 2026  Jam Pasang : Pagi / Siang  Note : hubungi pelanggan jika ingin kelokasi  </t>
  </si>
  <si>
    <t>SMPN 5 Donggo satap</t>
  </si>
  <si>
    <t>ODP-SIL-FAC/51</t>
  </si>
  <si>
    <t>WO066339607</t>
  </si>
  <si>
    <t>|MN02085|MYIA-025404210589/POI/Salahuddin/082236376692/salahuddin31121989@gmail.com</t>
  </si>
  <si>
    <t>2026-10-14 11:00:00 | Nama Pic : bp salahuddin No Hp Pic : 082236376692 No alt : - Jam Pemasangan : pagi  Tanggal Pemasangan : 17 Oktober 2026</t>
  </si>
  <si>
    <t>13-10-2026 14:40:09</t>
  </si>
  <si>
    <t>WARUNG MAKAN PELANGI</t>
  </si>
  <si>
    <t>GCL-EMP-F01/04 GCL/F01/04.01</t>
  </si>
  <si>
    <t>WO066324454</t>
  </si>
  <si>
    <t>|MC20057|MYIA-075089007236/POI/Indra Jaya/082143254356/indr4665@gmail.com</t>
  </si>
  <si>
    <t>2026-10-14 11:00:00 | Tanggal pemasangan: 14/10//2026 Jam pemasangan : pagi/siang Info Tambahan : Hubungi pelanggan dulu sebelum ke lokasi. terima kasih</t>
  </si>
  <si>
    <t>UD TANI SUDADI</t>
  </si>
  <si>
    <t>ODP-SBW-FAW/45 FAW/D04/45.01</t>
  </si>
  <si>
    <t>WO066277947</t>
  </si>
  <si>
    <t>MD|MYDB-20261012270632|DN00001/MN01576|UD TANI SUDADI|082339038683</t>
  </si>
  <si>
    <t>2026-10-13 15:00:00 | Nama Pic : BP SUDADI No Hp Pic : 082339038683 Jam Pemasangan : 08:00 - 12.00 Tanggal Pemasangan : SELASA 13 OKTOBER 2026 Info Tambahan : Hubungi pelanggan sebelum datang ke lokasi</t>
  </si>
  <si>
    <t>MTsN 4 MALANG R. WAKA</t>
  </si>
  <si>
    <t>ODP-SBM-FC/16 FC/D01/16.01</t>
  </si>
  <si>
    <t>WO066306855</t>
  </si>
  <si>
    <t>|MN02703|MYIA-068668342749/POI/Zainal Arifin/085801711477/mtsn4malang@gmail.com</t>
  </si>
  <si>
    <t>2026-10-14 08:00:00 | 087887711033 No Alt : - M Janji : 14 Oktober  2026 Jam Pasang : Pagi / Siang Note : hubungi pelanggan jika ingin kelokasi</t>
  </si>
  <si>
    <t>13-10-2026 09:40:36</t>
  </si>
  <si>
    <t>HSI Bisnis Basic Bundling OCA Breach Checker Promo 2026 PSB 70% - 200 Mbps</t>
  </si>
  <si>
    <t>TOKO WANTI</t>
  </si>
  <si>
    <t>ODP-SBP-FG/12 FG/D01/12.01</t>
  </si>
  <si>
    <t>WO066250246</t>
  </si>
  <si>
    <t>|MC20235|MYIA-074571948490/POI/HANDIK ALI RAHMAN/083899558408/witeljtb@gmail.com</t>
  </si>
  <si>
    <t>2026-10-13 11:00:00 | Nama Pic : bp HANDIK  No Hp Pic : 083899558408 No alt : - Jam Pemasangan : pagi  Tanggal Pemasangan : 13 Oktober 2026</t>
  </si>
  <si>
    <t>HSI Bisnis Bundling OCA Breach Checker Promo 2026 PSB 70% - 300 Mbps</t>
  </si>
  <si>
    <t>PT Ciomas Adisatwa-Divisi Pullet - area Bululawang</t>
  </si>
  <si>
    <t>GCL-TUR-F01/03 GCL/TUR/03.01</t>
  </si>
  <si>
    <t>WO066260610</t>
  </si>
  <si>
    <t>|MC20057|MYIA-058886894013/POI/Dulkasani WHP/081217704161/dulkasani@gmail.com</t>
  </si>
  <si>
    <t>2026-10-13 11:00:00 | Tanggal pemasangan: 13/10//2026 Jam pemasangan : pagi/siang Info Tambahan : Hubungi pelanggan dulu sebelum ke lokasi. terima kasih</t>
  </si>
  <si>
    <t>MENARA COFFEE</t>
  </si>
  <si>
    <t>ODP-KPO-FBC/145 FBC/D10/145.01</t>
  </si>
  <si>
    <t>WO066309172</t>
  </si>
  <si>
    <t>|MN00398|MYIA-098566557114/POI/JUNIAS SATRIAWAN/085852041355/juniasnanda@gmail.com</t>
  </si>
  <si>
    <t>2026-10-15 08:00:00 | Tanggal Pemasangan : 15 Oktober 2026 Jam Pemasangan : 08:00 15:00 Info Tambahan : Hubungi pelanggan dulu sebelum ke lokasi terimakasih</t>
  </si>
  <si>
    <t>13-10-2026 09:55:13</t>
  </si>
  <si>
    <t>SPBU 5466149</t>
  </si>
  <si>
    <t>ODP-LDY-FE/46</t>
  </si>
  <si>
    <t>WO066313879</t>
  </si>
  <si>
    <t>|MN00385|MYIA-036959823377/POI/Agung Suyono/085217500719/pt.citraselatanagung@gmail.com</t>
  </si>
  <si>
    <t>13-10-2026 10:55:12</t>
  </si>
  <si>
    <t>SINARENGAN COFFEE</t>
  </si>
  <si>
    <t>ODP-SNT-FA/18 FA/D02/18.01</t>
  </si>
  <si>
    <t>WO066239699</t>
  </si>
  <si>
    <t>|MN02734|MYIA-000215433393/POI/RISMA BELLA AYU EYDA PUTRI/081234579725/rismabella25@tmails.net</t>
  </si>
  <si>
    <t>2026-10-13 08:00:00 | M Janji : (13/10/2026) jam Pasang : 09:00 Note : hubungi pelanggan jika ingin kelokasi</t>
  </si>
  <si>
    <t>NOVATIC SKIN KLINIK</t>
  </si>
  <si>
    <t>ODP-TUL-FL/53 FL/D06/53.01</t>
  </si>
  <si>
    <t>WO066324123</t>
  </si>
  <si>
    <t>|MN00418|MYIA-041794793910/POI/UNTARI DYAH RATNA/085725058369/udyahratna22@gmail.com</t>
  </si>
  <si>
    <t>SEKOLAH DASAR NEGERI 1 KARANGGDUWUR NEW</t>
  </si>
  <si>
    <t>ODP-GOM-FAP/065 FAP/D04/065.01</t>
  </si>
  <si>
    <t>WO066268739</t>
  </si>
  <si>
    <t>|MN00662|MYIA-028122784437/POI/SRI HARYANI/085329494223/satukarangduwur@gmail.com</t>
  </si>
  <si>
    <t xml:space="preserve">2026-10-14 11:00:00 | Tanggal : 13 Oktober 2026 Jam : pagi siang Hubungi pelanggan sebelum ke lokasi </t>
  </si>
  <si>
    <t>MI MUHAMMADIYAH</t>
  </si>
  <si>
    <t>ODP-GOM-FAD/043 FAD/D07/043.01</t>
  </si>
  <si>
    <t>WO066330534</t>
  </si>
  <si>
    <t>|MN00662|MYIA-008242095859/POI/Wahyu/085229773778/mim.madureso@gmail.com</t>
  </si>
  <si>
    <t>2026-10-14 11:00:00 | Nama PIC : Wahyu No HP : 085229773778 Alt :  Tgl Pemasangan : 14 Oktober 2026 Interval : PAGI / SIANG Note : Hubungi pelanggan terlebih dahulu</t>
  </si>
  <si>
    <t>13-10-2026 13:25:28</t>
  </si>
  <si>
    <t>HSI Bisnis Basic Khusus Winback PSB 70% - 100 Mbps</t>
  </si>
  <si>
    <t>YAYASAN PENDIDIKAN SMP IT AR</t>
  </si>
  <si>
    <t>ODP-KBM-FAG/062 FAG/D02/062.01</t>
  </si>
  <si>
    <t>WO066247377</t>
  </si>
  <si>
    <t>|MN00662|MYIA-011624393006/POI/Agil Ponco/085842652437/smpitarrisalah.kbm@gmail.com</t>
  </si>
  <si>
    <t>2026-10-13 08:00:00 | Nama PIC : BAPAK AGIL No HP : 085842652437 Alt :  M Janji : (SELASA/13/OKTOBER/2026) jam Pasang : 09:00 Note : hubungi pelanggan jika ingin kelokasi</t>
  </si>
  <si>
    <t>HSI Bisnis Basic PSB 70% - 150 Mbps</t>
  </si>
  <si>
    <t>KANTOR DESA DAWUNG</t>
  </si>
  <si>
    <t>ODP-MGE-FAT/025 FAT/D06/025.01</t>
  </si>
  <si>
    <t>WO066252009</t>
  </si>
  <si>
    <t>|MN02759|MYIA-004938425232/POI/NUR KHOLIS/085848747732/smansecang@gmail.com</t>
  </si>
  <si>
    <t>2026-10-13 11:00:00 | Tanggal pemasangan : 13 OKTOBER 2026 Jam pemasangan : pagi/siang Info Tambahan : Hubungi pelanggan dulu sebelum ke lokasi terima kasih</t>
  </si>
  <si>
    <t>WO066235226</t>
  </si>
  <si>
    <t>|MN02481|MYIA-085046595542/POI/NURJANI/081903851713/nurjani120470@gmail.com</t>
  </si>
  <si>
    <t xml:space="preserve">2026-10-13 08:00:00 | Tanggal: 13/10/2026 Jam Pasang: 08.00 - 12.00 Note: Hubungi sebelum ke lokasi, terimakasih.  </t>
  </si>
  <si>
    <t>PT ABADI GEMILANG SEJAHTERA BERSAMA</t>
  </si>
  <si>
    <t>ODP-MGE-FP/119 FP/D04/119.01</t>
  </si>
  <si>
    <t>WO066283849</t>
  </si>
  <si>
    <t>|MN02816|MYIA-020999927584/POI/Restu Fahrunnisa/085876046645/restufahrunnisa@gmail.com</t>
  </si>
  <si>
    <t>2026-10-13 15:00:00 | Nama PIC : Ibu Restu No Hp : 085876046645 Alt : - Manja : 13 Okt 2026 Jam : Pagi / Siang Note : Hubungi pelanggan terlebih dahulu</t>
  </si>
  <si>
    <t>MTY</t>
  </si>
  <si>
    <t>PP WASKITA WIKA KSO</t>
  </si>
  <si>
    <t>ODP-MTY-FAH/030 FAH/D01/030.01</t>
  </si>
  <si>
    <t>WO066317566</t>
  </si>
  <si>
    <t>|MC80042|MYIA-025416775008/POI/Nurkholis Ashari/081381774201/nurkholis.ashari@gmail.com</t>
  </si>
  <si>
    <t>2026-10-14 08:00:00 | Tanggal Pemasangan : 14 Oktober 2026 Jam Pemasangan : 08:00 15:00 Info Tambahan : Hubungi pelanggan dulu sebelum ke lokasi terimakasih</t>
  </si>
  <si>
    <t>MERTOYUDAN</t>
  </si>
  <si>
    <t>ODP-SWT-FAJ/021 FAJ/D04/021.01</t>
  </si>
  <si>
    <t>WO066326107</t>
  </si>
  <si>
    <t>|MN02816|MYIA-064805229336/POI/Restu Fahrunnisa /085876046645/restufahrunnisa@gmail.com</t>
  </si>
  <si>
    <t>2026-10-14 11:00:00 | Tanggal pemasangan : 14 OKTOBER 2026 Jam pemasangan : pagi/siang Info Tambahan : Hubungi pelanggan dulu sebelum ke lokasi terima kasih</t>
  </si>
  <si>
    <t>YAYASAN PENDIDIKAN ISLAM AL FATAH</t>
  </si>
  <si>
    <t>ODP-PAE-FZ/05 FZ/D01/05.01</t>
  </si>
  <si>
    <t>WO066288297</t>
  </si>
  <si>
    <t>MD|MYDB-20261012270652|DC20010/MC20003|YAYASAN PENDIDIKAN ISLAM AL FATAH|081232362159</t>
  </si>
  <si>
    <t>2026-10-13 15:00:00 | Tanggal pemasangan : 13 Oct 2026 Jam pemasangan : 12.00 Info Tambahan : Hubungi pelanggan dulu sebelum ke lokasi terima kasih.</t>
  </si>
  <si>
    <t>ODP-KDI-FAS/15 FAS/D02/15.01</t>
  </si>
  <si>
    <t>WO066313369</t>
  </si>
  <si>
    <t>|MN02746|MYIA-021402849687/POI/Hadji Dandi Rusly/085781362353/rajaemasidkediri@gmail.com</t>
  </si>
  <si>
    <t>MAGENTA COMPUTER</t>
  </si>
  <si>
    <t>ODP-CRB-FE/06 FE/D02/06.01</t>
  </si>
  <si>
    <t>WO066233228</t>
  </si>
  <si>
    <t>MD|MYDB-20261012270606|DN00001/MN02053|MAGENTA COMPUTER|085111603447</t>
  </si>
  <si>
    <t>2026-10-13 08:00:00 | Nama Pic : BP RIDWAN No Hp Pic : 085111603447 Jam Pemasangan : 08:00 - 12.00 Tanggal Pemasangan : SELASA 13 OKTOBER 2026 Info Tambahan : Hubungi pelanggan sebelum datang ke lokasi</t>
  </si>
  <si>
    <t>PT. Sociolla Retail Indonesia</t>
  </si>
  <si>
    <t>WO066317401</t>
  </si>
  <si>
    <t>|MN00285|MYIA-003954974444/POI/M FACHREZA ALFIANSYAH /081398354672/invoice.verification.sri@sociolla.com</t>
  </si>
  <si>
    <t xml:space="preserve">2026-10-15 15:00:00 | Tanggal: 14/10/2026 Jam Pasang: 08.00 - 12.00 Note: Hubungi sebelum ke lokasi, terimakasih. </t>
  </si>
  <si>
    <t>ANGKRINGAN MUJIONO</t>
  </si>
  <si>
    <t>ODP-UTR-FA/06</t>
  </si>
  <si>
    <t>WO066308427</t>
  </si>
  <si>
    <t>MN00286;INET 1:2 50 MBPS HRGA 280RB;PSB 150 RB;MUJIONO;085108868668;kwulanegusti@gmail.com</t>
  </si>
  <si>
    <t>2026-10-14 08:00:00|Nama Pic : BP MUJIONO No Hp Pic : 085108868668 Jam Pemasangan : 08:00 - 12.00 Tanggal Pemasangan : RABU 14 OKTOBER 2026 Info Tambahan : Hubungi pelanggan sebelum datang ke lokasi|40000798|MYDITA</t>
  </si>
  <si>
    <t>CV RAHAYU JAYA MADIUN</t>
  </si>
  <si>
    <t>ODP-MSP-FG/73 FG/D11/73.01</t>
  </si>
  <si>
    <t>WO066292061</t>
  </si>
  <si>
    <t>|MN00286|MYIA-088597436681/POI/FAYZAL ANWAR/082329830323/anwarfayzal90@gmail.com</t>
  </si>
  <si>
    <t>2026-10-14 08:00:00 | Nama PIC : BAPAK FAYZAL  No HP : 082329830323 Alt :  M Janji : (RABU/14/OKTOBER/2026) jam Pasang : 09:00 Note : hubungi pelanggan jika ingin kelokasi</t>
  </si>
  <si>
    <t>SMPN 3 TULAKAN</t>
  </si>
  <si>
    <t>ODP-PNZ-FP/18 FP/D03/18.01</t>
  </si>
  <si>
    <t>WO066323075</t>
  </si>
  <si>
    <t>|MC20214|MYIA-062703155680/POI/Bambang/082132619094/bambangsantoso.pctn@gmail.com</t>
  </si>
  <si>
    <t xml:space="preserve">2026-10-14 08:00:00 | Nama :BAPA BAMBANG No HP :082132619094 No Alternatif : M Janji : 14/10/2026 Jam Pasang : Pagi NoteÃ‚Â :  Hubungi terlebih dahulu sebelum ke lokasi </t>
  </si>
  <si>
    <t>UNIDA EDUPRENEUR CENTER</t>
  </si>
  <si>
    <t>ODP-PON-FAN/41</t>
  </si>
  <si>
    <t>WO066257315</t>
  </si>
  <si>
    <t>MD|MYDB-20261010270557|DN00001/MN02053|UNIDA EDUPRENEUR CENTER|089629002020</t>
  </si>
  <si>
    <t>2026-10-13 11:00:00 | Nama Pic : BP WAHYU No Hp Pic : 089629002020 Jam Pemasangan : 08:00 - 12.00 Tanggal Pemasangan : SELASA 13 OKTOBER 2026 Info Tambahan : Hubungi pelanggan sebelum datang ke lokasi</t>
  </si>
  <si>
    <t>Masjid HJ Anis Syarifah</t>
  </si>
  <si>
    <t>ODP-WTS-FBV/016 FBV/D01/016.01</t>
  </si>
  <si>
    <t>WO066238971</t>
  </si>
  <si>
    <t>|MN00298|MYIA-023608034742/POI/Ridho Adi Kurniawan/081357273609/itgisaratantra@gmail.com</t>
  </si>
  <si>
    <t xml:space="preserve">2026-10-13 15:00:00 | Jam pemasangan : 08.00 - 12.00 Waktu pemasangan : 13 oktober 2026 Info Tambahan : Hubungi pelanggan dulu sebelum ke lokasi terimakasih </t>
  </si>
  <si>
    <t>ODP-WNS-FAT/012</t>
  </si>
  <si>
    <t>WO066249012</t>
  </si>
  <si>
    <t>2026-10-09 15:00:00 | M Janji : 09/10/2026  Jam Pasang : Pagi  NoteÃ‚Â :  Hubungi terlebih dahulu sebelum ke lokasi</t>
  </si>
  <si>
    <t>Follow Up Revoke Completed, New Order ID : SC1002632730</t>
  </si>
  <si>
    <t>ODP-SMN-FBD/132</t>
  </si>
  <si>
    <t>BBS</t>
  </si>
  <si>
    <t>KOST PUTRI SOKOWULAN</t>
  </si>
  <si>
    <t>ODP-BBS-FU/052 FU/D03/052.01</t>
  </si>
  <si>
    <t>WO066259108</t>
  </si>
  <si>
    <t>|MC80054|MYIA-092695797139/POI/PATMAWATI/082226041926/cvasetkostproperti@gmail.com</t>
  </si>
  <si>
    <t>2026-10-13 11:00:00 | Nama PIC : PATMAWATI No HP : 082226041926 No Alt : - M Janji : 13 Oktober  2026 Jam Pasang : Pagi / Siang Note : hubungi pelanggan jika ingin kelokasi</t>
  </si>
  <si>
    <t>ODP-KEN-FAW/137</t>
  </si>
  <si>
    <t>WO066308978</t>
  </si>
  <si>
    <t>2026-10-11 11:00:00 | M Janji : 11 oktober 2026  jam Pasang : 08.00 - 13.00  Note : hubungi pelanggan jika ingin kelokasi</t>
  </si>
  <si>
    <t>Follow Up Revoke Completed, New Order ID : SC1002634245</t>
  </si>
  <si>
    <t>Follow Up Revoke Completed, New Order ID : SC1002634498</t>
  </si>
  <si>
    <t>WO066314767</t>
  </si>
  <si>
    <t xml:space="preserve">2026-10-11 11:00:00 | Nama PIC : Ibu Rara  No HP : 087838403677  No Alt : -  M Janji : 11 Oktober  2026  Jam Pasang : Pagi / Siang  Note : hubungi pelanggan jika ingin kelokasi  </t>
  </si>
  <si>
    <t>Synergy Efficiency Solutions</t>
  </si>
  <si>
    <t>ODP-KBU-FBZ/078</t>
  </si>
  <si>
    <t>WO066311379</t>
  </si>
  <si>
    <t>|MB00503|MYIA-082043056826/POI/bapak/089626900317/caroline@synergy.id</t>
  </si>
  <si>
    <t>2026-09-14 11:00:00 | Nama PIC:  BU CAROLINE   No HP: 089626900317  Alt:  Tanggal: 14/9/2026  Jam Pasang: Siang  Note: Hubungi sebelum ke lokasi, terimakasih.</t>
  </si>
  <si>
    <t>13-10-2026 10:25:29</t>
  </si>
  <si>
    <t>PT LAKU6 ONLINE INDONESIA</t>
  </si>
  <si>
    <t>ODP-KBU-FDT/60</t>
  </si>
  <si>
    <t>WO066266859</t>
  </si>
  <si>
    <t>|MN01672|MYIA-000278151057/POI/Adry Mukhlisin/081212465095/adry.mukhlisin@laku6.com</t>
  </si>
  <si>
    <t>2026-10-14 11:00:00 | Nama PIC : Bp Adry No Hp : 081212465095 Alt : - Manja : 14 Okt 2026 Jam : Pagi / Siang Note : Hubungi pelanggan terlebih dahulu</t>
  </si>
  <si>
    <t>HSI Bisnis Bundling OCA Breach Checker Promo 2026 Dual Band PSB 70% - 100 Mbps</t>
  </si>
  <si>
    <t>ZOGYA GRAFINDO</t>
  </si>
  <si>
    <t>ODP-PGR-FCC/070 FCC/D06/070.01</t>
  </si>
  <si>
    <t>WO066226235</t>
  </si>
  <si>
    <t>|MC80063|MYIA-029718654735/POI/AHMAD FAHRONI/08179060333/zogyagrafindo@gmail.com</t>
  </si>
  <si>
    <t>Follow Up Revoke Completed, New Order ID : SC1002635089</t>
  </si>
  <si>
    <t>ODP-PGR-FED/083</t>
  </si>
  <si>
    <t>WO066284829</t>
  </si>
  <si>
    <t>|MC80063|MYIA-038778711916/POI/AHMAD FAHRONI/08179060333/zogyagrafindo@gmail.com</t>
  </si>
  <si>
    <t>2026-10-13 15:00:00 | Tanggal pemasangan : 13 OKTOBER 2026 Jam pemasangan : pagi/siang Info Tambahan : Hubungi pelanggan dulu sebelum ke lokasi terima kasih</t>
  </si>
  <si>
    <t>ODP-PGR-FED/077</t>
  </si>
  <si>
    <t>WO066335916</t>
  </si>
  <si>
    <t xml:space="preserve">2026-10-13 08:00:00 | Tanggal: 13/10/2026  Jam Pasang: 08.00 - 12.00  Note: Hubungi sebelum ke lokasi, terimakasih.   </t>
  </si>
  <si>
    <t>SD Muhammadiyah Nitikan di Giwangan</t>
  </si>
  <si>
    <t>ODP-PGR-FDR/031</t>
  </si>
  <si>
    <t>|MC80228|/SD Muhammadiyah Nitikan di Giwangan/Paket HSI Bisnis Promo HPN 1:1 50Mbps/Sulhan Jamroji/085292260010/sdmunita@gmail.com</t>
  </si>
  <si>
    <t>ODP-BEA-FA/106</t>
  </si>
  <si>
    <t>WO066259039</t>
  </si>
  <si>
    <t>2026-10-05 08:00:00 | Nama PIC : ibu nurul  No HP :  082331634880  Alt :   M Janji : (SENIN/5/OKTOBER/2026)  jam Pasang : 09:00  Note : hubungi pelanggan jika ingin kelokasi</t>
  </si>
  <si>
    <t>Follow Up Revoke Completed, New Order ID : SC1002632973</t>
  </si>
  <si>
    <t>SMP Islam Nurul Huda</t>
  </si>
  <si>
    <t>ODP-SPG-FP/64 FP/D05/64.01</t>
  </si>
  <si>
    <t>WO066315771</t>
  </si>
  <si>
    <t>|MN02326|MYIA-018929784875/POI/Muzeri/082335974057/smpislamnurulhuda123@gmail.com</t>
  </si>
  <si>
    <t>2026-10-14 08:00:00 | Manja : 14 Okt 2026 Jam : Pagi (08.00) Note : Hubungi pelanggan terlebih dahulu</t>
  </si>
  <si>
    <t>YAYASAN AT TAQWA MALENGGUR</t>
  </si>
  <si>
    <t>ODP-KPP-FF/24 FF/D04/24.01</t>
  </si>
  <si>
    <t>WO066302754</t>
  </si>
  <si>
    <t>|MC20002|MYIA-004824124275/POI/MUSTAGHFIRI/085808803686/mustaghfirinurum88@tmails.net</t>
  </si>
  <si>
    <t>2026-10-14 08:00:00 | Jam Pemasangan : 08:00 - 12.00 Tanggal Pemasangan : RABU 14 OKTOBER 2026 Info Tambahan : Hubungi pelanggan sebelum datang ke lokasi</t>
  </si>
  <si>
    <t>13-10-2026 08:40:05</t>
  </si>
  <si>
    <t>TOKO TAROAN BERKAH</t>
  </si>
  <si>
    <t>ODP-PME-FBB/36 FBB/D05/36.01</t>
  </si>
  <si>
    <t>WO066313795</t>
  </si>
  <si>
    <t>MD|MYDB-20261013270664|DN00001/MN00558|TOKO TAROAN BERKAH|085727458327</t>
  </si>
  <si>
    <t>2026-10-14 08:00:00 | Nama PIC : Hafid No HP : 085727458327 Alt :  Tgl Pemasangan : 14 Oktober 2026 Interval : PAGI / SIANG Note : Hubungi pelanggan terlebih dahulu</t>
  </si>
  <si>
    <t>TOKO ANSHORI BERKAH</t>
  </si>
  <si>
    <t>WO066308621</t>
  </si>
  <si>
    <t>MD|MYDB-20261012270654|DN00001/MN00086|TOKO ANSHORI BERKAH|087899237088</t>
  </si>
  <si>
    <t xml:space="preserve">2026-10-14 08:00:00 | Tanggal pemasangan : 14 Oct 2026 Jam pemasangan : 08.00 12.00 Info Tambahan : Hubungi pelanggan dulu sebelum ke lokasi terima kasih.  </t>
  </si>
  <si>
    <t>TOKO SUKSES</t>
  </si>
  <si>
    <t>ODP-PRG-FC/51 FC/D02/51.01</t>
  </si>
  <si>
    <t>WO066258299</t>
  </si>
  <si>
    <t>MD|MYDB-20261012270631|DN00001/MN00806|TOKO SUKSES|089672022443</t>
  </si>
  <si>
    <t xml:space="preserve">2026-10-13 11:00:00 | Tanggal: 13/10/2026 Jam Pasang: 08.00 - 12.00 Note: Hubungi sebelum ke lokasi, terimakasih.  </t>
  </si>
  <si>
    <t>WO066223075</t>
  </si>
  <si>
    <t>MD|MYDB-20261011270597|DN00001/MN00806|TOKO SUKSES|089672022443</t>
  </si>
  <si>
    <t xml:space="preserve">2026-10-13 08:00:00 | Tanggal: 13/10/2026 Jam Pasang: Pagi Note: Hubungi sebelum ke lokasi, terimakasih.  </t>
  </si>
  <si>
    <t>PKBM SAWUNGGALING</t>
  </si>
  <si>
    <t>ODP-SMP-FAC/30 FAC/D03/30.01</t>
  </si>
  <si>
    <t>WO066287166</t>
  </si>
  <si>
    <t>MD|MYDB-20261012270649|DN00001/MN00806|PKBM SAWUNGGALING|087761760909</t>
  </si>
  <si>
    <t>WARKOP SAMBUNG RASA</t>
  </si>
  <si>
    <t>ODP-KBL-FAC/14 FAC/D03/14.01</t>
  </si>
  <si>
    <t>WO066337056</t>
  </si>
  <si>
    <t>MD|MYDB-20261013270685|DN00001/MN02094|WARKOP SAMBUNG RASA|082223377721</t>
  </si>
  <si>
    <t xml:space="preserve">2026-10-14 11:00:00 | Tanggal: 14/10/2026 Jam Pasang: 08.00 - 12.00 Note: Hubungi sebelum ke lokasi, terimakasih. </t>
  </si>
  <si>
    <t>WO066336514</t>
  </si>
  <si>
    <t>MD|MYDB-20261013270688|DN00001/MN02094|WARKOP SAMBUNG RASA|082223377721</t>
  </si>
  <si>
    <t>2026-10-14 10:00:00 | Nama Pic : BP ACHMAD No Hp Pic : 082223377721 Jam Pemasangan : 08:00 - 12.00 Tanggal Pemasangan : RABU 14 OKTOBER 2026 Info Tambahan : Hubungi pelanggan sebelum datang ke lokasi</t>
  </si>
  <si>
    <t>Toko Tedy</t>
  </si>
  <si>
    <t>ODP-KBL-FAQ/32</t>
  </si>
  <si>
    <t>|MN00889|/Toko Tedy/HSI Basic Promo HUT Telkom (1:2) 50 Mbps (Rp 320.000) PSB Rp 150.000/087745347380/Khusnulku96@gmail.com/Tedy fajar alamsyah/JL Kapas krampung buntu no 35 surabaya</t>
  </si>
  <si>
    <t>ODP-IJK-FJH/18</t>
  </si>
  <si>
    <t>WO066276416</t>
  </si>
  <si>
    <t xml:space="preserve">2026-10-09 15:00:00 |   M Janji : (09/10/2026)  jam Pasang : 09:00  Note : hubungi pelanggan jika ingin kelokasi    </t>
  </si>
  <si>
    <t>Follow Up Revoke Completed, New Order ID : SC1002633465</t>
  </si>
  <si>
    <t>Cyber Unit4 Subdit2</t>
  </si>
  <si>
    <t>ODP-IJK-FC/08</t>
  </si>
  <si>
    <t>MC20245|Cyber Unit4 Subdit2|HSI 300MB|088289482016/</t>
  </si>
  <si>
    <t>PT NUSANTARA MODE KREASI</t>
  </si>
  <si>
    <t>ODP-IJK-FHW/12 FHW/D01/12.01</t>
  </si>
  <si>
    <t>WO066282980</t>
  </si>
  <si>
    <t>|MB00449|MYIA-019552600544/POI/bapak/085122006464/akundtf02@gmail.com</t>
  </si>
  <si>
    <t>2026-10-13 15:00:00 | Tanggal pemasangan: 13/10//2026 Jam pemasangan : pagi/siang Info Tambahan : Hubungi pelanggan dulu sebelum ke lokasi. terima kasih</t>
  </si>
  <si>
    <t>INPROGRESS</t>
  </si>
  <si>
    <t>PT MAHARDHIKA BINTANG BERJAYA</t>
  </si>
  <si>
    <t>AMRBS;400664;AMEX;ASANDHYASARI;RBS-3;SURAMADU;PSB;PT MAHARDHIKA BINTANG BERJAYA;HSI Bisnis (1:1) 75 Mbps (Rp 519.000) PSB Rp 150.000;Fajar 087783008982 - Mikael 085929857077;mesachfajar@gmail.com;Mesach Fajar Sulistyawan;Tenant Yamie Panda, Royal Plaza La</t>
  </si>
  <si>
    <t>PT. ARSABA VISI SEJAHTERA</t>
  </si>
  <si>
    <t>ODP-TDS-FCP/83</t>
  </si>
  <si>
    <t>AMRBS;940137;AM;ISTIHAMIN FITRI;RBS-3;SURAMADU;PSB;PT. ARSABA VISI SEJAHTERA;HSI Bisnis (1:1) 150 Mbps (Rp 819.000) PSB Rp 150.000;08999839222;bhs.pdn@gmail.com;ZAID BOBSAID;Darmo Permai Timur VI No. 9A, Sonokwijenan, Kec. Sukomanunggal, Surabaya, Jawa Ti</t>
  </si>
  <si>
    <t>WARKOP DUKUH KUPANG</t>
  </si>
  <si>
    <t>ODP-DMO-FNH/39 FNH/D03/39.01</t>
  </si>
  <si>
    <t>WO066226393</t>
  </si>
  <si>
    <t>MD|MYDB-20261012270603|DN00001/MN00443|WARKOP DUKUH KUPANG|081265768227</t>
  </si>
  <si>
    <t xml:space="preserve">2026-10-13 08:00:00 | Jam pemasangan : 08.00 - 12.00 Waktu pemasangan : 13 oktober 2026 Info Tambahan : Hubungi pelanggan dulu sebelum ke lokasi terimakasih  </t>
  </si>
  <si>
    <t>MOCH ARIEF</t>
  </si>
  <si>
    <t>AMRBS;940137;AM;ISTIHAMIN FITRI;RBS-3;SURAMADU;PSB;MOCH ARIEF-RESTAURAT HOUSE OF WOK ;HSI Bisnis Promo HUT Telkom (1:1) 50 Mbps (Rp 355.000) PSB Rp 150.000;081559680049 - 0895639015301;annakharisna315@gmail.com;MOCH ARIEF;BG JUNCTION MALL TENANT RESTAURAT</t>
  </si>
  <si>
    <t>WARKOP MEPET</t>
  </si>
  <si>
    <t>ODP-MYR-FLE/09 FLE/D02/09.01</t>
  </si>
  <si>
    <t>WO066329174</t>
  </si>
  <si>
    <t>|MN00086|MYIA-096925800279/POI/AGUS YULISTIYO/08176656606/pocongkembar@gmail.com</t>
  </si>
  <si>
    <t>2026-10-14 11:00:00 | Manja : 14 Okt 2026 Jam : Pagi (08.00) Note : Hubungi pelanggan terlebih dahulu</t>
  </si>
  <si>
    <t>source lab indonesia</t>
  </si>
  <si>
    <t>ODP-RKT-FTY/52 FTY/D06/52.01</t>
  </si>
  <si>
    <t>WO066315080</t>
  </si>
  <si>
    <t>|MC20232|MYIA-078054635868/POI/norman dewantoro/082143859123/sourcelab.id@gmail.com</t>
  </si>
  <si>
    <t>2026-10-14 08:00:00 | Nama Pic : bp norman  No Hp Pic : 082143859123 No alt : - Jam Pemasangan : pagi  Tanggal Pemasangan : 14 Oktober 2026</t>
  </si>
  <si>
    <t>PT. WIN OADIRA SUKSES</t>
  </si>
  <si>
    <t>ODP-RKT-FKT/08 FKT/D01/08.01</t>
  </si>
  <si>
    <t>WO066304326</t>
  </si>
  <si>
    <t>MD|MYDB-20261012270604|DN00001/MN00443|PT. WIN OADIRA SUKSES|6281234501069</t>
  </si>
  <si>
    <t>13-10-2026 08:55:14</t>
  </si>
  <si>
    <t>SMA NEGERI 1 POLANHARJO</t>
  </si>
  <si>
    <t>ODP-DLG-FE/009 FE/D01/009.01</t>
  </si>
  <si>
    <t>WO066282749</t>
  </si>
  <si>
    <t>|MN00943|MYIA-069326582039/POI/AGUS WAHYUDI /087836989354/wahyudiagus1275@gmail.com</t>
  </si>
  <si>
    <t>2026-10-13 15:00:00 | Nama PIC : Agus  No HP : 087836989354 No Alt : 0272551718 M Janji : 13 Oktober  2026 Jam Pasang : Pagi / Siang Note : hubungi pelanggan jika ingin kelokasi</t>
  </si>
  <si>
    <t>PT. BUMI PEMBANGUNAN PERTIWI - SOLO</t>
  </si>
  <si>
    <t>ODP-KTO-FD/005 FD/D11/005.01</t>
  </si>
  <si>
    <t>WO066328540</t>
  </si>
  <si>
    <t>|MN00265|MYIA-039765191789/POI/ERMAWATI /081227330130/successjayagroupmadiun@gmail.com</t>
  </si>
  <si>
    <t>13-10-2026 12:54:59</t>
  </si>
  <si>
    <t>CANCEL ORDER INVALID SURVEY remark : cancel by hotda krn indikasi reseler  response : OK</t>
  </si>
  <si>
    <t>BENGKEL MOBIL SENTANA MOTOR</t>
  </si>
  <si>
    <t>ODP-RDB-FE/039 FE/D02/039</t>
  </si>
  <si>
    <t>WO066302216</t>
  </si>
  <si>
    <t>|MC60134|MYIA-044423342192/POI/IMAM DWI FEBRIANTO/082341272151/s07673926@gmail.com</t>
  </si>
  <si>
    <t>SPPG KALIMARO</t>
  </si>
  <si>
    <t>ODP-GBU-FE/070 FE/D02/070.01</t>
  </si>
  <si>
    <t>WO066325497</t>
  </si>
  <si>
    <t>|MN01996|MYIA-073453464125/POI/Afif Khoirul Umam/083144999829/afifkhoirul123@gmail.com</t>
  </si>
  <si>
    <t>13-10-2026 12:25:09</t>
  </si>
  <si>
    <t>ODP-PWB-FC/073</t>
  </si>
  <si>
    <t>WO066268786</t>
  </si>
  <si>
    <t>2026-10-13 11:00:00|Nama Pic : IBU SOFI No Hp Pic : 081391783419 Jam Pemasangan : 08:00 - 12.00 Tanggal Pemasangan : SELASA 13 OKTOBER 2026 Info Tambahan : Hubungi pelanggan sebelum datang ke lokasi|40000798|MYDITA</t>
  </si>
  <si>
    <t>PUSKESMAS PURWODADI II</t>
  </si>
  <si>
    <t>ODP-PWB-FC/073 FC/D08/073.01</t>
  </si>
  <si>
    <t>WO066234804</t>
  </si>
  <si>
    <t>|MN01314|MYIA-090218648449/POI/SOELFIATI/081391783419/puskesmasnambuhan2@gmail.com</t>
  </si>
  <si>
    <t>2026-10-13 08:00:00 | Tanggal pemasangan: 13/10//2026 Jam pemasangan : pagi/siang Info Tambahan : Hubungi pelanggan dulu sebelum ke lokasi. terima kasih</t>
  </si>
  <si>
    <t>live Streaming Suwanto</t>
  </si>
  <si>
    <t>ODP-PWB-FD/167 FD/D09/167.01</t>
  </si>
  <si>
    <t>WO066319768</t>
  </si>
  <si>
    <t>|MN00447|MYIA-075971716473/POI/Suwanto/085113721267/rimbaburu@gmail.com</t>
  </si>
  <si>
    <t xml:space="preserve">2026-10-14 08:00:00 | Nama :SUWANTO No HP :085113721267 No Alternatif : M Janji : 14/10/2026 Jam Pasang : Pagi NoteÃ‚Â :  Hubungi terlebih dahulu sebelum ke lokasi </t>
  </si>
  <si>
    <t>PT PRATAMA KURNIA KASIH</t>
  </si>
  <si>
    <t>ODP-GLD-FAG/077</t>
  </si>
  <si>
    <t>WO066339824</t>
  </si>
  <si>
    <t xml:space="preserve">AMRBS;406949/Elsa//TREG4SOLO/VINCENTIUS ADITYA HERNAWAN 08562824149 / 085799519927/kurniakasihit@gmail.com/PSB BISNIS WINBACK 2.0 1S INET ONLY 50Mbps ABODEMEN 355.000 PLUS PPN </t>
  </si>
  <si>
    <t>2026-10-14 11:00:00|Tanggal pemasangan : 14 OKTOBER 2026 Jam pemasangan : pagi/siang Info Tambahan : Hubungi pelanggan dulu sebelum ke lokasi terima kasih|40010577|MYDITA</t>
  </si>
  <si>
    <t>PYJ6 Ã¢â‚¬â€œ Payless Solo Paragon</t>
  </si>
  <si>
    <t>ODP-KRT-FED/015</t>
  </si>
  <si>
    <t>WO066268573</t>
  </si>
  <si>
    <t>AMRBS;960218/Candra Evita Tryariestya/TREG4SOLO/Ayu Putri Angreani Kusanto/08990794495/ayu.putri@next1.co.id /PSB HSI BISNIS 1S INET 50MBPS 439.000</t>
  </si>
  <si>
    <t>2026-10-13 11:00:00|Nama PIC : IBU AYU No HP : 08990794495 Alt :  M Janji : (SELASA/13/OKTOBER/2026) jam Pasang : 09:00 Note : hubungi pelanggan jika ingin kelokasi|40961371|MYDITA</t>
  </si>
  <si>
    <t>SSJM Sport Station Solo Paragon</t>
  </si>
  <si>
    <t>WO066283149</t>
  </si>
  <si>
    <t>2026-10-13 15:00:00|Nama :AYU No HP :08990794495 No Alternatif : M Janji : 13/10/2026 Jam Pasang : Pagi NoteÃ‚Â :  Hubungi terlebih dahulu sebelum ke lokasi|40951377|MYDITA</t>
  </si>
  <si>
    <t>- E23046;E23046 ~ ES23 - Paket HSI Bisnis[0]  - E23046~null~E23046_UNL;UNL ~ Internet-Link Unlimited Internet Usage ~ E23046[0]  - E23046~null~44877;E23046||11||Abodemen 0[0]  - E23046~null~E23046_HSIE50M;HSIE50M ~ High Speed Internet EBIS 50 Mbps ~ E2304</t>
  </si>
  <si>
    <t>SK70 Ã¢â‚¬â€œ Skechers Solo Paragon</t>
  </si>
  <si>
    <t>WO066278309</t>
  </si>
  <si>
    <t>2026-10-13 15:00:00|Tanggal pemasangan: 13/10//2026 Jam pemasangan : pagi/siang Info Tambahan : Hubungi pelanggan dulu sebelum ke lokasi. terima kasih|40921089|MYDITA</t>
  </si>
  <si>
    <t>SMK MUHAMMADIYAH 4 SURAKARTA</t>
  </si>
  <si>
    <t>ODP-KRT-FBZ/096 FBZ/D09/096.01</t>
  </si>
  <si>
    <t>WO066302586</t>
  </si>
  <si>
    <t>|MN00396|MYIA-097394305216/POI/Musyarofah/0818256655/smkmuh4ska@gmail.com</t>
  </si>
  <si>
    <t>Universitas Pignatelli Triputra</t>
  </si>
  <si>
    <t>ODP-KRT-FP/005</t>
  </si>
  <si>
    <t>AMRBS;406329/Afiq Adzana/TREG4SOLO/Danny Sebastian/088232089390/universitaspignatellitriputra@gmail.com/PSB Winback 2.0 Bisnis 300 Mbps Rp 1.130.000</t>
  </si>
  <si>
    <t>ODP-MSO-FJ/055</t>
  </si>
  <si>
    <t>WO066286269</t>
  </si>
  <si>
    <t xml:space="preserve">|MB00449|MYIA-065446410866/POI/ibu/085848772344/padmasekarjagatcv@gmail.com </t>
  </si>
  <si>
    <t>2026-10-13 15:00:00|Tanggal : 13 Oktober 2026 Jam : pagi siang Hubungi pelanggan sebelum ke lokasi |40981182|MYDITA</t>
  </si>
  <si>
    <t>ODP-MSO-FCD/004</t>
  </si>
  <si>
    <t>WO066274899</t>
  </si>
  <si>
    <t>AMRBS;402714;AMANDA OKTARIANI;JKT OUTER;HSI Bisnis PSB 70% - 200 Mbps - (1049000);CP BPK IVAN ;08516297623;windu.mahardika@velo.co.id</t>
  </si>
  <si>
    <t>2026-10-13 15:00:00|Tanggal: 13/10/2026 Jam Pasang: 08.00 - 12.00 Note: Hubungi sebelum ke lokasi, terimakasih.  |40931149|MYDITA</t>
  </si>
  <si>
    <t>- 11_11446;Biaya PSB HSI EBIS Tunai di Depan ~ 11[500000]  - E23046;E23046 ~ ES23 - Paket HSI Bisnis[0]  - E23046~null~E23046_UNL;UNL ~ Internet-Link Unlimited Internet Usage ~ E23046[0]  - E23046~null~44877;E23046||11||Abodemen 0[0]  - E23046~null~E23046</t>
  </si>
  <si>
    <t>ERABLUE NGESENG GEMOLONG</t>
  </si>
  <si>
    <t>ODP-MSO-FCD/049 FCD/D06/049.01</t>
  </si>
  <si>
    <t>WO066271570</t>
  </si>
  <si>
    <t>|MN01857|MYIA-091524632935/POI/HASBIBINTARO SHIDDIQ/081249549394/nextperdanaone@gmail.com</t>
  </si>
  <si>
    <t>2026-10-13 15:00:00 | Nama PIC : ERABLUE NGESENG GEMOLONG No HP : 081249549394 No Alt : - M Janji : 13 Oktober  2026 Jam Pasang : Pagi / Siang Note : hubungi pelanggan jika ingin kelokasi</t>
  </si>
  <si>
    <t>WAITING : |MYDITA</t>
  </si>
  <si>
    <t>JOGER STUDIO</t>
  </si>
  <si>
    <t>ODP-JOM-FAB/30</t>
  </si>
  <si>
    <t>WO066338489</t>
  </si>
  <si>
    <t>|MN02084|/JOGER STUDIO /WINBACK HSI B2B + NETMONK (1:1) 200MBPS 946,1RB PSB DISC 70%//Putuw192@gmail.com/I PUTU WIDIANA /85342903100</t>
  </si>
  <si>
    <t>13-10-2026 13:40:32</t>
  </si>
  <si>
    <t>W, PENGKOL (WARUNG PINGIR KOLAM)</t>
  </si>
  <si>
    <t>ODP-MOJ-FQ/47</t>
  </si>
  <si>
    <t>WO066323316</t>
  </si>
  <si>
    <t>|MN02271|/W, PENGKOL (WARUNG PINGIR KOLAM) /PROMO H2 HSI B2B BISNIS + NETMONK (1:1) 150MBPS 636,1RB PSB DISC 70%//silkum136@gmail.com/MOCHAMMAD MUKLIS/85337120995</t>
  </si>
  <si>
    <t>2026-10-14 08:00:00|Tanggal pemasangan: 14/10//2026 Jam pemasangan : pagi/siang Info Tambahan : Hubungi pelanggan dulu sebelum ke lokasi. terima kasih|40921089|MYDITA</t>
  </si>
  <si>
    <t>ODP-NRJ-FB/08</t>
  </si>
  <si>
    <t>WO066246564</t>
  </si>
  <si>
    <t>2026-10-08 11:00:00 | Tanggal pemasangan: 08/10/2026  Jam pemasangan : pagi / siang  Info Tambahan : Hubungi pelanggan dulu sebelum ke lokasi.  terima kasih</t>
  </si>
  <si>
    <t>Follow Up Revoke Completed, New Order ID : SC1002632672</t>
  </si>
  <si>
    <t>KANTOR DESA JATIGEDONG</t>
  </si>
  <si>
    <t>ODP-POS-FC/54</t>
  </si>
  <si>
    <t>WO066263967</t>
  </si>
  <si>
    <t>|MN01222|/KANTOR DESA JATIGEDONG/WINBACK 2.0 HSI B2B (1:1) 75MBPS 415RB PSB DISC 70%//alhamdafarhan@gmail.com/FARHAN NAUFAL FALAKH ALHAMDA/85102234345</t>
  </si>
  <si>
    <t>2026-10-13 11:00:00|M Janji : (13/10/2026) jam Pasang : 09:00 Note : hubungi pelanggan jika ingin kelokasi|40971304|MYDITA</t>
  </si>
  <si>
    <t>DANA MINNING</t>
  </si>
  <si>
    <t>ODP-DLA-FB/17</t>
  </si>
  <si>
    <t>WO066276614</t>
  </si>
  <si>
    <t>|MN00518|/DANA MINNING/WINBACK HSI B2B + NETMONK (1:1) 200MBPS 946,1RB PSB DISC 70%/fendipradana688@gmail.com/FENDI PRADANA/81271583695</t>
  </si>
  <si>
    <t>SDN BALONGMASIN 2</t>
  </si>
  <si>
    <t>ODP-MJS-FS/26</t>
  </si>
  <si>
    <t>WO066242643</t>
  </si>
  <si>
    <t>|MN02783|/SDN BALONGMASIN 2 /WINBACK 2.0 HSI B2B (1:2) 50MBPS 320RB PSB DISC 70%//ayuni220590@gmail.com/SIROTAKUL AYUNI/85785051104</t>
  </si>
  <si>
    <t>2026-10-13 08:00:00|Nama Pic : IBU AYUNI No Hp Pic : 085785051104 Jam Pemasangan : 08:00 - 12.00 Tanggal Pemasangan : SELASA 13 OKTOBER 2026 Info Tambahan : Hubungi pelanggan sebelum datang ke lokasi|40000798|MYDITA</t>
  </si>
  <si>
    <t>PT. Karya Murni Indocipta</t>
  </si>
  <si>
    <t>ODP-NGI-FJ/03 FJ/D01/03.01</t>
  </si>
  <si>
    <t>WO066329922</t>
  </si>
  <si>
    <t>|MB00449|MYIA-063781301283/POI/bapak/08123355003/kami@karyamurni.co.id</t>
  </si>
  <si>
    <t xml:space="preserve">2026-10-14 11:00:00 | Tanggal pemasangan : 14 Oct 2026 Jam pemasangan : 08.00 12.00 Info Tambahan : Hubungi pelanggan dulu sebelum ke lokasi terima kasih. </t>
  </si>
  <si>
    <t>ODP-MRT-FJ/23</t>
  </si>
  <si>
    <t>WO066245672</t>
  </si>
  <si>
    <t>2026-10-10 15:00:00 | Nama :MARGARETA  No HP :082139991857  No Alternatif :  M Janji : 10/10/2026  Jam Pasang : Pagi  NoteÃ‚Â :  Hubungi terlebih dahulu sebelum ke lokasi</t>
  </si>
  <si>
    <t>WO066303034</t>
  </si>
  <si>
    <t>Follow Up Revoke Completed, New Order ID : SC1002633978</t>
  </si>
  <si>
    <t>Follow Up Revoke Completed, New Order ID : SC1002632644</t>
  </si>
  <si>
    <t>SMP KATOLIK SANTO YUSUF</t>
  </si>
  <si>
    <t>ODP-MRT-FAF/58</t>
  </si>
  <si>
    <t>WO066317039</t>
  </si>
  <si>
    <t>AMRBS/404303/NUR KRISNA FEBRIYANTO/R3/JATIM TIMUR/HSI WINBACK 3.0 BISNIS 200MBPS 730.000/OKTOFIANUS KEFI /genevievekefi.03@gmail.com</t>
  </si>
  <si>
    <t>2026-10-14 08:00:00|Nama :BAPA KEFI No HP :082333906619 No Alternatif : M Janji : 14/10/2026 Jam Pasang : Pagi NoteÃ‚Â :  Hubungi terlebih dahulu sebelum ke lokasi |40951377|MYDITA</t>
  </si>
  <si>
    <t>RESTORAN CABE MERAH</t>
  </si>
  <si>
    <t>ODP-SDA-FHB/03</t>
  </si>
  <si>
    <t>WO066254342</t>
  </si>
  <si>
    <t>|MN02580|/RESTORAN CABE MERAH/WINBACK 2.0 HSI B2B (1:1) 75MBPS 415RB PSB DISC 70%//official.kyatigroup@gmail.com/FAISAL/87788760646</t>
  </si>
  <si>
    <t>2026-10-13 11:00:00|Nama :FAISAL No HP :087788760646 No Alternatif : M Janji : 13/10/2026 Jam Pasang : Pagi NoteÃ‚Â :  Hubungi terlebih dahulu sebelum ke lokasi |40951377|MYDITA</t>
  </si>
  <si>
    <t>LA CASA DE PADEL</t>
  </si>
  <si>
    <t>ODP-SDA-FT/45</t>
  </si>
  <si>
    <t>|MN02620|/LA CASA DE PADEL/WINBACK 2.0 HSI B2B (1:1) 75MBPS 415RB PSB DISC 70%//lacasadepadelsda@gmail.com/LANNY MARLINAH/85133859585</t>
  </si>
  <si>
    <t>|MN02620|/LA CASA DE PADEL/HSI B2B (1:1) + PHONE (800 MENIT) 100MBPS 645RB PSB DISC 70%//lacasadepadelsda@gmail.com/LANNY MARLINAH/85133859585</t>
  </si>
  <si>
    <t>WO066320455</t>
  </si>
  <si>
    <t>|MB00450|MYIA-045494746116/POI/Anthony/081321999782/leeanthony878@yahoo.com</t>
  </si>
  <si>
    <t>PT BEHAESTEX</t>
  </si>
  <si>
    <t>ODP-PDA-FA/44</t>
  </si>
  <si>
    <t>WO066239418</t>
  </si>
  <si>
    <t>AMRBS;940137;AM;ISTIHAMIN FITRIYAH;RBS-3;SURAMADU;PSB;PT BEHAESTEX;NUR YAHYA;08999839222;bhs.pdn@gmail.com;HSI Bisnis (1:1) 300 Mbps (Rp 1.499.000) PSB Rp 150.000;</t>
  </si>
  <si>
    <t>2026-10-16 08:00:00|Nama PIC : Bp Faisal No Hp : 08999839222 Alt : - Manja : 16 Okt 2026 Jam : Pagi / Siang Note : Hubungi pelanggan terlebih dahulu|40951378|MYDITA</t>
  </si>
  <si>
    <t>FCC - HD1A - INPROGRESS FOLLOW UP</t>
  </si>
  <si>
    <t>CV ARFA SEJAHTERA</t>
  </si>
  <si>
    <t>ODP-PDA-FAU/27</t>
  </si>
  <si>
    <t>AMRBS;940137;AM;ISTIHAMIN FITRI;RBS-3;SURAMADU;PSB;CV ARFA SEJAHTERA;HSI Bisnis (1:1) 150 Mbps (Rp 819.000) PSB Rp 150.000;08999839222;bhs.pdn@gmail.com;MUHAMMAD HAYKAL MARTAK;Suwo Kulon Embong , Suwayuwo, Kec. Sukorejo, Pasuruan, Jawa Timur 67161</t>
  </si>
  <si>
    <t>FOLLOW UP : Follow Up Ghina Swanti Ariesa 40941148|MYDITA</t>
  </si>
  <si>
    <t>CV GELORA BANGUN PERTIWI</t>
  </si>
  <si>
    <t>ODP-PDA-FW/17</t>
  </si>
  <si>
    <t>AMRBS;940137;AM;ISTIHAMIN FITRI;RBS-3;SURAMADU;PSB;CV GELORA BANGUN PERTIWI;HSI Bisnis (1:1) 150 Mbps (Rp 819.000) PSB Rp 150.000;08999839222;bhs.pdn@gmail.com;TAUFIQURRAHMAN,S.Kom;Jl. Rambutan No.2, Kedung, Karang Jati, Kec. Pandaan, Pasuruan, Jawa Timur</t>
  </si>
  <si>
    <t>VILLA KOEZ 2</t>
  </si>
  <si>
    <t>ODP-PGE-FC/27</t>
  </si>
  <si>
    <t>WO066262011</t>
  </si>
  <si>
    <t>|MC30038|/ARIF PUJIANTO/85785469751/arifpujianto1508@gmail.com</t>
  </si>
  <si>
    <t>2026-10-13 11:00:00|Tanggal pemasangan : 13 Oct 2026 Jam pemasangan : 12.00 Info Tambahan : Hubungi pelanggan dulu sebelum ke lokasi terima kasih.|40941148|MYDITA</t>
  </si>
  <si>
    <t>Badan cahaya lestari permai abadi</t>
  </si>
  <si>
    <t>ODP-WR1-FGV/40</t>
  </si>
  <si>
    <t>|MN02446|/Badan cahaya lestari permai abadi/Yuwiko pradana huda/087743061865/ferdi@valentinogreas.com/HSI Basic Promo HUT Telkom (1:2) 200 Mbps (Rp 675.000) PSB Rp 150.000</t>
  </si>
  <si>
    <t>Puskesmas Medaeng</t>
  </si>
  <si>
    <t>ODP-WR1-FEV/70 FEV/D03/70.01</t>
  </si>
  <si>
    <t>WO066323487</t>
  </si>
  <si>
    <t>|MC20057|MYIA-079269221607/POI/Dr. Novi Wiria Pridayanti/081332003343/puskesmas.medaeng@gmail.com</t>
  </si>
  <si>
    <t>TOKO OKTIA</t>
  </si>
  <si>
    <t>ODP-TPO-FAA/06 FAA/D02/01.06</t>
  </si>
  <si>
    <t>WO066229451</t>
  </si>
  <si>
    <t>MD|MYDB-20261010270569|DN00001/MN00443|TOKO OKTIA|081333465117</t>
  </si>
  <si>
    <t xml:space="preserve">2026-10-13 08:00:00 | Jam pemasangan : 08.00 - 12.00 Waktu pemasangan : 13 oktober 2026 Info Tambahan : Hubungi pelanggan dulu sebelum ke lokasi terimakasih </t>
  </si>
  <si>
    <t>PT. Abdi Mandiri Nusantara</t>
  </si>
  <si>
    <t>ODP-DMA-FA/018 FA/D07/01.18</t>
  </si>
  <si>
    <t>WO066315545</t>
  </si>
  <si>
    <t>|MN00880|MYIA-063311169545/POI/Makin/081299936206/abdimandirinusantara@gmail.com</t>
  </si>
  <si>
    <t>Kost Wanita Shofiya</t>
  </si>
  <si>
    <t>ODP-SLI-FB/126 FB/D12/126.01</t>
  </si>
  <si>
    <t>WO066281417</t>
  </si>
  <si>
    <t>|MN00481|MYIA-058724709520/POI/Indi Mustofia muna/0882006849078/mustofiaindy@gmail.com</t>
  </si>
  <si>
    <t>2026-10-13 15:00:00 | Nama PIC : Ibu Indi No Hp : 0882006849078 Alt : - Manja : 13 Okt 2026 Jam : Pagi / Siang Note : Hubungi pelanggan terlebih dahulu</t>
  </si>
  <si>
    <t>ODP-BDN-FA/080 FA/D06/080.01</t>
  </si>
  <si>
    <t>WO066256512</t>
  </si>
  <si>
    <t>MD|MYDB-20261006270377|DN00001/MN00663|Kos griyo asri|081558011916</t>
  </si>
  <si>
    <t>2026-10-13 11:00:00 | Tanggal Pemasangan : 13 Oktober 2026 Jam Pemasangan : 08:00 15:00 Info Tambahan : Hubungi pelanggan dulu sebelum ke lokasi terimakasih</t>
  </si>
  <si>
    <t>TOKO MAPAN</t>
  </si>
  <si>
    <t>ODP-BWE-FA/111 FA/D03/111.01</t>
  </si>
  <si>
    <t>WO066229776</t>
  </si>
  <si>
    <t>|MN00426|MYIA-071115736904/POI/Hari Nugroho/085785782833/nugrohhar@gmail.com</t>
  </si>
  <si>
    <t>ODP-BAN-FD/138</t>
  </si>
  <si>
    <t>WO066227826</t>
  </si>
  <si>
    <t xml:space="preserve">2026-10-10 11:00:00 | Waktu pemasangan: 10 oktober 2026  Jam pemasangan : 08.00 - 12.00  Mohon hubungi pelanggan sebelum ke lokasi   Terima kasih  </t>
  </si>
  <si>
    <t>PEMDES GUYANGAN</t>
  </si>
  <si>
    <t>ODP-BAN-FH/003 FH/D02/003.01</t>
  </si>
  <si>
    <t>WO066333347</t>
  </si>
  <si>
    <t>|MC60028|MYIA-076588279971/POI/Slamet Cahyo/085314777474/pemdesguyangan7@gmail.com</t>
  </si>
  <si>
    <t>2026-10-14 11:00:00 | Tanggal pemasangan: 14/10/2026 Jam pemasangan : 11.00 Info Tambahan : Hubungi pelanggan dulu sebelum ke lokasi terima kasih.</t>
  </si>
  <si>
    <t>JPR</t>
  </si>
  <si>
    <t>BALAIDESA TEGALSAMBI</t>
  </si>
  <si>
    <t>ODP-JPR-FD/032 FD/D05/032.01</t>
  </si>
  <si>
    <t>WO066305546</t>
  </si>
  <si>
    <t>|MC60141|MYIA-094937225809/POI/DIDIK AHMAD HASYIM/081326228021/balaidesategalsambi@gmail.com</t>
  </si>
  <si>
    <t>13-10-2026 09:25:11</t>
  </si>
  <si>
    <t>WO066271929</t>
  </si>
  <si>
    <t>2026-10-10 08:00:00|Nama : BP DEDY PRASTYO  No Hp : 085641454795  No Alt :   Tgl Pemasangan : 10 Oktober 2026  Interval : PAGI   Note : Hubungi pelanggan terlebih dahulu|40000798|MYDITA</t>
  </si>
  <si>
    <t>Follow Up Revoke Completed, New Order ID : SC1002633324</t>
  </si>
  <si>
    <t>ODP-KUD-FZ/035</t>
  </si>
  <si>
    <t>WO066284634</t>
  </si>
  <si>
    <t>AMRBS;403099;REG3;MUHAMMAD MASTUR;081226139781;CP ERIN SETYANINGSIH;082223697129;PAKET 1S INET 50 MBPS (439.000);PT GLOBAL JET EXPRESS//REJOSARI_KUDUS;input by tito</t>
  </si>
  <si>
    <t>2026-10-13 15:00:00|Tanggal pemasangan : 13 OKTOBER 2026 Jam pemasangan : pagi/siang Info Tambahan : Hubungi pelanggan dulu sebelum ke lokasi terima kasih|40010577|MYDITA</t>
  </si>
  <si>
    <t>ERABLUE PATI GABUS</t>
  </si>
  <si>
    <t>ODP-PAT-FT/023</t>
  </si>
  <si>
    <t>WO066227136</t>
  </si>
  <si>
    <t>|MN02587|MYIA-048187416077/POI/Hasbibintaro shiddiq/081249549394/nextperdanaone@gmail.com</t>
  </si>
  <si>
    <t>WO066227266</t>
  </si>
  <si>
    <t>|MN02587|MYIA-017487971438/POI/Hasbibintaro shiddiq/081249549394/nextperdanaone@gmail.com</t>
  </si>
  <si>
    <t>CANCEL ORDER INVALID SURVEY remark : CANCEL DUPLIKAT ORDER DENGAN SC1002627503 response : OK</t>
  </si>
  <si>
    <t>ODP-SMT-FCE/061</t>
  </si>
  <si>
    <t>WO066261682</t>
  </si>
  <si>
    <t>2026-10-10 08:00:00 | Nama : BP IMAM MURDIONO   No Hp : 081382214509  No Alt :   Tgl Pemasangan : 10 Oktober 2026  Interval : PAGI   Note : Hubungi pelanggan terlebih dahulu</t>
  </si>
  <si>
    <t>Follow Up Revoke Completed, New Order ID : SC1002633056</t>
  </si>
  <si>
    <t>PS Net</t>
  </si>
  <si>
    <t>ODP-GNK-FB/125 FB/D10/125.01</t>
  </si>
  <si>
    <t>WO066326670</t>
  </si>
  <si>
    <t>|MN00447|MYIA-040308289990/POI/Surono/085863021034/mandauju22@gmail.com</t>
  </si>
  <si>
    <t>13-10-2026 12:40:40</t>
  </si>
  <si>
    <t>PT Hamsina Jaya</t>
  </si>
  <si>
    <t>ODP-MJP-FCU/062 FCU/D04/062.01</t>
  </si>
  <si>
    <t>WO066229530</t>
  </si>
  <si>
    <t>|MB00449|MYIA-015273142306/POI/bapak/085246554630/hamsinajaya.demak@seccogroup.id</t>
  </si>
  <si>
    <t xml:space="preserve">2026-10-13 11:00:00 | Tanggal: 13/10/2026 Jam Pasang: 11.00 Note: Hubungi sebelum ke lokasi, terimakasih.  </t>
  </si>
  <si>
    <t>AZURA STABLE SEMARANG</t>
  </si>
  <si>
    <t>ODP-MJP-FN/140</t>
  </si>
  <si>
    <t>WO066319535</t>
  </si>
  <si>
    <t>|MC50030|/Kiki Agus Safitri/081386666457/azurastable05@gmail.com/Dimas Kertiyasa/403538/AM RACHMAT/AZURA STABLE SEMARANG</t>
  </si>
  <si>
    <t>2026-10-14 08:00:00|Manja : 14 Okt 2026 Jam : Pagi (08.00) Note : Hubungi pelanggan terlebih dahulu|40971304|MYDITA</t>
  </si>
  <si>
    <t>PT PUSTAKARIZKI PUTRA</t>
  </si>
  <si>
    <t>ODP-SSL-FH/02 FH/D02/01.02</t>
  </si>
  <si>
    <t>WO066236917</t>
  </si>
  <si>
    <t>|MN00966|MYIA-089740530278/POI/PRAMARTASHA DEWI SAVIRA, SIE/081227608908/pramartasha03@gmail.com</t>
  </si>
  <si>
    <t>SD NEGERI 1 PASIR KIDUL</t>
  </si>
  <si>
    <t>ODP-PWT-FAP/052 FAP/D03/052.01</t>
  </si>
  <si>
    <t>WO066332258</t>
  </si>
  <si>
    <t>|MC00213|MYIA-027784567172/POI/HARI SUDARTO/081325119947/cicimelawati95@guru.sd.belajar.id</t>
  </si>
  <si>
    <t>ODP-GML-FAF/011</t>
  </si>
  <si>
    <t>WO066323158</t>
  </si>
  <si>
    <t>2026-10-12 11:00:00 | Nama PIC : Maziyyatul Jannah  No HP : 085693401070  Alt :   M Janji : 10/10/2026  Jam Pasang : 08.00  - 13:00   NoteÃ‚Â :  hubungi terlebih dahulu sebelum ke lokasi, terima kasih.</t>
  </si>
  <si>
    <t>Follow Up Revoke Completed, New Order ID : SC1002634796</t>
  </si>
  <si>
    <t>SA; MC80043 ; TIWI  ; TREG3 ; CILACAP ;PSB 2S HSI BISNIS PROMO 50 MB; PT PUTRA KARYA   TEKNIK/087847490081;muhsinun.instink@gmail.com</t>
  </si>
  <si>
    <t>SMK DIPONEGORO MAJENANG</t>
  </si>
  <si>
    <t>ODP-MAN-FF/037 FF/D03/037.01</t>
  </si>
  <si>
    <t>WO066234414</t>
  </si>
  <si>
    <t>|MC80042|MYIA-054127803376/POI/Kris Pambudi/081575154451/krispambudi999@gmail.com</t>
  </si>
  <si>
    <t>2026-10-14 08:00:00 | Nama Pic : bp Kris Pambudi No Hp Pic : 081575154451 No alt : - Jam Pemasangan : pagi  Tanggal Pemasangan : 13 Oktober 2026</t>
  </si>
  <si>
    <t>DAPUR MAMAH EYANG</t>
  </si>
  <si>
    <t>ODP-MAN-FD/112</t>
  </si>
  <si>
    <t>WO066230145</t>
  </si>
  <si>
    <t>|MN02591|MYIA-068577070318/POI/FUJI RAMADHAN/081384255282/fujiramadan180198@gmail.com</t>
  </si>
  <si>
    <t>2026-10-14 08:00:00 | M Janji : (13/10/2026) jam Pasang : 09:00 Note : hubungi pelanggan jika ingin kelokasi</t>
  </si>
  <si>
    <t>WARUNG ES TEH DESA</t>
  </si>
  <si>
    <t>ODP-BJR-FAC/023</t>
  </si>
  <si>
    <t>WO066271934</t>
  </si>
  <si>
    <t>|MN00909|MYIA-075670412061/POI/UMMI NADHIROG/081391771222/ummirachmat@gmail.com</t>
  </si>
  <si>
    <t>2026-10-16 08:00:00 | Nama Pic : IBU UMMI No Hp Pic : 081391771222 Jam Pemasangan : 08:00 - 12.00 Tanggal Pemasangan : SELASA 13 OKTOBER 2026 Info Tambahan : Hubungi pelanggan sebelum datang ke lokasi</t>
  </si>
  <si>
    <t>AKUSAARAA WORKSPACE</t>
  </si>
  <si>
    <t>WO066322727</t>
  </si>
  <si>
    <t>|MN00909|MYIA-015347429060/POI/M IBNUL JAUZI/082138341173/akusaaraa@gmail.com</t>
  </si>
  <si>
    <t>2026-10-16 15:00:00 | Jam Pemasangan : 12.00 Tanggal Pemasangan : MINGGU 12 OKTOBER 2026 Info Tambahan : Hubungi pelanggan sebelum datang ke lokasi</t>
  </si>
  <si>
    <t>RUSANET</t>
  </si>
  <si>
    <t>WO066330745</t>
  </si>
  <si>
    <t>|MN00909|MYIA-088731988277/POI/angger raditya/081326855900/anggerradityo38@gmail.com</t>
  </si>
  <si>
    <t xml:space="preserve">2026-10-16 15:00:00 | Tanggal: 16/10/2026 Jam Pasang: Sore Note: Hubungi sebelum ke lokasi, terimakasih. </t>
  </si>
  <si>
    <t>ODP-KLP-FT/110</t>
  </si>
  <si>
    <t>WO066272389</t>
  </si>
  <si>
    <t>|MN00909|MYIA-087344732798/POI/sunar septianto/0819802881/sunarseptianto@gmail.com</t>
  </si>
  <si>
    <t>2026-10-13 15:00:00 | Nama PIC : Sunar  No HP : 0819802881 No Alt : - M Janji : 13 Oktober  2026 Jam Pasang : Pagi / Siang Note : hubungi pelanggan jika ingin kelokasi</t>
  </si>
  <si>
    <t>PT PALAWI RISORSI</t>
  </si>
  <si>
    <t>ODP-WOS-FAJ/121</t>
  </si>
  <si>
    <t>WO066306172</t>
  </si>
  <si>
    <t>AMRBS ; 402717 ; AMEX ; WIRA ; TREG3 ; MAGELANG ;PSB 1S HSI BISNIS PROMO 1:1 50 MB PROMO HARI PELANGGAN/KEVIN/082241808940/tstpalawiklasterbanyumas@gmail.com/INPUL SC1002591197/SC1002633275</t>
  </si>
  <si>
    <t>2026-10-14 08:00:00|Nama Pic : PT PALAWI RISORSI No Hp Pic : 082241808940 Jam Pemasangan : 08:00 - 12.00 Tanggal Pemasangan : RABU 14 OKTOBER 2026 Info Tambahan : Hubungi pelanggan sebelum datang ke lokasi|40000798|MYDITA</t>
  </si>
  <si>
    <t>SMK AL GHOZALI</t>
  </si>
  <si>
    <t>WO066337757</t>
  </si>
  <si>
    <t>|MN00439|MYIA-039327222619/POI/GUSTI SYARIF ARDIYANSYAH/089630559421/perempuankopi811@gmail.com</t>
  </si>
  <si>
    <t>AMRBS ; 402717 ; AMEX ; WIRA ; TREG3 ; MAGELANG ;PSB 1S HSI BISNIS PROMO 1:1 50 MB PROMO HARI PELANGGAN/KEVIN/082241808940/tstpalawiklasterbanyumas@gmail.com</t>
  </si>
  <si>
    <t>DECLINE : Decline - Pindah Segmentasi HANIF NUROHMAN 40981182|MYDITA</t>
  </si>
  <si>
    <t>PT YIH YOU FOOTWEAR INDONESIA</t>
  </si>
  <si>
    <t>ODP-BTG-FN/214</t>
  </si>
  <si>
    <t>WO066307468</t>
  </si>
  <si>
    <t>AMRBS;405075;REG3;KATATA VEKANIDYA;082225049060;CP.Su Ko Ming;082113217546;PAKET 1S INET 300 MBPS (1.499.000);PT YIH YOU FOOTWEAR INDONESIA</t>
  </si>
  <si>
    <t>2026-10-14 08:00:00|No HP : 082113217546 No Alt : - M Janji : 14 Oktober  2026 Jam Pasang : Pagi / Siang Note : hubungi pelanggan jika ingin kelokasi|40000802|MYDITA</t>
  </si>
  <si>
    <t>ODP-BTG-FN/087</t>
  </si>
  <si>
    <t>WO066308722</t>
  </si>
  <si>
    <t>2026-10-14 08:00:00|Nama Pic : IBU DEVIA No Hp Pic : 082113217546 Jam Pemasangan : 08:00 - 12.00 Tanggal Pemasangan : RABU 14 OKTOBER 2026 Info Tambahan : Hubungi pelanggan sebelum datang ke lokasi|40000798|MYDITA</t>
  </si>
  <si>
    <t>WO066307068</t>
  </si>
  <si>
    <t>Toko Ayu</t>
  </si>
  <si>
    <t>ODP-PKL-FCF/116 FCF/D05/116.01</t>
  </si>
  <si>
    <t>WO066245826</t>
  </si>
  <si>
    <t>|MC50112|MYIA-096636896115/POI/Muchammad bin achmad/085894949494/idrusbinhasan@gmail.com</t>
  </si>
  <si>
    <t xml:space="preserve">2026-10-13 11:00:00 | Tanggal : 13 Oktober 2026 Jam : pagi siang Hubungi pelanggan sebelum ke lokasi </t>
  </si>
  <si>
    <t>KJE</t>
  </si>
  <si>
    <t>COLLECTION FASHION</t>
  </si>
  <si>
    <t>ODP-KJE-FP/025</t>
  </si>
  <si>
    <t>WO066331102</t>
  </si>
  <si>
    <t>|MN01913|MYIA-094101898392/POI/MUHAMMAD RIZQON/0895358135307/rizqoneverywhere@gmail.com</t>
  </si>
  <si>
    <t>2026-10-13 11:00:00 | Tanggal pemasangan : 13 Oct 2026  Jam pemasangan : 12.00  Info Tambahan : Hubungi pelanggan dulu sebelum ke lokasi  terima kasih.</t>
  </si>
  <si>
    <t>ODP-KJE-FP/026 FP/D03/026.01</t>
  </si>
  <si>
    <t>WO066264741</t>
  </si>
  <si>
    <t>2026-10-13 11:00:00 | Tanggal pemasangan : 13 Oct 2026 Jam pemasangan : 12.00 Info Tambahan : Hubungi pelanggan dulu sebelum ke lokasi terima kasih.</t>
  </si>
  <si>
    <t>Follow Up Revoke Completed, New Order ID : SC1002634931</t>
  </si>
  <si>
    <t>ODP-KDW-FP/057</t>
  </si>
  <si>
    <t>WO066261240</t>
  </si>
  <si>
    <t>2026-10-11 11:00:00 | Nama PIC : bu dina  No HP :  085326947280  Alt :   M Janji : (MINGGU/11/OKTOBER/2026)  jam Pasang : 09:00  Note : hubungi pelanggan jika ingin kelokasi</t>
  </si>
  <si>
    <t>Follow Up Revoke Completed, New Order ID : SC1002633042</t>
  </si>
  <si>
    <t>AMRBS;950393;REG3;INDRI ALVI K;082121745712;HSI 200MB;890K;PIC 085226065466;achmad.sobirin@nike.com</t>
  </si>
  <si>
    <t>ODP-PBG-FG/133</t>
  </si>
  <si>
    <t>WO066251423</t>
  </si>
  <si>
    <t>AMRBS;950223;ALDHIAZ;JKT OUTER;HSI BISNIS INET ONLY 50MBPS;Pic Reyhansyah ;CP 087778113956 ;billing@bnteknologi.com</t>
  </si>
  <si>
    <t>2026-10-15 08:00:00|Nama Pic : PT. BANGUN INFORMASI TEKNOLOGI No Hp Pic : 087778113956 No alt : - Jam Pemasangan : pagi  Tanggal Pemasangan : 13 Oktober 2026|40951375|MYDITA</t>
  </si>
  <si>
    <t>SD NEGERI 1 BROBOT PURBALINGGA</t>
  </si>
  <si>
    <t>ODP-PBG-FT/126 FT/D08/126.01</t>
  </si>
  <si>
    <t>WO066311975</t>
  </si>
  <si>
    <t>|MC00213|MYIA-039760374348/POI/SITI ZUHROH/081802830603/fitriazzahra2211@gmail.com</t>
  </si>
  <si>
    <t xml:space="preserve">2026-10-14 08:00:00 | Tanggal pemasangan : 14 Oct 2026 Jam pemasangan : 08.00 12.00 Info Tambahan : Hubungi pelanggan dulu sebelum ke lokasi terima kasih. </t>
  </si>
  <si>
    <t>SPBU 44.522.30 KUBANGWUNGU</t>
  </si>
  <si>
    <t>ODP-KTM-FL/010 FL/D02/010.01</t>
  </si>
  <si>
    <t>WO066276619</t>
  </si>
  <si>
    <t>|MN00292|MYIA-078115849117/POI/M. Iqbal Tawakal, S.E/082322418600/iqtawakaliqbal@gmail.com</t>
  </si>
  <si>
    <t>2026-10-14 08:00:00 | Tanggal pemasangan : 14 Oct 2026 Jam pemasangan : 09.00 Info Tambahan : Hubungi pelanggan dulu sebelum ke lokasi terima kasih.</t>
  </si>
  <si>
    <t>SDN DAMPYAK 01</t>
  </si>
  <si>
    <t>ODP-TEG-FAM/013 FAM/D01/013.01</t>
  </si>
  <si>
    <t>WO066235698</t>
  </si>
  <si>
    <t>|MN00292|MYIA-094221252090/POI/Jeky Kusuma Atmaja/083104701953/sdnegeridampyak01@gmail.com</t>
  </si>
  <si>
    <t>2026-10-13 08:00:00 | Nama Pic : BP JEKY No Hp Pic : 083104701953 Jam Pemasangan : 08:00 - 12.00 Tanggal Pemasangan : SELASA 13 OKTOBER 2026 Info Tambahan : Hubungi pelanggan sebelum datang ke lokasi</t>
  </si>
  <si>
    <t>LAYANAN SEHAT PUKESMAS TEGAL SELATAN</t>
  </si>
  <si>
    <t>ODP-TEG-FU/024 FU/D02/024.01</t>
  </si>
  <si>
    <t>WO066245042</t>
  </si>
  <si>
    <t>|MN00292|MYIA-005130747156/POI/Pujadi Niko Bandono, Amd/085893352049/pujadiniko@gmail.com</t>
  </si>
  <si>
    <t>2026-10-13 08:00:00 | Nama Pic : BP NIKO No Hp Pic : 085893352049 Jam Pemasangan : 08:00 - 12.00 Tanggal Pemasangan : SELASA 13 OKTOBER 2026 Info Tambahan : Hubungi pelanggan sebelum datang ke lokasi</t>
  </si>
  <si>
    <t>PT JENDELA KULINER BERSAMA / KOPI NAKO TEGAL</t>
  </si>
  <si>
    <t>ODP-TEG-FN/013 FN/D01/013.01</t>
  </si>
  <si>
    <t>WO066308694</t>
  </si>
  <si>
    <t>|MN02422|MYIA-020783576621/POI/Budi Suryawan/081290487233/it@kanmagroup.id</t>
  </si>
  <si>
    <t>2026-10-14 08:00:00 | No HP : 081290487233 No Alt : - M Janji : 14 Oktober  2026 Jam Pasang : Pagi / Siang Note : hubungi pelanggan jika ingin kelokasi</t>
  </si>
  <si>
    <t>KERETA API PARIWISATA</t>
  </si>
  <si>
    <t>ODP-TEG-FS/012</t>
  </si>
  <si>
    <t>AMRBS;403095;REG3;BAYU;085100296564;PIC 085159225797;HSI 50MB;Snlg.gambir@gmail.com</t>
  </si>
  <si>
    <t>ADW</t>
  </si>
  <si>
    <t>KANTOR KEPALA DESA KALIWADAS</t>
  </si>
  <si>
    <t>ODP-ADW-FE/012 FE/D01/012</t>
  </si>
  <si>
    <t>WO066334714</t>
  </si>
  <si>
    <t>|MN00292|MYIA-001856410675/POI/Nur Alimin/081936691482/pemdeskaliwadas12@gmail.com</t>
  </si>
  <si>
    <t>ADIWERNA</t>
  </si>
  <si>
    <t>ODP-BBE-FAX/25</t>
  </si>
  <si>
    <t>WO066243022</t>
  </si>
  <si>
    <t>2026-10-11 08:00:00 | Tanggal pemasangan : 11 OKTOBER 2026  Jam pemasangan : pagi/siang  Info Tambahan : Hubungi pelanggan dulu sebelum ke lokasi  terima kasih</t>
  </si>
  <si>
    <t>Follow Up Revoke Completed, New Order ID : SC1002632552</t>
  </si>
  <si>
    <t>AA.OLSHOP</t>
  </si>
  <si>
    <t>ODP-CRM-FAA/58 FAA/D02/58.01</t>
  </si>
  <si>
    <t>WO066319324</t>
  </si>
  <si>
    <t>MD|MYDB-20261012270650|DN00001/MN01273|AA.OLSHOP|0085100592695</t>
  </si>
  <si>
    <t>WO066326967</t>
  </si>
  <si>
    <t>MD|MYDB-20261013270674|DN00001/MN02100|SMKN 1 DUDUKSAMPEYAN LSP|085730138983</t>
  </si>
  <si>
    <t>ODP-GSK-FAQ/94</t>
  </si>
  <si>
    <t>ODP-GSK-FBH/10</t>
  </si>
  <si>
    <t>WO066314508</t>
  </si>
  <si>
    <t>2026-10-15 08:00:00|Tanggal pemasangan : 15 Oct 2026 Jam pemasangan : 08.00 12.00 Info Tambahan : Hubungi pelanggan dulu sebelum ke lokasi terima kasih.  |40971401|MYDITA</t>
  </si>
  <si>
    <t>UPT SD NEGERI 4 GRESIK</t>
  </si>
  <si>
    <t>ODP-GSK-FZ/68 FZ/D04/68.01</t>
  </si>
  <si>
    <t>WO066320778</t>
  </si>
  <si>
    <t>MD|MYDB-20261013270667|DN00001/MN01211|UPT SD NEGERI 4 GRESIK|62081249808667</t>
  </si>
  <si>
    <t>WO066322903</t>
  </si>
  <si>
    <t>AMRBS;403673;NIZAR SABIQ;Jakarta Outer ; PT Satu Akses Indonesia ; ndibiz Bisnis 50 Mbps 1:2 ; Pic Ledi ; Cp 81370030641 ; project@satu.net.id</t>
  </si>
  <si>
    <t>2026-10-14 08:00:00|Nama PIC : Bp Putra No HP : 081370030641 No Alt : - M Janji : 14 Okt 2026 Jam Pasang : Pagi / Siang Note : hubungi pelanggan jika ingin ke lokasi, terima kasih|40951378|MYDITA</t>
  </si>
  <si>
    <t>PT PEREKONOMIAN SUNAN DRAJAT KALEN LAMONGAN</t>
  </si>
  <si>
    <t>ODP-BBA-FAM/02</t>
  </si>
  <si>
    <t>WO066252707</t>
  </si>
  <si>
    <t>|MN01781|/PT PEREKONOMIAN SUNAN DRAJAT KALEN LAMONGAN/Dr. Anas Al Hifnisei M,si/082257019526/ahlamabidinrokhim03@gmail.com/HSI Bisnis + Netmonk Promo 2026 50 Mbps (Rp 411.100) PSB 150.000/</t>
  </si>
  <si>
    <t>2026-10-13 10:00:00|Tanggal pemasangan : 13 OKTOBER 2026 Jam pemasangan : pagi/siang Info Tambahan : Hubungi pelanggan dulu sebelum ke lokasi terima kasih|40010577|MYDITA</t>
  </si>
  <si>
    <t>FARIZ COFFEE</t>
  </si>
  <si>
    <t>ODP-BBA-FAD/25</t>
  </si>
  <si>
    <t>WO066308334</t>
  </si>
  <si>
    <t>|MN02646|/FARIZ COFFEE/FARIZ AHROM/085747002563/farizahrom@gmail.com/HSI Bisnis Promo HUT Telkom (1:1) 75 Mbps (Rp 415.000) PSB Rp 150.000/</t>
  </si>
  <si>
    <t>2026-10-14 10:00:00|Nama PIC : FARIZ  No HP : 085747002563 Alt :  Tgl Pemasangan : 14 Oktober 2026 Interval : PAGI / SIANG Note : Hubungi pelanggan terlebih dahulu|40981184|MYDITA</t>
  </si>
  <si>
    <t>FARID MOTOR</t>
  </si>
  <si>
    <t>ODP-BBA-FAX/55</t>
  </si>
  <si>
    <t>|MN02646|/FARID MOTOR/ratna puji astutik/082143243459/journeyriyono@gmail.com/HSI Basic Promo HUT Telkom (1:2) 50 Mbps (Rp 320.000) PSB Rp 150.000</t>
  </si>
  <si>
    <t>INUNK CELL</t>
  </si>
  <si>
    <t>ODP-LMG-FL/48 FL/D01/48.01</t>
  </si>
  <si>
    <t>WO066320073</t>
  </si>
  <si>
    <t>|MN00216|MYIA-098357226277/POI/ilham hardyan yudanto /087869524316/hardyanyudantoilham@gmail.com</t>
  </si>
  <si>
    <t>2026-10-14 10:00:00 | Tanggal pemasangan: 14/10//2026 Jam pemasangan : pagi/siang Info Tambahan : Hubungi pelanggan dulu sebelum ke lokasi. terima kasih</t>
  </si>
  <si>
    <t>GIENKA SHOP</t>
  </si>
  <si>
    <t>ODP-SDD-FAA/11</t>
  </si>
  <si>
    <t>WO066287188</t>
  </si>
  <si>
    <t>|MN01781|/GIENKA SHOP/HSI Bisnis Promo HUT Telkom (1:1) 75 Mbps (Rp 415.000) PSB Rp 150.000/082244594456/wutami156@gmail.com/WIWIN UTAMI/-7.062487,112.312605/Ngambeg RT/RW 08/02 Kec. Pucuk, Kabupaten Lamongan, Jawa Timur</t>
  </si>
  <si>
    <t>2026-10-13 15:00:00|Nama Pic :  No Hp Pic :  Jam Pemasangan : 08:00 - 12.00 Tanggal Pemasangan : SELASA 13 OKTOBER 2026 Info Tambahan : Hubungi pelanggan sebelum datang ke lokasi|40971304|MYDITA</t>
  </si>
  <si>
    <t>ODP-SDD-FAA/39</t>
  </si>
  <si>
    <t>WO066287567</t>
  </si>
  <si>
    <t>2026-10-14 10:00:00|M Janji : (13/10/2026) jam Pasang : 09:00 Note : hubungi pelanggan jika ingin kelokasi|40971304|MYDITA</t>
  </si>
  <si>
    <t>basecamp ngopi</t>
  </si>
  <si>
    <t>ODP-MRR-FAA/13 FAA/D02/13.01</t>
  </si>
  <si>
    <t>WO066290713</t>
  </si>
  <si>
    <t>|MN02366|MYIA-074465600155/POI/Muhammad Ariful hakim/081231641917/muhammadarifulhakim1@gmail.com</t>
  </si>
  <si>
    <t>Puskesmas Baa</t>
  </si>
  <si>
    <t>ODP-BAA-FB/21 FB/D01/21.01</t>
  </si>
  <si>
    <t>WO066263975</t>
  </si>
  <si>
    <t>|MC40288|MYIA-023921729768/POI/Jhon Frids Daniel Mbone /082236011769/puskesmasbaa@gmail.com</t>
  </si>
  <si>
    <t xml:space="preserve">2026-10-13 11:00:00 | Jam pemasangan : 08.00 - 12.00 Waktu pemasangan : 13 oktober 2026 Info Tambahan : Hubungi pelanggan dulu sebelum ke lokasi terimakasih </t>
  </si>
  <si>
    <t>SMP SWADAYA TARUS</t>
  </si>
  <si>
    <t>ODP-OSP-FNA/08 FNA/D01/08.01</t>
  </si>
  <si>
    <t>WO066245187</t>
  </si>
  <si>
    <t>MD|MYDB-20261012270613|DC40005/MC40070|SMP SWADAYA TARUS|081338292020</t>
  </si>
  <si>
    <t xml:space="preserve">2026-10-13 08:00:00 | Tanggal: 13/10/2026 Jam Pasang: 10.00 Note: Hubungi sebelum ke lokasi, terimakasih.  </t>
  </si>
  <si>
    <t>UPTD SD INPRES NAIMATA</t>
  </si>
  <si>
    <t>ODP-OSP-FSA/18 FSA/D02/18.01</t>
  </si>
  <si>
    <t>WO066248563</t>
  </si>
  <si>
    <t>|MN01740|MYIA-012756406709/POI/MARTINUS KLAU/081237558296/sdinaimata@gmail.com</t>
  </si>
  <si>
    <t>UPTD SD INPRES OEBUFU</t>
  </si>
  <si>
    <t>ODP-KPN-FQD/31 FQD/D03/31.01</t>
  </si>
  <si>
    <t>WO066252281</t>
  </si>
  <si>
    <t>|MN01740|MYIA-011034647985/POI/MACE DEKSI SOUK/085253182357/sdioebufu2019@gmail.com</t>
  </si>
  <si>
    <t>LAGOOM COFFEE &amp; EATERY</t>
  </si>
  <si>
    <t>ODP-KPN-FQE/23 FQE/D02/23.01</t>
  </si>
  <si>
    <t>WO066253091</t>
  </si>
  <si>
    <t>MD|MYDB-20261012270619|DC40005/MC40070|LAGOOM COFFEE &amp; EATERY|082299996614</t>
  </si>
  <si>
    <t>2026-10-15 08:00:00 | Tanggal pemasangan : 15 Oct 2026 Jam pemasangan : 08.00 Info Tambahan : Hubungi pelanggan dulu sebelum ke lokasi terima kasih.</t>
  </si>
  <si>
    <t>UPTD SMPN 6 KUPANG</t>
  </si>
  <si>
    <t>ODP-KPN-FDB/75 FDB/D05/75.01</t>
  </si>
  <si>
    <t>WO066326898</t>
  </si>
  <si>
    <t>|MN01740|MYIA-081549437516/POI/SULTJE SELFISIANA GIRI/085333156317/smpn06@gmail.com</t>
  </si>
  <si>
    <t>2026-10-14 11:00:00 | Nama PIC : Hendrik No HP : 085333156317 Alt :  Tgl Pemasangan : 14 Oktober 2026 Interval : PAGI / SIANG Note : Hubungi pelanggan terlebih dahulu</t>
  </si>
  <si>
    <t>PT SJM SITE PA WAINGAPU</t>
  </si>
  <si>
    <t>ODP-WGP-FR/09 FR/D01/09.01</t>
  </si>
  <si>
    <t>WO066314062</t>
  </si>
  <si>
    <t>|MN02216|MYIA-029781371666/POI/MOCHAMAD ICHSAN/081990918889/rica.rica02@yahoo.com</t>
  </si>
  <si>
    <t xml:space="preserve">2026-10-14 15:00:00 | Tanggal pemasangan : 14 Oct 2026 Jam pemasangan : 08.00 12.00 Info Tambahan : Hubungi pelanggan dulu sebelum ke lokasi terima kasih. </t>
  </si>
  <si>
    <t>caffee 6 pagi</t>
  </si>
  <si>
    <t>ODP-BCK-FL/12 FL/D03/12.01</t>
  </si>
  <si>
    <t>WO066226227</t>
  </si>
  <si>
    <t>MD|MYDB-20261012270600|DC30004/MC30053|caffee 6 pagi|8217379676</t>
  </si>
  <si>
    <t>MTSN 11 BANYUWANGI</t>
  </si>
  <si>
    <t>ODP-KBR-FB/16 FB/D02/16.01</t>
  </si>
  <si>
    <t>WO066250519</t>
  </si>
  <si>
    <t>MD|MYDB-20261012270611|DN00001/MN01010|MTSN 11 BANYUWANGI|082334666388</t>
  </si>
  <si>
    <t>ODP-RGJ-FD/54</t>
  </si>
  <si>
    <t>WO066246676</t>
  </si>
  <si>
    <t>2026-10-13 08:00:00|Nama PIC : IBU HERMIN No HP : 085648550065 Alt :  M Janji : (SELASA/13/OKTOBER/2026) jam Pasang : 09:00 Note : hubungi pelanggan jika ingin kelokasi|40961371|MYDITA</t>
  </si>
  <si>
    <t>- 11_11446;Biaya PSB HSI EBIS Tunai di Depan ~ 11[150000]  - SP_NOSS;SP_NOSS ~ Internet NOSS Multispeed Network[0]  - E23046;E23046 ~ ES23 - Paket HSI Bisnis[0]  - E23046~null~E23046_UNL;UNL ~ Internet-Link Unlimited Internet Usage ~ E23046[0]  - E23046~n</t>
  </si>
  <si>
    <t>RUMAH KOST HARIS</t>
  </si>
  <si>
    <t>ODP-BOW-FAA/47 FAA/D04/47.01</t>
  </si>
  <si>
    <t>WO066224355</t>
  </si>
  <si>
    <t>|MC30175|MYIA-037558232562/POI/HARIS /085869494013/muhyidservis@gmail.com</t>
  </si>
  <si>
    <t>TOKO ALEX SANDRA</t>
  </si>
  <si>
    <t>ODP-BOW-FG/35 FG/D01/35.01</t>
  </si>
  <si>
    <t>WO066303895</t>
  </si>
  <si>
    <t>|MC30175|MYIA-041807458296/POI/ALEX SANDRA/085869494014/vivin8339@gmail.com</t>
  </si>
  <si>
    <t xml:space="preserve">2026-10-14 11:00:00 | Tanggal: 14/10/2026 Jam Pasang: Siang Note: Hubungi sebelum ke lokasi, terimakasih. </t>
  </si>
  <si>
    <t>SDN 02 RAMBAN KULON</t>
  </si>
  <si>
    <t>ODP-PRJ-FC/08 FC/D01/08.01</t>
  </si>
  <si>
    <t>WO066281886</t>
  </si>
  <si>
    <t>MD|MYDB-20261012270647|DN00001/MN00906|SDN 02 RAMBAN KULON|082257529726</t>
  </si>
  <si>
    <t>RUMAH KOST SALIM ONE</t>
  </si>
  <si>
    <t>ODP-PRJ-FB/59 FB/D06/59.01</t>
  </si>
  <si>
    <t>WO066323348</t>
  </si>
  <si>
    <t>|MC30175|MYIA-096400143578/POI/SALIM/085869494138/singabarong377@gmail.com</t>
  </si>
  <si>
    <t>PT APLIKASI SEKOLAH TERPADU</t>
  </si>
  <si>
    <t>ODP-SKS-FA/05 FA/D02/05.01</t>
  </si>
  <si>
    <t>WO066314030</t>
  </si>
  <si>
    <t>|MN00843|MYIA-034071102087/POI/DAUD ARAGA ABABIL/082334883036/aragaababil@gmail.com</t>
  </si>
  <si>
    <t>PT Aplikasi Sekolah Terpadu</t>
  </si>
  <si>
    <t>WO066337121</t>
  </si>
  <si>
    <t>|MN00239|MYIA-051135007359/POI/Sumirah/082334883036/aragaababil@gmail.com</t>
  </si>
  <si>
    <t>PT BUANA VARIA KOMPUTAMA</t>
  </si>
  <si>
    <t>ODP-JER-FAK/16</t>
  </si>
  <si>
    <t>WO066306567</t>
  </si>
  <si>
    <t>AMRBS;404486;ADALYDE M JOWEY;JKT OUTER; PT BUANA VARIA KOMPUTAMA  ;Hsi Harga Promo indibiz 300 Mbps ;Pic Kamal; Cp 082136424076 - 085777690574 ;  jemberrsdsoebandi@gmail.com</t>
  </si>
  <si>
    <t>2026-10-17 08:00:00|Tanggal Pemasangan : 17 Oktober 2026 Jam Pemasangan : 08:00 15:00 Info Tambahan : Hubungi pelanggan dulu sebelum ke lokasi terimakasih|40961370|MYDITA</t>
  </si>
  <si>
    <t>Annora Modiste</t>
  </si>
  <si>
    <t>ODP-PII-FB/54 FB/D05/54.01</t>
  </si>
  <si>
    <t>WO066273673</t>
  </si>
  <si>
    <t>|MN00951|MYIA-077663089225/POI/Nurul Hidayatul Fadilah/085856776447/annoramodiste1990@gmail.com</t>
  </si>
  <si>
    <t xml:space="preserve">2026-10-13 15:00:00 | M Janji : (13/10/2026) jam Pasang : 09:00 Note : hubungi pelanggan jika ingin kelokasi </t>
  </si>
  <si>
    <t>CV. WEFAST MEDIA SELULER</t>
  </si>
  <si>
    <t>ODP-KRZ-FH/13</t>
  </si>
  <si>
    <t>WO066327728</t>
  </si>
  <si>
    <t>|MN01068|/CV. WEFAST MEDIA SELULER/WINBACK 2.0 HSI B2B (1:1) 50MBPS 355RB PSB DISC 70%//wms.seluler@gmail.com/WYKE PURNAMA/85606098098</t>
  </si>
  <si>
    <t>2026-10-14 11:00:00|Tanggal pemasangan: 14/10//2026 Jam pemasangan : pagi/siang Info Tambahan : Hubungi pelanggan dulu sebelum ke lokasi. terima kasih|40921089|MYDITA</t>
  </si>
  <si>
    <t>SMP Negeri 8 Probolinggo</t>
  </si>
  <si>
    <t>ODP-PBL-FY/11 FY/D01/11.01</t>
  </si>
  <si>
    <t>WO066235637</t>
  </si>
  <si>
    <t>|MC20057|MYIA-099925314397/POI/Dicky prasetyo wibowo/082231520574/dickybain3@gmail.com</t>
  </si>
  <si>
    <t>PRISCIN KOST</t>
  </si>
  <si>
    <t>ODP-END-FD/63 FD/D01/63.01</t>
  </si>
  <si>
    <t>WO066228434</t>
  </si>
  <si>
    <t>|MC40144|MYIA-036700370955/POI/ARKADIUS BEN BOY/087852724540/arkadiusboy@gmail.com</t>
  </si>
  <si>
    <t>KOPDIT IKAMALA</t>
  </si>
  <si>
    <t>ODP-LRT-FF/01 FF/D01/01.01</t>
  </si>
  <si>
    <t>WO066288364</t>
  </si>
  <si>
    <t>|MC40173|MYIA-013531324436/POI/Yohanes Paulus Payong Muda /082138794216/jontermuda96@gmail.com</t>
  </si>
  <si>
    <t>2026-10-14 08:00:00 | Nama Pic : bp Yohanes Paulus Payong Muda No Hp Pic : 082138794216 No alt : - Jam Pemasangan : pagi  Tanggal Pemasangan : 13 Oktober 2026</t>
  </si>
  <si>
    <t>Elanus Mart</t>
  </si>
  <si>
    <t>ODP-RTE-FM/59 FM/D04/59.01</t>
  </si>
  <si>
    <t>WO066236268</t>
  </si>
  <si>
    <t>|MN00118|MYIA-019579933971/POI/Pak Felix/082144653367/lianaahas@gmail.com</t>
  </si>
  <si>
    <t>2026-10-13 08:00:00 | Tanggal pemasangan : 13 Oct 2026 Jam pemasangan : 08.00 Info Tambahan : Hubungi pelanggan dulu sebelum ke lokasi terima kasih.</t>
  </si>
  <si>
    <t>Kosa Kosan 3 Putra Cancar</t>
  </si>
  <si>
    <t>ODP-RTE-FS/19 FS/D03/19.01</t>
  </si>
  <si>
    <t>WO066230983</t>
  </si>
  <si>
    <t>|MN00118|MYIA-002183161363/POI/Pak Pius/081236612139/piustampur8@gmail.com</t>
  </si>
  <si>
    <t>2026-10-15 08:00:00 | 081236612139 Kosa Kosan 3 Putra Cancar</t>
  </si>
  <si>
    <t>PT PING for Samsat Ngada</t>
  </si>
  <si>
    <t>WO066333627</t>
  </si>
  <si>
    <t>|MC40288|MYIA-075909506379/POI/Julianus Bengngu /082147245978/ping.networkglobal@gmail.com</t>
  </si>
  <si>
    <t xml:space="preserve">2026-10-14 11:00:00 | Nama :IBU MARGARETA No HP :082147245978 No Alternatif : M Janji : 14/10/2026 Jam Pasang : Pagi NoteÃ‚Â :  Hubungi terlebih dahulu sebelum ke lokasi </t>
  </si>
  <si>
    <t>TOKO PERHIASAN EMAS MULYANA</t>
  </si>
  <si>
    <t>ODP-TBN-FDF/16</t>
  </si>
  <si>
    <t>WO066258771</t>
  </si>
  <si>
    <t>MN02844/PIC I MADE KUSUMAJAYA/081246619774/kusumajayaa63@gmail.com</t>
  </si>
  <si>
    <t>2026-10-13 11:00:00|Tanggal : 13 Oktober 2026 Jam : pagi siang Hubungi pelanggan sebelum ke lokasi |40981182|MYDITA</t>
  </si>
  <si>
    <t>2026-10-13 11:00:00|Tanggal pemasangan: 13/10//2026 Jam pemasangan : pagi/siang Info Tambahan : Hubungi pelanggan dulu sebelum ke lokasi. terima kasih|40921089|MYDITA</t>
  </si>
  <si>
    <t>ODP-JBR-FG/06</t>
  </si>
  <si>
    <t>WO066264566</t>
  </si>
  <si>
    <t>MD|MYDB-20261012270608|DN00001/MN00737|THE ENJOY KOST|085738747152</t>
  </si>
  <si>
    <t>REVOKE ORDER</t>
  </si>
  <si>
    <t>Order direvoke oleh CHRISTOPHORUS DRYANTORO remark : revoke ke ODP-JBR-FG/07 response : transactionID : SC1002626137| Account</t>
  </si>
  <si>
    <t>Villa Yudistira 36</t>
  </si>
  <si>
    <t>ODP-JBR-FY/32</t>
  </si>
  <si>
    <t>|MN02545|/PIC LISA KURTUMIANINGSIH BIBBY/081231186405/grahambibby9@gmail.com</t>
  </si>
  <si>
    <t>SD N 4 KETEWEL</t>
  </si>
  <si>
    <t>ODP-SWI-FC/08 FC/D01/08.01</t>
  </si>
  <si>
    <t>WO066324100</t>
  </si>
  <si>
    <t>|MN02631|MYIA-092559780757/POI/pak arya/081805533225/omanarya21@gmail.com</t>
  </si>
  <si>
    <t xml:space="preserve">2026-10-15 11:00:00 | Tanggal: 15/10/2026 Jam Pasang: 08.00 - 12.00 Note: Hubungi sebelum ke lokasi, terimakasih. </t>
  </si>
  <si>
    <t>THE MALINI SARI HOMESTAY</t>
  </si>
  <si>
    <t>ODP-APR-FB/69</t>
  </si>
  <si>
    <t>WO066258658</t>
  </si>
  <si>
    <t>|MN02750|/PIC I Wayan Bang Arya Sutenggo/085792111110-081933009617-081946251061/ariftry07@gmail.com</t>
  </si>
  <si>
    <t>2026-10-14 08:00:00|Nama PIC : Wayan  No HP : 085792111110 No Alt : 081933009617 M Janji : 13 Oktober  2026 Jam Pasang : Pagi / Siang Note : hubungi pelanggan jika ingin kelokasi|40981184|MYDITA</t>
  </si>
  <si>
    <t>HOMESTAY KANGIN</t>
  </si>
  <si>
    <t>ODP-APR-FB/55</t>
  </si>
  <si>
    <t>WO066306976</t>
  </si>
  <si>
    <t>|MN02750|/PIC Ni Kadek Ardani/083114611947-083193335352/kadekardani13@gmail.com</t>
  </si>
  <si>
    <t>2026-10-14 08:00:00|Tanggal Pemasangan : 14 Oktober 2026 Jam Pemasangan : 08:00 15:00 Info Tambahan : Hubungi pelanggan dulu sebelum ke lokasi terimakasih|40961370|MYDITA</t>
  </si>
  <si>
    <t>PT HARAPAN JAYA UTAMA</t>
  </si>
  <si>
    <t>ODP-SMA-FN/21</t>
  </si>
  <si>
    <t>WO066276422</t>
  </si>
  <si>
    <t>|MN02750|/PIC  NI LUH MARIANI/081337509706/spbu.bali.5480705@gmail.com</t>
  </si>
  <si>
    <t>2026-10-13 15:00:00|Nama :IBU MARIANI No HP :081337509706 No Alternatif : M Janji : 13/10/2026 Jam Pasang : Pagi NoteÃ‚Â :  Hubungi terlebih dahulu sebelum ke lokasi |40951377|MYDITA</t>
  </si>
  <si>
    <t>MAHESWARI Suites</t>
  </si>
  <si>
    <t>ODP-SMA-FM/52</t>
  </si>
  <si>
    <t>|MN02750|/PIC I Gusti Lanang Purnama Wirahadi/085738613591-085792730877/warungnana77@gmail.com</t>
  </si>
  <si>
    <t>TOKO MIDA</t>
  </si>
  <si>
    <t>ODP-SEL-FAL/07 FAL/D01/07.01</t>
  </si>
  <si>
    <t>WO066357086</t>
  </si>
  <si>
    <t>MD|MYDB-20261013270703|EC40001/MC40003|TOKO MIDA|081928037440</t>
  </si>
  <si>
    <t>2026-10-14 15:00:00 | Nama PIC : Ibu Mida No HP : 081928037440 No Alt : - M Janji : 14 Okt 2026 Jam Pasang : Pagi / Siang Note : hubungi pelanggan jika ingin ke lokasi, terima kasih</t>
  </si>
  <si>
    <t>13-10-2026 17:09:57</t>
  </si>
  <si>
    <t>TOKO HUDA</t>
  </si>
  <si>
    <t>ODP-SEL-FBC/05 FBC/D01/05.01</t>
  </si>
  <si>
    <t>WO066347491</t>
  </si>
  <si>
    <t>MD|MYDB-20261012270630|EC40001/MC40003|TOKO HUDA|0895326961450</t>
  </si>
  <si>
    <t>2026-10-14 15:00:00 | Manja : 14 Okt 2026 Jam : Pagi (08.00) Note : Hubungi pelanggan terlebih dahulu</t>
  </si>
  <si>
    <t>13-10-2026 15:24:55</t>
  </si>
  <si>
    <t>ODP-SGG-FAB/40</t>
  </si>
  <si>
    <t>WO066363729</t>
  </si>
  <si>
    <t>2026-10-08 15:00:00 | Tanggal pemasangan : 08 Oct 2026  Jam pemasangan : 12.00  Info Tambahan : Hubungi pelanggan dulu sebelum ke Lokasi  terima kasih.</t>
  </si>
  <si>
    <t>13-10-2026 18:39:49</t>
  </si>
  <si>
    <t>Follow Up Revoke Completed, New Order ID : SC1002635837</t>
  </si>
  <si>
    <t>Follow Up Revoke Completed, New Order ID : SC1002636062</t>
  </si>
  <si>
    <t>ODP-SGG-FAP/17</t>
  </si>
  <si>
    <t>WO066346514</t>
  </si>
  <si>
    <t>2026-10-10 15:00:00|Tanggal pemasangan: 10/10/2026  Jam pemasangan : pagi / siang  Info Tambahan : Hubungi pelanggan dulu sebelum ke lokasi  terima kasih.|40921089|MYDITA</t>
  </si>
  <si>
    <t>Follow Up Revoke Completed, New Order ID : SC1002636360</t>
  </si>
  <si>
    <t>Toko Lalu Muhammad Nabil</t>
  </si>
  <si>
    <t>ODP-MTR-FBP/90 FBP/D03/90.01</t>
  </si>
  <si>
    <t>WO066341807</t>
  </si>
  <si>
    <t>MD|MYDB-20261012270639|SC00001/MC00046|Toko Lalu Muhammad Nabil|087765538042</t>
  </si>
  <si>
    <t>2026-10-15 08:00:00 | Nama Pic : IBU DENI No Hp Pic : 087765538042 Jam Pemasangan : 08:00 - 12.00 Tanggal Pemasangan : RABU 14 OKTOBER 2026 Info Tambahan : Hubungi pelanggan sebelum datang ke lokasi</t>
  </si>
  <si>
    <t>13-10-2026 15:09:53</t>
  </si>
  <si>
    <t>Follow Up Revoke Completed, New Order ID : SC1002635779</t>
  </si>
  <si>
    <t>ODP-DMP-FAD/54</t>
  </si>
  <si>
    <t>WO066360558</t>
  </si>
  <si>
    <t xml:space="preserve">2026-10-10 08:00:00 | Nama PIC : PT PASAKA AGRI DOMPU  No HP : 082359593293  No Alt : -  M Janji : Rabu 09 oktober  2026  Jam Pasang : Pagi / Siang  Note : hubungi pelanggan jika ingin ke lokasi, terima kasih.  </t>
  </si>
  <si>
    <t>13-10-2026 17:39:54</t>
  </si>
  <si>
    <t>PT. Indo Taste Manufacture</t>
  </si>
  <si>
    <t>ODP-KLJ-FM/62 FM/D07/62.01</t>
  </si>
  <si>
    <t>WO066356995</t>
  </si>
  <si>
    <t>|MC20232|MYIA-056514906021/POI/Ruud ayu dewanti/088989141447/hrgaitm@indotastemanufacture.com</t>
  </si>
  <si>
    <t>2026-10-14 15:00:00 | Tanggal pemasangan: 14/10/2026 Jam pemasangan : siang Info Tambahan : Hubungi pelanggan dulu sebelum ke lokasi terima kasih.</t>
  </si>
  <si>
    <t>SMK PEKERJAAN UMUM MALANG</t>
  </si>
  <si>
    <t>ODP-BLB-FDX/46 FDX/D02/46.01</t>
  </si>
  <si>
    <t>WO066359882</t>
  </si>
  <si>
    <t>|MN02703|MYIA-058237389500/POI/Aji Handarto/085933065507/mazajihandarto@gmail.com</t>
  </si>
  <si>
    <t>2026-10-14 15:00:00 | Tanggal pemasangan: 14/10//2026 Jam pemasangan : pagi/siang Info Tambahan : Hubungi pelanggan dulu sebelum ke lokasi. terima kasih</t>
  </si>
  <si>
    <t>CV KEBANGKITAN CITRA MULIA 2</t>
  </si>
  <si>
    <t>ODP-MGE-FAS/122 FAS/D08/122.01</t>
  </si>
  <si>
    <t>WO066364921</t>
  </si>
  <si>
    <t>|MN02395|MYIA-076951260022/POI/HIDAYAT AKHIRUDIN/082322699977/kebangkitancitramulia@gmail.com</t>
  </si>
  <si>
    <t>13-10-2026 19:09:58</t>
  </si>
  <si>
    <t>PT. Bangkit Lakuliner Indonesia Nganjuk Jawa Timur</t>
  </si>
  <si>
    <t>ODP-NJK-FAD/52 FAD/D08/52.01</t>
  </si>
  <si>
    <t>WO066345087</t>
  </si>
  <si>
    <t>|MN02235|MYIA-001263306104/POI/Muhamad Arif Nurdin /085283300362/arif.nurdin@seindonesia.co.id</t>
  </si>
  <si>
    <t>2026-10-14 15:00:00 | Nama Pic : PT. Bangkit Lakuliner Indonesia Nganjuk Jawa Timur No Hp Pic : 085283300362 No alt : - Jam Pemasangan : pagi  Tanggal Pemasangan : 14 Oktober 2026</t>
  </si>
  <si>
    <t>Follow Up Revoke Completed, New Order ID : SC1002636532</t>
  </si>
  <si>
    <t>MYDITA - GAGAL SEND REMANJA</t>
  </si>
  <si>
    <t>ODP-CRB-FK/17</t>
  </si>
  <si>
    <t>ODP-CRB-FK/17 FK/D06/17.01</t>
  </si>
  <si>
    <t>WO066346441</t>
  </si>
  <si>
    <t>|MN00285|MYIA-039694150500/POI/MAARIFATUL MUSLIMIN/085185462014/humanresources.sjamadiun@gmail.com</t>
  </si>
  <si>
    <t>2026-10-14 15:00:00 | Nama :BAPA ARIF No HP :085185462014 No Alternatif : M Janji : 14/10/2026 Jam Pasang : Pagi NoteÃ‚Â :  Hubungi terlebih dahulu sebelum ke lokasi</t>
  </si>
  <si>
    <t>ODP-MNZ-FAT/01</t>
  </si>
  <si>
    <t>ODP-BBS-FU/053</t>
  </si>
  <si>
    <t>WO066348064</t>
  </si>
  <si>
    <t>2026-10-13 11:00:00 | Nama PIC : PATMAWATI  No HP : 082226041926  No Alt : -  M Janji : 13 Oktober  2026  Jam Pasang : Pagi / Siang  Note : hubungi pelanggan jika ingin kelokasi</t>
  </si>
  <si>
    <t>Follow Up Revoke Completed, New Order ID : SC1002635406</t>
  </si>
  <si>
    <t>Follow Up Revoke Completed, New Order ID : SC1002636653</t>
  </si>
  <si>
    <t>LB SRIMULYO BANTUL</t>
  </si>
  <si>
    <t>ODP-KGD-FBH/037</t>
  </si>
  <si>
    <t>WO066347602</t>
  </si>
  <si>
    <t>|MN02619|MYIA-062907850511/POI/MUHAMMAD AL RAFI/088267021696/rafialm44@gmail.com</t>
  </si>
  <si>
    <t>2026-10-14 15:00:00 | Nama PIC : Rafi No HP : 088267021696 Alt :  Tgl Pemasangan : 14 Oktober 2026 Interval : PAGI / SIANG Note : Hubungi pelanggan terlebih dahulu</t>
  </si>
  <si>
    <t>13-10-2026 15:39:51</t>
  </si>
  <si>
    <t>WO066356005</t>
  </si>
  <si>
    <t>2026-10-15 08:00:00|Tanggal pemasangan : 14 Oct 2026 Jam pemasangan : 08.00 12.00 Info Tambahan : Hubungi pelanggan dulu sebelum ke lokasi terima kasih.|40971401|MYDITA</t>
  </si>
  <si>
    <t>ODP-ARB-FA/04</t>
  </si>
  <si>
    <t>WO066354029</t>
  </si>
  <si>
    <t>2026-10-06 11:00:00|Nama : BP FUAD MALIK ROMADHON   No Hp : 082301089918  No Alt :   Tgl Pemasangan : 06 Oktober 2026  Interval : SIANG  Note : Hubungi pelanggan terlebih dahulu|40000798|MYDITA</t>
  </si>
  <si>
    <t>13-10-2026 16:25:18</t>
  </si>
  <si>
    <t>Follow Up Revoke Completed, New Order ID : SC1002635615</t>
  </si>
  <si>
    <t>TOKO ANWAR WARU</t>
  </si>
  <si>
    <t>ODP-WRP-FG/42 FG/D01/42.01</t>
  </si>
  <si>
    <t>WO066355654</t>
  </si>
  <si>
    <t>MD|MYDB-20261013270671|DN00001/MN00558|TOKO ANWAR WARU|087818055302</t>
  </si>
  <si>
    <t>13-10-2026 16:54:47</t>
  </si>
  <si>
    <t>SMA YAS&amp; 39;A</t>
  </si>
  <si>
    <t>ODP-SMP-FS/02 FS/D01/02.01</t>
  </si>
  <si>
    <t>WO066349717</t>
  </si>
  <si>
    <t>MD|MYDB-20261013270681|DN00001/MN00806|SMA YAS&amp; 39;A|082336029488</t>
  </si>
  <si>
    <t>2026-10-14 15:00:00 | Nama PIC : Hantok No HP : 082336029488 Alt :  Tgl Pemasangan : 14 Oktober 2026 Interval : PAGI / SIANG Note : Hubungi pelanggan terlebih dahulu</t>
  </si>
  <si>
    <t>13-10-2026 15:54:48</t>
  </si>
  <si>
    <t>WO066351588</t>
  </si>
  <si>
    <t>2026-10-14 15:00:00|Tanggal: 14/10/2026 Jam Pasang: Sore Note: Hubungi sebelum ke lokasi, terimakasih.  |40931149|MYDITA</t>
  </si>
  <si>
    <t>WO066347479</t>
  </si>
  <si>
    <t>Pramudya Kitchen</t>
  </si>
  <si>
    <t>ODP-KND-FGT/01 FGT/D01/01.01</t>
  </si>
  <si>
    <t>WO066348231</t>
  </si>
  <si>
    <t>MD|MYDB-20261013270692|DN00001/MN01273|Pramudya Kitchen|081231183009</t>
  </si>
  <si>
    <t>2026-10-15 08:00:00 | Nama PIC : Kukuh  No HP : 081231183009 Alt :  Tgl Pemasangan : 14 Oktober 2026 Interval : PAGI / SIANG Note : Hubungi pelanggan terlebih dahulu</t>
  </si>
  <si>
    <t>BOYOLALI</t>
  </si>
  <si>
    <t>BYL</t>
  </si>
  <si>
    <t>ODP-BYL-FAA/007</t>
  </si>
  <si>
    <t>WO066352605</t>
  </si>
  <si>
    <t xml:space="preserve">2026-10-11 15:00:00 | Jam pemasangan : 12.00  Info Tambahan : Hubungi pelanggan dulu sebelum ke lokasi  terimakasih   </t>
  </si>
  <si>
    <t>13-10-2026 16:10:00</t>
  </si>
  <si>
    <t>LB PEDAN KLATEN</t>
  </si>
  <si>
    <t>ODP-PEN-FH/019</t>
  </si>
  <si>
    <t>WO066352144</t>
  </si>
  <si>
    <t>|MN02619|MYIA-085135356568/POI/MUHAMMAD AL RAFI/088267021696/rafialm44@gmail.com</t>
  </si>
  <si>
    <t>2026-10-14 15:00:00 | Nama :BAPA RAFI No HP :088267021696 No Alternatif : M Janji : 14/10/2026 Jam Pasang : Pagi NoteÃ‚Â :  Hubungi terlebih dahulu sebelum ke lokasi</t>
  </si>
  <si>
    <t>steak dan seblak mama pipih</t>
  </si>
  <si>
    <t>ODP-SKH-FX/089 FX/D05/089.01</t>
  </si>
  <si>
    <t>WO066348075</t>
  </si>
  <si>
    <t>|MN01470|MYIA-031724095676/POI/Yuni/0895323736066/yuniindrawati1981@gmail.com</t>
  </si>
  <si>
    <t xml:space="preserve">2026-10-14 15:00:00 | Tanggal pemasangan : 14 Oct 2026 Jam pemasangan : 10.00 Info Tambahan : Hubungi pelanggan dulu sebelum ke lokasi terima kasih.  </t>
  </si>
  <si>
    <t>CV Sentral Profit Bersama</t>
  </si>
  <si>
    <t>ODP-KAR-FY/053</t>
  </si>
  <si>
    <t>AMRBS;405678/Nighara Asmarantaka Sulya//TREG4SOLO/Utami Suryandari/085159488314 &amp; 081335110130/sentralprofitbersamasolo@gmail.com/PSB HSI BASIC WINBACK 2.0 100mbps ABODEMEN 440.000 PLUS PPN</t>
  </si>
  <si>
    <t>WARKOP PANDAWA 877</t>
  </si>
  <si>
    <t>ODP-MOJ-FJ/36</t>
  </si>
  <si>
    <t>WO066366112</t>
  </si>
  <si>
    <t>|MN02093|/WARKOP PANDAWA 877/BUDI SANTOSO/085748348532/santosob271@gmail.com/HSI Bisnis + Netmonk Promo 2026 150 Mbps (Rp 676.100) PSB 150.000/</t>
  </si>
  <si>
    <t>2026-10-15 08:00:00|Nama :BUDI No HP :085748348532 No Alternatif : M Janji : 15/10/2026 Jam Pasang : Pagi NoteÃ‚Â :  Hubungi terlebih dahulu sebelum ke lokasi|40951377|MYDITA</t>
  </si>
  <si>
    <t>WO066366502</t>
  </si>
  <si>
    <t>|MN02093|/WARKOP PANDAWA 877/BUDI SANTOSO/085748348532/santosob271@gmail.com/HSI Bisnis + Netmonk Promo 2026 50 Mbps (Rp 411.100) PSB 150.000/</t>
  </si>
  <si>
    <t>2026-10-15 08:00:00|Nama : BUDI SANTOSO No HP :085748348532 No Alternatif : M Janji : 15/10/2026 Jam Pasang : Pagi NoteÃ‚Â :  Hubungi terlebih dahulu sebelum ke lokasi|40951377|MYDITA</t>
  </si>
  <si>
    <t>13-10-2026 18:54:45</t>
  </si>
  <si>
    <t>WO066344532</t>
  </si>
  <si>
    <t>2026-10-14 15:00:00|Tanggal Pemasangan : 14 Oktober 2026 Jam Pemasangan : 08:00 15:00 Info Tambahan : Hubungi pelanggan dulu sebelum ke lokasi terimakasih|40961370|MYDITA</t>
  </si>
  <si>
    <t>WO066344528</t>
  </si>
  <si>
    <t>WO066354211</t>
  </si>
  <si>
    <t>2026-10-20 08:00:00|Jam Pemasangan : 08:00 - 12.00 Tanggal Pemasangan : SELASA 20 OKTOBER 2026 Info Tambahan : Hubungi pelanggan sebelum datang ke lokasi|40000798|MYDITA</t>
  </si>
  <si>
    <t>PT DEWATA AGUNG WIBAWA</t>
  </si>
  <si>
    <t>ODP-TPO-FDB/02 FDB/D01/02.01</t>
  </si>
  <si>
    <t>WO066366077</t>
  </si>
  <si>
    <t>|MN01982|MYIA-040536974548/POI/Jhony Agung Pangestu /081339197001/joni@plazabali.co.id</t>
  </si>
  <si>
    <t>2026-10-15 08:00:00 | Nama PIC : Bp Jhony No HP : 081339197001 No Alt : - M Janji : 15 Okt 2026 Jam Pasang : Pagi / Siang Note : hubungi pelanggan jika ingin ke lokasi, terima kasih</t>
  </si>
  <si>
    <t>13-10-2026 19:25:37</t>
  </si>
  <si>
    <t>Follow Up Revoke Completed, New Order ID : SC1002635560</t>
  </si>
  <si>
    <t>Dapur SPPG JEPARA NALUMSARI GEMIRING LOR 02</t>
  </si>
  <si>
    <t>ODP-PEC-FJ/093 FJ/D07/093.01</t>
  </si>
  <si>
    <t>WO066341257</t>
  </si>
  <si>
    <t>|MC60028|MYIA-030480550457/POI/Baharudin yusuf Ali /085800574013/bawubawu73@gmail.com</t>
  </si>
  <si>
    <t>Follow Up Revoke Completed, New Order ID : SC1002635537</t>
  </si>
  <si>
    <t>Trois Optimal Prima</t>
  </si>
  <si>
    <t>ODP-SMT-FS/01 FS/D01/01.01</t>
  </si>
  <si>
    <t>WO066350957</t>
  </si>
  <si>
    <t>MD|MYDB-20261013270700|DN00001/MN00300|Trois Optimal Prima|089621133457</t>
  </si>
  <si>
    <t>2026-10-14 15:00:00 | Tanggal pemasangan : 14 OKTOBER 2026 Jam pemasangan : pagi/siang Info Tambahan : Hubungi pelanggan dulu sebelum ke lokasi terima kasih</t>
  </si>
  <si>
    <t>ODP-SMC-FA/101</t>
  </si>
  <si>
    <t>WO066351724</t>
  </si>
  <si>
    <t>2026-10-09 08:00:00|Nama Pic : bp HENDRIANTO  No Hp Pic : 08161938320  No alt : -  Jam Pemasangan : pagi   Tanggal Pemasangan : 9 Oktober 2026|40951375|MYDITA</t>
  </si>
  <si>
    <t>PT MENTARI SAMUDERA ABADI</t>
  </si>
  <si>
    <t>ODP-SSL-FAX/069 FAX/D10/069.01</t>
  </si>
  <si>
    <t>WO066357678</t>
  </si>
  <si>
    <t>|MYIB-CUST|MYTN-051288066516/POI/MSA/081210064059/it_msa@outlook.com</t>
  </si>
  <si>
    <t>2026-10-14 15:00:00 | Nama PIC : Josephine No HP : 081210064059 Alt : 085236242114 Tgl Pemasangan : 14 Oktober 2026 Interval : PAGI / SIANG Note : Hubungi pelanggan terlebih dahulu</t>
  </si>
  <si>
    <t>PT PUTRA KARYA TEKNIK</t>
  </si>
  <si>
    <t>ODP-GML-FB/031</t>
  </si>
  <si>
    <t>WO066364350</t>
  </si>
  <si>
    <t>2026-10-15 08:00:00|Manja : 14 Okt 2026 Jam : Pagi (08.00) Note : Hubungi pelanggan terlebih dahulu|40971304|MYDITA</t>
  </si>
  <si>
    <t>SD NEGERI 01 WANAREJA</t>
  </si>
  <si>
    <t>ODP-MAN-FH/051 FH/D04/051.01</t>
  </si>
  <si>
    <t>WO066342222</t>
  </si>
  <si>
    <t>|MC00213|MYIA-069588993013/POI/PRIANA AJI/082245275054/prianaaji@gmail.com</t>
  </si>
  <si>
    <t>2026-10-16 11:00:00 | Nama Pic : IBU SRI No Hp Pic : 082245275054 Jam Pemasangan : 08:00 - 12.00 Tanggal Pemasangan : RABU 14 OKTOBER 2026 Info Tambahan : Hubungi pelanggan sebelum datang ke lokasi</t>
  </si>
  <si>
    <t>ODP-BJR-FT/098</t>
  </si>
  <si>
    <t>Follow Up Revoke Completed, New Order ID : SC1002636254</t>
  </si>
  <si>
    <t>ODP-WOS-FAD/083</t>
  </si>
  <si>
    <t>Inprogress Alpro, SC Lama : SC1002633602</t>
  </si>
  <si>
    <t>Order dicancel oleh ANINDITA ERIKA DEWI UTARI remark : NC2026101300TUBVF keperluan cancel koor mba tisha response : OK</t>
  </si>
  <si>
    <t>WO066367689</t>
  </si>
  <si>
    <t>2026-10-15 15:00:00|Nama :SANDI No HP :087778113956 No Alternatif : M Janji : 14/10/2026 Jam Pasang : Pagi NoteÃ‚Â :  Hubungi terlebih dahulu sebelum ke lokasi|40951377|MYDITA</t>
  </si>
  <si>
    <t>BKA</t>
  </si>
  <si>
    <t>SPPG KLUWUT 2 BULAKAMBA</t>
  </si>
  <si>
    <t>ODP-BKA-FF/076 FF/D04/076.01</t>
  </si>
  <si>
    <t>WO066360178</t>
  </si>
  <si>
    <t>|MN00292|MYIA-035750508727/POI/MUHAMMAD ANDRIYAN FIKRI NUGRAHA/081329999505/fikrinuraga@gmail.com</t>
  </si>
  <si>
    <t>2026-10-14 15:00:00 | Nama :BAPA ANDRIAN No HP :081329999505 No Alternatif : M Janji : 14/10/2026 Jam Pasang : Pagi NoteÃ‚Â :  Hubungi terlebih dahulu sebelum ke lokasi</t>
  </si>
  <si>
    <t>SD NEGERI GEMBONG 02 KEC TALANG</t>
  </si>
  <si>
    <t>ODP-ADW-FJ/062 FJ/D03/062.01</t>
  </si>
  <si>
    <t>WO066362800</t>
  </si>
  <si>
    <t>|MN00292|MYIA-070714882811/POI/Abdul Ghopur/081519359069/sdnegerigembong@gmail.com</t>
  </si>
  <si>
    <t>2026-10-14 15:00:00 | Nama Pic : bp Abdul Ghopur No Hp Pic : 081519359069 No alt : - Jam Pemasangan : siang  Tanggal Pemasangan : 14 Oktober 2026</t>
  </si>
  <si>
    <t>13-10-2026 18:25:05</t>
  </si>
  <si>
    <t>WO066377472</t>
  </si>
  <si>
    <t>2026-10-15 11:00:00|Tgl Pemasangan : 15 Oktober 2026 Interval : PAGI / SIANG Note : Hubungi pelanggan terlebih dahulu   |40981182|MYDITA</t>
  </si>
  <si>
    <t>PT POHON BIRU JAYA</t>
  </si>
  <si>
    <t>ODP-GSK-FT/39 FT/D05/39-01</t>
  </si>
  <si>
    <t>WO066353979</t>
  </si>
  <si>
    <t>|MN02672|MYIA-063621737264/POI/reza /08170904091/fina.finance@sozoskinclinic.com</t>
  </si>
  <si>
    <t>2026-10-14 15:00:00 | Nama PIC : Bp Reza No HP : 08170904091 No Alt : - M Janji : 14 Okt 2026 Jam Pasang : Pagi / Siang Note : hubungi pelanggan jika ingin ke lokasi, terima kasih</t>
  </si>
  <si>
    <t>13-10-2026 16:40:07</t>
  </si>
  <si>
    <t>PT VIRTUE INTERNATIONAL INDONESIA</t>
  </si>
  <si>
    <t>ODP-GSK-FU/44 FU/D12/44.01</t>
  </si>
  <si>
    <t>WO066348337</t>
  </si>
  <si>
    <t>|MN02280|MYIA-030001456086/POI/Riza Audi Rizky/083822064127/pt.virtueinternational@gmail.com</t>
  </si>
  <si>
    <t xml:space="preserve">2026-10-14 15:00:00 | No HP : 081359232403 No Alt : - M Janji : 14 Oktober  2026 Jam Pasang : Pagi / Siang Note : hubungi pelanggan jika ingin kelokasi </t>
  </si>
  <si>
    <t>WO066382625</t>
  </si>
  <si>
    <t>2026-10-15 10:00:00|Tanggal: 15/10/2026 Jam Pasang: 08.00 - 12.00 Note: Hubungi sebelum ke lokasi, terimakasih.  |40931149|MYDITA</t>
  </si>
  <si>
    <t>Follow Up Revoke Completed, New Order ID : SC1002636031</t>
  </si>
  <si>
    <t>DECLINE : Pelanggan tidak ingin menunggu HANIF NUROHMAN 40981182|MYDITA</t>
  </si>
  <si>
    <t>RUMAH KOST YANTO</t>
  </si>
  <si>
    <t>ODP-PRJ-FB/58 FB/D06/58.01</t>
  </si>
  <si>
    <t>WO066343343</t>
  </si>
  <si>
    <t>|MC30175|MYIA-013946889649/POI/Misyanto/085869494151/amirakece78@gmail.com</t>
  </si>
  <si>
    <t xml:space="preserve">2026-10-14 11:00:00 | Tanggal: 14/10/2026 Jam Pasang: 08.00 - 12.00 Note: Hubungi sebelum ke lokasi, terimakasih.  </t>
  </si>
  <si>
    <t>PT. Bangkit Lakuliner Indonesia Situbondo Jawa Timur</t>
  </si>
  <si>
    <t>WO066347415</t>
  </si>
  <si>
    <t>|MN02235|MYIA-060969639066/POI/Muhamad Arif Nurdin /085283300362/arif.nurdin@seindonesia.co.id</t>
  </si>
  <si>
    <t>2026-10-14 15:00:00 | Nama :BAPA ARIF No HP :085283300362 No Alternatif : M Janji : 14/10/2026 Jam Pasang : Pagi NoteÃ‚Â :  Hubungi terlebih dahulu sebelum ke lokasi</t>
  </si>
  <si>
    <t>Provisioning Failed|WFM|INF009801237|TKJ_-8.3027487,112.9498899_ODP-PII-FB/54 JARAK SEKITAR 275M | 175M MASUK GANG SEMPIT TID</t>
  </si>
  <si>
    <t>SMP MUHAMMAD SHODIQ</t>
  </si>
  <si>
    <t>ODP-KRZ-FT/20</t>
  </si>
  <si>
    <t>WO066354650</t>
  </si>
  <si>
    <t>|MN01316|/SMP MUHAMMAD SHODIQ/WINBACK 2.0 HSI B2B (1:2) 50MBPS 320RB PSB DISC 70%//aisyahgmn@gmail.com/SITI AISYAH/82244721657</t>
  </si>
  <si>
    <t>2026-10-14 15:00:00|Nama PIC : Ibu Siti No HP : 082244721657 No Alt : - M Janji : 14 Okt 2026 Jam Pasang : Pagi / Siang Note : hubungi pelanggan jika ingin ke lokasi, terima kasih|40951378|MYDITA</t>
  </si>
  <si>
    <t>TOKO SRC TRI SUKSES</t>
  </si>
  <si>
    <t>ODP-PBL-FAH/03 FAH/D01/03.01</t>
  </si>
  <si>
    <t>WO066344312</t>
  </si>
  <si>
    <t>MD|MYDB-20261013270695|DN00001/MN01316|TOKO SRC TRI SUKSES|083166349552</t>
  </si>
  <si>
    <t>2026-10-14 15:00:00 | Nama Pic : BP WAQI No Hp Pic : 083166349552 Jam Pemasangan : 08:00 - 12.00 Tanggal Pemasangan : RABU 14 OKTOBER 2026 Info Tambahan : Hubungi pelanggan sebelum datang ke lokasi</t>
  </si>
  <si>
    <t>DECLINE : Decline - Batal Order RANGGA WISNU EKAPAKSI 40951381|MYDITA</t>
  </si>
  <si>
    <t>Follow Up Revoke Completed, New Order ID : SC1002636551</t>
  </si>
  <si>
    <t>WO066347475</t>
  </si>
  <si>
    <t>2026-10-14 15:00:00|Nama PIC : Bp Gusti No HP : 085738613591 No Alt : - M Janji : 14 Okt 2026 Jam Pasang : Pagi / Siang Note : hubungi pelanggan jika ingin ke lokasi, terima kasih|40951378|MYDITA</t>
  </si>
  <si>
    <t>Toko Pak Anis</t>
  </si>
  <si>
    <t>ODP-GER-FAG/48 FAG/D05/48.01</t>
  </si>
  <si>
    <t>WO066373810</t>
  </si>
  <si>
    <t>MD|MYDB-20261013270707|SC00001/MC00090|Toko Pak Anis|087867116358</t>
  </si>
  <si>
    <t>2026-10-15 08:00:00 | Jam pemasangan : 08.00 - 12.00 Waktu pemasangan : 15 oktober 2026 Info Tambahan : Hubungi pelanggan dulu sebelum ke lokasi terimakasih</t>
  </si>
  <si>
    <t>14-10-2026 08:09:55</t>
  </si>
  <si>
    <t>Toko Rina Ollshop</t>
  </si>
  <si>
    <t>ODP-GER-FAH/74</t>
  </si>
  <si>
    <t>PSB;ISE207465;TOKO RINA OLLSHOP;085923081813;HSI BISNIS 100 MBPS;zainudinsani998@gmail.com;-8.709753, 116.149719</t>
  </si>
  <si>
    <t>14-10-2026 16:25:04</t>
  </si>
  <si>
    <t>- 11_11446;Biaya PSB HSI EBIS Tunai di Depan ~ 11[150000]  - E23015;E23015 ~ ES23 - Perangkat ONT[0]  - E23015~null~44292;E23015||11||Abodemen 0[0]  - E23015~null~E23015_SWONTDUALB;SWONTDUALB ~ Biaya Sewa ONT Dual Band ~ E23015[50000]  - SP_NOSS;SP_NOSS ~</t>
  </si>
  <si>
    <t>TOKO SEMBAKO</t>
  </si>
  <si>
    <t>ODP-SWE-FAP/41</t>
  </si>
  <si>
    <t>WO066376230</t>
  </si>
  <si>
    <t>MD|MYDB-20261013270660|SC00001/MC00090|TOKO SEMBAKO|081958334604</t>
  </si>
  <si>
    <t>14-10-2026 08:39:56</t>
  </si>
  <si>
    <t>TOKO SANDI</t>
  </si>
  <si>
    <t>ODP-SWE-FAK/44 FAK/D04/44.01</t>
  </si>
  <si>
    <t>WO066430056</t>
  </si>
  <si>
    <t>MD|MYDB-20261014270775|SC00001/MC00069|TOKO SANDI|081943312747</t>
  </si>
  <si>
    <t>2026-10-15 15:00:00 | M Janji : (15/10/2026) jam Pasang : 09:00 Note : hubungi pelanggan jika ingin kelokasi</t>
  </si>
  <si>
    <t>14-10-2026 17:25:19</t>
  </si>
  <si>
    <t>PT. SANTAI MASSAGE SPA</t>
  </si>
  <si>
    <t>ODP-PYA-FAS/08</t>
  </si>
  <si>
    <t>WO066426249</t>
  </si>
  <si>
    <t>|MN01470|MYIA-066084145629/POI/MARILIS/087795085101/santaimassagelombok@gmail.com</t>
  </si>
  <si>
    <t xml:space="preserve">2026-09-24 15:00:00 | Jam Pemasangan : siang  Tanggal Pemasangan : 24 SEPTEMBER 2026  Info Tambahan : Hubungi pelanggan sebelum datang ke lokasi  Terima kasih.  </t>
  </si>
  <si>
    <t>14-10-2026 16:39:59</t>
  </si>
  <si>
    <t>Al hidayah ummat sejahtera</t>
  </si>
  <si>
    <t>ODP-MBG-FAE/34 FAE/D03/34.01</t>
  </si>
  <si>
    <t>WO066396211</t>
  </si>
  <si>
    <t>MD|MYDB-20261014270715|SC00001/MC00149|Al hidayah ummat sejahtera|087763193054</t>
  </si>
  <si>
    <t>2026-10-15 08:00:00 | Tanggal Pemasangan : 15 Oktober 2026 Jam pemasangan : 08.00 12.00 Info Tambahan : Hubungi pelanggan dulu sebelum ke lokasi terima kasih.</t>
  </si>
  <si>
    <t>14-10-2026 12:24:54</t>
  </si>
  <si>
    <t>14-10-2026 16:10:17</t>
  </si>
  <si>
    <t>14-10-2026 14:25:10</t>
  </si>
  <si>
    <t>Provisioning Failed|UIM|INF009814873|1029:Reservation not found for Broadband CFS with Reservation ID : 39612527411</t>
  </si>
  <si>
    <t>14-10-2026 14:54:54</t>
  </si>
  <si>
    <t>WO066378609</t>
  </si>
  <si>
    <t>14-10-2026 09:10:15</t>
  </si>
  <si>
    <t>WO066406954</t>
  </si>
  <si>
    <t>2026-10-09 15:00:00|Nama PIC : ENEA FAMILY VILLAS 2  No HP : 085711543576  No Alt : -  M Janji : Rabu 09 oktober  2026  Jam Pasang : Pagi / Siang  Note : hubungi pelanggan jika ingin ke lokasi, terima kasih.  |40951377|MYDITA</t>
  </si>
  <si>
    <t>14-10-2026 13:39:48</t>
  </si>
  <si>
    <t>Follow Up Revoke Completed, New Order ID : SC1002636811</t>
  </si>
  <si>
    <t>ODP-MTR-FCW/48</t>
  </si>
  <si>
    <t>WO066387411</t>
  </si>
  <si>
    <t>2026-10-09 08:00:00 | Tanggal pemasangan: 08/10/2026  Jam pemasangan : pagi / siang  Info Tambahan : Hubungi pelanggan dulu sebelum ke lokasi.  terima kasih</t>
  </si>
  <si>
    <t>14-10-2026 10:40:00</t>
  </si>
  <si>
    <t>ODP-MTR-FDN/70</t>
  </si>
  <si>
    <t>WO066403872</t>
  </si>
  <si>
    <t>2026-10-13 15:00:00 | Nama Pic : BP RAMADAN  No Hp Pic : 082341524273  Jam Pemasangan : 08:00 - 12.00  Tanggal Pemasangan : SELASA 13 OKTOBER 2026  Info Tambahan : Hubungi pelanggan sebelum datang ke lokasi</t>
  </si>
  <si>
    <t>14-10-2026 13:24:54</t>
  </si>
  <si>
    <t>Follow Up Revoke Completed, New Order ID : SC1002636736</t>
  </si>
  <si>
    <t>UD SATUASA</t>
  </si>
  <si>
    <t>ODP-SBW-FAW/17</t>
  </si>
  <si>
    <t>WO066380753</t>
  </si>
  <si>
    <t>MD|MYDB-20261014270717|DN00001/MN01576|UD SATUASA|082341247132</t>
  </si>
  <si>
    <t>14-10-2026 09:39:59</t>
  </si>
  <si>
    <t>Kost mochi</t>
  </si>
  <si>
    <t>ODP-SBW-FBK/44</t>
  </si>
  <si>
    <t>PSB;ISE207465;Kost mochi;082341661631;PAKET HSI BISNIS 1:1 50 Mbps;bintarzero@gmail.com;-8.572194, 117.444694</t>
  </si>
  <si>
    <t>14-10-2026 10:10:03</t>
  </si>
  <si>
    <t>14-10-2026 09:24:59</t>
  </si>
  <si>
    <t>CAMP VAVE</t>
  </si>
  <si>
    <t>ODP-MLK-FAD/40 FAD/D02/40.01</t>
  </si>
  <si>
    <t>WO066381958</t>
  </si>
  <si>
    <t>MD|MYDB-20261013270697|DN00001/MN01576|CAMP VAVE|087851055374</t>
  </si>
  <si>
    <t xml:space="preserve">2026-10-15 08:00:00 | Tanggal : 15 Oktober 2026 Jam : pagi  Hubungi pelanggan sebelum ke lokasi </t>
  </si>
  <si>
    <t>14-10-2026 09:54:49</t>
  </si>
  <si>
    <t>SELECTA</t>
  </si>
  <si>
    <t>ODP-BTU-FAG/48 FAG/D01/48.01</t>
  </si>
  <si>
    <t>WO066423110</t>
  </si>
  <si>
    <t>|MN02703|MYIA-068523767330/POI/Donny Firnanda Riswanto/083121826303/support@selectawisata.id</t>
  </si>
  <si>
    <t>2026-10-15 15:00:00 | Nama : SELECTA Cp : 083121826303 2026-10-15 15:00 Sebelum kelokasi hubungi terlebih dahulu</t>
  </si>
  <si>
    <t>HSI Bisnis Bundling OCA Interaction Lite Promo 2026 PSB 70% - 100 Mbps</t>
  </si>
  <si>
    <t>LPK MANABU INSAN MULIA</t>
  </si>
  <si>
    <t>ODP-BLR-FBZ/18 FBZ/D02/18.01</t>
  </si>
  <si>
    <t>WO066401464</t>
  </si>
  <si>
    <t>MD|MYDB-20261014270743|DN00001/MN00419|LPK MANABU INSAN MULIA|085735716222</t>
  </si>
  <si>
    <t>2026-10-15 11:00:00 | Tanggal Pemasangan : 15 Oktober 2026 Jam pemasangan : 08.00 12.00 Info Tambahan : Hubungi pelanggan dulu sebelum ke lokasi terima kasih.</t>
  </si>
  <si>
    <t>14-10-2026 12:55:15</t>
  </si>
  <si>
    <t>Mail Audio Blitar</t>
  </si>
  <si>
    <t>ODP-BLR-FAA/55 FAA/D06/55.01</t>
  </si>
  <si>
    <t>WO066397617</t>
  </si>
  <si>
    <t>|MN00385|MYIA-049570868391/POI/dayatullah/085770370295/badotmusic@gmail.com</t>
  </si>
  <si>
    <t>SEKOLAH DASAR NEGERI PURWODADI KANTOR</t>
  </si>
  <si>
    <t>ODP-GOM-FAD/019 FAD/D02/019.01</t>
  </si>
  <si>
    <t>WO066400278</t>
  </si>
  <si>
    <t>|MN00662|MYIA-003488087410/POI/Rokhim parmuji haryanti/085293608688/purwodadisdn2021@gmail.com</t>
  </si>
  <si>
    <t>2026-10-15 11:00:00 | Nama : BU ROKHIM PAMUJI HARYANTI No Hp : 085293608688 No Hp Alternatif :  Tanggal : 15 Oktober 2026 Interval : PAGI  Note : Mohon hubungi pelanggan terlebih dahulu</t>
  </si>
  <si>
    <t>14-10-2026 12:54:45</t>
  </si>
  <si>
    <t>KANTOR DESA CANDI KECAMATAN KARANGANYAR KEBUMEN</t>
  </si>
  <si>
    <t>WO066420261</t>
  </si>
  <si>
    <t>|MN02495|MYIA-096877075449/POI/LARAS SIWI WARDHANI/082138849551/wardanilaras@gmail.com</t>
  </si>
  <si>
    <t xml:space="preserve">2026-10-15 15:00:00 | Jam pemasangan : 12.00 Info Tambahan : Hubungi pelanggan dulu sebelum ke lokasi terimakasih  </t>
  </si>
  <si>
    <t>14-10-2026 15:39:52</t>
  </si>
  <si>
    <t>MTS SIDOMORO</t>
  </si>
  <si>
    <t>WO066428856</t>
  </si>
  <si>
    <t>|MN00664|MYIA-083897358188/POI/Malikhatun/085900467460/malikhatun62@guru.smk.belajar.id</t>
  </si>
  <si>
    <t>2026-10-16 15:00:00 | Tanggal Pemasangan : 16 Oktober 2026 Jam pemasangan : 08.00 12.00 Info Tambahan : Hubungi pelanggan dulu sebelum ke lokasi terima kasih.</t>
  </si>
  <si>
    <t>14-10-2026 17:10:14</t>
  </si>
  <si>
    <t>MBG TAPEN</t>
  </si>
  <si>
    <t>ODP-KTA-FAQ/014 FAQ/D04/014.01</t>
  </si>
  <si>
    <t>WO066423592</t>
  </si>
  <si>
    <t>|MN01685|MYIA-051335886087/POI/ROWIYANTO BASUKI/085227149955/rowiyanto742@gmail.com</t>
  </si>
  <si>
    <t>KANTOR DESA KANDAT</t>
  </si>
  <si>
    <t>ODP-SBI-FF/01 FF/D01/01.01</t>
  </si>
  <si>
    <t>WO066427163</t>
  </si>
  <si>
    <t>MD|MYDB-20261014270748|DC20002/MC20039|KANTOR DESA KANDAT|081232739829</t>
  </si>
  <si>
    <t>2026-10-17 08:00:00 | KANTOR DESA KANDAT 081232739829</t>
  </si>
  <si>
    <t>14-10-2026 16:54:55</t>
  </si>
  <si>
    <t>ODP-NJK-FAD/05</t>
  </si>
  <si>
    <t>WO066394191</t>
  </si>
  <si>
    <t>2026-10-14 15:00:00 | Nama Pic : PT. Bangkit Lakuliner Indonesia Nganjuk Jawa Timur  No Hp Pic : 085283300362  No alt : -  Jam Pemasangan : pagi   Tanggal Pemasangan : 14 Oktober 2026</t>
  </si>
  <si>
    <t>14-10-2026 11:39:56</t>
  </si>
  <si>
    <t>WARKOP KEPO</t>
  </si>
  <si>
    <t>ODP-PRB-FC/09 FC/D01/09.01</t>
  </si>
  <si>
    <t>WO066425581</t>
  </si>
  <si>
    <t>MD|MYDB-20261014270774|DN00001/MN01011|WARKOP KEPO|081776743805</t>
  </si>
  <si>
    <t>2026-10-15 15:00:00 | Nama Pic :  No Hp Pic :  Jam Pemasangan : 08:00 - 12.00 Tanggal Pemasangan : KAMIS 15 OKTOBER 2026 Info Tambahan : Hubungi pelanggan sebelum datang ke lokasi</t>
  </si>
  <si>
    <t>GEREJA BETHANY TOC KEDIRI</t>
  </si>
  <si>
    <t>ODP-KDI-FBH/46 FBH/D06/46.01</t>
  </si>
  <si>
    <t>WO066384638</t>
  </si>
  <si>
    <t>|MC20057|MYIA-049621367736/POI/Andi Arno/081359460597/andiarnobrow@gmail.com</t>
  </si>
  <si>
    <t>2026-10-15 08:00:00 | Nama PIC : bapak andri No HP : 081359460597 Alt :  M Janji : (KAMIS/15/OKTOBER/2026) jam Pasang : 09:00 Note : hubungi pelanggan jika ingin kelokasi</t>
  </si>
  <si>
    <t>14-10-2026 10:25:05</t>
  </si>
  <si>
    <t>RBS-Regional 5</t>
  </si>
  <si>
    <t>PT. Elizabeth Hanjaya</t>
  </si>
  <si>
    <t>ODP-KDI-FBB/33</t>
  </si>
  <si>
    <t>WO066407164</t>
  </si>
  <si>
    <t>|MN02491|PT. Elizabeth Hanjaya|081213000729|hamdi@elizabethbag.com|HSIEF 50MBPS 320000|Ripki Hamdi-7.816917264901397, 112.02492599858941</t>
  </si>
  <si>
    <t>2026-10-15 11:00:00|Jam Pemasangan : 08:00 - 12.00 Tanggal Pemasangan : KAMIS 15 OKTOBER 2026 Info Tambahan : Hubungi pelanggan sebelum datang ke lokasi|40981184|MYDITA</t>
  </si>
  <si>
    <t>14-10-2026 12:40:20</t>
  </si>
  <si>
    <t>GAME ESPORT TAROKAN</t>
  </si>
  <si>
    <t>ODP-MJT-FA/85</t>
  </si>
  <si>
    <t>MC20039|GAME ESPORT /085111335199/ Handokoaja123@gmail.com/PSB 50MB 355K PSB 150K/LUCKY UAP</t>
  </si>
  <si>
    <t>FOLLOW UP : Follow Up HANIF NUROHMAN 40981182|MYDITA</t>
  </si>
  <si>
    <t>SMK PGRI 8 NGAWI</t>
  </si>
  <si>
    <t>ODP-JGO-FA/46 FA/D06/46.01</t>
  </si>
  <si>
    <t>WO066393471</t>
  </si>
  <si>
    <t>|MN00264|MYIA-059581521228/POI/LUTFI AFIFAH/085795425540/smkpgri8jngawi@gmail.com</t>
  </si>
  <si>
    <t>2026-10-15 08:00:00 | Tanggal pemasangan: 15/10//2026 Jam pemasangan : pagi/siang Info Tambahan : Hubungi pelanggan dulu sebelum ke lokasi. terima kasih</t>
  </si>
  <si>
    <t>ODP-PON-FY/13 FY/D03/13.01</t>
  </si>
  <si>
    <t>WO066432408</t>
  </si>
  <si>
    <t>MD|MYDB-20261014270778|DN00001/MN02053|TOKO POJOK PURWOSARI|081232418779</t>
  </si>
  <si>
    <t>2026-10-15 15:00:00 | Tanggal Pemasangan : 15 Oktober 2026 Jam Pemasangan : 08:00 15:00 Info Tambahan : Hubungi pelanggan dulu sebelum ke lokasi terimakasih</t>
  </si>
  <si>
    <t>14-10-2026 17:55:00</t>
  </si>
  <si>
    <t>PT. SATU AKSES INDONESIA</t>
  </si>
  <si>
    <t>ODP-WTS-FAA/106</t>
  </si>
  <si>
    <t>WO066392210</t>
  </si>
  <si>
    <t>|MB30108|/WIENNY NOOR RAENNY/08119998026 081258380706/support@satu.net.id</t>
  </si>
  <si>
    <t>2026-10-15 08:00:00|Nama Pic : bu tiar No Hp Pic : 08119998026 No alt : - Jam Pemasangan : pagi  Tanggal Pemasangan : 15 Oktober 2026|40951375|MYDITA</t>
  </si>
  <si>
    <t>CANCEL ORDER INVALID SURVEY remark : CANCEL DOWBLE SAMA SC 1002627612 response : OK</t>
  </si>
  <si>
    <t>La Rita Cafe and Resto</t>
  </si>
  <si>
    <t>ODP-KEN-FBR/011</t>
  </si>
  <si>
    <t>WO066445155</t>
  </si>
  <si>
    <t>|MC80228|/La Rita Cafe and Resto/Paket HSI Bisnis Promo HPN 1:1 100Mbps/Elisma/08113990056/nainggolanelisma@gmail.com</t>
  </si>
  <si>
    <t>2026-10-16 08:00:00|Nama PIC : La Rita Cafe and Resto No HP : 08113990056 Alt :  M Janji : 15 November 2024 Jam Pasang : 08.00 - 13:00  NoteÃ‚Â :  hubungi terlebih dahulu sebelum kelokasi |40951377|MYDITA</t>
  </si>
  <si>
    <t>ODP-KBU-FHF/002</t>
  </si>
  <si>
    <t>WO066405825</t>
  </si>
  <si>
    <t>FCC - HD1A - SUBMIT</t>
  </si>
  <si>
    <t>PT. NATURINDO SURYA NIAGA</t>
  </si>
  <si>
    <t>ODP-KBU-FAF/05</t>
  </si>
  <si>
    <t>WO066430330</t>
  </si>
  <si>
    <t>AMRBS/403104/KRISFIAN TRI SAPUTRA/R3/YOGYAKARTA/PSB INDIBIZ PAKET MTC 50MBPS 6 BULAN/RIDWAN SAIFUL MU'MIN/081369245759/ridwan_naturindofresh@gmail.com</t>
  </si>
  <si>
    <t>2026-10-15 15:00:00|Tanggal: 15/10/2026 Jam Pasang: Sore Note: Hubungi sebelum ke lokasi, terimakasih.  |40931149|MYDITA</t>
  </si>
  <si>
    <t>AGREE : Lanjut berlangganan by RIRIN RISNAWATI 40931149|MYDITA</t>
  </si>
  <si>
    <t>- 11_11446;Biaya PSB HSI EBIS Tunai di Depan ~ 11[150000]  - SP_NOSS;SP_NOSS ~ Internet NOSS Multispeed Network[0]  - SP_NOSS;SP_NOSS ~ Internet NOSS Multispeed Network[0]  - E25036;E25036 ~ ES25 - Perangkat ONT MTC 6 Bulan[0]  - E25036~null~104975;E25036</t>
  </si>
  <si>
    <t>ODP-GOD-VU/052</t>
  </si>
  <si>
    <t>WO066399650</t>
  </si>
  <si>
    <t xml:space="preserve">2026-10-10 08:00:00 | Jam Pemasangan : 08:00 - 12.00  Tanggal Pemasangan : SABTU 10 OKTOBER 2026  Info Tambahan : Hubungi pelanggan sebelum datang ke lokasi  </t>
  </si>
  <si>
    <t>PT. DIANKA FARMA GLOBAL</t>
  </si>
  <si>
    <t>ODP-KGD-FAZ/015 FAZ/D03/015.01</t>
  </si>
  <si>
    <t>WO066392407</t>
  </si>
  <si>
    <t>|MN02579|MYIA-080847755690/POI/SULUK/082326211368/corp.luks@gmail.com</t>
  </si>
  <si>
    <t>2026-10-15 08:00:00 | Nama PIC : bapak suluk No HP : 082326211368 Alt :  M Janji : (KAMIS/15/OKTOBER/2026) jam Pasang : 09:00 Note : hubungi pelanggan jika ingin kelokasi</t>
  </si>
  <si>
    <t>14-10-2026 11:54:48</t>
  </si>
  <si>
    <t>TEMAN NONGKRONG BANTUL</t>
  </si>
  <si>
    <t>ODP-PGR-FDY/006 FDY/D01/006.01</t>
  </si>
  <si>
    <t>WO066379287</t>
  </si>
  <si>
    <t>|MC80047|MYIA-039991563959/POI/R ANDITA NUR RIEZKY ADI/085326402003/temannongkrongbantul@gmail.com</t>
  </si>
  <si>
    <t xml:space="preserve">2026-10-15 11:00:00 | Tgl Pemasangan : 15 Oktober 2026 Interval : PAGI / SIANG Note : Hubungi pelanggan terlebih dahulu </t>
  </si>
  <si>
    <t>ODP-BKL-FBM/31</t>
  </si>
  <si>
    <t>WO066432965</t>
  </si>
  <si>
    <t>2026-10-08 11:00:00|M Janji : (08/10/2026)  jam Pasang : 09:00  Note : hubungi pelanggan jika ingin kelokasi  |40971304|MYDITA</t>
  </si>
  <si>
    <t>- 11_11446;Biaya PSB HSI EBIS Tunai di Depan ~ 11[150000]  - E23015;E23015 ~ ES23 - Perangkat ONT[0]  - E23015~null~44292;E23015||11||Abodemen 0[0]  - E23015~null~E23015_SWONTDUALB;SWONTDUALB ~ Biaya Sewa ONT Dual Band ~ E23015[50000]  - E25060;E25060 ~ E</t>
  </si>
  <si>
    <t>Follow Up Revoke Completed, New Order ID : SC1002637440</t>
  </si>
  <si>
    <t>BMT UGT CAPEM BANGKALAN</t>
  </si>
  <si>
    <t>ODP-BKL-FLA/30</t>
  </si>
  <si>
    <t>WO066429913</t>
  </si>
  <si>
    <t>AMRBS/403164/DIMAS ARFIANSYAH /R3/JATIM TIMUR/WINBACK 2.0 HSI B2B (1:1) 50MBPS 355RB PSB DISC 70%/MUHAMMAD HOIRUL WAFA 0/205.bangkalan@gmail.com</t>
  </si>
  <si>
    <t>2026-10-15 15:00:00|Tanggal Pemasangan : 15 Oktober 2026 Jam Pemasangan : 08:00 15:00 Info Tambahan : Hubungi pelanggan dulu sebelum ke lokasi terimakasih|40961370|MYDITA</t>
  </si>
  <si>
    <t>TOKO BURUNG</t>
  </si>
  <si>
    <t>ODP-KPP-FD/02</t>
  </si>
  <si>
    <t>WO066428975</t>
  </si>
  <si>
    <t>|MN00802|/TOKO BURUNG/HSI Bisnis + Netmonk Promo 2026 100 Mbps (Rp 591.100) PSB 150.000/085784630616/Ternak22burung@gmail.com/Suryanto/-6,8975657, 113,2003275/Duwa Asem, Banyuates, Sampang Kabupaten Bangkalan</t>
  </si>
  <si>
    <t>2026-10-15 15:00:00|Nama Pic : BP SURYANTO No Hp Pic : 085784630616 Jam Pemasangan : 08:00 - 12.00 Tanggal Pemasangan : KAMIS 15 OKTOBER 2026 Info Tambahan : Hubungi pelanggan sebelum datang ke lokasi|40000798|MYDITA</t>
  </si>
  <si>
    <t>14-10-2026 15:54:47</t>
  </si>
  <si>
    <t>TOKO EKA</t>
  </si>
  <si>
    <t>ODP-PME-FG/02 FG/D02/02.01</t>
  </si>
  <si>
    <t>WO066382684</t>
  </si>
  <si>
    <t>MD|MYDB-20261014270719|DN00001/MN00558|TOKO EKA|085602673212</t>
  </si>
  <si>
    <t>2026-10-15 08:00:00 | Jam Pemasangan : 08:00 - 12.00 Tanggal Pemasangan : KAMIS 15 OKTOBER 2026 Info Tambahan : Hubungi pelanggan sebelum datang ke lokasi</t>
  </si>
  <si>
    <t>SMK PGRI 6</t>
  </si>
  <si>
    <t>ODP-KBL-FCB/21 FCB/D03/21.01</t>
  </si>
  <si>
    <t>WO066399543</t>
  </si>
  <si>
    <t>|MN01731|MYIA-011192122774/POI/ACHMAD SAPUTRA/085732905553/smkpgrisby@gmail.com</t>
  </si>
  <si>
    <t>2026-10-15 10:00:00 | M Janji : (15/10/2026) jam Pasang : 09:00 Note : hubungi pelanggan jika ingin kelokasi</t>
  </si>
  <si>
    <t>ODP-IJK-FHW/12</t>
  </si>
  <si>
    <t>WO066425489</t>
  </si>
  <si>
    <t>2026-10-13 15:00:00 | Tanggal pemasangan: 13/10//2026  Jam pemasangan : pagi/siang  Info Tambahan : Hubungi pelanggan dulu sebelum ke lokasi.  terima kasih</t>
  </si>
  <si>
    <t>Follow Up Revoke Completed, New Order ID : SC1002637272</t>
  </si>
  <si>
    <t>TOKO MUHAMMAD ADYANTO</t>
  </si>
  <si>
    <t>ODP-TDS-FCP/05 FCP/D01/05.01</t>
  </si>
  <si>
    <t>WO066410515</t>
  </si>
  <si>
    <t>|MN02280|MYIA-037490630499/POI/Muhammad Adyanto/0882009723149/firmansyahpradana36@gmail.com</t>
  </si>
  <si>
    <t xml:space="preserve">2026-10-15 11:00:00 | Tanggal: 15/10/2026 Jam Pasang: 08.00 - 12.00 Note: Hubungi sebelum ke lokasi, terimakasih.  </t>
  </si>
  <si>
    <t>14-10-2026 14:39:55</t>
  </si>
  <si>
    <t>PT. KALOG EXPRESS</t>
  </si>
  <si>
    <t>ODP-DMO-FME/51 FME/D04/51.01</t>
  </si>
  <si>
    <t>WO066409359</t>
  </si>
  <si>
    <t>MD|MYDB-20261014270752|DN00001/MN02093|PT. KALOG EXPRESS|08988330788</t>
  </si>
  <si>
    <t>2026-10-15 11:00:00 | Tanggal Pemasangan : 15 Oktober 2026 Jam Pemasangan : 08:00 15:00 Info Tambahan : Hubungi pelanggan dulu sebelum ke lokasi terimakasih</t>
  </si>
  <si>
    <t>14-10-2026 14:09:57</t>
  </si>
  <si>
    <t>PT SUMBER SELAMAT</t>
  </si>
  <si>
    <t>ODP-DMO-FQA/47 FQA/D04/47.01</t>
  </si>
  <si>
    <t>WO066413408</t>
  </si>
  <si>
    <t>MD|MYDB-20261014270737|DN00001/MN00086|PT SUMBER SELAMAT|08123036897</t>
  </si>
  <si>
    <t>2026-10-15 11:00:00 | Jam pemasangan : 08.00 - 12.00 Waktu pemasangan : 15 oktober 2026 Info Tambahan : Hubungi pelanggan dulu sebelum ke lokasi terimakasih</t>
  </si>
  <si>
    <t>ERABLUE PELEM BATOK</t>
  </si>
  <si>
    <t>ODP-KTO-FF/007 FF/D02/007.01</t>
  </si>
  <si>
    <t>WO066398310</t>
  </si>
  <si>
    <t>|MN02587|MYIA-073058777139/POI/HASBIBINTARO SHIDDIQ/081249549394/nextperdanaone@gmail.com</t>
  </si>
  <si>
    <t>2026-10-15 11:00:00 | Nama : BP HASBIBINTARO SHIDDIQ No Hp : 081249549394 No Hp Alternatif :  Tanggal : 15 Oktober 2026 Interval : PAGI  Note : Mohon hubungi pelanggan terlebih dahulu</t>
  </si>
  <si>
    <t>ONLINE SHOPE YELLOWFACE</t>
  </si>
  <si>
    <t>WO066424233</t>
  </si>
  <si>
    <t>|MC80156|MYIA-020492221400/POI/YUDDHY SETYANTO/085647474003/ladadhiedadadhieda@gmail.com</t>
  </si>
  <si>
    <t>HSI Bisnis PSB 70% - 200 Mbps</t>
  </si>
  <si>
    <t>OSS - PROVISIONING DESAIN</t>
  </si>
  <si>
    <t>PRE_PI</t>
  </si>
  <si>
    <t>Provisioning Designed</t>
  </si>
  <si>
    <t>QC MIA - INVALID QUALITY CONTROL MIA - Tidak Mengunggah Foto Lokasi Instalasi Tampak Depan Menyeluruh - upload foto lokasi ta</t>
  </si>
  <si>
    <t>PUSKESMAS MASARAN 2</t>
  </si>
  <si>
    <t>ODP-SOP-FY/013 FY/D01/013.01</t>
  </si>
  <si>
    <t>WO066422581</t>
  </si>
  <si>
    <t>|MC50018|MYIA-043563557696/POI/Dr. ANY SUSILOWATI /088228736454/pusmasaran2@gmail.com</t>
  </si>
  <si>
    <t>2026-10-15 15:00:00 | Jam pemasangan : 08.00 - 12.00 Waktu pemasangan : 15 oktober 2026 Info Tambahan : Hubungi pelanggan dulu sebelum ke lokasi terimakasih</t>
  </si>
  <si>
    <t>LAB KOM SMPN 1 KALIJAMBE</t>
  </si>
  <si>
    <t>ODP-MSO-FCC/006 FCC/D01/006.01</t>
  </si>
  <si>
    <t>WO066424183</t>
  </si>
  <si>
    <t>|MN02255|MYIA-082072527163/POI/AGUS PRIYANTO,S.PD/081217301725/wibowoandhika8@gmail.com</t>
  </si>
  <si>
    <t xml:space="preserve">2026-10-16 08:00:00 | Jam pemasangan : 12.00 Info Tambahan : Hubungi pelanggan dulu sebelum ke lokasi terimakasih  </t>
  </si>
  <si>
    <t>PERPUSTAKAAN SMPN 1 KALIJAMBE</t>
  </si>
  <si>
    <t>WO066424318</t>
  </si>
  <si>
    <t>|MN02255|MYIA-093958770937/POI/AGUS PRIYANTO,S.PD/081217301725/wibowoandhika8@gmail.com</t>
  </si>
  <si>
    <t>MASJID MUNZILAN MUBARAKAN</t>
  </si>
  <si>
    <t>ODP-MOJ-FE/103</t>
  </si>
  <si>
    <t>WO066426114</t>
  </si>
  <si>
    <t>|MN01222|/MASJID MUNZILAN MUBARAKAN/WINBACK 2.0 HSI B2B (1:1) 50MBPS 355RB PSB DISC 70%//ayucitraonline@gmail.com/SEPTIAN BUDI SANTOSO/08980000607</t>
  </si>
  <si>
    <t>14-10-2026 15:10:04</t>
  </si>
  <si>
    <t>PLATFORM DIGITAL SOTAGLE</t>
  </si>
  <si>
    <t>ODP-NRJ-FA/41</t>
  </si>
  <si>
    <t>WO066391878</t>
  </si>
  <si>
    <t>|MN02084|/PLATFORM DIGITAL SOTAGLE /WINBACK 2.0 HSI B2B (1:1) 50MBPS 355RB PSB DISC 70%//restusilohermawan2003@gmail.com/PLATFORM DIGITAL SOTAGLE /85196623079</t>
  </si>
  <si>
    <t>2026-10-15 08:00:00|Nama Pic : BP RESTU No Hp Pic : 085196623079 Jam Pemasangan : 08:00 - 12.00 Tanggal Pemasangan : KAMIS 15 OKTOBER 2026 Info Tambahan : Hubungi pelanggan sebelum datang ke lokasi|40000798|MYDITA</t>
  </si>
  <si>
    <t>PT TIKI JALUR NUGRAHA EKAKURIR (MOJOKERTO)</t>
  </si>
  <si>
    <t>ODP-MRT-FB/07</t>
  </si>
  <si>
    <t>WO066391579</t>
  </si>
  <si>
    <t>|MC30249|/MOCHAMAD JAMIAN/85730929792/mjk.it@jne.co.id</t>
  </si>
  <si>
    <t>2026-10-15 08:00:00|Nama Pic : BP JAMIAN No Hp Pic : 085730929792 Jam Pemasangan : 08:00 - 12.00 Tanggal Pemasangan : KAMIS 15 OKTOBER 2026 Info Tambahan : Hubungi pelanggan sebelum datang ke lokasi|40000798|MYDITA</t>
  </si>
  <si>
    <t>PT. Hikmat Penuh Berkat</t>
  </si>
  <si>
    <t>ODP-MRT-FAF/39 FAF/D08/39.01</t>
  </si>
  <si>
    <t>WO066384734</t>
  </si>
  <si>
    <t>|MN02813|MYIA-060180983247/POI/Okky Candra Srimarsono /083894634605/larittaokky@gmail.com</t>
  </si>
  <si>
    <t>2026-10-16 08:00:00 | Jam Pemasangan : 08:00 - 12.00 Tanggal Pemasangan : KAMIS 15 OKTOBER 2026 Info Tambahan : Hubungi pelanggan sebelum datang ke lokasi</t>
  </si>
  <si>
    <t>ARKA FARM</t>
  </si>
  <si>
    <t>ODP-KRN-FBE/91 FBE/D04/91.01</t>
  </si>
  <si>
    <t>WO066411093</t>
  </si>
  <si>
    <t>MD|MYDB-20261014270754|DN00001/MN00501|ARKA FARM|083849303033</t>
  </si>
  <si>
    <t>ERABLUE KEPADANGAN</t>
  </si>
  <si>
    <t>ODP-TUN-FB/09 FB/D03/01.09</t>
  </si>
  <si>
    <t>WO066390319</t>
  </si>
  <si>
    <t>|MN00843|MYIA-022806947117/POI/HASBIBINTARO SHIDDIQ/081249549394/nextperdanaone@gmail.com</t>
  </si>
  <si>
    <t>2026-10-15 08:00:00 | Nama PIC : ERABLUE KEPADANGAN No HP : 081249549394 Alt :  M Janji : 15/10/2026 Jam Pasang : 08.00 - 13:00  NoteÃ‚Â :  hubungi terlebih dahulu sebelum kelokasi</t>
  </si>
  <si>
    <t>PT Basilliea Indonesia</t>
  </si>
  <si>
    <t>ODP-BWE-FC/016 FC/D02/016.01</t>
  </si>
  <si>
    <t>WO066411315</t>
  </si>
  <si>
    <t>|MB00449|MYIA-071960306338/POI/bapak/085867670609/production.bsi1@gmail.com</t>
  </si>
  <si>
    <t xml:space="preserve">2026-10-15 11:00:00 | Jam pemasangan : 12.00 Info Tambahan : Hubungi pelanggan dulu sebelum ke lokasi terimakasih </t>
  </si>
  <si>
    <t>Bumdes Bangkit Raharjo Desa Pasir Mijen</t>
  </si>
  <si>
    <t>ODP-PEC-FG/111</t>
  </si>
  <si>
    <t>WO066385224</t>
  </si>
  <si>
    <t>MD|MYDB-20261013270676|EC60002/MC60029|Bumdes Bangkit Raharjo Desa Pasir Mijen|081225100433</t>
  </si>
  <si>
    <t xml:space="preserve">2026-10-15 08:00:00 | Tanggal: 15/10/2026 Jam Pasang: 08.00 - 12.00 Note: Hubungi sebelum ke lokasi, terimakasih.  </t>
  </si>
  <si>
    <t>Istana Mart Pegandon</t>
  </si>
  <si>
    <t>ODP-KDL-FV/081 FV/D01/081.01</t>
  </si>
  <si>
    <t>WO066437554</t>
  </si>
  <si>
    <t>|MN01684|MYIA-022149643003/POI/Widijastuti/085139150838/erlanggaelang258@gmail.com</t>
  </si>
  <si>
    <t>2026-10-16 08:00:00 | Tanggal pemasangan: 15/10//2026 Jam pemasangan : pagi/siang Info Tambahan : Hubungi pelanggan dulu sebelum ke lokasi. terima kasih</t>
  </si>
  <si>
    <t>14-10-2026 19:26:42</t>
  </si>
  <si>
    <t>ODP-WLR-FJ/018</t>
  </si>
  <si>
    <t>WO066390084</t>
  </si>
  <si>
    <t>|MN02256|MYIA-060819618490/POI/SARI INDRAWATI/087724833359/akuncctvhe@gmail.com</t>
  </si>
  <si>
    <t>14-10-2026 11:10:22</t>
  </si>
  <si>
    <t>ULYA MART</t>
  </si>
  <si>
    <t>ODP-WLR-FF/133 FF/D05/133.01</t>
  </si>
  <si>
    <t>WO066407831</t>
  </si>
  <si>
    <t>|MN02256|MYIA-096472963700/POI/ACHMAD CHOLIQ/082188552688/choliq8762@gmail.com</t>
  </si>
  <si>
    <t>2026-10-15 11:00:00 | Nama PIC : Achmad No HP : 082188552688 Alt :  M Janji : 15/10/2026 Jam Pasang : 08.00 - 13:00  NoteÃ‚Â :  hubungi terlebih dahulu sebelum kelokasi</t>
  </si>
  <si>
    <t>14-10-2026 13:55:29</t>
  </si>
  <si>
    <t>PT. YCH INDONESIA</t>
  </si>
  <si>
    <t>ODP-SMT-FAA/052 FAA/D03/052.01</t>
  </si>
  <si>
    <t>WO066384776</t>
  </si>
  <si>
    <t>MD|MYDB-20261013270698|DN00001/MN00299|PT. YCH INDONESIA|08995885115</t>
  </si>
  <si>
    <t>PT ZHIHENG TECHNOLOGY INDONESIA</t>
  </si>
  <si>
    <t>ODP-SMT-FAE/002 FAE/D01/07.02</t>
  </si>
  <si>
    <t>WO066424676</t>
  </si>
  <si>
    <t>|MB00449|MYIA-012908318413/POI/ibu/081286402158/ptzhihengtechnologyindonesia@gmail.com</t>
  </si>
  <si>
    <t>ERABLUE PURI</t>
  </si>
  <si>
    <t>ODP-SMT-FAX/092 FAX/D06/05.092</t>
  </si>
  <si>
    <t>WO066409350</t>
  </si>
  <si>
    <t>MD|MYDB-20261014270734|DN00001/MN00299|ERABLUE PURI|08121699867</t>
  </si>
  <si>
    <t>2026-10-15 11:00:00 | M Janji : (15/10/2026) jam Pasang : 09:00 Note : hubungi pelanggan jika ingin kelokasi</t>
  </si>
  <si>
    <t>HAIDILAO RESTAURANTS</t>
  </si>
  <si>
    <t>ODP-JHR-FBN/053</t>
  </si>
  <si>
    <t>AMRBS;403098;REG3;DANIEL MARWA DENERO;08112876658;CP.IRVAN;082114388377;PAKET 2S INET VOICE 100 MBPS (709.000);HAIDILAO RESTAURANTS</t>
  </si>
  <si>
    <t>KOST YUDISTIRA 19</t>
  </si>
  <si>
    <t>ODP-JHR-FT/036 FT/D03/03.036</t>
  </si>
  <si>
    <t>WO066426085</t>
  </si>
  <si>
    <t>|MN00966|MYIA-080772708310/POI/ERNI SULISTYANI/08170553970/erni.sulistyani.120780@gmail.com</t>
  </si>
  <si>
    <t>2026-10-15 15:00:00 | Nama PIC : Erni  No HP : 08170553970 Alt :  M Janji : 15/10/2026 Jam Pasang : 08.00 - 13:00  NoteÃ‚Â :  hubungi terlebih dahulu sebelum kelokasi</t>
  </si>
  <si>
    <t>PRAKTEK Dr. Erni Sulistyani, SpKK</t>
  </si>
  <si>
    <t>ODP-JHR-FT/052 FT/D05/052.01</t>
  </si>
  <si>
    <t>WO066425918</t>
  </si>
  <si>
    <t>|MN00966|MYIA-066297656313/POI/ERNI SULISTYANI/08170553970/erni.sulistyani.120780@gmail.com</t>
  </si>
  <si>
    <t>14-10-2026 15:25:04</t>
  </si>
  <si>
    <t>AJB</t>
  </si>
  <si>
    <t>SD NEGERI BANJARANYAR</t>
  </si>
  <si>
    <t>ODP-AJB-FP/025 FP/D02/025.01</t>
  </si>
  <si>
    <t>WO066390244</t>
  </si>
  <si>
    <t>|MC00213|MYIA-016129576503/POI/RIO ARIEF NIRMALA/082220184194/rionirmala29@guru.sd.belajar.id</t>
  </si>
  <si>
    <t xml:space="preserve">2026-10-15 11:00:00 | Jam pemasangan : 12.00 Info Tambahan : Hubungi pelanggan dulu sebelum ke lokasi terimakasih  </t>
  </si>
  <si>
    <t>14-10-2026 11:25:06</t>
  </si>
  <si>
    <t>MI MAARIF NU 01 PANGEBATAN</t>
  </si>
  <si>
    <t>ODP-PWT-FBA/059 FBA/D04/059.01</t>
  </si>
  <si>
    <t>WO066373107</t>
  </si>
  <si>
    <t>|MC00213|MYIA-010501643593/POI/RINA WULANDARI/081391281305/mimapangebatan@gmail.com</t>
  </si>
  <si>
    <t>2026-10-15 08:00:00 | Nama PIC : ibu rina No HP : 081391281305 Alt :  M Janji : (KAMIS/15/OKTOBER/2026) jam Pasang : 09:00 Note : hubungi pelanggan jika ingin kelokasi</t>
  </si>
  <si>
    <t>14-10-2026 07:54:48</t>
  </si>
  <si>
    <t>MASJID JENDERAL BESAR SOEDIRMAN PURWOKERTO</t>
  </si>
  <si>
    <t>ODP-PWT-FL/071 FL/D05/071.01</t>
  </si>
  <si>
    <t>WO066392692</t>
  </si>
  <si>
    <t>|MC00213|MYIA-027323568026/POI/DENI USMANTO/081326124747/aleshaputi@gmail.com</t>
  </si>
  <si>
    <t>SUK</t>
  </si>
  <si>
    <t>MI MAARIF NU 01 KARANGDADAP</t>
  </si>
  <si>
    <t>ODP-SUK-FE/028 FE/D05/028.01</t>
  </si>
  <si>
    <t>WO066380985</t>
  </si>
  <si>
    <t>|MC00213|MYIA-011729080465/POI/RINA AFRIANI/085712067118/mimakarangdadap@gmail.com</t>
  </si>
  <si>
    <t>WO066380986</t>
  </si>
  <si>
    <t>|MC00213|MYIA-067650511251/POI/RINA AFRIANI/085876300048/mimakarangdadap@gmail.com</t>
  </si>
  <si>
    <t>Lla Lla Kost</t>
  </si>
  <si>
    <t>ODP-MAN-FG/108 FG/D04/108.01</t>
  </si>
  <si>
    <t>WO066409559</t>
  </si>
  <si>
    <t>|MN02591|MYIA-095272535798/POI/Eko Susilo/085183705731/ekowijaya021@gmail.com</t>
  </si>
  <si>
    <t>2026-10-17 11:00:00 | M Janji : (15/10/2026) jam Pasang : 09:00 Note : hubungi pelanggan jika ingin kelokasi</t>
  </si>
  <si>
    <t>DELTA SERVICE</t>
  </si>
  <si>
    <t>ODP-BJR-FF/074 FF/D05/074.01</t>
  </si>
  <si>
    <t>WO066416548</t>
  </si>
  <si>
    <t>|MN00909|MYIA-079759487846/POI/raditya/089637711618/cvdeltaservice@gmail.com</t>
  </si>
  <si>
    <t>2026-10-18 11:00:00 | Nama Pic : BP RADITYA No Hp Pic : 089637711618 Jam Pemasangan : 08:00 - 12.00 Tanggal Pemasangan : KAMIS 15 OKTOBER 2026 Info Tambahan : Hubungi pelanggan sebelum datang ke lokasi</t>
  </si>
  <si>
    <t>ODP-KLP-FN/073</t>
  </si>
  <si>
    <t>WO066384308</t>
  </si>
  <si>
    <t>2026-10-13 15:00:00 | Nama PIC : Sunar   No HP : 0819802881  No Alt : -  M Janji : 13 Oktober  2026  Jam Pasang : Pagi / Siang  Note : hubungi pelanggan jika ingin kelokasi</t>
  </si>
  <si>
    <t>JIBRIL ROOM</t>
  </si>
  <si>
    <t>ODP-WOS-FAD/06 FAD/D01/06-01</t>
  </si>
  <si>
    <t>WO066381443</t>
  </si>
  <si>
    <t>|MN00439|MYIA-055705896309/POI/MUSLIH SURANTO/085643292852/roomjibril@gmail.com</t>
  </si>
  <si>
    <t>2026-10-15 08:00:00 | Nama PIC : bapak MUSLIH  No HP : 085643292852 Alt :  M Janji : (KAMIS/15/OKTOBER/2026) jam Pasang : 09:00 Note : hubungi pelanggan jika ingin kelokasi</t>
  </si>
  <si>
    <t>PUSKESMAS GRINGSING 2</t>
  </si>
  <si>
    <t>WO066434815</t>
  </si>
  <si>
    <t>MD|MYDB-20261014270779|DN00001/MN00925|PUSKESMAS GRINGSING 2|081548231909</t>
  </si>
  <si>
    <t>2026-10-15 15:00:00 | Nama Pic : bp ovi No Hp Pic : 081548231909 No alt : - Jam Pemasangan : pagi  Tanggal Pemasangan : 15 Oktober 2026</t>
  </si>
  <si>
    <t>14-10-2026 18:25:15</t>
  </si>
  <si>
    <t>SPPG PAMUTIH 02</t>
  </si>
  <si>
    <t>ODP-CMA-FV/073 FV/D03/073.01</t>
  </si>
  <si>
    <t>WO066380873</t>
  </si>
  <si>
    <t>|MN02086|MYIA-082329660917/POI/ADI WIRARSO/085225631118/sppgpamutih2@gmail.com</t>
  </si>
  <si>
    <t>SPBU Pertamina 44.533.08 Karangreja</t>
  </si>
  <si>
    <t>WO066425929</t>
  </si>
  <si>
    <t>|MN02834|MYIA-074163932755/POI/Bintang Aria Ramadhan/087880452222/bintangstarfreak27@gmail.com</t>
  </si>
  <si>
    <t>2026-10-17 11:00:00 | Nama Pic : BP BINTANG No Hp Pic : 087880452222 Jam Pemasangan : 08:00 - 12.00 Tanggal Pemasangan : KAMIS 15 OKTOBER 2026 Info Tambahan : Hubungi pelanggan sebelum datang ke lokasi</t>
  </si>
  <si>
    <t>UNCONTACTED : Telepon Tidak Diangkat - RNA Putri Arviyanti 40971304|MYDITA</t>
  </si>
  <si>
    <t>KERETA API WISATA</t>
  </si>
  <si>
    <t>ODP-TEG-FCL/068</t>
  </si>
  <si>
    <t>SDN GUMALAR 02 ADIWERNA</t>
  </si>
  <si>
    <t>ODP-ADW-FL/031 FL/D01/031.01</t>
  </si>
  <si>
    <t>WO066384528</t>
  </si>
  <si>
    <t>|MN00292|MYIA-099055820531/POI/Feri Aniah Gusnawati/0895360836780/aniahferi88@gmail.com</t>
  </si>
  <si>
    <t xml:space="preserve">2026-10-15 08:00:00 | Jam pemasangan : 12.00 Info Tambahan : Hubungi pelanggan dulu sebelum ke lokasi terimakasih  </t>
  </si>
  <si>
    <t>TOKO HADI</t>
  </si>
  <si>
    <t>ODP-DDS-FC/55 FC/D08/55.01</t>
  </si>
  <si>
    <t>WO066373412</t>
  </si>
  <si>
    <t>MD|MYDB-20261013270678|DN00001/MN00018|TOKO HADI|085815784771</t>
  </si>
  <si>
    <t xml:space="preserve">2026-10-15 08:00:00 | Tanggal : 15 Oktober 2026 Jam : pagi siang Hubungi pelanggan sebelum ke lokasi </t>
  </si>
  <si>
    <t>OSS - PROVISIONING START</t>
  </si>
  <si>
    <t>Provisioning Start</t>
  </si>
  <si>
    <t>ODP-SDY-FF/05</t>
  </si>
  <si>
    <t>AM/A00020/BS BKS NAIMATUL HABIBAH/HSI BISNIS BASIC INTERNET ONLY 50 MBPS/08119998026 081258380706/support@satu.net.id</t>
  </si>
  <si>
    <t>Bhabe Crispy</t>
  </si>
  <si>
    <t>ODP-BBA-FAN/112</t>
  </si>
  <si>
    <t>|MN00882|/Bhabe Crispy/HSI Bisnis Promo HUT Telkom (1:1) 50 Mbps (Rp 355.000) PSB Rp 150.000/085934441391/anggaravilley26@gmail.com/Vika aditya angga yanto/-7.127455,112.143015/Gunungsari baureno RT 21 l RW 5 bojonegoro</t>
  </si>
  <si>
    <t>SPBU 55.622.31</t>
  </si>
  <si>
    <t>ODP-BBA-FAP/78 FAP/D06/78.01</t>
  </si>
  <si>
    <t>WO066391675</t>
  </si>
  <si>
    <t>|MN00216|MYIA-029615458935/POI/agung suprapto/085648321468/spbusukorame@gmail.com</t>
  </si>
  <si>
    <t xml:space="preserve">2026-10-15 10:00:00 | Tanggal: 15/10/2026 Jam Pasang: 08.00 - 12.00 Note: Hubungi sebelum ke lokasi, terimakasih.  </t>
  </si>
  <si>
    <t>Bha Bhe Crispy</t>
  </si>
  <si>
    <t>ODP-BBA-FAC/22</t>
  </si>
  <si>
    <t>|MN00882|/Bha Bhe Crispy/085934441391/anggaravilley26@gmail.com/HSI Bisnis Promo HUT Telkom (1:1) 50 Mbps (Rp 355.000) PSB Rp 150.000/Vika Aditya Anggayanto/-7.127455,112.143015</t>
  </si>
  <si>
    <t>Toko Aneka Usaha</t>
  </si>
  <si>
    <t>ODP-LMG-FJ/37 FJ/D04/37.01</t>
  </si>
  <si>
    <t>WO066423736</t>
  </si>
  <si>
    <t>MD|MYDB-20261014270760|DN00001/MN00882|Toko Aneka Usaha|081249038778</t>
  </si>
  <si>
    <t xml:space="preserve">2026-10-15 15:00:00 | Tanggal: 15/10/2026 Jam Pasang: Sore Note: Hubungi sebelum ke lokasi, terimakasih.  </t>
  </si>
  <si>
    <t>KEDAI SEBLAK LUMINTU</t>
  </si>
  <si>
    <t>ODP-LMG-FM/04</t>
  </si>
  <si>
    <t>WO066419703</t>
  </si>
  <si>
    <t>|MN02646|/KEDAI SEBLAK LUMINTU/JOAN ANGGA PUTRA/087811510084/anggaputrajoan@gmail.com/HSI Basic Promo HUT Telkom (1:2) 50 Mbps (Rp 320.000) PSB Rp 150.000/</t>
  </si>
  <si>
    <t>2026-10-15 15:00:00|Nama Pic : BP ANGGA No Hp Pic : 087811510084 Jam Pemasangan : 08:00 - 12.00 Tanggal Pemasangan : KAMIS 15 OKTOBER 2026 Info Tambahan : Hubungi pelanggan sebelum datang ke lokasi|40000798|MYDITA</t>
  </si>
  <si>
    <t>ODP-LMG-FM/09</t>
  </si>
  <si>
    <t>|MN00882|/Toko Aneka Usaha/HSI Basic + OCA Breach Checker Promo H2 2026 75 Mbps (Rp 370.500) PSB 150.000/081249038778/arshovin28@yahoo.com/Shofy Nugroho Ardy Saputro/-7.119232,112.411014/Gg Siwalan Sukomulyo Sukorejo Lamongan</t>
  </si>
  <si>
    <t>14-10-2026 12:09:49</t>
  </si>
  <si>
    <t>- 11_11446;Biaya PSB HSI EBIS Tunai di Depan ~ 11[150000]  - E23015;E23015 ~ ES23 - Perangkat ONT[0]  - E23015~null~44292;E23015||11||Abodemen 0[0]  - E23015~null~E23015_SWONT;SWONT ~ Biaya Sewa ONT ~ E23015[30000]  - E26017;E26017 ~ ES26 - Paket HSI Basi</t>
  </si>
  <si>
    <t>STO Sukodadi</t>
  </si>
  <si>
    <t>ODP-SDD-FAJ/08</t>
  </si>
  <si>
    <t>WO066421133</t>
  </si>
  <si>
    <t>NDE: C.Tel.293/YN 000/JIFC-R3K0000/2026/STO Sukodadi/081219661037/rizki.dewi@tif.co.id</t>
  </si>
  <si>
    <t>segera</t>
  </si>
  <si>
    <t>ISTeK ICsada Bojonegoro</t>
  </si>
  <si>
    <t>ODP-BJN-F11/02 FCL-11/02</t>
  </si>
  <si>
    <t>WO066393810</t>
  </si>
  <si>
    <t>MD|MYID-4042610130003|RBIZWINDY|ISTeK ICsada Bojonegoro|085230682896</t>
  </si>
  <si>
    <t>KANTOR KELURAHAN KADIPATEN</t>
  </si>
  <si>
    <t>ODP-BJN-FV/04 FV/D01/04.01</t>
  </si>
  <si>
    <t>WO066395358</t>
  </si>
  <si>
    <t>|MN02619|MYIA-029115236566/POI/YULIAN AJISAYA/089670048340/katalog.kadipaten@gmail.com</t>
  </si>
  <si>
    <t xml:space="preserve">2026-10-17 08:00:00 | No HP : 085335816133 No Alt : - M Janji : 15 Oktober  2026 Jam Pasang : Pagi / Siang Note : hubungi pelanggan jika ingin kelokasi </t>
  </si>
  <si>
    <t>ODP-BJN-FW/07</t>
  </si>
  <si>
    <t>|MN01794|/GARAS ISTEK 88 /FATKHAN/085746360425/pojokgiras3@gmail.com/HSI Bisnis + Netmonk Promo H2 2026 50 Mbps (Rp 366.100) PSB 150.000</t>
  </si>
  <si>
    <t>IMTEK MEKANIKAL</t>
  </si>
  <si>
    <t>ODP-BJN-FV/14 FV/D03/14.01</t>
  </si>
  <si>
    <t>WO066435005</t>
  </si>
  <si>
    <t>|MN00799|MYIA-039104089948/POI/YENI ASTUTIKNINGSIH/081331398777/imtekmekanikal@gmail.com</t>
  </si>
  <si>
    <t>2026-10-15 15:00:00 | Tanggal pemasangan: 15/10//2026 Jam pemasangan : pagi/siang Info Tambahan : Hubungi pelanggan dulu sebelum ke lokasi. terima kasih</t>
  </si>
  <si>
    <t>14-10-2026 18:40:14</t>
  </si>
  <si>
    <t>Nara Cafe</t>
  </si>
  <si>
    <t>ODP-BJN-FH/34 FH/D03/34.01</t>
  </si>
  <si>
    <t>WO066405502</t>
  </si>
  <si>
    <t>MD|MYDB-20261013270669|DN00001/MN01401|Nara Cafe|083831670763</t>
  </si>
  <si>
    <t xml:space="preserve">2026-10-15 11:00:00 | Tanggal : 15 Oktober 2026 Jam : siang Hubungi pelanggan sebelum ke lokasi </t>
  </si>
  <si>
    <t>ODP-SMJ-FA/05</t>
  </si>
  <si>
    <t>WO066377795</t>
  </si>
  <si>
    <t xml:space="preserve">2026-10-08 11:00:00 | Tanggal pemasangan: 08/10/2026  Jam pemasangan : pagi / siang  Info Tambahan : Hubungi pelanggan dulu sebelum ke lokasi.  terima kasih  </t>
  </si>
  <si>
    <t>GARUDA JAWELLERY</t>
  </si>
  <si>
    <t>ODP-JTR-FC/57 FC/D03/57.01</t>
  </si>
  <si>
    <t>WO066425503</t>
  </si>
  <si>
    <t>|MC20184|MYIA-006728482178/POI/DONI MULIA /082229432323/donimulia127@gmail.com</t>
  </si>
  <si>
    <t xml:space="preserve">2026-10-15 15:00:00 | Jam pemasangan : 12.00 Info Tambahan : Hubungi pelanggan dulu sebelum ke lokasi terimakasih </t>
  </si>
  <si>
    <t>STIKES MARANATHA</t>
  </si>
  <si>
    <t>ODP-OSP-FF/13</t>
  </si>
  <si>
    <t>|IBCARE-PI|403112|085238742345|surahardjadyah@gmail.com|-10.185660269803622, 123.67545346662223|HSI 1:1 100MBPS</t>
  </si>
  <si>
    <t>ODP-OSP-F01/12</t>
  </si>
  <si>
    <t>Vapestore 168 Kayu Putih</t>
  </si>
  <si>
    <t>ODP-KPN-FQC/03 FQC/D01/03.01</t>
  </si>
  <si>
    <t>WO066436275</t>
  </si>
  <si>
    <t>|MN00365|MYIA-070159254391/POI/Intan Anjela Gracia Mauk/0895347828340/intangraciamauk@gmail.com</t>
  </si>
  <si>
    <t>14-10-2026 18:54:53</t>
  </si>
  <si>
    <t>Outlet 23 Banyuwangi</t>
  </si>
  <si>
    <t>ODP-BWG-FAK/53</t>
  </si>
  <si>
    <t>|MN00515|/Johan Afandy/0877-6830-3949/elisabethjacinta9@gmail.com</t>
  </si>
  <si>
    <t>GARUS SUMBER BERINGIN</t>
  </si>
  <si>
    <t>ODP-KBR-FD/28 FD/D04/28.01</t>
  </si>
  <si>
    <t>WO066373814</t>
  </si>
  <si>
    <t>MD|MYDB-20261014270712|DC30004/MC30050|GARUS SUMBER BERINGIN|08139332905</t>
  </si>
  <si>
    <t>2026-10-15 08:00:00 | Nama PIC : bapak bahrudin No HP : 08139332905 Alt :  M Janji : (KAMIS/15/OKTOBER/2026) jam Pasang : 09:00 Note : hubungi pelanggan jika ingin kelokasi</t>
  </si>
  <si>
    <t>SATRIA CELL SUKOSARI</t>
  </si>
  <si>
    <t>ODP-MCR-FG/12 FG/D02/12.01</t>
  </si>
  <si>
    <t>WO066404605</t>
  </si>
  <si>
    <t>|MC30042|MYIA-086054821785/POI/INDAH RATNASARI /082321085265/arseniobariemahardika@gmail.com</t>
  </si>
  <si>
    <t>2026-10-15 11:00:00 | Jam Pemasangan : 08:00 - 12.00 Tanggal Pemasangan : KAMIS 15 OKTOBER 2026 Info Tambahan : Hubungi pelanggan sebelum datang ke lokasi</t>
  </si>
  <si>
    <t>Rumah Kost Wawan</t>
  </si>
  <si>
    <t>ODP-BOW-FE/08 FE/D01/05.08</t>
  </si>
  <si>
    <t>WO066401182</t>
  </si>
  <si>
    <t>|MN02331|MYIA-038342917497/POI/Wawan Purwanto/082333561868/wawanpirang22@gmail.com</t>
  </si>
  <si>
    <t xml:space="preserve">2026-10-15 11:00:00 | No HP : 082333561868 No Alt : - M Janji : 15 Oktober  2026 Jam Pasang : Pagi / Siang Note : hubungi pelanggan jika ingin kelokasi </t>
  </si>
  <si>
    <t>HSI Bisnis Bundling Netmonk PSB 70% Promo - 200 Mbps</t>
  </si>
  <si>
    <t>ODP-SIT-FL/08</t>
  </si>
  <si>
    <t>CV CIPTA INOVASI BERSAMA JENGGAWAH 2</t>
  </si>
  <si>
    <t>ODP-JGW-FA/58</t>
  </si>
  <si>
    <t>WO066419589</t>
  </si>
  <si>
    <t>|MN02301|/CV INOVASI BERSAMA JENGGAWAH 2/HSI BISNIS MTC 6 + 1 BULAN (BISNIS MTC-67) - 50 MBPS 2.912.184//panjie123456@gmail.com/MUKHAMAD PANJIE ANCANG WICARA /81381144178</t>
  </si>
  <si>
    <t>2026-10-15 15:00:00|Tanggal pemasangan: 15/10//2026 Jam pemasangan : pagi/siang Info Tambahan : Hubungi pelanggan dulu sebelum ke lokasi. terima kasih|40921089|MYDITA</t>
  </si>
  <si>
    <t>- 11_11446;Biaya PSB HSI EBIS Tunai di Depan ~ 11[150000]  - SP_NOSS;SP_NOSS ~ Internet NOSS Multispeed Network[0]  - SP_NOSS;SP_NOSS ~ Internet NOSS Multispeed Network[0]  - E25037;E25037 ~ ES25 - Perangkat ONT MTC 7 Bulan[0]  - E25037~null~104979;E25037</t>
  </si>
  <si>
    <t>CV.CIPTA INOVASI BERSAMA JENGGAWAH</t>
  </si>
  <si>
    <t>ODP-JGW-FB/07</t>
  </si>
  <si>
    <t>WO066424929</t>
  </si>
  <si>
    <t>|MN02301|/CV.CIPTA INOVASI BERSAMA JENGGAWAH /HSI BISNIS MTC 6 + 1 BULAN (BISNIS MTC-67) - 50 MBPS 2.912.184//panjie123456@gmail.com/MOKHAMAD PANJIE ANCANG WICARA/81381144178</t>
  </si>
  <si>
    <t>2026-10-15 15:00:00|Tgl Pemasangan : 15 Oktober 2026 Interval : PAGI / SIANG Note : Hubungi pelanggan terlebih dahulu |40981182|MYDITA</t>
  </si>
  <si>
    <t>WARUNG TA CAFE</t>
  </si>
  <si>
    <t>ODP-KBS-FV/22 FV/D05/22.01</t>
  </si>
  <si>
    <t>WO066419092</t>
  </si>
  <si>
    <t>MD|MYDB-20261014270764|DN00001/MN00906|WARUNG TA CAFE|087779413340</t>
  </si>
  <si>
    <t xml:space="preserve">2026-10-16 08:00:00 | Tanggal : 16 Oktober 2026 Jam : pagi siang Hubungi pelanggan sebelum ke lokasi </t>
  </si>
  <si>
    <t>BENGKEL KARYA BERSAMA</t>
  </si>
  <si>
    <t>ODP-LMJ-FM/15 FM/D01/15.01</t>
  </si>
  <si>
    <t>WO066414600</t>
  </si>
  <si>
    <t>MD|MYDB-20261014270755|DN00001/MN01309|BENGKEL KARYA BERSAMA|081284850337</t>
  </si>
  <si>
    <t>SMA NEGERI 1 KUNIR</t>
  </si>
  <si>
    <t>ODP-TPH-FE/19</t>
  </si>
  <si>
    <t>WO066425652</t>
  </si>
  <si>
    <t>MD|MYDB-20261014270723|DN00001/MN02178|SMA NEGERI 1 KUNIR|085655931955</t>
  </si>
  <si>
    <t>2026-10-15 15:00:00 | Jam Pemasangan : 08:00 - 12.00 Tanggal Pemasangan : KAMIS 15 OKTOBER 2026 Info Tambahan : Hubungi pelanggan sebelum datang ke lokasi</t>
  </si>
  <si>
    <t>KEDAI PRINT</t>
  </si>
  <si>
    <t>ODP-GND-FN/54</t>
  </si>
  <si>
    <t>WO066392610</t>
  </si>
  <si>
    <t>|MN00836|/KEDAI PRINT/WINBACK HSI B2B + NETMONK (1:1) 200MBPS 946,1RB PSB DISC 70%//imronhadi87@gmail.com/IMRON HADI/85230518318</t>
  </si>
  <si>
    <t>2026-10-15 08:00:00|Tanggal pemasangan: 15/10//2026 Jam pemasangan : pagi/siang Info Tambahan : Hubungi pelanggan dulu sebelum ke lokasi. terima kasih|40921089|MYDITA</t>
  </si>
  <si>
    <t>14-10-2026 10:54:48</t>
  </si>
  <si>
    <t>- 11_11446;Biaya PSB HSI EBIS Tunai di Depan ~ 11[150000]  - SP_NOSS;SP_NOSS ~ Internet NOSS Multispeed Network[0]  - E24057;E24057 ~ ES24 - Paket HSI Bisnis (HSIE) Khusus Winback[0]  - E24057~null~E24057_UNL;UNL ~ Internet-Link Unlimited Internet Usage ~</t>
  </si>
  <si>
    <t>TOKO SRC BAROKAH</t>
  </si>
  <si>
    <t>ODP-PBL-FC/77 FC/D11/77.01</t>
  </si>
  <si>
    <t>WO066412633</t>
  </si>
  <si>
    <t>MD|MYDB-20261014270732|DN00001/MN01316|TOKO SRC BAROKAH|082322498698</t>
  </si>
  <si>
    <t>ODP-PBL-FG/104 FG/D08/104.01</t>
  </si>
  <si>
    <t>WO066412340</t>
  </si>
  <si>
    <t>MD|MYDB-20261014270731|DN00001/MN01316|TOKO SRC BAROKAH|082322498698</t>
  </si>
  <si>
    <t>ODP-KLH-FA/84</t>
  </si>
  <si>
    <t>WO066415826</t>
  </si>
  <si>
    <t>|MN02545|/PIC GALAN PRATAMA AHMAD/085739042532-081338800171/divisibrpjntexpress@gmail.com</t>
  </si>
  <si>
    <t>2026-10-15 11:00:00|Nama Pic : BP GALAN No Hp Pic : 085739042532 Jam Pemasangan : 08:00 - 12.00 Tanggal Pemasangan : KAMIS 15 OKTOBER 2026 Info Tambahan : Hubungi pelanggan sebelum datang ke lokasi|40000798|MYDITA</t>
  </si>
  <si>
    <t>YAY. ABRAHAM/SMK SANTA MATHILDA MAUMERE</t>
  </si>
  <si>
    <t>ODP-MMR-FU/28 FU/D01/28.01</t>
  </si>
  <si>
    <t>WO066391572</t>
  </si>
  <si>
    <t>MD|MYDB-20261014270727|SC00001/MC00088|YAY. ABRAHAM/SMK SANTA MATHILDA MAUMERE|081339831727</t>
  </si>
  <si>
    <t>Homestay Dongang</t>
  </si>
  <si>
    <t>ODP-RTE-FD/09 FD/D04/09.01</t>
  </si>
  <si>
    <t>WO066387976</t>
  </si>
  <si>
    <t>|MN00118|MYIA-018018694610/POI/Pak Lamber/085947689262/lambertuslam@gmail.com</t>
  </si>
  <si>
    <t>2026-10-15 08:00:00 | Nama : BP LAMBERTUS  No Hp : 085947689262 No Hp Alternatif : 082144041715 Tanggal : 15 Oktober 2026 Interval : PAGI  Note : Mohon hubungi pelanggan terlebih dahulu</t>
  </si>
  <si>
    <t>Follow Up Revoke Completed, New Order ID : SC1002637200</t>
  </si>
  <si>
    <t>ODP-TBN-FDF/17</t>
  </si>
  <si>
    <t>WO066423186</t>
  </si>
  <si>
    <t>2026-10-13 11:00:00|Tanggal : 13 Oktober 2026  Jam : pagi siang  Hubungi pelanggan sebelum ke lokasi |40981182|MYDITA</t>
  </si>
  <si>
    <t>WO066418926</t>
  </si>
  <si>
    <t>2026-10-15 15:00:00|Nama : BU TIAR (OWNER) No Hp : 08119998026 No Hp Alternatif : 081258380706 Tanggal : 15 Oktober 2026 Interval : PAGI  Note : Mohon hubungi pelanggan terlebih dahulu|40981182|MYDITA</t>
  </si>
  <si>
    <t>WO066415974</t>
  </si>
  <si>
    <t>MN00087/PIC Pak Ketut/085738845720/smaspenjaya1987@gmail.com</t>
  </si>
  <si>
    <t>2026-10-15 11:00:00|Tanggal Pemasangan : 15 Oktober 2026 Jam Pemasangan : 08:00 15:00 Info Tambahan : Hubungi pelanggan dulu sebelum ke lokasi terimakasih|40961370|MYDITA</t>
  </si>
  <si>
    <t>ODP-SMY-FAG/53</t>
  </si>
  <si>
    <t>WO066393339</t>
  </si>
  <si>
    <t>2026-10-15 08:00:00|No HP : 08119998026 No Alt : - M Janji : 15 Oktober  2026 Jam Pasang : Pagi / Siang Note : hubungi pelanggan jika ingin kelokasi |40000802|MYDITA</t>
  </si>
  <si>
    <t>ODP-UBN-FCQ/61 FCQ/D06/61.01</t>
  </si>
  <si>
    <t>WO066416335</t>
  </si>
  <si>
    <t>|MN01715|MYIA-019567856350/POI/M. IRGI MUNGGARAN /081119807105/pusatemasirgi@gmail.com</t>
  </si>
  <si>
    <t>2026-10-15 15:00:00 | Nama Pic : bp IRGI  No Hp Pic : 081119807105 No alt : - Jam Pemasangan : pagi  Tanggal Pemasangan : 15 Oktober 2026</t>
  </si>
  <si>
    <t>Error invoking service 'EAI Siebel Adapter', method 'Upsert' at step 'Upsert CA BA SA'.(SBL-BPR-00162) -- Method 'WriteRecord</t>
  </si>
  <si>
    <t>JOBSTACULAR INSAN SEJAHTERA</t>
  </si>
  <si>
    <t>ODP-KLM-FN/37 FN/D05/37.01</t>
  </si>
  <si>
    <t>WO066407679</t>
  </si>
  <si>
    <t>MD|MYDB-20261014270747|DN00001/MN00737|JOBSTACULAR INSAN SEJAHTERA|081138107772</t>
  </si>
  <si>
    <t>HSI Bisnis Bundling Phone PSB 70% - Free 800 Menit Promo - 50 Mbps</t>
  </si>
  <si>
    <t>ODP-APR-FB/89</t>
  </si>
  <si>
    <t>WO066394737</t>
  </si>
  <si>
    <t>2026-10-14 08:00:00|Tanggal Pemasangan : 14 Oktober 2026  Jam Pemasangan : 08:00 15:00  Info Tambahan : Hubungi pelanggan dulu sebelum ke lokasi terimakasih|40961370|MYDITA</t>
  </si>
  <si>
    <t>PT. Solusi Surya Deswata</t>
  </si>
  <si>
    <t>ODP-SMA-FX/28</t>
  </si>
  <si>
    <t>|MN02750|/PIC TRIANTO KUSWANTORO/087862477911/antokuswantoro@gmail.com</t>
  </si>
  <si>
    <t>TOKO DITA HIJAU</t>
  </si>
  <si>
    <t>ODP-GER-FAC/91 FAC/D13/91.01</t>
  </si>
  <si>
    <t>WO066491438</t>
  </si>
  <si>
    <t>MD|MYDB-20261015270810|DN00001/MN01272|TOKO DITA HIJAU|087796989161</t>
  </si>
  <si>
    <t xml:space="preserve">2026-10-16 15:00:00 | telp :087796989161 M Janji : (16/10/2026) jam Pasang : 09:00 Note : hubungi pelanggan jika ingin kelokasi </t>
  </si>
  <si>
    <t>15-10-2026 15:40:25</t>
  </si>
  <si>
    <t>TOKO MAHENDRA</t>
  </si>
  <si>
    <t>ODP-SWE-FAW/33 FAW/D04/33.01</t>
  </si>
  <si>
    <t>WO066471216</t>
  </si>
  <si>
    <t>MD|MYDB-20261015270801|SC00001/MC00069|TOKO MAHENDRA|082147927603</t>
  </si>
  <si>
    <t xml:space="preserve">2026-10-15 11:15:00 | </t>
  </si>
  <si>
    <t>15-10-2026 12:39:59</t>
  </si>
  <si>
    <t>Follow Up Revoke Completed, New Order ID : SC1002638315</t>
  </si>
  <si>
    <t>ODP-PYA-FBK/02</t>
  </si>
  <si>
    <t>WO066469070</t>
  </si>
  <si>
    <t>2026-10-10 08:00:00 | Tanggal pemasangan : 10 OKTOBER 2026  Jam pemasangan : pagi/siang  Info Tambahan : Hubungi pelanggan dulu sebelum ke lokasi  terima kasih</t>
  </si>
  <si>
    <t>15-10-2026 12:10:11</t>
  </si>
  <si>
    <t>Provisioning Failed|WFM|INF009835289|PRK_-8.7562817,116.3515741_lnjut bsok di lokasi sepi</t>
  </si>
  <si>
    <t>ODP-PYA-FAS/18 FAS/D01/18.01</t>
  </si>
  <si>
    <t>WO066445403</t>
  </si>
  <si>
    <t>|MN01470|MYIA-020446269515/POI/MARILIS/087795085101/santaimassagelombok@gmail.com</t>
  </si>
  <si>
    <t xml:space="preserve">2026-10-16 08:00:00 | Tanggal : 16 Oktober 2026 Jam : pagi (AKTIVASI) Hubungi pelanggan sebelum ke lokasi </t>
  </si>
  <si>
    <t>15-10-2026 08:10:05</t>
  </si>
  <si>
    <t>Miranda Rental PS5</t>
  </si>
  <si>
    <t>ODP-MBG-FAC/85 FAC/D10/85.01</t>
  </si>
  <si>
    <t>WO066475312</t>
  </si>
  <si>
    <t>|MN00915|MYIA-006326805666/POI/RUDI RAHMAT/08137926959/nioultimate@gmail.com</t>
  </si>
  <si>
    <t>2026-10-16 15:00:00 | Jam pemasangan : 08.00 - 12.00 Waktu pemasangan : 15 oktober 2026 Info Tambahan : Hubungi pelanggan dulu sebelum ke lokasi terimakasih</t>
  </si>
  <si>
    <t>15-10-2026 13:25:34</t>
  </si>
  <si>
    <t>TOKO SRC DEDY</t>
  </si>
  <si>
    <t>ODP-SGG-FCLF/03 FCL//F06/03.03</t>
  </si>
  <si>
    <t>WO066452201</t>
  </si>
  <si>
    <t>MD|MYDB-20261013270686|DN00001/MN01272|TOKO SRC DEDY|081936173551</t>
  </si>
  <si>
    <t xml:space="preserve">2026-10-16 08:00:00 | Nama PIC : murdan No HP : 081936173551 Alt :  M Janji : 15 November 2024 Jam Pasang : 08.00 - 13:00  NoteÃ‚Â :  hubungi terlebih dahulu sebelum kelokasi </t>
  </si>
  <si>
    <t>15-10-2026 09:40:08</t>
  </si>
  <si>
    <t>SCALLYWAGS BEACH CLUB &amp; RESORT</t>
  </si>
  <si>
    <t>ODP-SGG-FAP/31</t>
  </si>
  <si>
    <t>WO066465153</t>
  </si>
  <si>
    <t>RBS|HSI|MC00069|SCALLYWAGS BEACH CLUB &amp; RESORT|81325889709|HSI BISNIS 100MBPS</t>
  </si>
  <si>
    <t>2026-10-16 08:00:00|Tanggal Pemasangan : 16 Oktober 2026 Jam pemasangan : 08.00 12.00 Info Tambahan : Hubungi pelanggan dulu sebelum ke lokasi terima kasih.|40971401|MYDITA</t>
  </si>
  <si>
    <t>15-10-2026 09:10:19</t>
  </si>
  <si>
    <t>Follow Up Revoke Completed, New Order ID : SC1002638116</t>
  </si>
  <si>
    <t>ODP-SIL-FAB/27</t>
  </si>
  <si>
    <t>WO066461864</t>
  </si>
  <si>
    <t>2026-10-14 11:00:00 | Nama Pic : bp salahuddin  No Hp Pic : 082236376692  No alt : -  Jam Pemasangan : pagi   Tanggal Pemasangan : 17 Oktober 2026</t>
  </si>
  <si>
    <t>15-10-2026 11:10:26</t>
  </si>
  <si>
    <t>ODP-EMP-FAA/05</t>
  </si>
  <si>
    <t>WO066484439</t>
  </si>
  <si>
    <t>2026-10-14 11:00:00 | Tanggal pemasangan: 14/10//2026  Jam pemasangan : pagi/siang  Info Tambahan : Hubungi pelanggan dulu sebelum ke lokasi.  terima kasih</t>
  </si>
  <si>
    <t>15-10-2026 14:40:16</t>
  </si>
  <si>
    <t>Follow Up Revoke Completed, New Order ID : SC1002638689</t>
  </si>
  <si>
    <t>Provisioning Failed|WFM|INF009813197|TOJ_-8.497558399999999,117.4257094_odp jauh</t>
  </si>
  <si>
    <t>WO066450086</t>
  </si>
  <si>
    <t>2026-10-16 08:00:00|Nama PIC : Bp Basri No HP : 082341661631 No Alt : - M Janji :  16 Okt 2026 Jam Pasang : Pagi / Siang Note : hubungi pelanggan jika ingin kelokasi |40951378|MYDITA</t>
  </si>
  <si>
    <t>PUSKESMAS UTAN 2</t>
  </si>
  <si>
    <t>ODP-SBW-FAU/13 FAU/D02/13.01</t>
  </si>
  <si>
    <t>WO066488980</t>
  </si>
  <si>
    <t>MD|MYDB-20261015270829|DN00001/MN01576|PUSKESMAS UTAN 2|087863636785</t>
  </si>
  <si>
    <t xml:space="preserve">2026-10-16 15:00:00 | Tanggal : 16 Oktober 2026 Jam : siang Hubungi pelanggan sebelum ke lokasi </t>
  </si>
  <si>
    <t>15-10-2026 15:25:33</t>
  </si>
  <si>
    <t>HSI Bisnis Bundling OCA Breach Checker Dual Band PSB 70% Promo - 100 Mbps</t>
  </si>
  <si>
    <t>UNCONTACTED : Telepon Tidak Diangkat - RNA Novin Dwigo Prayudha 40961371|MYDITA</t>
  </si>
  <si>
    <t>GADAIKU ALAS</t>
  </si>
  <si>
    <t>ODP-ALA-FCLB/01 FCLA/F03/01.01</t>
  </si>
  <si>
    <t>WO066490377</t>
  </si>
  <si>
    <t>MD|MYDB-20261015270820|DN00001/MN01576|GADAIKU ALAS|087881220066</t>
  </si>
  <si>
    <t>2026-10-16 15:00:00 | telp :087881220066 M Janji : (16/10/2026) jam Pasang : 09:00 Note : hubungi pelanggan jika ingin kelokasi</t>
  </si>
  <si>
    <t>2026-10-16 08:00:00|Nama PIC:  bu revika No HP: 085198460388 Alt: Tanggal: 16/10/2026 Jam Pasang:  Note: Hubungi sebelum ke lokasi, terimakasih.  |40931149|MYDITA</t>
  </si>
  <si>
    <t>2026-10-16 08:00:00|Nama PIC:  bu revika No HP: 085198460388 Alt: Tanggal: 16/10/2026 Jam Pasang: Pagi Note: Hubungi sebelum ke lokasi, terimakasih.  |40931149|MYDITA</t>
  </si>
  <si>
    <t>TOKO SAM OIR</t>
  </si>
  <si>
    <t>ODP-GDG-FF/22 FF/D06/22.01</t>
  </si>
  <si>
    <t>WO066466980</t>
  </si>
  <si>
    <t>MD|MYDB-20261015270800|DN00001/MN01844|TOKO SAM OIR|081919770175</t>
  </si>
  <si>
    <t>2026-10-18 11:00:00 | Tanggal pemasangan: 16/10/2026 Jam pemasangan : 10.00 Info Tambahan : Hubungi pelanggan dulu sebelum ke lokasi terima kasih.</t>
  </si>
  <si>
    <t>15-10-2026 11:54:52</t>
  </si>
  <si>
    <t>HOTEL ARIA GAJAYANA</t>
  </si>
  <si>
    <t>ODP-MLG-FAL/01 MLG/D01/01.01</t>
  </si>
  <si>
    <t>WO066477207</t>
  </si>
  <si>
    <t>|MN02703|MYIA-068603365802/POI/Dhimas Aditya Indraswara/087875574455/edp.ariahtl@gmail.com</t>
  </si>
  <si>
    <t>2026-10-16 11:00:00 | Tanggal pemasangan: 16/10/2026 Jam pemasangan : siang Info Tambahan : Hubungi pelanggan dulu sebelum ke lokasi terima kasih.</t>
  </si>
  <si>
    <t>15-10-2026 13:40:23</t>
  </si>
  <si>
    <t>Malang Skyland</t>
  </si>
  <si>
    <t>ODP-KPO-FD/25 FD/D02/25.01</t>
  </si>
  <si>
    <t>WO066487017</t>
  </si>
  <si>
    <t>|MN02703|MYIA-056103587190/POI/Rendra Masdrajat Safaat/083121826303/bahrulfaqih99@gmail.com</t>
  </si>
  <si>
    <t>2026-10-16 11:00:00 | Nama PIC : BAPAK BAHRUL No HP : 085895842551 Alt :  M Janji : (JUMAT/16/OKTOBER/2026) jam Pasang : 09:00 Note : hubungi pelanggan jika ingin kelokasi</t>
  </si>
  <si>
    <t>15-10-2026 15:10:37</t>
  </si>
  <si>
    <t>WARUNG BU YUNI</t>
  </si>
  <si>
    <t>ODP-KPO-FC/89 FC/D11/89.01</t>
  </si>
  <si>
    <t>WO066493218</t>
  </si>
  <si>
    <t>|MN02703|MYIA-056782482231/POI/Arlina Yuni Yusanti/087759624299/arlinayuniy@gmail.com</t>
  </si>
  <si>
    <t xml:space="preserve">2026-10-16 15:00:00 | Nama PIC : Ibu Arlina No HP : 087759624299 No Alt : - M Janji :  16 Okt 2026 Jam Pasang : Pagi / Siang Note : hubungi pelanggan jika ingin kelokasi </t>
  </si>
  <si>
    <t>15-10-2026 15:55:20</t>
  </si>
  <si>
    <t>SMK DIPONEGORO TUMPANG MALANG</t>
  </si>
  <si>
    <t>ODP-TMP-FJ/08</t>
  </si>
  <si>
    <t xml:space="preserve">MN02703|SMK DIPONEGORO TUMPANG|HSI 100MS|/Muhammad Masduki Zein/085194557885/zenduki971@gmail.com </t>
  </si>
  <si>
    <t>QC MIA - INVALID QUALITY CONTROL MIA - Foto Lokasi Instalasi Tidak Valid - Upload foto tampak depan bangunan secara langsung</t>
  </si>
  <si>
    <t>SMK DIPONEGORO TUMPANG</t>
  </si>
  <si>
    <t>ODP-TMP-FB/31 FB/D11/31.01</t>
  </si>
  <si>
    <t>WO066454885</t>
  </si>
  <si>
    <t>|MN02703|MYIA-089856837831/POI/Muhammad Masduki Zein/085194557885/zenduki971@gmail.com</t>
  </si>
  <si>
    <t>2026-10-16 08:00:00 | Nama PIC : bapak zein No HP : 085196918260 Alt :  M Janji : (JUMAT/16/OKTOBER/2026) jam Pasang : 09:00 Note : hubungi pelanggan jika ingin kelokasi</t>
  </si>
  <si>
    <t>15-10-2026 10:10:17</t>
  </si>
  <si>
    <t>CANCEL ORDER INVALID SURVEY remark : INPUL MENGGUNAKAN NIK AM response : OK</t>
  </si>
  <si>
    <t>TOKO BERKAH JAYA</t>
  </si>
  <si>
    <t>ODP-BTU-FAE/95 FAE/D11/95.01</t>
  </si>
  <si>
    <t>WO066472575</t>
  </si>
  <si>
    <t>|MC20235|MYIA-010032657012/POI/MACHFUD EFENDI /085792201172/tyohugoz@gmail.com</t>
  </si>
  <si>
    <t>2026-10-16 11:00:00 | Tanggal Pemasangan : 16 Oktober 2026 Jam Pemasangan : 08:00 15:00 Info Tambahan : Hubungi pelanggan dulu sebelum ke lokasi terimakasih</t>
  </si>
  <si>
    <t>15-10-2026 12:54:53</t>
  </si>
  <si>
    <t>J99 CORP. OFFICE</t>
  </si>
  <si>
    <t>ODP-BLB-FAR/44 FAR/D02/44.01</t>
  </si>
  <si>
    <t>WO066471693</t>
  </si>
  <si>
    <t>|MN00398|MYIA-029032699703/POI/ERFIN YULIANA/08975052007/billing@j99corp.co.id</t>
  </si>
  <si>
    <t>ODP-KAK-FAC/010</t>
  </si>
  <si>
    <t>ODP-KBM-FBK/039</t>
  </si>
  <si>
    <t>SEKRETARIAT IDI KEBUMEN</t>
  </si>
  <si>
    <t>ODP-KBM-FAP/009</t>
  </si>
  <si>
    <t>AMRBS/402718/AMY NURHAYATI/R3/MAGELANG/PSB HSI BISNIS 1S 50 MBPS PROMO HARI PELANGGAN 1:1/Arbangatun/ 085225421346; 0813-2713-0692/idikebumen2020@gmail.com</t>
  </si>
  <si>
    <t>LAB KOMPUTER MTS AL ISLAM JONO</t>
  </si>
  <si>
    <t>ODP-KTA-FAF/042 FAF/D01/042.01</t>
  </si>
  <si>
    <t>WO066473782</t>
  </si>
  <si>
    <t>|MN01685|MYIA-082918925215/POI/AFIFATUL ULFAH/085848232751/mtsalislamjono539@gmail.com</t>
  </si>
  <si>
    <t>2026-10-17 08:00:00 | Tanggal Pemasangan : 17 Oktober 2026 Jam pemasangan : 08.00 12.00 Info Tambahan : Hubungi pelanggan dulu sebelum ke lokasi terima kasih.</t>
  </si>
  <si>
    <t>15-10-2026 13:10:14</t>
  </si>
  <si>
    <t>MTs AL ISLAM JONO</t>
  </si>
  <si>
    <t>WO066465252</t>
  </si>
  <si>
    <t>|MN01685|MYIA-012111896352/POI/AFIFATUL ULFAH/085848232751/mtsalislamjono539@gmail.com</t>
  </si>
  <si>
    <t>2026-10-16 08:00:00 | Nama Pic : IBU ULFAH No Hp Pic : 085848232751 Jam Pemasangan : 08:00 - 12.00 Tanggal Pemasangan : KAMIS 15 OKTOBER 2026 Info Tambahan : Hubungi pelanggan sebelum datang ke lokasi</t>
  </si>
  <si>
    <t>15-10-2026 11:40:14</t>
  </si>
  <si>
    <t>TOKO WAHYU MART</t>
  </si>
  <si>
    <t>ODP-PRN-FBQ/009 FBQ/D02/009.01</t>
  </si>
  <si>
    <t>WO066449399</t>
  </si>
  <si>
    <t>|MC00213|MYIA-086070022602/POI/WAHYU BAGUS SAPUTRO/085194515630/wahsastro3@gmail.com</t>
  </si>
  <si>
    <t xml:space="preserve">2026-10-16 08:00:00 | Nama PIC : Bp Wahyu No HP : 085194515630 No Alt : - M Janji :  16 Okt 2026 Jam Pasang : Pagi / Siang Note : hubungi pelanggan jika ingin kelokasi </t>
  </si>
  <si>
    <t>15-10-2026 08:55:02</t>
  </si>
  <si>
    <t>PP AHMAD HASBY</t>
  </si>
  <si>
    <t>ODP-NDL-FD/50 FD/D01/50.01</t>
  </si>
  <si>
    <t>WO066452037</t>
  </si>
  <si>
    <t>MD|MYDB-20261015270795|DC20002/MC20039|PP AHMAD HASBY|085891356836</t>
  </si>
  <si>
    <t xml:space="preserve">2026-10-16 08:00:00 | Nama PIC : Bp Rudi No HP : 085891356836 No Alt : - M Janji :  16 Okt 2026 Jam Pasang : Pagi / Siang Note : hubungi pelanggan jika ingin kelokasi </t>
  </si>
  <si>
    <t>PUSKESMAS SAMBI</t>
  </si>
  <si>
    <t>ODP-SBI-FE/05 FE/D01/05.01</t>
  </si>
  <si>
    <t>WO066455233</t>
  </si>
  <si>
    <t>MD|MYDB-20261014270783|DC20002/MC20039|PUSKESMAS SAMBI|085655788011</t>
  </si>
  <si>
    <t>2026-10-19 08:00:00 | Nama PIC : BAPAK wahfi No HP : 085655788011 Alt :  M Janji : (senin/19/OKTOBER/2026) jam Pasang : 09:00 Note : hubungi pelanggan jika ingin kelokasi</t>
  </si>
  <si>
    <t>SMP NEGERI 3 NGANJUK</t>
  </si>
  <si>
    <t>ODP-NJK-FG/33 FG/D05/33.01</t>
  </si>
  <si>
    <t>WO066451150</t>
  </si>
  <si>
    <t>|MN00419|MYIA-058883776269/POI/DIANTRI HANDOKO, S. Pd/081330799135/diantrihandoko44@gmail.com</t>
  </si>
  <si>
    <t xml:space="preserve">2026-10-16 08:00:00 | Nama PIC :  No HP : 081330799135 Alt :  M Janji : 15 November 2024 Jam Pasang : 08.00 - 13:00  NoteÃ‚Â :  hubungi terlebih dahulu sebelum kelokasi </t>
  </si>
  <si>
    <t>15-10-2026 09:25:13</t>
  </si>
  <si>
    <t>cafe level c</t>
  </si>
  <si>
    <t>ODP-NJK-FCLC/01 FCLC/D01/01.1</t>
  </si>
  <si>
    <t>WO066472936</t>
  </si>
  <si>
    <t>MD|MYDB-20261015270805|DN00001/MN02309|cafe level c|088983275170</t>
  </si>
  <si>
    <t xml:space="preserve">2026-10-16 11:00:00 | Nama PIC:  bp fhebry No HP: 088983275170 Alt: Tanggal: 16/10/2026 Jam Pasang: Siang Note: Hubungi sebelum ke lokasi, terimakasih.  </t>
  </si>
  <si>
    <t>Provisioning Failed|WFM|INF009832233|PP_-7.5236763,111.2438285_MANJA SEKOLAHAN TUTUP</t>
  </si>
  <si>
    <t>MIN 6 NGAWI</t>
  </si>
  <si>
    <t>ODP-NWI-FD/15 FD/D02/06.15</t>
  </si>
  <si>
    <t>WO066488610</t>
  </si>
  <si>
    <t>|MN00265|MYIA-019901072233/POI/DIAN PRAMESWARI SOEBANDI/085735880017/minamngawi@gmail.com</t>
  </si>
  <si>
    <t>2026-10-16 15:00:00 | Tanggal pemasangan : 16 OKTOBER 2026 Jam pemasangan : pagi/siang Info Tambahan : Hubungi pelanggan dulu sebelum ke lokasi terima kasih</t>
  </si>
  <si>
    <t>15-10-2026 15:25:19</t>
  </si>
  <si>
    <t>PT. TUNAS SUBUR</t>
  </si>
  <si>
    <t>ODP-PNZ-FQ/03 FQ/D01/03.01</t>
  </si>
  <si>
    <t>WO066456031</t>
  </si>
  <si>
    <t>|MC20214|MYIA-003126387927/POI/ZAIDAN/081251797612/hanafizaidan73@gmail.com</t>
  </si>
  <si>
    <t>2026-10-16 08:00:00 | Nama PIC : bapak zaidan No HP : 081251797612 Alt :  M Janji : (JUMAT/16/OKTOBER/2026) jam Pasang : 09:00 Note : hubungi pelanggan jika ingin kelokasi</t>
  </si>
  <si>
    <t>ST MERAH PUTIH</t>
  </si>
  <si>
    <t>ODP-PON-FAS/04 FAS/D01/04.01</t>
  </si>
  <si>
    <t>WO066452220</t>
  </si>
  <si>
    <t>MD|MYDB-20261014270729|DN00001/MN02053|ST MERAH PUTIH|089696913619</t>
  </si>
  <si>
    <t xml:space="preserve">2026-10-19 08:00:00 | Tgl Pemasangan : 19 Oktober 2026 Interval : PAGI / SIANG Note : Hubungi pelanggan terlebih dahulu  </t>
  </si>
  <si>
    <t>Follow Up Revoke Completed, New Order ID : SC1002639221</t>
  </si>
  <si>
    <t>ODP-WTS-FBV/015</t>
  </si>
  <si>
    <t>WO066509309</t>
  </si>
  <si>
    <t xml:space="preserve">2026-10-13 15:00:00 | Jam pemasangan : 08.00 - 12.00  Waktu pemasangan : 13 oktober 2026  Info Tambahan : Hubungi pelanggan dulu sebelum ke lokasi  terimakasih  </t>
  </si>
  <si>
    <t>15-10-2026 19:39:57</t>
  </si>
  <si>
    <t>KOST PUTRA EKSLUSIF EZARIN 4A dan 4B</t>
  </si>
  <si>
    <t>ODP-PKM-FAB/052</t>
  </si>
  <si>
    <t>WO066491798</t>
  </si>
  <si>
    <t>|MC80054|MYIA-032750641529/POI/KAKUNG PRANAN JANTORO/081578139574/prananjantoro@gmail.com</t>
  </si>
  <si>
    <t xml:space="preserve">2026-10-18 08:00:00 | Jam pemasangan : 12.00 Info Tambahan : Hubungi pelanggan dulu sebelum ke lokasi terimakasih  </t>
  </si>
  <si>
    <t>PT. ASIH ASAH ASUH INDONESIA</t>
  </si>
  <si>
    <t>ODP-BTL-FBB/009 FBB/D03/009.01</t>
  </si>
  <si>
    <t>WO066472130</t>
  </si>
  <si>
    <t>|MC80063|MYIA-021986416011/POI/YENI TRI WAHYUNINGSIH/085194031542/franchisedansalespi@gmail.com</t>
  </si>
  <si>
    <t>2026-10-16 15:00:00 | Nama Pic : IBU YENI No Hp Pic : 085194031542 Jam Pemasangan : 08:00 - 12.00 Tanggal Pemasangan : JUMAT 16 OKTOBER 2026 Info Tambahan : Hubungi pelanggan sebelum datang ke lokasi</t>
  </si>
  <si>
    <t>ODP-PGR-FDY/007</t>
  </si>
  <si>
    <t>WO066453378</t>
  </si>
  <si>
    <t xml:space="preserve">2026-10-15 11:00:00 | Tgl Pemasangan : 15 Oktober 2026  Interval : PAGI / SIANG  Note : Hubungi pelanggan terlebih dahulu  </t>
  </si>
  <si>
    <t>Follow Up Revoke Completed, New Order ID : SC1002637851</t>
  </si>
  <si>
    <t>MYCX - FAIL</t>
  </si>
  <si>
    <t>KONTRAKAN TERATAI</t>
  </si>
  <si>
    <t>ODP-TBU-FAA/91</t>
  </si>
  <si>
    <t>|MN02601|/KONTRAKAN TERATAI/KUSWATUL HASANAH/085708981555/081939201484/kuswatulhasanah41@gmail.com/HSI Bisnis + Netmonk Promo 2026 200 Mbps (Rp 846.100) PSB 150.000/</t>
  </si>
  <si>
    <t>15-10-2026 17:25:12</t>
  </si>
  <si>
    <t>SEND PAPERLESS FAILED</t>
  </si>
  <si>
    <t>UD SUMBER MUTIARA</t>
  </si>
  <si>
    <t>ODP-KPP-FB/04</t>
  </si>
  <si>
    <t>|MN00802|/UD SUMBER MUTIARA/0819-7312-9995/Udsinarmutiara2000@gmail.com/HSI Bisnis + Netmonk Promo 2026 100 Mbps (Rp 591.100) PSB 150.000/Rosidi/-6.920807,113.274698</t>
  </si>
  <si>
    <t>15-10-2026 16:10:24</t>
  </si>
  <si>
    <t>PUTRA TUNGGAL STORE</t>
  </si>
  <si>
    <t>ODP-PME-FAT/36 FAT/D04/36.01</t>
  </si>
  <si>
    <t>WO066460374</t>
  </si>
  <si>
    <t>|MC20231|MYIA-017977701354/POI/SAMSUL ARIFIN/085853686698/samsularifinnnn969@tmails.net</t>
  </si>
  <si>
    <t>2026-10-16 08:00:00 | Tanggal Pemasangan : 16 Oktober 2026 Jam Pemasangan : 08:00 15:00 Info Tambahan : Hubungi pelanggan dulu sebelum ke lokasi terimakasih</t>
  </si>
  <si>
    <t>15-10-2026 10:54:51</t>
  </si>
  <si>
    <t xml:space="preserve">TOKO HASIK BERKAH </t>
  </si>
  <si>
    <t>ODP-PME-FBF/13</t>
  </si>
  <si>
    <t>|MC70132|/TOKO HASIK BERKAH /087765956026/hasihkberkah@gmail.com/HSI Bisnis (1:1) 50 Mbps (Rp 439.000) PSB Rp 150.000/ -7.1236860, 113.4079288/Dekat Jl. Raya Proppo, Gayam Barat, Proppo, Kec. Proppo, Kabupaten Pamekasan, Jawa Timur 69363</t>
  </si>
  <si>
    <t>UNCONTACTED : Telepon Tidak Diangkat - RNA Sonya Rahma Winata 40951375|MYDITA</t>
  </si>
  <si>
    <t>Toko NUFAL BERKAH</t>
  </si>
  <si>
    <t>ODP-PRG-FA/49 FA/D02/49.01</t>
  </si>
  <si>
    <t>WO066448668</t>
  </si>
  <si>
    <t>MD|MYDB-20261014270730|DN00001/MN00086|Toko NUFAL BERKAH|083164130567</t>
  </si>
  <si>
    <t>2026-10-16 08:00:00 | Nama PIC : bapak nufal No HP : 083164130567 Alt :  M Janji : (JUMAT/16/OKTOBER/2026) jam Pasang : 09:00 Note : hubungi pelanggan jika ingin kelokasi</t>
  </si>
  <si>
    <t>15-10-2026 08:40:04</t>
  </si>
  <si>
    <t>REST KOS</t>
  </si>
  <si>
    <t>ODP-MYR-FVM/20 FVM/D01/20.01</t>
  </si>
  <si>
    <t>WO066468718</t>
  </si>
  <si>
    <t>|MN00443|MYIA-064348361832/POI/Pak didik/08155090000/didiksantoso2207@gmail.com</t>
  </si>
  <si>
    <t>PT SUKSES SEHAT SEJAHTERA SELAMANYA</t>
  </si>
  <si>
    <t>ODP-KJR-FAL/22 FAL/D01/22.01</t>
  </si>
  <si>
    <t>WO066455444</t>
  </si>
  <si>
    <t>|MN00443|MYIA-025664518540/POI/Pak Christian/081296766886/ptempats.club@gmail.com</t>
  </si>
  <si>
    <t xml:space="preserve">2026-10-16 08:00:00 | Nama : PT SUKSES SEHAT SEJAHTERA SELAMANYA Cp : 081296766886 2026-10-16 08:00 Sebelum kelokasi hub terlebih dahulu </t>
  </si>
  <si>
    <t xml:space="preserve">QC MIA - INVALID QUALITY CONTROL MIA - Foto Lokasi Instalasi Tidak Valid - </t>
  </si>
  <si>
    <t>Yatim Mandiri</t>
  </si>
  <si>
    <t>ODP-IJK-FJS/02 FJS/D01/02.01</t>
  </si>
  <si>
    <t>WO066469692</t>
  </si>
  <si>
    <t>|MN02609|MYIA-066797427103/POI/Khotib/081232690886/chotieb@yatimmandiri.org</t>
  </si>
  <si>
    <t xml:space="preserve">2026-10-19 08:00:00 | Nama PIC:  bp khotib  No HP: 081232690886 Alt: Tanggal: 19/10/2026 Jam Pasang: 09.00 Note: Hubungi sebelum ke lokasi, terimakasih.  </t>
  </si>
  <si>
    <t>15-10-2026 12:25:22</t>
  </si>
  <si>
    <t xml:space="preserve">QC MIA - INVALID QUALITY CONTROL MIA - Foto Lokasi Instalasi Tidak Valid - Upload ulang lokasi tapak depan pemasangan </t>
  </si>
  <si>
    <t>TOKO SUMBER WARAS</t>
  </si>
  <si>
    <t>ODP-TDS-FCU/02</t>
  </si>
  <si>
    <t>WO066478605</t>
  </si>
  <si>
    <t>|MN00889|/TOKO SUMBER WARAS/MICHELLE ANGELIN SANTOSO/082322180335/Mchleangelin02@gmail.com/HSI Bisnis Promo HUT Telkom (1:1) 100 Mbps (Rp 535.000) PSB Rp 150.000/</t>
  </si>
  <si>
    <t>2026-10-16 11:00:00|Nama PIC:  bu michelle No HP: 082322180335 Alt: Tanggal: 16/10/2026 Jam Pasang: Siang Note: Hubungi sebelum ke lokasi, terimakasih. |40931149|MYDITA</t>
  </si>
  <si>
    <t>SLB-C AKW KUMARA II</t>
  </si>
  <si>
    <t>ODP-MYR-FCG/07 FCG/D01/01.07</t>
  </si>
  <si>
    <t>WO066486101</t>
  </si>
  <si>
    <t>MD|MYDB-20261015270814|DN00001/MN02094|SLB-C AKW KUMARA II|081333139006</t>
  </si>
  <si>
    <t xml:space="preserve">2026-10-19 08:00:00 | Tanggal : 19 Oktober 2026 Jam : pagi  Hubungi pelanggan sebelum ke lokasi </t>
  </si>
  <si>
    <t>15-10-2026 14:54:56</t>
  </si>
  <si>
    <t>WIBOWO LINTAS LOGISTIK</t>
  </si>
  <si>
    <t>ODP-TDS-FKV/21</t>
  </si>
  <si>
    <t>|MN00889|/WIBOWO LINTAS LOGISTIK/HALIM PERDANA KUSUMAH/0895324247978/halimpk238@gmaio.com/HSI Bisnis Promo HUT Telkom (1:1) 50 Mbps (Rp 355.000) PSB Rp 150.000/</t>
  </si>
  <si>
    <t xml:space="preserve">QC MIA - INVALID QUALITY CONTROL MIA - Upload Kartu Identitas Tidak Sesuai - </t>
  </si>
  <si>
    <t>WARKOP RB COFFEE</t>
  </si>
  <si>
    <t>ODP-DMO-FBM/06 FBM/D01/06.01</t>
  </si>
  <si>
    <t>WO066474715</t>
  </si>
  <si>
    <t>|MN01982|MYIA-088123161766/POI/M.Rofi&amp; 39;i/08213331635/hasanbasri92802@gmail.com</t>
  </si>
  <si>
    <t>2026-10-17 08:00:00 | Tanggal pemasangan : 17 OKTOBER 2026 Jam pemasangan : pagi/siang Info Tambahan : Hubungi pelanggan dulu sebelum ke lokasi terima kasih</t>
  </si>
  <si>
    <t>Follow Up Revoke Completed, New Order ID : SC1002639184</t>
  </si>
  <si>
    <t>ODP-MGO-FHA/18</t>
  </si>
  <si>
    <t>WO066504485</t>
  </si>
  <si>
    <t>2026-10-10 08:00:00|Nama :BAPA JAFAR  No HP :081284565457  No Alternatif :  M Janji : 10/10/2026  Jam Pasang : Pagi  NoteÃ‚Â :  Hubungi terlebih dahulu sebelum ke lokasi|40951378|MYDITA</t>
  </si>
  <si>
    <t>15-10-2026 17:55:15</t>
  </si>
  <si>
    <t xml:space="preserve">QC MIA - INVALID QUALITY CONTROL MIA - Tidak Ada Lampiran Penunjang - </t>
  </si>
  <si>
    <t>PT. GLOBAL FREIGHT SOLUTION</t>
  </si>
  <si>
    <t>WO066479474</t>
  </si>
  <si>
    <t>|MN02280|MYIA-086004967138/POI/Nazma Abdul Nizar /085524846660/id.gfsin@gmail.com</t>
  </si>
  <si>
    <t xml:space="preserve">2026-10-17 11:00:00 | Nama PIC:  bp nazma No HP: 085524846660 Alt: Tanggal: 17/10/2026 Jam Pasang: Siang Note: Hubungi sebelum ke lokasi, terimakasih. </t>
  </si>
  <si>
    <t>15-10-2026 13:55:16</t>
  </si>
  <si>
    <t>Cancel Order</t>
  </si>
  <si>
    <t>Order dicancel oleh MOHAMAD GHUFRON HARIS remark : cancel karena pelanggan di hub minta cancel pemasangan,vendor baru tdk tau</t>
  </si>
  <si>
    <t>ERAFONE GUBUG GROBOGAN</t>
  </si>
  <si>
    <t>ODP-GBU-FA/014</t>
  </si>
  <si>
    <t>WO066463436</t>
  </si>
  <si>
    <t>|MN00062|/ERAFONE GUBUG GROBOGAN /Pic Intan Purnama Sari / 089634052712 /dl-rutinfinance@erajaya.com</t>
  </si>
  <si>
    <t>2026-10-16 08:00:00|Tanggal pemasangan : 16 OKTOBER 2026 Jam pemasangan : pagi/siang Info Tambahan : Hubungi pelanggan dulu sebelum ke lokasi terima kasih|40010577|MYDITA</t>
  </si>
  <si>
    <t>15-10-2026 09:54:50</t>
  </si>
  <si>
    <t>JAGOSTU MANAGEMENT</t>
  </si>
  <si>
    <t>ODP-GBU-FB/010</t>
  </si>
  <si>
    <t>|MN00410|/LUKMAN HAKIM/085139418474/newq675 @gmail.com/Permintaan PSB HSI WB1 100 MBPS ABONEMEN 535K</t>
  </si>
  <si>
    <t>FOLLOW UP : Follow Up RANGGA WISNU EKAPAKSI 40951381|MYDITA</t>
  </si>
  <si>
    <t>SMA SCIENCE PLUS BQBS</t>
  </si>
  <si>
    <t>ODP-SRG-FAJ/019</t>
  </si>
  <si>
    <t>WO066492638</t>
  </si>
  <si>
    <t>MC60143|/Haidar/085226009359/it.baitulquran@gmail.com/ PSB 1S INET Bisnis WINBACK 2.0 300mbps ABODEMEN 1.130.000 BLM PPN/ TTPN BU YULITA</t>
  </si>
  <si>
    <t>2026-10-16 15:00:00|Jam pemasangan : 12.00 Info Tambahan : Hubungi pelanggan dulu sebelum ke lokasi terimakasih |40951381|MYDITA</t>
  </si>
  <si>
    <t>AGREE : Lanjut berlangganan by RANGGA WISNU EKAPAKSI 40951381|MYDITA</t>
  </si>
  <si>
    <t>ODP-SOP-FX/010</t>
  </si>
  <si>
    <t>QC MIA - INVALID QUALITY CONTROL MIA - Foto Lokasi Instalasi Tidak Valid - upload foto lokasi sesuai nama usaha terdaftar</t>
  </si>
  <si>
    <t>PT BPR Bank Djoko Tingkir (Perseroda) Kantor Kas RSUD Gemolong</t>
  </si>
  <si>
    <t>ODP-MSO-FCD/049</t>
  </si>
  <si>
    <t>AMRBS;960218/Candra Evita Tryariestya/TREG4SOLO/Henoch Sukma Pandadar/082142534758/info@bprdjokotingkir.com /PSB HSI BASIC 1S INET 50MBPS 387.000 PLUS PPN</t>
  </si>
  <si>
    <t xml:space="preserve">QC MIA - INVALID QUALITY CONTROL MIA - Tidak Mengunggah Foto Lokasi Instalasi Tampak Depan Menyeluruh - </t>
  </si>
  <si>
    <t>ERAFONE JATISRONO WONOGIRI</t>
  </si>
  <si>
    <t>ODP-JSO-FC/047</t>
  </si>
  <si>
    <t>WO066468074</t>
  </si>
  <si>
    <t>|MN00062|/ERAFONE JATISRONO WONOGIRI/HSI BISNIS 2S INET POTS 50MBPS/089634052712/dl-rutinfinance@erajaya.com/Intan Purnama Sari</t>
  </si>
  <si>
    <t>2026-10-16 08:00:00|Tanggal Pemasangan : 16 Oktober 2026 Jam pemasangan : 10.00 Info Tambahan : Hubungi pelanggan dulu sebelum ke lokasi terima kasih.|40971401|MYDITA</t>
  </si>
  <si>
    <t>MA AL ANWAR</t>
  </si>
  <si>
    <t>ODP-JOM-FE/48</t>
  </si>
  <si>
    <t>WO066493393</t>
  </si>
  <si>
    <t>|MN02084|/MA AL ANWAR/WINBACK HSI B2B + NETMONK (1:1) 200MBPS 946,1RB PSB DISC 70%//maalanwar2024@gmail.com/MOH. NUR FADLAN THOYIB S.HI/81216604988</t>
  </si>
  <si>
    <t>2026-10-16 15:00:00|Nama PIC:  bp toni  No HP: 081216604988 Alt: Tanggal: 16/10/2026 Jam Pasang: Sore Note: Hubungi sebelum ke lokasi, terimakasih. |40931149|MYDITA</t>
  </si>
  <si>
    <t>Inprogress Alpro, SC Lama : SC1002637061</t>
  </si>
  <si>
    <t>SARJANA CELL</t>
  </si>
  <si>
    <t>ODP-MIP-FA/28 FA/D06/28.01</t>
  </si>
  <si>
    <t>WO066473591</t>
  </si>
  <si>
    <t>MD|MYDB-20261015270798|DN00001/MN01572|SARJANA CELL|085648427690</t>
  </si>
  <si>
    <t>2026-10-16 11:00:00 | Tgl Pemasangan : 16 Oktober 2026 Interval : PAGI / SIANG Note : Hubungi pelanggan terlebih dahulu</t>
  </si>
  <si>
    <t>D&amp; 39; UJUNG TERAS</t>
  </si>
  <si>
    <t>ODP-MJS-FN/25</t>
  </si>
  <si>
    <t>WO066490967</t>
  </si>
  <si>
    <t>|MN02783|/D' UJUNG TERAS/WINBACK 2.0 HSI B2B (1:1) 50MBPS 355RB PSB DISC 70%//desynv123456@gmail.com/ACHMAD AMANDA PUTRA/82233661763</t>
  </si>
  <si>
    <t>2026-10-16 15:00:00|telp :082233661763 M Janji : (16/10/2026) jam Pasang : 09:00 Note : hubungi pelanggan jika ingin kelokasi |40000802|MYDITA</t>
  </si>
  <si>
    <t>15-10-2026 10:25:16</t>
  </si>
  <si>
    <t>POWER GYM</t>
  </si>
  <si>
    <t>ODP-MRT-FA/18</t>
  </si>
  <si>
    <t>WO066469007</t>
  </si>
  <si>
    <t>|MN00518|/POWER GYM/WINBACK 3.0 HSI B2B (1:1) 50MBPS 280RB PSB DISC 70%//nanda.nans22@gmail.com/NANDA AGUNG NANDAR SUDARMA/83125258967</t>
  </si>
  <si>
    <t>2026-10-16 11:00:00|Tanggal Pemasangan : 16 Oktober 2026 Jam pemasangan : 08.00 12.00 Info Tambahan : Hubungi pelanggan dulu sebelum ke lokasi terima kasih.|40971401|MYDITA</t>
  </si>
  <si>
    <t>15-10-2026 10:40:14</t>
  </si>
  <si>
    <t>DIGITAL PRINTING</t>
  </si>
  <si>
    <t>ODP-MRT-FAQ/04</t>
  </si>
  <si>
    <t>|MN02084|/DIGITAL PRINTING /WINBACK 2.0 HSI B2B (1:1) 50MBPS 355RB PSB DISC 70%//sasonoaris933@gmail.com/ARIS SASONO /85738017907</t>
  </si>
  <si>
    <t>UNCONTACTED : Mail Box - Memo Ika Paramitha M 40921089|MYDITA</t>
  </si>
  <si>
    <t>TARAPHONE</t>
  </si>
  <si>
    <t>ODP-MRT-FB/30</t>
  </si>
  <si>
    <t>|MC70131|/TARAPHONE/I NENGAH ADNYA/087878571515/taraphonemojokerto@gmail.com/HSI Bisnis Promo HUT Telkom (1:1) 200 Mbps (Rp 790.000) PSB Rp 150.000/</t>
  </si>
  <si>
    <t>UNCONTACTED : Telepon Tidak Diangkat - RNA Siti QoriAh 40971401|MYDITA</t>
  </si>
  <si>
    <t>ODP-SDA-FHB/02</t>
  </si>
  <si>
    <t>WO066483954</t>
  </si>
  <si>
    <t>2026-10-13 11:00:00|Nama :FAISAL  No HP :087788760646  No Alternatif :  M Janji : 13/10/2026  Jam Pasang : Pagi  NoteÃ‚Â :  Hubungi terlebih dahulu sebelum ke lokasi  |40951377|MYDITA</t>
  </si>
  <si>
    <t>15-10-2026 14:25:07</t>
  </si>
  <si>
    <t>RA AL AQSHA</t>
  </si>
  <si>
    <t>ODP-SDA-FCG/12</t>
  </si>
  <si>
    <t>WO066472479</t>
  </si>
  <si>
    <t>MD|MYDB-20261015270796|DN00001/MN01572|RA AL AQSHA|081394412022</t>
  </si>
  <si>
    <t>Follow Up Revoke Completed, New Order ID : SC1002638688</t>
  </si>
  <si>
    <t>SMPN 6 SIDOARJO</t>
  </si>
  <si>
    <t>ODP-SDA-FBK/02 FBK/D01/01.01.02</t>
  </si>
  <si>
    <t>WO066492009</t>
  </si>
  <si>
    <t>MD|MYDB-20261015270792|DN00001/MN00501|SMPN 6 SIDOARJO|087853270649</t>
  </si>
  <si>
    <t xml:space="preserve">2026-10-16 15:00:00 | Tanggal : 16 Oktober 2026 Jam : siang (AKTIVASI) Hubungi pelanggan sebelum ke lokasi </t>
  </si>
  <si>
    <t>UNCONTACTED : Mail Box - Memo Muhammad Fauzan Fidhianta 40961370|MYDITA</t>
  </si>
  <si>
    <t>Provisioning Failed|WFM|INF009836307|PP_-7.347323299999999,112.76353_manja hari jumat 16 oktober 2026</t>
  </si>
  <si>
    <t>GENESIS TOKO ALAT TULIS</t>
  </si>
  <si>
    <t>ODP-TPO-FFM/12 FFM/D01/12.01</t>
  </si>
  <si>
    <t>WO066463980</t>
  </si>
  <si>
    <t>|MN02559|MYIA-057579479673/POI/Sonia Halim/081230302966/soniaaahalim@gmail.com</t>
  </si>
  <si>
    <t>2026-10-16 08:00:00 | Tanggal pemasangan: 16/10/2026 Jam pemasangan : pagi Info Tambahan : Hubungi pelanggan dulu sebelum ke lokasi terima kasih.</t>
  </si>
  <si>
    <t>15-10-2026 11:25:24</t>
  </si>
  <si>
    <t>SMA PLUS DARMA SISWA</t>
  </si>
  <si>
    <t>WO066455925</t>
  </si>
  <si>
    <t>|MN00443|MYIA-004674754034/POI/Pak Lukman/083831574843/smkdarmasiswa2sda@gmail.com</t>
  </si>
  <si>
    <t>2026-10-16 08:00:00 | Tanggal pemasangan : 16 OKTOBER 2026 Jam pemasangan : pagi/siang Info Tambahan : Hubungi pelanggan dulu sebelum ke lokasi terima kasih</t>
  </si>
  <si>
    <t>ODP-DMA-FGB/016</t>
  </si>
  <si>
    <t>WO066459774</t>
  </si>
  <si>
    <t>|MN00880|/Makin/081299936206/abdimandirinusantara@gmail.com /Permintaan PSB HSI BISNIS 1S INET 100MBPS 669K/PT. Abdi Mandiri Nusantara</t>
  </si>
  <si>
    <t>2026-10-16 08:00:00|Nama PIC:  bp makin  No HP: 081299936206 Alt: Tanggal: 16/10/2026 Jam Pasang: Pagi Note: Hubungi sebelum ke lokasi, terimakasih.  |40931149|MYDITA</t>
  </si>
  <si>
    <t>SURYA BARU NANGGULAN</t>
  </si>
  <si>
    <t>ODP-SLI-FP/074 FP/D07/074.01</t>
  </si>
  <si>
    <t>WO066478653</t>
  </si>
  <si>
    <t>|MN00238|MYIA-012689120978/POI/MUH KHANIF/085865297498/khanifmgl89@gmail.com</t>
  </si>
  <si>
    <t>2026-10-16 11:00:00 | Tanggal pemasangan : 16 OKTOBER 2026 Jam pemasangan : pagi/siang Info Tambahan : Hubungi pelanggan dulu sebelum ke lokasi terima kasih</t>
  </si>
  <si>
    <t>KANTOR DESA JUBELAN</t>
  </si>
  <si>
    <t>ODP-BDN-FD/032 FD/D03/032.01</t>
  </si>
  <si>
    <t>WO066476184</t>
  </si>
  <si>
    <t>|MN00238|MYIA-085194576042/POI/AGUS /089668258345/desajubelan04@gmail.com</t>
  </si>
  <si>
    <t>2026-10-16 11:00:00 | Tanggal pemasangan: 16/10/2026 Jam pemasangan : 08.00 Info Tambahan : Hubungi pelanggan dulu sebelum ke lokasi terima kasih.</t>
  </si>
  <si>
    <t>ASA CELL</t>
  </si>
  <si>
    <t>ODP-BDN-FD/042 FD/D01/042.01</t>
  </si>
  <si>
    <t>WO066450334</t>
  </si>
  <si>
    <t>|MN02760|MYIA-086910098491/POI/Alam/085726668720/cok607009@gmail.com</t>
  </si>
  <si>
    <t>KMJ</t>
  </si>
  <si>
    <t>Pusat Oleh Oleh Karimunjawa</t>
  </si>
  <si>
    <t>ODP-KMJ-FA/023</t>
  </si>
  <si>
    <t>WO066492389</t>
  </si>
  <si>
    <t>MD|MYDB-20260914268678|DN00001/MN00300|Pusat Oleh Oleh Karimunjawa|08135955359</t>
  </si>
  <si>
    <t>2026-09-16 15:00:00 | Nama Pic : IBU MIRA  No Hp Pic :   Jam Pemasangan : 08:00 - 12.00  Tanggal Pemasangan : RABU 16 SEPTEMBER 2025  Info Tambahan : Hubungi pelanggan sebelum datang ke lokasi</t>
  </si>
  <si>
    <t>KEL</t>
  </si>
  <si>
    <t>ERABLUE KELET KELING</t>
  </si>
  <si>
    <t>ODP-KEL-FD/013 FD/D02/013.01</t>
  </si>
  <si>
    <t>WO066483637</t>
  </si>
  <si>
    <t>|MN02587|MYIA-040189524974/POI/HASBIBINTARO SHIDDIQ/081249549394/nextperdanaone@gmail.com</t>
  </si>
  <si>
    <t xml:space="preserve">2026-10-16 11:00:00 | Jam pemasangan : 12.00 Info Tambahan : Hubungi pelanggan dulu sebelum ke lokasi terimakasih </t>
  </si>
  <si>
    <t>ODP-PEC-FJ/093</t>
  </si>
  <si>
    <t>WO066478979</t>
  </si>
  <si>
    <t>Follow Up Revoke Completed, New Order ID : SC1002638523</t>
  </si>
  <si>
    <t>IBOX SUNAN KUDUS</t>
  </si>
  <si>
    <t>ODP-KUD-FAR/005 FAR/D01/005.01</t>
  </si>
  <si>
    <t>WO066468332</t>
  </si>
  <si>
    <t>|MN02587|MYIA-095457507313/POI/Bu intan/089634052712/dl-rutinfinance@erajaya.com</t>
  </si>
  <si>
    <t xml:space="preserve">2026-10-16 08:00:00 | Jam Pemasangan : 08:00 - 12.00 Tanggal Pemasangan : JUMAT 16 OKTOBER 2026 Info Tambahan : Hubungi pelanggan sebelum datang ke lokasi </t>
  </si>
  <si>
    <t>HSI Bisnis Basic Bundling Phone PSB 70%  Dual Band - Free 800 Menit - 100 Mbps</t>
  </si>
  <si>
    <t>SMK NU MAARIF</t>
  </si>
  <si>
    <t>ODP-KUD-FBA/011 FBA/D01/011.01</t>
  </si>
  <si>
    <t>WO066488330</t>
  </si>
  <si>
    <t>|MC60024|MYIA-024830283394/POI/Rizky Alhusani Gifari /085728435178/rizcykhiciell190@gmail.com</t>
  </si>
  <si>
    <t xml:space="preserve">2026-10-16 15:00:00 | Jam Pemasangan : 08:00 - 12.00 Tanggal Pemasangan : JUMAT 16 OKTOBER 2026 Info Tambahan : Hubungi pelanggan sebelum datang ke lokasi </t>
  </si>
  <si>
    <t>Maroz Gym</t>
  </si>
  <si>
    <t>ODP-KUD-FX/025 FX/D02/025.01</t>
  </si>
  <si>
    <t>WO066493097</t>
  </si>
  <si>
    <t>|MC60025|MYIA-035983116588/POI/Subiyanto/085329852727/subiyantookee@gmail.com</t>
  </si>
  <si>
    <t>2026-10-16 15:00:00 | Tgl Pemasangan : 16 Oktober 2026 Interval : PAGI / SIANG Note : Hubungi pelanggan terlebih dahulu</t>
  </si>
  <si>
    <t>PT. WADJA KARYA DUNIA</t>
  </si>
  <si>
    <t>ODP-PAT-FAC/089 FAC/D06/089.01</t>
  </si>
  <si>
    <t>WO066491285</t>
  </si>
  <si>
    <t>|MC60053|MYIA-058416942510/POI/Agus/087831216913/agusdefirizaqi@gmail.com</t>
  </si>
  <si>
    <t>2026-10-16 15:00:00 | Tanggal pemasangan: 16/10/2026 Jam pemasangan : siang Info Tambahan : Hubungi pelanggan dulu sebelum ke lokasi terima kasih.</t>
  </si>
  <si>
    <t>ODP-SMT-FEB/01</t>
  </si>
  <si>
    <t xml:space="preserve">AMRBS;402711;YUSRI TAUFIK;JKT OUTER;HSI Bisnis Basic Bundling Netmonk PSB 70% - 100 Mbps - (575000);CP BPK RIFKI 0852-3203-3363;mrifkipratama@gmail.com  </t>
  </si>
  <si>
    <t>Follow Up Revoke Completed, New Order ID : SC1002638028</t>
  </si>
  <si>
    <t>ODP-SMC-FA/050</t>
  </si>
  <si>
    <t>WO066458905</t>
  </si>
  <si>
    <t>2026-10-13 08:00:00 | Tanggal Pemasangan : 13 Oktober 2026  Jam Pemasangan : 08:00 15:00  Info Tambahan : Hubungi pelanggan dulu sebelum ke lokasi terimakasih</t>
  </si>
  <si>
    <t>QC MIA - INVALID QUALITY CONTROL MIA - Foto Lokasi Instalasi Terlihat Sebagian - upload lokasi tampak depan bangunan dan meny</t>
  </si>
  <si>
    <t>SMK MUHAMMADIYAH 2 ajibarang</t>
  </si>
  <si>
    <t>ODP-AJB-FA/027 FA/D03/027.01</t>
  </si>
  <si>
    <t>WO066454566</t>
  </si>
  <si>
    <t>|MC80052|MYIA-058957727018/POI/DEDI RUBIANTO/085894970423/mudaajb92@gmail.com</t>
  </si>
  <si>
    <t>2026-10-16 11:00:00 | Jam pemasangan : 08.00 - 12.00 Waktu pemasangan : 15 oktober 2026 Info Tambahan : Hubungi pelanggan dulu sebelum ke lokasi terimakasih</t>
  </si>
  <si>
    <t>TOKO WIDJAYA CILONGOK</t>
  </si>
  <si>
    <t>ODP-CLO-FJ/021 FJ/D01/021.01</t>
  </si>
  <si>
    <t>WO066490581</t>
  </si>
  <si>
    <t>|MC00213|MYIA-000332827782/POI/ADIB SOFA ABDILLAH/085397177734/adibshofa89@gmail.com</t>
  </si>
  <si>
    <t>ODP-PWT-FBA/058</t>
  </si>
  <si>
    <t>WO066459681</t>
  </si>
  <si>
    <t>2026-10-15 08:00:00 | Nama PIC : ibu rina  No HP :  081391281305  Alt :   M Janji : (KAMIS/15/OKTOBER/2026)  jam Pasang : 09:00  Note : hubungi pelanggan jika ingin kelokasi</t>
  </si>
  <si>
    <t>15-10-2026 10:55:03</t>
  </si>
  <si>
    <t>Follow Up Revoke Completed, New Order ID : SC1002638059</t>
  </si>
  <si>
    <t>ERABLUE YOS SUDARSO BANYUMAS</t>
  </si>
  <si>
    <t>ODP-PWT-FBA/019 FBA/D01/019.01</t>
  </si>
  <si>
    <t>WO066461445</t>
  </si>
  <si>
    <t>|MN00649|MYIA-066703615603/POI/HASBIBINTARO SHIDDIQ/081249549394/nextperdanaone@gmail.com</t>
  </si>
  <si>
    <t xml:space="preserve">2026-10-16 08:00:00 | Nama PIC : Bp Hasbi No HP : 081249549394 No Alt : - M Janji :  16 Okt 2026 Jam Pasang : Pagi / Siang Note : hubungi pelanggan jika ingin kelokasi </t>
  </si>
  <si>
    <t>ERABLUE YOS SUDARSO BANYUMAS 2</t>
  </si>
  <si>
    <t>WO066461611</t>
  </si>
  <si>
    <t>|MN00649|MYIA-064449461328/POI/HASBIBINTARO SHIDDIQ/081216998674/nextperdanaone@gmail.com</t>
  </si>
  <si>
    <t>ODP-BJR-FZ/098</t>
  </si>
  <si>
    <t>Provisioning Failed|WFM|INF009834306|TKJ_-7.395929000000001,109.6982953_Dari ODP terdekat ODP-BJR-FZ/098 avai jarak (-+) 200m</t>
  </si>
  <si>
    <t>MI AL FATAH BANJARNEGARA</t>
  </si>
  <si>
    <t>ODP-BJR-FG/091 FG/D03/091.01</t>
  </si>
  <si>
    <t>WO066468490</t>
  </si>
  <si>
    <t>|MN00909|MYIA-074139701403/POI/durotun nafisah/085743734394/mialfatahprc.administrasi@gmail.com</t>
  </si>
  <si>
    <t>2026-10-18 15:00:00 | Tanggal Pemasangan : 16 Oktober 2026 Jam pemasangan : 08.00 12.00 Info Tambahan : Hubungi pelanggan dulu sebelum ke lokasi terima kasih.</t>
  </si>
  <si>
    <t>D DRINK</t>
  </si>
  <si>
    <t>ODP-WOS-FX/057 FX/D04/057.01</t>
  </si>
  <si>
    <t>WO066463149</t>
  </si>
  <si>
    <t>|MN00439|MYIA-084837820000/POI/M JAFAR SHIDIQ AL HARIS/082325619815/tkjalmabbrur@gmail.com</t>
  </si>
  <si>
    <t xml:space="preserve">2026-10-16 08:00:00 | Nama PIC : Bp Jafar No HP : 082325619815 No Alt : - M Janji :  16 Okt 2026 Jam Pasang : Pagi / Siang Note : hubungi pelanggan jika ingin kelokasi </t>
  </si>
  <si>
    <t>15-10-2026 11:25:51</t>
  </si>
  <si>
    <t>GLOW AND PLAY KIDS</t>
  </si>
  <si>
    <t>ODP-WOS-FAX/023</t>
  </si>
  <si>
    <t>WO066481169</t>
  </si>
  <si>
    <t>|MN00909|MYIA-062783340678/POI/beni nugroho/081225527559/beninugroho10@gmail.com</t>
  </si>
  <si>
    <t>2026-10-16 11:00:00 | RT 4 RW 1 Tgl Pemasangan : 16 Oktober 2026 Interval : PAGI / SIANG Note : Hubungi pelanggan terlebih dahulu</t>
  </si>
  <si>
    <t>15-10-2026 14:10:55</t>
  </si>
  <si>
    <t>TOKO HIDAYAT</t>
  </si>
  <si>
    <t>ODP-WOS-FE/055 FE/D04/055.01</t>
  </si>
  <si>
    <t>WO066448552</t>
  </si>
  <si>
    <t>|MN00909|MYIA-030579856339/POI/sarif hidayat/085799186302/yunidwihastuti9@gmail.com</t>
  </si>
  <si>
    <t>ODP-SBA-FH/008</t>
  </si>
  <si>
    <t>ODP-PKL-FCQ/005</t>
  </si>
  <si>
    <t>WO066471288</t>
  </si>
  <si>
    <t xml:space="preserve">2026-10-04 08:00:00 | Jam pemasangan : 12.00  Info Tambahan : Hubungi pelanggan dulu sebelum ke lokasi  terimakasih   </t>
  </si>
  <si>
    <t>Follow Up Revoke Completed, New Order ID : SC1002638337</t>
  </si>
  <si>
    <t>ODP-PKL-FEA/054</t>
  </si>
  <si>
    <t>|856108|/PT. Lastana Express Indonesia./HSI BASIC 1S INET 75MBPS/0812 102 9533/f.agni@lazada.com/Fasnan Wismara Agni</t>
  </si>
  <si>
    <t>- E25060;E25060 ~ ES25 - Paket HSI Bisnis (HSIE) Khusus Winback 2.0[0]  - E25060~null~E25060_UNL;UNL ~ Internet-Link Unlimited Internet Usage ~ E25060[0]  - E25060~null~105343;E25060||11||Abodemen 0[0]  - E25060~null~E25060_HSIE75M;HSIE75M ~ High Speed In</t>
  </si>
  <si>
    <t>ODP-CMA-FV/032</t>
  </si>
  <si>
    <t>WO066481297</t>
  </si>
  <si>
    <t xml:space="preserve">2026-10-15 08:00:00 | Tanggal : 15 Oktober 2026  Jam : pagi   Hubungi pelanggan sebelum ke lokasi </t>
  </si>
  <si>
    <t>- 11_11446;Biaya PSB HSI EBIS Tunai di Depan ~ 11[150000]  - SP_NOSS;SP_NOSS ~ Internet NOSS Multispeed Network[0]  - SP_NOSS;SP_NOSS ~ Internet NOSS Multispeed Network[0]  - E24058;E24058 ~ ES24 - Paket HSI Bisnis (HSIEF) Khusus Winback[0]  - E24058~null</t>
  </si>
  <si>
    <t>Follow Up Revoke Completed, New Order ID : SC1002638600</t>
  </si>
  <si>
    <t>UNCONTACTED : Invalid Phone Number Ivan Sutiawan 40010577|MYDITA</t>
  </si>
  <si>
    <t>UNCONTACTED : Invalid Phone Number Ghina Swanti Ariesa 40941148|MYDITA</t>
  </si>
  <si>
    <t>ODP-BBT-FA/017</t>
  </si>
  <si>
    <t>ODP-BKA-FL/016</t>
  </si>
  <si>
    <t>WO066499041</t>
  </si>
  <si>
    <t>2026-10-14 15:00:00 | Nama :BAPA ANDRIAN  No HP :081329999505  No Alternatif :  M Janji : 14/10/2026  Jam Pasang : Pagi  NoteÃ‚Â :  Hubungi terlebih dahulu sebelum ke lokasi</t>
  </si>
  <si>
    <t>15-10-2026 16:40:24</t>
  </si>
  <si>
    <t>Follow Up Revoke Completed, New Order ID : SC1002639108</t>
  </si>
  <si>
    <t>WO066482953</t>
  </si>
  <si>
    <t>2026-10-19 11:00:00|Nama : BP DESVA YUDA (SPV) No Hp : 085159225797 No Hp Alternatif :  Tanggal : 19 Oktober 2026 Interval : SIANG Note : Mohon hubungi pelanggan terlebih dahulu|40981182|MYDITA</t>
  </si>
  <si>
    <t>Yayasan pandawa berdikari jaya</t>
  </si>
  <si>
    <t>ODP-SLW-FT/077</t>
  </si>
  <si>
    <t>WO066484136</t>
  </si>
  <si>
    <t>MD|MYDB-20261015270821|DN00001/MN00377|Yayasan pandawa berdikari jaya|085733099788</t>
  </si>
  <si>
    <t xml:space="preserve">2026-10-16 11:00:00 | Jam Pemasangan : 08:00 - 12.00 Tanggal Pemasangan : JUMAT 16 OKTOBER 2026 Info Tambahan : Hubungi pelanggan sebelum datang ke lokasi </t>
  </si>
  <si>
    <t>UPT SD NEGERI 164 GRESIK</t>
  </si>
  <si>
    <t>ODP-BBE-FS/27 FS/D04/27.01</t>
  </si>
  <si>
    <t>WO066474258</t>
  </si>
  <si>
    <t>|MC20244|MYIA-047661681807/POI/TAJUDDIN HARIYONO S.AG./081515115507/syukron.alluthfi@gmail.com</t>
  </si>
  <si>
    <t>PT JUMBO POWER INTERNATIONAL</t>
  </si>
  <si>
    <t>ODP-BBE-FAS/09</t>
  </si>
  <si>
    <t>WO066454684</t>
  </si>
  <si>
    <t>|MN01401|/PT JUMBO POWER INTERNATIONAL/DAVID SARTANA/081615023570/08175106080/david@jumbopower.com/HSI Bisnis + Phone Promo 2026 100 Mbps (Rp 575.000) PSB 150.000/</t>
  </si>
  <si>
    <t>Provisioning Failed|WFM|INF009828650|PP_-7.203566400000001,112.57430889999999_PP PEL H1-3 TGL 16 Okt 2026, Pelanggan minta pe</t>
  </si>
  <si>
    <t>Follow Up Revoke Completed, New Order ID : SC1002638838</t>
  </si>
  <si>
    <t>ODP-GSK-FB/04</t>
  </si>
  <si>
    <t>WO066488629</t>
  </si>
  <si>
    <t>2026-10-14 15:00:00 | Nama PIC : Bp Reza  No HP : 08170904091  No Alt : -  M Janji : 14 Okt 2026  Jam Pasang : Pagi / Siang  Note : hubungi pelanggan jika ingin ke lokasi, terima kasih</t>
  </si>
  <si>
    <t>Follow Up Revoke Completed, New Order ID : SC1002638907</t>
  </si>
  <si>
    <t>WO066491888</t>
  </si>
  <si>
    <t>2026-10-10 08:00:00|Tanggal: 10/10/2026  Jam Pasang: Siang   Note: Hubungi sebelum ke lokasi, terimakasih.   |40931149|MYDITA</t>
  </si>
  <si>
    <t>WO066464776</t>
  </si>
  <si>
    <t>2026-10-16 08:00:00|Nama Pic : PT. SATU AKSES INDONESIA No Hp Pic : 08119998026 Jam Pemasangan : 08:00 - 12.00 Tanggal Pemasangan : KAMIS 15 OKTOBER 2026 Info Tambahan : Hubungi pelanggan sebelum datang ke lokasi|40000798|MYDITA</t>
  </si>
  <si>
    <t>QC MIA - INVALID QUALITY CONTROL MIA - Tidak mengunggah Dokumen Usaha - uploadkan dokumen NIB/SKU/NPWP yang terdaftar atas na</t>
  </si>
  <si>
    <t>WO066474222</t>
  </si>
  <si>
    <t>2026-10-17 10:00:00|Nama PIC : bapak vika aditya No HP : 081331838238 Alt :  M Janji : (sabtu/17/OKTOBER/2026) jam Pasang : 09:00 Note : hubungi pelanggan jika ingin kelokasi|40961371|MYDITA</t>
  </si>
  <si>
    <t xml:space="preserve">GIRAS ISTEK 88 </t>
  </si>
  <si>
    <t>SPPG TUBAN PALANG</t>
  </si>
  <si>
    <t>ODP-TNZ-FJ/108</t>
  </si>
  <si>
    <t>WO066471359</t>
  </si>
  <si>
    <t>MD|MYID-4042610150002|RBIZtazakka|SPPG TUBAN PALANG GESIKHARJO|085851597827</t>
  </si>
  <si>
    <t xml:space="preserve">2026-10-17 11:00:00 | Nama PIC:  bp andi  No HP: 085851597827 Alt: Tanggal: 17/10/2026 Jam Pasang: Siang Note: Hubungi sebelum ke lokasi, terimakasih.  </t>
  </si>
  <si>
    <t>AMRBS;403658;AGIL CATUR MAULANA PUTRA;PSB;Paket Inet Only 50 Mbps Basic 1:2 (320K);Nur Laili Fitria 085851597827;https://maps.app.goo.gl/wZa5ETMSBYd7LW8u8</t>
  </si>
  <si>
    <t>WO066466306</t>
  </si>
  <si>
    <t>2026-10-16 08:00:00|Jam Pemasangan : 08:00 - 12.00 Tanggal Pemasangan : JUMAT 16 OKTOBER 2026 Info Tambahan : Hubungi pelanggan sebelum datang ke lokasi |40981184|MYDITA</t>
  </si>
  <si>
    <t>WO066467248</t>
  </si>
  <si>
    <t>2026-10-16 08:00:00|Nama PIC:  bu diah  No HP: 085238742345 Alt: Tanggal: 16/10/2026 Jam Pasang: Pagi Note: Hubungi sebelum ke lokasi, terimakasih.  |40931149|MYDITA</t>
  </si>
  <si>
    <t>WO066468965</t>
  </si>
  <si>
    <t>2026-10-16 11:00:00|Nama PIC:  bu aisyah No HP: 087768303949 Alt: 0895110018700 Tanggal: 16/10/2026 Jam Pasang: Siang Note: Hubungi sebelum ke lokasi, terimakasih.  |40931149|MYDITA</t>
  </si>
  <si>
    <t>ODP-BWG-FW/71 FW/D07/71.01</t>
  </si>
  <si>
    <t>WO066483877</t>
  </si>
  <si>
    <t>|MN00515|MYIA-018937800951/POI/Johan Afandy/0895110018700/elisabethjacinta9@gmail.com</t>
  </si>
  <si>
    <t>WO066476319</t>
  </si>
  <si>
    <t>|MC30042|MYIA-056003649936/POI/INDAH RATNASARI /081214725403/arseniobariemahardika@gmail.com</t>
  </si>
  <si>
    <t>SRC JAYA ABADI</t>
  </si>
  <si>
    <t>ODP-SKP-F01/01</t>
  </si>
  <si>
    <t>WO066459875</t>
  </si>
  <si>
    <t>|MN01068|/SRC JAYA ABADI / SAIFULLOH/WINBACK 3.0 HSI B2B (1:1) 50MBPS 280RB PSB DISC 70%//harisjuan123@gmail.com/SAIFULLOH/85648678741</t>
  </si>
  <si>
    <t>- 11_11446;Biaya PSB HSI EBIS Tunai di Depan ~ 11[150000]  - E26017;E26017 ~ ES26 - Paket HSI Basic (HSIEF) Khusus Winback 3.0[0]  - E26017~null~105871;E26017||11||Abodemen 0[0]  - E26017~null~E26017_UNL;UNL ~ Internet-Link Unlimited Internet Usage ~ E260</t>
  </si>
  <si>
    <t>TOKO SAMSUL</t>
  </si>
  <si>
    <t>ODP-SKP-FE/18</t>
  </si>
  <si>
    <t>WO066475744</t>
  </si>
  <si>
    <t>|MN01068|/TOKO SAMSUL/PROMO H2 HSI B2B BASIC + OCA (1:2) 75MBPS 370,5RB PSB DISC 70%//Ochigarage30@gmail.com/SAMSUL MUALIM/85713951349</t>
  </si>
  <si>
    <t>2026-10-16 11:00:00|Tanggal Pemasangan : 16 Oktober 2026 Jam Pemasangan : 08:00 15:00 Info Tambahan : Hubungi pelanggan dulu sebelum ke lokasi terimakasih|40961370|MYDITA</t>
  </si>
  <si>
    <t>PUSKESMAS TONGAS / PELAYANAN 2</t>
  </si>
  <si>
    <t>ODP-TGS-FB/54 FB/D02/54.01</t>
  </si>
  <si>
    <t>WO066469970</t>
  </si>
  <si>
    <t>|MN01068|MYIA-075634490770/POI/DODIK/081337403265/tongas.puskesmas@gmail.com</t>
  </si>
  <si>
    <t>2026-10-16 11:00:00 | telp :081337403265 M Janji : (16/10/2026) jam Pasang : 09:00 Note : hubungi pelanggan jika ingin kelokasi</t>
  </si>
  <si>
    <t>NUSUMMA JATIM CABANG PROBOLINGGO</t>
  </si>
  <si>
    <t>ODP-PBL-FL/48</t>
  </si>
  <si>
    <t>WO066459714</t>
  </si>
  <si>
    <t>|MN01614|/NUSUMMA JATIM CABANG PROBOLINGGO/HSI B2B (1:1) + PHONE (800 MENIT) 50MBPS 445RB PSB DISC 70%//nusummaprobolinggo@gmail.com/ADITYA DWI PRASETIYO/82245437773</t>
  </si>
  <si>
    <t>2026-10-16 08:00:00|Nama : BP ADITYA DWI PRASETIYO  No Hp : 082245437773 No Hp Alternatif :  Tanggal : 16 Oktober 2026 Interval : PAGI  Note : Mohon hubungi pelanggan terlebih dahulu|40981182|MYDITA</t>
  </si>
  <si>
    <t xml:space="preserve">- BWY DL;BWY DL ~ Saluran Dua Arah(BothWay)[0]  - E23053;E23053 ~ ES23 - Paket HSI Bisnis  Phone (PHONE)[0]  - E23053~null~44864;E23053||11||Abodemen 0[0]  - E23053~null~E23053_IN800;IN800 ~ Free Lokal dan SLJJ 800 Menit ~ E23053[40000]  - 11_11446;Biaya </t>
  </si>
  <si>
    <t>SAMALA BLISS HOMESTAY</t>
  </si>
  <si>
    <t>ODP-PBL-FU/04</t>
  </si>
  <si>
    <t>WO066459277</t>
  </si>
  <si>
    <t>|MN01316|/SAMALA BLISS HOMESTAY /WINBACK 2.0 HSI B2B (1:2) 100MBPS 440RB PSB DISC 70%//nabilaqputri24@gmail.com/FERLITA RETNO SEPTINA/82116933332</t>
  </si>
  <si>
    <t>2026-10-16 08:00:00|Nama PIC : Bp Hasbullah No HP : 082116933332 No Alt : - M Janji :  16 Okt 2026 Jam Pasang : Pagi / Siang Note : hubungi pelanggan jika ingin kelokasi |40951378|MYDITA</t>
  </si>
  <si>
    <t>ODP-TBN-FAK/03</t>
  </si>
  <si>
    <t>Provisioning Failed|WFM|INF009835198|ont dualband digudang masih kosong</t>
  </si>
  <si>
    <t>Provisioning Failed|WFM|INF009825643|batal</t>
  </si>
  <si>
    <t>PT TOP INDONESIA HOLIDAYS</t>
  </si>
  <si>
    <t>ODP-JBR-FU/15</t>
  </si>
  <si>
    <t>WO066487303</t>
  </si>
  <si>
    <t>|MN00737|/CP YAYUK PRIATNI/08123858343-081805485919/yayuk118@gmail.com</t>
  </si>
  <si>
    <t>2026-10-16 11:00:00|Nama PIC : Ibu Yayuk No HP : 08123858343 No Alt : - M Janji :  16 Okt 2026 Jam Pasang : Pagi / Siang Note : hubungi pelanggan jika ingin kelokasi |40951378|MYDITA</t>
  </si>
  <si>
    <t>Cava Beauty</t>
  </si>
  <si>
    <t>ODP-KLM-FAT/27 FAT/D02/27.01</t>
  </si>
  <si>
    <t>WO066475178</t>
  </si>
  <si>
    <t>|MN02631|MYIA-034376412862/POI/buk yati/08123800019/admsiloamspa@gmail.com</t>
  </si>
  <si>
    <t>2026-10-16 11:00:00 | Nama : BU DR YETIE  No Hp : 08123800019 No Hp Alternatif :  Tanggal : 16 Oktober 2026 Interval : PAGI  Note : Mohon hubungi pelanggan terlebih dahulu</t>
  </si>
  <si>
    <t>HSI Bisnis Basic Bundling OCA Breach Checker Promo H2 2026 Dual Band PSB 70% - 100 Mbps</t>
  </si>
  <si>
    <t>WO066484165</t>
  </si>
  <si>
    <t>2026-10-16 11:00:00|Tgl Pemasangan : 16 Oktober 2026 Interval : PAGI / SIANG Note : Hubungi pelanggan terlebih dahulu|40981182|MYDITA</t>
  </si>
  <si>
    <t>VILLA SHIBUMI</t>
  </si>
  <si>
    <t>ODP-SMA-FAJ/44</t>
  </si>
  <si>
    <t>WO066456641</t>
  </si>
  <si>
    <t>|MN02750|/PIC JESSE JANITRA JAHJA/081293100978/jahja.jesse@gmail.com</t>
  </si>
  <si>
    <t>15-10-2026 08:25:02</t>
  </si>
  <si>
    <t>Last update proses : 16-10-2026 08:34:07 WIB (Source: ETL XPRO)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</si>
</sst>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rgb="FF111827"/>
      <name val="Segoe UI"/>
      <family val="2"/>
    </font>
    <font>
      <u/>
      <sz val="11"/>
      <color theme="10"/>
      <name val="Calibri"/>
      <family val="2"/>
      <scheme val="minor"/>
    </font>
    <font>
      <b/>
      <sz val="5"/>
      <color rgb="FF000000"/>
      <name val="Segoe UI"/>
      <family val="2"/>
    </font>
    <font>
      <b/>
      <sz val="5"/>
      <color rgb="FFFFFFFF"/>
      <name val="Segoe U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48"/>
      <color theme="7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044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95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Alignment="1">
      <alignment horizontal="left" indent="1"/>
    </xf>
    <xf numFmtId="9" fontId="0" fillId="0" borderId="0" xfId="1" applyFont="1"/>
    <xf numFmtId="0" fontId="7" fillId="0" borderId="4" xfId="0" applyFont="1" applyBorder="1" applyAlignment="1">
      <alignment horizontal="left" vertical="center"/>
    </xf>
    <xf numFmtId="0" fontId="0" fillId="0" borderId="4" xfId="2" applyFont="1" applyBorder="1" applyAlignment="1">
      <alignment horizontal="center" vertical="center"/>
    </xf>
    <xf numFmtId="0" fontId="4" fillId="5" borderId="3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2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1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 vertical="top" wrapText="1"/>
    </xf>
    <xf numFmtId="0" fontId="13" fillId="9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2" fillId="10" borderId="1" xfId="0" applyFont="1" applyFill="1" applyBorder="1"/>
    <xf numFmtId="0" fontId="12" fillId="10" borderId="1" xfId="0" applyFont="1" applyFill="1" applyBorder="1" applyAlignment="1">
      <alignment horizontal="center" vertical="center"/>
    </xf>
    <xf numFmtId="0" fontId="12" fillId="0" borderId="0" xfId="0" applyFont="1"/>
    <xf numFmtId="0" fontId="14" fillId="0" borderId="5" xfId="0" applyFont="1" applyBorder="1"/>
    <xf numFmtId="0" fontId="14" fillId="8" borderId="8" xfId="0" applyFont="1" applyFill="1" applyBorder="1"/>
    <xf numFmtId="0" fontId="0" fillId="9" borderId="8" xfId="0" applyFill="1" applyBorder="1"/>
    <xf numFmtId="0" fontId="0" fillId="5" borderId="8" xfId="0" applyFill="1" applyBorder="1"/>
    <xf numFmtId="0" fontId="0" fillId="3" borderId="8" xfId="0" applyFill="1" applyBorder="1"/>
    <xf numFmtId="0" fontId="0" fillId="11" borderId="10" xfId="0" applyFill="1" applyBorder="1"/>
    <xf numFmtId="0" fontId="5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2" fillId="7" borderId="0" xfId="0" applyFont="1" applyFill="1" applyAlignment="1">
      <alignment horizontal="center"/>
    </xf>
    <xf numFmtId="0" fontId="13" fillId="5" borderId="1" xfId="0" applyFont="1" applyFill="1" applyBorder="1" applyAlignment="1">
      <alignment horizontal="center" vertical="center" wrapText="1"/>
    </xf>
    <xf numFmtId="0" fontId="11" fillId="7" borderId="0" xfId="0" applyFont="1" applyFill="1"/>
    <xf numFmtId="0" fontId="12" fillId="7" borderId="0" xfId="0" applyFont="1" applyFill="1"/>
    <xf numFmtId="10" fontId="14" fillId="0" borderId="1" xfId="0" applyNumberFormat="1" applyFont="1" applyBorder="1" applyAlignment="1">
      <alignment horizontal="center" vertical="center"/>
    </xf>
    <xf numFmtId="10" fontId="12" fillId="10" borderId="1" xfId="0" applyNumberFormat="1" applyFont="1" applyFill="1" applyBorder="1" applyAlignment="1">
      <alignment horizontal="center" vertical="center"/>
    </xf>
    <xf numFmtId="0" fontId="8" fillId="0" borderId="4" xfId="2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0" fontId="14" fillId="0" borderId="13" xfId="0" applyFont="1" applyBorder="1" applyAlignment="1">
      <alignment horizontal="right"/>
    </xf>
    <xf numFmtId="0" fontId="12" fillId="10" borderId="15" xfId="0" applyFont="1" applyFill="1" applyBorder="1"/>
    <xf numFmtId="0" fontId="14" fillId="0" borderId="16" xfId="0" applyFont="1" applyBorder="1"/>
    <xf numFmtId="0" fontId="14" fillId="8" borderId="19" xfId="0" applyFont="1" applyFill="1" applyBorder="1"/>
    <xf numFmtId="0" fontId="0" fillId="9" borderId="19" xfId="0" applyFill="1" applyBorder="1"/>
    <xf numFmtId="0" fontId="0" fillId="5" borderId="19" xfId="0" applyFill="1" applyBorder="1"/>
    <xf numFmtId="0" fontId="0" fillId="3" borderId="21" xfId="0" applyFill="1" applyBorder="1"/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22" fontId="0" fillId="0" borderId="0" xfId="0" applyNumberFormat="1"/>
    <xf numFmtId="15" fontId="0" fillId="0" borderId="0" xfId="0" applyNumberFormat="1"/>
    <xf numFmtId="0" fontId="0" fillId="0" borderId="0" xfId="0" pivotButton="1"/>
    <xf numFmtId="0" fontId="17" fillId="0" borderId="0" xfId="0" applyFont="1"/>
    <xf numFmtId="0" fontId="18" fillId="0" borderId="0" xfId="0" applyFont="1"/>
    <xf numFmtId="0" fontId="5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0" fontId="0" fillId="0" borderId="1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10" fontId="0" fillId="18" borderId="1" xfId="1" applyNumberFormat="1" applyFont="1" applyFill="1" applyBorder="1" applyAlignment="1">
      <alignment horizontal="center"/>
    </xf>
    <xf numFmtId="10" fontId="0" fillId="18" borderId="1" xfId="0" applyNumberForma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19" borderId="0" xfId="0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21" borderId="1" xfId="0" applyFill="1" applyBorder="1"/>
    <xf numFmtId="0" fontId="0" fillId="21" borderId="1" xfId="0" applyFill="1" applyBorder="1" applyAlignment="1">
      <alignment horizontal="center" vertical="center"/>
    </xf>
    <xf numFmtId="10" fontId="14" fillId="21" borderId="1" xfId="0" applyNumberFormat="1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5" fillId="12" borderId="28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3" fillId="5" borderId="14" xfId="0" applyFont="1" applyFill="1" applyBorder="1" applyAlignment="1">
      <alignment horizontal="center" vertical="center" wrapText="1"/>
    </xf>
    <xf numFmtId="0" fontId="13" fillId="5" borderId="26" xfId="0" applyFont="1" applyFill="1" applyBorder="1" applyAlignment="1">
      <alignment horizontal="center" vertical="center" wrapText="1"/>
    </xf>
    <xf numFmtId="0" fontId="13" fillId="5" borderId="2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5" fillId="0" borderId="0" xfId="0" applyFont="1" applyAlignment="1">
      <alignment horizontal="left"/>
    </xf>
    <xf numFmtId="0" fontId="13" fillId="11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12" fillId="7" borderId="0" xfId="0" applyFont="1" applyFill="1" applyAlignment="1">
      <alignment horizontal="center" vertical="top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3" fillId="8" borderId="30" xfId="0" applyFont="1" applyFill="1" applyBorder="1" applyAlignment="1">
      <alignment horizontal="center" vertical="center"/>
    </xf>
    <xf numFmtId="0" fontId="13" fillId="8" borderId="31" xfId="0" applyFont="1" applyFill="1" applyBorder="1" applyAlignment="1">
      <alignment horizontal="center" vertical="center"/>
    </xf>
    <xf numFmtId="0" fontId="13" fillId="8" borderId="32" xfId="0" applyFont="1" applyFill="1" applyBorder="1" applyAlignment="1">
      <alignment horizontal="center" vertical="center"/>
    </xf>
    <xf numFmtId="0" fontId="13" fillId="8" borderId="30" xfId="0" applyFont="1" applyFill="1" applyBorder="1" applyAlignment="1">
      <alignment horizontal="center" vertical="center" wrapText="1"/>
    </xf>
    <xf numFmtId="0" fontId="13" fillId="8" borderId="31" xfId="0" applyFont="1" applyFill="1" applyBorder="1" applyAlignment="1">
      <alignment horizontal="center" vertical="center" wrapText="1"/>
    </xf>
    <xf numFmtId="0" fontId="13" fillId="8" borderId="32" xfId="0" applyFont="1" applyFill="1" applyBorder="1" applyAlignment="1">
      <alignment horizontal="center" vertical="center" wrapText="1"/>
    </xf>
    <xf numFmtId="0" fontId="13" fillId="9" borderId="30" xfId="0" applyFont="1" applyFill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  <xf numFmtId="0" fontId="13" fillId="9" borderId="32" xfId="0" applyFont="1" applyFill="1" applyBorder="1" applyAlignment="1">
      <alignment horizontal="center" vertical="center" wrapText="1"/>
    </xf>
    <xf numFmtId="0" fontId="13" fillId="5" borderId="30" xfId="0" applyFont="1" applyFill="1" applyBorder="1" applyAlignment="1">
      <alignment horizontal="center" vertical="center" wrapText="1"/>
    </xf>
    <xf numFmtId="0" fontId="13" fillId="5" borderId="31" xfId="0" applyFont="1" applyFill="1" applyBorder="1" applyAlignment="1">
      <alignment horizontal="center" vertical="center" wrapText="1"/>
    </xf>
    <xf numFmtId="0" fontId="13" fillId="5" borderId="32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11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9" borderId="33" xfId="0" applyFont="1" applyFill="1" applyBorder="1" applyAlignment="1">
      <alignment horizontal="center" vertical="center" wrapText="1"/>
    </xf>
    <xf numFmtId="0" fontId="13" fillId="9" borderId="34" xfId="0" applyFont="1" applyFill="1" applyBorder="1" applyAlignment="1">
      <alignment horizontal="center" vertical="center" wrapText="1"/>
    </xf>
    <xf numFmtId="0" fontId="13" fillId="9" borderId="35" xfId="0" applyFont="1" applyFill="1" applyBorder="1" applyAlignment="1">
      <alignment horizontal="center" vertical="center" wrapText="1"/>
    </xf>
    <xf numFmtId="0" fontId="13" fillId="9" borderId="36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37" xfId="0" applyFont="1" applyFill="1" applyBorder="1" applyAlignment="1">
      <alignment horizontal="center" vertical="center" wrapText="1"/>
    </xf>
    <xf numFmtId="0" fontId="13" fillId="9" borderId="38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0" xfId="0" applyFont="1" applyFill="1" applyBorder="1" applyAlignment="1">
      <alignment horizontal="center" vertical="center" wrapText="1"/>
    </xf>
    <xf numFmtId="0" fontId="13" fillId="5" borderId="33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3" fillId="5" borderId="35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 wrapText="1"/>
    </xf>
    <xf numFmtId="0" fontId="13" fillId="5" borderId="40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7" borderId="0" xfId="0" applyFont="1" applyFill="1" applyAlignment="1">
      <alignment horizontal="center" vertical="top"/>
    </xf>
    <xf numFmtId="0" fontId="13" fillId="9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1" fillId="3" borderId="0" xfId="0" applyFont="1" applyFill="1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21"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colors>
    <mruColors>
      <color rgb="FFFCA79E"/>
      <color rgb="FFF95A49"/>
      <color rgb="FFEF1D07"/>
      <color rgb="FFF85124"/>
      <color rgb="FFFFB9B9"/>
      <color rgb="FFFD0701"/>
      <color rgb="FFF75311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PS/RE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76159230096238"/>
          <c:y val="0.13930555555555557"/>
          <c:w val="0.85334951881014875"/>
          <c:h val="0.59557195975503063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0.1111111111111111</c:v>
                </c:pt>
                <c:pt idx="1">
                  <c:v>5.627705627705628E-2</c:v>
                </c:pt>
                <c:pt idx="2">
                  <c:v>5.2023121387283239E-2</c:v>
                </c:pt>
                <c:pt idx="3">
                  <c:v>0.14761904761904762</c:v>
                </c:pt>
                <c:pt idx="4">
                  <c:v>0.17153284671532848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02-4CCA-88A8-A38842401CD3}"/>
            </c:ext>
          </c:extLst>
        </c:ser>
        <c:ser>
          <c:idx val="4"/>
          <c:order val="4"/>
          <c:tx>
            <c:strRef>
              <c:f>Sheet1!$F$5</c:f>
              <c:strCache>
                <c:ptCount val="1"/>
                <c:pt idx="0">
                  <c:v>PS/RE (%) (Target 80%)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Sheet1!$F$6:$F$10</c:f>
              <c:numCache>
                <c:formatCode>0.00%</c:formatCode>
                <c:ptCount val="5"/>
                <c:pt idx="0">
                  <c:v>0.63157894736842102</c:v>
                </c:pt>
                <c:pt idx="1">
                  <c:v>0.82439024390243898</c:v>
                </c:pt>
                <c:pt idx="2">
                  <c:v>0.8125</c:v>
                </c:pt>
                <c:pt idx="3">
                  <c:v>0.71176470588235297</c:v>
                </c:pt>
                <c:pt idx="4">
                  <c:v>0.74885844748858443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02-4CCA-88A8-A38842401C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92802208"/>
        <c:axId val="4927939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126</c:v>
                      </c:pt>
                      <c:pt idx="1">
                        <c:v>231</c:v>
                      </c:pt>
                      <c:pt idx="2">
                        <c:v>173</c:v>
                      </c:pt>
                      <c:pt idx="3">
                        <c:v>210</c:v>
                      </c:pt>
                      <c:pt idx="4">
                        <c:v>274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802-4CCA-88A8-A38842401CD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</c:v>
                      </c:pt>
                      <c:pt idx="1">
                        <c:v>13</c:v>
                      </c:pt>
                      <c:pt idx="2">
                        <c:v>9</c:v>
                      </c:pt>
                      <c:pt idx="3">
                        <c:v>31</c:v>
                      </c:pt>
                      <c:pt idx="4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802-4CCA-88A8-A38842401CD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60</c:v>
                      </c:pt>
                      <c:pt idx="1">
                        <c:v>169</c:v>
                      </c:pt>
                      <c:pt idx="2">
                        <c:v>130</c:v>
                      </c:pt>
                      <c:pt idx="3">
                        <c:v>121</c:v>
                      </c:pt>
                      <c:pt idx="4">
                        <c:v>164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802-4CCA-88A8-A38842401CD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PS/PI  (%) (Target 88%)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0.77922077922077926</c:v>
                      </c:pt>
                      <c:pt idx="1">
                        <c:v>0.97126436781609193</c:v>
                      </c:pt>
                      <c:pt idx="2">
                        <c:v>0.94202898550724634</c:v>
                      </c:pt>
                      <c:pt idx="3">
                        <c:v>0.80666666666666664</c:v>
                      </c:pt>
                      <c:pt idx="4">
                        <c:v>0.94252873563218387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02-4CCA-88A8-A38842401CD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TTI COMPLY  1X 24  (%) (Target 85%)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0.91666666666666663</c:v>
                      </c:pt>
                      <c:pt idx="1">
                        <c:v>0.98224852071005919</c:v>
                      </c:pt>
                      <c:pt idx="2">
                        <c:v>1</c:v>
                      </c:pt>
                      <c:pt idx="3">
                        <c:v>0.76033057851239672</c:v>
                      </c:pt>
                      <c:pt idx="4">
                        <c:v>0.98170731707317072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02-4CCA-88A8-A38842401CD3}"/>
                  </c:ext>
                </c:extLst>
              </c15:ser>
            </c15:filteredBarSeries>
          </c:ext>
        </c:extLst>
      </c:barChart>
      <c:catAx>
        <c:axId val="4928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93928"/>
        <c:crosses val="autoZero"/>
        <c:auto val="1"/>
        <c:lblAlgn val="ctr"/>
        <c:lblOffset val="100"/>
        <c:noMultiLvlLbl val="0"/>
      </c:catAx>
      <c:valAx>
        <c:axId val="49279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PS/PI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0.1111111111111111</c:v>
                </c:pt>
                <c:pt idx="1">
                  <c:v>5.627705627705628E-2</c:v>
                </c:pt>
                <c:pt idx="2">
                  <c:v>5.2023121387283239E-2</c:v>
                </c:pt>
                <c:pt idx="3">
                  <c:v>0.14761904761904762</c:v>
                </c:pt>
                <c:pt idx="4">
                  <c:v>0.17153284671532848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9F-49AD-83CC-B64FA3F8B061}"/>
            </c:ext>
          </c:extLst>
        </c:ser>
        <c:ser>
          <c:idx val="5"/>
          <c:order val="5"/>
          <c:tx>
            <c:strRef>
              <c:f>Sheet1!$G$5</c:f>
              <c:strCache>
                <c:ptCount val="1"/>
                <c:pt idx="0">
                  <c:v>PS/PI  (%) (Target 88%)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Sheet1!$G$6:$G$10</c:f>
              <c:numCache>
                <c:formatCode>0.00%</c:formatCode>
                <c:ptCount val="5"/>
                <c:pt idx="0">
                  <c:v>0.77922077922077926</c:v>
                </c:pt>
                <c:pt idx="1">
                  <c:v>0.97126436781609193</c:v>
                </c:pt>
                <c:pt idx="2">
                  <c:v>0.94202898550724634</c:v>
                </c:pt>
                <c:pt idx="3">
                  <c:v>0.80666666666666664</c:v>
                </c:pt>
                <c:pt idx="4">
                  <c:v>0.94252873563218387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9F-49AD-83CC-B64FA3F8B0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8639128"/>
        <c:axId val="398649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126</c:v>
                      </c:pt>
                      <c:pt idx="1">
                        <c:v>231</c:v>
                      </c:pt>
                      <c:pt idx="2">
                        <c:v>173</c:v>
                      </c:pt>
                      <c:pt idx="3">
                        <c:v>210</c:v>
                      </c:pt>
                      <c:pt idx="4">
                        <c:v>274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79F-49AD-83CC-B64FA3F8B06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</c:v>
                      </c:pt>
                      <c:pt idx="1">
                        <c:v>13</c:v>
                      </c:pt>
                      <c:pt idx="2">
                        <c:v>9</c:v>
                      </c:pt>
                      <c:pt idx="3">
                        <c:v>31</c:v>
                      </c:pt>
                      <c:pt idx="4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9F-49AD-83CC-B64FA3F8B06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60</c:v>
                      </c:pt>
                      <c:pt idx="1">
                        <c:v>169</c:v>
                      </c:pt>
                      <c:pt idx="2">
                        <c:v>130</c:v>
                      </c:pt>
                      <c:pt idx="3">
                        <c:v>121</c:v>
                      </c:pt>
                      <c:pt idx="4">
                        <c:v>164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9F-49AD-83CC-B64FA3F8B06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PS/RE (%) (Target 80%)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0.63157894736842102</c:v>
                      </c:pt>
                      <c:pt idx="1">
                        <c:v>0.82439024390243898</c:v>
                      </c:pt>
                      <c:pt idx="2">
                        <c:v>0.8125</c:v>
                      </c:pt>
                      <c:pt idx="3">
                        <c:v>0.71176470588235297</c:v>
                      </c:pt>
                      <c:pt idx="4">
                        <c:v>0.74885844748858443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9F-49AD-83CC-B64FA3F8B06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TTI COMPLY  1X 24  (%) (Target 85%)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0.91666666666666663</c:v>
                      </c:pt>
                      <c:pt idx="1">
                        <c:v>0.98224852071005919</c:v>
                      </c:pt>
                      <c:pt idx="2">
                        <c:v>1</c:v>
                      </c:pt>
                      <c:pt idx="3">
                        <c:v>0.76033057851239672</c:v>
                      </c:pt>
                      <c:pt idx="4">
                        <c:v>0.98170731707317072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79F-49AD-83CC-B64FA3F8B061}"/>
                  </c:ext>
                </c:extLst>
              </c15:ser>
            </c15:filteredBarSeries>
          </c:ext>
        </c:extLst>
      </c:barChart>
      <c:catAx>
        <c:axId val="39863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49568"/>
        <c:crosses val="autoZero"/>
        <c:auto val="1"/>
        <c:lblAlgn val="ctr"/>
        <c:lblOffset val="100"/>
        <c:noMultiLvlLbl val="0"/>
      </c:catAx>
      <c:valAx>
        <c:axId val="3986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3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0.1111111111111111</c:v>
                </c:pt>
                <c:pt idx="1">
                  <c:v>5.627705627705628E-2</c:v>
                </c:pt>
                <c:pt idx="2">
                  <c:v>5.2023121387283239E-2</c:v>
                </c:pt>
                <c:pt idx="3">
                  <c:v>0.14761904761904762</c:v>
                </c:pt>
                <c:pt idx="4">
                  <c:v>0.17153284671532848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B-4AE3-9958-7F9DFAF6C386}"/>
            </c:ext>
          </c:extLst>
        </c:ser>
        <c:ser>
          <c:idx val="6"/>
          <c:order val="6"/>
          <c:tx>
            <c:strRef>
              <c:f>Sheet1!$H$5</c:f>
              <c:strCache>
                <c:ptCount val="1"/>
                <c:pt idx="0">
                  <c:v>TTI COMPLY  1X 24  (%) (Target 85%)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  <c:extLst xmlns:c15="http://schemas.microsoft.com/office/drawing/2012/chart"/>
            </c:strRef>
          </c:cat>
          <c:val>
            <c:numRef>
              <c:f>Sheet1!$H$6:$H$10</c:f>
              <c:numCache>
                <c:formatCode>0.00%</c:formatCode>
                <c:ptCount val="5"/>
                <c:pt idx="0">
                  <c:v>0.91666666666666663</c:v>
                </c:pt>
                <c:pt idx="1">
                  <c:v>0.98224852071005919</c:v>
                </c:pt>
                <c:pt idx="2">
                  <c:v>1</c:v>
                </c:pt>
                <c:pt idx="3">
                  <c:v>0.76033057851239672</c:v>
                </c:pt>
                <c:pt idx="4">
                  <c:v>0.98170731707317072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6-EC9B-4AE3-9958-7F9DFAF6C3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8639128"/>
        <c:axId val="398649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126</c:v>
                      </c:pt>
                      <c:pt idx="1">
                        <c:v>231</c:v>
                      </c:pt>
                      <c:pt idx="2">
                        <c:v>173</c:v>
                      </c:pt>
                      <c:pt idx="3">
                        <c:v>210</c:v>
                      </c:pt>
                      <c:pt idx="4">
                        <c:v>274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C9B-4AE3-9958-7F9DFAF6C38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</c:v>
                      </c:pt>
                      <c:pt idx="1">
                        <c:v>13</c:v>
                      </c:pt>
                      <c:pt idx="2">
                        <c:v>9</c:v>
                      </c:pt>
                      <c:pt idx="3">
                        <c:v>31</c:v>
                      </c:pt>
                      <c:pt idx="4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9B-4AE3-9958-7F9DFAF6C38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60</c:v>
                      </c:pt>
                      <c:pt idx="1">
                        <c:v>169</c:v>
                      </c:pt>
                      <c:pt idx="2">
                        <c:v>130</c:v>
                      </c:pt>
                      <c:pt idx="3">
                        <c:v>121</c:v>
                      </c:pt>
                      <c:pt idx="4">
                        <c:v>164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9B-4AE3-9958-7F9DFAF6C38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PS/RE (%) (Target 80%)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0.63157894736842102</c:v>
                      </c:pt>
                      <c:pt idx="1">
                        <c:v>0.82439024390243898</c:v>
                      </c:pt>
                      <c:pt idx="2">
                        <c:v>0.8125</c:v>
                      </c:pt>
                      <c:pt idx="3">
                        <c:v>0.71176470588235297</c:v>
                      </c:pt>
                      <c:pt idx="4">
                        <c:v>0.74885844748858443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9B-4AE3-9958-7F9DFAF6C38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PS/PI  (%) (Target 88%)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0.77922077922077926</c:v>
                      </c:pt>
                      <c:pt idx="1">
                        <c:v>0.97126436781609193</c:v>
                      </c:pt>
                      <c:pt idx="2">
                        <c:v>0.94202898550724634</c:v>
                      </c:pt>
                      <c:pt idx="3">
                        <c:v>0.80666666666666664</c:v>
                      </c:pt>
                      <c:pt idx="4">
                        <c:v>0.94252873563218387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C9B-4AE3-9958-7F9DFAF6C386}"/>
                  </c:ext>
                </c:extLst>
              </c15:ser>
            </c15:filteredBarSeries>
          </c:ext>
        </c:extLst>
      </c:barChart>
      <c:catAx>
        <c:axId val="39863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49568"/>
        <c:crosses val="autoZero"/>
        <c:auto val="1"/>
        <c:lblAlgn val="ctr"/>
        <c:lblOffset val="100"/>
        <c:noMultiLvlLbl val="0"/>
      </c:catAx>
      <c:valAx>
        <c:axId val="3986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3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13</xdr:row>
      <xdr:rowOff>14287</xdr:rowOff>
    </xdr:from>
    <xdr:to>
      <xdr:col>3</xdr:col>
      <xdr:colOff>676276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52C87-4D66-4AD8-4096-63AD961B8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719138</xdr:colOff>
      <xdr:row>13</xdr:row>
      <xdr:rowOff>4762</xdr:rowOff>
    </xdr:from>
    <xdr:to>
      <xdr:col>7</xdr:col>
      <xdr:colOff>962026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802B1-BAAC-280A-87E7-4BB0C0FF5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1019175</xdr:colOff>
      <xdr:row>13</xdr:row>
      <xdr:rowOff>0</xdr:rowOff>
    </xdr:from>
    <xdr:to>
      <xdr:col>13</xdr:col>
      <xdr:colOff>381000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28E911-7EB5-4A39-9A96-CC2C3C58C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BA/data%204%20agustus%202026.xlsx" TargetMode="External"/><Relationship Id="rId2" Type="http://schemas.openxmlformats.org/officeDocument/2006/relationships/externalLinkPath" Target="file:///D:\COBA\data%204%20agustus%202026.xlsx" TargetMode="External"/><Relationship Id="rId1" Type="http://schemas.openxmlformats.org/officeDocument/2006/relationships/externalLinkPath" Target="/COBA/data%204%20agustu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 MTD"/>
      <sheetName val="HARIAN"/>
      <sheetName val="LAPORAN"/>
      <sheetName val="Sheet4"/>
      <sheetName val="LOOKUP  telda"/>
      <sheetName val="COPY DATA XPRO"/>
      <sheetName val="Sheet3"/>
      <sheetName val="DATA DETAIL"/>
      <sheetName val="Sheet2"/>
      <sheetName val="Sheet5"/>
    </sheetNames>
    <sheetDataSet>
      <sheetData sheetId="0"/>
      <sheetData sheetId="1"/>
      <sheetData sheetId="2">
        <row r="1">
          <cell r="C1" t="str">
            <v xml:space="preserve">PROVISIONING NEW SALES INDIBIZ TR3 JBN MTD H-1  2026-08-06 </v>
          </cell>
        </row>
        <row r="9">
          <cell r="C9" t="str">
            <v>BALI</v>
          </cell>
        </row>
        <row r="10">
          <cell r="C10" t="str">
            <v>JATIM BARAT</v>
          </cell>
        </row>
        <row r="11">
          <cell r="C11" t="str">
            <v>JATIM TIMUR</v>
          </cell>
        </row>
        <row r="12">
          <cell r="C12" t="str">
            <v>NUSA TENGGARA</v>
          </cell>
        </row>
        <row r="13">
          <cell r="C13" t="str">
            <v>SURAMADU</v>
          </cell>
        </row>
        <row r="14">
          <cell r="C14" t="str">
            <v>TOTAL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11.456370717591" createdVersion="6" refreshedVersion="8" minRefreshableVersion="3" recordCount="5978" xr:uid="{00000000-000A-0000-FFFF-FFFF00000000}">
  <cacheSource type="worksheet">
    <worksheetSource ref="A1:BH1048576" sheet="DATA DETAIL"/>
  </cacheSource>
  <cacheFields count="60">
    <cacheField name="NOMOR" numFmtId="0">
      <sharedItems containsString="0" containsBlank="1" containsNumber="1" containsInteger="1" minValue="1" maxValue="1530"/>
    </cacheField>
    <cacheField name="ORDER_ID" numFmtId="0">
      <sharedItems containsString="0" containsBlank="1" containsNumber="1" containsInteger="1" minValue="1002616819" maxValue="1002639221"/>
    </cacheField>
    <cacheField name="REGIONAL" numFmtId="0">
      <sharedItems containsString="0" containsBlank="1" containsNumber="1" containsInteger="1" minValue="3" maxValue="3"/>
    </cacheField>
    <cacheField name="WITEL" numFmtId="0">
      <sharedItems containsBlank="1" count="9">
        <s v="NUSA TENGGARA"/>
        <s v="JATIM BARAT"/>
        <s v="YOGYA JATENG SELATAN"/>
        <s v="SURAMADU"/>
        <s v="SOLO JATENG TIMUR"/>
        <s v="JATIM TIMUR"/>
        <s v="SEMARANG JATENG UTARA"/>
        <s v="BALI"/>
        <m/>
      </sharedItems>
    </cacheField>
    <cacheField name="REGIONAL_OLD" numFmtId="0">
      <sharedItems containsString="0" containsBlank="1" containsNumber="1" containsInteger="1" minValue="4" maxValue="5"/>
    </cacheField>
    <cacheField name="WITEL_OLD" numFmtId="0">
      <sharedItems containsBlank="1"/>
    </cacheField>
    <cacheField name="DATEL" numFmtId="0">
      <sharedItems containsBlank="1"/>
    </cacheField>
    <cacheField name="STO" numFmtId="0">
      <sharedItems containsBlank="1"/>
    </cacheField>
    <cacheField name="UNIT" numFmtId="0">
      <sharedItems containsBlank="1"/>
    </cacheField>
    <cacheField name="JENISPSB" numFmtId="0">
      <sharedItems containsBlank="1"/>
    </cacheField>
    <cacheField name="TYPE_TRANS" numFmtId="0">
      <sharedItems containsBlank="1" count="4">
        <s v="NEW SALES"/>
        <m/>
        <s v="MODIFICATION" u="1"/>
        <s v="PDA" u="1"/>
      </sharedItems>
    </cacheField>
    <cacheField name="TYPE_LAYANAN" numFmtId="0">
      <sharedItems containsBlank="1"/>
    </cacheField>
    <cacheField name="STATUS_RESUME" numFmtId="0">
      <sharedItems containsBlank="1"/>
    </cacheField>
    <cacheField name="PROVIDER" numFmtId="0">
      <sharedItems containsBlank="1"/>
    </cacheField>
    <cacheField name="ORDER_DATE" numFmtId="0">
      <sharedItems containsNonDate="0" containsDate="1" containsString="0" containsBlank="1" minDate="2026-10-01T07:17:34" maxDate="2026-10-15T19:26:02"/>
    </cacheField>
    <cacheField name="LAST_UPDATED_DATE" numFmtId="0">
      <sharedItems containsNonDate="0" containsDate="1" containsString="0" containsBlank="1" minDate="2026-10-01T10:07:43" maxDate="2026-10-16T07:19:48"/>
    </cacheField>
    <cacheField name="NCLI" numFmtId="0">
      <sharedItems containsString="0" containsBlank="1" containsNumber="1" containsInteger="1" minValue="66525052" maxValue="69411049"/>
    </cacheField>
    <cacheField name="POTS" numFmtId="0">
      <sharedItems containsBlank="1" containsMixedTypes="1" containsNumber="1" containsInteger="1" minValue="2435308064" maxValue="3619583045"/>
    </cacheField>
    <cacheField name="SPEEDY" numFmtId="0">
      <sharedItems containsString="0" containsBlank="1" containsNumber="1" containsInteger="1" minValue="-152718219210" maxValue="172620205136"/>
    </cacheField>
    <cacheField name="CUSTOMER_NAME" numFmtId="0">
      <sharedItems containsBlank="1"/>
    </cacheField>
    <cacheField name="LOC_ID" numFmtId="0">
      <sharedItems containsBlank="1"/>
    </cacheField>
    <cacheField name="WONUM" numFmtId="0">
      <sharedItems containsBlank="1"/>
    </cacheField>
    <cacheField name="FLAG_DEPOSIT" numFmtId="0">
      <sharedItems containsNonDate="0" containsString="0" containsBlank="1"/>
    </cacheField>
    <cacheField name="CONTACT_HP" numFmtId="0">
      <sharedItems containsNonDate="0" containsString="0" containsBlank="1"/>
    </cacheField>
    <cacheField name="INS_ADDRESS" numFmtId="0">
      <sharedItems containsNonDate="0" containsString="0" containsBlank="1"/>
    </cacheField>
    <cacheField name="GPS_LONGITUDE" numFmtId="0">
      <sharedItems containsString="0" containsBlank="1" containsNumber="1" minValue="106.71568809999999" maxValue="124.890847764909"/>
    </cacheField>
    <cacheField name="GPS_LATITUDE" numFmtId="0">
      <sharedItems containsString="0" containsBlank="1" containsNumber="1" minValue="-10.7287664" maxValue="7.5587999999999997"/>
    </cacheField>
    <cacheField name="KCONTACT" numFmtId="0">
      <sharedItems containsBlank="1"/>
    </cacheField>
    <cacheField name="CHANNEL" numFmtId="0">
      <sharedItems containsBlank="1"/>
    </cacheField>
    <cacheField name="STATUS_INET" numFmtId="0">
      <sharedItems containsNonDate="0" containsString="0" containsBlank="1"/>
    </cacheField>
    <cacheField name="STATUS_ONU" numFmtId="0">
      <sharedItems containsNonDate="0" containsString="0" containsBlank="1"/>
    </cacheField>
    <cacheField name="UPLOAD" numFmtId="0">
      <sharedItems containsNonDate="0" containsString="0" containsBlank="1"/>
    </cacheField>
    <cacheField name="DOWNLOAD" numFmtId="0">
      <sharedItems containsNonDate="0" containsString="0" containsBlank="1"/>
    </cacheField>
    <cacheField name="LAST_PROGRAM" numFmtId="0">
      <sharedItems containsNonDate="0" containsString="0" containsBlank="1"/>
    </cacheField>
    <cacheField name="STATUS_VOICE" numFmtId="0">
      <sharedItems containsNonDate="0" containsString="0" containsBlank="1"/>
    </cacheField>
    <cacheField name="CLID" numFmtId="0">
      <sharedItems containsNonDate="0" containsString="0" containsBlank="1"/>
    </cacheField>
    <cacheField name="LAST_START" numFmtId="0">
      <sharedItems containsNonDate="0" containsString="0" containsBlank="1"/>
    </cacheField>
    <cacheField name="TINDAK_LANJUT" numFmtId="0">
      <sharedItems containsBlank="1"/>
    </cacheField>
    <cacheField name="ISI_COMMENT" numFmtId="0">
      <sharedItems containsBlank="1"/>
    </cacheField>
    <cacheField name="USER_ID_TL" numFmtId="0">
      <sharedItems containsBlank="1"/>
    </cacheField>
    <cacheField name="TGL_COMMENT" numFmtId="0">
      <sharedItems containsDate="1" containsBlank="1" containsMixedTypes="1" minDate="2026-01-10T07:40:28" maxDate="2026-12-10T19:25:07"/>
    </cacheField>
    <cacheField name="TANGGAL_MANJA" numFmtId="0">
      <sharedItems containsNonDate="0" containsDate="1" containsString="0" containsBlank="1" minDate="2026-09-10T00:00:00" maxDate="2026-10-20T08:00:00"/>
    </cacheField>
    <cacheField name="KELOMPOK_KENDALA" numFmtId="0">
      <sharedItems containsBlank="1"/>
    </cacheField>
    <cacheField name="KELOMPOK_STATUS" numFmtId="0">
      <sharedItems containsBlank="1"/>
    </cacheField>
    <cacheField name="HERO" numFmtId="0">
      <sharedItems containsBlank="1"/>
    </cacheField>
    <cacheField name="ADDON" numFmtId="0">
      <sharedItems containsBlank="1"/>
    </cacheField>
    <cacheField name="TGL_PS" numFmtId="0">
      <sharedItems containsString="0" containsBlank="1" containsNumber="1" containsInteger="1" minValue="20261001" maxValue="20261015"/>
    </cacheField>
    <cacheField name="STATUS_MESSAGE" numFmtId="0">
      <sharedItems containsBlank="1"/>
    </cacheField>
    <cacheField name="PACKAGE_NAME" numFmtId="0">
      <sharedItems containsBlank="1"/>
    </cacheField>
    <cacheField name="GROUP_PAKET" numFmtId="0">
      <sharedItems containsBlank="1"/>
    </cacheField>
    <cacheField name="REASON_CANCEL" numFmtId="0">
      <sharedItems containsNonDate="0" containsString="0" containsBlank="1"/>
    </cacheField>
    <cacheField name="KETERANGAN_CANCEL" numFmtId="0">
      <sharedItems containsBlank="1"/>
    </cacheField>
    <cacheField name="TGL_MANJA" numFmtId="0">
      <sharedItems containsNonDate="0" containsDate="1" containsString="0" containsBlank="1" minDate="2026-09-10T08:00:00" maxDate="2026-10-20T08:00:00"/>
    </cacheField>
    <cacheField name="DETAIL_MANJA" numFmtId="0">
      <sharedItems containsBlank="1"/>
    </cacheField>
    <cacheField name="TAHUN" numFmtId="0">
      <sharedItems containsString="0" containsBlank="1" containsNumber="1" containsInteger="1" minValue="2026" maxValue="2026"/>
    </cacheField>
    <cacheField name="BULAN" numFmtId="0">
      <sharedItems containsString="0" containsBlank="1" containsNumber="1" containsInteger="1" minValue="10" maxValue="10"/>
    </cacheField>
    <cacheField name="TANGGAL" numFmtId="0">
      <sharedItems containsString="0" containsBlank="1" containsNumber="1" containsInteger="1" minValue="1" maxValue="15"/>
    </cacheField>
    <cacheField name="PS 1" numFmtId="0">
      <sharedItems containsDate="1" containsBlank="1" containsMixedTypes="1" minDate="2026-10-01T00:00:00" maxDate="2026-10-16T00:00:00"/>
    </cacheField>
    <cacheField name="CEK" numFmtId="0">
      <sharedItems containsBlank="1" containsMixedTypes="1" containsNumber="1" minValue="-6.3333333333357587" maxValue="46310"/>
    </cacheField>
    <cacheField name="HASIL" numFmtId="0">
      <sharedItems containsBlank="1" count="4">
        <s v="COMPLY"/>
        <e v="#NUM!"/>
        <s v="NOT COMPL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11.456372916669" createdVersion="6" refreshedVersion="8" minRefreshableVersion="3" recordCount="5978" xr:uid="{00000000-000A-0000-FFFF-FFFF01000000}">
  <cacheSource type="worksheet">
    <worksheetSource ref="A1:BI1048576" sheet="DATA DETAIL"/>
  </cacheSource>
  <cacheFields count="61">
    <cacheField name="NOMOR" numFmtId="0">
      <sharedItems containsString="0" containsBlank="1" containsNumber="1" containsInteger="1" minValue="1" maxValue="1530"/>
    </cacheField>
    <cacheField name="ORDER_ID" numFmtId="0">
      <sharedItems containsString="0" containsBlank="1" containsNumber="1" containsInteger="1" minValue="1002616819" maxValue="1002639221"/>
    </cacheField>
    <cacheField name="REGIONAL" numFmtId="0">
      <sharedItems containsString="0" containsBlank="1" containsNumber="1" containsInteger="1" minValue="3" maxValue="3"/>
    </cacheField>
    <cacheField name="WITEL" numFmtId="0">
      <sharedItems containsBlank="1" count="9">
        <s v="NUSA TENGGARA"/>
        <s v="JATIM BARAT"/>
        <s v="YOGYA JATENG SELATAN"/>
        <s v="SURAMADU"/>
        <s v="SOLO JATENG TIMUR"/>
        <s v="JATIM TIMUR"/>
        <s v="SEMARANG JATENG UTARA"/>
        <s v="BALI"/>
        <m/>
      </sharedItems>
    </cacheField>
    <cacheField name="REGIONAL_OLD" numFmtId="0">
      <sharedItems containsString="0" containsBlank="1" containsNumber="1" containsInteger="1" minValue="4" maxValue="5"/>
    </cacheField>
    <cacheField name="WITEL_OLD" numFmtId="0">
      <sharedItems containsBlank="1"/>
    </cacheField>
    <cacheField name="DATEL" numFmtId="0">
      <sharedItems containsBlank="1"/>
    </cacheField>
    <cacheField name="STO" numFmtId="0">
      <sharedItems containsBlank="1"/>
    </cacheField>
    <cacheField name="UNIT" numFmtId="0">
      <sharedItems containsBlank="1"/>
    </cacheField>
    <cacheField name="JENISPSB" numFmtId="0">
      <sharedItems containsBlank="1"/>
    </cacheField>
    <cacheField name="TYPE_TRANS" numFmtId="0">
      <sharedItems containsBlank="1"/>
    </cacheField>
    <cacheField name="TYPE_LAYANAN" numFmtId="0">
      <sharedItems containsBlank="1"/>
    </cacheField>
    <cacheField name="STATUS_RESUME" numFmtId="0">
      <sharedItems containsBlank="1"/>
    </cacheField>
    <cacheField name="PROVIDER" numFmtId="0">
      <sharedItems containsBlank="1"/>
    </cacheField>
    <cacheField name="ORDER_DATE" numFmtId="0">
      <sharedItems containsNonDate="0" containsDate="1" containsString="0" containsBlank="1" minDate="2026-10-01T07:17:34" maxDate="2026-10-15T19:26:02"/>
    </cacheField>
    <cacheField name="LAST_UPDATED_DATE" numFmtId="0">
      <sharedItems containsNonDate="0" containsDate="1" containsString="0" containsBlank="1" minDate="2026-10-01T10:07:43" maxDate="2026-10-16T07:19:48"/>
    </cacheField>
    <cacheField name="NCLI" numFmtId="0">
      <sharedItems containsString="0" containsBlank="1" containsNumber="1" containsInteger="1" minValue="66525052" maxValue="69411049"/>
    </cacheField>
    <cacheField name="POTS" numFmtId="0">
      <sharedItems containsBlank="1" containsMixedTypes="1" containsNumber="1" containsInteger="1" minValue="2435308064" maxValue="3619583045"/>
    </cacheField>
    <cacheField name="SPEEDY" numFmtId="0">
      <sharedItems containsString="0" containsBlank="1" containsNumber="1" containsInteger="1" minValue="-152718219210" maxValue="172620205136"/>
    </cacheField>
    <cacheField name="CUSTOMER_NAME" numFmtId="0">
      <sharedItems containsBlank="1"/>
    </cacheField>
    <cacheField name="LOC_ID" numFmtId="0">
      <sharedItems containsBlank="1"/>
    </cacheField>
    <cacheField name="WONUM" numFmtId="0">
      <sharedItems containsBlank="1"/>
    </cacheField>
    <cacheField name="FLAG_DEPOSIT" numFmtId="0">
      <sharedItems containsNonDate="0" containsString="0" containsBlank="1"/>
    </cacheField>
    <cacheField name="CONTACT_HP" numFmtId="0">
      <sharedItems containsNonDate="0" containsString="0" containsBlank="1"/>
    </cacheField>
    <cacheField name="INS_ADDRESS" numFmtId="0">
      <sharedItems containsNonDate="0" containsString="0" containsBlank="1"/>
    </cacheField>
    <cacheField name="GPS_LONGITUDE" numFmtId="0">
      <sharedItems containsString="0" containsBlank="1" containsNumber="1" minValue="106.71568809999999" maxValue="124.890847764909"/>
    </cacheField>
    <cacheField name="GPS_LATITUDE" numFmtId="0">
      <sharedItems containsString="0" containsBlank="1" containsNumber="1" minValue="-10.7287664" maxValue="7.5587999999999997"/>
    </cacheField>
    <cacheField name="KCONTACT" numFmtId="0">
      <sharedItems containsBlank="1"/>
    </cacheField>
    <cacheField name="CHANNEL" numFmtId="0">
      <sharedItems containsBlank="1"/>
    </cacheField>
    <cacheField name="STATUS_INET" numFmtId="0">
      <sharedItems containsNonDate="0" containsString="0" containsBlank="1"/>
    </cacheField>
    <cacheField name="STATUS_ONU" numFmtId="0">
      <sharedItems containsNonDate="0" containsString="0" containsBlank="1"/>
    </cacheField>
    <cacheField name="UPLOAD" numFmtId="0">
      <sharedItems containsNonDate="0" containsString="0" containsBlank="1"/>
    </cacheField>
    <cacheField name="DOWNLOAD" numFmtId="0">
      <sharedItems containsNonDate="0" containsString="0" containsBlank="1"/>
    </cacheField>
    <cacheField name="LAST_PROGRAM" numFmtId="0">
      <sharedItems containsNonDate="0" containsString="0" containsBlank="1"/>
    </cacheField>
    <cacheField name="STATUS_VOICE" numFmtId="0">
      <sharedItems containsNonDate="0" containsString="0" containsBlank="1"/>
    </cacheField>
    <cacheField name="CLID" numFmtId="0">
      <sharedItems containsNonDate="0" containsString="0" containsBlank="1"/>
    </cacheField>
    <cacheField name="LAST_START" numFmtId="0">
      <sharedItems containsNonDate="0" containsString="0" containsBlank="1"/>
    </cacheField>
    <cacheField name="TINDAK_LANJUT" numFmtId="0">
      <sharedItems containsBlank="1"/>
    </cacheField>
    <cacheField name="ISI_COMMENT" numFmtId="0">
      <sharedItems containsBlank="1"/>
    </cacheField>
    <cacheField name="USER_ID_TL" numFmtId="0">
      <sharedItems containsBlank="1"/>
    </cacheField>
    <cacheField name="TGL_COMMENT" numFmtId="0">
      <sharedItems containsDate="1" containsBlank="1" containsMixedTypes="1" minDate="2026-01-10T07:40:28" maxDate="2026-12-10T19:25:07"/>
    </cacheField>
    <cacheField name="TANGGAL_MANJA" numFmtId="0">
      <sharedItems containsNonDate="0" containsDate="1" containsString="0" containsBlank="1" minDate="2026-09-10T00:00:00" maxDate="2026-10-20T08:00:00"/>
    </cacheField>
    <cacheField name="KELOMPOK_KENDALA" numFmtId="0">
      <sharedItems containsBlank="1"/>
    </cacheField>
    <cacheField name="KELOMPOK_STATUS" numFmtId="0">
      <sharedItems containsBlank="1"/>
    </cacheField>
    <cacheField name="HERO" numFmtId="0">
      <sharedItems containsBlank="1"/>
    </cacheField>
    <cacheField name="ADDON" numFmtId="0">
      <sharedItems containsBlank="1"/>
    </cacheField>
    <cacheField name="TGL_PS" numFmtId="0">
      <sharedItems containsString="0" containsBlank="1" containsNumber="1" containsInteger="1" minValue="20261001" maxValue="20261015"/>
    </cacheField>
    <cacheField name="STATUS_MESSAGE" numFmtId="0">
      <sharedItems containsBlank="1"/>
    </cacheField>
    <cacheField name="PACKAGE_NAME" numFmtId="0">
      <sharedItems containsBlank="1"/>
    </cacheField>
    <cacheField name="GROUP_PAKET" numFmtId="0">
      <sharedItems containsBlank="1"/>
    </cacheField>
    <cacheField name="REASON_CANCEL" numFmtId="0">
      <sharedItems containsNonDate="0" containsString="0" containsBlank="1"/>
    </cacheField>
    <cacheField name="KETERANGAN_CANCEL" numFmtId="0">
      <sharedItems containsBlank="1"/>
    </cacheField>
    <cacheField name="TGL_MANJA" numFmtId="0">
      <sharedItems containsNonDate="0" containsDate="1" containsString="0" containsBlank="1" minDate="2026-09-10T08:00:00" maxDate="2026-10-20T08:00:00"/>
    </cacheField>
    <cacheField name="DETAIL_MANJA" numFmtId="0">
      <sharedItems containsBlank="1"/>
    </cacheField>
    <cacheField name="TAHUN" numFmtId="0">
      <sharedItems containsString="0" containsBlank="1" containsNumber="1" containsInteger="1" minValue="2026" maxValue="2026"/>
    </cacheField>
    <cacheField name="BULAN" numFmtId="0">
      <sharedItems containsString="0" containsBlank="1" containsNumber="1" containsInteger="1" minValue="10" maxValue="10"/>
    </cacheField>
    <cacheField name="TANGGAL" numFmtId="0">
      <sharedItems containsString="0" containsBlank="1" containsNumber="1" containsInteger="1" minValue="1" maxValue="15"/>
    </cacheField>
    <cacheField name="PS 1" numFmtId="0">
      <sharedItems containsDate="1" containsBlank="1" containsMixedTypes="1" minDate="2026-10-01T00:00:00" maxDate="2026-10-16T00:00:00"/>
    </cacheField>
    <cacheField name="CEK" numFmtId="0">
      <sharedItems containsBlank="1" containsMixedTypes="1" containsNumber="1" minValue="-6.3333333333357587" maxValue="46310"/>
    </cacheField>
    <cacheField name="HASIL" numFmtId="0">
      <sharedItems containsBlank="1" count="4">
        <s v="COMPLY"/>
        <e v="#NUM!"/>
        <s v="NOT COMPLY"/>
        <m/>
      </sharedItems>
    </cacheField>
    <cacheField name="TELDA" numFmtId="0">
      <sharedItems containsBlank="1" count="111">
        <s v="SELONG"/>
        <s v="MATARAM"/>
        <s v="BIMA"/>
        <s v="SUMBAWA"/>
        <s v="MALANG"/>
        <s v="BATU"/>
        <s v="BLITAR"/>
        <e v="#N/A"/>
        <s v="KEDIRI"/>
        <s v="NGANJUK"/>
        <s v="MADIUN"/>
        <s v="PONOROGO"/>
        <s v="MADURA"/>
        <s v="SURABAYA UTARA"/>
        <s v="SURABAYA SELATAN"/>
        <s v="GRESIK"/>
        <s v="MOJOKERTO"/>
        <s v="SIDOARJO"/>
        <s v="PASURUAN"/>
        <s v="BOJONEGORO"/>
        <s v="ATAMBUA"/>
        <s v="KUPANG"/>
        <s v="WAINGAPU"/>
        <s v="BANYUWANGI"/>
        <s v="JEMBER"/>
        <s v="PROBOLINGGO"/>
        <s v="ENDE"/>
        <s v="MAUMERE"/>
        <s v="LABOAN BAJO"/>
        <s v="SINGARAJA"/>
        <s v="JEMBRANA"/>
        <s v="TABANAN"/>
        <s v="UBUNG"/>
        <s v="SANUR"/>
        <s v="JIMBARAN"/>
        <s v="GIANYAR"/>
        <s v="KLUNGKUNG"/>
        <m/>
        <s v="JOMBANG" u="1"/>
        <s v="INNER - JATIM TIMUR" u="1"/>
        <s v="TUBAN" u="1"/>
        <s v="LOMBOK BARAT TENGAH" u="1"/>
        <s v="BANGKALAN" u="1"/>
        <s v="KETINTANG" u="1"/>
        <s v="KEPANJEN" u="1"/>
        <s v="KENJERAN" u="1"/>
        <s v="PAMEKASAN" u="1"/>
        <s v="LUMAJANG" u="1"/>
        <s v="MANYAR" u="1"/>
        <s v="TANDES" u="1"/>
        <s v="LAMONGAN" u="1"/>
        <s v="LOMBOK TIMUR UTARA" u="1"/>
        <s v="TRENGGALEK" u="1"/>
        <s v="SITUBONDO" u="1"/>
        <s v="TULUNGAGUNG" u="1"/>
        <s v="INNER - NUSA TENGGARA" u="1"/>
        <s v="NGAWI" u="1"/>
        <s v="BONDOWOSO" u="1"/>
        <s v="WAIKABUBAK" u="1"/>
        <s v="TELDA JEMBER" u="1"/>
        <s v="TELDA SITUBONDO" u="1"/>
        <s v="TELDA LOMBOK TIMUR UTARA" u="1"/>
        <s v="INNER SIDOARJO" u="1"/>
        <s v="TELDA TRENGGALEK" u="1"/>
        <s v="TELDA LABUAN BAJO" u="1"/>
        <s v="TELDA TUBAN" u="1"/>
        <s v="TELDA TABANAN" u="1"/>
        <s v="TELDA PASURUAN" u="1"/>
        <s v="TELDA NGAWI" u="1"/>
        <s v="TELDA PROBOLINGGO" u="1"/>
        <s v="TELDA MANYAR" u="1"/>
        <s v="TELDA JOMBANG" u="1"/>
        <s v="TELDA PONOROGO" u="1"/>
        <s v="TELDA BANYUWANGI" u="1"/>
        <s v="TELDA BIMA" u="1"/>
        <s v="TELDA WAIKABUBAK" u="1"/>
        <s v="TELDA KUPANG" u="1"/>
        <s v="TELDA MOJOKERTO" u="1"/>
        <s v="TELDA LAMONGAN" u="1"/>
        <s v="TELDA UBUNG" u="1"/>
        <s v="TELDA SINGARAJA" u="1"/>
        <s v="TELDA BATU" u="1"/>
        <s v="TELDA BOJONEGORO" u="1"/>
        <s v="TELDA BANGKALAN" u="1"/>
        <s v="TELDA KENJERAN" u="1"/>
        <s v="TELDA SANUR" u="1"/>
        <s v="TELDA GRESIK" u="1"/>
        <s v="TELDA ATAMBUA" u="1"/>
        <s v="TELDA KEDIRI" u="1"/>
        <s v="TELDA BLITAR" u="1"/>
        <s v="TELDA NGANJUK" u="1"/>
        <s v="TELDA BONDOWOSO" u="1"/>
        <s v="TELDA ENDE" u="1"/>
        <s v="TELDA WAINGAPU" u="1"/>
        <s v="INNER MATARAM" u="1"/>
        <s v="LABUAN BAJO" u="1"/>
        <s v="TELDA INNER MATARAM" u="1"/>
        <s v="TELDA KETINTANG" u="1"/>
        <s v="TELDA MAUMERE" u="1"/>
        <s v="TELDA SUMBAWA" u="1"/>
        <s v="TELDA KEPANJEN" u="1"/>
        <s v="TELDA JIMBARAN" u="1"/>
        <s v="TELDA MADIUN" u="1"/>
        <s v="TELDA INNER SIDOARJO" u="1"/>
        <s v="TELDA KLUNGKUNG" u="1"/>
        <s v="TELDA TANDES" u="1"/>
        <s v="TELDA LUMAJANG" u="1"/>
        <s v="TELDA TULUNGAGUNG" u="1"/>
        <s v="TELDA LOMBOK BARAT TENGAH" u="1"/>
        <s v="TELDA GIANYAR" u="1"/>
        <s v="TELDA PAMEKASA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8">
  <r>
    <n v="1"/>
    <n v="1002621447"/>
    <n v="3"/>
    <x v="0"/>
    <n v="5"/>
    <s v="MATARAM"/>
    <s v="LOMBOK BARAT TENGAH"/>
    <s v="GER"/>
    <s v="REG"/>
    <s v="AO"/>
    <x v="0"/>
    <m/>
    <s v="Completed (PS)"/>
    <s v="RBS-Regional 3"/>
    <d v="2026-10-04T15:09:40"/>
    <d v="2026-10-05T08:30:56"/>
    <n v="69403029"/>
    <m/>
    <n v="172602204310"/>
    <s v="Toko Bu Ros"/>
    <s v="ODP-GER-FAC/04"/>
    <s v="WO065713862"/>
    <m/>
    <m/>
    <m/>
    <n v="116.07343735021701"/>
    <n v="-8.7254262319400802"/>
    <s v="|MC40170|MYIA-069967319040/POI/FARIDA CITRA ROSIANA/082326517892/alvin1758942@gmail.com"/>
    <s v="Sales Force DBS"/>
    <m/>
    <m/>
    <m/>
    <m/>
    <m/>
    <m/>
    <m/>
    <m/>
    <s v="Management Janji"/>
    <s v="2026-10-04 08:00:00 | Jam pemasangan : 12.00  Info Tambahan : Hubungi pelanggan dulu sebelum ke lokasi  terimakasih "/>
    <s v="FCC"/>
    <d v="2026-04-10T15:24:42"/>
    <m/>
    <m/>
    <s v="PS"/>
    <s v="LOMBOK TENGAH"/>
    <s v="NO ADDON"/>
    <n v="2026100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4T07:00:00"/>
    <s v="2026-10-04 08:00:00 | Jam pemasangan : 12.00  Info Tambahan : Hubungi pelanggan dulu sebelum ke lokasi  terimakasih "/>
    <n v="2026"/>
    <n v="10"/>
    <n v="5"/>
    <d v="2026-10-05T00:00:00"/>
    <n v="0.70833333333575865"/>
    <x v="0"/>
  </r>
  <r>
    <n v="2"/>
    <n v="1002621340"/>
    <n v="3"/>
    <x v="0"/>
    <n v="5"/>
    <s v="MATARAM"/>
    <s v="LOMBOK BARAT TENGAH"/>
    <s v="GER"/>
    <s v="REG"/>
    <s v="AO"/>
    <x v="0"/>
    <m/>
    <s v="Completed (PS)"/>
    <s v="RBS-Regional 3"/>
    <d v="2026-10-04T11:50:22"/>
    <d v="2026-10-05T08:25:23"/>
    <n v="69399532"/>
    <m/>
    <n v="172602204309"/>
    <s v="BENGKEL ANANDHITA MOTOR"/>
    <s v="ODP-GER-FAM/24"/>
    <s v="WO065699501"/>
    <m/>
    <m/>
    <m/>
    <n v="116.013121763043"/>
    <n v="-8.7516921329937798"/>
    <s v="MD|MYDB-20260928269831|SC00001/MC00043|BENGKEL ANANDHITA MOTOR|087861999995"/>
    <s v="MYDIGIBIZPARTNER"/>
    <m/>
    <m/>
    <m/>
    <m/>
    <m/>
    <m/>
    <m/>
    <m/>
    <s v="Management Janji"/>
    <s v="2026-09-29 11:00:00 | Nama :BENGKEL ANANDHITA MOTOR  No HP :087861999995  No Alternatif :  M Janji : 29/09/2026  Jam Pasang : Pagi  NoteÃ‚Â :  Hubungi terlebih dahulu sebelum ke lokasi"/>
    <s v="FCC"/>
    <d v="2026-04-10T11:55:10"/>
    <m/>
    <m/>
    <s v="PS"/>
    <s v="LOMBOK TENGAH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7:00:00"/>
    <s v="2026-09-29 11:00:00 | Nama :BENGKEL ANANDHITA MOTOR  No HP :087861999995  No Alternatif :  M Janji : 29/09/2026  Jam Pasang : Pagi  NoteÃ‚Â :  Hubungi terlebih dahulu sebelum ke lokasi"/>
    <n v="2026"/>
    <n v="10"/>
    <n v="5"/>
    <d v="2026-10-05T00:00:00"/>
    <n v="0.70833333333575865"/>
    <x v="0"/>
  </r>
  <r>
    <n v="3"/>
    <n v="1002625798"/>
    <n v="3"/>
    <x v="0"/>
    <n v="5"/>
    <s v="MATARAM"/>
    <s v="LOMBOK BARAT TENGAH"/>
    <s v="GER"/>
    <s v="REG"/>
    <s v="AO"/>
    <x v="0"/>
    <s v="1P INET"/>
    <s v="Completed (PS)"/>
    <s v="RBS-Regional 3"/>
    <d v="2026-10-07T11:22:34"/>
    <d v="2026-10-09T13:18:32"/>
    <n v="69405677"/>
    <m/>
    <n v="172602203039"/>
    <s v="TOKO AMILUDIN"/>
    <s v="ODP-GER-FAS/31 FAS/D04/31.01"/>
    <s v="WO065921081"/>
    <m/>
    <m/>
    <m/>
    <n v="116.1660232"/>
    <n v="-8.6742326999999992"/>
    <s v="|MC40234|MYIA-056639284615/POI/amiludin/087898584572/rizal52201@gmail.com"/>
    <s v="MYIB_ASSISTANT"/>
    <m/>
    <m/>
    <m/>
    <m/>
    <m/>
    <m/>
    <m/>
    <m/>
    <s v="Management Janji"/>
    <s v="2026-10-08 11:00:00 | Tanggal pemasangan : 08 OKTOBER 2026 Jam pemasangan : pagi/siang Info Tambahan : Hubungi pelanggan dulu sebelum ke lokasi terima kasih"/>
    <s v="FCC"/>
    <d v="2026-07-10T11:25:23"/>
    <d v="2026-10-08T11:00:00"/>
    <m/>
    <s v="PS"/>
    <s v="LOMBOK TENGAH"/>
    <s v="NO ADDON"/>
    <n v="20261009"/>
    <s v="Completed"/>
    <s v="HSI Bisnis PSB 70% - 100 Mbps"/>
    <s v="INDIBIZ"/>
    <m/>
    <m/>
    <d v="2026-10-08T11:00:00"/>
    <s v="2026-10-08 11:00:00 | Tanggal pemasangan : 08 OKTOBER 2026 Jam pemasangan : pagi/siang Info Tambahan : Hubungi pelanggan dulu sebelum ke lokasi terima kasih"/>
    <n v="2026"/>
    <n v="10"/>
    <n v="9"/>
    <d v="2026-10-09T00:00:00"/>
    <n v="0.54166666666424135"/>
    <x v="0"/>
  </r>
  <r>
    <n v="4"/>
    <n v="1002627529"/>
    <n v="3"/>
    <x v="0"/>
    <n v="5"/>
    <s v="MATARAM"/>
    <s v="LOMBOK BARAT TENGAH"/>
    <s v="GER"/>
    <s v="REG"/>
    <s v="AO"/>
    <x v="0"/>
    <s v="1P INET"/>
    <s v="Completed (PS)"/>
    <s v="RBS-Regional 3"/>
    <d v="2026-10-08T11:35:25"/>
    <d v="2026-10-09T14:56:43"/>
    <n v="69406402"/>
    <m/>
    <n v="172602204492"/>
    <s v="TOKO ABADI"/>
    <s v="ODP-GER-FAH/36 FAH/D05/36.01"/>
    <s v="WO066000637"/>
    <m/>
    <m/>
    <m/>
    <n v="116.146891"/>
    <n v="-8.6823270000000008"/>
    <s v="|MC40170|MYIA-016387805923/POI/SUHAILI/085924777779/tokoabadi303@gmail.com"/>
    <s v="MYIB_ASSISTANT"/>
    <m/>
    <m/>
    <m/>
    <m/>
    <m/>
    <m/>
    <m/>
    <m/>
    <s v="Management Janji"/>
    <s v="2026-10-09 15:00:00 | M Janji : 09/10/2026 Jam Pasang : Pagi NoteÃ‚Â :  Hubungi terlebih dahulu sebelum ke lokasi"/>
    <s v="FCC"/>
    <d v="2026-08-10T11:40:36"/>
    <d v="2026-10-09T15:00:00"/>
    <m/>
    <s v="PS"/>
    <s v="LOMBOK TENGAH"/>
    <s v="NO ADDON"/>
    <n v="20261009"/>
    <s v="Completed"/>
    <s v="HSI Bisnis Promo Hari Pelanggan Nasional PSB 70% - 150 Mbps"/>
    <s v="INDIBIZ"/>
    <m/>
    <m/>
    <d v="2026-10-09T15:00:00"/>
    <s v="2026-10-09 15:00:00 | M Janji : 09/10/2026 Jam Pasang : Pagi NoteÃ‚Â :  Hubungi terlebih dahulu sebelum ke lokasi"/>
    <n v="2026"/>
    <n v="10"/>
    <n v="9"/>
    <d v="2026-10-09T00:00:00"/>
    <n v="-0.625"/>
    <x v="0"/>
  </r>
  <r>
    <n v="5"/>
    <n v="1002634596"/>
    <n v="3"/>
    <x v="0"/>
    <n v="5"/>
    <s v="MATARAM"/>
    <s v="LOMBOK BARAT TENGAH"/>
    <s v="GER"/>
    <s v="REG"/>
    <s v="AO"/>
    <x v="0"/>
    <s v="1P INET"/>
    <s v="Completed (PS)"/>
    <s v="RBS-Regional 3"/>
    <d v="2026-10-13T11:01:35"/>
    <d v="2026-10-15T14:20:55"/>
    <n v="69409230"/>
    <m/>
    <n v="172602204672"/>
    <s v="UD. Siti Barokah"/>
    <s v="ODP-GER-FAH/74 FAH/D08/74.01"/>
    <s v="WO066316555"/>
    <m/>
    <m/>
    <m/>
    <n v="116.149556271427"/>
    <n v="-8.7107802903596099"/>
    <s v="|MB00449|MYIA-062858554678/POI/bapak/085923081813/zainudinsani998@gmail.com"/>
    <s v="MYIB_ASSISTANT"/>
    <m/>
    <m/>
    <m/>
    <m/>
    <m/>
    <m/>
    <m/>
    <m/>
    <s v="Management Janji"/>
    <s v="2026-10-14 08:00:00 | Tanggal pemasangan: 14/10//2026 Jam pemasangan : pagi/siang Info Tambahan : Hubungi pelanggan dulu sebelum ke lokasi. terima kasih"/>
    <s v="FCC"/>
    <s v="13-10-2026 12:10:23"/>
    <d v="2026-10-14T08:00:00"/>
    <m/>
    <s v="PS"/>
    <s v="LOMBOK TENGAH"/>
    <s v="NO ADDON"/>
    <n v="20261015"/>
    <s v="Completed"/>
    <s v="HSI Bisnis Promo Hari Pelanggan Nasional PSB 70% - 100 Mbps Dual Band"/>
    <s v="INDIBIZ"/>
    <m/>
    <m/>
    <d v="2026-10-14T08:00:00"/>
    <s v="2026-10-14 08:00:00 | Tanggal pemasangan: 14/10//2026 Jam pemasangan : pagi/siang Info Tambahan : Hubungi pelanggan dulu sebelum ke lokasi. terima kasih"/>
    <n v="2026"/>
    <n v="10"/>
    <n v="15"/>
    <d v="2026-10-15T00:00:00"/>
    <n v="0.66666666666424135"/>
    <x v="0"/>
  </r>
  <r>
    <n v="6"/>
    <n v="1002635964"/>
    <n v="3"/>
    <x v="0"/>
    <n v="5"/>
    <s v="MATARAM"/>
    <s v="LOMBOK BARAT TENGAH"/>
    <s v="GER"/>
    <s v="REG"/>
    <s v="AO"/>
    <x v="0"/>
    <s v="1P INET"/>
    <s v="Completed (PS)"/>
    <s v="RBS-Regional 3"/>
    <d v="2026-10-14T08:07:40"/>
    <d v="2026-10-14T15:39:40"/>
    <n v="69409785"/>
    <m/>
    <n v="172602204849"/>
    <s v="Toko Pak Anis"/>
    <s v="ODP-GER-FAG/48 FAG/D05/48.01"/>
    <s v="WO066373810"/>
    <m/>
    <m/>
    <m/>
    <n v="116.123296581208"/>
    <n v="-8.6616290791908703"/>
    <s v="MD|MYDB-20261013270707|SC00001/MC00090|Toko Pak Anis|087867116358"/>
    <s v="MYDIGIBIZPARTNER"/>
    <m/>
    <m/>
    <m/>
    <m/>
    <m/>
    <m/>
    <m/>
    <m/>
    <s v="Management Janji"/>
    <s v="2026-10-15 08:00:00 | Jam pemasangan : 08.00 - 12.00 Waktu pemasangan : 15 oktober 2026 Info Tambahan : Hubungi pelanggan dulu sebelum ke lokasi terimakasih"/>
    <s v="FCC"/>
    <s v="14-10-2026 08:09:55"/>
    <d v="2026-10-15T08:00:00"/>
    <m/>
    <s v="PS"/>
    <s v="LOMBOK TENGAH"/>
    <s v="OCA"/>
    <n v="20261014"/>
    <s v="Completed"/>
    <s v="HSI Bisnis Bundling OCA Breach PSB 70% - 100 Mbps"/>
    <s v="INDIBIZ"/>
    <m/>
    <m/>
    <d v="2026-10-15T08:00:00"/>
    <s v="2026-10-15 08:00:00 | Jam pemasangan : 08.00 - 12.00 Waktu pemasangan : 15 oktober 2026 Info Tambahan : Hubungi pelanggan dulu sebelum ke lokasi terimakasih"/>
    <n v="2026"/>
    <n v="10"/>
    <n v="14"/>
    <d v="2026-10-14T00:00:00"/>
    <n v="-1.3333333333357587"/>
    <x v="0"/>
  </r>
  <r>
    <n v="7"/>
    <n v="1002619671"/>
    <n v="3"/>
    <x v="0"/>
    <n v="5"/>
    <s v="MATARAM"/>
    <s v="LOMBOK BARAT TENGAH"/>
    <s v="GER"/>
    <s v="REG"/>
    <s v="AO"/>
    <x v="0"/>
    <s v="1P INET"/>
    <s v="102 | FOLLOW UP COMPLETED"/>
    <s v="RBS-Regional 3"/>
    <d v="2026-10-02T12:38:34"/>
    <d v="2026-10-04T15:09:40"/>
    <n v="69403029"/>
    <m/>
    <n v="172602204306"/>
    <s v="Toko Bu Ros"/>
    <s v="ODP-GER-FAC/90 FAC/D13/90.01"/>
    <s v="WO065569164"/>
    <m/>
    <m/>
    <m/>
    <n v="116.07382200000001"/>
    <n v="-8.7262160000000009"/>
    <s v="|MC40170|MYIA-069967319040/POI/FARIDA CITRA ROSIANA/082326517892/alvin1758942@gmail.com"/>
    <s v="MYIB_ASSISTANT"/>
    <m/>
    <m/>
    <m/>
    <m/>
    <m/>
    <m/>
    <m/>
    <m/>
    <s v="Management Janji"/>
    <s v="2026-10-04 08:00:00 | Jam pemasangan : 12.00 Info Tambahan : Hubungi pelanggan dulu sebelum ke lokasi terimakasih "/>
    <s v="FCC"/>
    <d v="2026-02-10T12:55:31"/>
    <d v="2026-10-04T08:00:00"/>
    <m/>
    <s v="REVOKE"/>
    <s v="LOMBOK TENGAH"/>
    <s v="NO ADDON"/>
    <m/>
    <s v="Follow Up Revoke Completed, New Order ID : SC1002621447"/>
    <s v="HSI Bisnis Promo Hari Pelanggan Nasional PSB 70% - 100 Mbps"/>
    <s v="INDIBIZ"/>
    <m/>
    <m/>
    <d v="2026-10-04T08:00:00"/>
    <s v="2026-10-04 08:00:00 | Jam pemasangan : 12.00 Info Tambahan : Hubungi pelanggan dulu sebelum ke lokasi terimakasih "/>
    <m/>
    <m/>
    <m/>
    <e v="#NUM!"/>
    <e v="#NUM!"/>
    <x v="1"/>
  </r>
  <r>
    <n v="8"/>
    <n v="1002638915"/>
    <n v="3"/>
    <x v="0"/>
    <n v="5"/>
    <s v="MATARAM"/>
    <s v="LOMBOK BARAT TENGAH"/>
    <s v="GER"/>
    <s v="REG"/>
    <s v="AO"/>
    <x v="0"/>
    <s v="1P INET"/>
    <s v="MIE - SEND SURVEY"/>
    <s v="RBS-Regional 3"/>
    <d v="2026-10-15T15:26:40"/>
    <d v="2026-10-15T15:28:07"/>
    <n v="69410982"/>
    <m/>
    <n v="172602204852"/>
    <s v="TOKO DITA HIJAU"/>
    <s v="ODP-GER-FAC/91 FAC/D13/91.01"/>
    <s v="WO066491438"/>
    <m/>
    <m/>
    <m/>
    <n v="116.080657839775"/>
    <n v="-8.7334909945401193"/>
    <s v="MD|MYDB-20261015270810|DN00001/MN01272|TOKO DITA HIJAU|087796989161"/>
    <s v="MYDIGIBIZPARTNER"/>
    <m/>
    <m/>
    <m/>
    <m/>
    <m/>
    <m/>
    <m/>
    <m/>
    <s v="Management Janji"/>
    <s v="2026-10-16 15:00:00 | telp :087796989161 M Janji : (16/10/2026) jam Pasang : 09:00 Note : hubungi pelanggan jika ingin kelokasi "/>
    <s v="FCC"/>
    <s v="15-10-2026 15:40:25"/>
    <d v="2026-10-16T15:00:00"/>
    <m/>
    <s v="SURVEY_NEW_MANJA"/>
    <s v="LOMBOK TENGAH"/>
    <s v="NO ADDON"/>
    <m/>
    <s v="MIE - SEND SURVEY"/>
    <s v="HSI Bisnis Promo Hari Pelanggan Nasional PSB 70% - 100 Mbps"/>
    <s v="INDIBIZ"/>
    <m/>
    <m/>
    <d v="2026-10-16T15:00:00"/>
    <s v="2026-10-16 15:00:00 | telp :087796989161 M Janji : (16/10/2026) jam Pasang : 09:00 Note : hubungi pelanggan jika ingin kelokasi "/>
    <m/>
    <m/>
    <m/>
    <e v="#NUM!"/>
    <e v="#NUM!"/>
    <x v="1"/>
  </r>
  <r>
    <n v="9"/>
    <n v="1002637270"/>
    <n v="3"/>
    <x v="0"/>
    <n v="5"/>
    <s v="MATARAM"/>
    <s v="LOMBOK BARAT TENGAH"/>
    <s v="GER"/>
    <s v="REG"/>
    <s v="AO"/>
    <x v="0"/>
    <m/>
    <s v="MYCX - SEND OPEN PAPERLESS"/>
    <s v="RBS-Regional 3"/>
    <d v="2026-10-14T16:17:39"/>
    <d v="2026-10-14T16:20:12"/>
    <n v="69410327"/>
    <m/>
    <n v="172602204850"/>
    <s v="Toko Rina Ollshop"/>
    <s v="ODP-GER-FAH/74"/>
    <m/>
    <m/>
    <m/>
    <m/>
    <n v="116.149719"/>
    <n v="-8.7097529999999992"/>
    <s v="PSB;ISE207465;TOKO RINA OLLSHOP;085923081813;HSI BISNIS 100 MBPS;zainudinsani998@gmail.com;-8.709753, 116.149719"/>
    <s v="Plasa"/>
    <m/>
    <m/>
    <m/>
    <m/>
    <m/>
    <m/>
    <m/>
    <m/>
    <m/>
    <m/>
    <m/>
    <s v="14-10-2026 16:25:04"/>
    <m/>
    <m/>
    <s v="INPROGRESS_SC"/>
    <s v="LOMBOK TENGAH"/>
    <s v="NO ADDON"/>
    <m/>
    <s v="SEND PAPERLESS OPEN"/>
    <s v="- 11_11446;Biaya PSB HSI EBIS Tunai di Depan ~ 11[150000]  - E23015;E23015 ~ ES23 - Perangkat ONT[0]  - E23015~null~44292;E23015||11||Abodemen 0[0]  - E23015~null~E23015_SWONTDUALB;SWONTDUALB ~ Biaya Sewa ONT Dual Band ~ E23015[50000]  - SP_NOSS;SP_NOSS ~"/>
    <s v="INDIBIZ"/>
    <m/>
    <m/>
    <m/>
    <m/>
    <m/>
    <m/>
    <m/>
    <e v="#NUM!"/>
    <e v="#NUM!"/>
    <x v="1"/>
  </r>
  <r>
    <n v="10"/>
    <n v="1002620604"/>
    <n v="3"/>
    <x v="0"/>
    <n v="5"/>
    <s v="MATARAM"/>
    <s v="INNER - NUSA TENGGARA"/>
    <s v="SWE"/>
    <s v="REG"/>
    <s v="AO"/>
    <x v="0"/>
    <s v="1P INET"/>
    <s v="Completed (PS)"/>
    <s v="RBS-Regional 3"/>
    <d v="2026-10-02T17:52:35"/>
    <d v="2026-10-06T16:33:22"/>
    <n v="69403382"/>
    <m/>
    <n v="172605804551"/>
    <s v="kios rozi"/>
    <s v="ODP-SWE-FAF/55 FAF/D08/55.01"/>
    <s v="WO065606872"/>
    <m/>
    <m/>
    <m/>
    <n v="116.17569899999999"/>
    <n v="-8.6091850000000001"/>
    <s v="|MC40234|MYIA-027663600041/POI/fahrul rozi/081992936684/aarda49572@gmail.com"/>
    <s v="MYIB_ASSISTANT"/>
    <m/>
    <m/>
    <m/>
    <m/>
    <m/>
    <m/>
    <m/>
    <m/>
    <s v="Management Janji"/>
    <s v="2026-10-03 15:00:00 | M Janji : (03/OKTOBER/2026) jam Pasang : 09:00 Note : hubungi pelanggan jika ingin kelokasi"/>
    <s v="FCC"/>
    <d v="2026-02-10T17:55:25"/>
    <d v="2026-10-03T15:00:00"/>
    <m/>
    <s v="PS"/>
    <s v="X"/>
    <s v="NO ADDON"/>
    <n v="20261006"/>
    <s v="Completed"/>
    <s v="HSI Bisnis Khusus Winback PSB 70% - 50 Mbps"/>
    <s v="INDIBIZ"/>
    <m/>
    <m/>
    <d v="2026-10-03T15:00:00"/>
    <s v="2026-10-03 15:00:00 | M Janji : (03/OKTOBER/2026) jam Pasang : 09:00 Note : hubungi pelanggan jika ingin kelokasi"/>
    <n v="2026"/>
    <n v="10"/>
    <n v="6"/>
    <d v="2026-10-06T00:00:00"/>
    <n v="2.375"/>
    <x v="2"/>
  </r>
  <r>
    <n v="11"/>
    <n v="1002623076"/>
    <n v="3"/>
    <x v="0"/>
    <n v="5"/>
    <s v="MATARAM"/>
    <s v="INNER - NUSA TENGGARA"/>
    <s v="SWE"/>
    <s v="REG"/>
    <s v="AO"/>
    <x v="0"/>
    <m/>
    <s v="Completed (PS)"/>
    <s v="RBS-Regional 3"/>
    <d v="2026-10-05T16:28:31"/>
    <d v="2026-10-06T15:13:03"/>
    <n v="69403754"/>
    <m/>
    <n v="172605804571"/>
    <s v="TOKO PAK WAHID"/>
    <s v="ODP-SWE-FAJ/84"/>
    <s v="WO065798648"/>
    <m/>
    <m/>
    <m/>
    <n v="116.1606266"/>
    <n v="-8.6574731000000007"/>
    <s v="MD|MYDB-20261003270237|SC00001/MC00090|TOKO PAK WAHID|081958334603"/>
    <s v="MYDIGIBIZPARTNER"/>
    <m/>
    <m/>
    <m/>
    <m/>
    <m/>
    <m/>
    <m/>
    <m/>
    <s v="Management Janji"/>
    <s v="2026-10-04 15:00:00 | Jam pemasangan : 12.00  Info Tambahan : Hubungi pelanggan dulu sebelum ke lokasi  terimakasih"/>
    <s v="FCC"/>
    <d v="2026-05-10T17:25:47"/>
    <m/>
    <m/>
    <s v="PS"/>
    <s v="X"/>
    <s v="OCA"/>
    <n v="20261006"/>
    <s v="Completed"/>
    <s v="- 11_11446;Biaya PSB HSI EBIS Tunai di Depan ~ 11[150000]  - SP_NOSS;SP_NOSS ~ Internet NOSS Multispeed Network[0]  - SP_NOSS;SP_NOSS ~ Internet NOSS Multispeed Network[0]  - E25041;E25041 ~ ES25 - Paket HSI Bisnis Bundling OCA Breach[0]  - E25041~null~10"/>
    <s v="INDIBIZ"/>
    <m/>
    <m/>
    <d v="2026-10-05T07:00:00"/>
    <s v="2026-10-04 15:00:00 | Jam pemasangan : 12.00  Info Tambahan : Hubungi pelanggan dulu sebelum ke lokasi  terimakasih"/>
    <n v="2026"/>
    <n v="10"/>
    <n v="6"/>
    <d v="2026-10-06T00:00:00"/>
    <n v="0.70833333333575865"/>
    <x v="0"/>
  </r>
  <r>
    <n v="12"/>
    <n v="1002625744"/>
    <n v="3"/>
    <x v="0"/>
    <n v="5"/>
    <s v="MATARAM"/>
    <s v="INNER - NUSA TENGGARA"/>
    <s v="SWE"/>
    <s v="REG"/>
    <s v="AO"/>
    <x v="0"/>
    <s v="1P INET"/>
    <s v="Completed (PS)"/>
    <s v="RBS-Regional 3"/>
    <d v="2026-10-07T11:01:36"/>
    <d v="2026-10-08T14:51:40"/>
    <n v="69405653"/>
    <m/>
    <n v="172605804582"/>
    <s v="SMA QAMARUL HUDA BAGU"/>
    <s v="ODP-SWE-FAW/22 FAW/D01/22.01"/>
    <s v="WO065918065"/>
    <m/>
    <m/>
    <m/>
    <n v="116.199207"/>
    <n v="-8.6240489999999994"/>
    <s v="|MC40284|MYIA-045028626163/POI/Lalu sapoan/087777374474/zioelzi41@gmail.com"/>
    <s v="MYIB_ASSISTANT"/>
    <m/>
    <m/>
    <m/>
    <m/>
    <m/>
    <m/>
    <m/>
    <m/>
    <s v="Management Janji"/>
    <s v="2026-10-08 08:00:00 | Tanggal: 8/10/2026 Jam Pasang: 08.00 - 12.00 Note: Hubungi sebelum ke lokasi, terimakasih. "/>
    <s v="FCC"/>
    <d v="2026-07-10T11:25:23"/>
    <d v="2026-10-08T08:00:00"/>
    <m/>
    <s v="PS"/>
    <s v="X"/>
    <s v="NO ADDON"/>
    <n v="20261008"/>
    <s v="Completed"/>
    <s v="HSI Bisnis Khusus Winback PSB 70% - 300 Mbps"/>
    <s v="INDIBIZ"/>
    <m/>
    <m/>
    <d v="2026-10-08T08:00:00"/>
    <s v="2026-10-08 08:00:00 | Tanggal: 8/10/2026 Jam Pasang: 08.00 - 12.00 Note: Hubungi sebelum ke lokasi, terimakasih. "/>
    <n v="2026"/>
    <n v="10"/>
    <n v="8"/>
    <d v="2026-10-08T00:00:00"/>
    <n v="-0.33333333333575865"/>
    <x v="0"/>
  </r>
  <r>
    <n v="13"/>
    <n v="1002627057"/>
    <n v="3"/>
    <x v="0"/>
    <n v="5"/>
    <s v="MATARAM"/>
    <s v="INNER - NUSA TENGGARA"/>
    <s v="SWE"/>
    <s v="REG"/>
    <s v="AO"/>
    <x v="0"/>
    <s v="1P INET"/>
    <s v="Completed (PS)"/>
    <s v="RBS-Regional 3"/>
    <d v="2026-10-08T08:32:36"/>
    <d v="2026-10-10T11:25:22"/>
    <n v="69406216"/>
    <m/>
    <n v="172605804586"/>
    <s v="YAYASAN PONDOK PESANTREN AL-MUNIR JABON DAREK"/>
    <s v="ODP-SWE-FAW/55"/>
    <s v="WO065982678"/>
    <m/>
    <m/>
    <m/>
    <n v="116.209152"/>
    <n v="-8.6266200000000008"/>
    <s v="|MC40284|MYIA-092703965628/POI/mariatun/085934344573/anakpangerang@gmail.com"/>
    <s v="MYIB_ASSISTANT"/>
    <m/>
    <m/>
    <m/>
    <m/>
    <m/>
    <m/>
    <m/>
    <m/>
    <s v="Management Janji"/>
    <s v="2026-10-09 08:00:00 | Nama PIC : Ibu Mariatun No Hp : 085934344573 Alt : - Manja : 09 Okt 2026 Jam : Pagi / Siang Note : Hubungi pelanggan terlebih dahulu"/>
    <s v="FCC"/>
    <d v="2026-08-10T08:40:43"/>
    <d v="2026-10-09T08:00:00"/>
    <m/>
    <s v="PS"/>
    <s v="X"/>
    <s v="NO ADDON"/>
    <n v="20261010"/>
    <s v="Completed"/>
    <s v="HSI Bisnis Khusus Winback PSB 70% - 300 Mbps"/>
    <s v="INDIBIZ"/>
    <m/>
    <m/>
    <d v="2026-10-09T08:00:00"/>
    <s v="2026-10-09 08:00:00 | Nama PIC : Ibu Mariatun No Hp : 085934344573 Alt : - Manja : 09 Okt 2026 Jam : Pagi / Siang Note : Hubungi pelanggan terlebih dahulu"/>
    <n v="2026"/>
    <n v="10"/>
    <n v="10"/>
    <d v="2026-10-10T00:00:00"/>
    <n v="0.66666666666424135"/>
    <x v="0"/>
  </r>
  <r>
    <n v="14"/>
    <n v="1002635982"/>
    <n v="3"/>
    <x v="0"/>
    <n v="5"/>
    <s v="MATARAM"/>
    <s v="INNER - NUSA TENGGARA"/>
    <s v="SWE"/>
    <s v="REG"/>
    <s v="AO"/>
    <x v="0"/>
    <s v="1P INET"/>
    <s v="Completed (PS)"/>
    <s v="RBS-Regional 3"/>
    <d v="2026-10-14T08:25:39"/>
    <d v="2026-10-14T18:34:02"/>
    <n v="69409778"/>
    <m/>
    <n v="172605804611"/>
    <s v="TOKO SEMBAKO"/>
    <s v="ODP-SWE-FAP/41"/>
    <s v="WO066376230"/>
    <m/>
    <m/>
    <m/>
    <n v="116.11851554363901"/>
    <n v="-8.6485948235783905"/>
    <s v="MD|MYDB-20261013270660|SC00001/MC00090|TOKO SEMBAKO|081958334604"/>
    <s v="MYDIGIBIZPARTNER"/>
    <m/>
    <m/>
    <m/>
    <m/>
    <m/>
    <m/>
    <m/>
    <m/>
    <s v="Management Janji"/>
    <s v="2026-10-15 08:00:00 | Jam pemasangan : 08.00 - 12.00 Waktu pemasangan : 15 oktober 2026 Info Tambahan : Hubungi pelanggan dulu sebelum ke lokasi terimakasih"/>
    <s v="FCC"/>
    <s v="14-10-2026 08:39:56"/>
    <d v="2026-10-15T08:00:00"/>
    <m/>
    <s v="PS"/>
    <s v="X"/>
    <s v="OCA"/>
    <n v="20261014"/>
    <s v="Completed"/>
    <s v="HSI Bisnis Bundling OCA Breach PSB 70% - 150 Mbps"/>
    <s v="INDIBIZ"/>
    <m/>
    <m/>
    <d v="2026-10-15T08:00:00"/>
    <s v="2026-10-15 08:00:00 | Jam pemasangan : 08.00 - 12.00 Waktu pemasangan : 15 oktober 2026 Info Tambahan : Hubungi pelanggan dulu sebelum ke lokasi terimakasih"/>
    <n v="2026"/>
    <n v="10"/>
    <n v="14"/>
    <d v="2026-10-14T00:00:00"/>
    <n v="-1.3333333333357587"/>
    <x v="0"/>
  </r>
  <r>
    <n v="15"/>
    <n v="1002621187"/>
    <n v="3"/>
    <x v="0"/>
    <n v="5"/>
    <s v="MATARAM"/>
    <s v="INNER - NUSA TENGGARA"/>
    <s v="SWE"/>
    <s v="REG"/>
    <s v="AO"/>
    <x v="0"/>
    <s v="1P INET"/>
    <s v="102 | FOLLOW UP COMPLETED"/>
    <s v="RBS-Regional 3"/>
    <d v="2026-10-03T18:14:46"/>
    <d v="2026-10-05T16:28:30"/>
    <n v="69403754"/>
    <m/>
    <n v="172605804558"/>
    <s v="TOKO PAK WAHID"/>
    <s v="ODP-SWE-FAJ/26 FAJ/D06/26.01"/>
    <s v="WO065674719"/>
    <m/>
    <m/>
    <m/>
    <n v="116.15934278815899"/>
    <n v="-8.6577033377755601"/>
    <s v="MD|MYDB-20261003270237|SC00001/MC00090|TOKO PAK WAHID|081958334603"/>
    <s v="MYDIGIBIZPARTNER"/>
    <m/>
    <m/>
    <m/>
    <m/>
    <m/>
    <m/>
    <m/>
    <m/>
    <s v="Management Janji"/>
    <s v="2026-10-04 15:00:00 | Jam pemasangan : 12.00 Info Tambahan : Hubungi pelanggan dulu sebelum ke lokasi terimakasih"/>
    <s v="FCC"/>
    <d v="2026-03-10T18:40:21"/>
    <d v="2026-10-04T15:00:00"/>
    <m/>
    <s v="REVOKE"/>
    <s v="X"/>
    <s v="OCA"/>
    <m/>
    <s v="Follow Up Revoke Completed, New Order ID : SC1002623076"/>
    <s v="HSI Bisnis Bundling OCA Breach PSB 70% - 150 Mbps"/>
    <s v="INDIBIZ"/>
    <m/>
    <m/>
    <d v="2026-10-04T15:00:00"/>
    <s v="2026-10-04 15:00:00 | Jam pemasangan : 12.00 Info Tambahan : Hubungi pelanggan dulu sebelum ke lokasi terimakasih"/>
    <m/>
    <m/>
    <m/>
    <e v="#NUM!"/>
    <e v="#NUM!"/>
    <x v="1"/>
  </r>
  <r>
    <n v="16"/>
    <n v="1002625199"/>
    <n v="3"/>
    <x v="0"/>
    <n v="5"/>
    <s v="MATARAM"/>
    <s v="INNER - NUSA TENGGARA"/>
    <s v="SWE"/>
    <s v="REG"/>
    <s v="AO"/>
    <x v="0"/>
    <s v="1P INET"/>
    <s v="7 | OSS - PROVISIONING ISSUED"/>
    <s v="RBS-Regional 3"/>
    <d v="2026-10-06T19:19:35"/>
    <d v="2026-10-08T08:06:01"/>
    <n v="69405399"/>
    <m/>
    <n v="172605804578"/>
    <s v="TEMAS MART"/>
    <s v="ODP-SWE-FAU/07 FAU/D01/07.01"/>
    <s v="WO065892427"/>
    <m/>
    <m/>
    <m/>
    <n v="116.20994634926301"/>
    <n v="-8.5912044709838895"/>
    <s v="MD|MYDB-20261006270380|SC00001/MC00069|TEMAS MART|081927426012"/>
    <s v="MYDIGIBIZPARTNER"/>
    <m/>
    <m/>
    <m/>
    <m/>
    <m/>
    <m/>
    <m/>
    <m/>
    <s v="Management Janji"/>
    <s v="2026-10-08 08:00:00 | Nama PIC : Bp Ratma No HP : 081927426012 No Alt : - M Janji : 8 Okt 2026 Jam Pasang : Pagi /  Note : hubungi pelanggan jika ingin kelokasi"/>
    <s v="FCC"/>
    <d v="2026-06-10T19:25:27"/>
    <d v="2026-10-08T08:00:00"/>
    <m/>
    <s v="PI"/>
    <s v="X"/>
    <s v="NO ADDON"/>
    <m/>
    <s v="Provisioning Issued"/>
    <s v="HSI Bisnis Promo Hari Pelanggan Nasional PSB 70% - 100 Mbps Dual Band"/>
    <s v="INDIBIZ"/>
    <m/>
    <m/>
    <d v="2026-10-08T08:00:00"/>
    <s v="2026-10-08 08:00:00 | Nama PIC : Bp Ratma No HP : 081927426012 No Alt : - M Janji : 8 Okt 2026 Jam Pasang : Pagi /  Note : hubungi pelanggan jika ingin kelokasi"/>
    <m/>
    <m/>
    <m/>
    <e v="#NUM!"/>
    <e v="#NUM!"/>
    <x v="1"/>
  </r>
  <r>
    <n v="17"/>
    <n v="1002637406"/>
    <n v="3"/>
    <x v="0"/>
    <n v="5"/>
    <s v="MATARAM"/>
    <s v="INNER - NUSA TENGGARA"/>
    <s v="SWE"/>
    <s v="REG"/>
    <s v="AO"/>
    <x v="0"/>
    <s v="1P INET"/>
    <s v="7 | OSS - PROVISIONING ISSUED"/>
    <s v="RBS-Regional 3"/>
    <d v="2026-10-14T17:14:40"/>
    <d v="2026-10-15T15:23:17"/>
    <n v="69410387"/>
    <m/>
    <n v="172605804617"/>
    <s v="TOKO SANDI"/>
    <s v="ODP-SWE-FAK/44 FAK/D04/44.01"/>
    <s v="WO066430056"/>
    <m/>
    <m/>
    <m/>
    <n v="116.163714118301"/>
    <n v="-8.6209447596474593"/>
    <s v="MD|MYDB-20261014270775|SC00001/MC00069|TOKO SANDI|081943312747"/>
    <s v="MYDIGIBIZPARTNER"/>
    <m/>
    <m/>
    <m/>
    <m/>
    <m/>
    <m/>
    <m/>
    <m/>
    <s v="Management Janji"/>
    <s v="2026-10-15 15:00:00 | M Janji : (15/10/2026) jam Pasang : 09:00 Note : hubungi pelanggan jika ingin kelokasi"/>
    <s v="FCC"/>
    <s v="14-10-2026 17:25:19"/>
    <d v="2026-10-15T15:00:00"/>
    <m/>
    <s v="PI"/>
    <s v="X"/>
    <s v="NO ADDON"/>
    <m/>
    <s v="Provisioning Issued"/>
    <s v="HSI Bisnis Promo Hari Pelanggan Nasional PSB 70% - 75 Mbps"/>
    <s v="INDIBIZ"/>
    <m/>
    <m/>
    <d v="2026-10-15T15:00:00"/>
    <s v="2026-10-15 15:00:00 | M Janji : (15/10/2026) jam Pasang : 09:00 Note : hubungi pelanggan jika ingin kelokasi"/>
    <m/>
    <m/>
    <m/>
    <e v="#NUM!"/>
    <e v="#NUM!"/>
    <x v="1"/>
  </r>
  <r>
    <n v="18"/>
    <n v="1002638343"/>
    <n v="3"/>
    <x v="0"/>
    <n v="5"/>
    <s v="MATARAM"/>
    <s v="INNER - NUSA TENGGARA"/>
    <s v="SWE"/>
    <s v="REG"/>
    <s v="AO"/>
    <x v="0"/>
    <s v="1P INET"/>
    <s v="7 | OSS - PROVISIONING ISSUED"/>
    <s v="RBS-Regional 3"/>
    <d v="2026-10-15T12:29:40"/>
    <d v="2026-10-15T12:38:34"/>
    <n v="69410743"/>
    <m/>
    <n v="172605804621"/>
    <s v="TOKO MAHENDRA"/>
    <s v="ODP-SWE-FAW/33 FAW/D04/33.01"/>
    <s v="WO066471216"/>
    <m/>
    <m/>
    <m/>
    <n v="116.22542034834601"/>
    <n v="-8.60915288248402"/>
    <s v="MD|MYDB-20261015270801|SC00001/MC00069|TOKO MAHENDRA|082147927603"/>
    <s v="MYDIGIBIZPARTNER"/>
    <m/>
    <m/>
    <m/>
    <m/>
    <m/>
    <m/>
    <m/>
    <m/>
    <s v="Management Janji"/>
    <s v="2026-10-15 11:15:00 | "/>
    <s v="FCC"/>
    <s v="15-10-2026 12:39:59"/>
    <d v="2026-10-15T11:15:00"/>
    <m/>
    <s v="PI"/>
    <s v="X"/>
    <s v="NO ADDON"/>
    <m/>
    <s v="Provisioning Issued"/>
    <s v="HSI Bisnis Promo Hari Pelanggan Nasional PSB 70% - 100 Mbps Dual Band"/>
    <s v="INDIBIZ"/>
    <m/>
    <m/>
    <d v="2026-10-15T11:15:00"/>
    <s v="2026-10-15 11:15:00 | "/>
    <m/>
    <m/>
    <m/>
    <e v="#NUM!"/>
    <e v="#NUM!"/>
    <x v="1"/>
  </r>
  <r>
    <n v="19"/>
    <n v="1002618762"/>
    <n v="3"/>
    <x v="0"/>
    <n v="5"/>
    <s v="MATARAM"/>
    <s v="LOMBOK BARAT TENGAH"/>
    <s v="PRY"/>
    <s v="REG"/>
    <s v="AO"/>
    <x v="0"/>
    <s v="1P INET"/>
    <s v="Completed (PS)"/>
    <s v="RBS-Regional 3"/>
    <d v="2026-10-01T17:49:39"/>
    <d v="2026-10-03T20:15:54"/>
    <n v="69402658"/>
    <m/>
    <n v="172603792347"/>
    <s v="Toko Lalu Dirahup"/>
    <s v="ODP-PYA-FAC/24 FAC/D06/24.01"/>
    <s v="WO065523427"/>
    <m/>
    <m/>
    <m/>
    <n v="116.32773052901"/>
    <n v="-8.7849984904067604"/>
    <s v="MD|MYDB-20260930270056|SC00001/MC00046|Toko Lalu Dirahup|087716211449"/>
    <s v="MYDIGIBIZPARTNER"/>
    <m/>
    <m/>
    <m/>
    <m/>
    <m/>
    <m/>
    <m/>
    <m/>
    <s v="Management Janji"/>
    <s v="2026-10-03 11:00:00 | Nama PIC:  bp lalu No HP: 087716211449 Alt: Tanggal: 03/10/2026 Jam Pasang: Siang Note: Hubungi sebelum ke lokasi, terimakasih. "/>
    <s v="FCC"/>
    <d v="2026-01-10T17:55:32"/>
    <d v="2026-10-03T11:00:00"/>
    <m/>
    <s v="PS"/>
    <s v="LOMBOK TENGAH"/>
    <s v="NO ADDON"/>
    <n v="20261003"/>
    <s v="Completed"/>
    <s v="HSI Bisnis PSB 70% - 150 Mbps"/>
    <s v="INDIBIZ"/>
    <m/>
    <m/>
    <d v="2026-10-03T11:00:00"/>
    <s v="2026-10-03 11:00:00 | Nama PIC:  bp lalu No HP: 087716211449 Alt: Tanggal: 03/10/2026 Jam Pasang: Siang Note: Hubungi sebelum ke lokasi, terimakasih. "/>
    <n v="2026"/>
    <n v="10"/>
    <n v="3"/>
    <d v="2026-10-03T00:00:00"/>
    <n v="-0.45833333333575865"/>
    <x v="0"/>
  </r>
  <r>
    <n v="20"/>
    <n v="1002621183"/>
    <n v="3"/>
    <x v="0"/>
    <n v="5"/>
    <s v="MATARAM"/>
    <s v="LOMBOK BARAT TENGAH"/>
    <s v="PRY"/>
    <s v="REG"/>
    <s v="AO"/>
    <x v="0"/>
    <s v="1P INET"/>
    <s v="Completed (PS)"/>
    <s v="RBS-Regional 3"/>
    <d v="2026-10-03T18:08:02"/>
    <d v="2026-10-04T14:10:35"/>
    <n v="69403751"/>
    <m/>
    <n v="172603792377"/>
    <s v="KANTOR DESA TANAK RARANG"/>
    <s v="ODP-PYA-FAE/39 FAE/D07/39.01"/>
    <s v="WO065674306"/>
    <m/>
    <m/>
    <m/>
    <n v="116.22030700000001"/>
    <n v="-8.7608580000000007"/>
    <s v="|MC40242|MYIA-028636920534/POI/RATIM/081990557290/znlmnndr@gmail.com"/>
    <s v="MYIB_ASSISTANT"/>
    <m/>
    <m/>
    <m/>
    <m/>
    <m/>
    <m/>
    <m/>
    <m/>
    <s v="Management Janji"/>
    <s v="2026-10-05 11:00:00 | Jam pemasangan : 12.00 Info Tambahan : Hubungi pelanggan dulu sebelum ke lokasi terimakasih"/>
    <s v="FCC"/>
    <d v="2026-03-10T18:10:29"/>
    <d v="2026-10-05T11:00:00"/>
    <m/>
    <s v="PS"/>
    <s v="LOMBOK TENGAH"/>
    <s v="NO ADDON"/>
    <n v="20261004"/>
    <s v="Completed"/>
    <s v="HSI Bisnis Promo Hari Pelanggan Nasional PSB 70% - 200 Mbps"/>
    <s v="INDIBIZ"/>
    <m/>
    <m/>
    <d v="2026-10-05T11:00:00"/>
    <s v="2026-10-05 11:00:00 | Jam pemasangan : 12.00 Info Tambahan : Hubungi pelanggan dulu sebelum ke lokasi terimakasih"/>
    <n v="2026"/>
    <n v="10"/>
    <n v="4"/>
    <d v="2026-10-04T00:00:00"/>
    <n v="-1.4583333333357587"/>
    <x v="0"/>
  </r>
  <r>
    <n v="21"/>
    <n v="1002621235"/>
    <n v="3"/>
    <x v="0"/>
    <n v="5"/>
    <s v="MATARAM"/>
    <s v="LOMBOK BARAT TENGAH"/>
    <s v="PRY"/>
    <s v="REG"/>
    <s v="AO"/>
    <x v="0"/>
    <s v="1P INET"/>
    <s v="Completed (PS)"/>
    <s v="RBS-Regional 3"/>
    <d v="2026-10-04T07:32:35"/>
    <d v="2026-10-04T16:36:15"/>
    <n v="69403783"/>
    <m/>
    <n v="172603792378"/>
    <s v="Mama homestay"/>
    <s v="ODP-PYA-FAS/63 FAS/D07/63.01"/>
    <s v="WO065686009"/>
    <m/>
    <m/>
    <m/>
    <n v="116.276986822485"/>
    <n v="-8.8713724455214198"/>
    <s v="MD|MYDB-20261003270235|SC00001/MC00149|Mama homestay|081947817974"/>
    <s v="MYDIGIBIZPARTNER"/>
    <m/>
    <m/>
    <m/>
    <m/>
    <m/>
    <m/>
    <m/>
    <m/>
    <s v="Management Janji"/>
    <s v="2026-10-05 11:00:00 | Nama PIC : IBU JIHAN No HP : 081947817974 Alt :  M Janji : (SENIN/5/OKTOBER/2026) jam Pasang : 09:00 Note : hubungi pelanggan jika ingin kelokasi"/>
    <s v="FCC"/>
    <d v="2026-04-10T07:40:07"/>
    <d v="2026-10-05T11:00:00"/>
    <m/>
    <s v="PS"/>
    <s v="LOMBOK TENGAH"/>
    <s v="NO ADDON"/>
    <n v="20261004"/>
    <s v="Completed"/>
    <s v="HSI Bisnis Promo Hari Pelanggan Nasional PSB 70% - 200 Mbps"/>
    <s v="INDIBIZ"/>
    <m/>
    <m/>
    <d v="2026-10-05T11:00:00"/>
    <s v="2026-10-05 11:00:00 | Nama PIC : IBU JIHAN No HP : 081947817974 Alt :  M Janji : (SENIN/5/OKTOBER/2026) jam Pasang : 09:00 Note : hubungi pelanggan jika ingin kelokasi"/>
    <n v="2026"/>
    <n v="10"/>
    <n v="4"/>
    <d v="2026-10-04T00:00:00"/>
    <n v="-1.4583333333357587"/>
    <x v="0"/>
  </r>
  <r>
    <n v="22"/>
    <n v="1002621358"/>
    <n v="3"/>
    <x v="0"/>
    <n v="5"/>
    <s v="MATARAM"/>
    <s v="LOMBOK BARAT TENGAH"/>
    <s v="PRY"/>
    <s v="REG"/>
    <s v="AO"/>
    <x v="0"/>
    <s v="1P INET"/>
    <s v="Completed (PS)"/>
    <s v="RBS-Regional 3"/>
    <d v="2026-10-04T12:29:35"/>
    <d v="2026-10-05T16:31:00"/>
    <n v="69403876"/>
    <m/>
    <n v="172603792382"/>
    <s v="TOKO ANGGA"/>
    <s v="ODP-PYA-FAK/16 FAK/D04/16.01"/>
    <s v="WO065701844"/>
    <m/>
    <m/>
    <m/>
    <n v="116.27727299999999"/>
    <n v="-8.7051820000000006"/>
    <s v="|MC40272|MYIA-018490757290/POI/Angga ardyansah/085353813883/greatwall1996a@gmail.com"/>
    <s v="MYIB_ASSISTANT"/>
    <m/>
    <m/>
    <m/>
    <m/>
    <m/>
    <m/>
    <m/>
    <m/>
    <s v="Management Janji"/>
    <s v="2026-10-05 11:00:00 | Tanggal pemasangan : 05 OKTOBER 2026 Jam pemasangan : pagi/siang Info Tambahan : Hubungi pelanggan dulu sebelum ke lokasi terima kasih"/>
    <s v="FCC"/>
    <d v="2026-04-10T12:40:34"/>
    <d v="2026-10-05T11:00:00"/>
    <m/>
    <s v="PS"/>
    <s v="LOMBOK TENGAH"/>
    <s v="NO ADDON"/>
    <n v="20261005"/>
    <s v="Completed"/>
    <s v="HSI Bisnis Promo Hari Pelanggan Nasional PSB 70% - 75 Mbps"/>
    <s v="INDIBIZ"/>
    <m/>
    <m/>
    <d v="2026-10-05T11:00:00"/>
    <s v="2026-10-05 11:00:00 | Tanggal pemasangan : 05 OKTOBER 2026 Jam pemasangan : pagi/siang Info Tambahan : Hubungi pelanggan dulu sebelum ke lokasi terima kasih"/>
    <n v="2026"/>
    <n v="10"/>
    <n v="5"/>
    <d v="2026-10-05T00:00:00"/>
    <n v="-0.45833333333575865"/>
    <x v="0"/>
  </r>
  <r>
    <n v="23"/>
    <n v="1002624413"/>
    <n v="3"/>
    <x v="0"/>
    <n v="5"/>
    <s v="MATARAM"/>
    <s v="LOMBOK BARAT TENGAH"/>
    <s v="PRY"/>
    <s v="REG"/>
    <s v="AO"/>
    <x v="0"/>
    <m/>
    <s v="Completed (PS)"/>
    <s v="RBS-Regional 3"/>
    <d v="2026-10-06T13:51:10"/>
    <d v="2026-10-06T14:54:38"/>
    <n v="69396080"/>
    <m/>
    <n v="172603792448"/>
    <s v="SUN DAY SUPPLY"/>
    <s v="ODP-PYA-FBG/10"/>
    <s v="WO065860294"/>
    <m/>
    <m/>
    <m/>
    <n v="116.283749334478"/>
    <n v="-8.8907426862706593"/>
    <s v="MD|MYDB-20260921269336|DN00001/MN01272|SUN DAY SUPPLY|082147823521"/>
    <s v="MYDIGIBIZPARTNER"/>
    <m/>
    <m/>
    <m/>
    <m/>
    <m/>
    <m/>
    <m/>
    <m/>
    <s v="Management Janji"/>
    <s v="2026-09-23 15:00:00 | Nama Pic : MR SEAN  No Hp Pic : 082147823521  Jam Pemasangan : 08:00 - 12.00  Tanggal Pemasangan : RABU 23 SEPTEMBER 2025  Info Tambahan : Hubungi pelanggan sebelum datang ke lokasi"/>
    <s v="FCC"/>
    <d v="2026-06-10T14:25:39"/>
    <m/>
    <m/>
    <s v="PS"/>
    <s v="LOMBOK TENGAH"/>
    <s v="NO ADDON"/>
    <n v="202610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6T07:00:00"/>
    <s v="2026-09-23 15:00:00 | Nama Pic : MR SEAN  No Hp Pic : 082147823521  Jam Pemasangan : 08:00 - 12.00  Tanggal Pemasangan : RABU 23 SEPTEMBER 2025  Info Tambahan : Hubungi pelanggan sebelum datang ke lokasi"/>
    <n v="2026"/>
    <n v="10"/>
    <n v="6"/>
    <d v="2026-10-06T00:00:00"/>
    <n v="-0.29166666666424135"/>
    <x v="0"/>
  </r>
  <r>
    <n v="24"/>
    <n v="1002623366"/>
    <n v="3"/>
    <x v="0"/>
    <n v="5"/>
    <s v="MATARAM"/>
    <s v="LOMBOK BARAT TENGAH"/>
    <s v="PRY"/>
    <s v="REG"/>
    <s v="AO"/>
    <x v="0"/>
    <s v="1P INET"/>
    <s v="Completed (PS)"/>
    <s v="RBS-Regional 3"/>
    <d v="2026-10-06T07:35:40"/>
    <d v="2026-10-06T18:33:46"/>
    <n v="69404660"/>
    <m/>
    <n v="172603792395"/>
    <s v="TOKO FAQIH"/>
    <s v="ODP-PYA-FAM/44 FAM/D05/44.01"/>
    <s v="WO065819587"/>
    <m/>
    <m/>
    <m/>
    <n v="116.275495849549"/>
    <n v="-8.7135408615783199"/>
    <s v="MD|MYDB-20261005270315|SC00001/MC00069|TOKO FAQIH|082341566442"/>
    <s v="MYDIGIBIZPARTNER"/>
    <m/>
    <m/>
    <m/>
    <m/>
    <m/>
    <m/>
    <m/>
    <m/>
    <s v="Management Janji"/>
    <s v="2026-10-07 08:00:00 | Nama Pic : FAQIH No Hp Pic : 082341566442 No alt : - Jam Pemasangan : pagi  Tanggal Pemasangan : 7 Oktober 2026"/>
    <s v="FCC"/>
    <d v="2026-06-10T08:10:17"/>
    <d v="2026-10-07T08:00:00"/>
    <m/>
    <s v="PS"/>
    <s v="LOMBOK TENGAH"/>
    <s v="NO ADDON"/>
    <n v="20261006"/>
    <s v="Completed"/>
    <s v="HSI Bisnis Promo Hari Pelanggan Nasional PSB 70% - 100 Mbps Dual Band"/>
    <s v="INDIBIZ"/>
    <m/>
    <m/>
    <d v="2026-10-07T08:00:00"/>
    <s v="2026-10-07 08:00:00 | Nama Pic : FAQIH No Hp Pic : 082341566442 No alt : - Jam Pemasangan : pagi  Tanggal Pemasangan : 7 Oktober 2026"/>
    <n v="2026"/>
    <n v="10"/>
    <n v="6"/>
    <d v="2026-10-06T00:00:00"/>
    <n v="-1.3333333333357587"/>
    <x v="0"/>
  </r>
  <r>
    <n v="25"/>
    <n v="1002623606"/>
    <n v="3"/>
    <x v="0"/>
    <n v="5"/>
    <s v="MATARAM"/>
    <s v="LOMBOK BARAT TENGAH"/>
    <s v="PRY"/>
    <s v="REG"/>
    <s v="AO"/>
    <x v="0"/>
    <m/>
    <s v="Completed (PS)"/>
    <s v="RBS-Regional 3"/>
    <d v="2026-10-06T09:30:15"/>
    <d v="2026-10-06T11:37:23"/>
    <n v="69403835"/>
    <m/>
    <n v="172603792401"/>
    <s v="Toko Rano Dinata"/>
    <s v="ODP-PYA-FBL/04"/>
    <s v="WO065829138"/>
    <m/>
    <m/>
    <m/>
    <n v="116.3134694"/>
    <n v="-8.8035212999999999"/>
    <s v="MD|MYDB-20261003270206|SC00001/MC00046|Toko Rano Dinata|087797095783"/>
    <s v="MYDIGIBIZPARTNER"/>
    <m/>
    <m/>
    <m/>
    <m/>
    <m/>
    <m/>
    <m/>
    <m/>
    <s v="Management Janji"/>
    <s v="2026-10-05 11:00:00 | Nama PIC: bp rano  Notel: 087797095783  Tanggal: 5/10/2026  Jam Pasang: Pagi  Note: Hubungi sebelum ke lokasi, terimakasih.   "/>
    <s v="FCC"/>
    <d v="2026-06-10T09:40:14"/>
    <m/>
    <m/>
    <s v="PS"/>
    <s v="LOMBOK TENGAH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10-05 11:00:00 | Nama PIC: bp rano  Notel: 087797095783  Tanggal: 5/10/2026  Jam Pasang: Pagi  Note: Hubungi sebelum ke lokasi, terimakasih.   "/>
    <n v="2026"/>
    <n v="10"/>
    <n v="6"/>
    <d v="2026-10-06T00:00:00"/>
    <n v="-0.29166666666424135"/>
    <x v="0"/>
  </r>
  <r>
    <n v="26"/>
    <n v="1002625164"/>
    <n v="3"/>
    <x v="0"/>
    <n v="5"/>
    <s v="MATARAM"/>
    <s v="LOMBOK BARAT TENGAH"/>
    <s v="PRY"/>
    <s v="REG"/>
    <s v="AO"/>
    <x v="0"/>
    <s v="1P INET"/>
    <s v="Completed (PS)"/>
    <s v="RBS-Regional 3"/>
    <d v="2026-10-06T18:19:40"/>
    <d v="2026-10-07T16:54:56"/>
    <n v="69405379"/>
    <m/>
    <n v="172603792515"/>
    <s v="TOKO IBU MIA"/>
    <s v="ODP-PYA-FAM/92 FAM/D06/92.01"/>
    <s v="WO065889138"/>
    <m/>
    <m/>
    <m/>
    <n v="116.2634755"/>
    <n v="-8.7084796000000004"/>
    <s v="|MC40002|MYIA-065491004533/POI/MUHAMMAD KHAERUL NASIHI/087858499601/muhammadkhaerulnasihi@gmail.com"/>
    <s v="MYIB_ASSISTANT"/>
    <m/>
    <m/>
    <m/>
    <m/>
    <m/>
    <m/>
    <m/>
    <m/>
    <s v="Management Janji"/>
    <s v="2026-10-07 15:00:00 | Nama PIC:  bp khaerul  No HP: 087858499601 Alt: Tanggal: 7/10/2026 Jam Pasang: Sore Note: Hubungi sebelum ke lokasi, terimakasih.  "/>
    <s v="FCC"/>
    <d v="2026-06-10T18:25:23"/>
    <d v="2026-10-07T15:00:00"/>
    <m/>
    <s v="PS"/>
    <s v="LOMBOK TENGAH"/>
    <s v="NO ADDON"/>
    <n v="20261007"/>
    <s v="Completed"/>
    <s v="HSI Bisnis Khusus Winback PSB 70% - 75 Mbps"/>
    <s v="INDIBIZ"/>
    <m/>
    <m/>
    <d v="2026-10-07T15:00:00"/>
    <s v="2026-10-07 15:00:00 | Nama PIC:  bp khaerul  No HP: 087858499601 Alt: Tanggal: 7/10/2026 Jam Pasang: Sore Note: Hubungi sebelum ke lokasi, terimakasih.  "/>
    <n v="2026"/>
    <n v="10"/>
    <n v="7"/>
    <d v="2026-10-07T00:00:00"/>
    <n v="-0.625"/>
    <x v="0"/>
  </r>
  <r>
    <n v="27"/>
    <n v="1002626043"/>
    <n v="3"/>
    <x v="0"/>
    <n v="5"/>
    <s v="MATARAM"/>
    <s v="LOMBOK BARAT TENGAH"/>
    <s v="PRY"/>
    <s v="REG"/>
    <s v="AO"/>
    <x v="0"/>
    <s v="1P INET"/>
    <s v="Completed (PS)"/>
    <s v="RBS-Regional 3"/>
    <d v="2026-10-07T13:01:34"/>
    <d v="2026-10-08T15:50:08"/>
    <n v="69405827"/>
    <m/>
    <n v="172603791856"/>
    <s v="Toko Heri Susanto"/>
    <s v="ODP-PYA-FCLH/16 FCLH/F08/16.01"/>
    <s v="WO065932303"/>
    <m/>
    <m/>
    <m/>
    <n v="116.32275369018301"/>
    <n v="-8.8940451935785596"/>
    <s v="MD|MYDB-20261007270396|SC00001/MC00046|Toko Heri Susanto|087746011903"/>
    <s v="MYDIGIBIZPARTNER"/>
    <m/>
    <m/>
    <m/>
    <m/>
    <m/>
    <m/>
    <m/>
    <m/>
    <s v="Management Janji"/>
    <s v="2026-10-08 11:00:00 | Tanggal pemasangan: 08/10/2026 Jam pemasangan : pagi / siang Info Tambahan : Hubungi pelanggan dulu sebelum ke lokasi. terima kasih "/>
    <s v="FCC"/>
    <d v="2026-07-10T13:10:36"/>
    <d v="2026-10-08T11:00:00"/>
    <m/>
    <s v="PS"/>
    <s v="LOMBOK TENGAH"/>
    <s v="NO ADDON"/>
    <n v="20261008"/>
    <s v="Completed"/>
    <s v="HSI Bisnis PSB 70% - 150 Mbps"/>
    <s v="INDIBIZ"/>
    <m/>
    <m/>
    <d v="2026-10-08T11:00:00"/>
    <s v="2026-10-08 11:00:00 | Tanggal pemasangan: 08/10/2026 Jam pemasangan : pagi / siang Info Tambahan : Hubungi pelanggan dulu sebelum ke lokasi. terima kasih "/>
    <n v="2026"/>
    <n v="10"/>
    <n v="8"/>
    <d v="2026-10-08T00:00:00"/>
    <n v="-0.45833333333575865"/>
    <x v="0"/>
  </r>
  <r>
    <n v="28"/>
    <n v="1002628404"/>
    <n v="3"/>
    <x v="0"/>
    <n v="5"/>
    <s v="MATARAM"/>
    <s v="LOMBOK BARAT TENGAH"/>
    <s v="PRY"/>
    <s v="REG"/>
    <s v="AO"/>
    <x v="0"/>
    <m/>
    <s v="Completed (PS)"/>
    <s v="RBS-Regional 3"/>
    <d v="2026-10-08T16:50:10"/>
    <d v="2026-10-08T17:24:41"/>
    <n v="69402728"/>
    <m/>
    <n v="172603791872"/>
    <s v="Toko Wirabakti"/>
    <s v="ODP-PYA-FBL/06"/>
    <s v="WO066039415"/>
    <m/>
    <m/>
    <m/>
    <n v="116.31345901541199"/>
    <n v="-8.8022397953860807"/>
    <s v="MD|MYDB-20261002270148|SC00001/MC00046|Toko Wirabakti|087797095789"/>
    <s v="MYDIGIBIZPARTNER"/>
    <m/>
    <m/>
    <m/>
    <m/>
    <m/>
    <m/>
    <m/>
    <m/>
    <s v="Management Janji"/>
    <s v="2026-10-03 08:00:00 | Tanggal pemasangan: 03/10/2026  Jam pemasangan : pagi / siang  Info Tambahan : Hubungi pelanggan dulu sebelum ke lokasi.  terima kasih"/>
    <s v="FCC"/>
    <d v="2026-08-10T17:25:16"/>
    <m/>
    <m/>
    <s v="PS"/>
    <s v="LOMBOK TENGAH"/>
    <s v="NO ADDON"/>
    <n v="20261008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10-08T07:00:00"/>
    <s v="2026-10-03 08:00:00 | Tanggal pemasangan: 03/10/2026  Jam pemasangan : pagi / siang  Info Tambahan : Hubungi pelanggan dulu sebelum ke lokasi.  terima kasih"/>
    <n v="2026"/>
    <n v="10"/>
    <n v="8"/>
    <d v="2026-10-08T00:00:00"/>
    <n v="-0.29166666666424135"/>
    <x v="0"/>
  </r>
  <r>
    <n v="29"/>
    <n v="1002628759"/>
    <n v="3"/>
    <x v="0"/>
    <n v="5"/>
    <s v="MATARAM"/>
    <s v="LOMBOK BARAT TENGAH"/>
    <s v="PRY"/>
    <s v="REG"/>
    <s v="AO"/>
    <x v="0"/>
    <s v="1P INET"/>
    <s v="Completed (PS)"/>
    <s v="RBS-Regional 3"/>
    <d v="2026-10-09T08:17:34"/>
    <d v="2026-10-09T18:31:00"/>
    <n v="69406986"/>
    <m/>
    <n v="172603792531"/>
    <s v="Toko Kamarudin"/>
    <s v="ODP-PYA-FAW/20"/>
    <s v="WO066059665"/>
    <m/>
    <m/>
    <m/>
    <n v="116.221763813672"/>
    <n v="-8.8131381843449006"/>
    <s v="MD|MYDB-20261008270497|SC00001/MC00046|Toko Kamarudin|083132308729"/>
    <s v="MYDIGIBIZPARTNER"/>
    <m/>
    <m/>
    <m/>
    <m/>
    <m/>
    <m/>
    <m/>
    <m/>
    <s v="Management Janji"/>
    <s v="2026-10-10 08:00:00 | Nama :KAMARUDIN No HP :083132308729 No Alternatif : M Janji : 10/10/2026 Jam Pasang : Pagi NoteÃ‚Â :  Hubungi terlebih dahulu sebelum ke lokasi"/>
    <s v="FCC"/>
    <d v="2026-09-10T08:40:28"/>
    <d v="2026-10-10T08:00:00"/>
    <m/>
    <s v="PS"/>
    <s v="LOMBOK TENGAH"/>
    <s v="NO ADDON"/>
    <n v="20261009"/>
    <s v="Completed"/>
    <s v="HSI Bisnis PSB 70% - 150 Mbps"/>
    <s v="INDIBIZ"/>
    <m/>
    <m/>
    <d v="2026-10-10T08:00:00"/>
    <s v="2026-10-10 08:00:00 | Nama :KAMARUDIN No HP :083132308729 No Alternatif : M Janji : 10/10/2026 Jam Pasang : Pagi NoteÃ‚Â :  Hubungi terlebih dahulu sebelum ke lokasi"/>
    <n v="2026"/>
    <n v="10"/>
    <n v="9"/>
    <d v="2026-10-09T00:00:00"/>
    <n v="-1.3333333333357587"/>
    <x v="0"/>
  </r>
  <r>
    <n v="30"/>
    <n v="1002631887"/>
    <n v="3"/>
    <x v="0"/>
    <n v="5"/>
    <s v="MATARAM"/>
    <s v="LOMBOK BARAT TENGAH"/>
    <s v="PRY"/>
    <s v="REG"/>
    <s v="AO"/>
    <x v="0"/>
    <s v="1P INET"/>
    <s v="Completed (PS)"/>
    <s v="RBS-Regional 3"/>
    <d v="2026-10-12T08:01:34"/>
    <d v="2026-10-14T18:23:51"/>
    <n v="69408284"/>
    <m/>
    <n v="172603791908"/>
    <s v="Kios herman"/>
    <s v="ODP-PYA-FAG/57 FAG/D09/57.01"/>
    <s v="WO066223995"/>
    <m/>
    <m/>
    <m/>
    <n v="116.2470284"/>
    <n v="-8.6464666999999995"/>
    <s v="|MC40234|MYIA-050986402240/POI/herman/087865270260/aniisaaptri2703@gmail.com"/>
    <s v="MYIB_ASSISTANT"/>
    <m/>
    <m/>
    <m/>
    <m/>
    <m/>
    <m/>
    <m/>
    <m/>
    <s v="Management Janji"/>
    <s v="2026-10-13 08:00:00 | Tanggal Pemasangan : 13 Oktober 2026 Jam Pemasangan : 08:00 15:00 Info Tambahan : Hubungi pelanggan dulu sebelum ke lokasi terimakasih"/>
    <s v="FCC"/>
    <d v="2026-12-10T08:25:13"/>
    <d v="2026-10-13T08:00:00"/>
    <m/>
    <s v="PS"/>
    <s v="LOMBOK TENGAH"/>
    <s v="NO ADDON"/>
    <n v="20261014"/>
    <s v="Completed"/>
    <s v="HSI Bisnis Khusus Winback PSB 70% - 50 Mbps"/>
    <s v="INDIBIZ"/>
    <m/>
    <m/>
    <d v="2026-10-13T08:00:00"/>
    <s v="2026-10-13 08:00:00 | Tanggal Pemasangan : 13 Oktober 2026 Jam Pemasangan : 08:00 15:00 Info Tambahan : Hubungi pelanggan dulu sebelum ke lokasi terimakasih"/>
    <n v="2026"/>
    <n v="10"/>
    <n v="14"/>
    <d v="2026-10-14T00:00:00"/>
    <n v="0.66666666666424135"/>
    <x v="0"/>
  </r>
  <r>
    <n v="31"/>
    <n v="1002637298"/>
    <n v="3"/>
    <x v="0"/>
    <n v="5"/>
    <s v="MATARAM"/>
    <s v="LOMBOK BARAT TENGAH"/>
    <s v="PRY"/>
    <s v="REG"/>
    <s v="AO"/>
    <x v="0"/>
    <m/>
    <s v="Completed (PS)"/>
    <s v="RBS-Regional 3"/>
    <d v="2026-10-14T16:25:05"/>
    <d v="2026-10-14T18:21:45"/>
    <n v="69397078"/>
    <m/>
    <n v="172603791931"/>
    <s v="PT. SANTAI MASSAGE SPA"/>
    <s v="ODP-PYA-FAS/08"/>
    <s v="WO066426249"/>
    <m/>
    <m/>
    <m/>
    <n v="116.27456545913699"/>
    <n v="-8.8847377604282496"/>
    <s v="|MN01470|MYIA-066084145629/POI/MARILIS/087795085101/santaimassagelombok@gmail.com"/>
    <s v="Sales Profesional"/>
    <m/>
    <m/>
    <m/>
    <m/>
    <m/>
    <m/>
    <m/>
    <m/>
    <s v="Management Janji"/>
    <s v="2026-09-24 15:00:00 | Jam Pemasangan : siang  Tanggal Pemasangan : 24 SEPTEMBER 2026  Info Tambahan : Hubungi pelanggan sebelum datang ke lokasi  Terima kasih.  "/>
    <s v="FCC"/>
    <s v="14-10-2026 16:39:59"/>
    <m/>
    <m/>
    <s v="PS"/>
    <s v="LOMBOK TENGAH"/>
    <s v="NO ADDON"/>
    <n v="20261014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14T07:00:00"/>
    <s v="2026-09-24 15:00:00 | Jam Pemasangan : siang  Tanggal Pemasangan : 24 SEPTEMBER 2026  Info Tambahan : Hubungi pelanggan sebelum datang ke lokasi  Terima kasih.  "/>
    <n v="2026"/>
    <n v="10"/>
    <n v="14"/>
    <d v="2026-10-14T00:00:00"/>
    <n v="-0.29166666666424135"/>
    <x v="0"/>
  </r>
  <r>
    <n v="32"/>
    <n v="1002618978"/>
    <n v="3"/>
    <x v="0"/>
    <n v="5"/>
    <s v="MATARAM"/>
    <s v="LOMBOK BARAT TENGAH"/>
    <s v="PRY"/>
    <s v="REG"/>
    <s v="AO"/>
    <x v="0"/>
    <s v="1P INET"/>
    <s v="102 | FOLLOW UP COMPLETED"/>
    <s v="RBS-Regional 3"/>
    <d v="2026-10-02T08:43:40"/>
    <d v="2026-10-08T16:50:09"/>
    <n v="69402728"/>
    <m/>
    <n v="172603791819"/>
    <s v="Toko Wirabakti"/>
    <s v="ODP-PYA-FBL/07 FBL/D01/07.01"/>
    <s v="WO065543300"/>
    <m/>
    <m/>
    <m/>
    <n v="116.313012912869"/>
    <n v="-8.8024899953972096"/>
    <s v="MD|MYDB-20261002270148|SC00001/MC00046|Toko Wirabakti|087797095789"/>
    <s v="MYDIGIBIZPARTNER"/>
    <m/>
    <m/>
    <m/>
    <m/>
    <m/>
    <m/>
    <m/>
    <m/>
    <s v="Management Janji"/>
    <s v="2026-10-03 08:00:00 | Tanggal pemasangan: 03/10/2026 Jam pemasangan : pagi / siang Info Tambahan : Hubungi pelanggan dulu sebelum ke lokasi. terima kasih"/>
    <s v="FCC"/>
    <d v="2026-02-10T09:26:25"/>
    <d v="2026-10-03T08:00:00"/>
    <m/>
    <s v="REVOKE"/>
    <s v="LOMBOK TENGAH"/>
    <s v="NO ADDON"/>
    <m/>
    <s v="Follow Up Revoke Completed, New Order ID : SC1002628404"/>
    <s v="HSI Bisnis PSB 70% - 150 Mbps"/>
    <s v="INDIBIZ"/>
    <m/>
    <m/>
    <d v="2026-10-03T08:00:00"/>
    <s v="2026-10-03 08:00:00 | Tanggal pemasangan: 03/10/2026 Jam pemasangan : pagi / siang Info Tambahan : Hubungi pelanggan dulu sebelum ke lokasi. terima kasih"/>
    <m/>
    <m/>
    <m/>
    <e v="#NUM!"/>
    <e v="#NUM!"/>
    <x v="1"/>
  </r>
  <r>
    <n v="33"/>
    <n v="1002620766"/>
    <n v="3"/>
    <x v="0"/>
    <n v="5"/>
    <s v="MATARAM"/>
    <s v="LOMBOK BARAT TENGAH"/>
    <s v="PRY"/>
    <s v="REG"/>
    <s v="AO"/>
    <x v="0"/>
    <s v="1P INET"/>
    <s v="102 | FOLLOW UP COMPLETED"/>
    <s v="RBS-Regional 3"/>
    <d v="2026-10-03T09:22:40"/>
    <d v="2026-10-15T12:04:52"/>
    <n v="69403468"/>
    <m/>
    <n v="172603792364"/>
    <s v="YAYASAN PONPES DARISSUFFAH DAHE"/>
    <s v="ODP-PYA-FAC/14 FAC/D02/14.01"/>
    <s v="WO065628007"/>
    <m/>
    <m/>
    <m/>
    <n v="116.352053"/>
    <n v="-8.7611553999999998"/>
    <s v="|MC40002|MYIA-005936537520/POI/SINTIAWATI/081929315652/pondokpesantrenmujur@gmail.com"/>
    <s v="MYIB_ASSISTANT"/>
    <m/>
    <m/>
    <m/>
    <m/>
    <m/>
    <m/>
    <m/>
    <m/>
    <s v="Management Janji"/>
    <s v="2026-10-10 08:00:00 | Tanggal pemasangan : 10 OKTOBER 2026 Jam pemasangan : pagi/siang Info Tambahan : Hubungi pelanggan dulu sebelum ke lokasi terima kasih"/>
    <s v="FCC"/>
    <d v="2026-03-10T09:25:53"/>
    <d v="2026-10-10T08:00:00"/>
    <s v="Kendala Lainnya"/>
    <s v="REVOKE"/>
    <s v="LOMBOK TENGAH"/>
    <s v="NO ADDON"/>
    <m/>
    <s v="Follow Up Revoke Completed, New Order ID : SC1002638315"/>
    <s v="HSI Bisnis Promo Hari Pelanggan Nasional PSB 70% - 200 Mbps"/>
    <s v="INDIBIZ"/>
    <m/>
    <m/>
    <d v="2026-10-10T08:00:00"/>
    <s v="2026-10-10 08:00:00 | Tanggal pemasangan : 10 OKTOBER 2026 Jam pemasangan : pagi/siang Info Tambahan : Hubungi pelanggan dulu sebelum ke lokasi terima kasih"/>
    <m/>
    <m/>
    <m/>
    <e v="#NUM!"/>
    <e v="#NUM!"/>
    <x v="1"/>
  </r>
  <r>
    <n v="34"/>
    <n v="1002621319"/>
    <n v="3"/>
    <x v="0"/>
    <n v="5"/>
    <s v="MATARAM"/>
    <s v="LOMBOK BARAT TENGAH"/>
    <s v="PRY"/>
    <s v="REG"/>
    <s v="AO"/>
    <x v="0"/>
    <s v="1P INET"/>
    <s v="102 | FOLLOW UP COMPLETED"/>
    <s v="RBS-Regional 3"/>
    <d v="2026-10-04T10:58:41"/>
    <d v="2026-10-06T09:30:14"/>
    <n v="69403835"/>
    <m/>
    <n v="172603792380"/>
    <s v="Toko Rano Dinata"/>
    <s v="ODP-PYA-FBL/06 FBL/D01/06.01"/>
    <s v="WO065695476"/>
    <m/>
    <m/>
    <m/>
    <n v="116.31309304386301"/>
    <n v="-8.8024313504861595"/>
    <s v="MD|MYDB-20261003270206|SC00001/MC00046|Toko Rano Dinata|087797095783"/>
    <s v="MYDIGIBIZPARTNER"/>
    <m/>
    <m/>
    <m/>
    <m/>
    <m/>
    <m/>
    <m/>
    <m/>
    <s v="Management Janji"/>
    <s v="2026-10-05 11:00:00 | Nama PIC: bp rano Notel: 087797095783 Tanggal: 5/10/2026 Jam Pasang: Pagi Note: Hubungi sebelum ke lokasi, terimakasih.  "/>
    <s v="FCC"/>
    <d v="2026-04-10T11:24:52"/>
    <d v="2026-10-05T11:00:00"/>
    <m/>
    <s v="REVOKE"/>
    <s v="LOMBOK TENGAH"/>
    <s v="NO ADDON"/>
    <m/>
    <s v="Follow Up Revoke Completed, New Order ID : SC1002623606"/>
    <s v="HSI Bisnis PSB 70% - 150 Mbps"/>
    <s v="INDIBIZ"/>
    <m/>
    <m/>
    <d v="2026-10-05T11:00:00"/>
    <s v="2026-10-05 11:00:00 | Nama PIC: bp rano Notel: 087797095783 Tanggal: 5/10/2026 Jam Pasang: Pagi Note: Hubungi sebelum ke lokasi, terimakasih.  "/>
    <m/>
    <m/>
    <m/>
    <e v="#NUM!"/>
    <e v="#NUM!"/>
    <x v="1"/>
  </r>
  <r>
    <n v="35"/>
    <n v="1002624744"/>
    <n v="3"/>
    <x v="0"/>
    <n v="5"/>
    <s v="MATARAM"/>
    <s v="LOMBOK BARAT TENGAH"/>
    <s v="PRY"/>
    <s v="REG"/>
    <s v="AO"/>
    <x v="0"/>
    <m/>
    <s v="7 | OSS - PROVISIONING ISSUED"/>
    <s v="RBS-Regional 3"/>
    <d v="2026-10-06T15:25:44"/>
    <d v="2026-10-08T08:06:12"/>
    <n v="69405218"/>
    <m/>
    <n v="172603792512"/>
    <s v="Giri Rose Boutique Hotel"/>
    <s v="ODP-PYA-FBG/10"/>
    <s v="WO065882665"/>
    <m/>
    <m/>
    <m/>
    <n v="116.285090446472"/>
    <n v="-8.8926930500268195"/>
    <s v="RBS HSI |Rian Puja Atmawikarsa | 406910 | TREG 3 | Giri Rose Boutique Hotel | 087865228227| 081916022212|HSI BISNIS 200 MBPS"/>
    <s v="Amex"/>
    <m/>
    <m/>
    <m/>
    <m/>
    <m/>
    <m/>
    <m/>
    <m/>
    <s v="Management Janji"/>
    <s v="2026-10-08 08:00:00|M Janji : 07 Oktober 2026 Jam Pasang : Pagi 09:00 Note : hubungi pelanggan jika ingin kelokasi |40981182|MYDITA"/>
    <s v="FCC"/>
    <d v="2026-06-10T15:40:35"/>
    <d v="2026-10-08T08:00:00"/>
    <m/>
    <s v="PI"/>
    <s v="LOMBOK TENGAH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8:00:00"/>
    <s v="2026-10-08 08:00:00|M Janji : 07 Oktober 2026 Jam Pasang : Pagi 09:00 Note : hubungi pelanggan jika ingin kelokasi |40981182|MYDITA"/>
    <m/>
    <m/>
    <m/>
    <e v="#NUM!"/>
    <e v="#NUM!"/>
    <x v="1"/>
  </r>
  <r>
    <n v="36"/>
    <n v="1002625600"/>
    <n v="3"/>
    <x v="0"/>
    <n v="5"/>
    <s v="MATARAM"/>
    <s v="LOMBOK BARAT TENGAH"/>
    <s v="PRY"/>
    <s v="REG"/>
    <s v="AO"/>
    <x v="0"/>
    <m/>
    <s v="7 | OSS - PROVISIONING ISSUED"/>
    <s v="RBS-Regional 3"/>
    <d v="2026-10-07T10:24:48"/>
    <d v="2026-10-10T11:34:08"/>
    <n v="69405544"/>
    <m/>
    <n v="172603791344"/>
    <s v="Giri Rose Boutique Hotel"/>
    <s v="ODP-PYA-FBG/10"/>
    <s v="WO066094937"/>
    <m/>
    <m/>
    <m/>
    <n v="116.28613998780401"/>
    <n v="-8.8925721571295302"/>
    <s v="RBS HSI |Rian Puja Atmawikarsa | 406910 | TREG 3 | Giri Rose Boutique Hotel | 087865228227| 081916022212|HSI BISNIS 300 MBPS"/>
    <s v="Amex"/>
    <m/>
    <m/>
    <m/>
    <m/>
    <m/>
    <m/>
    <m/>
    <m/>
    <s v="Management Janji"/>
    <s v="2026-10-10 11:00:00|Nama PIC : Giri Rose Boutique Hotel No HP : 087865228227 Alt :  M Janji : 10/10/2026 Jam Pasang : 08.00  - 13:00  NoteÃ‚Â :  hubungi terlebih dahulu sebelum ke lokasi, terima kasih.|40981184|MYDITA"/>
    <s v="FCC"/>
    <d v="2026-07-10T10:25:27"/>
    <d v="2026-10-10T11:00:00"/>
    <m/>
    <s v="PI"/>
    <s v="LOMBOK TENGAH"/>
    <s v="NO ADDON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11:00:00"/>
    <s v="2026-10-10 11:00:00|Nama PIC : Giri Rose Boutique Hotel No HP : 087865228227 Alt :  M Janji : 10/10/2026 Jam Pasang : 08.00  - 13:00  NoteÃ‚Â :  hubungi terlebih dahulu sebelum ke lokasi, terima kasih.|40981184|MYDITA"/>
    <m/>
    <m/>
    <m/>
    <e v="#NUM!"/>
    <e v="#NUM!"/>
    <x v="1"/>
  </r>
  <r>
    <n v="37"/>
    <n v="1002628503"/>
    <n v="3"/>
    <x v="0"/>
    <n v="5"/>
    <s v="MATARAM"/>
    <s v="LOMBOK BARAT TENGAH"/>
    <s v="PRY"/>
    <s v="REG"/>
    <s v="AO"/>
    <x v="0"/>
    <s v="1P INET"/>
    <s v="OSS - FALLOUT"/>
    <s v="RBS-Regional 3"/>
    <d v="2026-10-08T17:22:34"/>
    <d v="2026-10-12T16:12:01"/>
    <n v="69406844"/>
    <m/>
    <n v="172603791874"/>
    <s v="UD. PRIMA MAHSUN"/>
    <s v="ODP-PYA-FAP/20 FAP/D03/20.01"/>
    <s v="WO066041828"/>
    <m/>
    <m/>
    <m/>
    <n v="116.34478634895601"/>
    <n v="-8.6302558087695491"/>
    <s v="|MC40299|MYIA-067804359524/POI/mahsun/081916792597/mahsuncun78@gmail.com"/>
    <s v="MYIB_ASSISTANT"/>
    <m/>
    <m/>
    <m/>
    <m/>
    <m/>
    <m/>
    <m/>
    <m/>
    <s v="Management Janji"/>
    <s v="2026-10-09 15:00:00 | Nama Pic : BP MAHSUN No Hp Pic : 081916792597 Jam Pemasangan : 08:00 - 12.00 Tanggal Pemasangan : JUMAT 09 OKTOBER 2026 Info Tambahan : Hubungi pelanggan sebelum datang ke lokasi"/>
    <s v="FCC"/>
    <d v="2026-08-10T17:25:16"/>
    <d v="2026-10-09T15:00:00"/>
    <s v="FALLOUT HOMEPASS"/>
    <s v="FO_WFM"/>
    <s v="LOMBOK TENGAH"/>
    <s v="NO ADDON"/>
    <m/>
    <s v="Provisioning Failed|WFM|INF009782370|salah tagging"/>
    <s v="HSI Bisnis Khusus Winback PSB 70% - 100 Mbps (ONT Dual Band)"/>
    <s v="INDIBIZ"/>
    <m/>
    <m/>
    <d v="2026-10-09T15:00:00"/>
    <s v="2026-10-09 15:00:00 | Nama Pic : BP MAHSUN No Hp Pic : 081916792597 Jam Pemasangan : 08:00 - 12.00 Tanggal Pemasangan : JUMAT 09 OKTOBER 2026 Info Tambahan : Hubungi pelanggan sebelum datang ke lokasi"/>
    <m/>
    <m/>
    <m/>
    <e v="#NUM!"/>
    <e v="#NUM!"/>
    <x v="1"/>
  </r>
  <r>
    <n v="38"/>
    <n v="1002638315"/>
    <n v="3"/>
    <x v="0"/>
    <n v="5"/>
    <s v="MATARAM"/>
    <s v="LOMBOK BARAT TENGAH"/>
    <s v="PRY"/>
    <s v="REG"/>
    <s v="AO"/>
    <x v="0"/>
    <m/>
    <s v="OSS - FALLOUT"/>
    <s v="RBS-Regional 3"/>
    <d v="2026-10-15T12:04:53"/>
    <d v="2026-10-15T18:57:07"/>
    <n v="69403468"/>
    <m/>
    <n v="172603792568"/>
    <s v="YAYASAN PONPES DARISSUFFAH DAHE"/>
    <s v="ODP-PYA-FBK/02"/>
    <s v="WO066469070"/>
    <m/>
    <m/>
    <m/>
    <n v="116.3524017"/>
    <n v="-8.7609615000000005"/>
    <s v="|MC40002|MYIA-005936537520/POI/SINTIAWATI/081929315652/pondokpesantrenmujur@gmail.com"/>
    <s v="Sales Profesional"/>
    <m/>
    <m/>
    <m/>
    <m/>
    <m/>
    <m/>
    <m/>
    <m/>
    <s v="Management Janji"/>
    <s v="2026-10-10 08:00:00 | Tanggal pemasangan : 10 OKTOBER 2026  Jam pemasangan : pagi/siang  Info Tambahan : Hubungi pelanggan dulu sebelum ke lokasi  terima kasih"/>
    <s v="FCC"/>
    <s v="15-10-2026 12:10:11"/>
    <m/>
    <s v="Kendala Pelanggan"/>
    <s v="FO_WFM"/>
    <s v="LOMBOK TENGAH"/>
    <s v="NO ADDON"/>
    <m/>
    <s v="Provisioning Failed|WFM|INF009835289|PRK_-8.7562817,116.3515741_lnjut bsok di lokasi sep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7:00:00"/>
    <s v="2026-10-10 08:00:00 | Tanggal pemasangan : 10 OKTOBER 2026  Jam pemasangan : pagi/siang  Info Tambahan : Hubungi pelanggan dulu sebelum ke lokasi  terima kasih"/>
    <m/>
    <m/>
    <m/>
    <e v="#NUM!"/>
    <e v="#NUM!"/>
    <x v="1"/>
  </r>
  <r>
    <n v="39"/>
    <n v="1002627372"/>
    <n v="3"/>
    <x v="0"/>
    <n v="5"/>
    <s v="MATARAM"/>
    <s v="LOMBOK BARAT TENGAH"/>
    <s v="PRY"/>
    <s v="REG"/>
    <s v="AO"/>
    <x v="0"/>
    <s v="1P INET"/>
    <s v="9 | WFM - UN-SCS"/>
    <s v="RBS-Regional 3"/>
    <d v="2026-10-08T10:12:37"/>
    <d v="2026-10-08T10:12:38"/>
    <n v="69400480"/>
    <m/>
    <m/>
    <s v="KITAB HOMESTAY"/>
    <m/>
    <s v="WO065293746"/>
    <m/>
    <m/>
    <m/>
    <n v="116.29940000000001"/>
    <n v="-8.8912200000000006"/>
    <s v="|MC40002|MYIA-013594188285/POI/KITAB/087763123703/tigahomestay@gmail.com"/>
    <s v="MYIB_ASSISTANT"/>
    <m/>
    <m/>
    <m/>
    <m/>
    <m/>
    <m/>
    <m/>
    <m/>
    <s v="Management Janji"/>
    <s v="2026-09-30 08:00:00 | Waktu pemasnagan : 30 September 2026 Jam pemasangan : 08.00 - 12.00 Mohon hubungi pelanggan sebelum ke lokasi  Terima kasih "/>
    <s v="FCC"/>
    <d v="2026-08-10T10:26:33"/>
    <d v="2026-09-30T00:00:00"/>
    <m/>
    <s v="UNSC"/>
    <s v="LOMBOK TENGAH"/>
    <s v="NO ADDON"/>
    <m/>
    <s v="Inprogress Alpro, SC Lama : SC1002612837"/>
    <s v="HSI Bisnis Promo Hari Pelanggan Nasional PSB 70% - 100 Mbps"/>
    <s v="INDIBIZ"/>
    <m/>
    <m/>
    <d v="2026-09-30T08:00:00"/>
    <s v="2026-09-30 08:00:00 | Waktu pemasnagan : 30 September 2026 Jam pemasangan : 08.00 - 12.00 Mohon hubungi pelanggan sebelum ke lokasi  Terima kasih "/>
    <m/>
    <m/>
    <m/>
    <e v="#NUM!"/>
    <e v="#NUM!"/>
    <x v="1"/>
  </r>
  <r>
    <n v="40"/>
    <n v="1002637630"/>
    <n v="3"/>
    <x v="0"/>
    <n v="5"/>
    <s v="MATARAM"/>
    <s v="LOMBOK BARAT TENGAH"/>
    <s v="PRY"/>
    <s v="REG"/>
    <s v="AO"/>
    <x v="0"/>
    <s v="1P INET"/>
    <s v="MIE - SEND SURVEY"/>
    <s v="RBS-Regional 3"/>
    <d v="2026-10-15T07:58:40"/>
    <d v="2026-10-15T08:00:01"/>
    <n v="69410473"/>
    <m/>
    <n v="172603791936"/>
    <s v="PT. SANTAI MASSAGE SPA"/>
    <s v="ODP-PYA-FAS/18 FAS/D01/18.01"/>
    <s v="WO066445403"/>
    <m/>
    <m/>
    <m/>
    <n v="116.2771383"/>
    <n v="-8.8917631999999998"/>
    <s v="|MN01470|MYIA-020446269515/POI/MARILIS/087795085101/santaimassagelombok@gmail.com"/>
    <s v="MYIB_ASSISTANT"/>
    <m/>
    <m/>
    <m/>
    <m/>
    <m/>
    <m/>
    <m/>
    <m/>
    <s v="Management Janji"/>
    <s v="2026-10-16 08:00:00 | Tanggal : 16 Oktober 2026 Jam : pagi (AKTIVASI) Hubungi pelanggan sebelum ke lokasi "/>
    <s v="FCC"/>
    <s v="15-10-2026 08:10:05"/>
    <d v="2026-10-16T08:00:00"/>
    <m/>
    <s v="SURVEY_NEW_MANJA"/>
    <s v="LOMBOK TENGAH"/>
    <s v="NO ADDON"/>
    <m/>
    <s v="MIE - SEND SURVEY"/>
    <s v="HSI Bisnis PSB 70% - 200 Mbps"/>
    <s v="INDIBIZ"/>
    <m/>
    <m/>
    <d v="2026-10-16T08:00:00"/>
    <s v="2026-10-16 08:00:00 | Tanggal : 16 Oktober 2026 Jam : pagi (AKTIVASI) Hubungi pelanggan sebelum ke lokasi "/>
    <m/>
    <m/>
    <m/>
    <e v="#NUM!"/>
    <e v="#NUM!"/>
    <x v="1"/>
  </r>
  <r>
    <n v="41"/>
    <n v="1002624841"/>
    <n v="3"/>
    <x v="0"/>
    <n v="5"/>
    <s v="MATARAM"/>
    <s v="LOMBOK BARAT TENGAH"/>
    <s v="PRY"/>
    <s v="REG"/>
    <s v="AO"/>
    <x v="0"/>
    <m/>
    <s v="CANCEL COMPLETED"/>
    <s v="RBS-Regional 3"/>
    <d v="2026-10-06T15:49:05"/>
    <d v="2026-10-10T02:00:19"/>
    <n v="69405256"/>
    <m/>
    <n v="172603792513"/>
    <s v="Giri Rose Boutique Hotel"/>
    <s v="ODP-PYA-FBG/10"/>
    <m/>
    <m/>
    <m/>
    <m/>
    <n v="116.285858"/>
    <n v="-8.8928619999999992"/>
    <s v="RBS HSI |Rian Puja Atmawikarsa | 406910 | TREG 3 | Giri Rose Boutique Hotel | 087865228227| 081916022212|HSI BISNIS 200 MBPS"/>
    <s v="Amex"/>
    <m/>
    <m/>
    <m/>
    <m/>
    <m/>
    <m/>
    <m/>
    <m/>
    <m/>
    <m/>
    <m/>
    <d v="2026-06-10T15:55:41"/>
    <m/>
    <m/>
    <s v="REJECT_FCC"/>
    <s v="LOMBOK TENGAH"/>
    <s v="NO ADDON"/>
    <m/>
    <s v="Order dicancel oleh SYSTEM remark : CANCEL ORDER by System : pelanggan belum melakukan upload dokumen melebihi 3 hari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42"/>
    <n v="1002630870"/>
    <n v="3"/>
    <x v="0"/>
    <n v="5"/>
    <s v="MATARAM"/>
    <s v="LOMBOK TIMUR UTARA"/>
    <s v="MBG"/>
    <s v="REG"/>
    <s v="AO"/>
    <x v="0"/>
    <s v="1P INET"/>
    <s v="Completed (PS)"/>
    <s v="RBS-Regional 3"/>
    <d v="2026-10-10T12:31:35"/>
    <d v="2026-10-12T14:49:46"/>
    <n v="69407852"/>
    <m/>
    <n v="172620205128"/>
    <s v="Hai Lombok"/>
    <s v="ODP-MBG-FAE/35 FAE/D03/35.01"/>
    <s v="WO066151936"/>
    <m/>
    <m/>
    <m/>
    <n v="116.42188310623099"/>
    <n v="-8.5883461456235608"/>
    <s v="MD|MYDB-20261010270556|SC00001/MC00149|Hai Lombok|082341683625"/>
    <s v="MYDIGIBIZPARTNER"/>
    <m/>
    <m/>
    <m/>
    <m/>
    <m/>
    <m/>
    <m/>
    <m/>
    <s v="Management Janji"/>
    <s v="2026-10-11 11:00:00 | Nama PIC : Bp Bahari No HP : 082341683625 No Alt : - M Janji : 11 Oktober  2026 Jam Pasang : Pagi / Siang Note : hubungi pelanggan jika ingin kelokasi "/>
    <s v="FCC"/>
    <d v="2026-10-10T12:40:11"/>
    <d v="2026-10-11T11:00:00"/>
    <m/>
    <s v="PS"/>
    <s v="LOMBOK TIMUR"/>
    <s v="NO ADDON"/>
    <n v="20261012"/>
    <s v="Completed"/>
    <s v="HSI Bisnis Promo Hari Pelanggan Nasional PSB 70% - 150 Mbps"/>
    <s v="INDIBIZ"/>
    <m/>
    <m/>
    <d v="2026-10-11T11:00:00"/>
    <s v="2026-10-11 11:00:00 | Nama PIC : Bp Bahari No HP : 082341683625 No Alt : - M Janji : 11 Oktober  2026 Jam Pasang : Pagi / Siang Note : hubungi pelanggan jika ingin kelokasi "/>
    <n v="2026"/>
    <n v="10"/>
    <n v="12"/>
    <d v="2026-10-12T00:00:00"/>
    <n v="0.54166666666424135"/>
    <x v="0"/>
  </r>
  <r>
    <n v="43"/>
    <n v="1002636601"/>
    <n v="3"/>
    <x v="0"/>
    <n v="5"/>
    <s v="MATARAM"/>
    <s v="LOMBOK TIMUR UTARA"/>
    <s v="MBG"/>
    <s v="REG"/>
    <s v="AO"/>
    <x v="0"/>
    <s v="1P INET"/>
    <s v="Completed (PS)"/>
    <s v="RBS-Regional 3"/>
    <d v="2026-10-14T12:01:35"/>
    <d v="2026-10-15T21:28:14"/>
    <n v="69410057"/>
    <m/>
    <n v="172620205133"/>
    <s v="Al hidayah ummat sejahtera"/>
    <s v="ODP-MBG-FAE/34 FAE/D03/34.01"/>
    <s v="WO066396211"/>
    <m/>
    <m/>
    <m/>
    <n v="116.421911604702"/>
    <n v="-8.5883912318785605"/>
    <s v="MD|MYDB-20261014270715|SC00001/MC00149|Al hidayah ummat sejahtera|087763193054"/>
    <s v="MYDIGIBIZPARTNER"/>
    <m/>
    <m/>
    <m/>
    <m/>
    <m/>
    <m/>
    <m/>
    <m/>
    <s v="Management Janji"/>
    <s v="2026-10-15 08:00:00 | Tanggal Pemasangan : 15 Oktober 2026 Jam pemasangan : 08.00 12.00 Info Tambahan : Hubungi pelanggan dulu sebelum ke lokasi terima kasih."/>
    <s v="FCC"/>
    <s v="14-10-2026 12:24:54"/>
    <d v="2026-10-15T08:00:00"/>
    <m/>
    <s v="PS"/>
    <s v="LOMBOK TIMUR"/>
    <s v="NO ADDON"/>
    <n v="20261015"/>
    <s v="Completed"/>
    <s v="HSI Bisnis Promo Hari Pelanggan Nasional PSB 70% - 300 Mbps"/>
    <s v="INDIBIZ"/>
    <m/>
    <m/>
    <d v="2026-10-15T08:00:00"/>
    <s v="2026-10-15 08:00:00 | Tanggal Pemasangan : 15 Oktober 2026 Jam pemasangan : 08.00 12.00 Info Tambahan : Hubungi pelanggan dulu sebelum ke lokasi terima kasih."/>
    <n v="2026"/>
    <n v="10"/>
    <n v="15"/>
    <d v="2026-10-15T00:00:00"/>
    <n v="-0.33333333333575865"/>
    <x v="0"/>
  </r>
  <r>
    <n v="44"/>
    <n v="1002638417"/>
    <n v="3"/>
    <x v="0"/>
    <n v="5"/>
    <s v="MATARAM"/>
    <s v="LOMBOK TIMUR UTARA"/>
    <s v="MBG"/>
    <s v="REG"/>
    <s v="AO"/>
    <x v="0"/>
    <s v="1P INET"/>
    <s v="MIE - SEND SURVEY"/>
    <s v="RBS-Regional 3"/>
    <d v="2026-10-15T13:11:41"/>
    <d v="2026-10-15T13:14:06"/>
    <n v="69410782"/>
    <m/>
    <n v="172620205136"/>
    <s v="Miranda Rental PS5"/>
    <s v="ODP-MBG-FAC/85 FAC/D10/85.01"/>
    <s v="WO066475312"/>
    <m/>
    <m/>
    <m/>
    <n v="116.41346"/>
    <n v="-8.6407209999999992"/>
    <s v="|MN00915|MYIA-006326805666/POI/RUDI RAHMAT/08137926959/nioultimate@gmail.com"/>
    <s v="MYIB_ASSISTANT"/>
    <m/>
    <m/>
    <m/>
    <m/>
    <m/>
    <m/>
    <m/>
    <m/>
    <s v="Management Janji"/>
    <s v="2026-10-16 15:00:00 | Jam pemasangan : 08.00 - 12.00 Waktu pemasangan : 15 oktober 2026 Info Tambahan : Hubungi pelanggan dulu sebelum ke lokasi terimakasih"/>
    <s v="FCC"/>
    <s v="15-10-2026 13:25:34"/>
    <d v="2026-10-16T15:00:00"/>
    <m/>
    <s v="SURVEY_NEW_MANJA"/>
    <s v="LOMBOK TIMUR"/>
    <s v="NO ADDON"/>
    <m/>
    <s v="MIE - SEND SURVEY"/>
    <s v="HSI Bisnis Promo Hari Pelanggan Nasional PSB 70% - 100 Mbps Dual Band"/>
    <s v="INDIBIZ"/>
    <m/>
    <m/>
    <d v="2026-10-16T15:00:00"/>
    <s v="2026-10-16 15:00:00 | Jam pemasangan : 08.00 - 12.00 Waktu pemasangan : 15 oktober 2026 Info Tambahan : Hubungi pelanggan dulu sebelum ke lokasi terimakasih"/>
    <m/>
    <m/>
    <m/>
    <e v="#NUM!"/>
    <e v="#NUM!"/>
    <x v="1"/>
  </r>
  <r>
    <n v="45"/>
    <n v="1002617999"/>
    <n v="3"/>
    <x v="0"/>
    <n v="5"/>
    <s v="MATARAM"/>
    <s v="LOMBOK TIMUR UTARA"/>
    <s v="SEL"/>
    <s v="REG"/>
    <s v="AO"/>
    <x v="0"/>
    <s v="1P INET"/>
    <s v="Completed (PS)"/>
    <s v="RBS-Regional 3"/>
    <d v="2026-10-01T14:01:40"/>
    <d v="2026-10-02T18:51:51"/>
    <n v="69402420"/>
    <m/>
    <n v="172619203547"/>
    <s v="Toko Wiwin"/>
    <s v="ODP-SEL-FAT/17 FAT/D02/17.01"/>
    <s v="WO065495596"/>
    <m/>
    <m/>
    <m/>
    <n v="116.508950963616"/>
    <n v="-8.7742104745551899"/>
    <s v="MD|MYDB-20261001270110|SC00001/MC00149|Toko Wiwin|081902203306"/>
    <s v="MYDIGIBIZPARTNER"/>
    <m/>
    <m/>
    <m/>
    <m/>
    <m/>
    <m/>
    <m/>
    <m/>
    <s v="Management Janji"/>
    <s v="2026-10-03 11:00:00 | Tgl pemasangan : 3 Oktober 2026 Jam pemasangan : siang Info Tambahan : Hubungi pelanggan dulu sebelum ke lokasi terimakasih  "/>
    <s v="FCC"/>
    <d v="2026-01-10T14:10:17"/>
    <d v="2026-10-03T11:00:00"/>
    <m/>
    <s v="PS"/>
    <s v="LOMBOK TIMUR"/>
    <s v="NO ADDON"/>
    <n v="20261002"/>
    <s v="Completed"/>
    <s v="HSI Bisnis Promo Hari Pelanggan Nasional PSB 70% - 150 Mbps"/>
    <s v="INDIBIZ"/>
    <m/>
    <m/>
    <d v="2026-10-03T11:00:00"/>
    <s v="2026-10-03 11:00:00 | Tgl pemasangan : 3 Oktober 2026 Jam pemasangan : siang Info Tambahan : Hubungi pelanggan dulu sebelum ke lokasi terimakasih  "/>
    <n v="2026"/>
    <n v="10"/>
    <n v="2"/>
    <d v="2026-10-02T00:00:00"/>
    <n v="-1.4583333333357587"/>
    <x v="0"/>
  </r>
  <r>
    <n v="46"/>
    <n v="1002617134"/>
    <n v="3"/>
    <x v="0"/>
    <n v="5"/>
    <s v="MATARAM"/>
    <s v="LOMBOK TIMUR UTARA"/>
    <s v="SEL"/>
    <s v="REG"/>
    <s v="AO"/>
    <x v="0"/>
    <s v="1P INET"/>
    <s v="Completed (PS)"/>
    <s v="RBS-Regional 3"/>
    <d v="2026-10-01T09:38:35"/>
    <d v="2026-10-01T20:41:31"/>
    <n v="69402106"/>
    <m/>
    <n v="172619203309"/>
    <s v="Toko Efendi"/>
    <s v="ODP-SEL-FAU/38"/>
    <s v="WO065464563"/>
    <m/>
    <m/>
    <m/>
    <n v="116.47214300930401"/>
    <n v="-8.8049368383438704"/>
    <s v="MD|MYDB-20260930269994|SC00001/MC00149|Toko Efendi|082340824804"/>
    <s v="MYDIGIBIZPARTNER"/>
    <m/>
    <m/>
    <m/>
    <m/>
    <m/>
    <m/>
    <m/>
    <m/>
    <s v="Management Janji"/>
    <s v="2026-10-03 11:00:00 | M Janji : (02/OKTOBER/2026) jam Pasang : 09:00 Note : hubungi pelanggan jika ingin kelokasi "/>
    <s v="FCC"/>
    <d v="2026-01-10T09:55:47"/>
    <d v="2026-10-03T11:00:00"/>
    <m/>
    <s v="PS"/>
    <s v="LOMBOK TIMUR"/>
    <s v="NO ADDON"/>
    <n v="20261001"/>
    <s v="Completed"/>
    <s v="HSI Bisnis Promo Hari Pelanggan Nasional PSB 70% - 100 Mbps"/>
    <s v="INDIBIZ"/>
    <m/>
    <m/>
    <d v="2026-10-03T11:00:00"/>
    <s v="2026-10-03 11:00:00 | M Janji : (02/OKTOBER/2026) jam Pasang : 09:00 Note : hubungi pelanggan jika ingin kelokasi "/>
    <n v="2026"/>
    <n v="10"/>
    <n v="1"/>
    <d v="2026-10-01T00:00:00"/>
    <n v="-2.4583333333357587"/>
    <x v="0"/>
  </r>
  <r>
    <n v="47"/>
    <n v="1002620545"/>
    <n v="3"/>
    <x v="0"/>
    <n v="5"/>
    <s v="MATARAM"/>
    <s v="LOMBOK TIMUR UTARA"/>
    <s v="SEL"/>
    <s v="REG"/>
    <s v="AO"/>
    <x v="0"/>
    <s v="1P INET"/>
    <s v="Completed (PS)"/>
    <s v="RBS-Regional 3"/>
    <d v="2026-10-02T17:10:39"/>
    <d v="2026-10-06T10:27:52"/>
    <n v="69403341"/>
    <m/>
    <n v="172619203554"/>
    <s v="KANTOR DESA SEPAPAN"/>
    <s v="ODP-SEL-FAU/17 FAU/D01/17.01"/>
    <s v="WO065603668"/>
    <m/>
    <m/>
    <m/>
    <n v="116.472752206027"/>
    <n v="-8.7741713749654409"/>
    <s v="MD|MYDB-20261002270193|EC40001/MC40003|KANTOR DESA SEPAPAN|081997740111"/>
    <s v="MYDIGIBIZPARTNER"/>
    <m/>
    <m/>
    <m/>
    <m/>
    <m/>
    <m/>
    <m/>
    <m/>
    <s v="Management Janji"/>
    <s v="2026-10-05 08:00:00 | Waktu pemasnagan : 3 Oktober 2026 Jam pemasangan : 08.00 - 12.00 Mohon hubungi pelanggan sebelum ke lokasi  Terima kasih"/>
    <s v="FCC"/>
    <d v="2026-02-10T17:39:54"/>
    <d v="2026-10-05T08:00:00"/>
    <m/>
    <s v="PS"/>
    <s v="LOMBOK TIMUR"/>
    <s v="NO ADDON"/>
    <n v="20261006"/>
    <s v="Completed"/>
    <s v="HSI Bisnis Promo Hari Pelanggan Nasional PSB 70% - 50 Mbps"/>
    <s v="INDIBIZ"/>
    <m/>
    <m/>
    <d v="2026-10-05T08:00:00"/>
    <s v="2026-10-05 08:00:00 | Waktu pemasnagan : 3 Oktober 2026 Jam pemasangan : 08.00 - 12.00 Mohon hubungi pelanggan sebelum ke lokasi  Terima kasih"/>
    <n v="2026"/>
    <n v="10"/>
    <n v="6"/>
    <d v="2026-10-06T00:00:00"/>
    <n v="0.66666666666424135"/>
    <x v="0"/>
  </r>
  <r>
    <n v="48"/>
    <n v="1002630465"/>
    <n v="3"/>
    <x v="0"/>
    <n v="5"/>
    <s v="MATARAM"/>
    <s v="LOMBOK TIMUR UTARA"/>
    <s v="SEL"/>
    <s v="REG"/>
    <s v="AO"/>
    <x v="0"/>
    <s v="1P INET"/>
    <s v="Completed (PS)"/>
    <s v="RBS-Regional 3"/>
    <d v="2026-10-09T17:16:35"/>
    <d v="2026-10-12T13:40:28"/>
    <n v="69407651"/>
    <m/>
    <n v="172619203562"/>
    <s v="YAYASAN PONPES MIFTAHUL ABROR NW"/>
    <s v="ODP-SEL-FAU/32 FAU/D03/32.01"/>
    <s v="WO066114648"/>
    <m/>
    <m/>
    <m/>
    <n v="116.45550900000001"/>
    <n v="-8.7761259999999996"/>
    <s v="|MN00843|MYIA-086926026335/POI/Mahsar/085921705446/b4liputri@gmail.com"/>
    <s v="MYIB_ASSISTANT"/>
    <m/>
    <m/>
    <m/>
    <m/>
    <m/>
    <m/>
    <m/>
    <m/>
    <s v="Management Janji"/>
    <s v="2026-10-12 11:00:00 | Nama Pic : bp Mahsar No Hp Pic : 085921705446 No alt : - Jam Pemasangan : pagi  Tanggal Pemasangan : 12 Oktober 2026"/>
    <s v="FCC"/>
    <d v="2026-09-10T17:25:25"/>
    <d v="2026-10-12T11:00:00"/>
    <m/>
    <s v="PS"/>
    <s v="LOMBOK TIMUR"/>
    <s v="NO ADDON"/>
    <n v="20261012"/>
    <s v="Completed"/>
    <s v="HSI Bisnis Promo Hari Pelanggan Nasional PSB 70% - 200 Mbps"/>
    <s v="INDIBIZ"/>
    <m/>
    <m/>
    <d v="2026-10-12T11:00:00"/>
    <s v="2026-10-12 11:00:00 | Nama Pic : bp Mahsar No Hp Pic : 085921705446 No alt : - Jam Pemasangan : pagi  Tanggal Pemasangan : 12 Oktober 2026"/>
    <n v="2026"/>
    <n v="10"/>
    <n v="12"/>
    <d v="2026-10-12T00:00:00"/>
    <n v="-0.45833333333575865"/>
    <x v="0"/>
  </r>
  <r>
    <n v="49"/>
    <n v="1002635720"/>
    <n v="3"/>
    <x v="0"/>
    <n v="5"/>
    <s v="MATARAM"/>
    <s v="LOMBOK TIMUR UTARA"/>
    <s v="SEL"/>
    <s v="REG"/>
    <s v="AO"/>
    <x v="0"/>
    <s v="1P INET"/>
    <s v="7 | OSS - PROVISIONING ISSUED"/>
    <s v="RBS-Regional 3"/>
    <d v="2026-10-13T16:58:39"/>
    <d v="2026-10-14T15:24:04"/>
    <n v="69409671"/>
    <m/>
    <n v="172619203571"/>
    <s v="TOKO MIDA"/>
    <s v="ODP-SEL-FAL/07 FAL/D01/07.01"/>
    <s v="WO066357086"/>
    <m/>
    <m/>
    <m/>
    <n v="116.65872819721601"/>
    <n v="-8.5041465352127101"/>
    <s v="MD|MYDB-20261013270703|EC40001/MC40003|TOKO MIDA|081928037440"/>
    <s v="MYDIGIBIZPARTNER"/>
    <m/>
    <m/>
    <m/>
    <m/>
    <m/>
    <m/>
    <m/>
    <m/>
    <s v="Management Janji"/>
    <s v="2026-10-14 15:00:00 | Nama PIC : Ibu Mida No HP : 081928037440 No Alt : - M Janji : 14 Okt 2026 Jam Pasang : Pagi / Siang Note : hubungi pelanggan jika ingin ke lokasi, terima kasih"/>
    <s v="FCC"/>
    <s v="13-10-2026 17:09:57"/>
    <d v="2026-10-14T15:00:00"/>
    <m/>
    <s v="PI"/>
    <s v="LOMBOK TIMUR"/>
    <s v="NO ADDON"/>
    <m/>
    <s v="Provisioning Issued"/>
    <s v="HSI Bisnis Promo Hari Pelanggan Nasional PSB 70% - 150 Mbps"/>
    <s v="INDIBIZ"/>
    <m/>
    <m/>
    <d v="2026-10-14T15:00:00"/>
    <s v="2026-10-14 15:00:00 | Nama PIC : Ibu Mida No HP : 081928037440 No Alt : - M Janji : 14 Okt 2026 Jam Pasang : Pagi / Siang Note : hubungi pelanggan jika ingin ke lokasi, terima kasih"/>
    <m/>
    <m/>
    <m/>
    <e v="#NUM!"/>
    <e v="#NUM!"/>
    <x v="1"/>
  </r>
  <r>
    <n v="50"/>
    <n v="1002635413"/>
    <n v="3"/>
    <x v="0"/>
    <n v="5"/>
    <s v="MATARAM"/>
    <s v="LOMBOK TIMUR UTARA"/>
    <s v="SEL"/>
    <s v="REG"/>
    <s v="AO"/>
    <x v="0"/>
    <s v="1P INET"/>
    <s v="OSS - FALLOUT"/>
    <s v="RBS-Regional 3"/>
    <d v="2026-10-13T15:23:35"/>
    <d v="2026-10-15T19:23:23"/>
    <n v="69409549"/>
    <m/>
    <n v="172619203569"/>
    <s v="TOKO HUDA"/>
    <s v="ODP-SEL-FBC/05 FBC/D01/05.01"/>
    <s v="WO066347491"/>
    <m/>
    <m/>
    <m/>
    <n v="116.57232519239101"/>
    <n v="-8.6475367897431994"/>
    <s v="MD|MYDB-20261012270630|EC40001/MC40003|TOKO HUDA|0895326961450"/>
    <s v="MYDIGIBIZPARTNER"/>
    <m/>
    <m/>
    <m/>
    <m/>
    <m/>
    <m/>
    <m/>
    <m/>
    <s v="Management Janji"/>
    <s v="2026-10-14 15:00:00 | Manja : 14 Okt 2026 Jam : Pagi (08.00) Note : Hubungi pelanggan terlebih dahulu"/>
    <s v="FCC"/>
    <s v="13-10-2026 15:24:55"/>
    <d v="2026-10-14T15:00:00"/>
    <m/>
    <s v="FO_UIM"/>
    <s v="LOMBOK TIMUR"/>
    <s v="NETMONK"/>
    <m/>
    <s v="Provisioning Failed|UIM|INF009814873|1029:Reservation not found for Broadband CFS with Reservation ID : 39612527411"/>
    <s v="HSI Bisnis Bundling Netmonk Promo 2026 PSB 70% - 200 Mbps"/>
    <s v="INDIBIZ"/>
    <m/>
    <m/>
    <d v="2026-10-14T15:00:00"/>
    <s v="2026-10-14 15:00:00 | Manja : 14 Okt 2026 Jam : Pagi (08.00) Note : Hubungi pelanggan terlebih dahulu"/>
    <m/>
    <m/>
    <m/>
    <e v="#NUM!"/>
    <e v="#NUM!"/>
    <x v="1"/>
  </r>
  <r>
    <n v="51"/>
    <n v="1002635184"/>
    <n v="3"/>
    <x v="0"/>
    <n v="5"/>
    <s v="MATARAM"/>
    <s v="LOMBOK TIMUR UTARA"/>
    <s v="SEL"/>
    <s v="REG"/>
    <s v="AO"/>
    <x v="0"/>
    <m/>
    <s v="MYCX - SEND OPEN PAPERLESS"/>
    <s v="RBS-Regional 3"/>
    <d v="2026-10-13T14:18:56"/>
    <d v="2026-10-13T14:20:16"/>
    <n v="69409474"/>
    <m/>
    <n v="172619203567"/>
    <s v="BAPEDA LOMBOK TIMUR 3"/>
    <s v="ODP-SEL-FAP/21"/>
    <m/>
    <m/>
    <m/>
    <m/>
    <n v="116.529256"/>
    <n v="-8.6513089999999995"/>
    <s v="DGS|HSI|AO|RYAN PRATAMA|896616|BAPEDA LOMBOK TIMUR 1|HSI 50MBPS|8113900770"/>
    <s v="Account Manager"/>
    <m/>
    <m/>
    <m/>
    <m/>
    <m/>
    <m/>
    <m/>
    <m/>
    <m/>
    <m/>
    <m/>
    <s v="13-10-2026 14:25:23"/>
    <m/>
    <m/>
    <s v="INPROGRESS_SC"/>
    <s v="LOMBOK TIMUR"/>
    <s v="NO ADDON"/>
    <m/>
    <s v="SEND PAPERLESS OPEN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m/>
    <m/>
    <m/>
    <m/>
    <m/>
    <e v="#NUM!"/>
    <e v="#NUM!"/>
    <x v="1"/>
  </r>
  <r>
    <n v="52"/>
    <n v="1002618749"/>
    <n v="3"/>
    <x v="0"/>
    <n v="5"/>
    <s v="MATARAM"/>
    <s v="LOMBOK TIMUR UTARA"/>
    <s v="SGG"/>
    <s v="REG"/>
    <s v="AO"/>
    <x v="0"/>
    <m/>
    <s v="Completed (PS)"/>
    <s v="RBS-Regional 3"/>
    <d v="2026-10-01T17:42:20"/>
    <d v="2026-10-02T11:10:33"/>
    <n v="69399006"/>
    <m/>
    <n v="172604214410"/>
    <s v="RANIE SHOP"/>
    <s v="ODP-SGG-FAW/53"/>
    <s v="WO065523290"/>
    <m/>
    <m/>
    <m/>
    <n v="116.284406241482"/>
    <n v="-8.2657515630690597"/>
    <s v="MD|MYDB-20260926269733|SC00001/MC00020|RANIE SHOP|08978905427"/>
    <s v="MYDIGIBIZPARTNER"/>
    <m/>
    <m/>
    <m/>
    <m/>
    <m/>
    <m/>
    <m/>
    <m/>
    <s v="Management Janji"/>
    <s v="2026-09-27 11:00:00 | Nama : BP MUHANIS   No Hp : 08978905427  No Alt :   Tgl Pemasangan : 27 September 2026  Interval : PAGI   Note : Hubungi pelanggan terlebih dahulu"/>
    <s v="FCC"/>
    <d v="2026-01-10T17:55:32"/>
    <m/>
    <m/>
    <s v="PS"/>
    <s v="LOMBOK UTARA"/>
    <s v="OCA"/>
    <n v="20261002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1T07:00:00"/>
    <s v="2026-09-27 11:00:00 | Nama : BP MUHANIS   No Hp : 08978905427  No Alt :   Tgl Pemasangan : 27 September 2026  Interval : PAGI   Note : Hubungi pelanggan terlebih dahulu"/>
    <n v="2026"/>
    <n v="10"/>
    <n v="2"/>
    <d v="2026-10-02T00:00:00"/>
    <n v="0.70833333333575865"/>
    <x v="0"/>
  </r>
  <r>
    <n v="53"/>
    <n v="1002620615"/>
    <n v="3"/>
    <x v="0"/>
    <n v="5"/>
    <s v="MATARAM"/>
    <s v="LOMBOK TIMUR UTARA"/>
    <s v="SGG"/>
    <s v="REG"/>
    <s v="AO"/>
    <x v="0"/>
    <m/>
    <s v="Completed (PS)"/>
    <s v="RBS-Regional 3"/>
    <d v="2026-10-02T18:03:23"/>
    <d v="2026-10-02T19:27:25"/>
    <n v="69400343"/>
    <m/>
    <n v="172604214412"/>
    <s v="SDN 2 SAJANG"/>
    <s v="ODP-SGG-FBA/06"/>
    <s v="WO065607906"/>
    <m/>
    <m/>
    <m/>
    <n v="116.49837970999801"/>
    <n v="-8.3339065777651005"/>
    <s v="|MC40309|MYIA-001826692924/POI/Iswandi/085184444419/agam.ambara24@gmail.com"/>
    <s v="Sales Profesional"/>
    <m/>
    <m/>
    <m/>
    <m/>
    <m/>
    <m/>
    <m/>
    <m/>
    <s v="Management Janji"/>
    <s v="2026-09-30 08:00:00 | Nama : BP MOCHAMAD ITRANA   No Hp : 085184444419  No Alt :   Tgl Pemasangan : 29 September 2026  Interval : PAGI   Note : Hubungi pelanggan terlebih dahulu"/>
    <s v="FCC"/>
    <d v="2026-02-10T18:10:46"/>
    <m/>
    <m/>
    <s v="PS"/>
    <s v="LOMBOK UTARA"/>
    <s v="NO ADDON"/>
    <n v="20261002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2T07:00:00"/>
    <s v="2026-09-30 08:00:00 | Nama : BP MOCHAMAD ITRANA   No Hp : 085184444419  No Alt :   Tgl Pemasangan : 29 September 2026  Interval : PAGI   Note : Hubungi pelanggan terlebih dahulu"/>
    <n v="2026"/>
    <n v="10"/>
    <n v="2"/>
    <d v="2026-10-02T00:00:00"/>
    <n v="-0.29166666666424135"/>
    <x v="0"/>
  </r>
  <r>
    <n v="54"/>
    <n v="1002622466"/>
    <n v="3"/>
    <x v="0"/>
    <n v="5"/>
    <s v="MATARAM"/>
    <s v="LOMBOK TIMUR UTARA"/>
    <s v="SGG"/>
    <s v="REG"/>
    <s v="AO"/>
    <x v="0"/>
    <m/>
    <s v="Completed (PS)"/>
    <s v="RBS-Regional 3"/>
    <d v="2026-10-05T13:38:45"/>
    <d v="2026-10-05T14:23:32"/>
    <n v="69403674"/>
    <m/>
    <n v="172604214292"/>
    <s v="TOKO SRC KEMBAR"/>
    <s v="ODP-SGG-FAL/68"/>
    <s v="WO065773944"/>
    <m/>
    <m/>
    <m/>
    <n v="116.0959276"/>
    <n v="-8.4186340000000008"/>
    <s v="MD|MYDB-20260928269913|DN00001/MN01272|TOKO SRC KEMBAR|087855924207"/>
    <s v="MYDIGIBIZPARTNER"/>
    <m/>
    <m/>
    <m/>
    <m/>
    <m/>
    <m/>
    <m/>
    <m/>
    <s v="Management Janji"/>
    <s v="2026-10-04 11:00:00 | Tanggal pemasangan: 04/11//2026  Jam pemasangan : pagi/siang  Info Tambahan : Hubungi pelanggan dulu sebelum ke lokasi.  terima kasih"/>
    <s v="FCC"/>
    <d v="2026-05-10T13:40:15"/>
    <m/>
    <m/>
    <s v="PS"/>
    <s v="LOMBOK UTARA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4 11:00:00 | Tanggal pemasangan: 04/11//2026  Jam pemasangan : pagi/siang  Info Tambahan : Hubungi pelanggan dulu sebelum ke lokasi.  terima kasih"/>
    <n v="2026"/>
    <n v="10"/>
    <n v="5"/>
    <d v="2026-10-05T00:00:00"/>
    <n v="-0.29166666666424135"/>
    <x v="0"/>
  </r>
  <r>
    <n v="55"/>
    <n v="1002621878"/>
    <n v="3"/>
    <x v="0"/>
    <n v="5"/>
    <s v="MATARAM"/>
    <s v="LOMBOK TIMUR UTARA"/>
    <s v="SGG"/>
    <s v="REG"/>
    <s v="AO"/>
    <x v="0"/>
    <m/>
    <s v="Completed (PS)"/>
    <s v="RBS-Regional 3"/>
    <d v="2026-10-05T10:10:01"/>
    <d v="2026-10-05T12:54:32"/>
    <n v="69401070"/>
    <m/>
    <n v="172604214422"/>
    <s v="UD HIRDA"/>
    <s v="ODP-SGG-FBA/20"/>
    <s v="WO065746747"/>
    <m/>
    <m/>
    <m/>
    <n v="116.545543672969"/>
    <n v="-8.38375397798535"/>
    <s v="MD|MYDB-20260929269941|SC00001/MC00222|UD HIRDA|087860132734"/>
    <s v="MYDIGIBIZPARTNER"/>
    <m/>
    <m/>
    <m/>
    <m/>
    <m/>
    <m/>
    <m/>
    <m/>
    <s v="Management Janji"/>
    <s v="2026-10-01 08:00:00 | Nama PIC : HIRDA  No HP : 087860132734  No Alt : arda49572@gmail.com  M Janji : 30  Sept 2026  Jam Pasang : Pagi / Siang  Note : hubungi pelanggan jika ingin kelokasi"/>
    <s v="FCC"/>
    <d v="2026-05-10T10:40:08"/>
    <m/>
    <m/>
    <s v="PS"/>
    <s v="LOMBOK UTARA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1 08:00:00 | Nama PIC : HIRDA  No HP : 087860132734  No Alt : arda49572@gmail.com  M Janji : 30  Sept 2026  Jam Pasang : Pagi / Siang  Note : hubungi pelanggan jika ingin kelokasi"/>
    <n v="2026"/>
    <n v="10"/>
    <n v="5"/>
    <d v="2026-10-05T00:00:00"/>
    <n v="-0.29166666666424135"/>
    <x v="0"/>
  </r>
  <r>
    <n v="56"/>
    <n v="1002624449"/>
    <n v="3"/>
    <x v="0"/>
    <n v="5"/>
    <s v="MATARAM"/>
    <s v="LOMBOK TIMUR UTARA"/>
    <s v="SGG"/>
    <s v="REG"/>
    <s v="AO"/>
    <x v="0"/>
    <m/>
    <s v="Completed (PS)"/>
    <s v="RBS-Regional 3"/>
    <d v="2026-10-06T13:58:57"/>
    <d v="2026-10-09T16:52:11"/>
    <n v="69405087"/>
    <m/>
    <n v="172604214434"/>
    <s v="PT. GLOBAL JET EXPRESS"/>
    <s v="ODP-SGG-FAK/01"/>
    <s v="WO065877227"/>
    <m/>
    <m/>
    <m/>
    <n v="116.1936431"/>
    <n v="-8.3315918999999994"/>
    <s v="|MN02545|/CP ELNA WATI/085739042532 - 087845342217/divisibrpjntexpress@gmail.com"/>
    <s v="Sales Force DBS"/>
    <m/>
    <m/>
    <m/>
    <m/>
    <m/>
    <m/>
    <m/>
    <m/>
    <s v="Management Janji"/>
    <s v="2026-10-08 11:00:00|Nama :BAPA ADI No HP :085739042532 No Alternatif : M Janji : 08/10/2026 Jam Pasang : Pagi NoteÃ‚Â :  Hubungi terlebih dahulu sebelum ke lokasi|40951377|MYDITA"/>
    <s v="FCC"/>
    <d v="2026-06-10T14:25:39"/>
    <d v="2026-10-08T11:00:00"/>
    <m/>
    <s v="PS"/>
    <s v="LOMBOK UTARA"/>
    <s v="NO ADDON"/>
    <n v="20261009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8T11:00:00"/>
    <s v="2026-10-08 11:00:00|Nama :BAPA ADI No HP :085739042532 No Alternatif : M Janji : 08/10/2026 Jam Pasang : Pagi NoteÃ‚Â :  Hubungi terlebih dahulu sebelum ke lokasi|40951377|MYDITA"/>
    <n v="2026"/>
    <n v="10"/>
    <n v="9"/>
    <d v="2026-10-09T00:00:00"/>
    <n v="0.54166666666424135"/>
    <x v="0"/>
  </r>
  <r>
    <n v="57"/>
    <n v="1002628707"/>
    <n v="3"/>
    <x v="0"/>
    <n v="5"/>
    <s v="MATARAM"/>
    <s v="LOMBOK TIMUR UTARA"/>
    <s v="SGG"/>
    <s v="REG"/>
    <s v="AO"/>
    <x v="0"/>
    <s v="1P INET"/>
    <s v="Completed (PS)"/>
    <s v="RBS-Regional 3"/>
    <d v="2026-10-09T07:22:39"/>
    <d v="2026-10-09T15:45:41"/>
    <n v="69406921"/>
    <m/>
    <n v="172604214446"/>
    <s v="SMAN 1 KAYANGAN"/>
    <s v="ODP-SGG-FAW/24 FAW/D03/24.01"/>
    <s v="WO066056789"/>
    <m/>
    <m/>
    <m/>
    <n v="116.260830611857"/>
    <n v="-8.2561354283441997"/>
    <s v="|MC40315|MYIA-097136373178/POI/MARIDIN/081917290020/smankayangan@gmail.com"/>
    <s v="MYIB_ASSISTANT"/>
    <m/>
    <m/>
    <m/>
    <m/>
    <m/>
    <m/>
    <m/>
    <m/>
    <s v="Management Janji"/>
    <s v="2026-10-10 08:00:00 | Nama :MARIDIN No HP :081917290020 No Alternatif : M Janji : 10/09/2026 Jam Pasang : Pagi NoteÃ‚Â :  Hubungi terlebih dahulu sebelum ke lokasi"/>
    <s v="FCC"/>
    <d v="2026-09-10T07:40:56"/>
    <d v="2026-10-10T08:00:00"/>
    <m/>
    <s v="PS"/>
    <s v="LOMBOK UTARA"/>
    <s v="NO ADDON"/>
    <n v="20261009"/>
    <s v="Completed"/>
    <s v="HSI Bisnis Promo Hari Pelanggan Nasional PSB 70% - 50 Mbps"/>
    <s v="INDIBIZ"/>
    <m/>
    <m/>
    <d v="2026-10-10T08:00:00"/>
    <s v="2026-10-10 08:00:00 | Nama :MARIDIN No HP :081917290020 No Alternatif : M Janji : 10/09/2026 Jam Pasang : Pagi NoteÃ‚Â :  Hubungi terlebih dahulu sebelum ke lokasi"/>
    <n v="2026"/>
    <n v="10"/>
    <n v="9"/>
    <d v="2026-10-09T00:00:00"/>
    <n v="-1.3333333333357587"/>
    <x v="0"/>
  </r>
  <r>
    <n v="58"/>
    <n v="1002628980"/>
    <n v="3"/>
    <x v="0"/>
    <n v="5"/>
    <s v="MATARAM"/>
    <s v="LOMBOK TIMUR UTARA"/>
    <s v="SGG"/>
    <s v="REG"/>
    <s v="AO"/>
    <x v="0"/>
    <m/>
    <s v="Completed (PS)"/>
    <s v="RBS-Regional 3"/>
    <d v="2026-10-09T09:37:38"/>
    <d v="2026-10-13T11:26:36"/>
    <n v="69407069"/>
    <m/>
    <n v="172604214447"/>
    <s v="PT. TIRTA BUMI GILI"/>
    <s v="ODP-SGG-FAF/22"/>
    <s v="WO066072166"/>
    <m/>
    <m/>
    <m/>
    <n v="116.0794964"/>
    <n v="-8.4057028999999996"/>
    <s v="|MN02545|/CP PAK JUAN RESHA/081282393322 - 081316884312/tirtabumigili@jhlcollections.com"/>
    <s v="Sales Force DBS"/>
    <m/>
    <m/>
    <m/>
    <m/>
    <m/>
    <m/>
    <m/>
    <m/>
    <s v="Management Janji"/>
    <s v="2026-10-10 08:00:00|Tanggal: 10/10/2026 Jam Pasang: 08.00 - 12.00 Note: Hubungi sebelum ke lokasi, terimakasih.  |40931149|MYDITA"/>
    <s v="FCC"/>
    <d v="2026-09-10T09:39:46"/>
    <d v="2026-10-10T08:00:00"/>
    <m/>
    <s v="PS"/>
    <s v="LOMBOK UTARA"/>
    <s v="NO ADDON"/>
    <n v="20261013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10T08:00:00"/>
    <s v="2026-10-10 08:00:00|Tanggal: 10/10/2026 Jam Pasang: 08.00 - 12.00 Note: Hubungi sebelum ke lokasi, terimakasih.  |40931149|MYDITA"/>
    <n v="2026"/>
    <n v="10"/>
    <n v="13"/>
    <d v="2026-10-13T00:00:00"/>
    <n v="2.6666666666642413"/>
    <x v="2"/>
  </r>
  <r>
    <n v="59"/>
    <n v="1002630853"/>
    <n v="3"/>
    <x v="0"/>
    <n v="5"/>
    <s v="MATARAM"/>
    <s v="LOMBOK TIMUR UTARA"/>
    <s v="SGG"/>
    <s v="REG"/>
    <s v="AO"/>
    <x v="0"/>
    <s v="1P INET"/>
    <s v="Completed (PS)"/>
    <s v="RBS-Regional 3"/>
    <d v="2026-10-10T12:13:35"/>
    <d v="2026-10-12T08:27:15"/>
    <n v="69407849"/>
    <m/>
    <n v="172604214456"/>
    <s v="Toko bagoes"/>
    <s v="ODP-SGG-GCL/06 GCL/F06/06.01"/>
    <s v="WO066150547"/>
    <m/>
    <m/>
    <m/>
    <n v="116.177288778126"/>
    <n v="-8.3572023527801793"/>
    <s v="MD|MYDB-20261001270142|SC00001/MC00149|Toko bagoes|082339889529"/>
    <s v="MYDIGIBIZPARTNER"/>
    <m/>
    <m/>
    <m/>
    <m/>
    <m/>
    <m/>
    <m/>
    <m/>
    <s v="Management Janji"/>
    <s v="2026-10-11 11:00:00 | Nama :BAGOES No HP :082339889529 No Alternatif : M Janji : 11/10/2026 Jam Pasang : Pagi NoteÃ‚Â :  Hubungi terlebih dahulu sebelum ke lokasi"/>
    <s v="FCC"/>
    <d v="2026-10-10T12:24:58"/>
    <d v="2026-10-11T11:00:00"/>
    <m/>
    <s v="PS"/>
    <s v="LOMBOK UTARA"/>
    <s v="NO ADDON"/>
    <n v="20261012"/>
    <s v="Completed"/>
    <s v="HSI Bisnis Promo Hari Pelanggan Nasional PSB 70% - 150 Mbps"/>
    <s v="INDIBIZ"/>
    <m/>
    <m/>
    <d v="2026-10-11T11:00:00"/>
    <s v="2026-10-11 11:00:00 | Nama :BAGOES No HP :082339889529 No Alternatif : M Janji : 11/10/2026 Jam Pasang : Pagi NoteÃ‚Â :  Hubungi terlebih dahulu sebelum ke lokasi"/>
    <n v="2026"/>
    <n v="10"/>
    <n v="12"/>
    <d v="2026-10-12T00:00:00"/>
    <n v="0.54166666666424135"/>
    <x v="0"/>
  </r>
  <r>
    <n v="60"/>
    <n v="1002631424"/>
    <n v="3"/>
    <x v="0"/>
    <n v="5"/>
    <s v="MATARAM"/>
    <s v="LOMBOK TIMUR UTARA"/>
    <s v="SGG"/>
    <s v="REG"/>
    <s v="AO"/>
    <x v="0"/>
    <s v="1P INET"/>
    <s v="Completed (PS)"/>
    <s v="RBS-Regional 3"/>
    <d v="2026-10-11T09:35:41"/>
    <d v="2026-10-15T11:20:34"/>
    <n v="69408116"/>
    <m/>
    <n v="172604214458"/>
    <s v="ALTATECH"/>
    <s v="ODP-SGG-FCLG/08 ODP/D06/08.06"/>
    <s v="WO066189352"/>
    <m/>
    <m/>
    <m/>
    <n v="116.039772"/>
    <n v="-8.3552409999999995"/>
    <s v="|MC40040|MYIA-070518710088/POI/M FAJARUDIN/081243748120/danangsujatmiko456@gmail.com"/>
    <s v="MYIB_ASSISTANT"/>
    <m/>
    <m/>
    <m/>
    <m/>
    <m/>
    <m/>
    <m/>
    <m/>
    <s v="Management Janji"/>
    <s v="2026-10-12 08:00:00 | Tanggal : 12 Oktober 2026 Jam : pagi siang Hubungi pelanggan sebelum ke lokasi "/>
    <s v="FCC"/>
    <d v="2026-11-10T09:40:23"/>
    <d v="2026-10-12T08:00:00"/>
    <m/>
    <s v="PS"/>
    <s v="LOMBOK UTARA"/>
    <s v="NO ADDON"/>
    <n v="20261015"/>
    <s v="Completed"/>
    <s v="HSI Bisnis Promo Hari Pelanggan Nasional PSB 70% - 100 Mbps"/>
    <s v="INDIBIZ"/>
    <m/>
    <m/>
    <d v="2026-10-12T08:00:00"/>
    <s v="2026-10-12 08:00:00 | Tanggal : 12 Oktober 2026 Jam : pagi siang Hubungi pelanggan sebelum ke lokasi "/>
    <n v="2026"/>
    <n v="10"/>
    <n v="15"/>
    <d v="2026-10-15T00:00:00"/>
    <n v="2.6666666666642413"/>
    <x v="2"/>
  </r>
  <r>
    <n v="61"/>
    <n v="1002635837"/>
    <n v="3"/>
    <x v="0"/>
    <n v="5"/>
    <s v="MATARAM"/>
    <s v="LOMBOK TIMUR UTARA"/>
    <s v="SGG"/>
    <s v="REG"/>
    <s v="AO"/>
    <x v="0"/>
    <m/>
    <s v="Completed (PS)"/>
    <s v="RBS-Regional 3"/>
    <d v="2026-10-13T18:31:47"/>
    <d v="2026-10-14T08:36:25"/>
    <n v="69405999"/>
    <m/>
    <n v="172604214474"/>
    <s v="Alma Gili Trawangan"/>
    <s v="ODP-SGG-FAB/40"/>
    <s v="WO066363729"/>
    <m/>
    <m/>
    <m/>
    <n v="116.039900182336"/>
    <n v="-8.3482528789665693"/>
    <s v="MD|MYDB-20261005270319|SC00001/MC00046|Alma Gili Trawangan|082323046498"/>
    <s v="MYDIGIBIZPARTNER"/>
    <m/>
    <m/>
    <m/>
    <m/>
    <m/>
    <m/>
    <m/>
    <m/>
    <s v="Management Janji"/>
    <s v="2026-10-08 15:00:00 | Tanggal pemasangan : 08 Oct 2026  Jam pemasangan : 12.00  Info Tambahan : Hubungi pelanggan dulu sebelum ke Lokasi  terima kasih."/>
    <s v="FCC"/>
    <s v="13-10-2026 18:39:49"/>
    <m/>
    <m/>
    <s v="PS"/>
    <s v="LOMBOK UTARA"/>
    <s v="NO ADDON"/>
    <n v="20261014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13T07:00:00"/>
    <s v="2026-10-08 15:00:00 | Tanggal pemasangan : 08 Oct 2026  Jam pemasangan : 12.00  Info Tambahan : Hubungi pelanggan dulu sebelum ke Lokasi  terima kasih."/>
    <n v="2026"/>
    <n v="10"/>
    <n v="14"/>
    <d v="2026-10-14T00:00:00"/>
    <n v="0.70833333333575865"/>
    <x v="0"/>
  </r>
  <r>
    <n v="62"/>
    <n v="1002634815"/>
    <n v="3"/>
    <x v="0"/>
    <n v="5"/>
    <s v="MATARAM"/>
    <s v="LOMBOK TIMUR UTARA"/>
    <s v="SGG"/>
    <s v="REG"/>
    <s v="AO"/>
    <x v="0"/>
    <m/>
    <s v="Completed (PS)"/>
    <s v="RBS-Regional 3"/>
    <d v="2026-10-13T12:04:40"/>
    <d v="2026-10-13T12:48:21"/>
    <n v="69408103"/>
    <m/>
    <n v="172604214470"/>
    <s v="Toko Pak Hasis"/>
    <s v="ODP-SGG-FAW/30"/>
    <s v="WO066324465"/>
    <m/>
    <m/>
    <m/>
    <n v="116.305021409443"/>
    <n v="-8.23195757578954"/>
    <s v="MD|MYDB-20261010270576|SC00001/MC00149|Toko Pak Hasis|081937217435"/>
    <s v="MYDIGIBIZPARTNER"/>
    <m/>
    <m/>
    <m/>
    <m/>
    <m/>
    <m/>
    <m/>
    <m/>
    <s v="Management Janji"/>
    <s v="2026-10-12 08:00:00 | Tanggal pemasangan : 12 OKTOBER 2026  Jam pemasangan : pagi/siang  Info Tambahan : Hubungi pelanggan dulu sebelum ke lokasi  terima kasih"/>
    <s v="FCC"/>
    <s v="13-10-2026 12:10:23"/>
    <m/>
    <m/>
    <s v="PS"/>
    <s v="LOMBOK UTARA"/>
    <s v="NO ADDON"/>
    <n v="202610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3T07:00:00"/>
    <s v="2026-10-12 08:00:00 | Tanggal pemasangan : 12 OKTOBER 2026  Jam pemasangan : pagi/siang  Info Tambahan : Hubungi pelanggan dulu sebelum ke lokasi  terima kasih"/>
    <n v="2026"/>
    <n v="10"/>
    <n v="13"/>
    <d v="2026-10-13T00:00:00"/>
    <n v="-0.29166666666424135"/>
    <x v="0"/>
  </r>
  <r>
    <n v="63"/>
    <n v="1002636062"/>
    <n v="3"/>
    <x v="0"/>
    <n v="5"/>
    <s v="MATARAM"/>
    <s v="LOMBOK TIMUR UTARA"/>
    <s v="SGG"/>
    <s v="REG"/>
    <s v="AO"/>
    <x v="0"/>
    <m/>
    <s v="Completed (PS)"/>
    <s v="RBS-Regional 3"/>
    <d v="2026-10-14T09:00:29"/>
    <d v="2026-10-14T18:28:31"/>
    <n v="69407080"/>
    <m/>
    <n v="172604214475"/>
    <s v="ENEA FAMILY VILLAS"/>
    <s v="ODP-SGG-FAP/17"/>
    <s v="WO066378609"/>
    <m/>
    <m/>
    <m/>
    <n v="116.084694045158"/>
    <n v="-8.3593654604841205"/>
    <s v="RBS|HSI|AO|MN01272|ENEA FAMILY VILLAS|87701835439;085338518942|HSI BISNIS 100MBPS"/>
    <s v="Sales Profesional"/>
    <m/>
    <m/>
    <m/>
    <m/>
    <m/>
    <m/>
    <m/>
    <m/>
    <s v="Management Janji"/>
    <s v="2026-10-10 15:00:00|Tanggal pemasangan: 10/10/2026  Jam pemasangan : pagi / siang  Info Tambahan : Hubungi pelanggan dulu sebelum ke lokasi  terima kasih.|40921089|MYDITA"/>
    <s v="FCC"/>
    <s v="14-10-2026 09:10:15"/>
    <m/>
    <m/>
    <s v="PS"/>
    <s v="LOMBOK UTARA"/>
    <s v="NO ADDON"/>
    <n v="202610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4T07:00:00"/>
    <s v="2026-10-10 15:00:00|Tanggal pemasangan: 10/10/2026  Jam pemasangan : pagi / siang  Info Tambahan : Hubungi pelanggan dulu sebelum ke lokasi  terima kasih.|40921089|MYDITA"/>
    <n v="2026"/>
    <n v="10"/>
    <n v="14"/>
    <d v="2026-10-14T00:00:00"/>
    <n v="-0.29166666666424135"/>
    <x v="0"/>
  </r>
  <r>
    <n v="64"/>
    <n v="1002636811"/>
    <n v="3"/>
    <x v="0"/>
    <n v="5"/>
    <s v="MATARAM"/>
    <s v="LOMBOK TIMUR UTARA"/>
    <s v="SGG"/>
    <s v="REG"/>
    <s v="AO"/>
    <x v="0"/>
    <m/>
    <s v="Completed (PS)"/>
    <s v="RBS-Regional 3"/>
    <d v="2026-10-14T13:37:44"/>
    <d v="2026-10-14T18:50:38"/>
    <n v="69405861"/>
    <m/>
    <n v="172604214476"/>
    <s v="ENEA FAMILY VILLAS 2"/>
    <s v="ODP-SGG-FAP/46"/>
    <s v="WO066406954"/>
    <m/>
    <m/>
    <m/>
    <n v="116.078"/>
    <n v="-8.3637099999999993"/>
    <s v="RBS|HSI|AO|MN01272|ENEA FAMILY VILLAS 2|87701835439;085338518942|HSI BISNIS 100MBPS"/>
    <s v="Sales Profesional"/>
    <m/>
    <m/>
    <m/>
    <m/>
    <m/>
    <m/>
    <m/>
    <m/>
    <s v="Management Janji"/>
    <s v="2026-10-09 15:00:00|Nama PIC : ENEA FAMILY VILLAS 2  No HP : 085711543576  No Alt : -  M Janji : Rabu 09 oktober  2026  Jam Pasang : Pagi / Siang  Note : hubungi pelanggan jika ingin ke lokasi, terima kasih.  |40951377|MYDITA"/>
    <s v="FCC"/>
    <s v="14-10-2026 13:39:48"/>
    <m/>
    <m/>
    <s v="PS"/>
    <s v="LOMBOK UTARA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7:00:00"/>
    <s v="2026-10-09 15:00:00|Nama PIC : ENEA FAMILY VILLAS 2  No HP : 085711543576  No Alt : -  M Janji : Rabu 09 oktober  2026  Jam Pasang : Pagi / Siang  Note : hubungi pelanggan jika ingin ke lokasi, terima kasih.  |40951377|MYDITA"/>
    <n v="2026"/>
    <n v="10"/>
    <n v="14"/>
    <d v="2026-10-14T00:00:00"/>
    <n v="-0.29166666666424135"/>
    <x v="0"/>
  </r>
  <r>
    <n v="65"/>
    <n v="1002621062"/>
    <n v="3"/>
    <x v="0"/>
    <n v="5"/>
    <s v="MATARAM"/>
    <s v="LOMBOK TIMUR UTARA"/>
    <s v="SGG"/>
    <s v="REG"/>
    <s v="AO"/>
    <x v="0"/>
    <s v="1P INET"/>
    <s v="102 | FOLLOW UP COMPLETED"/>
    <s v="RBS-Regional 3"/>
    <d v="2026-10-03T14:53:34"/>
    <d v="2026-10-05T13:38:44"/>
    <n v="69403674"/>
    <m/>
    <n v="172604214416"/>
    <s v="TOKO SRC KEMBAR"/>
    <s v="ODP-SGG-FAT/01 FAT/D01/01.01"/>
    <s v="WO065659401"/>
    <m/>
    <m/>
    <m/>
    <n v="116.098117008805"/>
    <n v="-8.41501912195878"/>
    <s v="MD|MYDB-20260928269913|DN00001/MN01272|TOKO SRC KEMBAR|087855924207"/>
    <s v="MYDIGIBIZPARTNER"/>
    <m/>
    <m/>
    <m/>
    <m/>
    <m/>
    <m/>
    <m/>
    <m/>
    <s v="Management Janji"/>
    <s v="2026-10-04 11:00:00 | Tanggal pemasangan: 04/11//2026 Jam pemasangan : pagi/siang Info Tambahan : Hubungi pelanggan dulu sebelum ke lokasi. terima kasih"/>
    <s v="FCC"/>
    <d v="2026-03-10T14:55:23"/>
    <d v="2026-10-04T11:00:00"/>
    <m/>
    <s v="REVOKE"/>
    <s v="LOMBOK UTARA"/>
    <s v="NO ADDON"/>
    <m/>
    <s v="Follow Up Revoke Completed, New Order ID : SC1002622466"/>
    <s v="HSI Bisnis Promo Hari Pelanggan Nasional PSB 70% - 100 Mbps"/>
    <s v="INDIBIZ"/>
    <m/>
    <m/>
    <d v="2026-10-04T11:00:00"/>
    <s v="2026-10-04 11:00:00 | Tanggal pemasangan: 04/11//2026 Jam pemasangan : pagi/siang Info Tambahan : Hubungi pelanggan dulu sebelum ke lokasi. terima kasih"/>
    <m/>
    <m/>
    <m/>
    <e v="#NUM!"/>
    <e v="#NUM!"/>
    <x v="1"/>
  </r>
  <r>
    <n v="66"/>
    <n v="1002626609"/>
    <n v="3"/>
    <x v="0"/>
    <n v="5"/>
    <s v="MATARAM"/>
    <s v="LOMBOK TIMUR UTARA"/>
    <s v="SGG"/>
    <s v="REG"/>
    <s v="AO"/>
    <x v="0"/>
    <s v="1P INET"/>
    <s v="102 | FOLLOW UP COMPLETED"/>
    <s v="RBS-Regional 3"/>
    <d v="2026-10-07T15:38:40"/>
    <d v="2026-10-13T18:31:47"/>
    <n v="69405999"/>
    <m/>
    <n v="172604214299"/>
    <s v="Alma Gili Trawangan"/>
    <s v="ODP-SGG-FAX/11"/>
    <s v="WO065953196"/>
    <m/>
    <m/>
    <m/>
    <n v="116.0392489"/>
    <n v="-8.3496699999999997"/>
    <s v="MD|MYDB-20261005270319|SC00001/MC00046|Alma Gili Trawangan|082323046498"/>
    <s v="MYDIGIBIZPARTNER"/>
    <m/>
    <m/>
    <m/>
    <m/>
    <m/>
    <m/>
    <m/>
    <m/>
    <s v="Management Janji"/>
    <s v="2026-10-08 15:00:00 | Tanggal pemasangan : 08 Oct 2026 Jam pemasangan : 12.00 Info Tambahan : Hubungi pelanggan dulu sebelum ke Lokasi terima kasih."/>
    <s v="FCC"/>
    <d v="2026-07-10T15:55:12"/>
    <d v="2026-10-08T15:00:00"/>
    <m/>
    <s v="REVOKE"/>
    <s v="LOMBOK UTARA"/>
    <s v="NO ADDON"/>
    <m/>
    <s v="Follow Up Revoke Completed, New Order ID : SC1002635837"/>
    <s v="HSI Bisnis PSB 70% - 150 Mbps"/>
    <s v="INDIBIZ"/>
    <m/>
    <m/>
    <d v="2026-10-08T15:00:00"/>
    <s v="2026-10-08 15:00:00 | Tanggal pemasangan : 08 Oct 2026 Jam pemasangan : 12.00 Info Tambahan : Hubungi pelanggan dulu sebelum ke Lokasi terima kasih."/>
    <m/>
    <m/>
    <m/>
    <e v="#NUM!"/>
    <e v="#NUM!"/>
    <x v="1"/>
  </r>
  <r>
    <n v="67"/>
    <n v="1002626176"/>
    <n v="3"/>
    <x v="0"/>
    <n v="5"/>
    <s v="MATARAM"/>
    <s v="LOMBOK TIMUR UTARA"/>
    <s v="SGG"/>
    <s v="REG"/>
    <s v="AO"/>
    <x v="0"/>
    <m/>
    <s v="102 | FOLLOW UP COMPLETED"/>
    <s v="RBS-Regional 3"/>
    <d v="2026-10-07T13:39:10"/>
    <d v="2026-10-14T13:37:44"/>
    <n v="69405861"/>
    <m/>
    <n v="172604214439"/>
    <s v="ENEA FAMILY VILLAS 2"/>
    <s v="ODP-SGG-FAP/46"/>
    <s v="WO066046725"/>
    <m/>
    <m/>
    <m/>
    <n v="116.08570987837901"/>
    <n v="-8.3581702398271194"/>
    <s v="RBS|HSI|AO|MN01272|ENEA FAMILY VILLAS 2|87701835439;085338518942|HSI BISNIS 100MBPS"/>
    <s v="Sales Profesional"/>
    <m/>
    <m/>
    <m/>
    <m/>
    <m/>
    <m/>
    <m/>
    <m/>
    <s v="Management Janji"/>
    <s v="2026-10-09 15:00:00|Nama PIC : ENEA FAMILY VILLAS 2 No HP : 085711543576 No Alt : - M Janji : Rabu 09 oktober  2026 Jam Pasang : Pagi / Siang Note : hubungi pelanggan jika ingin ke lokasi, terima kasih. |40951377|MYDITA"/>
    <s v="FCC"/>
    <d v="2026-07-10T13:40:16"/>
    <d v="2026-10-09T15:00:00"/>
    <s v="Kendala Lainnya"/>
    <s v="REVOKE"/>
    <s v="LOMBOK UTARA"/>
    <s v="NO ADDON"/>
    <m/>
    <s v="Follow Up Revoke Completed, New Order ID : SC1002636811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9T15:00:00"/>
    <s v="2026-10-09 15:00:00|Nama PIC : ENEA FAMILY VILLAS 2 No HP : 085711543576 No Alt : - M Janji : Rabu 09 oktober  2026 Jam Pasang : Pagi / Siang Note : hubungi pelanggan jika ingin ke lokasi, terima kasih. |40951377|MYDITA"/>
    <m/>
    <m/>
    <m/>
    <e v="#NUM!"/>
    <e v="#NUM!"/>
    <x v="1"/>
  </r>
  <r>
    <n v="68"/>
    <n v="1002629017"/>
    <n v="3"/>
    <x v="0"/>
    <n v="5"/>
    <s v="MATARAM"/>
    <s v="LOMBOK TIMUR UTARA"/>
    <s v="SGG"/>
    <s v="REG"/>
    <s v="AO"/>
    <x v="0"/>
    <m/>
    <s v="102 | FOLLOW UP COMPLETED"/>
    <s v="RBS-Regional 3"/>
    <d v="2026-10-09T09:48:47"/>
    <d v="2026-10-14T09:00:28"/>
    <n v="69407080"/>
    <m/>
    <n v="172604214448"/>
    <s v="ENEA FAMILY VILLAS"/>
    <s v="ODP-SGG-FAP/46"/>
    <s v="WO066111643"/>
    <m/>
    <m/>
    <m/>
    <n v="116.085817184207"/>
    <n v="-8.3581630802593203"/>
    <s v="RBS|HSI|AO|MN01272|ENEA FAMILY VILLAS|87701835439;085338518942|HSI BISNIS 100MBPS"/>
    <s v="Sales Profesional"/>
    <m/>
    <m/>
    <m/>
    <m/>
    <m/>
    <m/>
    <m/>
    <m/>
    <s v="Management Janji"/>
    <s v="2026-10-10 15:00:00|Tanggal pemasangan: 10/10/2026 Jam pemasangan : pagi / siang Info Tambahan : Hubungi pelanggan dulu sebelum ke lokasi terima kasih.|40921089|MYDITA"/>
    <s v="FCC"/>
    <d v="2026-09-10T09:55:45"/>
    <d v="2026-10-10T15:00:00"/>
    <m/>
    <s v="REVOKE"/>
    <s v="LOMBOK UTARA"/>
    <s v="NO ADDON"/>
    <m/>
    <s v="Follow Up Revoke Completed, New Order ID : SC1002636062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15:00:00"/>
    <s v="2026-10-10 15:00:00|Tanggal pemasangan: 10/10/2026 Jam pemasangan : pagi / siang Info Tambahan : Hubungi pelanggan dulu sebelum ke lokasi terima kasih.|40921089|MYDITA"/>
    <m/>
    <m/>
    <m/>
    <e v="#NUM!"/>
    <e v="#NUM!"/>
    <x v="1"/>
  </r>
  <r>
    <n v="69"/>
    <n v="1002631414"/>
    <n v="3"/>
    <x v="0"/>
    <n v="5"/>
    <s v="MATARAM"/>
    <s v="LOMBOK TIMUR UTARA"/>
    <s v="SGG"/>
    <s v="REG"/>
    <s v="AO"/>
    <x v="0"/>
    <s v="1P INET"/>
    <s v="102 | FOLLOW UP COMPLETED"/>
    <s v="RBS-Regional 3"/>
    <d v="2026-10-11T09:19:39"/>
    <d v="2026-10-13T12:04:39"/>
    <n v="69408103"/>
    <m/>
    <n v="172604214457"/>
    <s v="Toko Pak Hasis"/>
    <s v="ODP-SGG-FAW/31 FAW/D05/31.01"/>
    <s v="WO066188613"/>
    <m/>
    <m/>
    <m/>
    <n v="116.300802826881"/>
    <n v="-8.2345119637562902"/>
    <s v="MD|MYDB-20261010270576|SC00001/MC00149|Toko Pak Hasis|081937217435"/>
    <s v="MYDIGIBIZPARTNER"/>
    <m/>
    <m/>
    <m/>
    <m/>
    <m/>
    <m/>
    <m/>
    <m/>
    <s v="Management Janji"/>
    <s v="2026-10-12 08:00:00 | Tanggal pemasangan : 12 OKTOBER 2026 Jam pemasangan : pagi/siang Info Tambahan : Hubungi pelanggan dulu sebelum ke lokasi terima kasih"/>
    <s v="FCC"/>
    <d v="2026-11-10T09:25:12"/>
    <d v="2026-10-12T08:00:00"/>
    <m/>
    <s v="REVOKE"/>
    <s v="LOMBOK UTARA"/>
    <s v="NO ADDON"/>
    <m/>
    <s v="Follow Up Revoke Completed, New Order ID : SC1002634815"/>
    <s v="HSI Bisnis Promo Hari Pelanggan Nasional PSB 70% - 100 Mbps"/>
    <s v="INDIBIZ"/>
    <m/>
    <m/>
    <d v="2026-10-12T08:00:00"/>
    <s v="2026-10-12 08:00:00 | Tanggal pemasangan : 12 OKTOBER 2026 Jam pemasangan : pagi/siang Info Tambahan : Hubungi pelanggan dulu sebelum ke lokasi terima kasih"/>
    <m/>
    <m/>
    <m/>
    <e v="#NUM!"/>
    <e v="#NUM!"/>
    <x v="1"/>
  </r>
  <r>
    <n v="70"/>
    <n v="1002635368"/>
    <n v="3"/>
    <x v="0"/>
    <n v="5"/>
    <s v="MATARAM"/>
    <s v="LOMBOK TIMUR UTARA"/>
    <s v="SGG"/>
    <s v="REG"/>
    <s v="AO"/>
    <x v="0"/>
    <m/>
    <s v="100 | REVOKE COMPLETED"/>
    <s v="RBS-Regional 3"/>
    <d v="2026-10-13T15:11:12"/>
    <d v="2026-10-14T08:40:57"/>
    <n v="69407080"/>
    <m/>
    <n v="172604214471"/>
    <s v="ENEA FAMILY VILLAS"/>
    <s v="ODP-SGG-FAP/17"/>
    <s v="WO066346514"/>
    <m/>
    <m/>
    <m/>
    <n v="116.0846475"/>
    <n v="-8.3593136999999995"/>
    <s v="RBS|HSI|AO|MN01272|ENEA FAMILY VILLAS|87701835439;085338518942|HSI BISNIS 100MBPS"/>
    <s v="Sales Profesional"/>
    <m/>
    <m/>
    <m/>
    <m/>
    <m/>
    <m/>
    <m/>
    <m/>
    <s v="Management Janji"/>
    <s v="2026-10-10 15:00:00|Tanggal pemasangan: 10/10/2026  Jam pemasangan : pagi / siang  Info Tambahan : Hubungi pelanggan dulu sebelum ke lokasi  terima kasih.|40921089|MYDITA"/>
    <s v="FCC"/>
    <s v="13-10-2026 15:24:55"/>
    <m/>
    <m/>
    <s v="REVOKE"/>
    <s v="LOMBOK UTARA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3T07:00:00"/>
    <s v="2026-10-10 15:00:00|Tanggal pemasangan: 10/10/2026  Jam pemasangan : pagi / siang  Info Tambahan : Hubungi pelanggan dulu sebelum ke lokasi  terima kasih.|40921089|MYDITA"/>
    <m/>
    <m/>
    <m/>
    <e v="#NUM!"/>
    <e v="#NUM!"/>
    <x v="1"/>
  </r>
  <r>
    <n v="71"/>
    <n v="1002637829"/>
    <n v="3"/>
    <x v="0"/>
    <n v="5"/>
    <s v="MATARAM"/>
    <s v="LOMBOK TIMUR UTARA"/>
    <s v="SGG"/>
    <s v="REG"/>
    <s v="AO"/>
    <x v="0"/>
    <s v="1P INET"/>
    <s v="8 | OSS - PONR"/>
    <s v="RBS-Regional 3"/>
    <d v="2026-10-15T09:28:35"/>
    <d v="2026-10-15T19:44:52"/>
    <n v="69410554"/>
    <m/>
    <n v="172604214483"/>
    <s v="TOKO SRC DEDY"/>
    <s v="ODP-SGG-FCLF/03 FCL//F06/03.03"/>
    <s v="WO066452201"/>
    <m/>
    <m/>
    <m/>
    <n v="116.05391299999999"/>
    <n v="-8.4101392999999902"/>
    <s v="MD|MYDB-20261013270686|DN00001/MN01272|TOKO SRC DEDY|081936173551"/>
    <s v="MYDIGIBIZPARTNER"/>
    <m/>
    <m/>
    <m/>
    <m/>
    <m/>
    <m/>
    <m/>
    <m/>
    <s v="Management Janji"/>
    <s v="2026-10-16 08:00:00 | Nama PIC : murdan No HP : 081936173551 Alt :  M Janji : 15 November 2024 Jam Pasang : 08.00 - 13:00  NoteÃ‚Â :  hubungi terlebih dahulu sebelum kelokasi "/>
    <s v="FCC"/>
    <s v="15-10-2026 09:40:08"/>
    <d v="2026-10-16T08:00:00"/>
    <m/>
    <s v="ACT_COM"/>
    <s v="LOMBOK UTARA"/>
    <s v="NO ADDON"/>
    <m/>
    <s v="PONR"/>
    <s v="HSI Bisnis Promo Hari Pelanggan Nasional PSB 70% - 100 Mbps"/>
    <s v="INDIBIZ"/>
    <m/>
    <m/>
    <d v="2026-10-16T08:00:00"/>
    <s v="2026-10-16 08:00:00 | Nama PIC : murdan No HP : 081936173551 Alt :  M Janji : 15 November 2024 Jam Pasang : 08.00 - 13:00  NoteÃ‚Â :  hubungi terlebih dahulu sebelum kelokasi "/>
    <m/>
    <m/>
    <m/>
    <e v="#NUM!"/>
    <e v="#NUM!"/>
    <x v="1"/>
  </r>
  <r>
    <n v="72"/>
    <n v="1002637742"/>
    <n v="3"/>
    <x v="0"/>
    <n v="5"/>
    <s v="MATARAM"/>
    <s v="LOMBOK TIMUR UTARA"/>
    <s v="SGG"/>
    <s v="REG"/>
    <s v="AO"/>
    <x v="0"/>
    <m/>
    <s v="MIE - SEND SURVEY"/>
    <s v="RBS-Regional 3"/>
    <d v="2026-10-15T09:03:45"/>
    <d v="2026-10-15T11:30:31"/>
    <n v="69410501"/>
    <m/>
    <n v="172604214482"/>
    <s v="SCALLYWAGS BEACH CLUB &amp; RESORT"/>
    <s v="ODP-SGG-FAP/31"/>
    <s v="WO066465153"/>
    <m/>
    <m/>
    <m/>
    <n v="116.08707680000001"/>
    <n v="-8.3644508999999996"/>
    <s v="RBS|HSI|MC00069|SCALLYWAGS BEACH CLUB &amp; RESORT|81325889709|HSI BISNIS 100MBPS"/>
    <s v="Sales Profesional"/>
    <m/>
    <m/>
    <m/>
    <m/>
    <m/>
    <m/>
    <m/>
    <m/>
    <s v="Management Janji"/>
    <s v="2026-10-16 08:00:00|Tanggal Pemasangan : 16 Oktober 2026 Jam pemasangan : 08.00 12.00 Info Tambahan : Hubungi pelanggan dulu sebelum ke lokasi terima kasih.|40971401|MYDITA"/>
    <s v="FCC"/>
    <s v="15-10-2026 09:10:19"/>
    <d v="2026-10-16T08:00:00"/>
    <m/>
    <s v="SURVEY_NEW_MANJA"/>
    <s v="LOMBOK UTARA"/>
    <s v="NO ADDON"/>
    <m/>
    <s v="MIE - SEND SURVEY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10-16T08:00:00"/>
    <s v="2026-10-16 08:00:00|Tanggal Pemasangan : 16 Oktober 2026 Jam pemasangan : 08.00 12.00 Info Tambahan : Hubungi pelanggan dulu sebelum ke lokasi terima kasih.|40971401|MYDITA"/>
    <m/>
    <m/>
    <m/>
    <e v="#NUM!"/>
    <e v="#NUM!"/>
    <x v="1"/>
  </r>
  <r>
    <n v="73"/>
    <n v="1002626134"/>
    <n v="3"/>
    <x v="0"/>
    <n v="5"/>
    <s v="MATARAM"/>
    <s v="LOMBOK TIMUR UTARA"/>
    <s v="SGG"/>
    <s v="REG"/>
    <s v="AO"/>
    <x v="0"/>
    <m/>
    <s v="CANCEL COMPLETED"/>
    <s v="RBS-Regional 3"/>
    <d v="2026-10-07T13:30:53"/>
    <d v="2026-10-08T18:11:14"/>
    <n v="69405834"/>
    <m/>
    <n v="172604214438"/>
    <s v="ENEA FAMILY VILLAS"/>
    <s v="ODP-SGG-FAP/46"/>
    <m/>
    <m/>
    <m/>
    <m/>
    <n v="116.0779684"/>
    <n v="-8.3636707000000001"/>
    <s v="RBS|HSI|AO|MN01272|ENEA FAMILY VILLAS|87701835439;085338518942|HSI BISNIS 100MBPS"/>
    <s v="Sales Profesional"/>
    <m/>
    <m/>
    <m/>
    <m/>
    <m/>
    <m/>
    <m/>
    <m/>
    <m/>
    <m/>
    <m/>
    <d v="2026-07-10T13:40:16"/>
    <m/>
    <m/>
    <s v="REJECT_FCC"/>
    <s v="LOMBOK UTARA"/>
    <s v="NO ADDON"/>
    <m/>
    <s v="DECLINE : Decline - Batal Order NENG PUTRI MEILINDA PERMATASARI 40981184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74"/>
    <n v="1002619117"/>
    <n v="3"/>
    <x v="0"/>
    <n v="5"/>
    <s v="MATARAM"/>
    <s v="INNER - NUSA TENGGARA"/>
    <s v="MTR"/>
    <s v="REG"/>
    <s v="AO"/>
    <x v="0"/>
    <s v="1P INET"/>
    <s v="Completed (PS)"/>
    <s v="RBS-Regional 3"/>
    <d v="2026-10-02T09:23:39"/>
    <d v="2026-10-05T15:33:37"/>
    <n v="69402777"/>
    <m/>
    <n v="172601248263"/>
    <s v="TOKO NAJIB"/>
    <s v="ODP-MTR-FDP/70 FDP/D02/70.01"/>
    <s v="WO065546713"/>
    <m/>
    <m/>
    <m/>
    <n v="116.122366860508"/>
    <n v="-8.5432598658307803"/>
    <s v="MD|MYDB-20261002270147|SC00001/MC00069|TOKO NAJIB|081246330493"/>
    <s v="MYDIGIBIZPARTNER"/>
    <m/>
    <m/>
    <m/>
    <m/>
    <m/>
    <m/>
    <m/>
    <m/>
    <s v="Management Janji"/>
    <s v="2026-10-03 08:00:00 | Nama PIC : BAPAK NAJIB No HP : 081246330493 Alt :  M Janji : (SABTU/3/oktober/2026) jam Pasang : 09:00 Note : hubungi pelanggan jika ingin kelokasi"/>
    <s v="FCC"/>
    <d v="2026-02-10T09:26:25"/>
    <d v="2026-10-03T08:00:00"/>
    <m/>
    <s v="PS"/>
    <s v="X"/>
    <s v="NO ADDON"/>
    <n v="20261005"/>
    <s v="Completed"/>
    <s v="HSI Bisnis Promo Hari Pelanggan Nasional PSB 70% - 50 Mbps"/>
    <s v="INDIBIZ"/>
    <m/>
    <m/>
    <d v="2026-10-03T08:00:00"/>
    <s v="2026-10-03 08:00:00 | Nama PIC : BAPAK NAJIB No HP : 081246330493 Alt :  M Janji : (SABTU/3/oktober/2026) jam Pasang : 09:00 Note : hubungi pelanggan jika ingin kelokasi"/>
    <n v="2026"/>
    <n v="10"/>
    <n v="5"/>
    <d v="2026-10-05T00:00:00"/>
    <n v="1.6666666666642413"/>
    <x v="2"/>
  </r>
  <r>
    <n v="75"/>
    <n v="1002618926"/>
    <n v="3"/>
    <x v="0"/>
    <n v="5"/>
    <s v="MATARAM"/>
    <s v="INNER - NUSA TENGGARA"/>
    <s v="MTR"/>
    <s v="REG"/>
    <s v="AO"/>
    <x v="0"/>
    <s v="1P INET"/>
    <s v="Completed (PS)"/>
    <s v="RBS-Regional 3"/>
    <d v="2026-10-02T08:23:39"/>
    <d v="2026-10-06T15:52:38"/>
    <n v="69402708"/>
    <m/>
    <n v="172601797550"/>
    <s v="LARIS JAYA ELEKTRONIK"/>
    <s v="ODP-MTR-FCLB/55 FCLB/F14/55.14"/>
    <s v="WO065541894"/>
    <m/>
    <m/>
    <m/>
    <n v="116.13216899335301"/>
    <n v="-8.5677338730114894"/>
    <s v="MD|MYDB-20261001270078|SC00001/MC00020|LARIS JAYA ELEKTRONIK|085961149307"/>
    <s v="MYDIGIBIZPARTNER"/>
    <m/>
    <m/>
    <m/>
    <m/>
    <m/>
    <m/>
    <m/>
    <m/>
    <s v="Management Janji"/>
    <s v="2026-10-03 11:00:00 | Nama : BP ALFIAN HADI  No Hp : 085961149307 No Alt :  Tgl Pemasangan : 03 Oktober 2026 Interval : SIANG Note : Hubungi pelanggan terlebih dahulu"/>
    <s v="FCC"/>
    <d v="2026-02-10T08:25:31"/>
    <d v="2026-10-03T11:00:00"/>
    <m/>
    <s v="PS"/>
    <s v="X"/>
    <s v="NETMONK"/>
    <n v="20261006"/>
    <s v="Completed"/>
    <s v="HSI Bisnis Bundling Netmonk PSB 70% - 100 Mbps"/>
    <s v="INDIBIZ"/>
    <m/>
    <m/>
    <d v="2026-10-03T11:00:00"/>
    <s v="2026-10-03 11:00:00 | Nama : BP ALFIAN HADI  No Hp : 085961149307 No Alt :  Tgl Pemasangan : 03 Oktober 2026 Interval : SIANG Note : Hubungi pelanggan terlebih dahulu"/>
    <n v="2026"/>
    <n v="10"/>
    <n v="6"/>
    <d v="2026-10-06T00:00:00"/>
    <n v="2.5416666666642413"/>
    <x v="2"/>
  </r>
  <r>
    <n v="76"/>
    <n v="1002619938"/>
    <n v="3"/>
    <x v="0"/>
    <n v="5"/>
    <s v="MATARAM"/>
    <s v="INNER - NUSA TENGGARA"/>
    <s v="MTR"/>
    <s v="REG"/>
    <s v="AO"/>
    <x v="0"/>
    <m/>
    <s v="Completed (PS)"/>
    <s v="RBS-Regional 3"/>
    <d v="2026-10-02T14:15:27"/>
    <d v="2026-10-02T17:03:48"/>
    <n v="69369262"/>
    <m/>
    <n v="172601248280"/>
    <s v="ComfyZone"/>
    <s v="ODP-MTR-FCB/133"/>
    <s v="WO065580849"/>
    <m/>
    <m/>
    <m/>
    <n v="116.07887685408799"/>
    <n v="-8.5864581538802298"/>
    <s v="|MC40311|MYIA-074776452510/POI/Danny Raffles H Sinaga/081337236842/dannyraffles@gmail.com"/>
    <s v="Sales Force DBS"/>
    <m/>
    <m/>
    <m/>
    <m/>
    <m/>
    <m/>
    <m/>
    <m/>
    <s v="Management Janji"/>
    <s v="2026-08-21 13:00:00 | M janji : siang  Tanggal Pemasangan : 19 /agustus/2026  Note : hubungi pelanggan jika ingin ke lokasi, terima kasih."/>
    <s v="FCC"/>
    <d v="2026-02-10T14:39:55"/>
    <m/>
    <m/>
    <s v="PS"/>
    <s v="X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7:00:00"/>
    <s v="2026-08-21 13:00:00 | M janji : siang  Tanggal Pemasangan : 19 /agustus/2026  Note : hubungi pelanggan jika ingin ke lokasi, terima kasih."/>
    <n v="2026"/>
    <n v="10"/>
    <n v="2"/>
    <d v="2026-10-02T00:00:00"/>
    <n v="-0.29166666666424135"/>
    <x v="0"/>
  </r>
  <r>
    <n v="77"/>
    <n v="1002622042"/>
    <n v="3"/>
    <x v="0"/>
    <n v="5"/>
    <s v="MATARAM"/>
    <s v="INNER - NUSA TENGGARA"/>
    <s v="MTR"/>
    <s v="REG"/>
    <s v="AO"/>
    <x v="0"/>
    <s v="1P INET"/>
    <s v="Completed (PS)"/>
    <s v="RBS-Regional 3"/>
    <d v="2026-10-05T10:50:40"/>
    <d v="2026-10-06T16:16:52"/>
    <n v="69404179"/>
    <m/>
    <n v="172601248322"/>
    <s v="RUANG LAB KOMPUTER LANTAI 3/SMPN 6 MATARAM"/>
    <s v="GCL-MTR-FCLB/13 FCLB/F01/13.01"/>
    <s v="WO065751660"/>
    <m/>
    <m/>
    <m/>
    <n v="116.10332320000001"/>
    <n v="-8.5712813000000008"/>
    <s v="|MC40311|MYIA-093316606655/POI/KURNIAWAN RASYADI/08175777466/kurniawanrasyadi2@gmail.com"/>
    <s v="MYIB_ASSISTANT"/>
    <m/>
    <m/>
    <m/>
    <m/>
    <m/>
    <m/>
    <m/>
    <m/>
    <s v="Management Janji"/>
    <s v="2026-10-06 08:00:00 | Jam Pemasangan : 08:00 - 12.00 Tanggal Pemasangan : SELASA 06 OKTOBER 2026 Info Tambahan : Hubungi pelanggan sebelum datang ke lokasi"/>
    <s v="FCC"/>
    <d v="2026-05-10T11:40:04"/>
    <d v="2026-10-06T08:00:00"/>
    <m/>
    <s v="PS"/>
    <s v="X"/>
    <s v="NO ADDON"/>
    <n v="20261006"/>
    <s v="Completed"/>
    <s v="HSI Bisnis Promo Hari Pelanggan Nasional PSB 70% - 200 Mbps"/>
    <s v="INDIBIZ"/>
    <m/>
    <m/>
    <d v="2026-10-06T08:00:00"/>
    <s v="2026-10-06 08:00:00 | Jam Pemasangan : 08:00 - 12.00 Tanggal Pemasangan : SELASA 06 OKTOBER 2026 Info Tambahan : Hubungi pelanggan sebelum datang ke lokasi"/>
    <n v="2026"/>
    <n v="10"/>
    <n v="6"/>
    <d v="2026-10-06T00:00:00"/>
    <n v="-0.33333333333575865"/>
    <x v="0"/>
  </r>
  <r>
    <n v="78"/>
    <n v="1002622081"/>
    <n v="3"/>
    <x v="0"/>
    <n v="5"/>
    <s v="MATARAM"/>
    <s v="INNER - NUSA TENGGARA"/>
    <s v="MTR"/>
    <s v="REG"/>
    <s v="AO"/>
    <x v="0"/>
    <s v="1P INET"/>
    <s v="Completed (PS)"/>
    <s v="RBS-Regional 3"/>
    <d v="2026-10-05T11:01:35"/>
    <d v="2026-10-08T13:21:09"/>
    <n v="69404207"/>
    <m/>
    <n v="172601248326"/>
    <s v="RUANG BK LANTAI 2/SMPN 6 MATARAM"/>
    <s v="GCL-MTR-FCLB/13 FCLB/F01/13.01"/>
    <s v="WO065752945"/>
    <m/>
    <m/>
    <m/>
    <n v="116.10332320000001"/>
    <n v="-8.5712813000000008"/>
    <s v="|MC40311|MYIA-096750438428/POI/KURNIAWAN RASYADI/08175777466/kurniawanrasyadi2@gmail.com"/>
    <s v="MYIB_ASSISTANT"/>
    <m/>
    <m/>
    <m/>
    <m/>
    <m/>
    <m/>
    <m/>
    <m/>
    <s v="Management Janji"/>
    <s v="2026-10-06 08:00:00 | Jam Pemasangan : 08:00 - 12.00 Tanggal Pemasangan : SELASA 06 OKTOBER 2026 Info Tambahan : Hubungi pelanggan sebelum datang ke lokasi"/>
    <s v="FCC"/>
    <d v="2026-05-10T11:40:04"/>
    <d v="2026-10-06T08:00:00"/>
    <m/>
    <s v="PS"/>
    <s v="X"/>
    <s v="NO ADDON"/>
    <n v="20261008"/>
    <s v="Completed"/>
    <s v="HSI Bisnis Promo Hari Pelanggan Nasional PSB 70% - 50 Mbps"/>
    <s v="INDIBIZ"/>
    <m/>
    <m/>
    <d v="2026-10-06T08:00:00"/>
    <s v="2026-10-06 08:00:00 | Jam Pemasangan : 08:00 - 12.00 Tanggal Pemasangan : SELASA 06 OKTOBER 2026 Info Tambahan : Hubungi pelanggan sebelum datang ke lokasi"/>
    <n v="2026"/>
    <n v="10"/>
    <n v="8"/>
    <d v="2026-10-08T00:00:00"/>
    <n v="1.6666666666642413"/>
    <x v="2"/>
  </r>
  <r>
    <n v="79"/>
    <n v="1002624262"/>
    <n v="3"/>
    <x v="0"/>
    <n v="5"/>
    <s v="MATARAM"/>
    <s v="INNER - NUSA TENGGARA"/>
    <s v="MTR"/>
    <s v="REG"/>
    <s v="AO"/>
    <x v="0"/>
    <s v="1P INET"/>
    <s v="Completed (PS)"/>
    <s v="RBS-Regional 3"/>
    <d v="2026-10-06T13:14:40"/>
    <d v="2026-10-07T14:22:10"/>
    <n v="69405035"/>
    <m/>
    <n v="172601797606"/>
    <s v="kios sapii"/>
    <s v="ODP-MTR-FCE/45 FCE/D05/45.01"/>
    <s v="WO065855195"/>
    <m/>
    <m/>
    <m/>
    <n v="116.1306926"/>
    <n v="-8.5633879000000004"/>
    <s v="|MC40234|MYIA-035488167685/POI/sapii/087831990844/aniisaaptri2703@gmail.com"/>
    <s v="MYIB_ASSISTANT"/>
    <m/>
    <m/>
    <m/>
    <m/>
    <m/>
    <m/>
    <m/>
    <m/>
    <s v="Management Janji"/>
    <s v="2026-10-07 15:00:00 | Waktu pemasangan: 06 oktober 2026 Jam pemasangan : 08.00 - 12.00 Mohon hubungi pelanggan sebelum ke lokasi  Terima kasih "/>
    <s v="FCC"/>
    <d v="2026-06-10T13:25:20"/>
    <d v="2026-10-07T15:00:00"/>
    <m/>
    <s v="PS"/>
    <s v="X"/>
    <s v="NO ADDON"/>
    <n v="20261007"/>
    <s v="Completed"/>
    <s v="HSI Bisnis PSB 70% - 75 Mbps"/>
    <s v="INDIBIZ"/>
    <m/>
    <m/>
    <d v="2026-10-07T15:00:00"/>
    <s v="2026-10-07 15:00:00 | Waktu pemasangan: 06 oktober 2026 Jam pemasangan : 08.00 - 12.00 Mohon hubungi pelanggan sebelum ke lokasi  Terima kasih "/>
    <n v="2026"/>
    <n v="10"/>
    <n v="7"/>
    <d v="2026-10-07T00:00:00"/>
    <n v="-0.625"/>
    <x v="0"/>
  </r>
  <r>
    <n v="80"/>
    <n v="1002627593"/>
    <n v="3"/>
    <x v="0"/>
    <n v="5"/>
    <s v="MATARAM"/>
    <s v="INNER - NUSA TENGGARA"/>
    <s v="MTR"/>
    <s v="REG"/>
    <s v="AO"/>
    <x v="0"/>
    <m/>
    <s v="Completed (PS)"/>
    <s v="RBS-Regional 3"/>
    <d v="2026-10-08T12:34:12"/>
    <d v="2026-10-09T09:45:29"/>
    <n v="69404195"/>
    <m/>
    <n v="172601248404"/>
    <s v="RUANG GURU LANTAI 2/SMPN 6 MATARAM"/>
    <s v="ODP-MTR-FCLB/13"/>
    <s v="WO066008212"/>
    <m/>
    <m/>
    <m/>
    <n v="116.10300100000001"/>
    <n v="-8.5714030000000001"/>
    <s v="|MC40311|MYIA-075242527748/POI/KURNIAWAN RASYADI/08175777466/kurniawanrasyadi2@gmail.com"/>
    <s v="MYDIGIBIZPARTNER"/>
    <m/>
    <m/>
    <m/>
    <m/>
    <m/>
    <m/>
    <m/>
    <m/>
    <s v="Management Janji"/>
    <s v="2026-10-06 08:00:00 | Jam Pemasangan : 08:00 - 12.00  Tanggal Pemasangan : SELASA 06 OKTOBER 2026  Info Tambahan : Hubungi pelanggan sebelum datang ke lokasi"/>
    <s v="FCC"/>
    <d v="2026-08-10T13:40:32"/>
    <m/>
    <m/>
    <s v="PS"/>
    <s v="X"/>
    <s v="NO ADDON"/>
    <n v="20261009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8T07:00:00"/>
    <s v="2026-10-06 08:00:00 | Jam Pemasangan : 08:00 - 12.00  Tanggal Pemasangan : SELASA 06 OKTOBER 2026  Info Tambahan : Hubungi pelanggan sebelum datang ke lokasi"/>
    <n v="2026"/>
    <n v="10"/>
    <n v="9"/>
    <d v="2026-10-09T00:00:00"/>
    <n v="0.70833333333575865"/>
    <x v="0"/>
  </r>
  <r>
    <n v="81"/>
    <n v="1002627609"/>
    <n v="3"/>
    <x v="0"/>
    <n v="5"/>
    <s v="MATARAM"/>
    <s v="INNER - NUSA TENGGARA"/>
    <s v="MTR"/>
    <s v="REG"/>
    <s v="AO"/>
    <x v="0"/>
    <m/>
    <s v="Completed (PS)"/>
    <s v="RBS-Regional 3"/>
    <d v="2026-10-08T12:48:09"/>
    <d v="2026-10-09T09:50:16"/>
    <n v="69404249"/>
    <m/>
    <n v="172601248406"/>
    <s v="TOKO SAHRI"/>
    <s v="ODP-MTR-FBA/112"/>
    <s v="WO066009773"/>
    <m/>
    <m/>
    <m/>
    <n v="116.11215545"/>
    <n v="-8.6167208540000004"/>
    <s v="MD|MYDB-20261003270238|SC00001/MC00090|TOKO SAHRI|087710909051"/>
    <s v="MYDIGIBIZPARTNER"/>
    <m/>
    <m/>
    <m/>
    <m/>
    <m/>
    <m/>
    <m/>
    <m/>
    <s v="Management Janji"/>
    <s v="2026-10-06 11:00:00 | Waktu pemasangan: 02 oktober 2026  Jam pemasangan : 08.00 - 12.00  Mohon hubungi pelanggan sebelum ke lokasi   Terima kasih  "/>
    <s v="FCC"/>
    <d v="2026-08-10T13:40:32"/>
    <m/>
    <m/>
    <s v="PS"/>
    <s v="X"/>
    <s v="OCA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6 11:00:00 | Waktu pemasangan: 02 oktober 2026  Jam pemasangan : 08.00 - 12.00  Mohon hubungi pelanggan sebelum ke lokasi   Terima kasih  "/>
    <n v="2026"/>
    <n v="10"/>
    <n v="9"/>
    <d v="2026-10-09T00:00:00"/>
    <n v="0.70833333333575865"/>
    <x v="0"/>
  </r>
  <r>
    <n v="82"/>
    <n v="1002635291"/>
    <n v="3"/>
    <x v="0"/>
    <n v="5"/>
    <s v="MATARAM"/>
    <s v="INNER - NUSA TENGGARA"/>
    <s v="MTR"/>
    <s v="REG"/>
    <s v="AO"/>
    <x v="0"/>
    <s v="1P INET"/>
    <s v="Completed (PS)"/>
    <s v="RBS-Regional 3"/>
    <d v="2026-10-13T14:44:39"/>
    <d v="2026-10-15T13:58:11"/>
    <n v="69409495"/>
    <m/>
    <n v="172601248504"/>
    <s v="Toko Lalu Muhammad Nabil"/>
    <s v="ODP-MTR-FBP/90 FBP/D03/90.01"/>
    <s v="WO066341807"/>
    <m/>
    <m/>
    <m/>
    <n v="116.096283383667"/>
    <n v="-8.5760526479588197"/>
    <s v="MD|MYDB-20261012270639|SC00001/MC00046|Toko Lalu Muhammad Nabil|087765538042"/>
    <s v="MYDIGIBIZPARTNER"/>
    <m/>
    <m/>
    <m/>
    <m/>
    <m/>
    <m/>
    <m/>
    <m/>
    <s v="Management Janji"/>
    <s v="2026-10-15 08:00:00 | Nama Pic : IBU DENI No Hp Pic : 087765538042 Jam Pemasangan : 08:00 - 12.00 Tanggal Pemasangan : RABU 14 OKTOBER 2026 Info Tambahan : Hubungi pelanggan sebelum datang ke lokasi"/>
    <s v="FCC"/>
    <s v="13-10-2026 15:09:53"/>
    <d v="2026-10-15T08:00:00"/>
    <m/>
    <s v="PS"/>
    <s v="X"/>
    <s v="NO ADDON"/>
    <n v="20261015"/>
    <s v="Completed"/>
    <s v="HSI Bisnis PSB 70% - 100 Mbps"/>
    <s v="INDIBIZ"/>
    <m/>
    <m/>
    <d v="2026-10-15T08:00:00"/>
    <s v="2026-10-15 08:00:00 | Nama Pic : IBU DENI No Hp Pic : 087765538042 Jam Pemasangan : 08:00 - 12.00 Tanggal Pemasangan : RABU 14 OKTOBER 2026 Info Tambahan : Hubungi pelanggan sebelum datang ke lokasi"/>
    <n v="2026"/>
    <n v="10"/>
    <n v="15"/>
    <d v="2026-10-15T00:00:00"/>
    <n v="-0.33333333333575865"/>
    <x v="0"/>
  </r>
  <r>
    <n v="83"/>
    <n v="1002636360"/>
    <n v="3"/>
    <x v="0"/>
    <n v="5"/>
    <s v="MATARAM"/>
    <s v="INNER - NUSA TENGGARA"/>
    <s v="MTR"/>
    <s v="REG"/>
    <s v="AO"/>
    <x v="0"/>
    <m/>
    <s v="Completed (PS)"/>
    <s v="RBS-Regional 3"/>
    <d v="2026-10-14T10:37:29"/>
    <d v="2026-10-14T11:26:35"/>
    <n v="69405739"/>
    <m/>
    <n v="172601248515"/>
    <s v="CV AL AMIN JAYA GROUP"/>
    <s v="ODP-MTR-FCW/48"/>
    <s v="WO066387411"/>
    <m/>
    <m/>
    <m/>
    <n v="116.0892147"/>
    <n v="-8.6142728999999996"/>
    <s v="MD|MYDB-20261007270399|SC00001/MC00025|CV AL AMIN JAYA GROUP|082260605048"/>
    <s v="MYDIGIBIZPARTNER"/>
    <m/>
    <m/>
    <m/>
    <m/>
    <m/>
    <m/>
    <m/>
    <m/>
    <s v="Management Janji"/>
    <s v="2026-10-09 08:00:00 | Tanggal pemasangan: 08/10/2026  Jam pemasangan : pagi / siang  Info Tambahan : Hubungi pelanggan dulu sebelum ke lokasi.  terima kasih"/>
    <s v="FCC"/>
    <s v="14-10-2026 10:40:00"/>
    <m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4T07:00:00"/>
    <s v="2026-10-09 08:00:00 | Tanggal pemasangan: 08/10/2026  Jam pemasangan : pagi / siang  Info Tambahan : Hubungi pelanggan dulu sebelum ke lokasi.  terima kasih"/>
    <n v="2026"/>
    <n v="10"/>
    <n v="14"/>
    <d v="2026-10-14T00:00:00"/>
    <n v="-0.29166666666424135"/>
    <x v="0"/>
  </r>
  <r>
    <n v="84"/>
    <n v="1002636736"/>
    <n v="3"/>
    <x v="0"/>
    <n v="5"/>
    <s v="MATARAM"/>
    <s v="INNER - NUSA TENGGARA"/>
    <s v="MTR"/>
    <s v="REG"/>
    <s v="AO"/>
    <x v="0"/>
    <m/>
    <s v="Completed (PS)"/>
    <s v="RBS-Regional 3"/>
    <d v="2026-10-14T13:12:18"/>
    <d v="2026-10-14T13:36:29"/>
    <n v="69408871"/>
    <m/>
    <n v="172601248517"/>
    <s v="TOKO GRAND BAROKAH"/>
    <s v="ODP-MTR-FDN/70"/>
    <s v="WO066403872"/>
    <m/>
    <m/>
    <m/>
    <n v="116.11454486922101"/>
    <n v="-8.6242387421411095"/>
    <s v="MD|MYDB-20261012270621|SC00001/MC00069|TOKO GRAND BAROKAH|082341524273"/>
    <s v="MYDIGIBIZPARTNER"/>
    <m/>
    <m/>
    <m/>
    <m/>
    <m/>
    <m/>
    <m/>
    <m/>
    <s v="Management Janji"/>
    <s v="2026-10-13 15:00:00 | Nama Pic : BP RAMADAN  No Hp Pic : 082341524273  Jam Pemasangan : 08:00 - 12.00  Tanggal Pemasangan : SELASA 13 OKTOBER 2026  Info Tambahan : Hubungi pelanggan sebelum datang ke lokasi"/>
    <s v="FCC"/>
    <s v="14-10-2026 13:24:54"/>
    <m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7:00:00"/>
    <s v="2026-10-13 15:00:00 | Nama Pic : BP RAMADAN  No Hp Pic : 082341524273  Jam Pemasangan : 08:00 - 12.00  Tanggal Pemasangan : SELASA 13 OKTOBER 2026  Info Tambahan : Hubungi pelanggan sebelum datang ke lokasi"/>
    <n v="2026"/>
    <n v="10"/>
    <n v="14"/>
    <d v="2026-10-14T00:00:00"/>
    <n v="-0.29166666666424135"/>
    <x v="0"/>
  </r>
  <r>
    <n v="85"/>
    <n v="1002622051"/>
    <n v="3"/>
    <x v="0"/>
    <n v="5"/>
    <s v="MATARAM"/>
    <s v="INNER - NUSA TENGGARA"/>
    <s v="MTR"/>
    <s v="REG"/>
    <s v="AO"/>
    <x v="0"/>
    <s v="1P INET"/>
    <s v="102 | FOLLOW UP COMPLETED"/>
    <s v="RBS-Regional 3"/>
    <d v="2026-10-05T10:54:50"/>
    <d v="2026-10-08T12:34:12"/>
    <n v="69404195"/>
    <m/>
    <n v="172601248323"/>
    <s v="RUANG GURU LANTAI 2/SMPN 6 MATARAM"/>
    <s v="GCL-MTR-FCLB/13 FCLB/F01/13.01"/>
    <s v="WO065751820"/>
    <m/>
    <m/>
    <m/>
    <n v="116.10332320000001"/>
    <n v="-8.5712813000000008"/>
    <s v="|MC40311|MYIA-075242527748/POI/KURNIAWAN RASYADI/08175777466/kurniawanrasyadi2@gmail.com"/>
    <s v="MYIB_ASSISTANT"/>
    <m/>
    <m/>
    <m/>
    <m/>
    <m/>
    <m/>
    <m/>
    <m/>
    <s v="Management Janji"/>
    <s v="2026-10-06 08:00:00 | Jam Pemasangan : 08:00 - 12.00 Tanggal Pemasangan : SELASA 06 OKTOBER 2026 Info Tambahan : Hubungi pelanggan sebelum datang ke lokasi"/>
    <s v="FCC"/>
    <d v="2026-05-10T11:40:04"/>
    <d v="2026-10-06T08:00:00"/>
    <s v="Kendala Pelanggan"/>
    <s v="REVOKE"/>
    <s v="X"/>
    <s v="NO ADDON"/>
    <m/>
    <s v="Follow Up Revoke Completed, New Order ID : SC1002627593"/>
    <s v="HSI Bisnis Promo Hari Pelanggan Nasional PSB 70% - 100 Mbps"/>
    <s v="INDIBIZ"/>
    <m/>
    <m/>
    <d v="2026-10-06T08:00:00"/>
    <s v="2026-10-06 08:00:00 | Jam Pemasangan : 08:00 - 12.00 Tanggal Pemasangan : SELASA 06 OKTOBER 2026 Info Tambahan : Hubungi pelanggan sebelum datang ke lokasi"/>
    <m/>
    <m/>
    <m/>
    <e v="#NUM!"/>
    <e v="#NUM!"/>
    <x v="1"/>
  </r>
  <r>
    <n v="86"/>
    <n v="1002622194"/>
    <n v="3"/>
    <x v="0"/>
    <n v="5"/>
    <s v="MATARAM"/>
    <s v="INNER - NUSA TENGGARA"/>
    <s v="MTR"/>
    <s v="REG"/>
    <s v="AO"/>
    <x v="0"/>
    <s v="1P INET"/>
    <s v="102 | FOLLOW UP COMPLETED"/>
    <s v="RBS-Regional 3"/>
    <d v="2026-10-05T11:37:34"/>
    <d v="2026-10-08T12:48:08"/>
    <n v="69404249"/>
    <m/>
    <n v="172601248330"/>
    <s v="TOKO SAHRI"/>
    <s v="ODP-MTR-FCX/83 FCX/D03/83.01"/>
    <s v="WO065758466"/>
    <m/>
    <m/>
    <m/>
    <n v="116.111175008118"/>
    <n v="-8.6166178212292497"/>
    <s v="MD|MYDB-20261003270238|SC00001/MC00090|TOKO SAHRI|087710909051"/>
    <s v="MYDIGIBIZPARTNER"/>
    <m/>
    <m/>
    <m/>
    <m/>
    <m/>
    <m/>
    <m/>
    <m/>
    <s v="Management Janji"/>
    <s v="2026-10-06 11:00:00 | Waktu pemasangan: 02 oktober 2026 Jam pemasangan : 08.00 - 12.00 Mohon hubungi pelanggan sebelum ke lokasi  Terima kasih "/>
    <s v="FCC"/>
    <d v="2026-05-10T11:40:04"/>
    <d v="2026-10-06T11:00:00"/>
    <s v="Kendala Lainnya"/>
    <s v="REVOKE"/>
    <s v="X"/>
    <s v="OCA"/>
    <m/>
    <s v="Follow Up Revoke Completed, New Order ID : SC1002627609"/>
    <s v="HSI Bisnis Bundling OCA Breach PSB 70% - 50 Mbps"/>
    <s v="INDIBIZ"/>
    <m/>
    <m/>
    <d v="2026-10-06T11:00:00"/>
    <s v="2026-10-06 11:00:00 | Waktu pemasangan: 02 oktober 2026 Jam pemasangan : 08.00 - 12.00 Mohon hubungi pelanggan sebelum ke lokasi  Terima kasih "/>
    <m/>
    <m/>
    <m/>
    <e v="#NUM!"/>
    <e v="#NUM!"/>
    <x v="1"/>
  </r>
  <r>
    <n v="87"/>
    <n v="1002625931"/>
    <n v="3"/>
    <x v="0"/>
    <n v="5"/>
    <s v="MATARAM"/>
    <s v="INNER - NUSA TENGGARA"/>
    <s v="MTR"/>
    <s v="REG"/>
    <s v="AO"/>
    <x v="0"/>
    <s v="1P INET"/>
    <s v="102 | FOLLOW UP COMPLETED"/>
    <s v="RBS-Regional 3"/>
    <d v="2026-10-07T12:07:36"/>
    <d v="2026-10-14T10:37:28"/>
    <n v="69405739"/>
    <m/>
    <n v="172601248377"/>
    <s v="CV AL AMIN JAYA GROUP"/>
    <s v="ODP-MTR-FCW/48 FCW/D04/48.01"/>
    <s v="WO065926632"/>
    <m/>
    <m/>
    <m/>
    <n v="116.08918089419601"/>
    <n v="-8.6146252184401408"/>
    <s v="MD|MYDB-20261007270399|SC00001/MC00025|CV AL AMIN JAYA GROUP|082260605048"/>
    <s v="MYDIGIBIZPARTNER"/>
    <m/>
    <m/>
    <m/>
    <m/>
    <m/>
    <m/>
    <m/>
    <m/>
    <s v="Management Janji"/>
    <s v="2026-10-09 08:00:00 | Tanggal pemasangan: 08/10/2026 Jam pemasangan : pagi / siang Info Tambahan : Hubungi pelanggan dulu sebelum ke lokasi. terima kasih"/>
    <s v="FCC"/>
    <d v="2026-07-10T12:10:19"/>
    <d v="2026-10-09T08:00:00"/>
    <m/>
    <s v="REVOKE"/>
    <s v="X"/>
    <s v="NO ADDON"/>
    <m/>
    <s v="Follow Up Revoke Completed, New Order ID : SC1002636360"/>
    <s v="HSI Bisnis Promo Hari Pelanggan Nasional PSB 70% - 300 Mbps"/>
    <s v="INDIBIZ"/>
    <m/>
    <m/>
    <d v="2026-10-09T08:00:00"/>
    <s v="2026-10-09 08:00:00 | Tanggal pemasangan: 08/10/2026 Jam pemasangan : pagi / siang Info Tambahan : Hubungi pelanggan dulu sebelum ke lokasi. terima kasih"/>
    <m/>
    <m/>
    <m/>
    <e v="#NUM!"/>
    <e v="#NUM!"/>
    <x v="1"/>
  </r>
  <r>
    <n v="88"/>
    <n v="1002633484"/>
    <n v="3"/>
    <x v="0"/>
    <n v="5"/>
    <s v="MATARAM"/>
    <s v="INNER - NUSA TENGGARA"/>
    <s v="MTR"/>
    <s v="REG"/>
    <s v="AO"/>
    <x v="0"/>
    <s v="1P INET"/>
    <s v="102 | FOLLOW UP COMPLETED"/>
    <s v="RBS-Regional 3"/>
    <d v="2026-10-12T15:52:40"/>
    <d v="2026-10-14T13:12:18"/>
    <n v="69408871"/>
    <m/>
    <n v="172601248484"/>
    <s v="TOKO GRAND BAROKAH"/>
    <s v="ODP-MTR-FBA/41 FBA/D01/41.01"/>
    <s v="WO066276208"/>
    <m/>
    <m/>
    <m/>
    <n v="116.118219159543"/>
    <n v="-8.6249404956001197"/>
    <s v="MD|MYDB-20261012270621|SC00001/MC00069|TOKO GRAND BAROKAH|082341524273"/>
    <s v="MYDIGIBIZPARTNER"/>
    <m/>
    <m/>
    <m/>
    <m/>
    <m/>
    <m/>
    <m/>
    <m/>
    <s v="Management Janji"/>
    <s v="2026-10-13 15:00:00 | Nama Pic : BP RAMADAN No Hp Pic : 082341524273 Jam Pemasangan : 08:00 - 12.00 Tanggal Pemasangan : SELASA 13 OKTOBER 2026 Info Tambahan : Hubungi pelanggan sebelum datang ke lokasi"/>
    <s v="FCC"/>
    <d v="2026-12-10T16:25:18"/>
    <d v="2026-10-13T15:00:00"/>
    <s v="Kendala Lainnya"/>
    <s v="REVOKE"/>
    <s v="X"/>
    <s v="NO ADDON"/>
    <m/>
    <s v="Follow Up Revoke Completed, New Order ID : SC1002636736"/>
    <s v="HSI Bisnis Promo Hari Pelanggan Nasional PSB 70% - 200 Mbps"/>
    <s v="INDIBIZ"/>
    <m/>
    <m/>
    <d v="2026-10-13T15:00:00"/>
    <s v="2026-10-13 15:00:00 | Nama Pic : BP RAMADAN No Hp Pic : 082341524273 Jam Pemasangan : 08:00 - 12.00 Tanggal Pemasangan : SELASA 13 OKTOBER 2026 Info Tambahan : Hubungi pelanggan sebelum datang ke lokasi"/>
    <m/>
    <m/>
    <m/>
    <e v="#NUM!"/>
    <e v="#NUM!"/>
    <x v="1"/>
  </r>
  <r>
    <n v="89"/>
    <n v="1002625508"/>
    <n v="3"/>
    <x v="0"/>
    <n v="5"/>
    <s v="MATARAM"/>
    <s v="INNER - NUSA TENGGARA"/>
    <s v="MTR"/>
    <s v="REG"/>
    <s v="AO"/>
    <x v="0"/>
    <s v="1P INET"/>
    <s v="100 | REVOKE COMPLETED"/>
    <s v="RBS-Regional 3"/>
    <d v="2026-10-07T09:52:35"/>
    <d v="2026-10-14T13:40:12"/>
    <n v="69405518"/>
    <m/>
    <n v="172601248371"/>
    <s v="Lombok Astoria Hotel"/>
    <s v="ODP-MTR-FCG/80 FCG/D09/80.01"/>
    <s v="WO065910207"/>
    <m/>
    <m/>
    <m/>
    <n v="116.118802487197"/>
    <n v="-8.5599542958762598"/>
    <s v="|MN01063|MYIA-035000907180/POI/rahma/085939544570/rahmiyunita760@gmail.com"/>
    <s v="MYIB_ASSISTANT"/>
    <m/>
    <m/>
    <m/>
    <m/>
    <m/>
    <m/>
    <m/>
    <m/>
    <s v="Management Janji"/>
    <s v="2026-10-08 15:00:00 | Tanggal pemasangan: 08/10/2026 Jam pemasangan : pagi / siang Info Tambahan : Hubungi pelanggan dulu sebelum ke lokasi. terima kasih "/>
    <s v="FCC"/>
    <d v="2026-07-10T09:55:18"/>
    <d v="2026-10-08T15:00:00"/>
    <s v="Kendala Pelanggan"/>
    <s v="REVOKE"/>
    <s v="X"/>
    <s v="NO ADDON"/>
    <m/>
    <s v="Revoke Completed"/>
    <s v="HSI Bisnis PSB 70% - 50 Mbps"/>
    <s v="INDIBIZ"/>
    <m/>
    <m/>
    <d v="2026-10-08T15:00:00"/>
    <s v="2026-10-08 15:00:00 | Tanggal pemasangan: 08/10/2026 Jam pemasangan : pagi / siang Info Tambahan : Hubungi pelanggan dulu sebelum ke lokasi. terima kasih "/>
    <m/>
    <m/>
    <m/>
    <e v="#NUM!"/>
    <e v="#NUM!"/>
    <x v="1"/>
  </r>
  <r>
    <n v="90"/>
    <n v="1002622049"/>
    <n v="3"/>
    <x v="0"/>
    <n v="5"/>
    <s v="MATARAM"/>
    <s v="INNER - NUSA TENGGARA"/>
    <s v="MTR"/>
    <s v="REG"/>
    <s v="AO"/>
    <x v="0"/>
    <s v="1P INET"/>
    <s v="98 | OSS - CANCEL COMPLETE"/>
    <s v="RBS-Regional 3"/>
    <d v="2026-10-05T10:54:06"/>
    <d v="2026-10-15T11:19:55"/>
    <n v="69404195"/>
    <m/>
    <n v="172601248323"/>
    <s v="RUANG GURU LANTAI 2/SMPN 6 MATARAM"/>
    <s v="GCL-MTR-FCLB/13 FCLB/F01/13.01"/>
    <s v="WO065751820"/>
    <m/>
    <m/>
    <m/>
    <n v="116.10332320000001"/>
    <n v="-8.5712813000000008"/>
    <s v="|MC40311|MYIA-075242527748/POI/KURNIAWAN RASYADI/08175777466/kurniawanrasyadi2@gmail.com"/>
    <s v="MYIB_ASSISTANT"/>
    <m/>
    <m/>
    <m/>
    <m/>
    <m/>
    <m/>
    <m/>
    <m/>
    <s v="Management Janji"/>
    <s v="2026-10-06 08:00:00 | Jam Pemasangan : 08:00 - 12.00 Tanggal Pemasangan : SELASA 06 OKTOBER 2026 Info Tambahan : Hubungi pelanggan sebelum datang ke lokasi"/>
    <s v="FCC"/>
    <d v="2026-05-10T11:40:04"/>
    <d v="2026-10-06T08:00:00"/>
    <s v="Kendala Pelanggan"/>
    <s v="CANCEL"/>
    <s v="X"/>
    <s v="NO ADDON"/>
    <m/>
    <s v="Cancel Completed"/>
    <s v="HSI Bisnis Promo Hari Pelanggan Nasional PSB 70% - 100 Mbps"/>
    <s v="INDIBIZ"/>
    <m/>
    <m/>
    <d v="2026-10-06T08:00:00"/>
    <s v="2026-10-06 08:00:00 | Jam Pemasangan : 08:00 - 12.00 Tanggal Pemasangan : SELASA 06 OKTOBER 2026 Info Tambahan : Hubungi pelanggan sebelum datang ke lokasi"/>
    <m/>
    <m/>
    <m/>
    <e v="#NUM!"/>
    <e v="#NUM!"/>
    <x v="1"/>
  </r>
  <r>
    <n v="91"/>
    <n v="1002618712"/>
    <n v="3"/>
    <x v="0"/>
    <n v="5"/>
    <s v="MATARAM"/>
    <s v="BIMA"/>
    <s v="SAP"/>
    <s v="REG"/>
    <s v="AO"/>
    <x v="0"/>
    <m/>
    <s v="Completed (PS)"/>
    <s v="RBS-Regional 3"/>
    <d v="2026-10-01T17:19:59"/>
    <d v="2026-10-07T18:46:58"/>
    <n v="69399079"/>
    <m/>
    <n v="172610305882"/>
    <s v="toko rahmat"/>
    <s v="ODP-SAP-FAB/60"/>
    <s v="WO065521510"/>
    <m/>
    <m/>
    <m/>
    <n v="119.010786571083"/>
    <n v="-8.5810439764457396"/>
    <s v="MD|MYDB-20260926269742|SC00001/MC00127|toko rahmat|08213439748"/>
    <s v="MYDIGIBIZPARTNER"/>
    <m/>
    <m/>
    <m/>
    <m/>
    <m/>
    <m/>
    <m/>
    <m/>
    <s v="Management Janji"/>
    <s v="2026-09-27 11:00:00 | Tanggal pemasangan 27/09/2026  Jam pemasangan : pagi/siang  Info Tambahan : Hubungi pelanggan dulu sebelum ke lokasi. terimakasih"/>
    <s v="FCC"/>
    <d v="2026-01-10T17:25:35"/>
    <m/>
    <m/>
    <s v="PS"/>
    <s v="BIMA BARAT"/>
    <s v="OCA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1T07:00:00"/>
    <s v="2026-09-27 11:00:00 | Tanggal pemasangan 27/09/2026  Jam pemasangan : pagi/siang  Info Tambahan : Hubungi pelanggan dulu sebelum ke lokasi. terimakasih"/>
    <n v="2026"/>
    <n v="10"/>
    <n v="7"/>
    <d v="2026-10-07T00:00:00"/>
    <n v="5.7083333333357587"/>
    <x v="2"/>
  </r>
  <r>
    <n v="92"/>
    <n v="1002633659"/>
    <n v="3"/>
    <x v="0"/>
    <n v="5"/>
    <s v="MATARAM"/>
    <s v="BIMA"/>
    <s v="SAP"/>
    <s v="REG"/>
    <s v="AO"/>
    <x v="0"/>
    <s v="1P INET"/>
    <s v="OSS - PROVISIONING DESAIN"/>
    <s v="RBS-Regional 3"/>
    <d v="2026-10-12T16:44:36"/>
    <d v="2026-10-15T11:19:40"/>
    <n v="69408923"/>
    <m/>
    <n v="172610305901"/>
    <s v="toko ismail"/>
    <s v="ODP-SAP-FAA/58 FAA/D05/58.01"/>
    <s v="WO066282117"/>
    <m/>
    <m/>
    <m/>
    <n v="118.9868125"/>
    <n v="-8.5702917999999997"/>
    <s v="MD|MYDB-20261012270644|SC00001/MC00127|toko ismail|082340130791"/>
    <s v="MYDIGIBIZPARTNER"/>
    <m/>
    <m/>
    <m/>
    <m/>
    <m/>
    <m/>
    <m/>
    <m/>
    <s v="Management Janji"/>
    <s v="2026-10-14 11:00:00 | Nama PIC : Bp Ismail No Hp : 082340130791 Alt : - Manja : 13 Okt 2026 Jam : Pagi / Siang Note : Hubungi pelanggan terlebih dahulu"/>
    <s v="FCC"/>
    <d v="2026-12-10T17:11:06"/>
    <d v="2026-10-14T11:00:00"/>
    <m/>
    <s v="PRE_PI"/>
    <s v="BIMA BARAT"/>
    <s v="OCA"/>
    <m/>
    <s v="Provisioning Designed"/>
    <s v="HSI Bisnis Bundling OCA Breach PSB 70% - 300 Mbps"/>
    <s v="INDIBIZ"/>
    <m/>
    <m/>
    <d v="2026-10-14T11:00:00"/>
    <s v="2026-10-14 11:00:00 | Nama PIC : Bp Ismail No Hp : 082340130791 Alt : - Manja : 13 Okt 2026 Jam : Pagi / Siang Note : Hubungi pelanggan terlebih dahulu"/>
    <m/>
    <m/>
    <m/>
    <e v="#NUM!"/>
    <e v="#NUM!"/>
    <x v="1"/>
  </r>
  <r>
    <n v="93"/>
    <n v="1002616820"/>
    <n v="3"/>
    <x v="0"/>
    <n v="5"/>
    <s v="MATARAM"/>
    <s v="BIMA"/>
    <s v="SIL"/>
    <s v="REG"/>
    <s v="AO"/>
    <x v="0"/>
    <s v="1P INET"/>
    <s v="Completed (PS)"/>
    <s v="RBS-Regional 3"/>
    <d v="2026-10-01T07:23:39"/>
    <d v="2026-10-02T18:30:56"/>
    <n v="69401995"/>
    <m/>
    <n v="172617203143"/>
    <s v="Toko sembako Nani"/>
    <s v="ODP-SIL-FAB/22 FAB/D01/22.01"/>
    <s v="WO065455865"/>
    <m/>
    <m/>
    <m/>
    <n v="118.587181"/>
    <n v="-8.5123169999999995"/>
    <s v="|MN02085|MYIA-054044001930/POI/munawir/08871284869/samnetjebo@gmail.com"/>
    <s v="MYIB_ASSISTANT"/>
    <m/>
    <m/>
    <m/>
    <m/>
    <m/>
    <m/>
    <m/>
    <m/>
    <s v="Management Janji"/>
    <s v="2026-10-02 08:00:00 | M Janji : (02/OKTOBER/2026) jam Pasang : 09:00 Note : hubungi pelanggan jika ingin kelokasi"/>
    <s v="FCC"/>
    <d v="2026-01-10T07:40:28"/>
    <d v="2026-10-02T08:00:00"/>
    <m/>
    <s v="PS"/>
    <s v="BIMA BARAT"/>
    <s v="NETMONK"/>
    <n v="20261002"/>
    <s v="Completed"/>
    <s v="HSI Bisnis Bundling Netmonk PSB 70% - 200 Mbps"/>
    <s v="INDIBIZ"/>
    <m/>
    <m/>
    <d v="2026-10-02T08:00:00"/>
    <s v="2026-10-02 08:00:00 | M Janji : (02/OKTOBER/2026) jam Pasang : 09:00 Note : hubungi pelanggan jika ingin kelokasi"/>
    <n v="2026"/>
    <n v="10"/>
    <n v="2"/>
    <d v="2026-10-02T00:00:00"/>
    <n v="-0.33333333333575865"/>
    <x v="0"/>
  </r>
  <r>
    <n v="94"/>
    <n v="1002628578"/>
    <n v="3"/>
    <x v="0"/>
    <n v="5"/>
    <s v="MATARAM"/>
    <s v="BIMA"/>
    <s v="SIL"/>
    <s v="REG"/>
    <s v="AO"/>
    <x v="0"/>
    <s v="1P INET"/>
    <s v="Completed (PS)"/>
    <s v="RBS-Regional 3"/>
    <d v="2026-10-08T18:11:40"/>
    <d v="2026-10-10T07:46:36"/>
    <n v="69406862"/>
    <m/>
    <n v="172617203155"/>
    <s v="SD INPRES DENA"/>
    <s v="ODP-SIL-FAB/07"/>
    <s v="WO066045302"/>
    <m/>
    <m/>
    <m/>
    <n v="118.5728586"/>
    <n v="-8.5253338999999997"/>
    <s v="|MN02085|MYIA-081182619699/POI/Arif Rahman/085337743738/arifrahman311984@gmail.com"/>
    <s v="MYIB_ASSISTANT"/>
    <m/>
    <m/>
    <m/>
    <m/>
    <m/>
    <m/>
    <m/>
    <m/>
    <s v="Management Janji"/>
    <s v="2026-10-09 15:00:00 | M Janji : 09/10/2026 Jam Pasang : Pagi NoteÃ‚Â :  Hubungi terlebih dahulu sebelum ke lokasi"/>
    <s v="FCC"/>
    <d v="2026-08-10T18:25:33"/>
    <d v="2026-10-09T15:00:00"/>
    <m/>
    <s v="PS"/>
    <s v="BIMA BARAT"/>
    <s v="NETMONK"/>
    <n v="20261010"/>
    <s v="Completed"/>
    <s v="HSI Bisnis Bundling Netmonk PSB 70% - 200 Mbps"/>
    <s v="INDIBIZ"/>
    <m/>
    <m/>
    <d v="2026-10-09T15:00:00"/>
    <s v="2026-10-09 15:00:00 | M Janji : 09/10/2026 Jam Pasang : Pagi NoteÃ‚Â :  Hubungi terlebih dahulu sebelum ke lokasi"/>
    <n v="2026"/>
    <n v="10"/>
    <n v="10"/>
    <d v="2026-10-10T00:00:00"/>
    <n v="0.375"/>
    <x v="0"/>
  </r>
  <r>
    <n v="95"/>
    <n v="1002635143"/>
    <n v="3"/>
    <x v="0"/>
    <n v="5"/>
    <s v="MATARAM"/>
    <s v="BIMA"/>
    <s v="SIL"/>
    <s v="REG"/>
    <s v="AO"/>
    <x v="0"/>
    <m/>
    <s v="Completed (PS)"/>
    <s v="RBS-Regional 3"/>
    <d v="2026-10-13T14:04:02"/>
    <d v="2026-10-13T15:32:55"/>
    <n v="69403591"/>
    <m/>
    <n v="172617203160"/>
    <s v="Toko wahidah"/>
    <s v="ODP-SIL-FAA/71"/>
    <s v="WO066337636"/>
    <m/>
    <m/>
    <m/>
    <n v="118.61988700000001"/>
    <n v="-8.5059310000000004"/>
    <s v="MD|MYDB-20261003270216|DN00001/MN02085|Toko wahidah|082341407346"/>
    <s v="MYDIGIBIZPARTNER"/>
    <m/>
    <m/>
    <m/>
    <m/>
    <m/>
    <m/>
    <m/>
    <m/>
    <s v="Management Janji"/>
    <s v="2026-10-10 08:00:00 | Nama PIC : Ibu Wahidah  No HP : 082341407346  No Alt : -  M Janji : 10 Oktober 2026  Jam Pasang : Pagi / Siang  Note : hubungi pelanggan jika ingin kelokasi  "/>
    <s v="FCC"/>
    <s v="13-10-2026 14:25:23"/>
    <m/>
    <m/>
    <s v="PS"/>
    <s v="BIMA BARAT"/>
    <s v="NETMONK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07:00:00"/>
    <s v="2026-10-10 08:00:00 | Nama PIC : Ibu Wahidah  No HP : 082341407346  No Alt : -  M Janji : 10 Oktober 2026  Jam Pasang : Pagi / Siang  Note : hubungi pelanggan jika ingin kelokasi  "/>
    <n v="2026"/>
    <n v="10"/>
    <n v="13"/>
    <d v="2026-10-13T00:00:00"/>
    <n v="-0.29166666666424135"/>
    <x v="0"/>
  </r>
  <r>
    <n v="96"/>
    <n v="1002620949"/>
    <n v="3"/>
    <x v="0"/>
    <n v="5"/>
    <s v="MATARAM"/>
    <s v="BIMA"/>
    <s v="SIL"/>
    <s v="REG"/>
    <s v="AO"/>
    <x v="0"/>
    <s v="1P INET"/>
    <s v="102 | FOLLOW UP COMPLETED"/>
    <s v="RBS-Regional 3"/>
    <d v="2026-10-03T12:49:34"/>
    <d v="2026-10-13T14:04:02"/>
    <n v="69403591"/>
    <m/>
    <n v="172617203150"/>
    <s v="Toko wahidah"/>
    <s v="ODP-SIL-FAA/71 FAA/D01/71.01"/>
    <s v="WO065648083"/>
    <m/>
    <m/>
    <m/>
    <n v="118.620157577097"/>
    <n v="-8.5052059632253307"/>
    <s v="MD|MYDB-20261003270216|DN00001/MN02085|Toko wahidah|082341407346"/>
    <s v="MYDIGIBIZPARTNER"/>
    <m/>
    <m/>
    <m/>
    <m/>
    <m/>
    <m/>
    <m/>
    <m/>
    <s v="Management Janji"/>
    <s v="2026-10-10 08:00:00 | Nama PIC : Ibu Wahidah No HP : 082341407346 No Alt : - M Janji : 10 Oktober 2026 Jam Pasang : Pagi / Siang Note : hubungi pelanggan jika ingin kelokasi "/>
    <s v="FCC"/>
    <d v="2026-03-10T13:10:40"/>
    <d v="2026-10-10T08:00:00"/>
    <s v="Kendala Lainnya"/>
    <s v="REVOKE"/>
    <s v="BIMA BARAT"/>
    <s v="NETMONK"/>
    <m/>
    <s v="Follow Up Revoke Completed, New Order ID : SC1002635143"/>
    <s v="HSI Bisnis Bundling Netmonk PSB 70% - 200 Mbps"/>
    <s v="INDIBIZ"/>
    <m/>
    <m/>
    <d v="2026-10-10T08:00:00"/>
    <s v="2026-10-10 08:00:00 | Nama PIC : Ibu Wahidah No HP : 082341407346 No Alt : - M Janji : 10 Oktober 2026 Jam Pasang : Pagi / Siang Note : hubungi pelanggan jika ingin kelokasi "/>
    <m/>
    <m/>
    <m/>
    <e v="#NUM!"/>
    <e v="#NUM!"/>
    <x v="1"/>
  </r>
  <r>
    <n v="97"/>
    <n v="1002635217"/>
    <n v="3"/>
    <x v="0"/>
    <n v="5"/>
    <s v="MATARAM"/>
    <s v="BIMA"/>
    <s v="SIL"/>
    <s v="REG"/>
    <s v="AO"/>
    <x v="0"/>
    <s v="1P INET"/>
    <s v="102 | FOLLOW UP COMPLETED"/>
    <s v="RBS-Regional 3"/>
    <d v="2026-10-13T14:25:40"/>
    <d v="2026-10-15T11:02:15"/>
    <n v="69409458"/>
    <m/>
    <n v="172617203161"/>
    <s v="SMPN 5 Donggo satap"/>
    <s v="ODP-SIL-FAC/51"/>
    <s v="WO066339607"/>
    <m/>
    <m/>
    <m/>
    <n v="118.597095980185"/>
    <n v="-8.4229966677751609"/>
    <s v="|MN02085|MYIA-025404210589/POI/Salahuddin/082236376692/salahuddin31121989@gmail.com"/>
    <s v="MYIB_ASSISTANT"/>
    <m/>
    <m/>
    <m/>
    <m/>
    <m/>
    <m/>
    <m/>
    <m/>
    <s v="Management Janji"/>
    <s v="2026-10-14 11:00:00 | Nama Pic : bp salahuddin No Hp Pic : 082236376692 No alt : - Jam Pemasangan : pagi  Tanggal Pemasangan : 17 Oktober 2026"/>
    <s v="FCC"/>
    <s v="13-10-2026 14:40:09"/>
    <d v="2026-10-14T11:00:00"/>
    <s v="Kendala Lainnya"/>
    <s v="REVOKE"/>
    <s v="BIMA BARAT"/>
    <s v="NO ADDON"/>
    <m/>
    <s v="Follow Up Revoke Completed, New Order ID : SC1002638116"/>
    <s v="HSI Bisnis Promo Hari Pelanggan Nasional PSB 70% - 50 Mbps"/>
    <s v="INDIBIZ"/>
    <m/>
    <m/>
    <d v="2026-10-14T11:00:00"/>
    <s v="2026-10-14 11:00:00 | Nama Pic : bp salahuddin No Hp Pic : 082236376692 No alt : - Jam Pemasangan : pagi  Tanggal Pemasangan : 17 Oktober 2026"/>
    <m/>
    <m/>
    <m/>
    <e v="#NUM!"/>
    <e v="#NUM!"/>
    <x v="1"/>
  </r>
  <r>
    <n v="98"/>
    <n v="1002638116"/>
    <n v="3"/>
    <x v="0"/>
    <n v="5"/>
    <s v="MATARAM"/>
    <s v="BIMA"/>
    <s v="SIL"/>
    <s v="REG"/>
    <s v="AO"/>
    <x v="0"/>
    <m/>
    <s v="8 | OSS - PONR"/>
    <s v="RBS-Regional 3"/>
    <d v="2026-10-15T11:02:16"/>
    <d v="2026-10-15T14:45:15"/>
    <n v="69409458"/>
    <m/>
    <n v="172617203164"/>
    <s v="SMPN 5 Donggo satap"/>
    <s v="ODP-SIL-FAB/27"/>
    <s v="WO066461864"/>
    <m/>
    <m/>
    <m/>
    <n v="118.60552869999999"/>
    <n v="-8.5057258999999998"/>
    <s v="|MN02085|MYIA-025404210589/POI/Salahuddin/082236376692/salahuddin31121989@gmail.com"/>
    <s v="Sales Profesional"/>
    <m/>
    <m/>
    <m/>
    <m/>
    <m/>
    <m/>
    <m/>
    <m/>
    <s v="Management Janji"/>
    <s v="2026-10-14 11:00:00 | Nama Pic : bp salahuddin  No Hp Pic : 082236376692  No alt : -  Jam Pemasangan : pagi   Tanggal Pemasangan : 17 Oktober 2026"/>
    <s v="FCC"/>
    <s v="15-10-2026 11:10:26"/>
    <m/>
    <m/>
    <s v="ACT_COM"/>
    <s v="BIMA BARAT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7:00:00"/>
    <s v="2026-10-14 11:00:00 | Nama Pic : bp salahuddin  No Hp Pic : 082236376692  No alt : -  Jam Pemasangan : pagi   Tanggal Pemasangan : 17 Oktober 2026"/>
    <m/>
    <m/>
    <m/>
    <e v="#NUM!"/>
    <e v="#NUM!"/>
    <x v="1"/>
  </r>
  <r>
    <n v="99"/>
    <n v="1002623533"/>
    <n v="3"/>
    <x v="0"/>
    <n v="5"/>
    <s v="MATARAM"/>
    <s v="BIMA"/>
    <s v="TET"/>
    <s v="REG"/>
    <s v="AO"/>
    <x v="0"/>
    <s v="1P INET"/>
    <s v="Completed (PS)"/>
    <s v="RBS-Regional 3"/>
    <d v="2026-10-06T09:08:35"/>
    <d v="2026-10-09T17:16:34"/>
    <n v="69404708"/>
    <m/>
    <n v="172616790349"/>
    <s v="Toko Gafirin"/>
    <s v="ODP-TET-FAG/87 FAG/D05/87.01"/>
    <s v="WO065826743"/>
    <m/>
    <m/>
    <m/>
    <n v="118.681394420564"/>
    <n v="-8.5828923268358803"/>
    <s v="MD|MYDB-20261005270326|DN00001/MN02085|Toko Gafirin|085239732485"/>
    <s v="MYDIGIBIZPARTNER"/>
    <m/>
    <m/>
    <m/>
    <m/>
    <m/>
    <m/>
    <m/>
    <m/>
    <s v="Management Janji"/>
    <s v="2026-10-07 08:00:00 | Nama PIC : Ramli (Bapak) No HP : 085239732485 Alt :  Tgl Pemasangan : 07 Oktober 2026 Interval : PAGI / SIANG Note : Hubungi pelanggan terlebih dahulu"/>
    <s v="FCC"/>
    <d v="2026-06-10T09:25:04"/>
    <d v="2026-10-07T08:00:00"/>
    <m/>
    <s v="PS"/>
    <s v="BIMA BARAT"/>
    <s v="NETMONK"/>
    <n v="20261009"/>
    <s v="Completed"/>
    <s v="HSI Bisnis Bundling Netmonk PSB 70% - 100 Mbps"/>
    <s v="INDIBIZ"/>
    <m/>
    <m/>
    <d v="2026-10-07T08:00:00"/>
    <s v="2026-10-07 08:00:00 | Nama PIC : Ramli (Bapak) No HP : 085239732485 Alt :  Tgl Pemasangan : 07 Oktober 2026 Interval : PAGI / SIANG Note : Hubungi pelanggan terlebih dahulu"/>
    <n v="2026"/>
    <n v="10"/>
    <n v="9"/>
    <d v="2026-10-09T00:00:00"/>
    <n v="1.6666666666642413"/>
    <x v="2"/>
  </r>
  <r>
    <n v="100"/>
    <n v="1002630480"/>
    <n v="3"/>
    <x v="0"/>
    <n v="5"/>
    <s v="MATARAM"/>
    <s v="BIMA"/>
    <s v="TET"/>
    <s v="REG"/>
    <s v="AO"/>
    <x v="0"/>
    <m/>
    <s v="Completed (PS)"/>
    <s v="RBS-Regional 3"/>
    <d v="2026-10-09T17:29:05"/>
    <d v="2026-10-10T12:27:06"/>
    <n v="69405617"/>
    <m/>
    <n v="172616790567"/>
    <s v="SMA NEGERI 2 MONTA"/>
    <s v="ODP-TET-FAF/35"/>
    <s v="WO066116151"/>
    <m/>
    <m/>
    <m/>
    <n v="118.669167112488"/>
    <n v="-8.6880139615113592"/>
    <s v="MD|MYDB-20261007270388|SC00001/MC00152|SMA NEGERI 2 MONTA|082359316684"/>
    <s v="MYDIGIBIZPARTNER"/>
    <m/>
    <m/>
    <m/>
    <m/>
    <m/>
    <m/>
    <m/>
    <m/>
    <s v="Management Janji"/>
    <s v="2026-10-08 08:00:00 | Nama PIC : Firdinan   No HP : 082359316684  Alt : 087884318689  M Janji : 08/09/2026  Jam Pasang : 08.00  - 13:00   NoteÃ‚Â :  hubungi terlebih dahulu sebelum ke lokasi, terima kasih."/>
    <s v="FCC"/>
    <d v="2026-09-10T17:40:29"/>
    <m/>
    <m/>
    <s v="PS"/>
    <s v="BIMA BARAT"/>
    <s v="NETMONK"/>
    <n v="20261010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09T07:00:00"/>
    <s v="2026-10-08 08:00:00 | Nama PIC : Firdinan   No HP : 082359316684  Alt : 087884318689  M Janji : 08/09/2026  Jam Pasang : 08.00  - 13:00   NoteÃ‚Â :  hubungi terlebih dahulu sebelum ke lokasi, terima kasih."/>
    <n v="2026"/>
    <n v="10"/>
    <n v="10"/>
    <d v="2026-10-10T00:00:00"/>
    <n v="0.70833333333575865"/>
    <x v="0"/>
  </r>
  <r>
    <n v="101"/>
    <n v="1002625681"/>
    <n v="3"/>
    <x v="0"/>
    <n v="5"/>
    <s v="MATARAM"/>
    <s v="BIMA"/>
    <s v="TET"/>
    <s v="REG"/>
    <s v="AO"/>
    <x v="0"/>
    <s v="1P INET"/>
    <s v="102 | FOLLOW UP COMPLETED"/>
    <s v="RBS-Regional 3"/>
    <d v="2026-10-07T10:43:41"/>
    <d v="2026-10-09T17:29:04"/>
    <n v="69405617"/>
    <m/>
    <n v="172616790548"/>
    <s v="SMA NEGERI 2 MONTA"/>
    <s v="ODP-TET-FAJ/01 FAJ/D01/01.01"/>
    <s v="WO065915790"/>
    <m/>
    <m/>
    <m/>
    <n v="118.663235530257"/>
    <n v="-8.7472198442349196"/>
    <s v="MD|MYDB-20261007270388|SC00001/MC00152|SMA NEGERI 2 MONTA|082359316684"/>
    <s v="MYDIGIBIZPARTNER"/>
    <m/>
    <m/>
    <m/>
    <m/>
    <m/>
    <m/>
    <m/>
    <m/>
    <s v="Management Janji"/>
    <s v="2026-10-08 08:00:00 | Nama PIC : Firdinan  No HP : 082359316684 Alt : 087884318689 M Janji : 08/09/2026 Jam Pasang : 08.00  - 13:00  NoteÃ‚Â :  hubungi terlebih dahulu sebelum ke lokasi, terima kasih."/>
    <s v="FCC"/>
    <d v="2026-07-10T10:55:32"/>
    <d v="2026-10-08T08:00:00"/>
    <m/>
    <s v="REVOKE"/>
    <s v="BIMA BARAT"/>
    <s v="NETMONK"/>
    <m/>
    <s v="Follow Up Revoke Completed, New Order ID : SC1002630480"/>
    <s v="HSI Bisnis Bundling Netmonk PSB 70% - 200 Mbps"/>
    <s v="INDIBIZ"/>
    <m/>
    <m/>
    <d v="2026-10-08T08:00:00"/>
    <s v="2026-10-08 08:00:00 | Nama PIC : Firdinan  No HP : 082359316684 Alt : 087884318689 M Janji : 08/09/2026 Jam Pasang : 08.00  - 13:00  NoteÃ‚Â :  hubungi terlebih dahulu sebelum ke lokasi, terima kasih."/>
    <m/>
    <m/>
    <m/>
    <e v="#NUM!"/>
    <e v="#NUM!"/>
    <x v="1"/>
  </r>
  <r>
    <n v="102"/>
    <n v="1002622101"/>
    <n v="3"/>
    <x v="0"/>
    <n v="5"/>
    <s v="MATARAM"/>
    <s v="BIMA"/>
    <s v="DMP"/>
    <s v="REG"/>
    <s v="AO"/>
    <x v="0"/>
    <m/>
    <s v="Completed (PS)"/>
    <s v="RBS-Regional 3"/>
    <d v="2026-10-05T11:07:56"/>
    <d v="2026-10-08T08:56:16"/>
    <n v="69397281"/>
    <m/>
    <n v="172611786511"/>
    <s v="toko sanoko"/>
    <s v="ODP-DMP-FAF/98"/>
    <s v="WO065755136"/>
    <m/>
    <m/>
    <m/>
    <n v="118.4600214"/>
    <n v="-8.5408875999999996"/>
    <s v="|MN02363|MYIA-030759137481/POI/sanoko tjandra/087788913400/linaherlina965@gmail.com"/>
    <s v="MYDIGIBIZPARTNER"/>
    <m/>
    <m/>
    <m/>
    <m/>
    <m/>
    <m/>
    <m/>
    <m/>
    <s v="Management Janji"/>
    <s v="2026-09-25 08:00:00 | Tanggal pemasangan: 25/09/2026  Jam pemasangan : pagi / siang  Info Tambahan : Hubungi pelanggan dulu sebelum ke lokasi  terima kasih."/>
    <s v="FCC"/>
    <d v="2026-05-10T11:40:04"/>
    <m/>
    <m/>
    <s v="PS"/>
    <s v="DOMPU"/>
    <s v="NO ADDON"/>
    <n v="202610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5T07:00:00"/>
    <s v="2026-09-25 08:00:00 | Tanggal pemasangan: 25/09/2026  Jam pemasangan : pagi / siang  Info Tambahan : Hubungi pelanggan dulu sebelum ke lokasi  terima kasih."/>
    <n v="2026"/>
    <n v="10"/>
    <n v="8"/>
    <d v="2026-10-08T00:00:00"/>
    <n v="2.7083333333357587"/>
    <x v="2"/>
  </r>
  <r>
    <n v="103"/>
    <n v="1002626867"/>
    <n v="3"/>
    <x v="0"/>
    <n v="5"/>
    <s v="MATARAM"/>
    <s v="BIMA"/>
    <s v="DMP"/>
    <s v="REG"/>
    <s v="AO"/>
    <x v="0"/>
    <s v="1P INET"/>
    <s v="Completed (PS)"/>
    <s v="RBS-Regional 3"/>
    <d v="2026-10-07T17:22:40"/>
    <d v="2026-10-10T12:29:03"/>
    <n v="69406130"/>
    <m/>
    <n v="172611786522"/>
    <s v="TOKO MAHMUD"/>
    <s v="ODP-DMP-FAH/40 FAH/D02/40.01"/>
    <s v="WO065963704"/>
    <m/>
    <m/>
    <m/>
    <n v="118.4122572"/>
    <n v="-8.7550913000000001"/>
    <s v="|MN02363|MYIA-061466701491/POI/MAHMUD/081235729896/arisdapadoda0@gmail.com"/>
    <s v="MYIB_ASSISTANT"/>
    <m/>
    <m/>
    <m/>
    <m/>
    <m/>
    <m/>
    <m/>
    <m/>
    <s v="Management Janji"/>
    <s v="2026-10-08 15:00:00 | Nama Pic : BP MAHMUD No Hp Pic : 081235729896 Jam Pemasangan : 08:00 - 12.00 Tanggal Pemasangan : KAMIS 08 OKTOBER 2026 Info Tambahan : Hubungi pelanggan sebelum datang ke lokasi"/>
    <s v="FCC"/>
    <d v="2026-07-10T17:40:11"/>
    <d v="2026-10-08T15:00:00"/>
    <m/>
    <s v="PS"/>
    <s v="DOMPU"/>
    <s v="NO ADDON"/>
    <n v="20261010"/>
    <s v="Completed"/>
    <s v="HSI Bisnis Basic Promo Hari Pelanggan Nasional PSB 70% - 75 Mbps"/>
    <s v="INDIBIZ"/>
    <m/>
    <m/>
    <d v="2026-10-08T15:00:00"/>
    <s v="2026-10-08 15:00:00 | Nama Pic : BP MAHMUD No Hp Pic : 081235729896 Jam Pemasangan : 08:00 - 12.00 Tanggal Pemasangan : KAMIS 08 OKTOBER 2026 Info Tambahan : Hubungi pelanggan sebelum datang ke lokasi"/>
    <n v="2026"/>
    <n v="10"/>
    <n v="10"/>
    <d v="2026-10-10T00:00:00"/>
    <n v="1.375"/>
    <x v="2"/>
  </r>
  <r>
    <n v="104"/>
    <n v="1002635779"/>
    <n v="3"/>
    <x v="0"/>
    <n v="5"/>
    <s v="MATARAM"/>
    <s v="BIMA"/>
    <s v="DMP"/>
    <s v="REG"/>
    <s v="AO"/>
    <x v="0"/>
    <m/>
    <s v="Completed (PS)"/>
    <s v="RBS-Regional 3"/>
    <d v="2026-10-13T17:35:15"/>
    <d v="2026-10-14T14:18:59"/>
    <n v="69406912"/>
    <m/>
    <n v="172611786560"/>
    <s v="PT PASAKA AGRI DOMPU"/>
    <s v="ODP-DMP-FAD/54"/>
    <s v="WO066360558"/>
    <m/>
    <m/>
    <m/>
    <n v="118.326818"/>
    <n v="-8.5195950000000007"/>
    <s v="MD|MYDB-20261007270444|DN00001/MN02085|PT PASAKA AGRI DOMPU|082359593293"/>
    <s v="MYDIGIBIZPARTNER"/>
    <m/>
    <m/>
    <m/>
    <m/>
    <m/>
    <m/>
    <m/>
    <m/>
    <s v="Management Janji"/>
    <s v="2026-10-10 08:00:00 | Nama PIC : PT PASAKA AGRI DOMPU  No HP : 082359593293  No Alt : -  M Janji : Rabu 09 oktober  2026  Jam Pasang : Pagi / Siang  Note : hubungi pelanggan jika ingin ke lokasi, terima kasih.  "/>
    <s v="FCC"/>
    <s v="13-10-2026 17:39:54"/>
    <m/>
    <m/>
    <s v="PS"/>
    <s v="DOMPU"/>
    <s v="NETMONK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07:00:00"/>
    <s v="2026-10-10 08:00:00 | Nama PIC : PT PASAKA AGRI DOMPU  No HP : 082359593293  No Alt : -  M Janji : Rabu 09 oktober  2026  Jam Pasang : Pagi / Siang  Note : hubungi pelanggan jika ingin ke lokasi, terima kasih.  "/>
    <n v="2026"/>
    <n v="10"/>
    <n v="14"/>
    <d v="2026-10-14T00:00:00"/>
    <n v="0.70833333333575865"/>
    <x v="0"/>
  </r>
  <r>
    <n v="105"/>
    <n v="1002628624"/>
    <n v="3"/>
    <x v="0"/>
    <n v="5"/>
    <s v="MATARAM"/>
    <s v="BIMA"/>
    <s v="DMP"/>
    <s v="REG"/>
    <s v="AO"/>
    <x v="0"/>
    <s v="1P INET"/>
    <s v="102 | FOLLOW UP COMPLETED"/>
    <s v="RBS-Regional 3"/>
    <d v="2026-10-08T19:13:36"/>
    <d v="2026-10-13T17:35:15"/>
    <n v="69406912"/>
    <m/>
    <n v="172611786529"/>
    <s v="PT PASAKA AGRI DOMPU"/>
    <s v="ODP-DMP-FAD/49 FAD/D02/49.01"/>
    <s v="WO066048972"/>
    <m/>
    <m/>
    <m/>
    <n v="118.335729427635"/>
    <n v="-8.5251044277993699"/>
    <s v="MD|MYDB-20261007270444|DN00001/MN02085|PT PASAKA AGRI DOMPU|082359593293"/>
    <s v="MYDIGIBIZPARTNER"/>
    <m/>
    <m/>
    <m/>
    <m/>
    <m/>
    <m/>
    <m/>
    <m/>
    <s v="Management Janji"/>
    <s v="2026-10-10 08:00:00 | Nama PIC : PT PASAKA AGRI DOMPU No HP : 082359593293 No Alt : - M Janji : Rabu 09 oktober  2026 Jam Pasang : Pagi / Siang Note : hubungi pelanggan jika ingin ke lokasi, terima kasih. "/>
    <s v="FCC"/>
    <d v="2026-08-10T19:25:28"/>
    <d v="2026-10-10T08:00:00"/>
    <s v="Kendala Lainnya"/>
    <s v="REVOKE"/>
    <s v="DOMPU"/>
    <s v="NETMONK"/>
    <m/>
    <s v="Follow Up Revoke Completed, New Order ID : SC1002635779"/>
    <s v="HSI Bisnis Bundling Netmonk PSB 70% - 50 Mbps"/>
    <s v="INDIBIZ"/>
    <m/>
    <m/>
    <d v="2026-10-10T08:00:00"/>
    <s v="2026-10-10 08:00:00 | Nama PIC : PT PASAKA AGRI DOMPU No HP : 082359593293 No Alt : - M Janji : Rabu 09 oktober  2026 Jam Pasang : Pagi / Siang Note : hubungi pelanggan jika ingin ke lokasi, terima kasih. "/>
    <m/>
    <m/>
    <m/>
    <e v="#NUM!"/>
    <e v="#NUM!"/>
    <x v="1"/>
  </r>
  <r>
    <n v="106"/>
    <n v="1002628788"/>
    <n v="3"/>
    <x v="0"/>
    <n v="5"/>
    <s v="MATARAM"/>
    <s v="BIMA"/>
    <s v="DMP"/>
    <s v="REG"/>
    <s v="AO"/>
    <x v="0"/>
    <s v="1P INET"/>
    <s v="7 | OSS - PROVISIONING ISSUED"/>
    <s v="RBS-Regional 3"/>
    <d v="2026-10-09T08:31:36"/>
    <d v="2026-10-10T08:10:55"/>
    <n v="69406993"/>
    <m/>
    <n v="172611786366"/>
    <s v="CV BINTANG JAYA"/>
    <s v="ODP-DMP-FAB/67 FAB/D06/67.01"/>
    <s v="WO066060288"/>
    <m/>
    <m/>
    <m/>
    <n v="118.473552828132"/>
    <n v="-8.5251006808952603"/>
    <s v="|MN02363|MYIA-058537975054/POI/DAN RUSELLO SUMARDI/081952547770/davyn.rusello06@gmail.com"/>
    <s v="MYIB_ASSISTANT"/>
    <m/>
    <m/>
    <m/>
    <m/>
    <m/>
    <m/>
    <m/>
    <m/>
    <s v="Management Janji"/>
    <s v="2026-10-10 08:00:00 | Tanggal: 9/10/2026 Jam Pasang: 08.00 - 12.00 Note: Hubungi sebelum ke lokasi, terimakasih."/>
    <s v="FCC"/>
    <d v="2026-09-10T08:40:28"/>
    <d v="2026-10-10T08:00:00"/>
    <m/>
    <s v="PI"/>
    <s v="DOMPU"/>
    <s v="NO ADDON"/>
    <m/>
    <s v="Provisioning Issued"/>
    <s v="HSI Bisnis Promo Hari Pelanggan Nasional PSB 70% - 300 Mbps"/>
    <s v="INDIBIZ"/>
    <m/>
    <m/>
    <d v="2026-10-10T08:00:00"/>
    <s v="2026-10-10 08:00:00 | Tanggal: 9/10/2026 Jam Pasang: 08.00 - 12.00 Note: Hubungi sebelum ke lokasi, terimakasih."/>
    <m/>
    <m/>
    <m/>
    <e v="#NUM!"/>
    <e v="#NUM!"/>
    <x v="1"/>
  </r>
  <r>
    <n v="107"/>
    <n v="1002620771"/>
    <n v="3"/>
    <x v="0"/>
    <n v="5"/>
    <s v="MATARAM"/>
    <s v="BIMA"/>
    <s v="DMP"/>
    <s v="REG"/>
    <s v="AO"/>
    <x v="0"/>
    <m/>
    <s v="100 | REVOKE COMPLETED"/>
    <s v="RBS-Regional 3"/>
    <d v="2026-10-03T09:30:01"/>
    <d v="2026-10-05T11:05:12"/>
    <n v="69397281"/>
    <m/>
    <n v="172611786496"/>
    <s v="toko sanoko"/>
    <s v="ODP-DMP-FAF/98"/>
    <s v="WO065628942"/>
    <m/>
    <m/>
    <m/>
    <n v="118.460014288861"/>
    <n v="-8.5409235837202893"/>
    <s v="|MN02363|MYIA-030759137481/POI/sanoko tjandra/087788913400/linaherlina965@gmail.com"/>
    <s v="MYDIGIBIZPARTNER"/>
    <m/>
    <m/>
    <m/>
    <m/>
    <m/>
    <m/>
    <m/>
    <m/>
    <s v="Management Janji"/>
    <s v="2026-09-25 08:00:00 | Tanggal pemasangan: 25/09/2026  Jam pemasangan : pagi / siang  Info Tambahan : Hubungi pelanggan dulu sebelum ke lokasi  terima kasih."/>
    <s v="FCC"/>
    <d v="2026-03-10T09:40:05"/>
    <m/>
    <m/>
    <s v="REVOKE"/>
    <s v="DOMPU"/>
    <s v="NO ADDON"/>
    <m/>
    <s v="Revoke 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3T07:00:00"/>
    <s v="2026-09-25 08:00:00 | Tanggal pemasangan: 25/09/2026  Jam pemasangan : pagi / siang  Info Tambahan : Hubungi pelanggan dulu sebelum ke lokasi  terima kasih."/>
    <m/>
    <m/>
    <m/>
    <e v="#NUM!"/>
    <e v="#NUM!"/>
    <x v="1"/>
  </r>
  <r>
    <n v="108"/>
    <n v="1002629540"/>
    <n v="3"/>
    <x v="0"/>
    <n v="5"/>
    <s v="MATARAM"/>
    <s v="BIMA"/>
    <s v="KMP"/>
    <s v="REG"/>
    <s v="AO"/>
    <x v="0"/>
    <s v="1P INET"/>
    <s v="OSS - FALLOUT"/>
    <s v="RBS-Regional 3"/>
    <d v="2026-10-09T11:56:40"/>
    <d v="2026-10-10T08:15:11"/>
    <n v="69407279"/>
    <m/>
    <n v="172611203057"/>
    <s v="Toko Suhaeni"/>
    <s v="ODP-KMP-FAB/12 FAB/D02/12.01"/>
    <s v="WO066080758"/>
    <m/>
    <m/>
    <m/>
    <n v="117.757828"/>
    <n v="-8.1833153999999997"/>
    <s v="MD|MYDB-20261008270495|DN00001/MN02085|Toko Suhaeni|087863845228"/>
    <s v="MYDIGIBIZPARTNER"/>
    <m/>
    <m/>
    <m/>
    <m/>
    <m/>
    <m/>
    <m/>
    <m/>
    <s v="Management Janji"/>
    <s v="2026-10-10 08:00:00 | Nama PIC : Toko Suhaeni No HP : 087863845228 No Alt : - M Janji : sabtu 10 oktober  2026 Jam Pasang : Pagi / Siang Note : hubungi pelanggan jika ingin ke lokasi, terima kasih. "/>
    <s v="FCC"/>
    <d v="2026-09-10T12:10:31"/>
    <d v="2026-10-10T08:00:00"/>
    <m/>
    <s v="FO_UIM"/>
    <s v="DOMPU"/>
    <s v="NETMONK"/>
    <m/>
    <s v="Provisioning Failed|UIM|INF009748889|1029:Reservation not found for Broadband CFS with Reservation ID : 39612383818"/>
    <s v="HSI Bisnis Bundling Netmonk PSB 70% - 100 Mbps"/>
    <s v="INDIBIZ"/>
    <m/>
    <m/>
    <d v="2026-10-10T08:00:00"/>
    <s v="2026-10-10 08:00:00 | Nama PIC : Toko Suhaeni No HP : 087863845228 No Alt : - M Janji : sabtu 10 oktober  2026 Jam Pasang : Pagi / Siang Note : hubungi pelanggan jika ingin ke lokasi, terima kasih. "/>
    <m/>
    <m/>
    <m/>
    <e v="#NUM!"/>
    <e v="#NUM!"/>
    <x v="1"/>
  </r>
  <r>
    <n v="109"/>
    <n v="1002638689"/>
    <n v="3"/>
    <x v="0"/>
    <n v="5"/>
    <s v="MATARAM"/>
    <s v="SUMBAWA"/>
    <s v="EMP"/>
    <s v="REG"/>
    <s v="AO"/>
    <x v="0"/>
    <m/>
    <s v="Completed (PS)"/>
    <s v="RBS-Regional 3"/>
    <d v="2026-10-15T14:27:05"/>
    <d v="2026-10-15T16:54:14"/>
    <n v="69409296"/>
    <m/>
    <n v="172612801220"/>
    <s v="WARUNG MAKAN PELANGI"/>
    <s v="ODP-EMP-FAA/05"/>
    <s v="WO066484439"/>
    <m/>
    <m/>
    <m/>
    <n v="118.001768590293"/>
    <n v="-8.7658861452961396"/>
    <s v="|MC20057|MYIA-075089007236/POI/Indra Jaya/082143254356/indr4665@gmail.com"/>
    <s v="Sales Force DBS"/>
    <m/>
    <m/>
    <m/>
    <m/>
    <m/>
    <m/>
    <m/>
    <m/>
    <s v="Management Janji"/>
    <s v="2026-10-14 11:00:00 | Tanggal pemasangan: 14/10//2026  Jam pemasangan : pagi/siang  Info Tambahan : Hubungi pelanggan dulu sebelum ke lokasi.  terima kasih"/>
    <s v="FCC"/>
    <s v="15-10-2026 14:40:16"/>
    <m/>
    <m/>
    <s v="PS"/>
    <s v="SUMBAWA TIMUR"/>
    <s v="NO ADDON"/>
    <n v="20261015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15T07:00:00"/>
    <s v="2026-10-14 11:00:00 | Tanggal pemasangan: 14/10//2026  Jam pemasangan : pagi/siang  Info Tambahan : Hubungi pelanggan dulu sebelum ke lokasi.  terima kasih"/>
    <n v="2026"/>
    <n v="10"/>
    <n v="15"/>
    <d v="2026-10-15T00:00:00"/>
    <n v="-0.29166666666424135"/>
    <x v="0"/>
  </r>
  <r>
    <n v="110"/>
    <n v="1002634833"/>
    <n v="3"/>
    <x v="0"/>
    <n v="5"/>
    <s v="MATARAM"/>
    <s v="SUMBAWA"/>
    <s v="EMP"/>
    <s v="REG"/>
    <s v="AO"/>
    <x v="0"/>
    <s v="1P INET"/>
    <s v="102 | FOLLOW UP COMPLETED"/>
    <s v="RBS-Regional 3"/>
    <d v="2026-10-13T12:08:34"/>
    <d v="2026-10-15T14:27:05"/>
    <n v="69409296"/>
    <m/>
    <n v="172612801771"/>
    <s v="WARUNG MAKAN PELANGI"/>
    <s v="GCL-EMP-F01/04 GCL/F01/04.01"/>
    <s v="WO066324454"/>
    <m/>
    <m/>
    <m/>
    <n v="118.002942"/>
    <n v="-8.7658769999999997"/>
    <s v="|MC20057|MYIA-075089007236/POI/Indra Jaya/082143254356/indr4665@gmail.com"/>
    <s v="MYIB_ASSISTANT"/>
    <m/>
    <m/>
    <m/>
    <m/>
    <m/>
    <m/>
    <m/>
    <m/>
    <s v="Management Janji"/>
    <s v="2026-10-14 11:00:00 | Tanggal pemasangan: 14/10//2026 Jam pemasangan : pagi/siang Info Tambahan : Hubungi pelanggan dulu sebelum ke lokasi. terima kasih"/>
    <s v="FCC"/>
    <s v="13-10-2026 12:10:23"/>
    <d v="2026-10-14T11:00:00"/>
    <m/>
    <s v="REVOKE"/>
    <s v="SUMBAWA TIMUR"/>
    <s v="NO ADDON"/>
    <m/>
    <s v="Follow Up Revoke Completed, New Order ID : SC1002638689"/>
    <s v="HSI Bisnis Promo Hari Pelanggan Nasional PSB 70% - 100 Mbps"/>
    <s v="INDIBIZ"/>
    <m/>
    <m/>
    <d v="2026-10-14T11:00:00"/>
    <s v="2026-10-14 11:00:00 | Tanggal pemasangan: 14/10//2026 Jam pemasangan : pagi/siang Info Tambahan : Hubungi pelanggan dulu sebelum ke lokasi. terima kasih"/>
    <m/>
    <m/>
    <m/>
    <e v="#NUM!"/>
    <e v="#NUM!"/>
    <x v="1"/>
  </r>
  <r>
    <n v="111"/>
    <n v="1002621261"/>
    <n v="3"/>
    <x v="0"/>
    <n v="5"/>
    <s v="MATARAM"/>
    <s v="SUMBAWA"/>
    <s v="SBW"/>
    <s v="REG"/>
    <s v="AO"/>
    <x v="0"/>
    <m/>
    <s v="Completed (PS)"/>
    <s v="RBS-Regional 3"/>
    <d v="2026-10-04T09:25:48"/>
    <d v="2026-10-04T11:15:08"/>
    <n v="69402948"/>
    <m/>
    <n v="172606792357"/>
    <s v="NATASYA HOUSE"/>
    <s v="ODP-SBW-FAC/107"/>
    <s v="WO065690811"/>
    <m/>
    <m/>
    <m/>
    <n v="117.4346771"/>
    <n v="-8.5247863000000006"/>
    <s v="|MN02367|MYIA-066995640979/POI/NATASYA DILA AGUSTIN/088991617173/natasyadila62@gmail.com"/>
    <s v="Sales Profesional"/>
    <m/>
    <m/>
    <m/>
    <m/>
    <m/>
    <m/>
    <m/>
    <m/>
    <s v="Management Janji"/>
    <s v="2026-10-03 11:00:00 | Waktu pemasnagan : 3 Oktober 2026  Jam pemasangan : 08.00 - 12.00  Mohon hubungi pelanggan sebelum ke lokasi   Terima kasih"/>
    <s v="FCC"/>
    <d v="2026-04-10T09:39:45"/>
    <m/>
    <m/>
    <s v="PS"/>
    <s v="X"/>
    <s v="NO ADDON"/>
    <n v="20261004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10-04T07:00:00"/>
    <s v="2026-10-03 11:00:00 | Waktu pemasnagan : 3 Oktober 2026  Jam pemasangan : 08.00 - 12.00  Mohon hubungi pelanggan sebelum ke lokasi   Terima kasih"/>
    <n v="2026"/>
    <n v="10"/>
    <n v="4"/>
    <d v="2026-10-04T00:00:00"/>
    <n v="-0.29166666666424135"/>
    <x v="0"/>
  </r>
  <r>
    <n v="112"/>
    <n v="1002624610"/>
    <n v="3"/>
    <x v="0"/>
    <n v="5"/>
    <s v="MATARAM"/>
    <s v="SUMBAWA"/>
    <s v="SBW"/>
    <s v="REG"/>
    <s v="AO"/>
    <x v="0"/>
    <m/>
    <s v="Completed (PS)"/>
    <s v="RBS-Regional 3"/>
    <d v="2026-10-06T14:43:09"/>
    <d v="2026-10-06T17:10:19"/>
    <n v="69402001"/>
    <m/>
    <n v="172606792436"/>
    <s v="SRC YANU CELL"/>
    <s v="ODP-SBW-FAW/04"/>
    <s v="WO065866723"/>
    <m/>
    <m/>
    <m/>
    <n v="117.60266849999999"/>
    <n v="-8.6269598999999992"/>
    <s v="MD|MYDB-20261001270080|SC00001/MC00020|SRC YANU CELL|082341881630"/>
    <s v="MYDIGIBIZPARTNER"/>
    <m/>
    <m/>
    <m/>
    <m/>
    <m/>
    <m/>
    <m/>
    <m/>
    <s v="Management Janji"/>
    <s v="2026-10-02 08:00:00 | Waktu pemasangan: 01 oktober 2026  Jam pemasangan : 08.00 - 12.00  Mohon hubungi pelanggan sebelum ke lokasi   Terima kasih  "/>
    <s v="FCC"/>
    <d v="2026-06-10T14:55:39"/>
    <m/>
    <m/>
    <s v="PS"/>
    <s v="X"/>
    <s v="OCA"/>
    <n v="20261006"/>
    <s v="Completed"/>
    <s v="- 11_11446;Biaya PSB HSI EBIS Tunai di Depan ~ 11[150000]  - E25041;E25041 ~ ES25 - Paket HSI Bisnis Bundling OCA Breach[0]  - E25041~null~104999;E25041||11||Abodemen 0[0]  - E25041~null~E25041_UNL;UNL ~ Internet-Link Unlimited Internet Usage ~ E25041[0] "/>
    <s v="INDIBIZ"/>
    <m/>
    <m/>
    <d v="2026-10-06T07:00:00"/>
    <s v="2026-10-02 08:00:00 | Waktu pemasangan: 01 oktober 2026  Jam pemasangan : 08.00 - 12.00  Mohon hubungi pelanggan sebelum ke lokasi   Terima kasih  "/>
    <n v="2026"/>
    <n v="10"/>
    <n v="6"/>
    <d v="2026-10-06T00:00:00"/>
    <n v="-0.29166666666424135"/>
    <x v="0"/>
  </r>
  <r>
    <n v="113"/>
    <n v="1002626070"/>
    <n v="3"/>
    <x v="0"/>
    <n v="5"/>
    <s v="MATARAM"/>
    <s v="SUMBAWA"/>
    <s v="SBW"/>
    <s v="REG"/>
    <s v="AO"/>
    <x v="0"/>
    <m/>
    <s v="Completed (PS)"/>
    <s v="RBS-Regional 3"/>
    <d v="2026-10-07T13:10:01"/>
    <d v="2026-10-07T15:17:28"/>
    <n v="69404084"/>
    <m/>
    <n v="172606792762"/>
    <s v="EGGIE JAYA HOMESTAY"/>
    <s v="ODP-SBW-FAD/01"/>
    <s v="WO065933650"/>
    <m/>
    <m/>
    <m/>
    <n v="117.588707"/>
    <n v="-8.620196"/>
    <s v="MD|MYDB-20261005270275|DN00001/MN01595|EGGIE JAYA HOMESTAY|085337193278"/>
    <s v="MYDIGIBIZPARTNER"/>
    <m/>
    <m/>
    <m/>
    <m/>
    <m/>
    <m/>
    <m/>
    <m/>
    <s v="Management Janji"/>
    <s v="2026-10-06 08:00:00 | M Janji : (06/10/2026)  jam Pasang : 09:00  Note : hubungi pelanggan jika ingin kelokasi  "/>
    <s v="FCC"/>
    <d v="2026-07-10T13:25:45"/>
    <m/>
    <m/>
    <s v="PS"/>
    <s v="X"/>
    <s v="NETMONK"/>
    <n v="202610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7T07:00:00"/>
    <s v="2026-10-06 08:00:00 | M Janji : (06/10/2026)  jam Pasang : 09:00  Note : hubungi pelanggan jika ingin kelokasi  "/>
    <n v="2026"/>
    <n v="10"/>
    <n v="7"/>
    <d v="2026-10-07T00:00:00"/>
    <n v="-0.29166666666424135"/>
    <x v="0"/>
  </r>
  <r>
    <n v="114"/>
    <n v="1002626433"/>
    <n v="3"/>
    <x v="0"/>
    <n v="5"/>
    <s v="MATARAM"/>
    <s v="SUMBAWA"/>
    <s v="SBW"/>
    <s v="REG"/>
    <s v="AO"/>
    <x v="0"/>
    <m/>
    <s v="Completed (PS)"/>
    <s v="RBS-Regional 3"/>
    <d v="2026-10-07T14:47:18"/>
    <d v="2026-10-08T06:12:10"/>
    <n v="69404019"/>
    <m/>
    <n v="172606792766"/>
    <s v="ZAINI HOMESTAY"/>
    <s v="ODP-SBW-FAW/08"/>
    <s v="WO065945907"/>
    <m/>
    <m/>
    <m/>
    <n v="117.604780196159"/>
    <n v="-8.6363258239345502"/>
    <s v="MD|MYDB-20261005270270|DN00001/MN01595|ZAINI HOMESTAY|082341439480"/>
    <s v="MYDIGIBIZPARTNER"/>
    <m/>
    <m/>
    <m/>
    <m/>
    <m/>
    <m/>
    <m/>
    <m/>
    <s v="Management Janji"/>
    <s v="2026-10-06 08:00:00 | M Janji : (06/10/2026)  jam Pasang : 09:00  Note : hubungi pelanggan jika ingin kelokasi  "/>
    <s v="FCC"/>
    <d v="2026-07-10T14:55:21"/>
    <m/>
    <m/>
    <s v="PS"/>
    <s v="X"/>
    <s v="NETMONK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7:00:00"/>
    <s v="2026-10-06 08:00:00 | M Janji : (06/10/2026)  jam Pasang : 09:00  Note : hubungi pelanggan jika ingin kelokasi  "/>
    <n v="2026"/>
    <n v="10"/>
    <n v="8"/>
    <d v="2026-10-08T00:00:00"/>
    <n v="0.70833333333575865"/>
    <x v="0"/>
  </r>
  <r>
    <n v="115"/>
    <n v="1002626893"/>
    <n v="3"/>
    <x v="0"/>
    <n v="5"/>
    <s v="MATARAM"/>
    <s v="SUMBAWA"/>
    <s v="SBW"/>
    <s v="REG"/>
    <s v="AO"/>
    <x v="0"/>
    <m/>
    <s v="Completed (PS)"/>
    <s v="RBS-Regional 3"/>
    <d v="2026-10-07T17:57:22"/>
    <d v="2026-10-08T06:12:51"/>
    <n v="69404909"/>
    <m/>
    <n v="172606792769"/>
    <s v="LALACHI PRODUCTIONS"/>
    <s v="ODP-SBW-FAP/22"/>
    <s v="WO065966800"/>
    <m/>
    <m/>
    <m/>
    <n v="117.4269103"/>
    <n v="-8.5049208000000007"/>
    <s v="MD|MYDB-20261006270342|DN00001/MN01576|LALACHI PRODUCTIONS|085338083306"/>
    <s v="MYDIGIBIZPARTNER"/>
    <m/>
    <m/>
    <m/>
    <m/>
    <m/>
    <m/>
    <m/>
    <m/>
    <s v="Management Janji"/>
    <s v="2026-10-07 08:00:00 | Tanggal pemasangan : 07 OKTOBER 2026  Jam pemasangan : pagi/siang  Info Tambahan : Hubungi pelanggan dulu sebelum ke lokasi  terima kasih"/>
    <s v="FCC"/>
    <d v="2026-07-10T18:24:54"/>
    <m/>
    <m/>
    <s v="PS"/>
    <s v="X"/>
    <s v="OCA"/>
    <n v="20261008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10-07T07:00:00"/>
    <s v="2026-10-07 08:00:00 | Tanggal pemasangan : 07 OKTOBER 2026  Jam pemasangan : pagi/siang  Info Tambahan : Hubungi pelanggan dulu sebelum ke lokasi  terima kasih"/>
    <n v="2026"/>
    <n v="10"/>
    <n v="8"/>
    <d v="2026-10-08T00:00:00"/>
    <n v="0.70833333333575865"/>
    <x v="0"/>
  </r>
  <r>
    <n v="116"/>
    <n v="1002627218"/>
    <n v="3"/>
    <x v="0"/>
    <n v="5"/>
    <s v="MATARAM"/>
    <s v="SUMBAWA"/>
    <s v="SBW"/>
    <s v="REG"/>
    <s v="AO"/>
    <x v="0"/>
    <s v="1P INET"/>
    <s v="Completed (PS)"/>
    <s v="RBS-Regional 3"/>
    <d v="2026-10-08T09:25:41"/>
    <d v="2026-10-08T18:40:35"/>
    <n v="69406274"/>
    <m/>
    <n v="172606792780"/>
    <s v="UD SENTOSA JAYA"/>
    <s v="ODP-SBW-FAY/29"/>
    <s v="WO065986253"/>
    <m/>
    <m/>
    <m/>
    <n v="117.489897315614"/>
    <n v="-8.5244711568872802"/>
    <s v="|MN01576|MYIA-084851813937/POI/sudarmaji/087863504333/moyoagus685@gmail.com"/>
    <s v="MYIB_ASSISTANT"/>
    <m/>
    <m/>
    <m/>
    <m/>
    <m/>
    <m/>
    <m/>
    <m/>
    <s v="Management Janji"/>
    <s v="2026-10-09 15:00:00 | Tanggal: 9/10/2026 Jam Pasang: 15.00 Note: Hubungi sebelum ke lokasi, terimakasih."/>
    <s v="FCC"/>
    <d v="2026-08-10T09:40:43"/>
    <d v="2026-10-09T15:00:00"/>
    <m/>
    <s v="PS"/>
    <s v="X"/>
    <s v="OCA"/>
    <n v="20261008"/>
    <s v="Completed"/>
    <s v="HSI Bisnis Bundling OCA Breach Checker Promo H2 2026 PSB 70% - 100 Mbps"/>
    <s v="INDIBIZ"/>
    <m/>
    <m/>
    <d v="2026-10-09T15:00:00"/>
    <s v="2026-10-09 15:00:00 | Tanggal: 9/10/2026 Jam Pasang: 15.00 Note: Hubungi sebelum ke lokasi, terimakasih."/>
    <n v="2026"/>
    <n v="10"/>
    <n v="8"/>
    <d v="2026-10-08T00:00:00"/>
    <n v="-1.625"/>
    <x v="0"/>
  </r>
  <r>
    <n v="117"/>
    <n v="1002628093"/>
    <n v="3"/>
    <x v="0"/>
    <n v="5"/>
    <s v="MATARAM"/>
    <s v="SUMBAWA"/>
    <s v="SBW"/>
    <s v="REG"/>
    <s v="AO"/>
    <x v="0"/>
    <s v="1P INET"/>
    <s v="Completed (PS)"/>
    <s v="RBS-Regional 3"/>
    <d v="2026-10-08T15:53:40"/>
    <d v="2026-10-10T14:14:34"/>
    <n v="69406677"/>
    <m/>
    <n v="172606792777"/>
    <s v="ADELL CELL"/>
    <s v="ODP-SBW-FBH/08 FBH/D01/08.01"/>
    <s v="WO066032151"/>
    <m/>
    <m/>
    <m/>
    <n v="117.23700033093399"/>
    <n v="-8.4180719261553705"/>
    <s v="|MN02367|MYIA-057164942806/POI/AMELIA PUJI LESTARI/081337364237/moymotret@gmail.com"/>
    <s v="MYIB_ASSISTANT"/>
    <m/>
    <m/>
    <m/>
    <m/>
    <m/>
    <m/>
    <m/>
    <m/>
    <s v="Management Janji"/>
    <s v="2026-10-09 15:00:00 | Tanggal Pemasangan : 09 Oktober 2026 Jam Pemasangan : 08:00 15:00 Info Tambahan : Hubungi pelanggan dulu sebelum ke lokasi terimakasih"/>
    <s v="FCC"/>
    <d v="2026-08-10T16:25:42"/>
    <d v="2026-10-09T15:00:00"/>
    <m/>
    <s v="PS"/>
    <s v="X"/>
    <s v="NO ADDON"/>
    <n v="20261010"/>
    <s v="Completed"/>
    <s v="HSI Bisnis Promo Hari Pelanggan Nasional PSB 70% - 150 Mbps"/>
    <s v="INDIBIZ"/>
    <m/>
    <m/>
    <d v="2026-10-09T15:00:00"/>
    <s v="2026-10-09 15:00:00 | Tanggal Pemasangan : 09 Oktober 2026 Jam Pemasangan : 08:00 15:00 Info Tambahan : Hubungi pelanggan dulu sebelum ke lokasi terimakasih"/>
    <n v="2026"/>
    <n v="10"/>
    <n v="10"/>
    <d v="2026-10-10T00:00:00"/>
    <n v="0.375"/>
    <x v="0"/>
  </r>
  <r>
    <n v="118"/>
    <n v="1002629151"/>
    <n v="3"/>
    <x v="0"/>
    <n v="5"/>
    <s v="MATARAM"/>
    <s v="SUMBAWA"/>
    <s v="SBW"/>
    <s v="REG"/>
    <s v="AO"/>
    <x v="0"/>
    <s v="1P INET"/>
    <s v="Completed (PS)"/>
    <s v="RBS-Regional 3"/>
    <d v="2026-10-09T10:17:39"/>
    <d v="2026-10-11T19:01:35"/>
    <n v="69407120"/>
    <m/>
    <n v="172606792479"/>
    <s v="TOKO SEMBAKO HASRULLAH"/>
    <s v="ODP-SBW-FBH/02 FBH/D01/02.01"/>
    <s v="WO066069724"/>
    <m/>
    <m/>
    <m/>
    <n v="117.22858644297"/>
    <n v="-8.4203381628401797"/>
    <s v="|MN02367|MYIA-077557608199/POI/HASRULLAH/082340112347/marolen34@gmail.com"/>
    <s v="MYIB_ASSISTANT"/>
    <m/>
    <m/>
    <m/>
    <m/>
    <m/>
    <m/>
    <m/>
    <m/>
    <s v="Management Janji"/>
    <s v="2026-10-10 08:00:00 | Tanggal : 10 Oktober 2026 Jam : pagi  Hubungi pelanggan sebelum ke lokasi "/>
    <s v="FCC"/>
    <d v="2026-09-10T10:26:12"/>
    <d v="2026-10-10T08:00:00"/>
    <m/>
    <s v="PS"/>
    <s v="X"/>
    <s v="NO ADDON"/>
    <n v="20261011"/>
    <s v="Completed"/>
    <s v="HSI Bisnis Promo Hari Pelanggan Nasional PSB 70% - 100 Mbps"/>
    <s v="INDIBIZ"/>
    <m/>
    <m/>
    <d v="2026-10-10T08:00:00"/>
    <s v="2026-10-10 08:00:00 | Tanggal : 10 Oktober 2026 Jam : pagi  Hubungi pelanggan sebelum ke lokasi "/>
    <n v="2026"/>
    <n v="10"/>
    <n v="11"/>
    <d v="2026-10-11T00:00:00"/>
    <n v="0.66666666666424135"/>
    <x v="0"/>
  </r>
  <r>
    <n v="119"/>
    <n v="1002631016"/>
    <n v="3"/>
    <x v="0"/>
    <n v="5"/>
    <s v="MATARAM"/>
    <s v="SUMBAWA"/>
    <s v="SBW"/>
    <s v="REG"/>
    <s v="AO"/>
    <x v="0"/>
    <m/>
    <s v="Completed (PS)"/>
    <s v="RBS-Regional 3"/>
    <d v="2026-10-10T14:54:01"/>
    <d v="2026-10-11T11:26:56"/>
    <n v="69403008"/>
    <m/>
    <n v="172606792793"/>
    <s v="TEKAD JAYA KOST"/>
    <s v="ODP-SBW-FBL/31"/>
    <s v="WO066163179"/>
    <m/>
    <m/>
    <m/>
    <n v="117.513221061108"/>
    <n v="-8.5820294976825195"/>
    <s v="|MN01595|MYIA-065975472318/POI/CHAIRUL AZMI KOBAT/081238949416/deswitawulansari116@gmail.com"/>
    <s v="MYDIGIBIZPARTNER"/>
    <m/>
    <m/>
    <m/>
    <m/>
    <m/>
    <m/>
    <m/>
    <m/>
    <s v="Management Janji"/>
    <s v="2026-10-03 11:00:00 | Jam pemasangan : 12.00  Info Tambahan : Hubungi pelanggan dulu sebelum ke lokasi  terimakasih "/>
    <s v="FCC"/>
    <d v="2026-10-10T14:55:08"/>
    <m/>
    <m/>
    <s v="PS"/>
    <s v="X"/>
    <s v="NETMONK"/>
    <n v="20261011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0T07:00:00"/>
    <s v="2026-10-03 11:00:00 | Jam pemasangan : 12.00  Info Tambahan : Hubungi pelanggan dulu sebelum ke lokasi  terimakasih "/>
    <n v="2026"/>
    <n v="10"/>
    <n v="11"/>
    <d v="2026-10-11T00:00:00"/>
    <n v="0.70833333333575865"/>
    <x v="0"/>
  </r>
  <r>
    <n v="120"/>
    <n v="1002636168"/>
    <n v="3"/>
    <x v="0"/>
    <n v="5"/>
    <s v="MATARAM"/>
    <s v="SUMBAWA"/>
    <s v="SBW"/>
    <s v="REG"/>
    <s v="AO"/>
    <x v="0"/>
    <s v="1P INET"/>
    <s v="Completed (PS)"/>
    <s v="RBS-Regional 3"/>
    <d v="2026-10-14T09:35:36"/>
    <d v="2026-10-15T11:20:31"/>
    <n v="69409857"/>
    <m/>
    <n v="172606792816"/>
    <s v="UD SATUASA"/>
    <s v="ODP-SBW-FAW/17"/>
    <s v="WO066380753"/>
    <m/>
    <m/>
    <m/>
    <n v="117.60570086538701"/>
    <n v="-8.6326852213172192"/>
    <s v="MD|MYDB-20261014270717|DN00001/MN01576|UD SATUASA|082341247132"/>
    <s v="MYDIGIBIZPARTNER"/>
    <m/>
    <m/>
    <m/>
    <m/>
    <m/>
    <m/>
    <m/>
    <m/>
    <s v="Management Janji"/>
    <s v="2026-10-15 08:00:00 | Tanggal Pemasangan : 15 Oktober 2026 Jam Pemasangan : 08:00 15:00 Info Tambahan : Hubungi pelanggan dulu sebelum ke lokasi terimakasih"/>
    <s v="FCC"/>
    <s v="14-10-2026 09:39:59"/>
    <d v="2026-10-15T08:00:00"/>
    <m/>
    <s v="PS"/>
    <s v="X"/>
    <s v="OCA"/>
    <n v="20261015"/>
    <s v="Completed"/>
    <s v="HSI Bisnis Bundling OCA Breach Checker Promo 2026 Dual Band PSB 70% - 100 Mbps"/>
    <s v="INDIBIZ"/>
    <m/>
    <m/>
    <d v="2026-10-15T08:00:00"/>
    <s v="2026-10-15 08:00:00 | Tanggal Pemasangan : 15 Oktober 2026 Jam Pemasangan : 08:00 15:00 Info Tambahan : Hubungi pelanggan dulu sebelum ke lokasi terimakasih"/>
    <n v="2026"/>
    <n v="10"/>
    <n v="15"/>
    <d v="2026-10-15T00:00:00"/>
    <n v="-0.33333333333575865"/>
    <x v="0"/>
  </r>
  <r>
    <n v="121"/>
    <n v="1002616833"/>
    <n v="3"/>
    <x v="0"/>
    <n v="5"/>
    <s v="MATARAM"/>
    <s v="SUMBAWA"/>
    <s v="SBW"/>
    <s v="REG"/>
    <s v="AO"/>
    <x v="0"/>
    <s v="1P INET"/>
    <s v="102 | FOLLOW UP COMPLETED"/>
    <s v="RBS-Regional 3"/>
    <d v="2026-10-01T07:53:41"/>
    <d v="2026-10-06T14:43:08"/>
    <n v="69402001"/>
    <m/>
    <n v="172606792351"/>
    <s v="SRC YANU CELL"/>
    <s v="ODP-SBW-FAW/04"/>
    <s v="WO065456609"/>
    <m/>
    <m/>
    <m/>
    <n v="117.602678015828"/>
    <n v="-8.6273268453709395"/>
    <s v="MD|MYDB-20261001270080|SC00001/MC00020|SRC YANU CELL|082341881630"/>
    <s v="MYDIGIBIZPARTNER"/>
    <m/>
    <m/>
    <m/>
    <m/>
    <m/>
    <m/>
    <m/>
    <m/>
    <s v="Management Janji"/>
    <s v="2026-10-02 08:00:00 | Waktu pemasangan: 01 oktober 2026 Jam pemasangan : 08.00 - 12.00 Mohon hubungi pelanggan sebelum ke lokasi  Terima kasih "/>
    <s v="FCC"/>
    <d v="2026-01-10T07:55:44"/>
    <d v="2026-10-02T08:00:00"/>
    <s v="Kendala Lainnya"/>
    <s v="REVOKE"/>
    <s v="X"/>
    <s v="OCA"/>
    <m/>
    <s v="Follow Up Revoke Completed, New Order ID : SC1002624610"/>
    <s v="HSI Bisnis Bundling OCA Breach PSB 70% - 100 Mbps"/>
    <s v="INDIBIZ"/>
    <m/>
    <m/>
    <d v="2026-10-02T08:00:00"/>
    <s v="2026-10-02 08:00:00 | Waktu pemasangan: 01 oktober 2026 Jam pemasangan : 08.00 - 12.00 Mohon hubungi pelanggan sebelum ke lokasi  Terima kasih "/>
    <m/>
    <m/>
    <m/>
    <e v="#NUM!"/>
    <e v="#NUM!"/>
    <x v="1"/>
  </r>
  <r>
    <n v="122"/>
    <n v="1002619632"/>
    <n v="3"/>
    <x v="0"/>
    <n v="5"/>
    <s v="MATARAM"/>
    <s v="SUMBAWA"/>
    <s v="SBW"/>
    <s v="REG"/>
    <s v="AO"/>
    <x v="0"/>
    <s v="1P INET"/>
    <s v="102 | FOLLOW UP COMPLETED"/>
    <s v="RBS-Regional 3"/>
    <d v="2026-10-02T11:58:35"/>
    <d v="2026-10-10T14:54:00"/>
    <n v="69403008"/>
    <m/>
    <n v="172606792367"/>
    <s v="TEKAD JAYA KOST"/>
    <s v="ODP-SBW-FAY/12 FAY/D02/12.01"/>
    <s v="WO065566088"/>
    <m/>
    <m/>
    <m/>
    <n v="117.4945766"/>
    <n v="-8.5185905999999996"/>
    <s v="|MN01595|MYIA-065975472318/POI/CHAIRUL AZMI KOBAT/081238949416/deswitawulansari116@gmail.com"/>
    <s v="MYIB_ASSISTANT"/>
    <m/>
    <m/>
    <m/>
    <m/>
    <m/>
    <m/>
    <m/>
    <m/>
    <s v="Management Janji"/>
    <s v="2026-10-03 11:00:00 | Jam pemasangan : 12.00 Info Tambahan : Hubungi pelanggan dulu sebelum ke lokasi terimakasih "/>
    <s v="FCC"/>
    <d v="2026-02-10T12:10:44"/>
    <d v="2026-10-03T11:00:00"/>
    <s v="Kendala Lainnya"/>
    <s v="REVOKE"/>
    <s v="X"/>
    <s v="NETMONK"/>
    <m/>
    <s v="Follow Up Revoke Completed, New Order ID : SC1002631016"/>
    <s v="HSI Bisnis Bundling Netmonk Promo 2026 PSB 70% - 75 Mbps"/>
    <s v="INDIBIZ"/>
    <m/>
    <m/>
    <d v="2026-10-03T11:00:00"/>
    <s v="2026-10-03 11:00:00 | Jam pemasangan : 12.00 Info Tambahan : Hubungi pelanggan dulu sebelum ke lokasi terimakasih "/>
    <m/>
    <m/>
    <m/>
    <e v="#NUM!"/>
    <e v="#NUM!"/>
    <x v="1"/>
  </r>
  <r>
    <n v="123"/>
    <n v="1002619534"/>
    <n v="3"/>
    <x v="0"/>
    <n v="5"/>
    <s v="MATARAM"/>
    <s v="SUMBAWA"/>
    <s v="SBW"/>
    <s v="REG"/>
    <s v="AO"/>
    <x v="0"/>
    <s v="1P INET"/>
    <s v="102 | FOLLOW UP COMPLETED"/>
    <s v="RBS-Regional 3"/>
    <d v="2026-10-02T11:22:39"/>
    <d v="2026-10-04T09:25:47"/>
    <n v="69402948"/>
    <m/>
    <n v="172606792365"/>
    <s v="NATASYA HOUSE"/>
    <s v="ODP-SBW-FAC/36 FAC/D06/36.01"/>
    <s v="WO065562264"/>
    <m/>
    <m/>
    <m/>
    <n v="117.435237290834"/>
    <n v="-8.5304424068142204"/>
    <s v="|MN02367|MYIA-066995640979/POI/NATASYA DILA AGUSTIN/088991617173/natasyadila62@gmail.com"/>
    <s v="MYIB_ASSISTANT"/>
    <m/>
    <m/>
    <m/>
    <m/>
    <m/>
    <m/>
    <m/>
    <m/>
    <s v="Management Janji"/>
    <s v="2026-10-03 11:00:00 | Waktu pemasnagan : 3 Oktober 2026 Jam pemasangan : 08.00 - 12.00 Mohon hubungi pelanggan sebelum ke lokasi  Terima kasih"/>
    <s v="FCC"/>
    <d v="2026-02-10T11:25:24"/>
    <d v="2026-10-03T11:00:00"/>
    <m/>
    <s v="REVOKE"/>
    <s v="X"/>
    <s v="NO ADDON"/>
    <m/>
    <s v="Follow Up Revoke Completed, New Order ID : SC1002621261"/>
    <s v="HSI Bisnis Basic Promo Hari Pelanggan Nasional PSB 70% - 50 Mbps"/>
    <s v="INDIBIZ"/>
    <m/>
    <m/>
    <d v="2026-10-03T11:00:00"/>
    <s v="2026-10-03 11:00:00 | Waktu pemasnagan : 3 Oktober 2026 Jam pemasangan : 08.00 - 12.00 Mohon hubungi pelanggan sebelum ke lokasi  Terima kasih"/>
    <m/>
    <m/>
    <m/>
    <e v="#NUM!"/>
    <e v="#NUM!"/>
    <x v="1"/>
  </r>
  <r>
    <n v="124"/>
    <n v="1002621572"/>
    <n v="3"/>
    <x v="0"/>
    <n v="5"/>
    <s v="MATARAM"/>
    <s v="SUMBAWA"/>
    <s v="SBW"/>
    <s v="REG"/>
    <s v="AO"/>
    <x v="0"/>
    <s v="1P INET"/>
    <s v="102 | FOLLOW UP COMPLETED"/>
    <s v="RBS-Regional 3"/>
    <d v="2026-10-05T08:17:35"/>
    <d v="2026-10-07T14:47:18"/>
    <n v="69404019"/>
    <m/>
    <n v="172606792406"/>
    <s v="ZAINI HOMESTAY"/>
    <s v="ODP-SBW-FAW/03 FAW/D01/03.01"/>
    <s v="WO065736047"/>
    <m/>
    <m/>
    <m/>
    <n v="117.6003386"/>
    <n v="-8.6272842999999995"/>
    <s v="MD|MYDB-20261005270270|DN00001/MN01595|ZAINI HOMESTAY|082341439480"/>
    <s v="MYDIGIBIZPARTNER"/>
    <m/>
    <m/>
    <m/>
    <m/>
    <m/>
    <m/>
    <m/>
    <m/>
    <s v="Management Janji"/>
    <s v="2026-10-06 08:00:00 | M Janji : (06/10/2026) jam Pasang : 09:00 Note : hubungi pelanggan jika ingin kelokasi "/>
    <s v="FCC"/>
    <d v="2026-05-10T08:40:40"/>
    <d v="2026-10-06T08:00:00"/>
    <s v="Kendala Lainnya"/>
    <s v="REVOKE"/>
    <s v="X"/>
    <s v="NETMONK"/>
    <m/>
    <s v="Follow Up Revoke Completed, New Order ID : SC1002626433"/>
    <s v="HSI Bisnis Bundling Netmonk Promo 2026 PSB 70% - 200 Mbps"/>
    <s v="INDIBIZ"/>
    <m/>
    <m/>
    <d v="2026-10-06T08:00:00"/>
    <s v="2026-10-06 08:00:00 | M Janji : (06/10/2026) jam Pasang : 09:00 Note : hubungi pelanggan jika ingin kelokasi "/>
    <m/>
    <m/>
    <m/>
    <e v="#NUM!"/>
    <e v="#NUM!"/>
    <x v="1"/>
  </r>
  <r>
    <n v="125"/>
    <n v="1002621758"/>
    <n v="3"/>
    <x v="0"/>
    <n v="5"/>
    <s v="MATARAM"/>
    <s v="SUMBAWA"/>
    <s v="SBW"/>
    <s v="REG"/>
    <s v="AO"/>
    <x v="0"/>
    <s v="1P INET"/>
    <s v="102 | FOLLOW UP COMPLETED"/>
    <s v="RBS-Regional 3"/>
    <d v="2026-10-05T09:33:39"/>
    <d v="2026-10-07T13:10:01"/>
    <n v="69404084"/>
    <m/>
    <n v="172606792415"/>
    <s v="EGGIE JAYA HOMESTAY"/>
    <s v="ODP-SBW-FAW/03 FAW/D01/03.01"/>
    <s v="WO065741754"/>
    <m/>
    <m/>
    <m/>
    <n v="117.6003386"/>
    <n v="-8.6272842999999995"/>
    <s v="MD|MYDB-20261005270275|DN00001/MN01595|EGGIE JAYA HOMESTAY|085337193278"/>
    <s v="MYDIGIBIZPARTNER"/>
    <m/>
    <m/>
    <m/>
    <m/>
    <m/>
    <m/>
    <m/>
    <m/>
    <s v="Management Janji"/>
    <s v="2026-10-06 08:00:00 | M Janji : (06/10/2026) jam Pasang : 09:00 Note : hubungi pelanggan jika ingin kelokasi "/>
    <s v="FCC"/>
    <d v="2026-05-10T09:40:06"/>
    <d v="2026-10-06T08:00:00"/>
    <m/>
    <s v="REVOKE"/>
    <s v="X"/>
    <s v="NETMONK"/>
    <m/>
    <s v="Follow Up Revoke Completed, New Order ID : SC1002626070"/>
    <s v="HSI Bisnis Bundling Netmonk Promo 2026 PSB 70% - 150 Mbps"/>
    <s v="INDIBIZ"/>
    <m/>
    <m/>
    <d v="2026-10-06T08:00:00"/>
    <s v="2026-10-06 08:00:00 | M Janji : (06/10/2026) jam Pasang : 09:00 Note : hubungi pelanggan jika ingin kelokasi "/>
    <m/>
    <m/>
    <m/>
    <e v="#NUM!"/>
    <e v="#NUM!"/>
    <x v="1"/>
  </r>
  <r>
    <n v="126"/>
    <n v="1002624006"/>
    <n v="3"/>
    <x v="0"/>
    <n v="5"/>
    <s v="MATARAM"/>
    <s v="SUMBAWA"/>
    <s v="SBW"/>
    <s v="REG"/>
    <s v="AO"/>
    <x v="0"/>
    <s v="1P INET"/>
    <s v="102 | FOLLOW UP COMPLETED"/>
    <s v="RBS-Regional 3"/>
    <d v="2026-10-06T11:25:35"/>
    <d v="2026-10-07T17:57:22"/>
    <n v="69404909"/>
    <m/>
    <n v="172606792754"/>
    <s v="LALACHI PRODUCTIONS"/>
    <s v="ODP-SBW-FAC/09 FAC/D.01/09.01"/>
    <s v="WO065843120"/>
    <m/>
    <m/>
    <m/>
    <n v="117.426931299269"/>
    <n v="-8.5070943573789393"/>
    <s v="MD|MYDB-20261006270342|DN00001/MN01576|LALACHI PRODUCTIONS|085338083306"/>
    <s v="MYDIGIBIZPARTNER"/>
    <m/>
    <m/>
    <m/>
    <m/>
    <m/>
    <m/>
    <m/>
    <m/>
    <s v="Management Janji"/>
    <s v="2026-10-07 08:00:00 | Tanggal pemasangan : 07 OKTOBER 2026 Jam pemasangan : pagi/siang Info Tambahan : Hubungi pelanggan dulu sebelum ke lokasi terima kasih"/>
    <s v="FCC"/>
    <d v="2026-06-10T11:40:08"/>
    <d v="2026-10-07T08:00:00"/>
    <s v="Kendala Lainnya"/>
    <s v="REVOKE"/>
    <s v="X"/>
    <s v="OCA"/>
    <m/>
    <s v="Follow Up Revoke Completed, New Order ID : SC1002626893"/>
    <s v="HSI Bisnis Bundling OCA Breach Checker PSB 70% Promo - 150 Mbps"/>
    <s v="INDIBIZ"/>
    <m/>
    <m/>
    <d v="2026-10-07T08:00:00"/>
    <s v="2026-10-07 08:00:00 | Tanggal pemasangan : 07 OKTOBER 2026 Jam pemasangan : pagi/siang Info Tambahan : Hubungi pelanggan dulu sebelum ke lokasi terima kasih"/>
    <m/>
    <m/>
    <m/>
    <e v="#NUM!"/>
    <e v="#NUM!"/>
    <x v="1"/>
  </r>
  <r>
    <n v="127"/>
    <n v="1002633536"/>
    <n v="3"/>
    <x v="0"/>
    <n v="5"/>
    <s v="MATARAM"/>
    <s v="SUMBAWA"/>
    <s v="SBW"/>
    <s v="REG"/>
    <s v="AO"/>
    <x v="0"/>
    <s v="1P INET"/>
    <s v="OSS - FALLOUT"/>
    <s v="RBS-Regional 3"/>
    <d v="2026-10-12T16:05:34"/>
    <d v="2026-10-15T11:19:12"/>
    <n v="69408861"/>
    <m/>
    <n v="172606792802"/>
    <s v="UD TANI SUDADI"/>
    <s v="ODP-SBW-FAW/45 FAW/D04/45.01"/>
    <s v="WO066277947"/>
    <m/>
    <m/>
    <m/>
    <n v="117.57716115564099"/>
    <n v="-8.6401201941092705"/>
    <s v="MD|MYDB-20261012270632|DN00001/MN01576|UD TANI SUDADI|082339038683"/>
    <s v="MYDIGIBIZPARTNER"/>
    <m/>
    <m/>
    <m/>
    <m/>
    <m/>
    <m/>
    <m/>
    <m/>
    <s v="Management Janji"/>
    <s v="2026-10-13 15:00:00 | Nama Pic : BP SUDADI No Hp Pic : 082339038683 Jam Pemasangan : 08:00 - 12.00 Tanggal Pemasangan : SELASA 13 OKTOBER 2026 Info Tambahan : Hubungi pelanggan sebelum datang ke lokasi"/>
    <s v="FCC"/>
    <d v="2026-12-10T16:25:18"/>
    <d v="2026-10-13T15:00:00"/>
    <s v="Kendala Teknik"/>
    <s v="FO_WFM"/>
    <s v="X"/>
    <s v="OCA"/>
    <m/>
    <s v="Provisioning Failed|WFM|INF009813197|TOJ_-8.497558399999999,117.4257094_odp jauh"/>
    <s v="HSI Bisnis Basic Bundling OCA Breach Checker Promo 2026 PSB 70% - 50 Mbps"/>
    <s v="INDIBIZ"/>
    <m/>
    <m/>
    <d v="2026-10-13T15:00:00"/>
    <s v="2026-10-13 15:00:00 | Nama Pic : BP SUDADI No Hp Pic : 082339038683 Jam Pemasangan : 08:00 - 12.00 Tanggal Pemasangan : SELASA 13 OKTOBER 2026 Info Tambahan : Hubungi pelanggan sebelum datang ke lokasi"/>
    <m/>
    <m/>
    <m/>
    <e v="#NUM!"/>
    <e v="#NUM!"/>
    <x v="1"/>
  </r>
  <r>
    <n v="128"/>
    <n v="1002621752"/>
    <n v="3"/>
    <x v="0"/>
    <n v="5"/>
    <s v="MATARAM"/>
    <s v="SUMBAWA"/>
    <s v="SBW"/>
    <s v="REG"/>
    <s v="AO"/>
    <x v="0"/>
    <s v="1P INET"/>
    <s v="100 | REVOKE COMPLETED"/>
    <s v="RBS-Regional 3"/>
    <d v="2026-10-05T09:32:53"/>
    <d v="2026-10-14T14:02:11"/>
    <n v="69404084"/>
    <m/>
    <n v="172606792415"/>
    <s v="EGGIE JAYA HOMESTAY"/>
    <s v="ODP-SBW-FAW/03 FAW/D01/03.01"/>
    <s v="WO065741754"/>
    <m/>
    <m/>
    <m/>
    <n v="117.6003386"/>
    <n v="-8.6272842999999995"/>
    <s v="MD|MYDB-20261005270275|DN00001/MN01595|EGGIE JAYA HOMESTAY|085337193278"/>
    <s v="MYDIGIBIZPARTNER"/>
    <m/>
    <m/>
    <m/>
    <m/>
    <m/>
    <m/>
    <m/>
    <m/>
    <s v="Management Janji"/>
    <s v="2026-10-06 08:00:00 | M Janji : (06/10/2026) jam Pasang : 09:00 Note : hubungi pelanggan jika ingin kelokasi "/>
    <s v="FCC"/>
    <d v="2026-05-10T09:40:06"/>
    <d v="2026-10-06T08:00:00"/>
    <s v="Kendala Pelanggan"/>
    <s v="REVOKE"/>
    <s v="X"/>
    <s v="NETMONK"/>
    <m/>
    <s v="Revoke Completed"/>
    <s v="HSI Bisnis Bundling Netmonk Promo 2026 PSB 70% - 150 Mbps"/>
    <s v="INDIBIZ"/>
    <m/>
    <m/>
    <d v="2026-10-06T08:00:00"/>
    <s v="2026-10-06 08:00:00 | M Janji : (06/10/2026) jam Pasang : 09:00 Note : hubungi pelanggan jika ingin kelokasi "/>
    <m/>
    <m/>
    <m/>
    <e v="#NUM!"/>
    <e v="#NUM!"/>
    <x v="1"/>
  </r>
  <r>
    <n v="129"/>
    <n v="1002637213"/>
    <n v="3"/>
    <x v="0"/>
    <n v="5"/>
    <s v="MATARAM"/>
    <s v="SUMBAWA"/>
    <s v="SBW"/>
    <s v="REG"/>
    <s v="AO"/>
    <x v="0"/>
    <m/>
    <s v="MIE - SEND SURVEY"/>
    <s v="RBS-Regional 3"/>
    <d v="2026-10-14T16:00:55"/>
    <d v="2026-10-15T08:58:07"/>
    <n v="69410301"/>
    <m/>
    <n v="172606792819"/>
    <s v="Kost mochi"/>
    <s v="ODP-SBW-FBK/44"/>
    <s v="WO066450086"/>
    <m/>
    <m/>
    <m/>
    <n v="117.44286060333199"/>
    <n v="-8.5718127212094508"/>
    <s v="PSB;ISE207465;Kost mochi;082341661631;PAKET HSI BISNIS 1:1 50 Mbps;bintarzero@gmail.com;-8.572194, 117.444694"/>
    <s v="Plasa"/>
    <m/>
    <m/>
    <m/>
    <m/>
    <m/>
    <m/>
    <m/>
    <m/>
    <s v="Management Janji"/>
    <s v="2026-10-16 08:00:00|Nama PIC : Bp Basri No HP : 082341661631 No Alt : - M Janji :  16 Okt 2026 Jam Pasang : Pagi / Siang Note : hubungi pelanggan jika ingin kelokasi |40951378|MYDITA"/>
    <s v="FCC"/>
    <s v="14-10-2026 16:10:17"/>
    <d v="2026-10-16T08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Nama PIC : Bp Basri No HP : 082341661631 No Alt : - M Janji :  16 Okt 2026 Jam Pasang : Pagi / Siang Note : hubungi pelanggan jika ingin kelokasi |40951378|MYDITA"/>
    <m/>
    <m/>
    <m/>
    <e v="#NUM!"/>
    <e v="#NUM!"/>
    <x v="1"/>
  </r>
  <r>
    <n v="130"/>
    <n v="1002638874"/>
    <n v="3"/>
    <x v="0"/>
    <n v="5"/>
    <s v="MATARAM"/>
    <s v="SUMBAWA"/>
    <s v="SBW"/>
    <s v="REG"/>
    <s v="AO"/>
    <x v="0"/>
    <s v="1P INET"/>
    <s v="MIE - SEND SURVEY"/>
    <s v="RBS-Regional 3"/>
    <d v="2026-10-15T15:13:35"/>
    <d v="2026-10-15T15:16:06"/>
    <n v="69410953"/>
    <m/>
    <n v="172606792828"/>
    <s v="PUSKESMAS UTAN 2"/>
    <s v="ODP-SBW-FAU/13 FAU/D02/13.01"/>
    <s v="WO066488980"/>
    <m/>
    <m/>
    <m/>
    <n v="117.14374836534201"/>
    <n v="-8.4105518794921696"/>
    <s v="MD|MYDB-20261015270829|DN00001/MN01576|PUSKESMAS UTAN 2|087863636785"/>
    <s v="MYDIGIBIZPARTNER"/>
    <m/>
    <m/>
    <m/>
    <m/>
    <m/>
    <m/>
    <m/>
    <m/>
    <s v="Management Janji"/>
    <s v="2026-10-16 15:00:00 | Tanggal : 16 Oktober 2026 Jam : siang Hubungi pelanggan sebelum ke lokasi "/>
    <s v="FCC"/>
    <s v="15-10-2026 15:25:33"/>
    <d v="2026-10-16T15:00:00"/>
    <m/>
    <s v="SURVEY_NEW_MANJA"/>
    <s v="X"/>
    <s v="OCA"/>
    <m/>
    <s v="MIE - SEND SURVEY"/>
    <s v="HSI Bisnis Bundling OCA Breach Checker Dual Band PSB 70% Promo - 100 Mbps"/>
    <s v="INDIBIZ"/>
    <m/>
    <m/>
    <d v="2026-10-16T15:00:00"/>
    <s v="2026-10-16 15:00:00 | Tanggal : 16 Oktober 2026 Jam : siang Hubungi pelanggan sebelum ke lokasi "/>
    <m/>
    <m/>
    <m/>
    <e v="#NUM!"/>
    <e v="#NUM!"/>
    <x v="1"/>
  </r>
  <r>
    <n v="131"/>
    <n v="1002627383"/>
    <n v="3"/>
    <x v="0"/>
    <n v="5"/>
    <s v="MATARAM"/>
    <s v="SUMBAWA"/>
    <s v="SBW"/>
    <s v="REG"/>
    <s v="AO"/>
    <x v="0"/>
    <s v="1P INET"/>
    <s v="CC - HD1A - INPROGRESS UNCONTACTED"/>
    <s v="RBS-Regional 3"/>
    <d v="2026-10-08T10:16:05"/>
    <d v="2026-10-15T16:31:59"/>
    <n v="69385644"/>
    <m/>
    <n v="172606792469"/>
    <s v="kios pak ilham"/>
    <s v="ODP-SBW-FBC/28"/>
    <s v="WO063793866"/>
    <m/>
    <m/>
    <m/>
    <n v="117.4004"/>
    <n v="-8.4700249999999997"/>
    <s v="MD|MYDB-20260907268221|DN00001/MN01576|kios pak ilham|082313032906"/>
    <s v="MYDIGIBIZPARTNER"/>
    <m/>
    <m/>
    <m/>
    <m/>
    <m/>
    <m/>
    <m/>
    <m/>
    <s v="Management Janji"/>
    <s v="2026-09-10 08:00:00 | Nama PIC : Kurnia No HP : 082313032906 Alt :  M Janji : 08 September 2026 Jam Pasang : 08.00 - 13:00  NoteÃ‚Â :  hubungi terlebih dahulu sebelum kelokasi"/>
    <s v="FCC"/>
    <d v="2026-08-10T10:26:33"/>
    <d v="2026-09-10T00:00:00"/>
    <m/>
    <s v="FCC"/>
    <s v="X"/>
    <s v="NO ADDON"/>
    <m/>
    <s v="UNCONTACTED : Telepon Tidak Diangkat - RNA Novin Dwigo Prayudha 40961371|MYDITA"/>
    <s v="HSI Bisnis Basic Promo HUT RI PSB 70% - 50 Mbps"/>
    <s v="INDIBIZ"/>
    <m/>
    <m/>
    <d v="2026-09-10T08:00:00"/>
    <s v="2026-09-10 08:00:00 | Nama PIC : Kurnia No HP : 082313032906 Alt :  M Janji : 08 September 2026 Jam Pasang : 08.00 - 13:00  NoteÃ‚Â :  hubungi terlebih dahulu sebelum kelokasi"/>
    <m/>
    <m/>
    <m/>
    <e v="#NUM!"/>
    <e v="#NUM!"/>
    <x v="1"/>
  </r>
  <r>
    <n v="132"/>
    <n v="1002617985"/>
    <n v="3"/>
    <x v="0"/>
    <n v="5"/>
    <s v="MATARAM"/>
    <s v="SUMBAWA"/>
    <s v="ALA"/>
    <s v="REG"/>
    <s v="AO"/>
    <x v="0"/>
    <s v="1P INET"/>
    <s v="Completed (PS)"/>
    <s v="RBS-Regional 3"/>
    <d v="2026-10-01T13:58:40"/>
    <d v="2026-10-02T17:14:59"/>
    <n v="69402415"/>
    <m/>
    <n v="172607203876"/>
    <s v="UD DUAPUTRI"/>
    <s v="ODP-ALA-FAE/04"/>
    <s v="WO065495332"/>
    <m/>
    <m/>
    <m/>
    <n v="116.84393909611801"/>
    <n v="-8.5645946796152597"/>
    <s v="|MN02367|MYIA-010840744485/POI/ANDI IWANSYAH/082339523123/andiparker66@gmail.com"/>
    <s v="MYIB_ASSISTANT"/>
    <m/>
    <m/>
    <m/>
    <m/>
    <m/>
    <m/>
    <m/>
    <m/>
    <s v="Management Janji"/>
    <s v="2026-10-02 11:00:00 | Nama PIC : bapak andi No HP : 082339523123 Alt :  M Janji : (JUMAT/2/oktober/2026) jam Pasang : 09:00 Note : hubungi pelanggan jika ingin kelokasi"/>
    <s v="FCC"/>
    <d v="2026-01-10T14:10:17"/>
    <d v="2026-10-02T11:00:00"/>
    <m/>
    <s v="PS"/>
    <s v="SUMBAWA TIMUR"/>
    <s v="NO ADDON"/>
    <n v="20261002"/>
    <s v="Completed"/>
    <s v="HSI Bisnis Promo Hari Pelanggan Nasional PSB 70% - 150 Mbps"/>
    <s v="INDIBIZ"/>
    <m/>
    <m/>
    <d v="2026-10-02T11:00:00"/>
    <s v="2026-10-02 11:00:00 | Nama PIC : bapak andi No HP : 082339523123 Alt :  M Janji : (JUMAT/2/oktober/2026) jam Pasang : 09:00 Note : hubungi pelanggan jika ingin kelokasi"/>
    <n v="2026"/>
    <n v="10"/>
    <n v="2"/>
    <d v="2026-10-02T00:00:00"/>
    <n v="-0.45833333333575865"/>
    <x v="0"/>
  </r>
  <r>
    <n v="133"/>
    <n v="1002638881"/>
    <n v="3"/>
    <x v="0"/>
    <n v="5"/>
    <s v="MATARAM"/>
    <s v="SUMBAWA"/>
    <s v="ALA"/>
    <s v="REG"/>
    <s v="AO"/>
    <x v="0"/>
    <s v="1P INET"/>
    <s v="MIE - SEND SURVEY"/>
    <s v="RBS-Regional 3"/>
    <d v="2026-10-15T15:16:35"/>
    <d v="2026-10-15T15:18:08"/>
    <n v="69410969"/>
    <m/>
    <n v="172607203862"/>
    <s v="GADAIKU ALAS"/>
    <s v="ODP-ALA-FCLB/01 FCLA/F03/01.01"/>
    <s v="WO066490377"/>
    <m/>
    <m/>
    <m/>
    <n v="116.99378605931901"/>
    <n v="-8.5144263448878998"/>
    <s v="MD|MYDB-20261015270820|DN00001/MN01576|GADAIKU ALAS|087881220066"/>
    <s v="MYDIGIBIZPARTNER"/>
    <m/>
    <m/>
    <m/>
    <m/>
    <m/>
    <m/>
    <m/>
    <m/>
    <s v="Management Janji"/>
    <s v="2026-10-16 15:00:00 | telp :087881220066 M Janji : (16/10/2026) jam Pasang : 09:00 Note : hubungi pelanggan jika ingin kelokasi"/>
    <s v="FCC"/>
    <s v="15-10-2026 15:25:33"/>
    <d v="2026-10-16T15:00:00"/>
    <m/>
    <s v="SURVEY_NEW_MANJA"/>
    <s v="SUMBAWA TIMUR"/>
    <s v="NO ADDON"/>
    <m/>
    <s v="MIE - SEND SURVEY"/>
    <s v="HSI Bisnis Basic Promo Hari Pelanggan Nasional PSB 70% - 50 Mbps"/>
    <s v="INDIBIZ"/>
    <m/>
    <m/>
    <d v="2026-10-16T15:00:00"/>
    <s v="2026-10-16 15:00:00 | telp :087881220066 M Janji : (16/10/2026) jam Pasang : 09:00 Note : hubungi pelanggan jika ingin kelokasi"/>
    <m/>
    <m/>
    <m/>
    <e v="#NUM!"/>
    <e v="#NUM!"/>
    <x v="1"/>
  </r>
  <r>
    <n v="134"/>
    <n v="1002620649"/>
    <n v="3"/>
    <x v="0"/>
    <n v="5"/>
    <s v="MATARAM"/>
    <s v="SUMBAWA"/>
    <s v="MLK"/>
    <s v="REG"/>
    <s v="AO"/>
    <x v="0"/>
    <s v="1P INET"/>
    <s v="Completed (PS)"/>
    <s v="RBS-Regional 3"/>
    <d v="2026-10-02T18:58:40"/>
    <d v="2026-10-05T07:07:04"/>
    <n v="69403408"/>
    <m/>
    <n v="172608206628"/>
    <s v="WARUNG SEMBAKO PAK JABIR"/>
    <s v="ODP-MLK-FAD/38 FAD/D03/38.01"/>
    <s v="WO065610865"/>
    <m/>
    <m/>
    <m/>
    <n v="116.751770424765"/>
    <n v="-8.9187890974864601"/>
    <s v="|MN02367|MYIA-055823335098/POI/MUHAMMAD JABIR/081236000098/jabirulloh@gmail.com"/>
    <s v="MYIB_ASSISTANT"/>
    <m/>
    <m/>
    <m/>
    <m/>
    <m/>
    <m/>
    <m/>
    <m/>
    <s v="Management Janji"/>
    <s v="2026-10-03 15:00:00 | Waktu pemasnagan : 3 Oktober 2026 Jam pemasangan : 08.00 - 12.00 Mohon hubungi pelanggan sebelum ke lokasi  Terima kasih"/>
    <s v="FCC"/>
    <d v="2026-02-10T19:39:53"/>
    <d v="2026-10-03T15:00:00"/>
    <m/>
    <s v="PS"/>
    <s v="SUMBAWA BARAT"/>
    <s v="NO ADDON"/>
    <n v="20261005"/>
    <s v="Completed"/>
    <s v="HSI Bisnis Basic Promo Hari Pelanggan Nasional PSB 70% - 75 Mbps"/>
    <s v="INDIBIZ"/>
    <m/>
    <m/>
    <d v="2026-10-03T15:00:00"/>
    <s v="2026-10-03 15:00:00 | Waktu pemasnagan : 3 Oktober 2026 Jam pemasangan : 08.00 - 12.00 Mohon hubungi pelanggan sebelum ke lokasi  Terima kasih"/>
    <n v="2026"/>
    <n v="10"/>
    <n v="5"/>
    <d v="2026-10-05T00:00:00"/>
    <n v="1.375"/>
    <x v="2"/>
  </r>
  <r>
    <n v="135"/>
    <n v="1002622507"/>
    <n v="3"/>
    <x v="0"/>
    <n v="5"/>
    <s v="MATARAM"/>
    <s v="SUMBAWA"/>
    <s v="MLK"/>
    <s v="REG"/>
    <s v="AO"/>
    <x v="0"/>
    <m/>
    <s v="Completed (PS)"/>
    <s v="RBS-Regional 3"/>
    <d v="2026-10-05T13:50:41"/>
    <d v="2026-10-05T17:09:51"/>
    <n v="69399142"/>
    <m/>
    <n v="172608206634"/>
    <s v="YOANS KOST"/>
    <s v="ODP-MLK-FAD/16"/>
    <s v="WO065775630"/>
    <m/>
    <m/>
    <m/>
    <n v="116.75177650000001"/>
    <n v="-8.9184563000000008"/>
    <s v="|MN02367|MYIA-089966414963/POI/EMMI WIRATNI/081239672285/wiratniemmy@gmail.com"/>
    <s v="Sales Force DBS"/>
    <m/>
    <m/>
    <m/>
    <m/>
    <m/>
    <m/>
    <m/>
    <m/>
    <s v="Management Janji"/>
    <s v="2026-09-27 15:00:00 | M Janji : 27 Sept 2026  Jam Pasang : Siang  Note : hubungi pelanggan jika ingin ke lokasi, terim kasih."/>
    <s v="FCC"/>
    <d v="2026-05-10T14:25:44"/>
    <m/>
    <m/>
    <s v="PS"/>
    <s v="SUMBAWA BARAT"/>
    <s v="OCA"/>
    <n v="20261005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5T07:00:00"/>
    <s v="2026-09-27 15:00:00 | M Janji : 27 Sept 2026  Jam Pasang : Siang  Note : hubungi pelanggan jika ingin ke lokasi, terim kasih."/>
    <n v="2026"/>
    <n v="10"/>
    <n v="5"/>
    <d v="2026-10-05T00:00:00"/>
    <n v="-0.29166666666424135"/>
    <x v="0"/>
  </r>
  <r>
    <n v="136"/>
    <n v="1002636214"/>
    <n v="3"/>
    <x v="0"/>
    <n v="5"/>
    <s v="MATARAM"/>
    <s v="SUMBAWA"/>
    <s v="MLK"/>
    <s v="REG"/>
    <s v="AO"/>
    <x v="0"/>
    <s v="1P INET"/>
    <s v="7 | OSS - PROVISIONING ISSUED"/>
    <s v="RBS-Regional 3"/>
    <d v="2026-10-14T09:49:40"/>
    <d v="2026-10-15T08:09:48"/>
    <n v="69409844"/>
    <m/>
    <n v="172608206646"/>
    <s v="CAMP VAVE"/>
    <s v="ODP-MLK-FAD/40 FAD/D02/40.01"/>
    <s v="WO066381958"/>
    <m/>
    <m/>
    <m/>
    <n v="116.74594592303001"/>
    <n v="-8.9134168672317706"/>
    <s v="MD|MYDB-20261013270697|DN00001/MN01576|CAMP VAVE|087851055374"/>
    <s v="MYDIGIBIZPARTNER"/>
    <m/>
    <m/>
    <m/>
    <m/>
    <m/>
    <m/>
    <m/>
    <m/>
    <s v="Management Janji"/>
    <s v="2026-10-15 08:00:00 | Tanggal : 15 Oktober 2026 Jam : pagi  Hubungi pelanggan sebelum ke lokasi "/>
    <s v="FCC"/>
    <s v="14-10-2026 10:10:03"/>
    <d v="2026-10-15T08:00:00"/>
    <m/>
    <s v="PI"/>
    <s v="SUMBAWA BARAT"/>
    <s v="OCA"/>
    <m/>
    <s v="Provisioning Issued"/>
    <s v="HSI Bisnis Bundling OCA Breach Checker Promo 2026 Dual Band PSB 70% - 100 Mbps"/>
    <s v="INDIBIZ"/>
    <m/>
    <m/>
    <d v="2026-10-15T08:00:00"/>
    <s v="2026-10-15 08:00:00 | Tanggal : 15 Oktober 2026 Jam : pagi  Hubungi pelanggan sebelum ke lokasi "/>
    <m/>
    <m/>
    <m/>
    <e v="#NUM!"/>
    <e v="#NUM!"/>
    <x v="1"/>
  </r>
  <r>
    <n v="137"/>
    <n v="1002622594"/>
    <n v="3"/>
    <x v="0"/>
    <n v="5"/>
    <s v="MATARAM"/>
    <s v="SUMBAWA"/>
    <s v="TLW"/>
    <s v="REG"/>
    <s v="AO"/>
    <x v="0"/>
    <m/>
    <s v="Completed (PS)"/>
    <s v="RBS-Regional 3"/>
    <d v="2026-10-05T14:08:57"/>
    <d v="2026-10-05T19:01:17"/>
    <n v="69401045"/>
    <m/>
    <n v="172610203835"/>
    <s v="BAF TALIWANG"/>
    <s v="ODP-TLW-FB/35"/>
    <s v="WO065778201"/>
    <m/>
    <m/>
    <m/>
    <n v="116.8507429"/>
    <n v="-8.7357896000000004"/>
    <s v="|MN02367|MYIA-013701116570/POI/DONI HARDIANSYAH/082147554918/donihardiansyah126@gmail.com"/>
    <s v="Sales Force DBS"/>
    <m/>
    <m/>
    <m/>
    <m/>
    <m/>
    <m/>
    <m/>
    <m/>
    <s v="Management Janji"/>
    <s v="2026-09-30 15:00:00 | Tanggal: 30/9/2026  Jam Pasang: 13.00  Note: Hubungi sebelum ke lokasi, terima kasih."/>
    <s v="FCC"/>
    <d v="2026-05-10T14:25:44"/>
    <m/>
    <m/>
    <s v="PS"/>
    <s v="SUMBAWA BARAT"/>
    <s v="OCA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09-30 15:00:00 | Tanggal: 30/9/2026  Jam Pasang: 13.00  Note: Hubungi sebelum ke lokasi, terima kasih."/>
    <n v="2026"/>
    <n v="10"/>
    <n v="5"/>
    <d v="2026-10-05T00:00:00"/>
    <n v="-0.29166666666424135"/>
    <x v="0"/>
  </r>
  <r>
    <n v="138"/>
    <n v="1002625106"/>
    <n v="3"/>
    <x v="0"/>
    <n v="5"/>
    <s v="MATARAM"/>
    <s v="SUMBAWA"/>
    <s v="TLW"/>
    <s v="REG"/>
    <s v="AO"/>
    <x v="0"/>
    <s v="1P INET"/>
    <s v="Completed (PS)"/>
    <s v="RBS-Regional 3"/>
    <d v="2026-10-06T17:20:39"/>
    <d v="2026-10-07T13:15:01"/>
    <n v="69405356"/>
    <m/>
    <n v="172610203839"/>
    <s v="KOS KOSAN PAK JEN"/>
    <s v="ODP-TLW-FA/87 FA/D07/87.01"/>
    <s v="WO065885051"/>
    <m/>
    <m/>
    <m/>
    <n v="116.863120655256"/>
    <n v="-8.7576621950468692"/>
    <s v="|MN02367|MYIA-084162964182/POI/ZAINUDDIN/087765986913/rifkie540@gmail.com"/>
    <s v="MYIB_ASSISTANT"/>
    <m/>
    <m/>
    <m/>
    <m/>
    <m/>
    <m/>
    <m/>
    <m/>
    <s v="Management Janji"/>
    <s v="2026-10-07 15:00:00 | Nama PIC : bapak zainudin No HP : 081332865240 Alt :  M Janji : (RABU/7/oktober/2026) jam Pasang : 09:00 Note : hubungi pelanggan jika ingin kelokasi"/>
    <s v="FCC"/>
    <d v="2026-06-10T17:25:18"/>
    <d v="2026-10-07T15:00:00"/>
    <m/>
    <s v="PS"/>
    <s v="SUMBAWA BARAT"/>
    <s v="NETMONK"/>
    <n v="20261007"/>
    <s v="Completed"/>
    <s v="HSI Bisnis Basic Bundling Netmonk Promo H2 2026 PSB 70% - 200 Mbps"/>
    <s v="INDIBIZ"/>
    <m/>
    <m/>
    <d v="2026-10-07T15:00:00"/>
    <s v="2026-10-07 15:00:00 | Nama PIC : bapak zainudin No HP : 081332865240 Alt :  M Janji : (RABU/7/oktober/2026) jam Pasang : 09:00 Note : hubungi pelanggan jika ingin kelokasi"/>
    <n v="2026"/>
    <n v="10"/>
    <n v="7"/>
    <d v="2026-10-07T00:00:00"/>
    <n v="-0.625"/>
    <x v="0"/>
  </r>
  <r>
    <n v="139"/>
    <n v="1002627181"/>
    <n v="3"/>
    <x v="0"/>
    <n v="5"/>
    <s v="MATARAM"/>
    <s v="SUMBAWA"/>
    <s v="TLW"/>
    <s v="REG"/>
    <s v="AO"/>
    <x v="0"/>
    <m/>
    <s v="Completed (PS)"/>
    <s v="RBS-Regional 3"/>
    <d v="2026-10-08T09:14:31"/>
    <d v="2026-10-08T20:51:38"/>
    <n v="69405468"/>
    <m/>
    <n v="172610203851"/>
    <s v="TALIWANG HOMESTAY"/>
    <s v="ODP-TLW-FE/51"/>
    <s v="WO065985910"/>
    <m/>
    <m/>
    <m/>
    <n v="116.862162352071"/>
    <n v="-8.6282748840081993"/>
    <s v="MD|MYDB-20261006270340|DN00001/MN01576|TALIWANG HOMESTAY|082341040949"/>
    <s v="MYDIGIBIZPARTNER"/>
    <m/>
    <m/>
    <m/>
    <m/>
    <m/>
    <m/>
    <m/>
    <m/>
    <s v="Management Janji"/>
    <s v="2026-10-08 08:00:00 | Nama :LUKMAN  No HP : 082341040949  No Alternatif :  M Janji : 08/10/2026  Jam Pasang : Pagi  NoteÃ‚Â :  Hubungi terlebih dahulu sebelum ke lokasi"/>
    <s v="FCC"/>
    <d v="2026-08-10T09:25:47"/>
    <m/>
    <m/>
    <s v="PS"/>
    <s v="SUMBAWA BARAT"/>
    <s v="OCA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8 08:00:00 | Nama :LUKMAN  No HP : 082341040949  No Alternatif :  M Janji : 08/10/2026  Jam Pasang : Pagi  NoteÃ‚Â :  Hubungi terlebih dahulu sebelum ke lokasi"/>
    <n v="2026"/>
    <n v="10"/>
    <n v="8"/>
    <d v="2026-10-08T00:00:00"/>
    <n v="-0.29166666666424135"/>
    <x v="0"/>
  </r>
  <r>
    <n v="140"/>
    <n v="1002629858"/>
    <n v="3"/>
    <x v="0"/>
    <n v="5"/>
    <s v="MATARAM"/>
    <s v="SUMBAWA"/>
    <s v="TLW"/>
    <s v="REG"/>
    <s v="AO"/>
    <x v="0"/>
    <s v="1P INET"/>
    <s v="Completed (PS)"/>
    <s v="RBS-Regional 3"/>
    <d v="2026-10-09T14:19:34"/>
    <d v="2026-10-12T19:23:59"/>
    <n v="69407401"/>
    <m/>
    <n v="172610203855"/>
    <s v="WARUNG MAKAN IBU INDAH"/>
    <s v="ODP-TLW-FJ/29 FJ/D04/29.01"/>
    <s v="WO066093793"/>
    <m/>
    <m/>
    <m/>
    <n v="116.878343901509"/>
    <n v="-8.7379114049476296"/>
    <s v="|MN02367|MYIA-089000332873/POI/ADE FITRAWINATA/082339398524/rhafel92@gmail.com"/>
    <s v="MYIB_ASSISTANT"/>
    <m/>
    <m/>
    <m/>
    <m/>
    <m/>
    <m/>
    <m/>
    <m/>
    <s v="Management Janji"/>
    <s v="2026-10-10 11:00:00 | Nama :bapa adi No HP :082339398524 No Alternatif : M Janji : 10/10/2026 Jam Pasang : Pagi NoteÃ‚Â :  Hubungi terlebih dahulu sebelum ke lokasi"/>
    <s v="FCC"/>
    <d v="2026-09-10T14:25:26"/>
    <d v="2026-10-10T11:00:00"/>
    <m/>
    <s v="PS"/>
    <s v="SUMBAWA BARAT"/>
    <s v="NO ADDON"/>
    <n v="20261012"/>
    <s v="Completed"/>
    <s v="HSI Bisnis Promo Hari Pelanggan Nasional PSB 70% - 200 Mbps"/>
    <s v="INDIBIZ"/>
    <m/>
    <m/>
    <d v="2026-10-10T11:00:00"/>
    <s v="2026-10-10 11:00:00 | Nama :bapa adi No HP :082339398524 No Alternatif : M Janji : 10/10/2026 Jam Pasang : Pagi NoteÃ‚Â :  Hubungi terlebih dahulu sebelum ke lokasi"/>
    <n v="2026"/>
    <n v="10"/>
    <n v="12"/>
    <d v="2026-10-12T00:00:00"/>
    <n v="1.5416666666642413"/>
    <x v="2"/>
  </r>
  <r>
    <n v="141"/>
    <n v="1002631694"/>
    <n v="3"/>
    <x v="0"/>
    <n v="5"/>
    <s v="MATARAM"/>
    <s v="SUMBAWA"/>
    <s v="TLW"/>
    <s v="REG"/>
    <s v="AO"/>
    <x v="0"/>
    <s v="1P INET"/>
    <s v="Completed (PS)"/>
    <s v="RBS-Regional 3"/>
    <d v="2026-10-11T15:47:40"/>
    <d v="2026-10-12T19:23:40"/>
    <n v="69408231"/>
    <m/>
    <n v="172610203720"/>
    <s v="HOMESTAY BERTONG"/>
    <s v="ODP-TLW-FH/20 FH/D04/20.01"/>
    <s v="WO066210182"/>
    <m/>
    <m/>
    <m/>
    <n v="116.832586604504"/>
    <n v="-8.7540397662166498"/>
    <s v="|MN02367|MYIA-084475642671/POI/RUFAI/085337952582/rufaibertong@gmail.com"/>
    <s v="MYIB_ASSISTANT"/>
    <m/>
    <m/>
    <m/>
    <m/>
    <m/>
    <m/>
    <m/>
    <m/>
    <s v="Management Janji"/>
    <s v="2026-10-12 15:00:00 | Nama PIC : BAPAK RUFAI No HP : 085337952582 Alt :  M Janji : (SENIN/12/OKTOBER/2026) jam Pasang : 09:00 Note : hubungi pelanggan jika ingin kelokasi"/>
    <s v="FCC"/>
    <d v="2026-11-10T15:55:33"/>
    <d v="2026-10-12T15:00:00"/>
    <m/>
    <s v="PS"/>
    <s v="SUMBAWA BARAT"/>
    <s v="NO ADDON"/>
    <n v="20261012"/>
    <s v="Completed"/>
    <s v="HSI Bisnis Promo Hari Pelanggan Nasional PSB 70% - 150 Mbps"/>
    <s v="INDIBIZ"/>
    <m/>
    <m/>
    <d v="2026-10-12T15:00:00"/>
    <s v="2026-10-12 15:00:00 | Nama PIC : BAPAK RUFAI No HP : 085337952582 Alt :  M Janji : (SENIN/12/OKTOBER/2026) jam Pasang : 09:00 Note : hubungi pelanggan jika ingin kelokasi"/>
    <n v="2026"/>
    <n v="10"/>
    <n v="12"/>
    <d v="2026-10-12T00:00:00"/>
    <n v="-0.625"/>
    <x v="0"/>
  </r>
  <r>
    <n v="142"/>
    <n v="1002631706"/>
    <n v="3"/>
    <x v="0"/>
    <n v="5"/>
    <s v="MATARAM"/>
    <s v="SUMBAWA"/>
    <s v="TLW"/>
    <s v="REG"/>
    <s v="AO"/>
    <x v="0"/>
    <m/>
    <s v="Completed (PS)"/>
    <s v="RBS-Regional 3"/>
    <d v="2026-10-11T16:01:35"/>
    <d v="2026-10-12T13:06:19"/>
    <n v="69405858"/>
    <m/>
    <n v="172610203862"/>
    <s v="TALIWANG HOMESTAY"/>
    <s v="ODP-TLW-FB/95"/>
    <s v="WO066211300"/>
    <m/>
    <m/>
    <m/>
    <n v="116.80548191603"/>
    <n v="-8.7456328788086601"/>
    <s v="|MN01576|MYIA-059128472144/POI/lukman/082341040949/taliwanghomestay@gmail.com"/>
    <s v="Sales Profesional"/>
    <m/>
    <m/>
    <m/>
    <m/>
    <m/>
    <m/>
    <m/>
    <m/>
    <s v="Management Janji"/>
    <s v="2026-10-08 11:00:00 | Tanggal Pemasangan : 08 Oktober 2026  Jam Pemasangan : 08:00 15:00  Info Tambahan : Hubungi pelanggan dulu sebelum ke lokasi terimakasih"/>
    <s v="FCC"/>
    <d v="2026-11-10T16:09:59"/>
    <m/>
    <m/>
    <s v="PS"/>
    <s v="SUMBAWA BARAT"/>
    <s v="OCA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07:00:00"/>
    <s v="2026-10-08 11:00:00 | Tanggal Pemasangan : 08 Oktober 2026  Jam Pemasangan : 08:00 15:00  Info Tambahan : Hubungi pelanggan dulu sebelum ke lokasi terimakasih"/>
    <n v="2026"/>
    <n v="10"/>
    <n v="12"/>
    <d v="2026-10-12T00:00:00"/>
    <n v="0.70833333333575865"/>
    <x v="0"/>
  </r>
  <r>
    <n v="143"/>
    <n v="1002626149"/>
    <n v="3"/>
    <x v="0"/>
    <n v="5"/>
    <s v="MATARAM"/>
    <s v="SUMBAWA"/>
    <s v="TLW"/>
    <s v="REG"/>
    <s v="AO"/>
    <x v="0"/>
    <s v="1P INET"/>
    <s v="102 | FOLLOW UP COMPLETED"/>
    <s v="RBS-Regional 3"/>
    <d v="2026-10-07T13:31:40"/>
    <d v="2026-10-11T16:01:35"/>
    <n v="69405858"/>
    <m/>
    <n v="172610203846"/>
    <s v="TALIWANG HOMESTAY"/>
    <s v="ODP-TLW-FB/48 FB/D08/48.01"/>
    <s v="WO065935600"/>
    <m/>
    <m/>
    <m/>
    <n v="116.844043010522"/>
    <n v="-8.7439580667454493"/>
    <s v="|MN01576|MYIA-059128472144/POI/lukman/082341040949/taliwanghomestay@gmail.com"/>
    <s v="MYIB_ASSISTANT"/>
    <m/>
    <m/>
    <m/>
    <m/>
    <m/>
    <m/>
    <m/>
    <m/>
    <s v="Management Janji"/>
    <s v="2026-10-08 11:00:00 | Tanggal Pemasangan : 08 Oktober 2026 Jam Pemasangan : 08:00 15:00 Info Tambahan : Hubungi pelanggan dulu sebelum ke lokasi terimakasih"/>
    <s v="FCC"/>
    <d v="2026-07-10T13:40:16"/>
    <d v="2026-10-08T11:00:00"/>
    <m/>
    <s v="REVOKE"/>
    <s v="SUMBAWA BARAT"/>
    <s v="OCA"/>
    <m/>
    <s v="Follow Up Revoke Completed, New Order ID : SC1002631706"/>
    <s v="HSI Bisnis Bundling OCA Breach Checker Promo H2 2026 PSB 70% - 200 Mbps"/>
    <s v="INDIBIZ"/>
    <m/>
    <m/>
    <d v="2026-10-08T11:00:00"/>
    <s v="2026-10-08 11:00:00 | Tanggal Pemasangan : 08 Oktober 2026 Jam Pemasangan : 08:00 15:00 Info Tambahan : Hubungi pelanggan dulu sebelum ke lokasi terimakasih"/>
    <m/>
    <m/>
    <m/>
    <e v="#NUM!"/>
    <e v="#NUM!"/>
    <x v="1"/>
  </r>
  <r>
    <n v="144"/>
    <n v="1002625288"/>
    <n v="3"/>
    <x v="0"/>
    <n v="5"/>
    <s v="MATARAM"/>
    <s v="SUMBAWA"/>
    <s v="TLW"/>
    <s v="REG"/>
    <s v="AO"/>
    <x v="0"/>
    <s v="1P INET"/>
    <s v="102 | FOLLOW UP COMPLETED"/>
    <s v="RBS-Regional 3"/>
    <d v="2026-10-07T08:23:34"/>
    <d v="2026-10-08T09:14:27"/>
    <n v="69405468"/>
    <m/>
    <n v="172610203842"/>
    <s v="TALIWANG HOMESTAY"/>
    <s v="ODP-TLW-FB/45 FB/D08/45.01"/>
    <s v="WO065901568"/>
    <m/>
    <m/>
    <m/>
    <n v="116.842750534415"/>
    <n v="-8.7436147819127594"/>
    <s v="MD|MYDB-20261006270340|DN00001/MN01576|TALIWANG HOMESTAY|082341040949"/>
    <s v="MYDIGIBIZPARTNER"/>
    <m/>
    <m/>
    <m/>
    <m/>
    <m/>
    <m/>
    <m/>
    <m/>
    <s v="Management Janji"/>
    <s v="2026-10-08 08:00:00 | Nama :LUKMAN No HP : 082341040949 No Alternatif : M Janji : 08/10/2026 Jam Pasang : Pagi NoteÃ‚Â :  Hubungi terlebih dahulu sebelum ke lokasi"/>
    <s v="FCC"/>
    <d v="2026-07-10T08:25:30"/>
    <d v="2026-10-08T08:00:00"/>
    <m/>
    <s v="REVOKE"/>
    <s v="SUMBAWA BARAT"/>
    <s v="OCA"/>
    <m/>
    <s v="Follow Up Revoke Completed, New Order ID : SC1002627181"/>
    <s v="HSI Bisnis Bundling OCA Breach Checker PSB 70% Promo - 150 Mbps"/>
    <s v="INDIBIZ"/>
    <m/>
    <m/>
    <d v="2026-10-08T08:00:00"/>
    <s v="2026-10-08 08:00:00 | Nama :LUKMAN No HP : 082341040949 No Alternatif : M Janji : 08/10/2026 Jam Pasang : Pagi NoteÃ‚Â :  Hubungi terlebih dahulu sebelum ke lokasi"/>
    <m/>
    <m/>
    <m/>
    <e v="#NUM!"/>
    <e v="#NUM!"/>
    <x v="1"/>
  </r>
  <r>
    <n v="145"/>
    <n v="1002627389"/>
    <n v="3"/>
    <x v="0"/>
    <n v="5"/>
    <s v="MATARAM"/>
    <s v="SUMBAWA"/>
    <s v="TLW"/>
    <s v="REG"/>
    <s v="AO"/>
    <x v="0"/>
    <m/>
    <s v="INPROGRESS"/>
    <s v="RBS-Regional 3"/>
    <d v="2026-10-08T10:17:40"/>
    <d v="2026-10-15T11:45:00"/>
    <n v="69398557"/>
    <m/>
    <n v="172610203853"/>
    <s v="PUSKESMAS SETELUK (aula)"/>
    <s v="ODP-TLW-FE/52"/>
    <s v="WO065214145"/>
    <m/>
    <m/>
    <m/>
    <n v="116.86499999999999"/>
    <n v="-8.6239000000000008"/>
    <s v="RBS|HSI|AO|MN01595|PUSKESMAS SETELUK (aula)|85198460388|HSI Bisnis Bundling OCA Breach Checker Promo H2 2026 PSB 70% - 50Mbps"/>
    <s v="Sales Profesional"/>
    <m/>
    <m/>
    <m/>
    <m/>
    <m/>
    <m/>
    <m/>
    <m/>
    <s v="Management Janji"/>
    <s v="2026-10-16 08:00:00|Nama PIC:  bu revika No HP: 085198460388 Alt: Tanggal: 16/10/2026 Jam Pasang:  Note: Hubungi sebelum ke lokasi, terimakasih.  |40931149|MYDITA"/>
    <s v="FCC"/>
    <d v="2026-08-10T10:26:33"/>
    <d v="2026-10-16T00:00:00"/>
    <m/>
    <s v="INPROGRESS_SC"/>
    <s v="SUMBAWA BARAT"/>
    <s v="OCA"/>
    <m/>
    <s v="INPROGRESS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16T08:00:00"/>
    <s v="2026-10-16 08:00:00|Nama PIC:  bu revika No HP: 085198460388 Alt: Tanggal: 16/10/2026 Jam Pasang:  Note: Hubungi sebelum ke lokasi, terimakasih.  |40931149|MYDITA"/>
    <m/>
    <m/>
    <m/>
    <e v="#NUM!"/>
    <e v="#NUM!"/>
    <x v="1"/>
  </r>
  <r>
    <n v="146"/>
    <n v="1002627397"/>
    <n v="3"/>
    <x v="0"/>
    <n v="5"/>
    <s v="MATARAM"/>
    <s v="SUMBAWA"/>
    <s v="TLW"/>
    <s v="REG"/>
    <s v="AO"/>
    <x v="0"/>
    <m/>
    <s v="INPROGRESS"/>
    <s v="RBS-Regional 3"/>
    <d v="2026-10-08T10:19:12"/>
    <d v="2026-10-15T11:45:00"/>
    <n v="69398560"/>
    <m/>
    <n v="172610203854"/>
    <s v="PUSKESMAS SETELUK 4"/>
    <s v="ODP-TLW-FE/52"/>
    <s v="WO065214175"/>
    <m/>
    <m/>
    <m/>
    <n v="116.86509"/>
    <n v="-8.6242900000000002"/>
    <s v="RBS|HSI|AO|MN01595|PUSKESMAS SETELUK 4|85198460388|HSI Bisnis Basic Bundling OCA Breach Checker Promo H2 2026 PSB 70% - 50Mbps"/>
    <s v="Sales Profesional"/>
    <m/>
    <m/>
    <m/>
    <m/>
    <m/>
    <m/>
    <m/>
    <m/>
    <s v="Management Janji"/>
    <s v="2026-10-16 08:00:00|Nama PIC:  bu revika No HP: 085198460388 Alt: Tanggal: 16/10/2026 Jam Pasang: Pagi Note: Hubungi sebelum ke lokasi, terimakasih.  |40931149|MYDITA"/>
    <s v="FCC"/>
    <d v="2026-08-10T10:26:33"/>
    <d v="2026-10-16T00:00:00"/>
    <m/>
    <s v="INPROGRESS_SC"/>
    <s v="SUMBAWA BARAT"/>
    <s v="OCA"/>
    <m/>
    <s v="INPROGRESS"/>
    <s v="- 11_11446;Biaya PSB HSI EBIS Tunai di Depan ~ 11[150000]  - SP_NOSS;SP_NOSS ~ Internet NOSS Multispeed Network[0]  - SP_NOSS;SP_NOSS ~ Internet NOSS Multispeed Network[0]  - E26017;E26017 ~ ES26 - Paket HSI Basic (HSIEF) Khusus Winback 3.0[0]  - E26017~n"/>
    <s v="INDIBIZ"/>
    <m/>
    <m/>
    <d v="2026-10-16T08:00:00"/>
    <s v="2026-10-16 08:00:00|Nama PIC:  bu revika No HP: 085198460388 Alt: Tanggal: 16/10/2026 Jam Pasang: Pagi Note: Hubungi sebelum ke lokasi, terimakasih.  |40931149|MYDITA"/>
    <m/>
    <m/>
    <m/>
    <e v="#NUM!"/>
    <e v="#NUM!"/>
    <x v="1"/>
  </r>
  <r>
    <n v="147"/>
    <n v="1002620982"/>
    <n v="3"/>
    <x v="1"/>
    <n v="5"/>
    <s v="MALANG"/>
    <s v="KEPANJEN"/>
    <s v="APG"/>
    <s v="REG"/>
    <s v="AO"/>
    <x v="0"/>
    <s v="1P INET"/>
    <s v="Completed (PS)"/>
    <s v="RBS-Regional 3"/>
    <d v="2026-10-03T13:17:40"/>
    <d v="2026-10-03T16:57:28"/>
    <n v="69403613"/>
    <m/>
    <n v="152725202847"/>
    <s v="toko pak ahmad"/>
    <s v="ODP-APG-FF/12 FF/D01/12.01"/>
    <s v="WO065650531"/>
    <m/>
    <m/>
    <m/>
    <n v="112.89444"/>
    <n v="-8.222963"/>
    <s v="|MN02462|MYIA-008293347048/POI/tokopakahmad@gmail.com/0895635004271/tokopakahmad@gmail.com"/>
    <s v="MYIB_ASSISTANT"/>
    <m/>
    <m/>
    <m/>
    <m/>
    <m/>
    <m/>
    <m/>
    <m/>
    <s v="Management Janji"/>
    <s v="2026-10-04 15:00:00 | Nama PIC : Ahmad No HP : 0895635004271 No Alt :  M Janji : 04 Okt 2026 Jam Pasang : Pagi / Siang Note : hubungi pelanggan jika ingin ke lokasi, terima kasih"/>
    <s v="FCC"/>
    <d v="2026-03-10T13:25:17"/>
    <d v="2026-10-04T15:00:00"/>
    <m/>
    <s v="PS"/>
    <s v="X"/>
    <s v="OCA"/>
    <n v="20261003"/>
    <s v="Completed"/>
    <s v="HSI Bisnis Basic Bundling OCA Breach Checker Promo 2026 PSB 70% - 300 Mbps"/>
    <s v="INDIBIZ"/>
    <m/>
    <m/>
    <d v="2026-10-04T15:00:00"/>
    <s v="2026-10-04 15:00:00 | Nama PIC : Ahmad No HP : 0895635004271 No Alt :  M Janji : 04 Okt 2026 Jam Pasang : Pagi / Siang Note : hubungi pelanggan jika ingin ke lokasi, terima kasih"/>
    <n v="2026"/>
    <n v="10"/>
    <n v="3"/>
    <d v="2026-10-03T00:00:00"/>
    <n v="-1.625"/>
    <x v="0"/>
  </r>
  <r>
    <n v="148"/>
    <n v="1002627672"/>
    <n v="3"/>
    <x v="1"/>
    <n v="5"/>
    <s v="MALANG"/>
    <s v="KEPANJEN"/>
    <s v="APG"/>
    <s v="REG"/>
    <s v="AO"/>
    <x v="0"/>
    <s v="1P INET"/>
    <s v="Completed (PS)"/>
    <s v="RBS-Regional 3"/>
    <d v="2026-10-08T13:16:41"/>
    <d v="2026-10-09T13:05:16"/>
    <n v="69406473"/>
    <m/>
    <n v="152725202848"/>
    <s v="toko sila"/>
    <s v="ODP-APG-FF/09"/>
    <s v="WO066011322"/>
    <m/>
    <m/>
    <m/>
    <n v="112.910916"/>
    <n v="-8.2302090000000003"/>
    <s v="|MN02462|MYIA-080449732552/POI/0812-2888-3361/083160476296/tokosila@gmail.com"/>
    <s v="MYIB_ASSISTANT"/>
    <m/>
    <m/>
    <m/>
    <m/>
    <m/>
    <m/>
    <m/>
    <m/>
    <s v="Management Janji"/>
    <s v="2026-10-09 11:00:00 | Tanggal Pemasangan : 09 Oktober 2026 Jam Pemasangan : 08:00 15:00 Info Tambahan : Hubungi pelanggan dulu sebelum ke lokasi terimakasih"/>
    <s v="FCC"/>
    <d v="2026-08-10T13:40:32"/>
    <d v="2026-10-09T11:00:00"/>
    <m/>
    <s v="PS"/>
    <s v="X"/>
    <s v="NETMONK"/>
    <n v="20261009"/>
    <s v="Completed"/>
    <s v="HSI Bisnis Bundling Netmonk Promo 2026 PSB 70% - 200 Mbps"/>
    <s v="INDIBIZ"/>
    <m/>
    <m/>
    <d v="2026-10-09T11:00:00"/>
    <s v="2026-10-09 11:00:00 | Tanggal Pemasangan : 09 Oktober 2026 Jam Pemasangan : 08:00 15:00 Info Tambahan : Hubungi pelanggan dulu sebelum ke lokasi terimakasih"/>
    <n v="2026"/>
    <n v="10"/>
    <n v="9"/>
    <d v="2026-10-09T00:00:00"/>
    <n v="-0.45833333333575865"/>
    <x v="0"/>
  </r>
  <r>
    <n v="149"/>
    <n v="1002622457"/>
    <n v="3"/>
    <x v="1"/>
    <n v="5"/>
    <s v="MALANG"/>
    <s v="KEPANJEN"/>
    <s v="DPT"/>
    <s v="REG"/>
    <s v="AO"/>
    <x v="0"/>
    <m/>
    <s v="Completed (PS)"/>
    <s v="RBS-Regional 3"/>
    <d v="2026-10-05T13:37:04"/>
    <d v="2026-10-05T17:41:24"/>
    <n v="69402682"/>
    <m/>
    <n v="152712204736"/>
    <s v="SMPN 2 DAMPIT"/>
    <s v="ODP-DPT-FJ/35"/>
    <s v="WO065773970"/>
    <m/>
    <m/>
    <m/>
    <n v="112.77079580038"/>
    <n v="-8.2404786967026897"/>
    <s v="|MN02703|MYIA-080364301811/POI/M rizal mashuri/085801711477/arumyeni94@gmail.com"/>
    <s v="Sales Force DBS"/>
    <m/>
    <m/>
    <m/>
    <m/>
    <m/>
    <m/>
    <m/>
    <m/>
    <s v="Management Janji"/>
    <s v="2026-10-03 08:00:00 | Nama : BP M RIZAL MASHURI   No Hp : 085801711477  No Alt :   Tgl Pemasangan : 03 Oktober 2026  Interval : PAGI   Note : Hubungi pelanggan terlebih dahulu"/>
    <s v="FCC"/>
    <d v="2026-05-10T13:40:15"/>
    <m/>
    <m/>
    <s v="PS"/>
    <s v="TUREN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3 08:00:00 | Nama : BP M RIZAL MASHURI   No Hp : 085801711477  No Alt :   Tgl Pemasangan : 03 Oktober 2026  Interval : PAGI   Note : Hubungi pelanggan terlebih dahulu"/>
    <n v="2026"/>
    <n v="10"/>
    <n v="5"/>
    <d v="2026-10-05T00:00:00"/>
    <n v="-0.29166666666424135"/>
    <x v="0"/>
  </r>
  <r>
    <n v="150"/>
    <n v="1002618893"/>
    <n v="3"/>
    <x v="1"/>
    <n v="5"/>
    <s v="MALANG"/>
    <s v="KEPANJEN"/>
    <s v="DPT"/>
    <s v="REG"/>
    <s v="AO"/>
    <x v="0"/>
    <s v="1P INET"/>
    <s v="102 | FOLLOW UP COMPLETED"/>
    <s v="RBS-Regional 3"/>
    <d v="2026-10-02T08:04:40"/>
    <d v="2026-10-05T13:37:03"/>
    <n v="69402682"/>
    <m/>
    <n v="152712204186"/>
    <s v="SMPN 2 DAMPIT"/>
    <s v="ODP-DPT-FJ/40 FJ/D03/40.01"/>
    <s v="WO065538641"/>
    <m/>
    <m/>
    <m/>
    <n v="112.78721"/>
    <n v="-8.2437489999999993"/>
    <s v="|MN02703|MYIA-080364301811/POI/M rizal mashuri/085801711477/arumyeni94@gmail.com"/>
    <s v="MYIB_ASSISTANT"/>
    <m/>
    <m/>
    <m/>
    <m/>
    <m/>
    <m/>
    <m/>
    <m/>
    <s v="Management Janji"/>
    <s v="2026-10-03 08:00:00 | Nama : BP M RIZAL MASHURI  No Hp : 085801711477 No Alt :  Tgl Pemasangan : 03 Oktober 2026 Interval : PAGI  Note : Hubungi pelanggan terlebih dahulu"/>
    <s v="FCC"/>
    <d v="2026-02-10T08:25:31"/>
    <d v="2026-10-03T08:00:00"/>
    <m/>
    <s v="REVOKE"/>
    <s v="TUREN"/>
    <s v="NO ADDON"/>
    <m/>
    <s v="Follow Up Revoke Completed, New Order ID : SC1002622457"/>
    <s v="HSI Bisnis Basic Promo Hari Pelanggan Nasional PSB 70% - 200 Mbps"/>
    <s v="INDIBIZ"/>
    <m/>
    <m/>
    <d v="2026-10-03T08:00:00"/>
    <s v="2026-10-03 08:00:00 | Nama : BP M RIZAL MASHURI  No Hp : 085801711477 No Alt :  Tgl Pemasangan : 03 Oktober 2026 Interval : PAGI  Note : Hubungi pelanggan terlebih dahulu"/>
    <m/>
    <m/>
    <m/>
    <e v="#NUM!"/>
    <e v="#NUM!"/>
    <x v="1"/>
  </r>
  <r>
    <n v="151"/>
    <n v="1002621409"/>
    <n v="3"/>
    <x v="1"/>
    <n v="5"/>
    <s v="MALANG"/>
    <s v="KEPANJEN"/>
    <s v="GDI"/>
    <s v="REG"/>
    <s v="AO"/>
    <x v="0"/>
    <s v="1P INET"/>
    <s v="Completed (PS)"/>
    <s v="RBS-Regional 3"/>
    <d v="2026-10-04T14:01:36"/>
    <d v="2026-10-05T17:18:05"/>
    <n v="69403909"/>
    <m/>
    <n v="152715213491"/>
    <s v="WARUNG GARUDA"/>
    <s v="ODP-GDI-FAB/14"/>
    <s v="WO065708060"/>
    <m/>
    <m/>
    <m/>
    <n v="112.618283712253"/>
    <n v="-8.19984535891885"/>
    <s v="|MC20235|MYIA-088507055022/POI/SUTIONO/085177225872/hafit26malang@gmail.com"/>
    <s v="MYIB_ASSISTANT"/>
    <m/>
    <m/>
    <m/>
    <m/>
    <m/>
    <m/>
    <m/>
    <m/>
    <s v="Management Janji"/>
    <s v="2026-10-05 11:00:00 | Jam pemasangan : 12.00 Info Tambahan : Hubungi pelanggan dulu sebelum ke lokasi terimakasih  "/>
    <s v="FCC"/>
    <d v="2026-04-10T14:10:38"/>
    <d v="2026-10-05T11:00:00"/>
    <m/>
    <s v="PS"/>
    <s v="TUREN"/>
    <s v="NO ADDON"/>
    <n v="20261005"/>
    <s v="Completed"/>
    <s v="HSI Bisnis Promo Hari Pelanggan Nasional PSB 70% - 50 Mbps"/>
    <s v="INDIBIZ"/>
    <m/>
    <m/>
    <d v="2026-10-05T11:00:00"/>
    <s v="2026-10-05 11:00:00 | Jam pemasangan : 12.00 Info Tambahan : Hubungi pelanggan dulu sebelum ke lokasi terimakasih  "/>
    <n v="2026"/>
    <n v="10"/>
    <n v="5"/>
    <d v="2026-10-05T00:00:00"/>
    <n v="-0.45833333333575865"/>
    <x v="0"/>
  </r>
  <r>
    <n v="152"/>
    <n v="1002634165"/>
    <n v="3"/>
    <x v="1"/>
    <n v="5"/>
    <s v="MALANG"/>
    <s v="KEPANJEN"/>
    <s v="SBM"/>
    <s v="REG"/>
    <s v="AO"/>
    <x v="0"/>
    <s v="1P INET"/>
    <s v="Completed (PS)"/>
    <s v="RBS-Regional 3"/>
    <d v="2026-10-13T09:25:35"/>
    <d v="2026-10-13T13:31:06"/>
    <n v="69409108"/>
    <m/>
    <n v="152728200589"/>
    <s v="MTsN 4 MALANG R. WAKA"/>
    <s v="ODP-SBM-FC/16 FC/D01/16.01"/>
    <s v="WO066306855"/>
    <m/>
    <m/>
    <m/>
    <n v="112.70215140333799"/>
    <n v="-8.2635562184189499"/>
    <s v="|MN02703|MYIA-068668342749/POI/Zainal Arifin/085801711477/mtsn4malang@gmail.com"/>
    <s v="MYIB_ASSISTANT"/>
    <m/>
    <m/>
    <m/>
    <m/>
    <m/>
    <m/>
    <m/>
    <m/>
    <s v="Management Janji"/>
    <s v="2026-10-14 08:00:00 | 087887711033 No Alt : - M Janji : 14 Oktober  2026 Jam Pasang : Pagi / Siang Note : hubungi pelanggan jika ingin kelokasi"/>
    <s v="FCC"/>
    <s v="13-10-2026 09:40:36"/>
    <d v="2026-10-14T08:00:00"/>
    <m/>
    <s v="PS"/>
    <s v="TUREN"/>
    <s v="OCA"/>
    <n v="20261013"/>
    <s v="Completed"/>
    <s v="HSI Bisnis Basic Bundling OCA Breach Checker Promo 2026 PSB 70% - 200 Mbps"/>
    <s v="INDIBIZ"/>
    <m/>
    <m/>
    <d v="2026-10-14T08:00:00"/>
    <s v="2026-10-14 08:00:00 | 087887711033 No Alt : - M Janji : 14 Oktober  2026 Jam Pasang : Pagi / Siang Note : hubungi pelanggan jika ingin kelokasi"/>
    <n v="2026"/>
    <n v="10"/>
    <n v="13"/>
    <d v="2026-10-13T00:00:00"/>
    <n v="-1.3333333333357587"/>
    <x v="0"/>
  </r>
  <r>
    <n v="153"/>
    <n v="1002631808"/>
    <n v="3"/>
    <x v="1"/>
    <n v="5"/>
    <s v="MALANG"/>
    <s v="KEPANJEN"/>
    <s v="SBP"/>
    <s v="REG"/>
    <s v="AO"/>
    <x v="0"/>
    <s v="1P INET"/>
    <s v="Completed (PS)"/>
    <s v="RBS-Regional 3"/>
    <d v="2026-10-11T19:25:39"/>
    <d v="2026-10-12T12:20:19"/>
    <n v="69408270"/>
    <m/>
    <n v="152716203966"/>
    <s v="Shedara24"/>
    <s v="ODP-SBP-FL/04 FL/D01/04.01"/>
    <s v="WO066218422"/>
    <m/>
    <m/>
    <m/>
    <n v="112.46913410000001"/>
    <n v="-8.1598843999999993"/>
    <s v="|MN00814|MYIA-065617760816/POI/Ardianto Sujoso/085731231920/shedara24@gmail.com"/>
    <s v="MYIB_ASSISTANT"/>
    <m/>
    <m/>
    <m/>
    <m/>
    <m/>
    <m/>
    <m/>
    <m/>
    <s v="Management Janji"/>
    <s v="2026-10-13 08:00:00 | Nama : BP ARDIANTO SUJOSO No Hp : 085731231920 No Hp Alternatif :  Tanggal : 12 Oktober 2026 Interval : PAGI  Note : Mohon hubungi pelanggan terlebih dahulu"/>
    <s v="FCC"/>
    <d v="2026-11-10T19:40:22"/>
    <d v="2026-10-13T08:00:00"/>
    <m/>
    <s v="PS"/>
    <s v="KEPANJEN"/>
    <s v="NO ADDON"/>
    <n v="20261012"/>
    <s v="Completed"/>
    <s v="HSI Bisnis Promo Hari Pelanggan Nasional PSB 70% - 200 Mbps"/>
    <s v="INDIBIZ"/>
    <m/>
    <m/>
    <d v="2026-10-13T08:00:00"/>
    <s v="2026-10-13 08:00:00 | Nama : BP ARDIANTO SUJOSO No Hp : 085731231920 No Hp Alternatif :  Tanggal : 12 Oktober 2026 Interval : PAGI  Note : Mohon hubungi pelanggan terlebih dahulu"/>
    <n v="2026"/>
    <n v="10"/>
    <n v="12"/>
    <d v="2026-10-12T00:00:00"/>
    <n v="-1.3333333333357587"/>
    <x v="0"/>
  </r>
  <r>
    <n v="154"/>
    <n v="1002632776"/>
    <n v="3"/>
    <x v="1"/>
    <n v="5"/>
    <s v="MALANG"/>
    <s v="KEPANJEN"/>
    <s v="SBP"/>
    <s v="REG"/>
    <s v="AO"/>
    <x v="0"/>
    <s v="1P INET"/>
    <s v="Completed (PS)"/>
    <s v="RBS-Regional 3"/>
    <d v="2026-10-12T12:25:40"/>
    <d v="2026-10-12T16:28:51"/>
    <n v="69408609"/>
    <m/>
    <n v="152716203967"/>
    <s v="TOKO WANTI"/>
    <s v="ODP-SBP-FG/12 FG/D01/12.01"/>
    <s v="WO066250246"/>
    <m/>
    <m/>
    <m/>
    <n v="112.505558730514"/>
    <n v="-8.1142372162382905"/>
    <s v="|MC20235|MYIA-074571948490/POI/HANDIK ALI RAHMAN/083899558408/witeljtb@gmail.com"/>
    <s v="MYIB_ASSISTANT"/>
    <m/>
    <m/>
    <m/>
    <m/>
    <m/>
    <m/>
    <m/>
    <m/>
    <s v="Management Janji"/>
    <s v="2026-10-13 11:00:00 | Nama Pic : bp HANDIK  No Hp Pic : 083899558408 No alt : - Jam Pemasangan : pagi  Tanggal Pemasangan : 13 Oktober 2026"/>
    <s v="FCC"/>
    <d v="2026-12-10T12:55:28"/>
    <d v="2026-10-13T11:00:00"/>
    <m/>
    <s v="PS"/>
    <s v="KEPANJEN"/>
    <s v="OCA"/>
    <n v="20261012"/>
    <s v="Completed"/>
    <s v="HSI Bisnis Bundling OCA Breach Checker Promo 2026 PSB 70% - 300 Mbps"/>
    <s v="INDIBIZ"/>
    <m/>
    <m/>
    <d v="2026-10-13T11:00:00"/>
    <s v="2026-10-13 11:00:00 | Nama Pic : bp HANDIK  No Hp Pic : 083899558408 No alt : - Jam Pemasangan : pagi  Tanggal Pemasangan : 13 Oktober 2026"/>
    <n v="2026"/>
    <n v="10"/>
    <n v="12"/>
    <d v="2026-10-12T00:00:00"/>
    <n v="-1.4583333333357587"/>
    <x v="0"/>
  </r>
  <r>
    <n v="155"/>
    <n v="1002619454"/>
    <n v="3"/>
    <x v="1"/>
    <n v="5"/>
    <s v="MALANG"/>
    <s v="KEPANJEN"/>
    <s v="TUR"/>
    <s v="REG"/>
    <s v="AO"/>
    <x v="0"/>
    <m/>
    <s v="Completed (PS)"/>
    <s v="RBS-Regional 3"/>
    <d v="2026-10-02T11:02:20"/>
    <d v="2026-10-05T16:35:37"/>
    <n v="69402913"/>
    <m/>
    <n v="152713217331"/>
    <s v="PT PETRA SUKSES UTAMA"/>
    <s v="ODP-TUR-FAB/10"/>
    <s v="WO065599473"/>
    <m/>
    <m/>
    <m/>
    <n v="112.68666690000001"/>
    <n v="-8.1776052999999997"/>
    <s v="MN00814|PT PETRA SUKSES UTAMA|MN00814|082234846832"/>
    <s v="Sales Force DBS"/>
    <m/>
    <m/>
    <m/>
    <m/>
    <m/>
    <m/>
    <m/>
    <m/>
    <s v="Management Janji"/>
    <s v="2026-10-05 08:00:00|Nama PIC:  bu rizky No HP: 082234846832 Alt: Tanggal: 5/10/2026 Jam Pasang: pagi Note: Hubungi sebelum ke lokasi, terimakasih.  |40931149|MYDITA"/>
    <s v="FCC"/>
    <d v="2026-02-10T11:11:07"/>
    <d v="2026-10-05T08:00:00"/>
    <m/>
    <s v="PS"/>
    <s v="TUREN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8:00:00"/>
    <s v="2026-10-05 08:00:00|Nama PIC:  bu rizky No HP: 082234846832 Alt: Tanggal: 5/10/2026 Jam Pasang: pagi Note: Hubungi sebelum ke lokasi, terimakasih.  |40931149|MYDITA"/>
    <n v="2026"/>
    <n v="10"/>
    <n v="5"/>
    <d v="2026-10-05T00:00:00"/>
    <n v="-0.33333333333575865"/>
    <x v="0"/>
  </r>
  <r>
    <n v="156"/>
    <n v="1002633053"/>
    <n v="3"/>
    <x v="1"/>
    <n v="5"/>
    <s v="MALANG"/>
    <s v="KEPANJEN"/>
    <s v="TUR"/>
    <s v="REG"/>
    <s v="AO"/>
    <x v="0"/>
    <s v="1P INET"/>
    <s v="Completed (PS)"/>
    <s v="RBS-Regional 3"/>
    <d v="2026-10-12T13:58:41"/>
    <d v="2026-10-13T06:15:45"/>
    <n v="69408675"/>
    <m/>
    <n v="152713217162"/>
    <s v="PT Ciomas Adisatwa-Divisi Pullet - area Bululawang"/>
    <s v="GCL-TUR-F01/03 GCL/TUR/03.01"/>
    <s v="WO066260610"/>
    <m/>
    <m/>
    <m/>
    <n v="112.6828005"/>
    <n v="-8.0969306000000003"/>
    <s v="|MC20057|MYIA-058886894013/POI/Dulkasani WHP/081217704161/dulkasani@gmail.com"/>
    <s v="MYIB_ASSISTANT"/>
    <m/>
    <m/>
    <m/>
    <m/>
    <m/>
    <m/>
    <m/>
    <m/>
    <s v="Management Janji"/>
    <s v="2026-10-13 11:00:00 | Tanggal pemasangan: 13/10//2026 Jam pemasangan : pagi/siang Info Tambahan : Hubungi pelanggan dulu sebelum ke lokasi. terima kasih"/>
    <s v="FCC"/>
    <d v="2026-12-10T14:02:08"/>
    <d v="2026-10-13T11:00:00"/>
    <m/>
    <s v="PS"/>
    <s v="TUREN"/>
    <s v="NO ADDON"/>
    <n v="20261013"/>
    <s v="Completed"/>
    <s v="HSI Bisnis Promo Hari Pelanggan Nasional PSB 70% - 100 Mbps"/>
    <s v="INDIBIZ"/>
    <m/>
    <m/>
    <d v="2026-10-13T11:00:00"/>
    <s v="2026-10-13 11:00:00 | Tanggal pemasangan: 13/10//2026 Jam pemasangan : pagi/siang Info Tambahan : Hubungi pelanggan dulu sebelum ke lokasi. terima kasih"/>
    <n v="2026"/>
    <n v="10"/>
    <n v="13"/>
    <d v="2026-10-13T00:00:00"/>
    <n v="-0.45833333333575865"/>
    <x v="0"/>
  </r>
  <r>
    <n v="157"/>
    <n v="1002621501"/>
    <n v="3"/>
    <x v="1"/>
    <n v="5"/>
    <s v="MALANG"/>
    <s v="KEPANJEN"/>
    <s v="GDG"/>
    <s v="REG"/>
    <s v="AO"/>
    <x v="0"/>
    <s v="1P INET"/>
    <s v="Completed (PS)"/>
    <s v="RBS-Regional 3"/>
    <d v="2026-10-04T17:50:50"/>
    <d v="2026-10-06T13:06:37"/>
    <n v="69403990"/>
    <s v="-"/>
    <n v="-152704231743"/>
    <s v="HOUSE OF WENNY"/>
    <s v="ODP-GDG-FQ/07 FQ/D07/07.01"/>
    <s v="WO065722394"/>
    <m/>
    <m/>
    <m/>
    <n v="112.6195108518"/>
    <n v="-8.0037150013869898"/>
    <s v="MD|MYDB-20261004270263|DN00001/MN01844|HOUSE OF WENNY|083183001172"/>
    <s v="MYDIGIBIZPARTNER"/>
    <m/>
    <m/>
    <m/>
    <m/>
    <m/>
    <m/>
    <m/>
    <m/>
    <s v="Management Janji"/>
    <s v="2026-10-07 08:00:00 | No HP : 083183001172 No Alt : - M Janji : 05 Oktober 2026 Jam Pasang : Pagi / Siang Note : hubungi pelanggan jika ingin kelokasi "/>
    <s v="FCC"/>
    <d v="2026-04-10T17:55:32"/>
    <d v="2026-10-07T08:00:00"/>
    <m/>
    <s v="PS"/>
    <s v="KLOJEN"/>
    <s v="NO ADDON"/>
    <n v="20261006"/>
    <s v="Completed"/>
    <s v="HSI Bisnis Basic Promo Hari Pelanggan Nasional PSB 70% - 50 Mbps"/>
    <s v="INDIBIZ"/>
    <m/>
    <m/>
    <d v="2026-10-07T08:00:00"/>
    <s v="2026-10-07 08:00:00 | No HP : 083183001172 No Alt : - M Janji : 05 Oktober 2026 Jam Pasang : Pagi / Siang Note : hubungi pelanggan jika ingin kelokasi "/>
    <n v="2026"/>
    <n v="10"/>
    <n v="6"/>
    <d v="2026-10-06T00:00:00"/>
    <n v="-1.3333333333357587"/>
    <x v="0"/>
  </r>
  <r>
    <n v="158"/>
    <n v="1002622286"/>
    <n v="3"/>
    <x v="1"/>
    <n v="5"/>
    <s v="MALANG"/>
    <s v="KEPANJEN"/>
    <s v="GDG"/>
    <s v="REG"/>
    <s v="AO"/>
    <x v="0"/>
    <m/>
    <s v="Completed (PS)"/>
    <s v="RBS-Regional 3"/>
    <d v="2026-10-05T12:19:26"/>
    <d v="2026-10-05T14:22:02"/>
    <n v="69403224"/>
    <m/>
    <n v="152704231751"/>
    <s v="BERKAH BERMAIN BERSAMA"/>
    <s v="ODP-GDG-FF/107"/>
    <s v="WO065764550"/>
    <m/>
    <m/>
    <m/>
    <n v="112.59572129999999"/>
    <n v="-8.0790009000000005"/>
    <s v="MN00814|BERKAH BERMAIN BERSAMA|HSIE 1:1 150 MB|081459091512"/>
    <s v="Sales Force DBS"/>
    <m/>
    <m/>
    <m/>
    <m/>
    <m/>
    <m/>
    <m/>
    <m/>
    <s v="Management Janji"/>
    <s v="2026-10-05 08:00:00|Nama PIC: bp septiyan  Notel: 085337772373  Alt: 081459091512  Tanggal: 5/10/2026  Jam Pasang: Pagi  Note: Hubungi sebelum ke lokasi, terimakasih.   |40931149|MYDITA"/>
    <s v="FCC"/>
    <d v="2026-05-10T12:25:23"/>
    <m/>
    <m/>
    <s v="PS"/>
    <s v="KLOJEN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5T07:00:00"/>
    <s v="2026-10-05 08:00:00|Nama PIC: bp septiyan  Notel: 085337772373  Alt: 081459091512  Tanggal: 5/10/2026  Jam Pasang: Pagi  Note: Hubungi sebelum ke lokasi, terimakasih.   |40931149|MYDITA"/>
    <n v="2026"/>
    <n v="10"/>
    <n v="5"/>
    <d v="2026-10-05T00:00:00"/>
    <n v="-0.29166666666424135"/>
    <x v="0"/>
  </r>
  <r>
    <n v="159"/>
    <n v="1002624202"/>
    <n v="3"/>
    <x v="1"/>
    <n v="5"/>
    <s v="MALANG"/>
    <s v="KEPANJEN"/>
    <s v="GDG"/>
    <s v="REG"/>
    <s v="AO"/>
    <x v="0"/>
    <s v="1P INET"/>
    <s v="Completed (PS)"/>
    <s v="RBS-Regional 3"/>
    <d v="2026-10-06T12:49:35"/>
    <d v="2026-10-06T19:16:00"/>
    <n v="69405012"/>
    <m/>
    <n v="152704231754"/>
    <s v="NINGRAT CELL"/>
    <s v="ODP-GDG-FR/23 FR/D06/23.01"/>
    <s v="WO065852294"/>
    <m/>
    <m/>
    <m/>
    <n v="112.6162831"/>
    <n v="-8.0158863"/>
    <s v="|MN02703|MYIA-066739003082/POI/Delinda Callandra Jaya/083839798602/delindacj@givmail.com"/>
    <s v="MYIB_ASSISTANT"/>
    <m/>
    <m/>
    <m/>
    <m/>
    <m/>
    <m/>
    <m/>
    <m/>
    <s v="Management Janji"/>
    <s v="2026-10-09 08:00:00 | Waktu pemasangan: 06 oktober 2026 Jam pemasangan : 08.00 - 12.00 Mohon hubungi pelanggan sebelum ke lokasi  Terima kasih "/>
    <s v="FCC"/>
    <d v="2026-06-10T13:25:20"/>
    <d v="2026-10-09T08:00:00"/>
    <s v="Kendala Lainnya"/>
    <s v="PS"/>
    <s v="KLOJEN"/>
    <s v="NO ADDON"/>
    <n v="20261006"/>
    <s v="Completed"/>
    <s v="HSI Bisnis Promo Hari Pelanggan Nasional PSB 70% - 100 Mbps"/>
    <s v="INDIBIZ"/>
    <m/>
    <m/>
    <d v="2026-10-09T08:00:00"/>
    <s v="2026-10-09 08:00:00 | Waktu pemasangan: 06 oktober 2026 Jam pemasangan : 08.00 - 12.00 Mohon hubungi pelanggan sebelum ke lokasi  Terima kasih "/>
    <n v="2026"/>
    <n v="10"/>
    <n v="6"/>
    <d v="2026-10-06T00:00:00"/>
    <n v="-3.3333333333357587"/>
    <x v="0"/>
  </r>
  <r>
    <n v="160"/>
    <n v="1002625759"/>
    <n v="3"/>
    <x v="1"/>
    <n v="5"/>
    <s v="MALANG"/>
    <s v="KEPANJEN"/>
    <s v="GDG"/>
    <s v="REG"/>
    <s v="AO"/>
    <x v="0"/>
    <s v="1P INET"/>
    <s v="Completed (PS)"/>
    <s v="RBS-Regional 3"/>
    <d v="2026-10-07T11:07:34"/>
    <d v="2026-10-07T16:44:05"/>
    <n v="69405666"/>
    <m/>
    <n v="152704231572"/>
    <s v="TOKO SAM OKE"/>
    <s v="vODP-GDG-FR/12 FR/D04/12.01"/>
    <s v="WO065918742"/>
    <m/>
    <m/>
    <m/>
    <n v="112.617452256381"/>
    <n v="-8.0124278523145094"/>
    <s v="MD|MYDB-20261007270398|DN00001/MN01844|TOKO SAM OKE|083194713754"/>
    <s v="MYDIGIBIZPARTNER"/>
    <m/>
    <m/>
    <m/>
    <m/>
    <m/>
    <m/>
    <m/>
    <m/>
    <s v="Management Janji"/>
    <s v="2026-10-10 08:00:00 | Tanggal pemasangan: 08/10/2026 Jam pemasangan : pagi / siang Info Tambahan : Hubungi pelanggan dulu sebelum ke lokasi. terima kasih "/>
    <s v="FCC"/>
    <d v="2026-07-10T11:25:23"/>
    <d v="2026-10-10T08:00:00"/>
    <m/>
    <s v="PS"/>
    <s v="KLOJEN"/>
    <s v="OCA"/>
    <n v="20261007"/>
    <s v="Completed"/>
    <s v="HSI Bisnis Basic Bundling OCA Breach Checker Promo H2 2026 PSB 70% - 50 Mbps"/>
    <s v="INDIBIZ"/>
    <m/>
    <m/>
    <d v="2026-10-10T08:00:00"/>
    <s v="2026-10-10 08:00:00 | Tanggal pemasangan: 08/10/2026 Jam pemasangan : pagi / siang Info Tambahan : Hubungi pelanggan dulu sebelum ke lokasi. terima kasih "/>
    <n v="2026"/>
    <n v="10"/>
    <n v="7"/>
    <d v="2026-10-07T00:00:00"/>
    <n v="-3.3333333333357587"/>
    <x v="0"/>
  </r>
  <r>
    <n v="161"/>
    <n v="1002638282"/>
    <n v="3"/>
    <x v="1"/>
    <n v="5"/>
    <s v="MALANG"/>
    <s v="KEPANJEN"/>
    <s v="GDG"/>
    <s v="REG"/>
    <s v="AO"/>
    <x v="0"/>
    <s v="1P INET"/>
    <s v="Completed (PS)"/>
    <s v="RBS-Regional 3"/>
    <d v="2026-10-15T11:47:40"/>
    <d v="2026-10-15T16:11:49"/>
    <n v="69410722"/>
    <m/>
    <n v="152704231817"/>
    <s v="TOKO SAM OIR"/>
    <s v="ODP-GDG-FF/22 FF/D06/22.01"/>
    <s v="WO066466980"/>
    <m/>
    <m/>
    <m/>
    <n v="112.59386457502799"/>
    <n v="-8.0606577373739103"/>
    <s v="MD|MYDB-20261015270800|DN00001/MN01844|TOKO SAM OIR|081919770175"/>
    <s v="MYDIGIBIZPARTNER"/>
    <m/>
    <m/>
    <m/>
    <m/>
    <m/>
    <m/>
    <m/>
    <m/>
    <s v="Management Janji"/>
    <s v="2026-10-18 11:00:00 | Tanggal pemasangan: 16/10/2026 Jam pemasangan : 10.00 Info Tambahan : Hubungi pelanggan dulu sebelum ke lokasi terima kasih."/>
    <s v="FCC"/>
    <s v="15-10-2026 11:54:52"/>
    <d v="2026-10-18T11:00:00"/>
    <m/>
    <s v="PS"/>
    <s v="KLOJEN"/>
    <s v="OCA"/>
    <n v="20261015"/>
    <s v="Completed"/>
    <s v="HSI Bisnis Bundling OCA Breach Checker Promo H2 2026 PSB 70% - 50 Mbps"/>
    <s v="INDIBIZ"/>
    <m/>
    <m/>
    <d v="2026-10-18T11:00:00"/>
    <s v="2026-10-18 11:00:00 | Tanggal pemasangan: 16/10/2026 Jam pemasangan : 10.00 Info Tambahan : Hubungi pelanggan dulu sebelum ke lokasi terima kasih."/>
    <n v="2026"/>
    <n v="10"/>
    <n v="15"/>
    <d v="2026-10-15T00:00:00"/>
    <n v="-3.4583333333357587"/>
    <x v="0"/>
  </r>
  <r>
    <n v="162"/>
    <n v="1002629159"/>
    <n v="3"/>
    <x v="1"/>
    <n v="5"/>
    <s v="MALANG"/>
    <s v="KEPANJEN"/>
    <s v="GDG"/>
    <s v="REG"/>
    <s v="AO"/>
    <x v="0"/>
    <s v="1P INET"/>
    <s v="102 | FOLLOW UP COMPLETED"/>
    <s v="RBS-Regional 3"/>
    <d v="2026-10-09T10:19:35"/>
    <d v="2026-10-09T16:41:25"/>
    <n v="69407131"/>
    <m/>
    <n v="152704231766"/>
    <s v="Chatime Ruko Sukun Malang"/>
    <s v="ODP-GDG-FQ/12 FQ/D09/12.01"/>
    <s v="WO066069818"/>
    <m/>
    <m/>
    <m/>
    <n v="112.6232813"/>
    <n v="-8.0074752999999994"/>
    <s v="|MN02054|MYIA-022658222374/POI/Ayu putri angreani kusanto/08990794495/anext213@gmail.com"/>
    <s v="MYIB_ASSISTANT"/>
    <m/>
    <m/>
    <m/>
    <m/>
    <m/>
    <m/>
    <m/>
    <m/>
    <s v="Management Janji"/>
    <s v="2026-10-12 08:00:00 | Nama : BU AYU PUTRI ANGREANI KUSANTO  No Hp : 08990794495 No Alt :  Tgl Pemasangan : 10 Oktober 2026 Interval : PAGI  Note : Hubungi pelanggan terlebih dahulu"/>
    <s v="FCC"/>
    <d v="2026-09-10T10:26:12"/>
    <d v="2026-10-12T08:00:00"/>
    <m/>
    <s v="REVOKE"/>
    <s v="KLOJEN"/>
    <s v="NO ADDON"/>
    <m/>
    <s v="Follow Up Revoke Completed, New Order ID : SC1002630384"/>
    <s v="HSI Bisnis Promo Hari Pelanggan Nasional PSB 70% - 50 Mbps"/>
    <s v="INDIBIZ"/>
    <m/>
    <m/>
    <d v="2026-10-12T08:00:00"/>
    <s v="2026-10-12 08:00:00 | Nama : BU AYU PUTRI ANGREANI KUSANTO  No Hp : 08990794495 No Alt :  Tgl Pemasangan : 10 Oktober 2026 Interval : PAGI  Note : Hubungi pelanggan terlebih dahulu"/>
    <m/>
    <m/>
    <m/>
    <e v="#NUM!"/>
    <e v="#NUM!"/>
    <x v="1"/>
  </r>
  <r>
    <n v="163"/>
    <n v="1002625126"/>
    <n v="3"/>
    <x v="1"/>
    <n v="5"/>
    <s v="MALANG"/>
    <s v="KEPANJEN"/>
    <s v="KEP"/>
    <s v="REG"/>
    <s v="AO"/>
    <x v="0"/>
    <s v="1P INET"/>
    <s v="Completed (PS)"/>
    <s v="RBS-Regional 3"/>
    <d v="2026-10-06T17:40:34"/>
    <d v="2026-10-07T15:14:34"/>
    <n v="69405363"/>
    <s v="-"/>
    <n v="-152718219210"/>
    <s v="VINFAST KEPANJEN"/>
    <s v="ODP-KEP-FC/13 KPN/D02/01.13"/>
    <s v="WO065886574"/>
    <m/>
    <m/>
    <m/>
    <n v="112.594557255506"/>
    <n v="-8.1177102903544398"/>
    <s v="MD|MYDB-20261006270376|SC20017/MC20200|VINFAST KEPANJEN|089677333299"/>
    <s v="MYDIGIBIZPARTNER"/>
    <m/>
    <m/>
    <m/>
    <m/>
    <m/>
    <m/>
    <m/>
    <m/>
    <s v="Management Janji"/>
    <s v="2026-10-07 15:00:00 | Nama PIC : Bp Adi No HP : 089677333299 No Alt : - M Janji : 7 Okt 2026 Jam Pasang : Pagi / Siang Note : hubungi pelanggan jika ingin kelokasi"/>
    <s v="FCC"/>
    <d v="2026-06-10T17:55:35"/>
    <d v="2026-10-07T15:00:00"/>
    <m/>
    <s v="PS"/>
    <s v="KEPANJEN"/>
    <s v="NO ADDON"/>
    <n v="20261007"/>
    <s v="Completed"/>
    <s v="HSI Bisnis Basic Promo Hari Pelanggan Nasional PSB 70% - 50 Mbps"/>
    <s v="INDIBIZ"/>
    <m/>
    <m/>
    <d v="2026-10-07T15:00:00"/>
    <s v="2026-10-07 15:00:00 | Nama PIC : Bp Adi No HP : 089677333299 No Alt : - M Janji : 7 Okt 2026 Jam Pasang : Pagi / Siang Note : hubungi pelanggan jika ingin kelokasi"/>
    <n v="2026"/>
    <n v="10"/>
    <n v="7"/>
    <d v="2026-10-07T00:00:00"/>
    <n v="-0.625"/>
    <x v="0"/>
  </r>
  <r>
    <n v="164"/>
    <n v="1002620164"/>
    <n v="3"/>
    <x v="1"/>
    <n v="5"/>
    <s v="MALANG"/>
    <s v="KEPANJEN"/>
    <s v="KEP"/>
    <s v="REG"/>
    <s v="AO"/>
    <x v="0"/>
    <m/>
    <s v="102 | FOLLOW UP COMPLETED"/>
    <s v="RBS-Regional 3"/>
    <d v="2026-10-02T15:07:44"/>
    <d v="2026-10-05T12:19:25"/>
    <n v="69403224"/>
    <m/>
    <n v="152718219151"/>
    <s v="BERKAH BERMAIN BERSAMA"/>
    <s v="ODP-KEP-FA/41"/>
    <s v="WO065693068"/>
    <m/>
    <m/>
    <m/>
    <n v="112.60142070000001"/>
    <n v="-8.0872174999999995"/>
    <s v="MN00814|BERKAH BERMAIN BERSAMA|HSIE 1:1 150 MB|081459091512"/>
    <s v="Sales Force DBS"/>
    <m/>
    <m/>
    <m/>
    <m/>
    <m/>
    <m/>
    <m/>
    <m/>
    <s v="Management Janji"/>
    <s v="2026-10-05 08:00:00|Nama PIC: bp septiyan Notel: 085337772373 Alt: 081459091512 Tanggal: 5/10/2026 Jam Pasang: Pagi Note: Hubungi sebelum ke lokasi, terimakasih.  |40931149|MYDITA"/>
    <s v="FCC"/>
    <d v="2026-02-10T15:40:15"/>
    <d v="2026-10-05T08:00:00"/>
    <s v="Kendala Lainnya"/>
    <s v="REVOKE"/>
    <s v="KEPANJEN"/>
    <s v="NO ADDON"/>
    <m/>
    <s v="Follow Up Revoke Completed, New Order ID : SC1002622286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5T08:00:00"/>
    <s v="2026-10-05 08:00:00|Nama PIC: bp septiyan Notel: 085337772373 Alt: 081459091512 Tanggal: 5/10/2026 Jam Pasang: Pagi Note: Hubungi sebelum ke lokasi, terimakasih.  |40931149|MYDITA"/>
    <m/>
    <m/>
    <m/>
    <e v="#NUM!"/>
    <e v="#NUM!"/>
    <x v="1"/>
  </r>
  <r>
    <n v="165"/>
    <n v="1002618464"/>
    <n v="3"/>
    <x v="1"/>
    <n v="5"/>
    <s v="MALANG"/>
    <s v="KEPANJEN"/>
    <s v="KLJ"/>
    <s v="REG"/>
    <s v="AO"/>
    <x v="0"/>
    <s v="1P INET"/>
    <s v="Completed (PS)"/>
    <s v="RBS-Regional 3"/>
    <d v="2026-10-01T15:52:40"/>
    <d v="2026-10-02T13:07:26"/>
    <n v="69402562"/>
    <m/>
    <n v="152703903703"/>
    <s v="kos putri D&amp;G"/>
    <s v="ODP-KLJ-FV/22 FV/D03/01.22"/>
    <s v="WO065511665"/>
    <m/>
    <m/>
    <m/>
    <n v="112.61766799999999"/>
    <n v="-7.9542149999999996"/>
    <s v="|MC20232|MYIA-023889146959/POI/irwan oktavianto/081357121909/au2el1414@gmail.com"/>
    <s v="MYIB_ASSISTANT"/>
    <m/>
    <m/>
    <m/>
    <m/>
    <m/>
    <m/>
    <m/>
    <m/>
    <s v="Management Janji"/>
    <s v="2026-10-02 15:00:00 | Jam pemasangan : 12.00 Info Tambahan : Hubungi pelanggan dulu sebelum ke lokasi terimakasih "/>
    <s v="FCC"/>
    <d v="2026-01-10T16:39:58"/>
    <d v="2026-10-02T15:00:00"/>
    <m/>
    <s v="PS"/>
    <s v="KLOJEN"/>
    <s v="NO ADDON"/>
    <n v="20261002"/>
    <s v="Completed"/>
    <s v="HSI Bisnis Promo Hari Pelanggan Nasional PSB 70% - 200 Mbps"/>
    <s v="INDIBIZ"/>
    <m/>
    <m/>
    <d v="2026-10-02T15:00:00"/>
    <s v="2026-10-02 15:00:00 | Jam pemasangan : 12.00 Info Tambahan : Hubungi pelanggan dulu sebelum ke lokasi terimakasih "/>
    <n v="2026"/>
    <n v="10"/>
    <n v="2"/>
    <d v="2026-10-02T00:00:00"/>
    <n v="-0.625"/>
    <x v="0"/>
  </r>
  <r>
    <n v="166"/>
    <n v="1002616858"/>
    <n v="3"/>
    <x v="1"/>
    <n v="5"/>
    <s v="MALANG"/>
    <s v="KEPANJEN"/>
    <s v="KLJ"/>
    <s v="REG"/>
    <s v="AO"/>
    <x v="0"/>
    <s v="1P INET"/>
    <s v="Completed (PS)"/>
    <s v="RBS-Regional 3"/>
    <d v="2026-10-01T08:17:41"/>
    <d v="2026-10-01T15:39:57"/>
    <n v="69402006"/>
    <m/>
    <n v="152703256261"/>
    <s v="Senandika Coffee &amp; Heritage"/>
    <s v="ODP-KLJ-FCT/43 FCT/D04/43.01"/>
    <s v="WO065459284"/>
    <m/>
    <m/>
    <m/>
    <n v="112.583508686236"/>
    <n v="-7.9376766752176602"/>
    <s v="|MN02703|MYIA-061394852513/POI/Burhan Muhammad/081125505929/senandikacoffee.malang@gmail.com"/>
    <s v="MYIB_ASSISTANT"/>
    <m/>
    <m/>
    <m/>
    <m/>
    <m/>
    <m/>
    <m/>
    <m/>
    <s v="Management Janji"/>
    <s v="2026-10-02 08:00:00 | M Janji : (02/OKTOBER/2026) jam Pasang : 09:00 Note : hubungi pelanggan jika ingin kelokasi"/>
    <s v="FCC"/>
    <d v="2026-01-10T08:25:41"/>
    <d v="2026-10-02T08:00:00"/>
    <m/>
    <s v="PS"/>
    <s v="KLOJEN"/>
    <s v="NO ADDON"/>
    <n v="20261001"/>
    <s v="Completed"/>
    <s v="HSI Bisnis Promo Hari Pelanggan Nasional PSB 70% - 200 Mbps"/>
    <s v="INDIBIZ"/>
    <m/>
    <m/>
    <d v="2026-10-02T08:00:00"/>
    <s v="2026-10-02 08:00:00 | M Janji : (02/OKTOBER/2026) jam Pasang : 09:00 Note : hubungi pelanggan jika ingin kelokasi"/>
    <n v="2026"/>
    <n v="10"/>
    <n v="1"/>
    <d v="2026-10-01T00:00:00"/>
    <n v="-1.3333333333357587"/>
    <x v="0"/>
  </r>
  <r>
    <n v="167"/>
    <n v="1002625161"/>
    <n v="3"/>
    <x v="1"/>
    <n v="5"/>
    <s v="MALANG"/>
    <s v="KEPANJEN"/>
    <s v="KLJ"/>
    <s v="REG"/>
    <s v="AO"/>
    <x v="0"/>
    <s v="1P INET"/>
    <s v="Completed (PS)"/>
    <s v="RBS-Regional 3"/>
    <d v="2026-10-06T18:16:40"/>
    <d v="2026-10-07T21:03:17"/>
    <n v="69405377"/>
    <m/>
    <n v="152703256776"/>
    <s v="RUMAH KOST SIGURA GURA 17"/>
    <s v="ODP-KLJ-FH/27 FH/D04/01.27"/>
    <s v="WO065888938"/>
    <m/>
    <m/>
    <m/>
    <n v="112.6053481"/>
    <n v="-7.9567538000000004"/>
    <s v="|MN02703|MYIA-088291509867/POI/Erikah Sandriah Fitri/085607828091/esandriah17@gmail.com"/>
    <s v="MYIB_ASSISTANT"/>
    <m/>
    <m/>
    <m/>
    <m/>
    <m/>
    <m/>
    <m/>
    <m/>
    <s v="Management Janji"/>
    <s v="2026-10-07 15:00:00 | Nama PIC : Ibu Rika No HP : 085607828091 No Alt : - M Janji : 7 Okt 2026 Jam Pasang : Pagi / Siang Note : hubungi pelanggan jika ingin kelokasi"/>
    <s v="FCC"/>
    <d v="2026-06-10T18:25:23"/>
    <d v="2026-10-07T15:00:00"/>
    <m/>
    <s v="PS"/>
    <s v="KLOJEN"/>
    <s v="OCA"/>
    <n v="20261007"/>
    <s v="Completed"/>
    <s v="HSI Bisnis Bundling OCA Breach Checker Promo H2 2026 PSB 70% - 150 Mbps"/>
    <s v="INDIBIZ"/>
    <m/>
    <m/>
    <d v="2026-10-07T15:00:00"/>
    <s v="2026-10-07 15:00:00 | Nama PIC : Ibu Rika No HP : 085607828091 No Alt : - M Janji : 7 Okt 2026 Jam Pasang : Pagi / Siang Note : hubungi pelanggan jika ingin kelokasi"/>
    <n v="2026"/>
    <n v="10"/>
    <n v="7"/>
    <d v="2026-10-07T00:00:00"/>
    <n v="-0.625"/>
    <x v="0"/>
  </r>
  <r>
    <n v="168"/>
    <n v="1002625985"/>
    <n v="3"/>
    <x v="1"/>
    <n v="5"/>
    <s v="MALANG"/>
    <s v="KEPANJEN"/>
    <s v="KLJ"/>
    <s v="REG"/>
    <s v="AO"/>
    <x v="0"/>
    <s v="1P INET"/>
    <s v="Completed (PS)"/>
    <s v="RBS-Regional 3"/>
    <d v="2026-10-07T12:35:35"/>
    <d v="2026-10-08T12:58:26"/>
    <n v="69405793"/>
    <m/>
    <n v="152703256852"/>
    <s v="CCTV &amp; IT Solution Istana Dieng"/>
    <s v="ODP-KLJ-FAU/03 FAU/D01/03.01"/>
    <s v="WO065929639"/>
    <m/>
    <m/>
    <m/>
    <n v="112.6040466"/>
    <n v="-7.9793556999999904"/>
    <s v="MD|MYDB-20261007270400|DN00001/MN00814|CCTV &amp; IT Solution Istana Dieng|082225231214"/>
    <s v="MYDIGIBIZPARTNER"/>
    <m/>
    <m/>
    <m/>
    <m/>
    <m/>
    <m/>
    <m/>
    <m/>
    <s v="Management Janji"/>
    <s v="2026-10-08 11:00:00 | Tanggal: 8/10/2026 Jam Pasang: 08.00 - 12.00 Note: Hubungi sebelum ke lokasi, terimakasih."/>
    <s v="FCC"/>
    <d v="2026-07-10T12:55:39"/>
    <d v="2026-10-08T11:00:00"/>
    <m/>
    <s v="PS"/>
    <s v="KLOJEN"/>
    <s v="NO ADDON"/>
    <n v="20261008"/>
    <s v="Completed"/>
    <s v="HSI Bisnis Promo Hari Pelanggan Nasional PSB 70% - 50 Mbps"/>
    <s v="INDIBIZ"/>
    <m/>
    <m/>
    <d v="2026-10-08T11:00:00"/>
    <s v="2026-10-08 11:00:00 | Tanggal: 8/10/2026 Jam Pasang: 08.00 - 12.00 Note: Hubungi sebelum ke lokasi, terimakasih."/>
    <n v="2026"/>
    <n v="10"/>
    <n v="8"/>
    <d v="2026-10-08T00:00:00"/>
    <n v="-0.45833333333575865"/>
    <x v="0"/>
  </r>
  <r>
    <n v="169"/>
    <n v="1002625673"/>
    <n v="3"/>
    <x v="1"/>
    <n v="5"/>
    <s v="MALANG"/>
    <s v="KEPANJEN"/>
    <s v="KLJ"/>
    <s v="REG"/>
    <s v="AO"/>
    <x v="0"/>
    <s v="1P INET"/>
    <s v="Completed (PS)"/>
    <s v="RBS-Regional 3"/>
    <d v="2026-10-07T10:40:34"/>
    <d v="2026-10-08T14:54:31"/>
    <n v="69405599"/>
    <m/>
    <n v="152703256838"/>
    <s v="RUMAH KOST SIGURA GURA VI/8"/>
    <s v="ODP-KLJ-FH/15 FH/D01/01.15"/>
    <s v="WO065915423"/>
    <m/>
    <m/>
    <m/>
    <n v="112.608082751278"/>
    <n v="-7.9562248896160401"/>
    <s v="|MN02703|MYIA-012280142730/POI/Erikah Sandriah Fitri/085607828091/esandriahfitri@gmail.com"/>
    <s v="MYIB_ASSISTANT"/>
    <m/>
    <m/>
    <m/>
    <m/>
    <m/>
    <m/>
    <m/>
    <m/>
    <s v="Management Janji"/>
    <s v="2026-10-08 08:00:00 | M Janji : (08/10/2026) jam Pasang : 09:00 Note : hubungi pelanggan jika ingin kelokasi "/>
    <s v="FCC"/>
    <d v="2026-07-10T10:55:32"/>
    <d v="2026-10-08T08:00:00"/>
    <m/>
    <s v="PS"/>
    <s v="KLOJEN"/>
    <s v="OCA"/>
    <n v="20261008"/>
    <s v="Completed"/>
    <s v="HSI Bisnis Bundling OCA Breach Checker Promo H2 2026 PSB 70% - 150 Mbps"/>
    <s v="INDIBIZ"/>
    <m/>
    <m/>
    <d v="2026-10-08T08:00:00"/>
    <s v="2026-10-08 08:00:00 | M Janji : (08/10/2026) jam Pasang : 09:00 Note : hubungi pelanggan jika ingin kelokasi "/>
    <n v="2026"/>
    <n v="10"/>
    <n v="8"/>
    <d v="2026-10-08T00:00:00"/>
    <n v="-0.33333333333575865"/>
    <x v="0"/>
  </r>
  <r>
    <n v="170"/>
    <n v="1002628419"/>
    <n v="3"/>
    <x v="1"/>
    <n v="5"/>
    <s v="MALANG"/>
    <s v="KEPANJEN"/>
    <s v="KLJ"/>
    <s v="REG"/>
    <s v="AO"/>
    <x v="0"/>
    <s v="1P INET"/>
    <s v="Completed (PS)"/>
    <s v="RBS-Regional 3"/>
    <d v="2026-10-08T16:52:34"/>
    <d v="2026-10-09T20:58:59"/>
    <n v="69406813"/>
    <m/>
    <n v="152703256867"/>
    <s v="WORKSHOP CIKAMPEK"/>
    <s v="ODP-KLJ-FCB/54"/>
    <s v="WO066039152"/>
    <m/>
    <m/>
    <m/>
    <n v="112.61706839999999"/>
    <n v="-7.9537659999999999"/>
    <s v="MD|MYDB-20261008270449|DN00001/MN00443|WORKSHOP CIKAMPEK|082183294838"/>
    <s v="MYDIGIBIZPARTNER"/>
    <m/>
    <m/>
    <m/>
    <m/>
    <m/>
    <m/>
    <m/>
    <m/>
    <s v="Management Janji"/>
    <s v="2026-10-09 15:00:00 | Nama PIC : WORKSHOP CIKAMPEK No HP : 082183294838 No Alt : - M Janji : Rabu 09 oktober  2026 Jam Pasang : Pagi / Siang Note : hubungi pelanggan jika ingin ke lokasi, terima kasih. "/>
    <s v="FCC"/>
    <d v="2026-08-10T17:25:16"/>
    <d v="2026-10-09T15:00:00"/>
    <m/>
    <s v="PS"/>
    <s v="KLOJEN"/>
    <s v="OCA"/>
    <n v="20261009"/>
    <s v="Completed"/>
    <s v="HSI Bisnis Bundling OCA Breach Checker Promo H2 2026 PSB 70% - 300 Mbps"/>
    <s v="INDIBIZ"/>
    <m/>
    <m/>
    <d v="2026-10-09T15:00:00"/>
    <s v="2026-10-09 15:00:00 | Nama PIC : WORKSHOP CIKAMPEK No HP : 082183294838 No Alt : - M Janji : Rabu 09 oktober  2026 Jam Pasang : Pagi / Siang Note : hubungi pelanggan jika ingin ke lokasi, terima kasih. "/>
    <n v="2026"/>
    <n v="10"/>
    <n v="9"/>
    <d v="2026-10-09T00:00:00"/>
    <n v="-0.625"/>
    <x v="0"/>
  </r>
  <r>
    <n v="171"/>
    <n v="1002628918"/>
    <n v="3"/>
    <x v="1"/>
    <n v="5"/>
    <s v="MALANG"/>
    <s v="KEPANJEN"/>
    <s v="KLJ"/>
    <s v="REG"/>
    <s v="AO"/>
    <x v="0"/>
    <s v="1P INET"/>
    <s v="Completed (PS)"/>
    <s v="RBS-Regional 3"/>
    <d v="2026-10-09T09:20:40"/>
    <d v="2026-10-10T10:31:01"/>
    <n v="69407051"/>
    <m/>
    <n v="152703256874"/>
    <s v="RUMAH KOST SIGURA GURA 4"/>
    <s v="ODP-KLJ-FX/104 FX/D09/104.01"/>
    <s v="WO066064126"/>
    <m/>
    <m/>
    <m/>
    <n v="112.6076297"/>
    <n v="-7.9568032000000004"/>
    <s v="|MN02703|MYIA-011889197600/POI/Erikah Sandriah Fitri/085607828091/erikahsfitri@givmail.com"/>
    <s v="MYIB_ASSISTANT"/>
    <m/>
    <m/>
    <m/>
    <m/>
    <m/>
    <m/>
    <m/>
    <m/>
    <s v="Management Janji"/>
    <s v="2026-10-10 08:00:00 | Nama PIC : Ibu Erika No Hp : 085607828091 Alt : - Manja : 10 Okt 2026 Jam : Pagi / Siang Note : Hubungi pelanggan terlebih dahulu"/>
    <s v="FCC"/>
    <d v="2026-09-10T09:39:46"/>
    <d v="2026-10-10T08:00:00"/>
    <m/>
    <s v="PS"/>
    <s v="KLOJEN"/>
    <s v="NO ADDON"/>
    <n v="20261010"/>
    <s v="Completed"/>
    <s v="HSI Bisnis Promo Hari Pelanggan Nasional PSB 70% - 100 Mbps"/>
    <s v="INDIBIZ"/>
    <m/>
    <m/>
    <d v="2026-10-10T08:00:00"/>
    <s v="2026-10-10 08:00:00 | Nama PIC : Ibu Erika No Hp : 085607828091 Alt : - Manja : 10 Okt 2026 Jam : Pagi / Siang Note : Hubungi pelanggan terlebih dahulu"/>
    <n v="2026"/>
    <n v="10"/>
    <n v="10"/>
    <d v="2026-10-10T00:00:00"/>
    <n v="-0.33333333333575865"/>
    <x v="0"/>
  </r>
  <r>
    <n v="172"/>
    <n v="1002629071"/>
    <n v="3"/>
    <x v="1"/>
    <n v="5"/>
    <s v="MALANG"/>
    <s v="KEPANJEN"/>
    <s v="KLJ"/>
    <s v="REG"/>
    <s v="AO"/>
    <x v="0"/>
    <s v="1P INET"/>
    <s v="Completed (PS)"/>
    <s v="RBS-Regional 3"/>
    <d v="2026-10-09T09:58:34"/>
    <d v="2026-10-11T13:49:53"/>
    <n v="69407091"/>
    <m/>
    <n v="152703256875"/>
    <s v="RUMAH KOST SIGURA GURA 9"/>
    <s v="ODP-KLJ-FX/104 FX/D09/104.01"/>
    <s v="WO066067692"/>
    <m/>
    <m/>
    <m/>
    <n v="112.607795232773"/>
    <n v="-7.9569456501674001"/>
    <s v="|MN02703|MYIA-068697115299/POI/Erikah Sandriah Fitri/085607828091/erikahsfitri@givmail.com"/>
    <s v="MYIB_ASSISTANT"/>
    <m/>
    <m/>
    <m/>
    <m/>
    <m/>
    <m/>
    <m/>
    <m/>
    <s v="Management Janji"/>
    <s v="2026-10-10 08:00:00 | Nama : BU ERIKAH SANDRIAH FITRI  No Hp : 085607828091 No Alt :  Tgl Pemasangan : 10 Oktober 2026 Interval : PAGI  Note : Hubungi pelanggan terlebih dahulu"/>
    <s v="FCC"/>
    <d v="2026-09-10T10:10:29"/>
    <d v="2026-10-10T08:00:00"/>
    <m/>
    <s v="PS"/>
    <s v="KLOJEN"/>
    <s v="NO ADDON"/>
    <n v="20261011"/>
    <s v="Completed"/>
    <s v="HSI Bisnis Promo Hari Pelanggan Nasional PSB 70% - 150 Mbps"/>
    <s v="INDIBIZ"/>
    <m/>
    <m/>
    <d v="2026-10-10T08:00:00"/>
    <s v="2026-10-10 08:00:00 | Nama : BU ERIKAH SANDRIAH FITRI  No Hp : 085607828091 No Alt :  Tgl Pemasangan : 10 Oktober 2026 Interval : PAGI  Note : Hubungi pelanggan terlebih dahulu"/>
    <n v="2026"/>
    <n v="10"/>
    <n v="11"/>
    <d v="2026-10-11T00:00:00"/>
    <n v="0.66666666666424135"/>
    <x v="0"/>
  </r>
  <r>
    <n v="173"/>
    <n v="1002630783"/>
    <n v="3"/>
    <x v="1"/>
    <n v="5"/>
    <s v="MALANG"/>
    <s v="KEPANJEN"/>
    <s v="KLJ"/>
    <s v="REG"/>
    <s v="AO"/>
    <x v="0"/>
    <s v="1P INET"/>
    <s v="Completed (PS)"/>
    <s v="RBS-Regional 3"/>
    <d v="2026-10-10T11:22:40"/>
    <d v="2026-10-11T07:59:19"/>
    <n v="69407830"/>
    <m/>
    <n v="152703256890"/>
    <s v="SIGURA GURA HOMESTAY"/>
    <s v="ODP-KLJ-FX/102 FX/D09/102.01"/>
    <s v="WO066145771"/>
    <m/>
    <m/>
    <m/>
    <n v="112.604552"/>
    <n v="-7.9567920000000001"/>
    <s v="|MN02703|MYIA-071415255491/POI/Erikah Sandriah Fitri/081334559999/erikahsfitri@givmail.com"/>
    <s v="MYIB_ASSISTANT"/>
    <m/>
    <m/>
    <m/>
    <m/>
    <m/>
    <m/>
    <m/>
    <m/>
    <s v="Management Janji"/>
    <s v="2026-10-11 08:00:00 | Nama :IBU ERIKAH  No HP :081334559999 No Alternatif : M Janji : 11/10/2026 Jam Pasang : Pagi NoteÃ‚Â :  Hubungi terlebih dahulu sebelum ke lokasi"/>
    <s v="FCC"/>
    <d v="2026-10-10T11:25:05"/>
    <d v="2026-10-11T08:00:00"/>
    <m/>
    <s v="PS"/>
    <s v="KLOJEN"/>
    <s v="NO ADDON"/>
    <n v="20261011"/>
    <s v="Completed"/>
    <s v="HSI Bisnis Promo Hari Pelanggan Nasional PSB 70% - 100 Mbps"/>
    <s v="INDIBIZ"/>
    <m/>
    <m/>
    <d v="2026-10-11T08:00:00"/>
    <s v="2026-10-11 08:00:00 | Nama :IBU ERIKAH  No HP :081334559999 No Alternatif : M Janji : 11/10/2026 Jam Pasang : Pagi NoteÃ‚Â :  Hubungi terlebih dahulu sebelum ke lokasi"/>
    <n v="2026"/>
    <n v="10"/>
    <n v="11"/>
    <d v="2026-10-11T00:00:00"/>
    <n v="-0.33333333333575865"/>
    <x v="0"/>
  </r>
  <r>
    <n v="174"/>
    <n v="1002635715"/>
    <n v="3"/>
    <x v="1"/>
    <n v="5"/>
    <s v="MALANG"/>
    <s v="KEPANJEN"/>
    <s v="KLJ"/>
    <s v="REG"/>
    <s v="AO"/>
    <x v="0"/>
    <s v="1P INET"/>
    <s v="Completed (PS)"/>
    <s v="RBS-Regional 3"/>
    <d v="2026-10-13T16:56:41"/>
    <d v="2026-10-14T18:57:24"/>
    <n v="69409670"/>
    <m/>
    <n v="152703256917"/>
    <s v="PT. Indo Taste Manufacture"/>
    <s v="ODP-KLJ-FM/62 FM/D07/62.01"/>
    <s v="WO066356995"/>
    <m/>
    <m/>
    <m/>
    <n v="112.59459699999999"/>
    <n v="-7.9712180000000004"/>
    <s v="|MC20232|MYIA-056514906021/POI/Ruud ayu dewanti/088989141447/hrgaitm@indotastemanufacture.com"/>
    <s v="MYIB_ASSISTANT"/>
    <m/>
    <m/>
    <m/>
    <m/>
    <m/>
    <m/>
    <m/>
    <m/>
    <s v="Management Janji"/>
    <s v="2026-10-14 15:00:00 | Tanggal pemasangan: 14/10/2026 Jam pemasangan : siang Info Tambahan : Hubungi pelanggan dulu sebelum ke lokasi terima kasih."/>
    <s v="FCC"/>
    <s v="13-10-2026 17:09:57"/>
    <d v="2026-10-14T15:00:00"/>
    <m/>
    <s v="PS"/>
    <s v="KLOJEN"/>
    <s v="NO ADDON"/>
    <n v="20261014"/>
    <s v="Completed"/>
    <s v="HSI Bisnis Promo Hari Pelanggan Nasional PSB 70% - 50 Mbps"/>
    <s v="INDIBIZ"/>
    <m/>
    <m/>
    <d v="2026-10-14T15:00:00"/>
    <s v="2026-10-14 15:00:00 | Tanggal pemasangan: 14/10/2026 Jam pemasangan : siang Info Tambahan : Hubungi pelanggan dulu sebelum ke lokasi terima kasih."/>
    <n v="2026"/>
    <n v="10"/>
    <n v="14"/>
    <d v="2026-10-14T00:00:00"/>
    <n v="-0.625"/>
    <x v="0"/>
  </r>
  <r>
    <n v="175"/>
    <n v="1002620775"/>
    <n v="3"/>
    <x v="1"/>
    <n v="5"/>
    <s v="MALANG"/>
    <s v="KEPANJEN"/>
    <s v="MLG"/>
    <s v="REG"/>
    <s v="AO"/>
    <x v="0"/>
    <s v="1P INET"/>
    <s v="Completed (PS)"/>
    <s v="RBS-Regional 3"/>
    <d v="2026-10-03T09:32:34"/>
    <d v="2026-10-04T18:39:59"/>
    <n v="69403489"/>
    <m/>
    <n v="152701239320"/>
    <s v="Resto 52"/>
    <s v="ODP-MLG-FFJ/07 FFJ/D01/07.01"/>
    <s v="WO065628735"/>
    <m/>
    <m/>
    <m/>
    <n v="112.63304050000001"/>
    <n v="-7.9840022999999896"/>
    <s v="|MC20057|MYIA-075972623705/POI/Teykhum Daniyal/08113045253/rullianti_agus@yahoo.com"/>
    <s v="MYIB_ASSISTANT"/>
    <m/>
    <m/>
    <m/>
    <m/>
    <m/>
    <m/>
    <m/>
    <m/>
    <s v="Management Janji"/>
    <s v="2026-10-04 08:00:00 | Tanggal Pemasangan : 04 Oktober 2026 Jam Pemasangan : 08:00 15:00 Info Tambahan : Hubungi pelanggan dulu sebelum ke lokasi terimakasih"/>
    <s v="FCC"/>
    <d v="2026-03-10T09:40:05"/>
    <d v="2026-10-04T08:00:00"/>
    <m/>
    <s v="PS"/>
    <s v="MALANG"/>
    <s v="NO ADDON"/>
    <n v="20261004"/>
    <s v="Completed"/>
    <s v="HSI Bisnis Promo Hari Pelanggan Nasional PSB 70% - 150 Mbps"/>
    <s v="INDIBIZ"/>
    <m/>
    <m/>
    <d v="2026-10-04T08:00:00"/>
    <s v="2026-10-04 08:00:00 | Tanggal Pemasangan : 04 Oktober 2026 Jam Pemasangan : 08:00 15:00 Info Tambahan : Hubungi pelanggan dulu sebelum ke lokasi terimakasih"/>
    <n v="2026"/>
    <n v="10"/>
    <n v="4"/>
    <d v="2026-10-04T00:00:00"/>
    <n v="-0.33333333333575865"/>
    <x v="0"/>
  </r>
  <r>
    <n v="176"/>
    <n v="1002620849"/>
    <n v="3"/>
    <x v="1"/>
    <n v="5"/>
    <s v="MALANG"/>
    <s v="KEPANJEN"/>
    <s v="MLG"/>
    <s v="REG"/>
    <s v="AO"/>
    <x v="0"/>
    <s v="1P INET"/>
    <s v="Completed (PS)"/>
    <s v="RBS-Regional 3"/>
    <d v="2026-10-03T11:05:39"/>
    <d v="2026-10-03T16:35:13"/>
    <n v="69403522"/>
    <m/>
    <n v="152701239321"/>
    <s v="KOS TOKO 35"/>
    <s v="ODP-MLG-FEP/76"/>
    <s v="WO065636987"/>
    <m/>
    <m/>
    <m/>
    <n v="112.6352435"/>
    <n v="-7.9674364000000004"/>
    <s v="MD|MYDB-20261002270197|SC20017/MC20200|KOS TOKO 35|6281334230057"/>
    <s v="MYDIGIBIZPARTNER"/>
    <m/>
    <m/>
    <m/>
    <m/>
    <m/>
    <m/>
    <m/>
    <m/>
    <s v="Management Janji"/>
    <s v="2026-10-04 08:00:00 | Nama : BP DEDI WAHYU HUTOMO  No Hp : 081334230057 No Alt :  Tgl Pemasangan : 04 Oktober 2026 Interval : PAGI  Note : Hubungi pelanggan terlebih dahulu"/>
    <s v="FCC"/>
    <d v="2026-03-10T11:10:58"/>
    <d v="2026-10-04T08:00:00"/>
    <m/>
    <s v="PS"/>
    <s v="MALANG"/>
    <s v="NO ADDON"/>
    <n v="20261003"/>
    <s v="Completed"/>
    <s v="HSI Bisnis Promo Hari Pelanggan Nasional PSB 70% - 50 Mbps"/>
    <s v="INDIBIZ"/>
    <m/>
    <m/>
    <d v="2026-10-04T08:00:00"/>
    <s v="2026-10-04 08:00:00 | Nama : BP DEDI WAHYU HUTOMO  No Hp : 081334230057 No Alt :  Tgl Pemasangan : 04 Oktober 2026 Interval : PAGI  Note : Hubungi pelanggan terlebih dahulu"/>
    <n v="2026"/>
    <n v="10"/>
    <n v="3"/>
    <d v="2026-10-03T00:00:00"/>
    <n v="-1.3333333333357587"/>
    <x v="0"/>
  </r>
  <r>
    <n v="177"/>
    <n v="1002626266"/>
    <n v="3"/>
    <x v="1"/>
    <n v="5"/>
    <s v="MALANG"/>
    <s v="KEPANJEN"/>
    <s v="MLG"/>
    <s v="REG"/>
    <s v="AO"/>
    <x v="0"/>
    <s v="1P INET"/>
    <s v="Completed (PS)"/>
    <s v="RBS-Regional 3"/>
    <d v="2026-10-07T14:01:35"/>
    <d v="2026-10-08T20:02:53"/>
    <n v="69405895"/>
    <m/>
    <n v="152701239357"/>
    <s v="NUSWANTARA ADHI UTAMA"/>
    <s v="ODP-MLG-FFD/11 FFD/D03/11.01"/>
    <s v="WO065938929"/>
    <m/>
    <m/>
    <m/>
    <n v="112.61679863853399"/>
    <n v="-7.99695085439207"/>
    <s v="|MC20235|MYIA-044172051040/POI/SYAMSUL HADI PRAYITNO /081230207123/samsulmalang38@gmail.com"/>
    <s v="MYIB_ASSISTANT"/>
    <m/>
    <m/>
    <m/>
    <m/>
    <m/>
    <m/>
    <m/>
    <m/>
    <s v="Management Janji"/>
    <s v="2026-10-08 11:00:00 | Tanggal pemasangan: 08/10/2026 Jam pemasangan : pagi / siang Info Tambahan : Hubungi pelanggan dulu sebelum ke lokasi. terima kasih"/>
    <s v="FCC"/>
    <d v="2026-07-10T14:10:33"/>
    <d v="2026-10-08T11:00:00"/>
    <m/>
    <s v="PS"/>
    <s v="MALANG"/>
    <s v="NETMONK"/>
    <n v="20261008"/>
    <s v="Completed"/>
    <s v="HSI Bisnis Bundling Netmonk Promo H2 2026 PSB 70% - 300 Mbps"/>
    <s v="INDIBIZ"/>
    <m/>
    <m/>
    <d v="2026-10-08T11:00:00"/>
    <s v="2026-10-08 11:00:00 | Tanggal pemasangan: 08/10/2026 Jam pemasangan : pagi / siang Info Tambahan : Hubungi pelanggan dulu sebelum ke lokasi. terima kasih"/>
    <n v="2026"/>
    <n v="10"/>
    <n v="8"/>
    <d v="2026-10-08T00:00:00"/>
    <n v="-0.45833333333575865"/>
    <x v="0"/>
  </r>
  <r>
    <n v="178"/>
    <n v="1002630384"/>
    <n v="3"/>
    <x v="1"/>
    <n v="5"/>
    <s v="MALANG"/>
    <s v="KEPANJEN"/>
    <s v="MLG"/>
    <s v="REG"/>
    <s v="AO"/>
    <x v="0"/>
    <m/>
    <s v="Completed (PS)"/>
    <s v="RBS-Regional 3"/>
    <d v="2026-10-09T16:41:26"/>
    <d v="2026-10-09T21:07:35"/>
    <n v="69407131"/>
    <m/>
    <n v="152701239382"/>
    <s v="Chatime Ruko Sukun Malang"/>
    <s v="ODP-MLG-FFC/41"/>
    <s v="WO066112149"/>
    <m/>
    <m/>
    <m/>
    <n v="112.61949629999999"/>
    <n v="-7.9980473999999999"/>
    <s v="|MN02054|MYIA-022658222374/POI/Ayu putri angreani kusanto/08990794495/anext213@gmail.com"/>
    <s v="Sales Force DBS"/>
    <m/>
    <m/>
    <m/>
    <m/>
    <m/>
    <m/>
    <m/>
    <m/>
    <s v="Management Janji"/>
    <s v="2026-10-12 08:00:00 | Nama : BU AYU PUTRI ANGREANI KUSANTO   No Hp : 08990794495  No Alt :   Tgl Pemasangan : 10 Oktober 2026  Interval : PAGI   Note : Hubungi pelanggan terlebih dahulu"/>
    <s v="FCC"/>
    <d v="2026-09-10T17:25:25"/>
    <m/>
    <m/>
    <s v="PS"/>
    <s v="MALANG"/>
    <s v="NO ADDON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07:00:00"/>
    <s v="2026-10-12 08:00:00 | Nama : BU AYU PUTRI ANGREANI KUSANTO   No Hp : 08990794495  No Alt :   Tgl Pemasangan : 10 Oktober 2026  Interval : PAGI   Note : Hubungi pelanggan terlebih dahulu"/>
    <n v="2026"/>
    <n v="10"/>
    <n v="9"/>
    <d v="2026-10-09T00:00:00"/>
    <n v="-0.29166666666424135"/>
    <x v="0"/>
  </r>
  <r>
    <n v="179"/>
    <n v="1002638480"/>
    <n v="3"/>
    <x v="1"/>
    <n v="5"/>
    <s v="MALANG"/>
    <s v="KEPANJEN"/>
    <s v="MLG"/>
    <s v="REG"/>
    <s v="AO"/>
    <x v="0"/>
    <s v="1P INET"/>
    <s v="Completed (PS)"/>
    <s v="RBS-Regional 3"/>
    <d v="2026-10-15T13:29:41"/>
    <d v="2026-10-15T20:17:33"/>
    <n v="69410817"/>
    <m/>
    <n v="152701239418"/>
    <s v="HOTEL ARIA GAJAYANA"/>
    <s v="ODP-MLG-FAL/01 MLG/D01/01.01"/>
    <s v="WO066477207"/>
    <m/>
    <m/>
    <m/>
    <n v="112.6238778"/>
    <n v="-7.9779001000000003"/>
    <s v="|MN02703|MYIA-068603365802/POI/Dhimas Aditya Indraswara/087875574455/edp.ariahtl@gmail.com"/>
    <s v="MYIB_ASSISTANT"/>
    <m/>
    <m/>
    <m/>
    <m/>
    <m/>
    <m/>
    <m/>
    <m/>
    <s v="Management Janji"/>
    <s v="2026-10-16 11:00:00 | Tanggal pemasangan: 16/10/2026 Jam pemasangan : siang Info Tambahan : Hubungi pelanggan dulu sebelum ke lokasi terima kasih."/>
    <s v="FCC"/>
    <s v="15-10-2026 13:40:23"/>
    <d v="2026-10-16T11:00:00"/>
    <m/>
    <s v="PS"/>
    <s v="MALANG"/>
    <s v="NO ADDON"/>
    <n v="20261015"/>
    <s v="Completed"/>
    <s v="HSI Bisnis Khusus Winback PSB 70% - 200 Mbps"/>
    <s v="INDIBIZ"/>
    <m/>
    <m/>
    <d v="2026-10-16T11:00:00"/>
    <s v="2026-10-16 11:00:00 | Tanggal pemasangan: 16/10/2026 Jam pemasangan : siang Info Tambahan : Hubungi pelanggan dulu sebelum ke lokasi terima kasih."/>
    <n v="2026"/>
    <n v="10"/>
    <n v="15"/>
    <d v="2026-10-15T00:00:00"/>
    <n v="-1.4583333333357587"/>
    <x v="0"/>
  </r>
  <r>
    <n v="180"/>
    <n v="1002626083"/>
    <n v="3"/>
    <x v="1"/>
    <n v="5"/>
    <s v="MALANG"/>
    <s v="KEPANJEN"/>
    <s v="SWJ"/>
    <s v="REG"/>
    <s v="AO"/>
    <x v="0"/>
    <s v="1P INET"/>
    <s v="Completed (PS)"/>
    <s v="RBS-Regional 3"/>
    <d v="2026-10-07T13:13:39"/>
    <d v="2026-10-08T18:05:32"/>
    <n v="69405846"/>
    <m/>
    <n v="152705285097"/>
    <s v="PT XTJR INDONESIA TEKNOLOGI"/>
    <s v="ODP-SWJ-FJ/35 FJ/D02/35.01"/>
    <s v="WO065933423"/>
    <m/>
    <m/>
    <m/>
    <n v="112.658571717501"/>
    <n v="-7.9845998031973799"/>
    <s v="|MN02703|MYIA-060064965465/POI/Davy Gunawan/08980575727/xtjr.indotek@gmail.com"/>
    <s v="MYIB_ASSISTANT"/>
    <m/>
    <m/>
    <m/>
    <m/>
    <m/>
    <m/>
    <m/>
    <m/>
    <s v="Management Janji"/>
    <s v="2026-10-08 11:00:00 | Nama : BP DAVY GUNAWAN No Hp : 08980575727 No Alt :  Tgl Pemasangan : 08 Oktober 2026 Interval : SIANG Note : Hubungi pelanggan terlebih dahulu"/>
    <s v="FCC"/>
    <d v="2026-07-10T13:25:45"/>
    <d v="2026-10-08T11:00:00"/>
    <m/>
    <s v="PS"/>
    <s v="SAWOJAJAR"/>
    <s v="NETMONK"/>
    <n v="20261008"/>
    <s v="Completed"/>
    <s v="HSI Bisnis Bundling Netmonk Promo H2 2026 PSB 70% - 300 Mbps"/>
    <s v="INDIBIZ"/>
    <m/>
    <m/>
    <d v="2026-10-08T11:00:00"/>
    <s v="2026-10-08 11:00:00 | Nama : BP DAVY GUNAWAN No Hp : 08980575727 No Alt :  Tgl Pemasangan : 08 Oktober 2026 Interval : SIANG Note : Hubungi pelanggan terlebih dahulu"/>
    <n v="2026"/>
    <n v="10"/>
    <n v="8"/>
    <d v="2026-10-08T00:00:00"/>
    <n v="-0.45833333333575865"/>
    <x v="0"/>
  </r>
  <r>
    <n v="181"/>
    <n v="1002619473"/>
    <n v="3"/>
    <x v="1"/>
    <n v="5"/>
    <s v="MALANG"/>
    <s v="BATU"/>
    <s v="KPO"/>
    <s v="REG"/>
    <s v="AO"/>
    <x v="0"/>
    <m/>
    <s v="Completed (PS)"/>
    <s v="RBS-Regional 3"/>
    <d v="2026-10-02T11:08:55"/>
    <d v="2026-10-02T13:01:54"/>
    <n v="69400319"/>
    <m/>
    <n v="152711247519"/>
    <s v="PT SAMUDRA CAPITAL INTERNASIONAL"/>
    <s v="ODP-KPO-FBN/46"/>
    <s v="WO065560990"/>
    <m/>
    <m/>
    <m/>
    <n v="112.6099"/>
    <n v="-7.8974000000000002"/>
    <s v="|MN02540|MYIA-085306078291/POI/Dian Satria Putra /081334989596/petanicerdas83@gmail.com"/>
    <s v="Sales Force DBS"/>
    <m/>
    <m/>
    <m/>
    <m/>
    <m/>
    <m/>
    <m/>
    <m/>
    <s v="Management Janji"/>
    <s v="2026-09-29 15:00:00 | Tanggal pemasangan : 29/09/2026  Jam pemasangan : pagi / siang   Info Tambahan : Hubungi pelanggan dulu sebelum ke lokasi Terimakasih"/>
    <s v="FCC"/>
    <d v="2026-02-10T11:11:07"/>
    <m/>
    <m/>
    <s v="PS"/>
    <s v="KARANGPLOSO"/>
    <s v="OCA"/>
    <n v="20261002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2T07:00:00"/>
    <s v="2026-09-29 15:00:00 | Tanggal pemasangan : 29/09/2026  Jam pemasangan : pagi / siang   Info Tambahan : Hubungi pelanggan dulu sebelum ke lokasi Terimakasih"/>
    <n v="2026"/>
    <n v="10"/>
    <n v="2"/>
    <d v="2026-10-02T00:00:00"/>
    <n v="-0.29166666666424135"/>
    <x v="0"/>
  </r>
  <r>
    <n v="182"/>
    <n v="1002624334"/>
    <n v="3"/>
    <x v="1"/>
    <n v="5"/>
    <s v="MALANG"/>
    <s v="BATU"/>
    <s v="KPO"/>
    <s v="REG"/>
    <s v="AO"/>
    <x v="0"/>
    <m/>
    <s v="Completed (PS)"/>
    <s v="RBS-Regional 3"/>
    <d v="2026-10-06T13:34:01"/>
    <d v="2026-10-06T18:53:07"/>
    <n v="69403317"/>
    <m/>
    <n v="152711247775"/>
    <s v="Pondok Pesantren Ar-Rohmah Putri 1"/>
    <s v="ODP-KPO-FBD/79"/>
    <s v="WO065857995"/>
    <m/>
    <m/>
    <m/>
    <n v="112.5741404"/>
    <n v="-7.9267361000000003"/>
    <s v="AMRBS;940028;ZARKA LAZUARDI;Pondok Pesantren Ar-Rohmah Putri 1;Indibiz Paket Bisnis 200 Mbps Promo Juli 2026 ;089513868264"/>
    <s v="Account Manager"/>
    <m/>
    <m/>
    <m/>
    <m/>
    <m/>
    <m/>
    <m/>
    <m/>
    <s v="Management Janji"/>
    <s v="2026-10-05 08:00:00|Tanggal pemasangan : 05 Okt 2026  Jam pemasangan : 08.00  Info Tambahan : Hubungi pelanggan dulu sebelum ke lokasi  terima kasih.|40941148|MYDITA"/>
    <s v="FCC"/>
    <d v="2026-06-10T13:40:56"/>
    <m/>
    <m/>
    <s v="PS"/>
    <s v="KARANGPLOSO"/>
    <s v="NO ADDON"/>
    <n v="202610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6T07:00:00"/>
    <s v="2026-10-05 08:00:00|Tanggal pemasangan : 05 Okt 2026  Jam pemasangan : 08.00  Info Tambahan : Hubungi pelanggan dulu sebelum ke lokasi  terima kasih.|40941148|MYDITA"/>
    <n v="2026"/>
    <n v="10"/>
    <n v="6"/>
    <d v="2026-10-06T00:00:00"/>
    <n v="-0.29166666666424135"/>
    <x v="0"/>
  </r>
  <r>
    <n v="183"/>
    <n v="1002620453"/>
    <n v="3"/>
    <x v="1"/>
    <n v="5"/>
    <s v="MALANG"/>
    <s v="BATU"/>
    <s v="KPO"/>
    <s v="REG"/>
    <s v="AO"/>
    <x v="0"/>
    <m/>
    <s v="102 | FOLLOW UP COMPLETED"/>
    <s v="RBS-Regional 3"/>
    <d v="2026-10-02T16:34:53"/>
    <d v="2026-10-06T13:34:00"/>
    <n v="69403317"/>
    <m/>
    <n v="152711247525"/>
    <s v="Pondok Pesantren Ar-Rohmah Putri 1"/>
    <s v="ODP-KPO-FBU/04"/>
    <s v="WO065624198"/>
    <m/>
    <m/>
    <m/>
    <n v="112.575734853744"/>
    <n v="-7.9262484614668196"/>
    <s v="AMRBS;940028;ZARKA LAZUARDI;Pondok Pesantren Ar-Rohmah Putri 1;Indibiz Paket Bisnis 200 Mbps Promo Juli 2026 ;089513868264"/>
    <s v="Account Manager"/>
    <m/>
    <m/>
    <m/>
    <m/>
    <m/>
    <m/>
    <m/>
    <m/>
    <s v="Management Janji"/>
    <s v="2026-10-05 08:00:00|Tanggal pemasangan : 05 Okt 2026 Jam pemasangan : 08.00 Info Tambahan : Hubungi pelanggan dulu sebelum ke lokasi terima kasih.|40941148|MYDITA"/>
    <s v="FCC"/>
    <d v="2026-02-10T16:40:22"/>
    <d v="2026-10-05T08:00:00"/>
    <s v="Kendala Lainnya"/>
    <s v="REVOKE"/>
    <s v="KARANGPLOSO"/>
    <s v="NO ADDON"/>
    <m/>
    <s v="Follow Up Revoke Completed, New Order ID : SC100262433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8:00:00"/>
    <s v="2026-10-05 08:00:00|Tanggal pemasangan : 05 Okt 2026 Jam pemasangan : 08.00 Info Tambahan : Hubungi pelanggan dulu sebelum ke lokasi terima kasih.|40941148|MYDITA"/>
    <m/>
    <m/>
    <m/>
    <e v="#NUM!"/>
    <e v="#NUM!"/>
    <x v="1"/>
  </r>
  <r>
    <n v="184"/>
    <n v="1002634286"/>
    <n v="3"/>
    <x v="1"/>
    <n v="5"/>
    <s v="MALANG"/>
    <s v="BATU"/>
    <s v="KPO"/>
    <s v="REG"/>
    <s v="AO"/>
    <x v="0"/>
    <s v="1P INET"/>
    <s v="MIA - INVALID SURVEY"/>
    <s v="RBS-Regional 3"/>
    <d v="2026-10-13T09:53:40"/>
    <d v="2026-10-15T06:40:19"/>
    <n v="69409146"/>
    <m/>
    <n v="152711247600"/>
    <s v="MENARA COFFEE"/>
    <s v="ODP-KPO-FBC/145 FBC/D10/145.01"/>
    <s v="WO066309172"/>
    <m/>
    <m/>
    <m/>
    <n v="112.5831175"/>
    <n v="-7.9234739999999997"/>
    <s v="|MN00398|MYIA-098566557114/POI/JUNIAS SATRIAWAN/085852041355/juniasnanda@gmail.com"/>
    <s v="MYIB_ASSISTANT"/>
    <m/>
    <m/>
    <m/>
    <m/>
    <m/>
    <m/>
    <m/>
    <m/>
    <s v="Management Janji"/>
    <s v="2026-10-15 08:00:00 | Tanggal Pemasangan : 15 Oktober 2026 Jam Pemasangan : 08:00 15:00 Info Tambahan : Hubungi pelanggan dulu sebelum ke lokasi terimakasih"/>
    <s v="FCC"/>
    <s v="13-10-2026 09:55:13"/>
    <d v="2026-10-15T08:00:00"/>
    <m/>
    <s v="SURVEY_NEW_MANJA"/>
    <s v="KARANGPLOSO"/>
    <s v="NO ADDON"/>
    <m/>
    <s v="MIE - INVALID SURVEY - Kendala Jalur/Rute Tarikan"/>
    <s v="HSI Bisnis Promo Hari Pelanggan Nasional PSB 70% - 100 Mbps"/>
    <s v="INDIBIZ"/>
    <m/>
    <m/>
    <d v="2026-10-15T08:00:00"/>
    <s v="2026-10-15 08:00:00 | Tanggal Pemasangan : 15 Oktober 2026 Jam Pemasangan : 08:00 15:00 Info Tambahan : Hubungi pelanggan dulu sebelum ke lokasi terimakasih"/>
    <m/>
    <m/>
    <m/>
    <e v="#NUM!"/>
    <e v="#NUM!"/>
    <x v="1"/>
  </r>
  <r>
    <n v="185"/>
    <n v="1002638801"/>
    <n v="3"/>
    <x v="1"/>
    <n v="5"/>
    <s v="MALANG"/>
    <s v="BATU"/>
    <s v="KPO"/>
    <s v="REG"/>
    <s v="AO"/>
    <x v="0"/>
    <s v="1P INET"/>
    <s v="MIA - INVALID SURVEY"/>
    <s v="RBS-Regional 3"/>
    <d v="2026-10-15T14:55:36"/>
    <d v="2026-10-16T05:36:30"/>
    <n v="69410940"/>
    <m/>
    <n v="152711247626"/>
    <s v="Malang Skyland"/>
    <s v="ODP-KPO-FD/25 FD/D02/25.01"/>
    <s v="WO066487017"/>
    <m/>
    <m/>
    <m/>
    <n v="112.57722680000001"/>
    <n v="-7.8680802999999999"/>
    <s v="|MN02703|MYIA-056103587190/POI/Rendra Masdrajat Safaat/083121826303/bahrulfaqih99@gmail.com"/>
    <s v="MYIB_ASSISTANT"/>
    <m/>
    <m/>
    <m/>
    <m/>
    <m/>
    <m/>
    <m/>
    <m/>
    <s v="Management Janji"/>
    <s v="2026-10-16 11:00:00 | Nama PIC : BAPAK BAHRUL No HP : 085895842551 Alt :  M Janji : (JUMAT/16/OKTOBER/2026) jam Pasang : 09:00 Note : hubungi pelanggan jika ingin kelokasi"/>
    <s v="FCC"/>
    <s v="15-10-2026 15:10:37"/>
    <d v="2026-10-16T11:00:00"/>
    <m/>
    <s v="SURVEY_NEW_MANJA"/>
    <s v="KARANGPLOSO"/>
    <s v="NO ADDON"/>
    <m/>
    <s v="MIE - INVALID SURVEY - Kendala Jalur/Rute Tarikan"/>
    <s v="HSI Bisnis Basic Promo Hari Pelanggan Nasional PSB 70% - 100 Mbps"/>
    <s v="INDIBIZ"/>
    <m/>
    <m/>
    <d v="2026-10-16T11:00:00"/>
    <s v="2026-10-16 11:00:00 | Nama PIC : BAPAK BAHRUL No HP : 085895842551 Alt :  M Janji : (JUMAT/16/OKTOBER/2026) jam Pasang : 09:00 Note : hubungi pelanggan jika ingin kelokasi"/>
    <m/>
    <m/>
    <m/>
    <e v="#NUM!"/>
    <e v="#NUM!"/>
    <x v="1"/>
  </r>
  <r>
    <n v="186"/>
    <n v="1002638981"/>
    <n v="3"/>
    <x v="1"/>
    <n v="5"/>
    <s v="MALANG"/>
    <s v="BATU"/>
    <s v="KPO"/>
    <s v="REG"/>
    <s v="AO"/>
    <x v="0"/>
    <s v="1P INET"/>
    <s v="MIA - INVALID SURVEY"/>
    <s v="RBS-Regional 3"/>
    <d v="2026-10-15T15:43:41"/>
    <d v="2026-10-16T05:36:57"/>
    <n v="69410996"/>
    <m/>
    <n v="152711247627"/>
    <s v="WARUNG BU YUNI"/>
    <s v="ODP-KPO-FC/89 FC/D11/89.01"/>
    <s v="WO066493218"/>
    <m/>
    <m/>
    <m/>
    <n v="112.58990529167799"/>
    <n v="-7.9176961138767803"/>
    <s v="|MN02703|MYIA-056782482231/POI/Arlina Yuni Yusanti/087759624299/arlinayuniy@gmail.com"/>
    <s v="MYIB_ASSISTANT"/>
    <m/>
    <m/>
    <m/>
    <m/>
    <m/>
    <m/>
    <m/>
    <m/>
    <s v="Management Janji"/>
    <s v="2026-10-16 15:00:00 | Nama PIC : Ibu Arlina No HP : 087759624299 No Alt : - M Janji :  16 Okt 2026 Jam Pasang : Pagi / Siang Note : hubungi pelanggan jika ingin kelokasi "/>
    <s v="FCC"/>
    <s v="15-10-2026 15:55:20"/>
    <d v="2026-10-16T15:00:00"/>
    <m/>
    <s v="SURVEY_NEW_MANJA"/>
    <s v="KARANGPLOSO"/>
    <s v="NO ADDON"/>
    <m/>
    <s v="MIE - INVALID SURVEY - Kendala Jalur/Rute Tarikan"/>
    <s v="HSI Bisnis Promo Hari Pelanggan Nasional PSB 70% - 150 Mbps"/>
    <s v="INDIBIZ"/>
    <m/>
    <m/>
    <d v="2026-10-16T15:00:00"/>
    <s v="2026-10-16 15:00:00 | Nama PIC : Ibu Arlina No HP : 087759624299 No Alt : - M Janji :  16 Okt 2026 Jam Pasang : Pagi / Siang Note : hubungi pelanggan jika ingin kelokasi "/>
    <m/>
    <m/>
    <m/>
    <e v="#NUM!"/>
    <e v="#NUM!"/>
    <x v="1"/>
  </r>
  <r>
    <n v="187"/>
    <n v="1002620672"/>
    <n v="3"/>
    <x v="1"/>
    <n v="5"/>
    <s v="MALANG"/>
    <s v="BATU"/>
    <s v="LWG"/>
    <s v="REG"/>
    <s v="AO"/>
    <x v="0"/>
    <s v="1P INET"/>
    <s v="Completed (PS)"/>
    <s v="RBS-Regional 3"/>
    <d v="2026-10-02T19:28:34"/>
    <d v="2026-10-04T17:46:23"/>
    <n v="69403413"/>
    <m/>
    <n v="152720204431"/>
    <s v="PONDOK PESANTREN TARBIYATUL QURAN"/>
    <s v="ODP-LWG-FAJ/15 FAJ/D02/15.01"/>
    <s v="WO065612671"/>
    <m/>
    <m/>
    <m/>
    <n v="112.69858928231901"/>
    <n v="-7.8267674025097502"/>
    <s v="|MN02703|MYIA-030406508726/POI/Akhmad Khuzaeni/082225302022/akhmadkhuzaemi36@gmail.com"/>
    <s v="MYIB_ASSISTANT"/>
    <m/>
    <m/>
    <m/>
    <m/>
    <m/>
    <m/>
    <m/>
    <m/>
    <s v="Management Janji"/>
    <s v="2026-10-04 08:00:00 | telp :085234004030 Jam pemasangan :pagi / siang 03/10/2026 Info Tambahan : Hubungi pelanggan dulu sebelum ke lokasi terimakasih   "/>
    <s v="FCC"/>
    <d v="2026-02-10T19:39:53"/>
    <d v="2026-10-04T08:00:00"/>
    <m/>
    <s v="PS"/>
    <s v="SINGOSARI"/>
    <s v="NO ADDON"/>
    <n v="20261004"/>
    <s v="Completed"/>
    <s v="HSI Bisnis Promo Hari Pelanggan Nasional PSB 70% - 100 Mbps"/>
    <s v="INDIBIZ"/>
    <m/>
    <m/>
    <d v="2026-10-04T08:00:00"/>
    <s v="2026-10-04 08:00:00 | telp :085234004030 Jam pemasangan :pagi / siang 03/10/2026 Info Tambahan : Hubungi pelanggan dulu sebelum ke lokasi terimakasih   "/>
    <n v="2026"/>
    <n v="10"/>
    <n v="4"/>
    <d v="2026-10-04T00:00:00"/>
    <n v="-0.33333333333575865"/>
    <x v="0"/>
  </r>
  <r>
    <n v="188"/>
    <n v="1002623173"/>
    <n v="3"/>
    <x v="1"/>
    <n v="5"/>
    <s v="MALANG"/>
    <s v="BATU"/>
    <s v="LWG"/>
    <s v="REG"/>
    <s v="AO"/>
    <x v="0"/>
    <s v="1P INET"/>
    <s v="Completed (PS)"/>
    <s v="RBS-Regional 3"/>
    <d v="2026-10-05T16:49:40"/>
    <d v="2026-10-06T12:36:10"/>
    <n v="69404580"/>
    <m/>
    <n v="152720204437"/>
    <s v="TOKO BAGUS"/>
    <s v="ODP-LWG-FAC/19 FAC/D02/19.01"/>
    <s v="WO065800501"/>
    <m/>
    <m/>
    <m/>
    <n v="112.71248431009801"/>
    <n v="-7.8497713977779799"/>
    <s v="|MN02703|MYIA-079419070666/POI/Bagus Anggraito/085234300662/bagus.ang@gmail.com"/>
    <s v="MYIB_ASSISTANT"/>
    <m/>
    <m/>
    <m/>
    <m/>
    <m/>
    <m/>
    <m/>
    <m/>
    <s v="Management Janji"/>
    <s v="2026-10-06 15:00:00 | Nama PIC : bapak Bagus No HP : 085234300662 Alt :  M Janji : (selasa/6/oktober/2026) jam Pasang : 09:00 Note : hubungi pelanggan jika ingin kelokasi"/>
    <s v="FCC"/>
    <d v="2026-05-10T17:25:47"/>
    <d v="2026-10-06T15:00:00"/>
    <m/>
    <s v="PS"/>
    <s v="SINGOSARI"/>
    <s v="NO ADDON"/>
    <n v="20261006"/>
    <s v="Completed"/>
    <s v="HSI Bisnis Promo Hari Pelanggan Nasional PSB 70% - 150 Mbps"/>
    <s v="INDIBIZ"/>
    <m/>
    <m/>
    <d v="2026-10-06T15:00:00"/>
    <s v="2026-10-06 15:00:00 | Nama PIC : bapak Bagus No HP : 085234300662 Alt :  M Janji : (selasa/6/oktober/2026) jam Pasang : 09:00 Note : hubungi pelanggan jika ingin kelokasi"/>
    <n v="2026"/>
    <n v="10"/>
    <n v="6"/>
    <d v="2026-10-06T00:00:00"/>
    <n v="-0.625"/>
    <x v="0"/>
  </r>
  <r>
    <n v="189"/>
    <n v="1002629576"/>
    <n v="3"/>
    <x v="1"/>
    <n v="5"/>
    <s v="MALANG"/>
    <s v="BATU"/>
    <s v="SGS"/>
    <s v="REG"/>
    <s v="AO"/>
    <x v="0"/>
    <s v="1P INET"/>
    <s v="Completed (PS)"/>
    <s v="RBS-Regional 3"/>
    <d v="2026-10-09T12:26:42"/>
    <d v="2026-10-09T16:42:50"/>
    <n v="69407292"/>
    <m/>
    <n v="152721299217"/>
    <s v="shuttlecok"/>
    <s v="ODP-SGS-FK/35 FK/D06/35.01"/>
    <s v="WO066082832"/>
    <m/>
    <m/>
    <m/>
    <n v="112.658472955226"/>
    <n v="-7.9010641587026296"/>
    <s v="MD|MYDB-20261008270469|DN00001/MN00519|shuttlecok|082241308282"/>
    <s v="MYDIGIBIZPARTNER"/>
    <m/>
    <m/>
    <m/>
    <m/>
    <m/>
    <m/>
    <m/>
    <m/>
    <s v="Management Janji"/>
    <s v="2026-10-10 11:00:00 | Tanggal : 10 Oktober 2026 Jam : siang  Hubungi pelanggan sebelum ke lokasi "/>
    <s v="FCC"/>
    <d v="2026-09-10T12:40:45"/>
    <d v="2026-10-10T11:00:00"/>
    <m/>
    <s v="PS"/>
    <s v="SINGOSARI"/>
    <s v="NO ADDON"/>
    <n v="20261009"/>
    <s v="Completed"/>
    <s v="HSI Bisnis Basic Promo Hari Pelanggan Nasional PSB 70% - 50 Mbps"/>
    <s v="INDIBIZ"/>
    <m/>
    <m/>
    <d v="2026-10-10T11:00:00"/>
    <s v="2026-10-10 11:00:00 | Tanggal : 10 Oktober 2026 Jam : siang  Hubungi pelanggan sebelum ke lokasi "/>
    <n v="2026"/>
    <n v="10"/>
    <n v="9"/>
    <d v="2026-10-09T00:00:00"/>
    <n v="-1.4583333333357587"/>
    <x v="0"/>
  </r>
  <r>
    <n v="190"/>
    <n v="1002624419"/>
    <n v="3"/>
    <x v="1"/>
    <n v="5"/>
    <s v="MALANG"/>
    <s v="BATU"/>
    <s v="SGS"/>
    <s v="REG"/>
    <s v="AO"/>
    <x v="0"/>
    <m/>
    <s v="FCC - HD1A - PROGRESS"/>
    <s v="RBS-Regional 3"/>
    <d v="2026-10-06T13:52:50"/>
    <d v="2026-10-06T13:54:04"/>
    <n v="69405083"/>
    <m/>
    <n v="152721299063"/>
    <s v="PT. SELARAS KUSUMA"/>
    <m/>
    <m/>
    <m/>
    <m/>
    <m/>
    <n v="112.68279790878201"/>
    <n v="-7.8768153214368199"/>
    <s v="AMRBS;405284;ANDRIAN;PT. SELARAS KUSUMA:INDIBIZ 200MBPS;081235314408"/>
    <s v="Account Manager"/>
    <m/>
    <m/>
    <m/>
    <m/>
    <m/>
    <m/>
    <m/>
    <m/>
    <m/>
    <m/>
    <m/>
    <d v="2026-06-10T14:25:39"/>
    <m/>
    <m/>
    <s v="FCC"/>
    <s v="SINGOSARI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91"/>
    <n v="1002623870"/>
    <n v="3"/>
    <x v="1"/>
    <n v="5"/>
    <s v="MALANG"/>
    <s v="BATU"/>
    <s v="SGS"/>
    <s v="REG"/>
    <s v="AO"/>
    <x v="0"/>
    <m/>
    <s v="CANCEL COMPLETED"/>
    <s v="RBS-Regional 3"/>
    <d v="2026-10-06T10:41:57"/>
    <d v="2026-10-06T15:01:02"/>
    <n v="69404851"/>
    <m/>
    <n v="152721299061"/>
    <s v="PT. SELARAS KUSUMA"/>
    <s v="ODP-SGS-FAJ/38"/>
    <m/>
    <m/>
    <m/>
    <m/>
    <n v="112.68282499999999"/>
    <n v="-7.8760870000000001"/>
    <s v="AMRBS;405284;ANDRIAN;PT. SELARAS KUSUMA:INDIBIZ 50MBPS;081235314408"/>
    <s v="Account Manager"/>
    <m/>
    <m/>
    <m/>
    <m/>
    <m/>
    <m/>
    <m/>
    <m/>
    <m/>
    <m/>
    <m/>
    <d v="2026-06-10T10:55:07"/>
    <m/>
    <m/>
    <s v="CANCEL"/>
    <s v="SINGOSARI"/>
    <s v="NO ADDON"/>
    <m/>
    <s v="Order dicancel oleh SYSTEM remark : REQ2026100600H8WSZ bantu cancel order response : O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92"/>
    <n v="1002617199"/>
    <n v="3"/>
    <x v="1"/>
    <n v="5"/>
    <s v="MALANG"/>
    <s v="BATU"/>
    <s v="TMP"/>
    <s v="REG"/>
    <s v="AO"/>
    <x v="0"/>
    <m/>
    <s v="Completed (PS)"/>
    <s v="RBS-Regional 3"/>
    <d v="2026-10-01T09:53:45"/>
    <d v="2026-10-01T15:06:00"/>
    <n v="69402128"/>
    <m/>
    <n v="152717206397"/>
    <s v="Apotek K24 Tumpang Malang / Badan Anugerah Timur Gemilang"/>
    <s v="ODP-TMP-FJ/24"/>
    <s v="WO065478497"/>
    <m/>
    <m/>
    <m/>
    <n v="112.7620486"/>
    <n v="-8.0064463999999997"/>
    <s v="|MC80228|/Apotek K24 Tumpang Malang/Paket HSI Bisnis Promo HPN 1:1 50Mbps/Witarso Praditya/081229773200/anjaraji1996@gmail.com"/>
    <s v="Sales Profesional"/>
    <m/>
    <m/>
    <m/>
    <m/>
    <m/>
    <m/>
    <m/>
    <m/>
    <s v="Management Janji"/>
    <s v="2026-10-02 08:00:00|Jam pemasangan : 12.00 Info Tambahan : Hubungi pelanggan dulu sebelum ke lokasi terimakasih |40951381|MYDITA"/>
    <s v="FCC"/>
    <d v="2026-01-10T09:55:47"/>
    <d v="2026-10-02T08:00:00"/>
    <m/>
    <s v="PS"/>
    <s v="SINGOSARI"/>
    <s v="NO ADDON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8:00:00"/>
    <s v="2026-10-02 08:00:00|Jam pemasangan : 12.00 Info Tambahan : Hubungi pelanggan dulu sebelum ke lokasi terimakasih |40951381|MYDITA"/>
    <n v="2026"/>
    <n v="10"/>
    <n v="1"/>
    <d v="2026-10-01T00:00:00"/>
    <n v="-1.3333333333357587"/>
    <x v="0"/>
  </r>
  <r>
    <n v="193"/>
    <n v="1002638130"/>
    <n v="3"/>
    <x v="1"/>
    <n v="5"/>
    <s v="MALANG"/>
    <s v="BATU"/>
    <s v="TMP"/>
    <s v="REG"/>
    <s v="AO"/>
    <x v="0"/>
    <m/>
    <s v="QC MIA - INVALID QUALITY CONTROL MIA"/>
    <s v="RBS-Regional 3"/>
    <d v="2026-10-15T11:06:43"/>
    <d v="2026-10-15T15:19:56"/>
    <n v="68953055"/>
    <m/>
    <n v="152717206423"/>
    <s v="SMK DIPONEGORO TUMPANG MALANG"/>
    <s v="ODP-TMP-FJ/08"/>
    <m/>
    <m/>
    <m/>
    <m/>
    <n v="112.76421808465599"/>
    <n v="-8.0052166686169794"/>
    <s v="MN02703|SMK DIPONEGORO TUMPANG|HSI 100MS|/Muhammad Masduki Zein/085194557885/zenduki971@gmail.com "/>
    <s v="Sales Force DBS"/>
    <m/>
    <m/>
    <m/>
    <m/>
    <m/>
    <m/>
    <m/>
    <m/>
    <m/>
    <m/>
    <m/>
    <s v="15-10-2026 11:10:26"/>
    <m/>
    <m/>
    <s v="QC1"/>
    <s v="SINGOSARI"/>
    <s v="NO ADDON"/>
    <m/>
    <s v="QC MIA - INVALID QUALITY CONTROL MIA - Foto Lokasi Instalasi Tidak Valid - Upload foto tampak depan bangunan secara langsung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</r>
  <r>
    <n v="194"/>
    <n v="1002637925"/>
    <n v="3"/>
    <x v="1"/>
    <n v="5"/>
    <s v="MALANG"/>
    <s v="BATU"/>
    <s v="TMP"/>
    <s v="REG"/>
    <s v="AO"/>
    <x v="0"/>
    <s v="1P INET"/>
    <s v="CANCEL COMPLETED"/>
    <s v="RBS-Regional 3"/>
    <d v="2026-10-15T09:56:35"/>
    <d v="2026-10-15T10:30:27"/>
    <n v="69410592"/>
    <m/>
    <n v="152717206420"/>
    <s v="SMK DIPONEGORO TUMPANG"/>
    <s v="ODP-TMP-FB/31 FB/D11/31.01"/>
    <s v="WO066454885"/>
    <m/>
    <m/>
    <m/>
    <n v="112.7642532"/>
    <n v="-8.0055308000000007"/>
    <s v="|MN02703|MYIA-089856837831/POI/Muhammad Masduki Zein/085194557885/zenduki971@gmail.com"/>
    <s v="MYIB_ASSISTANT"/>
    <m/>
    <m/>
    <m/>
    <m/>
    <m/>
    <m/>
    <m/>
    <m/>
    <s v="Management Janji"/>
    <s v="2026-10-16 08:00:00 | Nama PIC : bapak zein No HP : 085196918260 Alt :  M Janji : (JUMAT/16/OKTOBER/2026) jam Pasang : 09:00 Note : hubungi pelanggan jika ingin kelokasi"/>
    <s v="FCC"/>
    <s v="15-10-2026 10:10:17"/>
    <d v="2026-10-16T08:00:00"/>
    <m/>
    <s v="CANCEL"/>
    <s v="SINGOSARI"/>
    <s v="NO ADDON"/>
    <m/>
    <s v="CANCEL ORDER INVALID SURVEY remark : INPUL MENGGUNAKAN NIK AM response : OK"/>
    <s v="HSI Bisnis Promo Hari Pelanggan Nasional PSB 70% - 100 Mbps"/>
    <s v="INDIBIZ"/>
    <m/>
    <m/>
    <d v="2026-10-16T08:00:00"/>
    <s v="2026-10-16 08:00:00 | Nama PIC : bapak zein No HP : 085196918260 Alt :  M Janji : (JUMAT/16/OKTOBER/2026) jam Pasang : 09:00 Note : hubungi pelanggan jika ingin kelokasi"/>
    <m/>
    <m/>
    <m/>
    <e v="#NUM!"/>
    <e v="#NUM!"/>
    <x v="1"/>
  </r>
  <r>
    <n v="195"/>
    <n v="1002625749"/>
    <n v="3"/>
    <x v="1"/>
    <n v="5"/>
    <s v="MALANG"/>
    <s v="BATU"/>
    <s v="BTU"/>
    <s v="REG"/>
    <s v="AO"/>
    <x v="0"/>
    <s v="1P INET"/>
    <s v="Completed (PS)"/>
    <s v="RBS-Regional 3"/>
    <d v="2026-10-07T11:02:42"/>
    <d v="2026-10-08T12:57:55"/>
    <n v="69405642"/>
    <m/>
    <n v="152707239494"/>
    <s v="APOTEK TASELIM"/>
    <s v="ODP-BTU-FCA/42 FCA/D01/42.01"/>
    <s v="WO065918250"/>
    <m/>
    <m/>
    <m/>
    <n v="112.561160168562"/>
    <n v="-7.8658375008197599"/>
    <s v="|MC20235|MYIA-003598165635/POI/MACHFUD EFENDI /082321813053/apotektaselim@gmail.com"/>
    <s v="MYIB_ASSISTANT"/>
    <m/>
    <m/>
    <m/>
    <m/>
    <m/>
    <m/>
    <m/>
    <m/>
    <s v="Management Janji"/>
    <s v="2026-10-08 08:00:00 | Nama PIC : MACHFUD  No HP : 082321813053 Alt : 085161245399 M Janji : 08/09/2026 Jam Pasang : 08.00  - 13:00  NoteÃ‚Â :  hubungi terlebih dahulu sebelum ke lokasi, terima kasih."/>
    <s v="FCC"/>
    <d v="2026-07-10T11:25:23"/>
    <d v="2026-10-08T08:00:00"/>
    <m/>
    <s v="PS"/>
    <s v="BATU"/>
    <s v="OCA"/>
    <n v="20261008"/>
    <s v="Completed"/>
    <s v="HSI Bisnis Bundling OCA Breach Checker Promo H2 2026 PSB 70% - 75 Mbps"/>
    <s v="INDIBIZ"/>
    <m/>
    <m/>
    <d v="2026-10-08T08:00:00"/>
    <s v="2026-10-08 08:00:00 | Nama PIC : MACHFUD  No HP : 082321813053 Alt : 085161245399 M Janji : 08/09/2026 Jam Pasang : 08.00  - 13:00  NoteÃ‚Â :  hubungi terlebih dahulu sebelum ke lokasi, terima kasih."/>
    <n v="2026"/>
    <n v="10"/>
    <n v="8"/>
    <d v="2026-10-08T00:00:00"/>
    <n v="-0.33333333333575865"/>
    <x v="0"/>
  </r>
  <r>
    <n v="196"/>
    <n v="1002637211"/>
    <n v="3"/>
    <x v="1"/>
    <n v="5"/>
    <s v="MALANG"/>
    <s v="BATU"/>
    <s v="BTU"/>
    <s v="REG"/>
    <s v="AO"/>
    <x v="0"/>
    <s v="1P INET"/>
    <s v="Completed (PS)"/>
    <s v="RBS-Regional 3"/>
    <d v="2026-10-14T15:55:59"/>
    <d v="2026-10-15T14:09:12"/>
    <n v="69410303"/>
    <m/>
    <n v="152707239517"/>
    <s v="SELECTA"/>
    <s v="ODP-BTU-FAG/48 FAG/D01/48.01"/>
    <s v="WO066423110"/>
    <m/>
    <m/>
    <m/>
    <n v="112.52183336866599"/>
    <n v="-7.8196957554543598"/>
    <s v="|MN02703|MYIA-068523767330/POI/Donny Firnanda Riswanto/083121826303/support@selectawisata.id"/>
    <s v="MYIB_ASSISTANT"/>
    <m/>
    <m/>
    <m/>
    <m/>
    <m/>
    <m/>
    <m/>
    <m/>
    <s v="Management Janji"/>
    <s v="2026-10-15 15:00:00 | Nama : SELECTA Cp : 083121826303 2026-10-15 15:00 Sebelum kelokasi hubungi terlebih dahulu"/>
    <s v="FCC"/>
    <s v="14-10-2026 16:10:17"/>
    <d v="2026-10-15T15:00:00"/>
    <m/>
    <s v="PS"/>
    <s v="BATU"/>
    <s v="OCA"/>
    <n v="20261015"/>
    <s v="Completed"/>
    <s v="HSI Bisnis Bundling OCA Interaction Lite Promo 2026 PSB 70% - 100 Mbps"/>
    <s v="INDIBIZ"/>
    <m/>
    <m/>
    <d v="2026-10-15T15:00:00"/>
    <s v="2026-10-15 15:00:00 | Nama : SELECTA Cp : 083121826303 2026-10-15 15:00 Sebelum kelokasi hubungi terlebih dahulu"/>
    <n v="2026"/>
    <n v="10"/>
    <n v="15"/>
    <d v="2026-10-15T00:00:00"/>
    <n v="-0.625"/>
    <x v="0"/>
  </r>
  <r>
    <n v="197"/>
    <n v="1002628583"/>
    <n v="3"/>
    <x v="1"/>
    <n v="5"/>
    <s v="MALANG"/>
    <s v="BATU"/>
    <s v="BTU"/>
    <s v="REG"/>
    <s v="AO"/>
    <x v="0"/>
    <s v="1P INET"/>
    <s v="MIA - INVALID SURVEY"/>
    <s v="RBS-Regional 3"/>
    <d v="2026-10-08T18:26:39"/>
    <d v="2026-10-09T14:34:05"/>
    <n v="69406863"/>
    <m/>
    <n v="152707239500"/>
    <s v="Villa Klub Bunga"/>
    <s v="ODP-BTU-FW/12"/>
    <s v="WO066046224"/>
    <m/>
    <m/>
    <m/>
    <n v="106.827153"/>
    <n v="-6.1753920000000004"/>
    <s v="MD|MYID-4042610080001|RBIZKevin15|Villa Klub Bunga By The Batu Hotel Malang|085790812803"/>
    <s v="SOBIZ"/>
    <m/>
    <m/>
    <m/>
    <m/>
    <m/>
    <m/>
    <m/>
    <m/>
    <s v="Management Janji"/>
    <s v="2026-10-09 15:00:00 | Tanggal pemasangan: 09/10/2026 Jam pemasangan : pagi / siang Info Tambahan : Hubungi pelanggan dulu sebelum ke lokasi. terima kasih"/>
    <s v="FCC"/>
    <d v="2026-08-10T18:40:16"/>
    <d v="2026-10-09T15:00:00"/>
    <m/>
    <s v="SURVEY_NEW_MANJA"/>
    <s v="BATU"/>
    <s v="NO ADDON"/>
    <m/>
    <s v="MIE - INVALID SURVEY - Tidak Ada ODP"/>
    <s v="HSI Bisnis Promo Hari Pelanggan Nasional PSB 70% - 50 Mbps"/>
    <s v="INDIBIZ"/>
    <m/>
    <m/>
    <d v="2026-10-09T15:00:00"/>
    <s v="2026-10-09 15:00:00 | Tanggal pemasangan: 09/10/2026 Jam pemasangan : pagi / siang Info Tambahan : Hubungi pelanggan dulu sebelum ke lokasi. terima kasih"/>
    <m/>
    <m/>
    <m/>
    <e v="#NUM!"/>
    <e v="#NUM!"/>
    <x v="1"/>
  </r>
  <r>
    <n v="198"/>
    <n v="1002638365"/>
    <n v="3"/>
    <x v="1"/>
    <n v="5"/>
    <s v="MALANG"/>
    <s v="BATU"/>
    <s v="BTU"/>
    <s v="REG"/>
    <s v="AO"/>
    <x v="0"/>
    <s v="1P INET"/>
    <s v="MIA - INVALID SURVEY"/>
    <s v="RBS-Regional 3"/>
    <d v="2026-10-15T12:43:40"/>
    <d v="2026-10-16T05:33:30"/>
    <n v="69410772"/>
    <m/>
    <n v="152707239406"/>
    <s v="TOKO BERKAH JAYA"/>
    <s v="ODP-BTU-FAE/95 FAE/D11/95.01"/>
    <s v="WO066472575"/>
    <m/>
    <m/>
    <m/>
    <n v="112.559641106035"/>
    <n v="-7.8649270121785904"/>
    <s v="|MC20235|MYIA-010032657012/POI/MACHFUD EFENDI /085792201172/tyohugoz@gmail.com"/>
    <s v="MYIB_ASSISTANT"/>
    <m/>
    <m/>
    <m/>
    <m/>
    <m/>
    <m/>
    <m/>
    <m/>
    <s v="Management Janji"/>
    <s v="2026-10-16 11:00:00 | Tanggal Pemasangan : 16 Oktober 2026 Jam Pemasangan : 08:00 15:00 Info Tambahan : Hubungi pelanggan dulu sebelum ke lokasi terimakasih"/>
    <s v="FCC"/>
    <s v="15-10-2026 12:54:53"/>
    <d v="2026-10-16T11:00:00"/>
    <m/>
    <s v="SURVEY_NEW_MANJA"/>
    <s v="BATU"/>
    <s v="OCA"/>
    <m/>
    <s v="MIE - INVALID SURVEY - Kendala Jalur/Rute Tarikan"/>
    <s v="HSI Bisnis Bundling OCA Breach Checker Promo H2 2026 PSB 70% - 50 Mbps"/>
    <s v="INDIBIZ"/>
    <m/>
    <m/>
    <d v="2026-10-16T11:00:00"/>
    <s v="2026-10-16 11:00:00 | Tanggal Pemasangan : 16 Oktober 2026 Jam Pemasangan : 08:00 15:00 Info Tambahan : Hubungi pelanggan dulu sebelum ke lokasi terimakasih"/>
    <m/>
    <m/>
    <m/>
    <e v="#NUM!"/>
    <e v="#NUM!"/>
    <x v="1"/>
  </r>
  <r>
    <n v="199"/>
    <n v="1002619877"/>
    <n v="3"/>
    <x v="1"/>
    <n v="5"/>
    <s v="MALANG"/>
    <s v="BATU"/>
    <s v="BTU"/>
    <s v="REG"/>
    <s v="AO"/>
    <x v="0"/>
    <m/>
    <s v="FCC - HD1A - PROGRESS"/>
    <s v="RBS-Regional 3"/>
    <d v="2026-10-02T13:57:26"/>
    <d v="2026-10-02T13:59:04"/>
    <n v="69403129"/>
    <m/>
    <n v="152707239477"/>
    <s v="PT. SINAR INTERNASIONAL PERSADA"/>
    <m/>
    <m/>
    <m/>
    <m/>
    <m/>
    <n v="112.518196105957"/>
    <n v="-7.8968585074744402"/>
    <s v="AMRBS;404543;WAHYU NUR A'DILLA HAQI;T. SINAR INTERNASIONAL PERSADA;2P HSI +POTS NO CANTIK;081231484412"/>
    <s v="Account Manager"/>
    <m/>
    <m/>
    <m/>
    <m/>
    <m/>
    <m/>
    <m/>
    <m/>
    <m/>
    <m/>
    <m/>
    <d v="2026-02-10T14:39:55"/>
    <m/>
    <m/>
    <s v="FCC"/>
    <s v="BATU"/>
    <s v="NO ADDON"/>
    <m/>
    <s v="MYDITA RBS - HD1A - PROGRESS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1"/>
  </r>
  <r>
    <n v="200"/>
    <n v="1002618310"/>
    <n v="3"/>
    <x v="1"/>
    <n v="5"/>
    <s v="MALANG"/>
    <s v="BATU"/>
    <s v="BLB"/>
    <s v="REG"/>
    <s v="AO"/>
    <x v="0"/>
    <m/>
    <s v="Completed (PS)"/>
    <s v="RBS-Regional 3"/>
    <d v="2026-10-01T15:22:18"/>
    <d v="2026-10-01T17:40:51"/>
    <n v="69399650"/>
    <m/>
    <n v="152702232862"/>
    <s v="CV. Sarana Multi Keramindo"/>
    <s v="ODP-BLB-FDW/187"/>
    <s v="WO065508452"/>
    <m/>
    <m/>
    <m/>
    <n v="112.6462487"/>
    <n v="-7.9537868999999999"/>
    <s v="|MN02813|MYIA-071676003846/POI/Ade Kartika Sari/082231881989/saranamultikeramindo888@gmail.com"/>
    <s v="Sales Force DBS"/>
    <m/>
    <m/>
    <m/>
    <m/>
    <m/>
    <m/>
    <m/>
    <m/>
    <s v="Management Janji"/>
    <s v="2026-09-29 08:00:00 | Nama : KARTIKA  No HP : 082231881989  No Alternatif :  M Janji : 29/09/2026  Jam Pasang : Pagi  NoteÃ‚Â :  Hubungi terlebih dahulu sebelum ke lokasi"/>
    <s v="FCC"/>
    <d v="2026-01-10T15:24:58"/>
    <m/>
    <m/>
    <s v="PS"/>
    <s v="BLIMBING"/>
    <s v="NO ADDON"/>
    <n v="202610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1T07:00:00"/>
    <s v="2026-09-29 08:00:00 | Nama : KARTIKA  No HP : 082231881989  No Alternatif :  M Janji : 29/09/2026  Jam Pasang : Pagi  NoteÃ‚Â :  Hubungi terlebih dahulu sebelum ke lokasi"/>
    <n v="2026"/>
    <n v="10"/>
    <n v="1"/>
    <d v="2026-10-01T00:00:00"/>
    <n v="-0.29166666666424135"/>
    <x v="0"/>
  </r>
  <r>
    <n v="201"/>
    <n v="1002619594"/>
    <n v="3"/>
    <x v="1"/>
    <n v="5"/>
    <s v="MALANG"/>
    <s v="BATU"/>
    <s v="BLB"/>
    <s v="REG"/>
    <s v="AO"/>
    <x v="0"/>
    <m/>
    <s v="Completed (PS)"/>
    <s v="RBS-Regional 3"/>
    <d v="2026-10-02T11:44:43"/>
    <d v="2026-10-02T19:52:24"/>
    <n v="69396803"/>
    <m/>
    <n v="152702232877"/>
    <s v="salon elora"/>
    <s v="ODP-BLB-FBD/20"/>
    <s v="WO065565229"/>
    <m/>
    <m/>
    <m/>
    <n v="112.6561858"/>
    <n v="-7.9213461000000001"/>
    <s v="MD|MYDB-20260923269528|DN00001/MN00519|salon elora|87712789411"/>
    <s v="MYDIGIBIZPARTNER"/>
    <m/>
    <m/>
    <m/>
    <m/>
    <m/>
    <m/>
    <m/>
    <m/>
    <s v="Management Janji"/>
    <s v="2026-09-24 11:00:00 | Nama PIC : Ibu Lely  No HP : 087712789411  Alt : -  M Janji : 24 Sept 2026  Jam Pasang : Pagi / Siang  Note : hubungi pelanggan jika ingin kelokasi  "/>
    <s v="FCC"/>
    <d v="2026-02-10T12:10:44"/>
    <m/>
    <m/>
    <s v="PS"/>
    <s v="BLIMBING"/>
    <s v="OCA"/>
    <n v="20261002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02T07:00:00"/>
    <s v="2026-09-24 11:00:00 | Nama PIC : Ibu Lely  No HP : 087712789411  Alt : -  M Janji : 24 Sept 2026  Jam Pasang : Pagi / Siang  Note : hubungi pelanggan jika ingin kelokasi  "/>
    <n v="2026"/>
    <n v="10"/>
    <n v="2"/>
    <d v="2026-10-02T00:00:00"/>
    <n v="-0.29166666666424135"/>
    <x v="0"/>
  </r>
  <r>
    <n v="202"/>
    <n v="1002620916"/>
    <n v="3"/>
    <x v="1"/>
    <n v="5"/>
    <s v="MALANG"/>
    <s v="BATU"/>
    <s v="BLB"/>
    <s v="REG"/>
    <s v="AO"/>
    <x v="0"/>
    <s v="1P INET"/>
    <s v="Completed (PS)"/>
    <s v="RBS-Regional 3"/>
    <d v="2026-10-03T12:05:11"/>
    <d v="2026-10-04T07:44:53"/>
    <n v="69403561"/>
    <m/>
    <n v="152702248507"/>
    <s v="KOST PUTRI"/>
    <s v="ODP-BLB-FCN/175 FCN/D07/175.01"/>
    <s v="WO065643941"/>
    <m/>
    <m/>
    <m/>
    <n v="112.6179394"/>
    <n v="-7.9482950999999904"/>
    <s v="|MC20057|MYIA-093001480088/POI/Simon Ardian Bastista/089521329045/sie.monstar@gmail.com"/>
    <s v="MYIB_ASSISTANT"/>
    <m/>
    <m/>
    <m/>
    <m/>
    <m/>
    <m/>
    <m/>
    <m/>
    <s v="Management Janji"/>
    <s v="2026-10-04 11:00:00 | Jam pemasangan : 12.00 Info Tambahan : Hubungi pelanggan dulu sebelum ke lokasi terimakasih  "/>
    <s v="FCC"/>
    <d v="2026-03-10T12:25:43"/>
    <d v="2026-10-04T11:00:00"/>
    <m/>
    <s v="PS"/>
    <s v="BLIMBING"/>
    <s v="NO ADDON"/>
    <n v="20261004"/>
    <s v="Completed"/>
    <s v="HSI Bisnis Promo Hari Pelanggan Nasional PSB 70% - 150 Mbps"/>
    <s v="INDIBIZ"/>
    <m/>
    <m/>
    <d v="2026-10-04T11:00:00"/>
    <s v="2026-10-04 11:00:00 | Jam pemasangan : 12.00 Info Tambahan : Hubungi pelanggan dulu sebelum ke lokasi terimakasih  "/>
    <n v="2026"/>
    <n v="10"/>
    <n v="4"/>
    <d v="2026-10-04T00:00:00"/>
    <n v="-0.45833333333575865"/>
    <x v="0"/>
  </r>
  <r>
    <n v="203"/>
    <n v="1002625748"/>
    <n v="3"/>
    <x v="1"/>
    <n v="5"/>
    <s v="MALANG"/>
    <s v="BATU"/>
    <s v="BLB"/>
    <s v="REG"/>
    <s v="AO"/>
    <x v="0"/>
    <s v="2P INET + VOICE"/>
    <s v="Completed (PS)"/>
    <s v="RBS-Regional 3"/>
    <d v="2026-10-07T11:01:41"/>
    <d v="2026-10-08T19:26:28"/>
    <n v="69405656"/>
    <n v="3414391682"/>
    <n v="152702232586"/>
    <s v="PT Damai Raya Semesta"/>
    <s v="ODP-BLB-FAR/60 FAR/D02/60.01"/>
    <s v="WO065918047"/>
    <m/>
    <m/>
    <m/>
    <n v="112.62810498476"/>
    <n v="-7.9093879938392497"/>
    <s v="MD|MYDB-20261007270391|DN00001/MN00519|PT Damai Raya Semesta|082234452220"/>
    <s v="MYDIGIBIZPARTNER"/>
    <m/>
    <m/>
    <m/>
    <m/>
    <m/>
    <m/>
    <m/>
    <m/>
    <s v="Management Janji"/>
    <s v="2026-10-08 08:00:00 | Nama Pic : BP DWI No Hp Pic : 082234452220 Jam Pemasangan : 08:00 - 12.00 Tanggal Pemasangan : KAMIS 08 OKTOBER 2026 Info Tambahan : Hubungi pelanggan sebelum datang ke lokasi"/>
    <s v="FCC"/>
    <d v="2026-07-10T11:25:23"/>
    <d v="2026-10-08T08:00:00"/>
    <m/>
    <s v="PS"/>
    <s v="BLIMBING"/>
    <s v="NO ADDON"/>
    <n v="20261008"/>
    <s v="Completed"/>
    <s v="HSI Bisnis Basic Bundling Phone Promo 2026 PSB 70% - Free 800 Menit Promo - 200 Mbps"/>
    <s v="INDIBIZ"/>
    <m/>
    <m/>
    <d v="2026-10-08T08:00:00"/>
    <s v="2026-10-08 08:00:00 | Nama Pic : BP DWI No Hp Pic : 082234452220 Jam Pemasangan : 08:00 - 12.00 Tanggal Pemasangan : KAMIS 08 OKTOBER 2026 Info Tambahan : Hubungi pelanggan sebelum datang ke lokasi"/>
    <n v="2026"/>
    <n v="10"/>
    <n v="8"/>
    <d v="2026-10-08T00:00:00"/>
    <n v="-0.33333333333575865"/>
    <x v="0"/>
  </r>
  <r>
    <n v="204"/>
    <n v="1002625771"/>
    <n v="3"/>
    <x v="1"/>
    <n v="5"/>
    <s v="MALANG"/>
    <s v="BATU"/>
    <s v="BLB"/>
    <s v="REG"/>
    <s v="AO"/>
    <x v="0"/>
    <s v="1P INET"/>
    <s v="Completed (PS)"/>
    <s v="RBS-Regional 3"/>
    <d v="2026-10-07T11:11:41"/>
    <d v="2026-10-07T17:34:31"/>
    <n v="69405661"/>
    <m/>
    <n v="152702232934"/>
    <s v="PT MAHAKAM BETA FARMA"/>
    <s v="ODP-BLB-FD/04 BLB/D01/01.04"/>
    <s v="WO065919425"/>
    <m/>
    <m/>
    <m/>
    <n v="112.649908263366"/>
    <n v="-7.9127982323554704"/>
    <s v="|MC20235|MYIA-095004474796/POI/AFIB NANANG SETYAWAN/081333456733/afibans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 "/>
    <s v="FCC"/>
    <d v="2026-07-10T11:25:23"/>
    <d v="2026-10-08T08:00:00"/>
    <m/>
    <s v="PS"/>
    <s v="BLIMBING"/>
    <s v="NETMONK"/>
    <n v="20261007"/>
    <s v="Completed"/>
    <s v="HSI Bisnis Bundling Netmonk Promo H2 2026 PSB 70% - 50 Mbps"/>
    <s v="INDIBIZ"/>
    <m/>
    <m/>
    <d v="2026-10-08T08:00:00"/>
    <s v="2026-10-08 08:00:00 | Tanggal pemasangan: 08/10/2026 Jam pemasangan : pagi / siang Info Tambahan : Hubungi pelanggan dulu sebelum ke lokasi. terima kasih "/>
    <n v="2026"/>
    <n v="10"/>
    <n v="7"/>
    <d v="2026-10-07T00:00:00"/>
    <n v="-1.3333333333357587"/>
    <x v="0"/>
  </r>
  <r>
    <n v="205"/>
    <n v="1002628750"/>
    <n v="3"/>
    <x v="1"/>
    <n v="5"/>
    <s v="MALANG"/>
    <s v="BATU"/>
    <s v="BLB"/>
    <s v="REG"/>
    <s v="AO"/>
    <x v="0"/>
    <s v="1P INET"/>
    <s v="Completed (PS)"/>
    <s v="RBS-Regional 3"/>
    <d v="2026-10-09T08:11:35"/>
    <d v="2026-10-09T12:29:46"/>
    <n v="69406959"/>
    <m/>
    <n v="152702232610"/>
    <s v="11:12 sebelasduabelaskopi"/>
    <s v="ODP-BLB-FR/80 FR/D07/02.80"/>
    <s v="WO066057794"/>
    <m/>
    <m/>
    <m/>
    <n v="112.62508870000001"/>
    <n v="-7.9374224"/>
    <s v="|MN00398|MYIA-014969062225/POI/Fadli Mermang/082143046605/fadli.mermang@yahoo.co.id"/>
    <s v="MYIB_ASSISTANT"/>
    <m/>
    <m/>
    <m/>
    <m/>
    <m/>
    <m/>
    <m/>
    <m/>
    <s v="Management Janji"/>
    <s v="2026-10-10 08:00:00 | Tanggal: 10/10/2026 Jam Pasang: 08.00 - 12.00 Note: Hubungi sebelum ke lokasi, terimakasih"/>
    <s v="FCC"/>
    <d v="2026-09-10T08:40:28"/>
    <d v="2026-10-10T08:00:00"/>
    <m/>
    <s v="PS"/>
    <s v="BLIMBING"/>
    <s v="NETMONK"/>
    <n v="20261009"/>
    <s v="Completed"/>
    <s v="HSI Bisnis Bundling Netmonk Promo 2026 PSB 70% - 150 Mbps"/>
    <s v="INDIBIZ"/>
    <m/>
    <m/>
    <d v="2026-10-10T08:00:00"/>
    <s v="2026-10-10 08:00:00 | Tanggal: 10/10/2026 Jam Pasang: 08.00 - 12.00 Note: Hubungi sebelum ke lokasi, terimakasih"/>
    <n v="2026"/>
    <n v="10"/>
    <n v="9"/>
    <d v="2026-10-09T00:00:00"/>
    <n v="-1.3333333333357587"/>
    <x v="0"/>
  </r>
  <r>
    <n v="206"/>
    <n v="1002631731"/>
    <n v="3"/>
    <x v="1"/>
    <n v="5"/>
    <s v="MALANG"/>
    <s v="BATU"/>
    <s v="BLB"/>
    <s v="REG"/>
    <s v="AO"/>
    <x v="0"/>
    <s v="1P INET"/>
    <s v="Completed (PS)"/>
    <s v="RBS-Regional 3"/>
    <d v="2026-10-11T16:25:35"/>
    <d v="2026-10-12T17:24:07"/>
    <n v="69408245"/>
    <m/>
    <n v="152702245525"/>
    <s v="RICKY PHONE"/>
    <s v="ODP-BLB-FBL/39 FBL/D04/39.01"/>
    <s v="WO066212114"/>
    <m/>
    <m/>
    <m/>
    <n v="112.6294022"/>
    <n v="-7.9117198000000002"/>
    <s v="MD|MYDB-20261009270545|SC20017/MC20200|RICKY PHONE|088228047128"/>
    <s v="MYDIGIBIZPARTNER"/>
    <m/>
    <m/>
    <m/>
    <m/>
    <m/>
    <m/>
    <m/>
    <m/>
    <s v="Management Janji"/>
    <s v="2026-10-12 15:00:00 | Tanggal : 12 Oktober 2026 Jam : siang Hubungi pelanggan sebelum ke lokasi "/>
    <s v="FCC"/>
    <d v="2026-11-10T16:40:10"/>
    <d v="2026-10-12T15:00:00"/>
    <m/>
    <s v="PS"/>
    <s v="BLIMBING"/>
    <s v="OCA"/>
    <n v="20261012"/>
    <s v="Completed"/>
    <s v="HSI Bisnis Basic Bundling OCA Breach Checker Promo 2026 PSB 70% - 50 Mbps"/>
    <s v="INDIBIZ"/>
    <m/>
    <m/>
    <d v="2026-10-12T15:00:00"/>
    <s v="2026-10-12 15:00:00 | Tanggal : 12 Oktober 2026 Jam : siang Hubungi pelanggan sebelum ke lokasi "/>
    <n v="2026"/>
    <n v="10"/>
    <n v="12"/>
    <d v="2026-10-12T00:00:00"/>
    <n v="-0.625"/>
    <x v="0"/>
  </r>
  <r>
    <n v="207"/>
    <n v="1002635776"/>
    <n v="3"/>
    <x v="1"/>
    <n v="5"/>
    <s v="MALANG"/>
    <s v="BATU"/>
    <s v="BLB"/>
    <s v="REG"/>
    <s v="AO"/>
    <x v="0"/>
    <s v="1P INET"/>
    <s v="Completed (PS)"/>
    <s v="RBS-Regional 3"/>
    <d v="2026-10-13T17:31:35"/>
    <d v="2026-10-14T13:29:41"/>
    <n v="69409664"/>
    <m/>
    <n v="152702232989"/>
    <s v="SMK PEKERJAAN UMUM MALANG"/>
    <s v="ODP-BLB-FDX/46 FDX/D02/46.01"/>
    <s v="WO066359882"/>
    <m/>
    <m/>
    <m/>
    <n v="112.6553894"/>
    <n v="-7.9599364000000001"/>
    <s v="|MN02703|MYIA-058237389500/POI/Aji Handarto/085933065507/mazajihandarto@gmail.com"/>
    <s v="MYIB_ASSISTANT"/>
    <m/>
    <m/>
    <m/>
    <m/>
    <m/>
    <m/>
    <m/>
    <m/>
    <s v="Management Janji"/>
    <s v="2026-10-14 15:00:00 | Tanggal pemasangan: 14/10//2026 Jam pemasangan : pagi/siang Info Tambahan : Hubungi pelanggan dulu sebelum ke lokasi. terima kasih"/>
    <s v="FCC"/>
    <s v="13-10-2026 17:39:54"/>
    <d v="2026-10-14T15:00:00"/>
    <m/>
    <s v="PS"/>
    <s v="BLIMBING"/>
    <s v="NO ADDON"/>
    <n v="20261014"/>
    <s v="Completed"/>
    <s v="HSI Bisnis Basic Khusus Winback PSB 70% - 100 Mbps"/>
    <s v="INDIBIZ"/>
    <m/>
    <m/>
    <d v="2026-10-14T15:00:00"/>
    <s v="2026-10-14 15:00:00 | Tanggal pemasangan: 14/10//2026 Jam pemasangan : pagi/siang Info Tambahan : Hubungi pelanggan dulu sebelum ke lokasi. terima kasih"/>
    <n v="2026"/>
    <n v="10"/>
    <n v="14"/>
    <d v="2026-10-14T00:00:00"/>
    <n v="-0.625"/>
    <x v="0"/>
  </r>
  <r>
    <n v="208"/>
    <n v="1002629575"/>
    <n v="3"/>
    <x v="1"/>
    <n v="5"/>
    <s v="MALANG"/>
    <s v="BATU"/>
    <s v="BLB"/>
    <s v="REG"/>
    <s v="AO"/>
    <x v="0"/>
    <s v="1P INET"/>
    <s v="MIA - INVALID SURVEY"/>
    <s v="RBS-Regional 3"/>
    <d v="2026-10-09T12:25:36"/>
    <d v="2026-10-10T07:59:04"/>
    <n v="69407291"/>
    <m/>
    <n v="152702232953"/>
    <s v="Miaw Reseller"/>
    <s v="ODP-BLB-FA/02"/>
    <s v="WO066082629"/>
    <m/>
    <m/>
    <m/>
    <n v="112.6641436"/>
    <n v="-7.9299416000000003"/>
    <s v="MD|MYDB-20261009270523|DC20002/MC20030|Miaw Reseller|085806767338"/>
    <s v="MYDIGIBIZPARTNER"/>
    <m/>
    <m/>
    <m/>
    <m/>
    <m/>
    <m/>
    <m/>
    <m/>
    <s v="Management Janji"/>
    <s v="2026-10-10 11:00:00 | Nama PIC : Miaw Reseller No HP : 085806767338 No Alt : - M Janji : sabtu 10 oktober  2026 Jam Pasang : Pagi / Siang Note : hubungi pelanggan jika ingin ke lokasi, terima kasih. "/>
    <s v="FCC"/>
    <d v="2026-09-10T12:40:45"/>
    <d v="2026-10-10T11:00:00"/>
    <m/>
    <s v="SURVEY_NEW_MANJA"/>
    <s v="BLIMBING"/>
    <s v="NO ADDON"/>
    <m/>
    <s v="MIE - INVALID SURVEY - Kendala Perizinan/IKR-IKG"/>
    <s v="HSI Bisnis Promo Hari Pelanggan Nasional PSB 70% - 100 Mbps"/>
    <s v="INDIBIZ"/>
    <m/>
    <m/>
    <d v="2026-10-10T11:00:00"/>
    <s v="2026-10-10 11:00:00 | Nama PIC : Miaw Reseller No HP : 085806767338 No Alt : - M Janji : sabtu 10 oktober  2026 Jam Pasang : Pagi / Siang Note : hubungi pelanggan jika ingin ke lokasi, terima kasih. "/>
    <m/>
    <m/>
    <m/>
    <e v="#NUM!"/>
    <e v="#NUM!"/>
    <x v="1"/>
  </r>
  <r>
    <n v="209"/>
    <n v="1002638354"/>
    <n v="3"/>
    <x v="1"/>
    <n v="5"/>
    <s v="MALANG"/>
    <s v="BATU"/>
    <s v="BLB"/>
    <s v="REG"/>
    <s v="AO"/>
    <x v="0"/>
    <s v="1P INET"/>
    <s v="MIA - INVALID SURVEY"/>
    <s v="RBS-Regional 3"/>
    <d v="2026-10-15T12:35:35"/>
    <d v="2026-10-16T05:32:56"/>
    <n v="69410770"/>
    <m/>
    <n v="152702233010"/>
    <s v="J99 CORP. OFFICE"/>
    <s v="ODP-BLB-FAR/44 FAR/D02/44.01"/>
    <s v="WO066471693"/>
    <m/>
    <m/>
    <m/>
    <n v="112.63371859999999"/>
    <n v="-7.9105601999999999"/>
    <s v="|MN00398|MYIA-029032699703/POI/ERFIN YULIANA/08975052007/billing@j99corp.co.id"/>
    <s v="MYIB_ASSISTANT"/>
    <m/>
    <m/>
    <m/>
    <m/>
    <m/>
    <m/>
    <m/>
    <m/>
    <s v="Management Janji"/>
    <s v="2026-10-16 11:00:00 | Tanggal Pemasangan : 16 Oktober 2026 Jam Pemasangan : 08:00 15:00 Info Tambahan : Hubungi pelanggan dulu sebelum ke lokasi terimakasih"/>
    <s v="FCC"/>
    <s v="15-10-2026 12:39:59"/>
    <d v="2026-10-16T11:00:00"/>
    <m/>
    <s v="SURVEY_NEW_MANJA"/>
    <s v="BLIMBING"/>
    <s v="NO ADDON"/>
    <m/>
    <s v="MIE - INVALID SURVEY - Kendala Jalur/Rute Tarikan"/>
    <s v="HSI Bisnis Promo Hari Pelanggan Nasional PSB 70% - 50 Mbps"/>
    <s v="INDIBIZ"/>
    <m/>
    <m/>
    <d v="2026-10-16T11:00:00"/>
    <s v="2026-10-16 11:00:00 | Tanggal Pemasangan : 16 Oktober 2026 Jam Pemasangan : 08:00 15:00 Info Tambahan : Hubungi pelanggan dulu sebelum ke lokasi terimakasih"/>
    <m/>
    <m/>
    <m/>
    <e v="#NUM!"/>
    <e v="#NUM!"/>
    <x v="1"/>
  </r>
  <r>
    <n v="210"/>
    <n v="1002630036"/>
    <n v="3"/>
    <x v="1"/>
    <n v="5"/>
    <s v="MALANG"/>
    <s v="BATU"/>
    <s v="BLB"/>
    <s v="REG"/>
    <s v="AO"/>
    <x v="0"/>
    <s v="1P INET"/>
    <s v="CANCEL COMPLETED"/>
    <s v="RBS-Regional 3"/>
    <d v="2026-10-09T14:55:35"/>
    <d v="2026-10-12T03:47:20"/>
    <n v="69407474"/>
    <m/>
    <n v="152702232959"/>
    <s v="RICKY PHONE"/>
    <s v="ODP-BLB-FBL/39 FBL/D04/39.01"/>
    <s v="WO066098050"/>
    <m/>
    <m/>
    <m/>
    <n v="112.6294022"/>
    <n v="-7.9117198000000002"/>
    <s v="MD|MYDB-20261009270533|SC20017/MC20200|RICKY PHONE|088228047128"/>
    <s v="MYDIGIBIZPARTNER"/>
    <m/>
    <m/>
    <m/>
    <m/>
    <m/>
    <m/>
    <m/>
    <m/>
    <s v="Management Janji"/>
    <s v="2026-10-10 11:00:00 | Nama Pic : BP RICKY No Hp Pic : 088228047128 Jam Pemasangan : 08:00 - 12.00 Tanggal Pemasangan : SABTU 10 OKTOBER 2026 Info Tambahan : Hubungi pelanggan sebelum datang ke lokasi"/>
    <s v="FCC"/>
    <d v="2026-09-10T15:40:41"/>
    <d v="2026-10-10T11:00:00"/>
    <m/>
    <s v="CANCEL"/>
    <s v="BLIMBING"/>
    <s v="OCA"/>
    <m/>
    <s v="Cancel Completed"/>
    <s v="HSI Bisnis Basic Bundling OCA Breach Checker Promo H2 2026 PSB 70% - 50 Mbps"/>
    <s v="INDIBIZ"/>
    <m/>
    <s v="Cancel Completed"/>
    <d v="2026-10-10T11:00:00"/>
    <s v="2026-10-10 11:00:00 | Nama Pic : BP RICKY No Hp Pic : 088228047128 Jam Pemasangan : 08:00 - 12.00 Tanggal Pemasangan : SABTU 10 OKTOBER 2026 Info Tambahan : Hubungi pelanggan sebelum datang ke lokasi"/>
    <m/>
    <m/>
    <m/>
    <e v="#NUM!"/>
    <e v="#NUM!"/>
    <x v="1"/>
  </r>
  <r>
    <n v="211"/>
    <n v="1002620870"/>
    <n v="3"/>
    <x v="1"/>
    <n v="5"/>
    <s v="MALANG"/>
    <s v="BATU"/>
    <s v="PKS"/>
    <s v="REG"/>
    <s v="AO"/>
    <x v="0"/>
    <m/>
    <s v="MIA - INVALID SURVEY"/>
    <s v="RBS-Regional 2"/>
    <d v="2026-10-03T11:25:39"/>
    <d v="2026-10-05T05:23:49"/>
    <n v="69403484"/>
    <m/>
    <n v="152710214293"/>
    <s v="PT GENERASI MUDA VISIONER"/>
    <s v="ODP-PKS-FL/15"/>
    <s v="WO065650693"/>
    <m/>
    <m/>
    <m/>
    <n v="112.68331019999999"/>
    <n v="-7.9638188000000003"/>
    <s v="|MB10139|/PT GENERASI MUDA VISIONER/PIC LOKASI 082220666333 089519870326/adamahmad.bci@gmail.com"/>
    <s v="Sales Force DBS"/>
    <m/>
    <m/>
    <m/>
    <m/>
    <m/>
    <m/>
    <m/>
    <m/>
    <s v="Management Janji"/>
    <s v="2026-10-05 08:00:00|Tanggal pemasangan : 05 OKTOBER 2026 Jam pemasangan : pagi/siang Info Tambahan : Hubungi pelanggan dulu sebelum ke lokasi terima kasih|40010577|MYDITA"/>
    <s v="FCC"/>
    <d v="2026-03-10T11:39:58"/>
    <d v="2026-10-05T08:00:00"/>
    <m/>
    <s v="SURVEY_NEW_MANJA"/>
    <s v="SINGOSARI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8:00:00"/>
    <s v="2026-10-05 08:00:00|Tanggal pemasangan : 05 OKTOBER 2026 Jam pemasangan : pagi/siang Info Tambahan : Hubungi pelanggan dulu sebelum ke lokasi terima kasih|40010577|MYDITA"/>
    <m/>
    <m/>
    <m/>
    <e v="#NUM!"/>
    <e v="#NUM!"/>
    <x v="1"/>
  </r>
  <r>
    <n v="212"/>
    <n v="1002634487"/>
    <n v="3"/>
    <x v="1"/>
    <n v="5"/>
    <s v="KEDIRI"/>
    <s v="BLITAR"/>
    <s v="LDY"/>
    <s v="REG"/>
    <s v="AO"/>
    <x v="0"/>
    <s v="1P INET"/>
    <s v="Completed (PS)"/>
    <s v="RBS-Regional 3"/>
    <d v="2026-10-13T10:37:41"/>
    <d v="2026-10-14T06:09:03"/>
    <n v="69409206"/>
    <m/>
    <n v="152734209045"/>
    <s v="SPBU 5466149"/>
    <s v="ODP-LDY-FE/46"/>
    <s v="WO066313879"/>
    <m/>
    <m/>
    <m/>
    <n v="112.24482399999999"/>
    <n v="-8.2864350000000009"/>
    <s v="|MN00385|MYIA-036959823377/POI/Agung Suyono/085217500719/pt.citraselatanagung@gmail.com"/>
    <s v="MYIB_ASSISTANT"/>
    <m/>
    <m/>
    <m/>
    <m/>
    <m/>
    <m/>
    <m/>
    <m/>
    <s v="Management Janji"/>
    <s v="2026-10-14 08:00:00 | Tanggal pemasangan: 14/10//2026 Jam pemasangan : pagi/siang Info Tambahan : Hubungi pelanggan dulu sebelum ke lokasi. terima kasih"/>
    <s v="FCC"/>
    <s v="13-10-2026 10:55:12"/>
    <d v="2026-10-14T08:00:00"/>
    <m/>
    <s v="PS"/>
    <s v="WLINGI"/>
    <s v="OCA"/>
    <n v="20261014"/>
    <s v="Completed"/>
    <s v="HSI Bisnis Bundling OCA Breach Checker Promo H2 2026 PSB 70% - 150 Mbps"/>
    <s v="INDIBIZ"/>
    <m/>
    <m/>
    <d v="2026-10-14T08:00:00"/>
    <s v="2026-10-14 08:00:00 | Tanggal pemasangan: 14/10//2026 Jam pemasangan : pagi/siang Info Tambahan : Hubungi pelanggan dulu sebelum ke lokasi. terima kasih"/>
    <n v="2026"/>
    <n v="10"/>
    <n v="14"/>
    <d v="2026-10-14T00:00:00"/>
    <n v="-0.33333333333575865"/>
    <x v="0"/>
  </r>
  <r>
    <n v="213"/>
    <n v="1002622541"/>
    <n v="3"/>
    <x v="1"/>
    <n v="5"/>
    <s v="KEDIRI"/>
    <s v="BLITAR"/>
    <s v="SNT"/>
    <s v="REG"/>
    <s v="AO"/>
    <x v="0"/>
    <s v="1P INET"/>
    <s v="Completed (PS)"/>
    <s v="RBS-Regional 3"/>
    <d v="2026-10-05T13:56:40"/>
    <d v="2026-10-05T17:43:55"/>
    <n v="69404406"/>
    <m/>
    <n v="152736203849"/>
    <s v="GREENHOUSE MELON BLITAR"/>
    <s v="ODP-SNT-FL/02 FL/D01/02.01"/>
    <s v="WO065775734"/>
    <m/>
    <m/>
    <m/>
    <n v="112.057755"/>
    <n v="-8.0763940000000005"/>
    <s v="|MN01066|MYIA-001291389196/POI/SARIFATUL MUAWANAH/085848007248/sembilu25@icloud.com"/>
    <s v="MYIB_ASSISTANT"/>
    <m/>
    <m/>
    <m/>
    <m/>
    <m/>
    <m/>
    <m/>
    <m/>
    <s v="Management Janji"/>
    <s v="2026-10-06 11:00:00 | No HP : 085848007248 No Alt : - M Janji : 06 Oktober 2026 Jam Pasang : Pagi / Siang Note : hubungi pelanggan jika ingin kelokasi "/>
    <s v="FCC"/>
    <d v="2026-05-10T14:25:44"/>
    <d v="2026-10-06T11:00:00"/>
    <m/>
    <s v="PS"/>
    <s v="X"/>
    <s v="NO ADDON"/>
    <n v="20261005"/>
    <s v="Completed"/>
    <s v="HSI Bisnis Promo Hari Pelanggan Nasional PSB 70% - 200 Mbps"/>
    <s v="INDIBIZ"/>
    <m/>
    <m/>
    <d v="2026-10-06T11:00:00"/>
    <s v="2026-10-06 11:00:00 | No HP : 085848007248 No Alt : - M Janji : 06 Oktober 2026 Jam Pasang : Pagi / Siang Note : hubungi pelanggan jika ingin kelokasi "/>
    <n v="2026"/>
    <n v="10"/>
    <n v="5"/>
    <d v="2026-10-05T00:00:00"/>
    <n v="-1.4583333333357587"/>
    <x v="0"/>
  </r>
  <r>
    <n v="214"/>
    <n v="1002628438"/>
    <n v="3"/>
    <x v="1"/>
    <n v="5"/>
    <s v="KEDIRI"/>
    <s v="BLITAR"/>
    <s v="SNT"/>
    <s v="REG"/>
    <s v="AO"/>
    <x v="0"/>
    <s v="1P INET"/>
    <s v="Completed (PS)"/>
    <s v="RBS-Regional 3"/>
    <d v="2026-10-08T16:56:41"/>
    <d v="2026-10-09T20:59:19"/>
    <n v="69406826"/>
    <m/>
    <n v="152736204026"/>
    <s v="TOKO BERKAH WAHYU WIJAYA"/>
    <s v="ODP-SNT-FF/28 FF/D04/28.01"/>
    <s v="WO066039554"/>
    <m/>
    <m/>
    <m/>
    <n v="112.103182"/>
    <n v="-7.9956040000000002"/>
    <s v="|MN02734|MYIA-071508557013/POI/SUNARMI/081999377770/jusintan179@tmails.net"/>
    <s v="MYIB_ASSISTANT"/>
    <m/>
    <m/>
    <m/>
    <m/>
    <m/>
    <m/>
    <m/>
    <m/>
    <s v="Management Janji"/>
    <s v="2026-10-09 15:00:00 |  M Janji : (09/10/2026) jam Pasang : 09:00 Note : hubungi pelanggan jika ingin kelokasi  "/>
    <s v="FCC"/>
    <d v="2026-08-10T17:25:16"/>
    <d v="2026-10-09T15:00:00"/>
    <m/>
    <s v="PS"/>
    <s v="X"/>
    <s v="NO ADDON"/>
    <n v="20261009"/>
    <s v="Completed"/>
    <s v="HSI Bisnis Promo Hari Pelanggan Nasional PSB 70% - 150 Mbps"/>
    <s v="INDIBIZ"/>
    <m/>
    <m/>
    <d v="2026-10-09T15:00:00"/>
    <s v="2026-10-09 15:00:00 |  M Janji : (09/10/2026) jam Pasang : 09:00 Note : hubungi pelanggan jika ingin kelokasi  "/>
    <n v="2026"/>
    <n v="10"/>
    <n v="9"/>
    <d v="2026-10-09T00:00:00"/>
    <n v="-0.625"/>
    <x v="0"/>
  </r>
  <r>
    <n v="215"/>
    <n v="1002632487"/>
    <n v="3"/>
    <x v="1"/>
    <n v="5"/>
    <s v="KEDIRI"/>
    <s v="BLITAR"/>
    <s v="SNT"/>
    <s v="REG"/>
    <s v="AO"/>
    <x v="0"/>
    <s v="1P INET"/>
    <s v="Completed (PS)"/>
    <s v="RBS-Regional 3"/>
    <d v="2026-10-12T10:55:39"/>
    <d v="2026-10-13T10:46:31"/>
    <n v="69408493"/>
    <m/>
    <n v="152736204029"/>
    <s v="SINARENGAN COFFEE"/>
    <s v="ODP-SNT-FA/18 FA/D02/18.01"/>
    <s v="WO066239699"/>
    <m/>
    <m/>
    <m/>
    <n v="112.071659"/>
    <n v="-8.0636969999999994"/>
    <s v="|MN02734|MYIA-000215433393/POI/RISMA BELLA AYU EYDA PUTRI/081234579725/rismabella25@tmails.net"/>
    <s v="MYIB_ASSISTANT"/>
    <m/>
    <m/>
    <m/>
    <m/>
    <m/>
    <m/>
    <m/>
    <m/>
    <s v="Management Janji"/>
    <s v="2026-10-13 08:00:00 | M Janji : (13/10/2026) jam Pasang : 09:00 Note : hubungi pelanggan jika ingin kelokasi"/>
    <s v="FCC"/>
    <d v="2026-12-10T11:40:30"/>
    <d v="2026-10-13T08:00:00"/>
    <m/>
    <s v="PS"/>
    <s v="X"/>
    <s v="NO ADDON"/>
    <n v="20261013"/>
    <s v="Completed"/>
    <s v="HSI Bisnis Promo Hari Pelanggan Nasional PSB 70% - 75 Mbps"/>
    <s v="INDIBIZ"/>
    <m/>
    <m/>
    <d v="2026-10-13T08:00:00"/>
    <s v="2026-10-13 08:00:00 | M Janji : (13/10/2026) jam Pasang : 09:00 Note : hubungi pelanggan jika ingin kelokasi"/>
    <n v="2026"/>
    <n v="10"/>
    <n v="13"/>
    <d v="2026-10-13T00:00:00"/>
    <n v="-0.33333333333575865"/>
    <x v="0"/>
  </r>
  <r>
    <n v="216"/>
    <n v="1002618740"/>
    <n v="3"/>
    <x v="1"/>
    <n v="5"/>
    <s v="KEDIRI"/>
    <s v="BLITAR"/>
    <s v="WGI"/>
    <s v="REG"/>
    <s v="AO"/>
    <x v="0"/>
    <s v="1P INET"/>
    <s v="Completed (PS)"/>
    <s v="RBS-Regional 3"/>
    <d v="2026-10-01T17:34:35"/>
    <d v="2026-10-02T13:37:19"/>
    <n v="69402633"/>
    <m/>
    <n v="152737202990"/>
    <s v="SPBU 54.661.43 YALA"/>
    <s v="ODP-WGI-FE/16 FE/D02/16.01"/>
    <s v="WO065522382"/>
    <m/>
    <m/>
    <m/>
    <n v="112.282687"/>
    <n v="-8.1238980000000005"/>
    <s v="|MN00385|MYIA-075793586391/POI/yudha dwi pristianto/085755252087/spbuduren4@gmail.com"/>
    <s v="MYIB_ASSISTANT"/>
    <m/>
    <m/>
    <m/>
    <m/>
    <m/>
    <m/>
    <m/>
    <m/>
    <s v="Management Janji"/>
    <s v="2026-10-02 15:00:00 | telp :085755252087 alt ;  manja : pagi / siang 02/10/2026 hub sebelum ke lokasi"/>
    <s v="FCC"/>
    <d v="2026-01-10T17:40:21"/>
    <d v="2026-10-02T15:00:00"/>
    <m/>
    <s v="PS"/>
    <s v="WLINGI"/>
    <s v="OCA"/>
    <n v="20261002"/>
    <s v="Completed"/>
    <s v="HSI Bisnis Bundling OCA Breach Checker Promo 2026 PSB 70% - 50 Mbps"/>
    <s v="INDIBIZ"/>
    <m/>
    <m/>
    <d v="2026-10-02T15:00:00"/>
    <s v="2026-10-02 15:00:00 | telp :085755252087 alt ;  manja : pagi / siang 02/10/2026 hub sebelum ke lokasi"/>
    <n v="2026"/>
    <n v="10"/>
    <n v="2"/>
    <d v="2026-10-02T00:00:00"/>
    <n v="-0.625"/>
    <x v="0"/>
  </r>
  <r>
    <n v="217"/>
    <n v="1002624647"/>
    <n v="3"/>
    <x v="1"/>
    <n v="5"/>
    <s v="KEDIRI"/>
    <s v="BLITAR"/>
    <s v="WGI"/>
    <s v="REG"/>
    <s v="AO"/>
    <x v="0"/>
    <s v="1P INET"/>
    <s v="Completed (PS)"/>
    <s v="RBS-Regional 3"/>
    <d v="2026-10-06T14:52:40"/>
    <d v="2026-10-06T18:53:59"/>
    <n v="69405198"/>
    <m/>
    <n v="152737203167"/>
    <s v="PT. Asa Jaya Berkah"/>
    <s v="ODP-WGI-FA/72 FA/D05/72.01"/>
    <s v="WO065867164"/>
    <m/>
    <m/>
    <m/>
    <n v="112.286918"/>
    <n v="-8.0895279999999996"/>
    <s v="|MN00385|MYIA-027179405196/POI/Wachid sunarto/085745406001/asajayaberkah@gmail.com"/>
    <s v="MYIB_ASSISTANT"/>
    <m/>
    <m/>
    <m/>
    <m/>
    <m/>
    <m/>
    <m/>
    <m/>
    <s v="Management Janji"/>
    <s v="2026-10-07 11:00:00 | Nama PIC : Ibu Adin No HP : 085745406001 No Alt : - M Janji : 7 Okt 2026 Jam Pasang : Pagi / Siang Note : hubungi pelanggan jika ingin kelokasi"/>
    <s v="FCC"/>
    <d v="2026-06-10T14:55:39"/>
    <d v="2026-10-07T11:00:00"/>
    <m/>
    <s v="PS"/>
    <s v="WLINGI"/>
    <s v="OCA"/>
    <n v="20261006"/>
    <s v="Completed"/>
    <s v="HSI Bisnis Basic Bundling OCA Breach Checker PSB 70% Promo - 100 Mbps"/>
    <s v="INDIBIZ"/>
    <m/>
    <m/>
    <d v="2026-10-07T11:00:00"/>
    <s v="2026-10-07 11:00:00 | Nama PIC : Ibu Adin No HP : 085745406001 No Alt : - M Janji : 7 Okt 2026 Jam Pasang : Pagi / Siang Note : hubungi pelanggan jika ingin kelokasi"/>
    <n v="2026"/>
    <n v="10"/>
    <n v="6"/>
    <d v="2026-10-06T00:00:00"/>
    <n v="-1.4583333333357587"/>
    <x v="0"/>
  </r>
  <r>
    <n v="218"/>
    <n v="1002627906"/>
    <n v="3"/>
    <x v="1"/>
    <n v="5"/>
    <s v="KEDIRI"/>
    <s v="BLITAR"/>
    <s v="WGI"/>
    <s v="REG"/>
    <s v="AO"/>
    <x v="0"/>
    <s v="1P INET"/>
    <s v="Completed (PS)"/>
    <s v="RBS-Regional 3"/>
    <d v="2026-10-08T14:38:35"/>
    <d v="2026-10-09T12:41:37"/>
    <n v="69406586"/>
    <m/>
    <n v="152737203168"/>
    <s v="CV. WAHYU JAYA"/>
    <s v="ODP-WGI-FN/08 FN/D01/08.01"/>
    <s v="WO066020881"/>
    <m/>
    <m/>
    <m/>
    <n v="112.30763899999999"/>
    <n v="-8.0578339999999997"/>
    <s v="|MN00385|MYIA-042931378206/POI/Nur Agnes ayu setyowati/088983560609/wantechindonesiajaya@gmail.com"/>
    <s v="MYIB_ASSISTANT"/>
    <m/>
    <m/>
    <m/>
    <m/>
    <m/>
    <m/>
    <m/>
    <m/>
    <s v="Management Janji"/>
    <s v="2026-10-10 11:00:00 | CV. WAHYU JAYA 088983560609"/>
    <s v="FCC"/>
    <d v="2026-08-10T14:40:19"/>
    <d v="2026-10-10T11:00:00"/>
    <m/>
    <s v="PS"/>
    <s v="WLINGI"/>
    <s v="OCA"/>
    <n v="20261009"/>
    <s v="Completed"/>
    <s v="HSI Bisnis Bundling OCA Breach Checker Promo 2026 PSB 70% - 100 Mbps"/>
    <s v="INDIBIZ"/>
    <m/>
    <m/>
    <d v="2026-10-10T11:00:00"/>
    <s v="2026-10-10 11:00:00 | CV. WAHYU JAYA 088983560609"/>
    <n v="2026"/>
    <n v="10"/>
    <n v="9"/>
    <d v="2026-10-09T00:00:00"/>
    <n v="-1.4583333333357587"/>
    <x v="0"/>
  </r>
  <r>
    <n v="219"/>
    <n v="1002620821"/>
    <n v="3"/>
    <x v="1"/>
    <n v="5"/>
    <s v="KEDIRI"/>
    <s v="TULUNGAGUNG"/>
    <s v="NGU"/>
    <s v="REG"/>
    <s v="AO"/>
    <x v="0"/>
    <s v="1P INET"/>
    <s v="Completed (PS)"/>
    <s v="RBS-Regional 3"/>
    <d v="2026-10-03T10:25:34"/>
    <d v="2026-10-03T17:02:53"/>
    <n v="69403511"/>
    <m/>
    <n v="152637211616"/>
    <s v="WARKOP REDJO"/>
    <s v="ODP-NGU-FD/60 FD/D07/60.01"/>
    <s v="WO065632920"/>
    <m/>
    <m/>
    <m/>
    <n v="111.991340853273"/>
    <n v="-8.1386068885492904"/>
    <s v="MD|MYDB-20261002270199|DC20015/MC20183|WARKOP REDJO|085704390478"/>
    <s v="MYDIGIBIZPARTNER"/>
    <m/>
    <m/>
    <m/>
    <m/>
    <m/>
    <m/>
    <m/>
    <m/>
    <s v="Management Janji"/>
    <s v="2026-10-04 08:00:00 | Tanggal pemasangan : 04 OKTOBER 2026 Jam pemasangan : pagi/siang Info Tambahan : Hubungi pelanggan dulu sebelum ke lokasi terima kasih"/>
    <s v="FCC"/>
    <d v="2026-03-10T10:40:11"/>
    <d v="2026-10-04T08:00:00"/>
    <m/>
    <s v="PS"/>
    <s v="TULUNGAGUNG"/>
    <s v="NO ADDON"/>
    <n v="20261003"/>
    <s v="Completed"/>
    <s v="HSI Bisnis Promo Hari Pelanggan Nasional PSB 70% - 100 Mbps Dual Band"/>
    <s v="INDIBIZ"/>
    <m/>
    <m/>
    <d v="2026-10-04T08:00:00"/>
    <s v="2026-10-04 08:00:00 | Tanggal pemasangan : 04 OKTOBER 2026 Jam pemasangan : pagi/siang Info Tambahan : Hubungi pelanggan dulu sebelum ke lokasi terima kasih"/>
    <n v="2026"/>
    <n v="10"/>
    <n v="3"/>
    <d v="2026-10-03T00:00:00"/>
    <n v="-1.3333333333357587"/>
    <x v="0"/>
  </r>
  <r>
    <n v="220"/>
    <n v="1002626571"/>
    <n v="3"/>
    <x v="1"/>
    <n v="5"/>
    <s v="KEDIRI"/>
    <s v="TULUNGAGUNG"/>
    <s v="NGU"/>
    <s v="REG"/>
    <s v="AO"/>
    <x v="0"/>
    <s v="1P INET"/>
    <s v="Completed (PS)"/>
    <s v="RBS-Regional 3"/>
    <d v="2026-10-07T15:29:34"/>
    <d v="2026-10-08T16:06:48"/>
    <n v="69406011"/>
    <m/>
    <n v="152637211619"/>
    <s v="Marrem Jamur Tulungagung"/>
    <s v="ODP-NGU-FE/46 FE/D03/46.01"/>
    <s v="WO065951986"/>
    <m/>
    <m/>
    <m/>
    <n v="112.058847"/>
    <n v="-8.1209959000000005"/>
    <s v="|MN02428|MYIA-012180280333/POI/Sri Muhayati/085736779444/srimuhayati253@gmail.com"/>
    <s v="MYIB_ASSISTANT"/>
    <m/>
    <m/>
    <m/>
    <m/>
    <m/>
    <m/>
    <m/>
    <m/>
    <s v="Management Janji"/>
    <s v="2026-10-08 15:00:00 | Tanggal pemasangan: 08/10/2026 Jam pemasangan : pagi / siang Info Tambahan : Hubungi pelanggan dulu sebelum ke lokasi. terima kasih"/>
    <s v="FCC"/>
    <d v="2026-07-10T15:55:12"/>
    <d v="2026-10-08T15:00:00"/>
    <m/>
    <s v="PS"/>
    <s v="TULUNGAGUNG"/>
    <s v="OCA"/>
    <n v="20261008"/>
    <s v="Completed"/>
    <s v="HSI Bisnis Basic Bundling OCA Breach Checker Promo H2 2026 PSB 70% - 50 Mbps"/>
    <s v="INDIBIZ"/>
    <m/>
    <m/>
    <d v="2026-10-08T15:00:00"/>
    <s v="2026-10-08 15:00:00 | Tanggal pemasangan: 08/10/2026 Jam pemasangan : pagi / siang Info Tambahan : Hubungi pelanggan dulu sebelum ke lokasi. terima kasih"/>
    <n v="2026"/>
    <n v="10"/>
    <n v="8"/>
    <d v="2026-10-08T00:00:00"/>
    <n v="-0.625"/>
    <x v="0"/>
  </r>
  <r>
    <n v="221"/>
    <n v="1002627130"/>
    <n v="3"/>
    <x v="1"/>
    <n v="5"/>
    <s v="KEDIRI"/>
    <s v="TULUNGAGUNG"/>
    <s v="NGU"/>
    <s v="REG"/>
    <s v="AO"/>
    <x v="0"/>
    <s v="1P INET"/>
    <s v="Completed (PS)"/>
    <s v="RBS-Regional 3"/>
    <d v="2026-10-08T08:56:41"/>
    <d v="2026-10-08T22:15:11"/>
    <n v="69406224"/>
    <m/>
    <n v="152637211986"/>
    <s v="Apotek K24"/>
    <s v="ODP-NGU-FJ/10 FJ/D02/10.01"/>
    <s v="WO065984093"/>
    <m/>
    <m/>
    <m/>
    <n v="112.0115211"/>
    <n v="-8.1042863999999994"/>
    <s v="|MN02428|MYIA-005333755850/POI/Ari Prihanani Kusumaningrum/081214573378/kontenmkmja@gmail.com"/>
    <s v="MYIB_ASSISTANT"/>
    <m/>
    <m/>
    <m/>
    <m/>
    <m/>
    <m/>
    <m/>
    <m/>
    <s v="Management Janji"/>
    <s v="2026-10-09 08:00:00 | Tanggal Pemasangan : 09 Oktober 2026 Jam Pemasangan : 08:00 15:00 Info Tambahan : Hubungi pelanggan dulu sebelum ke lokasi terimakasih"/>
    <s v="FCC"/>
    <d v="2026-08-10T09:25:47"/>
    <d v="2026-10-09T08:00:00"/>
    <m/>
    <s v="PS"/>
    <s v="TULUNGAGUNG"/>
    <s v="OCA"/>
    <n v="20261008"/>
    <s v="Completed"/>
    <s v="HSI Bisnis Bundling OCA Breach Checker Promo H2 2026 PSB 70% - 50 Mbps"/>
    <s v="INDIBIZ"/>
    <m/>
    <m/>
    <d v="2026-10-09T08:00:00"/>
    <s v="2026-10-09 08:00:00 | Tanggal Pemasangan : 09 Oktober 2026 Jam Pemasangan : 08:00 15:00 Info Tambahan : Hubungi pelanggan dulu sebelum ke lokasi terimakasih"/>
    <n v="2026"/>
    <n v="10"/>
    <n v="8"/>
    <d v="2026-10-08T00:00:00"/>
    <n v="-1.3333333333357587"/>
    <x v="0"/>
  </r>
  <r>
    <n v="222"/>
    <n v="1002621375"/>
    <n v="3"/>
    <x v="1"/>
    <n v="5"/>
    <s v="KEDIRI"/>
    <s v="TULUNGAGUNG"/>
    <s v="TUL"/>
    <s v="REG"/>
    <s v="AO"/>
    <x v="0"/>
    <s v="1P INET"/>
    <s v="Completed (PS)"/>
    <s v="RBS-Regional 3"/>
    <d v="2026-10-04T12:58:40"/>
    <d v="2026-10-05T17:44:08"/>
    <n v="69403892"/>
    <m/>
    <n v="152606246698"/>
    <s v="PT INDAH CIPTA SEJAHTERA ABADI BERSAMA"/>
    <s v="ODP-TUL-FAH/11 FAH/D02/11.01"/>
    <s v="WO065703818"/>
    <m/>
    <m/>
    <m/>
    <n v="111.93372298032"/>
    <n v="-8.0174769243447894"/>
    <s v="MD|MYDB-20261003270240|DC20015/MC20183|PT INDAH CIPTA SEJAHTERA ABADI BERSAMA|081222797986"/>
    <s v="MYDIGIBIZPARTNER"/>
    <m/>
    <m/>
    <m/>
    <m/>
    <m/>
    <m/>
    <m/>
    <m/>
    <s v="Management Janji"/>
    <s v="2026-10-05 11:00:00 | Nama Pic : bu INDAH  No Hp Pic : 081222797986 No alt : - Jam Pemasangan : pagi  Tanggal Pemasangan : 5 Oktober 2026"/>
    <s v="FCC"/>
    <d v="2026-04-10T13:10:49"/>
    <d v="2026-10-05T11:00:00"/>
    <m/>
    <s v="PS"/>
    <s v="TULUNGAGUNG"/>
    <s v="NO ADDON"/>
    <n v="20261005"/>
    <s v="Completed"/>
    <s v="HSI Bisnis Promo Hari Pelanggan Nasional PSB 70% - 50 Mbps"/>
    <s v="INDIBIZ"/>
    <m/>
    <m/>
    <d v="2026-10-05T11:00:00"/>
    <s v="2026-10-05 11:00:00 | Nama Pic : bu INDAH  No Hp Pic : 081222797986 No alt : - Jam Pemasangan : pagi  Tanggal Pemasangan : 5 Oktober 2026"/>
    <n v="2026"/>
    <n v="10"/>
    <n v="5"/>
    <d v="2026-10-05T00:00:00"/>
    <n v="-0.45833333333575865"/>
    <x v="0"/>
  </r>
  <r>
    <n v="223"/>
    <n v="1002621302"/>
    <n v="3"/>
    <x v="1"/>
    <n v="5"/>
    <s v="KEDIRI"/>
    <s v="TULUNGAGUNG"/>
    <s v="TUL"/>
    <s v="REG"/>
    <s v="AO"/>
    <x v="0"/>
    <m/>
    <s v="Completed (PS)"/>
    <s v="RBS-Regional 3"/>
    <d v="2026-10-04T10:42:40"/>
    <d v="2026-10-05T16:15:38"/>
    <n v="69403845"/>
    <s v="-"/>
    <n v="-152606246697"/>
    <s v="EDO RENTAL PS3"/>
    <s v="ODP-TUL-FN/42"/>
    <s v="WO065760111"/>
    <m/>
    <m/>
    <m/>
    <n v="111.893053650856"/>
    <n v="-8.0677154444563897"/>
    <s v="MN02803| EDO RENTAL PS3/081337133002/edodwie00@gmail.com/50mbps basic diskon 70%"/>
    <s v="Sales Force DCS"/>
    <m/>
    <m/>
    <m/>
    <m/>
    <m/>
    <m/>
    <m/>
    <m/>
    <s v="Management Janji"/>
    <s v="2026-10-06 08:00:00|Nama : BP EDO DWIE ANJASMORO  No Hp : 081337133002 No Alt :  Tgl Pemasangan : 06 Oktober 2026 Interval : PAGI  Note : Hubungi pelanggan terlebih dahulu|40000798|MYDITA"/>
    <s v="FCC"/>
    <d v="2026-04-10T10:54:49"/>
    <d v="2026-10-06T08:00:00"/>
    <m/>
    <s v="PS"/>
    <s v="TULUNGAGUNG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Nama : BP EDO DWIE ANJASMORO  No Hp : 081337133002 No Alt :  Tgl Pemasangan : 06 Oktober 2026 Interval : PAGI  Note : Hubungi pelanggan terlebih dahulu|40000798|MYDITA"/>
    <n v="2026"/>
    <n v="10"/>
    <n v="5"/>
    <d v="2026-10-05T00:00:00"/>
    <n v="-1.3333333333357587"/>
    <x v="0"/>
  </r>
  <r>
    <n v="224"/>
    <n v="1002623923"/>
    <n v="3"/>
    <x v="1"/>
    <n v="5"/>
    <s v="KEDIRI"/>
    <s v="TULUNGAGUNG"/>
    <s v="TUL"/>
    <s v="REG"/>
    <s v="AO"/>
    <x v="0"/>
    <s v="1P INET"/>
    <s v="Completed (PS)"/>
    <s v="RBS-Regional 3"/>
    <d v="2026-10-06T10:56:39"/>
    <d v="2026-10-07T13:40:55"/>
    <n v="69404881"/>
    <m/>
    <n v="152606246705"/>
    <s v="SMA PGRI 1 TULUNGAGUNG"/>
    <s v="ODP-TUL-FL/26 FL/D03/26.01"/>
    <s v="WO065838635"/>
    <m/>
    <m/>
    <m/>
    <n v="111.913242"/>
    <n v="-8.0642049999999994"/>
    <s v="|MN02734|MYIA-069755140549/POI/TUTIK HISNIATI/08573280378/smapgri1ta@gmail.com"/>
    <s v="MYIB_ASSISTANT"/>
    <m/>
    <m/>
    <m/>
    <m/>
    <m/>
    <m/>
    <m/>
    <m/>
    <s v="Management Janji"/>
    <s v="2026-10-07 08:00:00 | Waktu pemasangan: 06 oktober 2026 Jam pemasangan : 08.00 - 12.00 Mohon hubungi pelanggan sebelum ke lokasi  Terima kasih "/>
    <s v="FCC"/>
    <d v="2026-06-10T11:25:05"/>
    <d v="2026-10-07T08:00:00"/>
    <m/>
    <s v="PS"/>
    <s v="TULUNGAGUNG"/>
    <s v="NO ADDON"/>
    <n v="20261007"/>
    <s v="Completed"/>
    <s v="HSI Bisnis Promo Hari Pelanggan Nasional PSB 70% - 50 Mbps"/>
    <s v="INDIBIZ"/>
    <m/>
    <m/>
    <d v="2026-10-07T08:00:00"/>
    <s v="2026-10-07 08:00:00 | Waktu pemasangan: 06 oktober 2026 Jam pemasangan : 08.00 - 12.00 Mohon hubungi pelanggan sebelum ke lokasi  Terima kasih "/>
    <n v="2026"/>
    <n v="10"/>
    <n v="7"/>
    <d v="2026-10-07T00:00:00"/>
    <n v="-0.33333333333575865"/>
    <x v="0"/>
  </r>
  <r>
    <n v="225"/>
    <n v="1002629363"/>
    <n v="3"/>
    <x v="1"/>
    <n v="5"/>
    <s v="KEDIRI"/>
    <s v="TULUNGAGUNG"/>
    <s v="TUL"/>
    <s v="REG"/>
    <s v="AO"/>
    <x v="0"/>
    <s v="1P INET"/>
    <s v="Completed (PS)"/>
    <s v="RBS-Regional 3"/>
    <d v="2026-10-09T11:02:41"/>
    <d v="2026-10-09T16:42:18"/>
    <n v="69407212"/>
    <m/>
    <n v="152606246728"/>
    <s v="JAMUR MITRA SEJAHTERA"/>
    <s v="ODP-TUL-FAG/15 FAG/D02/15.01"/>
    <s v="WO066074880"/>
    <m/>
    <m/>
    <m/>
    <n v="111.958645060658"/>
    <n v="-8.0327761460935996"/>
    <s v="MD|MYDB-20261009270506|DC20015/MC20183|JAMUR MITRA SEJAHTERA|08125947279"/>
    <s v="MYDIGIBIZPARTNER"/>
    <m/>
    <m/>
    <m/>
    <m/>
    <m/>
    <m/>
    <m/>
    <m/>
    <s v="Management Janji"/>
    <s v="2026-10-10 08:00:00 | Tanggal: 10/10/2026 Jam Pasang: 08.00 - 12.00 Note: Hubungi sebelum ke lokasi, terimakasih.  "/>
    <s v="FCC"/>
    <d v="2026-09-10T11:25:12"/>
    <d v="2026-10-10T08:00:00"/>
    <m/>
    <s v="PS"/>
    <s v="TULUNGAGUNG"/>
    <s v="OCA"/>
    <n v="20261009"/>
    <s v="Completed"/>
    <s v="HSI Bisnis Bundling OCA Breach Checker Promo H2 2026 PSB 70% - 200 Mbps"/>
    <s v="INDIBIZ"/>
    <m/>
    <m/>
    <d v="2026-10-10T08:00:00"/>
    <s v="2026-10-10 08:00:00 | Tanggal: 10/10/2026 Jam Pasang: 08.00 - 12.00 Note: Hubungi sebelum ke lokasi, terimakasih.  "/>
    <n v="2026"/>
    <n v="10"/>
    <n v="9"/>
    <d v="2026-10-09T00:00:00"/>
    <n v="-1.3333333333357587"/>
    <x v="0"/>
  </r>
  <r>
    <n v="226"/>
    <n v="1002634827"/>
    <n v="3"/>
    <x v="1"/>
    <n v="5"/>
    <s v="KEDIRI"/>
    <s v="TULUNGAGUNG"/>
    <s v="TUL"/>
    <s v="REG"/>
    <s v="AO"/>
    <x v="0"/>
    <s v="1P INET"/>
    <s v="Completed (PS)"/>
    <s v="RBS-Regional 3"/>
    <d v="2026-10-13T12:05:35"/>
    <d v="2026-10-13T17:45:34"/>
    <n v="69409317"/>
    <m/>
    <n v="152606246745"/>
    <s v="NOVATIC SKIN KLINIK"/>
    <s v="ODP-TUL-FL/53 FL/D06/53.01"/>
    <s v="WO066324123"/>
    <m/>
    <m/>
    <m/>
    <n v="111.9074001"/>
    <n v="-8.0620691999999998"/>
    <s v="|MN00418|MYIA-041794793910/POI/UNTARI DYAH RATNA/085725058369/udyahratna22@gmail.com"/>
    <s v="MYIB_ASSISTANT"/>
    <m/>
    <m/>
    <m/>
    <m/>
    <m/>
    <m/>
    <m/>
    <m/>
    <s v="Management Janji"/>
    <s v="2026-10-14 11:00:00 | Tanggal pemasangan: 14/10//2026 Jam pemasangan : pagi/siang Info Tambahan : Hubungi pelanggan dulu sebelum ke lokasi. terima kasih"/>
    <s v="FCC"/>
    <s v="13-10-2026 12:10:23"/>
    <d v="2026-10-14T11:00:00"/>
    <m/>
    <s v="PS"/>
    <s v="TULUNGAGUNG"/>
    <s v="NO ADDON"/>
    <n v="20261013"/>
    <s v="Completed"/>
    <s v="HSI Bisnis Promo Hari Pelanggan Nasional PSB 70% - 100 Mbps"/>
    <s v="INDIBIZ"/>
    <m/>
    <m/>
    <d v="2026-10-14T11:00:00"/>
    <s v="2026-10-14 11:00:00 | Tanggal pemasangan: 14/10//2026 Jam pemasangan : pagi/siang Info Tambahan : Hubungi pelanggan dulu sebelum ke lokasi. terima kasih"/>
    <n v="2026"/>
    <n v="10"/>
    <n v="13"/>
    <d v="2026-10-13T00:00:00"/>
    <n v="-1.4583333333357587"/>
    <x v="0"/>
  </r>
  <r>
    <n v="227"/>
    <n v="1002620356"/>
    <n v="3"/>
    <x v="1"/>
    <n v="5"/>
    <s v="KEDIRI"/>
    <s v="TULUNGAGUNG"/>
    <s v="TUL"/>
    <s v="REG"/>
    <s v="AO"/>
    <x v="0"/>
    <s v="1P INET"/>
    <s v="MIA - INVALID SURVEY"/>
    <s v="RBS-Regional 3"/>
    <d v="2026-10-02T15:56:35"/>
    <d v="2026-10-03T05:23:04"/>
    <n v="69403273"/>
    <m/>
    <n v="152606246689"/>
    <s v="Barbershop Arafat"/>
    <s v="ODP-TUL-FM/32 FM/D04/32.01"/>
    <s v="WO065595258"/>
    <m/>
    <m/>
    <m/>
    <n v="111.91484490000001"/>
    <n v="-8.0690539000000001"/>
    <s v="MD|MYID-4042609300010|RBIZWINDY|Barbershop Arafat|085645425271"/>
    <s v="SOBIZ"/>
    <m/>
    <m/>
    <m/>
    <m/>
    <m/>
    <m/>
    <m/>
    <m/>
    <s v="Management Janji"/>
    <s v="2026-10-03 15:00:00 | Nama PIC : Bp Febri No HP : 085645425271 No Alt : - M Janji : 03 Okt 2026 Jam Pasang : Pagi / Siang Note : hubungi pelanggan jika ingin ke lokasi, terima kasih "/>
    <s v="FCC"/>
    <d v="2026-02-10T16:10:13"/>
    <d v="2026-10-03T15:00:00"/>
    <m/>
    <s v="SURVEY_NEW_MANJA"/>
    <s v="TULUNGAGUNG"/>
    <s v="NETMONK"/>
    <m/>
    <s v="MIE - INVALID SURVEY - Kendala Jalur/Rute Tarikan"/>
    <s v="HSI Bisnis Bundling Netmonk Promo H2 2026 PSB 70% - 50 Mbps"/>
    <s v="INDIBIZ"/>
    <m/>
    <m/>
    <d v="2026-10-03T15:00:00"/>
    <s v="2026-10-03 15:00:00 | Nama PIC : Bp Febri No HP : 085645425271 No Alt : - M Janji : 03 Okt 2026 Jam Pasang : Pagi / Siang Note : hubungi pelanggan jika ingin ke lokasi, terima kasih "/>
    <m/>
    <m/>
    <m/>
    <e v="#NUM!"/>
    <e v="#NUM!"/>
    <x v="1"/>
  </r>
  <r>
    <n v="228"/>
    <n v="1002631026"/>
    <n v="3"/>
    <x v="1"/>
    <n v="5"/>
    <s v="KEDIRI"/>
    <s v="TULUNGAGUNG"/>
    <s v="TUL"/>
    <s v="REG"/>
    <s v="AO"/>
    <x v="0"/>
    <s v="1P INET"/>
    <s v="MIA - INVALID SURVEY"/>
    <s v="RBS-Regional 3"/>
    <d v="2026-10-10T15:04:36"/>
    <d v="2026-10-10T19:17:09"/>
    <n v="69407977"/>
    <m/>
    <n v="152606246737"/>
    <s v="PT. Artha Jaya Abadi Bersinar"/>
    <s v="ODP-TUL-FAE/96 FAE/D03/96.01"/>
    <s v="WO066163477"/>
    <m/>
    <m/>
    <m/>
    <n v="111.91283300000001"/>
    <n v="-7.9916390000000002"/>
    <s v="|MN00398|MYIA-067333551683/POI/Rendy Andika Saputra/082143180212/reansa1404@gmail.com"/>
    <s v="MYIB_ASSISTANT"/>
    <m/>
    <m/>
    <m/>
    <m/>
    <m/>
    <m/>
    <m/>
    <m/>
    <s v="Management Janji"/>
    <s v="2026-10-12 08:00:00 | Nama : BP RENDY ANDIKA SAPUTRA No Hp : 082143180212 No Hp Alternatif :  Tanggal : 12 Oktober 2026 Interval : PAGI  Note : Mohon hubungi pelanggan terlebih dahulu "/>
    <s v="FCC"/>
    <d v="2026-10-10T15:25:04"/>
    <d v="2026-10-12T08:00:00"/>
    <m/>
    <s v="SURVEY_NEW_MANJA"/>
    <s v="TULUNGAGUNG"/>
    <s v="NO ADDON"/>
    <m/>
    <s v="MIE - INVALID SURVEY - Kendala Perizinan/IKR-IKG"/>
    <s v="HSI Bisnis Promo Hari Pelanggan Nasional PSB 70% - 50 Mbps"/>
    <s v="INDIBIZ"/>
    <m/>
    <m/>
    <d v="2026-10-12T08:00:00"/>
    <s v="2026-10-12 08:00:00 | Nama : BP RENDY ANDIKA SAPUTRA No Hp : 082143180212 No Hp Alternatif :  Tanggal : 12 Oktober 2026 Interval : PAGI  Note : Mohon hubungi pelanggan terlebih dahulu "/>
    <m/>
    <m/>
    <m/>
    <e v="#NUM!"/>
    <e v="#NUM!"/>
    <x v="1"/>
  </r>
  <r>
    <n v="229"/>
    <n v="1002617286"/>
    <n v="3"/>
    <x v="1"/>
    <n v="5"/>
    <s v="KEDIRI"/>
    <s v="TULUNGAGUNG"/>
    <s v="TUL"/>
    <s v="REG"/>
    <s v="AO"/>
    <x v="0"/>
    <s v="1P INET"/>
    <s v="CANCEL COMPLETED"/>
    <s v="RBS-Regional 3"/>
    <d v="2026-10-01T10:13:41"/>
    <d v="2026-10-03T22:59:16"/>
    <n v="69402140"/>
    <m/>
    <n v="152606246682"/>
    <s v="SDIT Daarussalam Tulungagung"/>
    <s v="ODP-TUL-FQ/11 FQ/D01/11.01"/>
    <s v="WO065467811"/>
    <m/>
    <m/>
    <m/>
    <n v="111.90527480095599"/>
    <n v="-8.0650980588810999"/>
    <s v="MD|MYDB-20260930270057|DB10005/MB10139|SDIT Daarussalam Tulungagung|081334782076"/>
    <s v="MYDIGIBIZPARTNER"/>
    <m/>
    <m/>
    <m/>
    <m/>
    <m/>
    <m/>
    <m/>
    <m/>
    <s v="Management Janji"/>
    <s v="2026-10-02 08:00:00 | Jam Pemasangan : 08:00 - 12.00 Tanggal Pemasangan :02/10/2026 Info Tambahan : Hubungi pelanggan sebelum datang ke lokasi "/>
    <s v="FCC"/>
    <d v="2026-01-10T10:25:19"/>
    <d v="2026-10-02T08:00:00"/>
    <m/>
    <s v="CANCEL"/>
    <s v="TULUNGAGUNG"/>
    <s v="NETMONK"/>
    <m/>
    <s v="Cancel Completed"/>
    <s v="HSI Bisnis Bundling Netmonk Promo H2 2026 PSB 70% - 50 Mbps"/>
    <s v="INDIBIZ"/>
    <m/>
    <s v="Cancel Completed"/>
    <d v="2026-10-02T08:00:00"/>
    <s v="2026-10-02 08:00:00 | Jam Pemasangan : 08:00 - 12.00 Tanggal Pemasangan :02/10/2026 Info Tambahan : Hubungi pelanggan sebelum datang ke lokasi "/>
    <m/>
    <m/>
    <m/>
    <e v="#NUM!"/>
    <e v="#NUM!"/>
    <x v="1"/>
  </r>
  <r>
    <n v="230"/>
    <n v="1002619658"/>
    <n v="3"/>
    <x v="1"/>
    <n v="5"/>
    <s v="KEDIRI"/>
    <s v="TULUNGAGUNG"/>
    <s v="TUL"/>
    <s v="REG"/>
    <s v="AO"/>
    <x v="0"/>
    <m/>
    <s v="CANCEL COMPLETED"/>
    <s v="RBS-Regional 3"/>
    <d v="2026-10-02T12:28:19"/>
    <d v="2026-10-02T17:04:04"/>
    <n v="69403019"/>
    <m/>
    <n v="152606246517"/>
    <s v="Edo Gamming"/>
    <s v="ODP-TUL-FV/24"/>
    <m/>
    <m/>
    <m/>
    <m/>
    <n v="111.894285678863"/>
    <n v="-8.0674879426031794"/>
    <s v="MN02803|Edo Gamming/081337133002/edodwie00@gmail.com/PSB 20MB BUNDLING NETMONK PSB 150K/DEO AR"/>
    <s v="Sales Force DBS"/>
    <m/>
    <m/>
    <m/>
    <m/>
    <m/>
    <m/>
    <m/>
    <m/>
    <m/>
    <m/>
    <m/>
    <d v="2026-02-10T12:55:31"/>
    <m/>
    <m/>
    <s v="REJECT_FCC"/>
    <s v="TULUNGAGUNG"/>
    <s v="NETMONK"/>
    <m/>
    <s v="DECLINE : Decline - Batal Order Novin Dwigo Prayudha 4096137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Novin Dwigo Prayudha 40961371|MYDITA"/>
    <m/>
    <m/>
    <m/>
    <m/>
    <m/>
    <e v="#NUM!"/>
    <e v="#NUM!"/>
    <x v="1"/>
  </r>
  <r>
    <n v="231"/>
    <n v="1002620919"/>
    <n v="3"/>
    <x v="1"/>
    <n v="5"/>
    <s v="KEDIRI"/>
    <s v="TULUNGAGUNG"/>
    <s v="TUL"/>
    <s v="REG"/>
    <s v="AO"/>
    <x v="0"/>
    <m/>
    <s v="CANCEL COMPLETED"/>
    <s v="RBS-Regional 3"/>
    <d v="2026-10-03T12:12:24"/>
    <d v="2026-10-15T13:33:26"/>
    <n v="69403543"/>
    <m/>
    <n v="152606246690"/>
    <s v="EDO GAMMING"/>
    <s v="ODP-TUL-FV/10"/>
    <m/>
    <m/>
    <m/>
    <m/>
    <n v="111.893085837364"/>
    <n v="-8.0677189853402798"/>
    <s v="MN02803;PSB INDIBIZ 1P 320RB;081337133002;edodwie00@gmail.com;https://maps.app.goo.gl/6x3HT48qKG76UmU37?g_st=ic"/>
    <s v="Sales Force DBS"/>
    <m/>
    <m/>
    <m/>
    <m/>
    <m/>
    <m/>
    <m/>
    <m/>
    <m/>
    <m/>
    <m/>
    <d v="2026-03-10T12:25:43"/>
    <m/>
    <m/>
    <s v="REJECT_FCC"/>
    <s v="TULUNGAGUNG"/>
    <s v="NO ADDON"/>
    <m/>
    <s v="DECLINE : Decline - Batal Order EVI PUSPITA EKASARI 40931150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s v="DECLINE : Decline - Batal Order EVI PUSPITA EKASARI 40931150|MYDITA"/>
    <m/>
    <m/>
    <m/>
    <m/>
    <m/>
    <e v="#NUM!"/>
    <e v="#NUM!"/>
    <x v="1"/>
  </r>
  <r>
    <n v="232"/>
    <n v="1002619957"/>
    <n v="3"/>
    <x v="1"/>
    <n v="5"/>
    <s v="KEDIRI"/>
    <s v="BLITAR"/>
    <s v="BLR"/>
    <s v="REG"/>
    <s v="AO"/>
    <x v="0"/>
    <s v="1P INET"/>
    <s v="Completed (PS)"/>
    <s v="RBS-Regional 3"/>
    <d v="2026-10-02T14:16:39"/>
    <d v="2026-10-03T14:26:21"/>
    <n v="69403144"/>
    <m/>
    <n v="152730235859"/>
    <s v="SMA DARUL FALAH"/>
    <s v="ODP-BLR-FBS/43 FBS/D05/43.01"/>
    <s v="WO065580005"/>
    <m/>
    <m/>
    <m/>
    <n v="112.2589758"/>
    <n v="-8.1243128000000002"/>
    <s v="|MC20057|MYIA-028555763567/POI/Achmad Abi Ubadidillah/085791616129/abi.ubaidillah11@gmail.com"/>
    <s v="MYIB_ASSISTANT"/>
    <m/>
    <m/>
    <m/>
    <m/>
    <m/>
    <m/>
    <m/>
    <m/>
    <s v="Management Janji"/>
    <s v="2026-10-03 11:00:00 | M Janji : 03/10/2026 Jam Pasang : Pagi jam 8 NoteÃ‚Â :  hubungi terlebih dahulu sebelum kelokasi  "/>
    <s v="FCC"/>
    <d v="2026-02-10T14:39:55"/>
    <d v="2026-10-03T11:00:00"/>
    <m/>
    <s v="PS"/>
    <s v="X"/>
    <s v="NO ADDON"/>
    <n v="20261003"/>
    <s v="Completed"/>
    <s v="HSI Bisnis Promo Hari Pelanggan Nasional PSB 70% - 75 Mbps"/>
    <s v="INDIBIZ"/>
    <m/>
    <m/>
    <d v="2026-10-03T11:00:00"/>
    <s v="2026-10-03 11:00:00 | M Janji : 03/10/2026 Jam Pasang : Pagi jam 8 NoteÃ‚Â :  hubungi terlebih dahulu sebelum kelokasi  "/>
    <n v="2026"/>
    <n v="10"/>
    <n v="3"/>
    <d v="2026-10-03T00:00:00"/>
    <n v="-0.45833333333575865"/>
    <x v="0"/>
  </r>
  <r>
    <n v="233"/>
    <n v="1002620520"/>
    <n v="3"/>
    <x v="1"/>
    <n v="5"/>
    <s v="KEDIRI"/>
    <s v="BLITAR"/>
    <s v="BLR"/>
    <s v="REG"/>
    <s v="AO"/>
    <x v="0"/>
    <s v="1P INET"/>
    <s v="Completed (PS)"/>
    <s v="RBS-Regional 3"/>
    <d v="2026-10-02T17:01:39"/>
    <d v="2026-10-03T19:31:00"/>
    <n v="69403336"/>
    <m/>
    <n v="152730235864"/>
    <s v="PT. ASA JAYA BERKAH"/>
    <s v="ODP-BLR-FL/18 FL/D02/18.01"/>
    <s v="WO065602774"/>
    <m/>
    <m/>
    <m/>
    <n v="112.195503090279"/>
    <n v="-8.0827403309527295"/>
    <s v="|MN00385|MYIA-051170865240/POI/wachid sunarto/085745406001/asajayaberkah@yahoo.com"/>
    <s v="MYIB_ASSISTANT"/>
    <m/>
    <m/>
    <m/>
    <m/>
    <m/>
    <m/>
    <m/>
    <m/>
    <s v="Management Janji"/>
    <s v="2026-10-03 15:00:00 | Jam Pemasangan : 08:00 - 12.00 Tanggal Pemasangan : SABTU 03 OKTOBER 2026 Info Tambahan : Hubungi pelanggan sebelum datang ke lokasi"/>
    <s v="FCC"/>
    <d v="2026-02-10T17:11:15"/>
    <d v="2026-10-03T15:00:00"/>
    <m/>
    <s v="PS"/>
    <s v="X"/>
    <s v="NO ADDON"/>
    <n v="20261003"/>
    <s v="Completed"/>
    <s v="HSI Bisnis Promo Hari Pelanggan Nasional PSB 70% - 100 Mbps"/>
    <s v="INDIBIZ"/>
    <m/>
    <m/>
    <d v="2026-10-03T15:00:00"/>
    <s v="2026-10-03 15:00:00 | Jam Pemasangan : 08:00 - 12.00 Tanggal Pemasangan : SABTU 03 OKTOBER 2026 Info Tambahan : Hubungi pelanggan sebelum datang ke lokasi"/>
    <n v="2026"/>
    <n v="10"/>
    <n v="3"/>
    <d v="2026-10-03T00:00:00"/>
    <n v="-0.625"/>
    <x v="0"/>
  </r>
  <r>
    <n v="234"/>
    <n v="1002621598"/>
    <n v="3"/>
    <x v="1"/>
    <n v="5"/>
    <s v="KEDIRI"/>
    <s v="BLITAR"/>
    <s v="BLR"/>
    <s v="REG"/>
    <s v="AO"/>
    <x v="0"/>
    <s v="1P INET"/>
    <s v="Completed (PS)"/>
    <s v="RBS-Regional 3"/>
    <d v="2026-10-05T08:35:40"/>
    <d v="2026-10-06T16:31:14"/>
    <n v="69404037"/>
    <m/>
    <n v="152730235881"/>
    <s v="PT. MODERNA TEHNIK PERKASA (Kantor Pusat)"/>
    <s v="ODP-BLR-FAF/31 FAF/D02/31.01"/>
    <s v="WO065737050"/>
    <m/>
    <m/>
    <m/>
    <n v="112.15760714823401"/>
    <n v="-8.10727050232002"/>
    <s v="|MN00385|MYIA-012226393594/POI/oky nigel/0857488273363/modernatehnikperkasa1@gmail.com"/>
    <s v="MYIB_ASSISTANT"/>
    <m/>
    <m/>
    <m/>
    <m/>
    <m/>
    <m/>
    <m/>
    <m/>
    <s v="Management Janji"/>
    <s v="2026-10-06 08:00:00 | No HP : 0857488273363 No Alt : - M Janji : 06 Oktober 2026 Jam Pasang : Pagi / Siang Note : hubungi pelanggan jika ingin kelokasi "/>
    <s v="FCC"/>
    <d v="2026-05-10T08:40:40"/>
    <d v="2026-10-06T08:00:00"/>
    <m/>
    <s v="PS"/>
    <s v="X"/>
    <s v="OCA"/>
    <n v="20261006"/>
    <s v="Completed"/>
    <s v="HSI Bisnis Bundling OCA Breach Checker Promo 2026 PSB 70% - 150 Mbps"/>
    <s v="INDIBIZ"/>
    <m/>
    <m/>
    <d v="2026-10-06T08:00:00"/>
    <s v="2026-10-06 08:00:00 | No HP : 0857488273363 No Alt : - M Janji : 06 Oktober 2026 Jam Pasang : Pagi / Siang Note : hubungi pelanggan jika ingin kelokasi "/>
    <n v="2026"/>
    <n v="10"/>
    <n v="6"/>
    <d v="2026-10-06T00:00:00"/>
    <n v="-0.33333333333575865"/>
    <x v="0"/>
  </r>
  <r>
    <n v="235"/>
    <n v="1002636628"/>
    <n v="3"/>
    <x v="1"/>
    <n v="5"/>
    <s v="KEDIRI"/>
    <s v="BLITAR"/>
    <s v="BLR"/>
    <s v="REG"/>
    <s v="AO"/>
    <x v="0"/>
    <s v="1P INET"/>
    <s v="Completed (PS)"/>
    <s v="RBS-Regional 3"/>
    <d v="2026-10-14T12:16:36"/>
    <d v="2026-10-15T16:15:30"/>
    <n v="69410040"/>
    <m/>
    <n v="152730235945"/>
    <s v="Mail Audio Blitar"/>
    <s v="ODP-BLR-FAA/55 FAA/D06/55.01"/>
    <s v="WO066397617"/>
    <m/>
    <m/>
    <m/>
    <n v="112.146074"/>
    <n v="-8.0993460000000006"/>
    <s v="|MN00385|MYIA-049570868391/POI/dayatullah/085770370295/badotmusic@gmail.com"/>
    <s v="MYIB_ASSISTANT"/>
    <m/>
    <m/>
    <m/>
    <m/>
    <m/>
    <m/>
    <m/>
    <m/>
    <s v="Management Janji"/>
    <s v="2026-10-15 11:00:00 | Tanggal Pemasangan : 15 Oktober 2026 Jam pemasangan : 08.00 12.00 Info Tambahan : Hubungi pelanggan dulu sebelum ke lokasi terima kasih."/>
    <s v="FCC"/>
    <s v="14-10-2026 12:24:54"/>
    <d v="2026-10-15T11:00:00"/>
    <m/>
    <s v="PS"/>
    <s v="X"/>
    <s v="NO ADDON"/>
    <n v="20261015"/>
    <s v="Completed"/>
    <s v="HSI Bisnis Basic Promo Hari Pelanggan Nasional PSB 70% - 50 Mbps"/>
    <s v="INDIBIZ"/>
    <m/>
    <m/>
    <d v="2026-10-15T11:00:00"/>
    <s v="2026-10-15 11:00:00 | Tanggal Pemasangan : 15 Oktober 2026 Jam pemasangan : 08.00 12.00 Info Tambahan : Hubungi pelanggan dulu sebelum ke lokasi terima kasih."/>
    <n v="2026"/>
    <n v="10"/>
    <n v="15"/>
    <d v="2026-10-15T00:00:00"/>
    <n v="-0.45833333333575865"/>
    <x v="0"/>
  </r>
  <r>
    <n v="236"/>
    <n v="1002636704"/>
    <n v="3"/>
    <x v="1"/>
    <n v="5"/>
    <s v="KEDIRI"/>
    <s v="BLITAR"/>
    <s v="BLR"/>
    <s v="REG"/>
    <s v="AO"/>
    <x v="0"/>
    <s v="1P INET"/>
    <s v="Completed (PS)"/>
    <s v="RBS-Regional 3"/>
    <d v="2026-10-14T12:54:35"/>
    <d v="2026-10-14T17:40:26"/>
    <n v="69410079"/>
    <m/>
    <n v="152730235946"/>
    <s v="LPK MANABU INSAN MULIA"/>
    <s v="ODP-BLR-FBZ/18 FBZ/D02/18.01"/>
    <s v="WO066401464"/>
    <m/>
    <m/>
    <m/>
    <n v="112.153120972216"/>
    <n v="-8.1237073161390398"/>
    <s v="MD|MYDB-20261014270743|DN00001/MN00419|LPK MANABU INSAN MULIA|085735716222"/>
    <s v="MYDIGIBIZPARTNER"/>
    <m/>
    <m/>
    <m/>
    <m/>
    <m/>
    <m/>
    <m/>
    <m/>
    <s v="Management Janji"/>
    <s v="2026-10-15 11:00:00 | Tanggal Pemasangan : 15 Oktober 2026 Jam pemasangan : 08.00 12.00 Info Tambahan : Hubungi pelanggan dulu sebelum ke lokasi terima kasih."/>
    <s v="FCC"/>
    <s v="14-10-2026 12:55:15"/>
    <d v="2026-10-15T11:00:00"/>
    <m/>
    <s v="PS"/>
    <s v="X"/>
    <s v="NO ADDON"/>
    <n v="20261014"/>
    <s v="Completed"/>
    <s v="HSI Bisnis Promo Hari Pelanggan Nasional PSB 70% - 50 Mbps"/>
    <s v="INDIBIZ"/>
    <m/>
    <m/>
    <d v="2026-10-15T11:00:00"/>
    <s v="2026-10-15 11:00:00 | Tanggal Pemasangan : 15 Oktober 2026 Jam pemasangan : 08.00 12.00 Info Tambahan : Hubungi pelanggan dulu sebelum ke lokasi terima kasih."/>
    <n v="2026"/>
    <n v="10"/>
    <n v="14"/>
    <d v="2026-10-14T00:00:00"/>
    <n v="-1.4583333333357587"/>
    <x v="0"/>
  </r>
  <r>
    <n v="237"/>
    <n v="1002628216"/>
    <n v="3"/>
    <x v="2"/>
    <n v="4"/>
    <s v="MAGELANG"/>
    <s v="KEBUMEN"/>
    <s v="GOM"/>
    <s v="REG"/>
    <s v="AO"/>
    <x v="0"/>
    <s v="1P INET"/>
    <s v="Completed (PS)"/>
    <s v="RBS-Regional 3"/>
    <d v="2026-10-08T16:11:34"/>
    <d v="2026-10-09T14:11:58"/>
    <n v="69406733"/>
    <m/>
    <n v="146140112415"/>
    <s v="SPPG SEMPOR - Kbm"/>
    <s v="ODP-GOM-FAM/030 FAM/D04/030.01"/>
    <s v="WO066034518"/>
    <m/>
    <m/>
    <m/>
    <n v="109.4991311"/>
    <n v="-7.5775895999999996"/>
    <s v="|MN00664|MYIA-059686999530/POI/Daryanto/082226771111/sppgsempor27@gmail.com"/>
    <s v="MYIB_ASSISTANT"/>
    <m/>
    <m/>
    <m/>
    <m/>
    <m/>
    <m/>
    <m/>
    <m/>
    <s v="Management Janji"/>
    <s v="2026-10-11 08:00:00 | Tanggal pemasangan: 09/10/2026 Jam pemasangan : siang Info Tambahan : Hubungi pelanggan dulu sebelum ke lokasi terima kasih."/>
    <s v="FCC"/>
    <d v="2026-08-10T16:25:42"/>
    <d v="2026-10-11T08:00:00"/>
    <m/>
    <s v="PS"/>
    <s v="GOMBONG"/>
    <s v="NO ADDON"/>
    <n v="20261009"/>
    <s v="Completed"/>
    <s v="HSI Bisnis Basic Promo Hari Pelanggan Nasional PSB 70% - 100 Mbps Dual Band"/>
    <s v="INDIBIZ"/>
    <m/>
    <m/>
    <d v="2026-10-11T08:00:00"/>
    <s v="2026-10-11 08:00:00 | Tanggal pemasangan: 09/10/2026 Jam pemasangan : siang Info Tambahan : Hubungi pelanggan dulu sebelum ke lokasi terima kasih."/>
    <n v="2026"/>
    <n v="10"/>
    <n v="9"/>
    <d v="2026-10-09T00:00:00"/>
    <n v="-2.3333333333357587"/>
    <x v="0"/>
  </r>
  <r>
    <n v="238"/>
    <n v="1002633297"/>
    <n v="3"/>
    <x v="2"/>
    <n v="4"/>
    <s v="MAGELANG"/>
    <s v="KEBUMEN"/>
    <s v="GOM"/>
    <s v="REG"/>
    <s v="AO"/>
    <x v="0"/>
    <s v="1P INET"/>
    <s v="Completed (PS)"/>
    <s v="RBS-Regional 3"/>
    <d v="2026-10-12T15:02:38"/>
    <d v="2026-10-13T17:05:51"/>
    <n v="69408772"/>
    <m/>
    <n v="146140112425"/>
    <s v="SEKOLAH DASAR NEGERI 1 KARANGGDUWUR NEW"/>
    <s v="ODP-GOM-FAP/065 FAP/D04/065.01"/>
    <s v="WO066268739"/>
    <m/>
    <m/>
    <m/>
    <n v="109.40616"/>
    <n v="-7.7500210000000003"/>
    <s v="|MN00662|MYIA-028122784437/POI/SRI HARYANI/085329494223/satukarangduwur@gmail.com"/>
    <s v="MYIB_ASSISTANT"/>
    <m/>
    <m/>
    <m/>
    <m/>
    <m/>
    <m/>
    <m/>
    <m/>
    <s v="Management Janji"/>
    <s v="2026-10-14 11:00:00 | Tanggal : 13 Oktober 2026 Jam : pagi siang Hubungi pelanggan sebelum ke lokasi "/>
    <s v="FCC"/>
    <d v="2026-12-10T15:25:51"/>
    <d v="2026-10-14T11:00:00"/>
    <m/>
    <s v="PS"/>
    <s v="GOMBONG"/>
    <s v="NO ADDON"/>
    <n v="20261013"/>
    <s v="Completed"/>
    <s v="HSI Bisnis Basic Promo Hari Pelanggan Nasional PSB 70% - 50 Mbps"/>
    <s v="INDIBIZ"/>
    <m/>
    <m/>
    <d v="2026-10-14T11:00:00"/>
    <s v="2026-10-14 11:00:00 | Tanggal : 13 Oktober 2026 Jam : pagi siang Hubungi pelanggan sebelum ke lokasi "/>
    <n v="2026"/>
    <n v="10"/>
    <n v="13"/>
    <d v="2026-10-13T00:00:00"/>
    <n v="-1.4583333333357587"/>
    <x v="0"/>
  </r>
  <r>
    <n v="239"/>
    <n v="1002636676"/>
    <n v="3"/>
    <x v="2"/>
    <n v="4"/>
    <s v="MAGELANG"/>
    <s v="KEBUMEN"/>
    <s v="GOM"/>
    <s v="REG"/>
    <s v="AO"/>
    <x v="0"/>
    <s v="1P INET"/>
    <s v="Completed (PS)"/>
    <s v="RBS-Regional 3"/>
    <d v="2026-10-14T12:41:41"/>
    <d v="2026-10-15T13:41:48"/>
    <n v="69410097"/>
    <m/>
    <n v="146140112428"/>
    <s v="SEKOLAH DASAR NEGERI PURWODADI KANTOR"/>
    <s v="ODP-GOM-FAD/019 FAD/D02/019.01"/>
    <s v="WO066400278"/>
    <m/>
    <m/>
    <m/>
    <n v="109.52082299999999"/>
    <n v="-7.6846139999999998"/>
    <s v="|MN00662|MYIA-003488087410/POI/Rokhim parmuji haryanti/085293608688/purwodadisdn2021@gmail.com"/>
    <s v="MYIB_ASSISTANT"/>
    <m/>
    <m/>
    <m/>
    <m/>
    <m/>
    <m/>
    <m/>
    <m/>
    <s v="Management Janji"/>
    <s v="2026-10-15 11:00:00 | Nama : BU ROKHIM PAMUJI HARYANTI No Hp : 085293608688 No Hp Alternatif :  Tanggal : 15 Oktober 2026 Interval : PAGI  Note : Mohon hubungi pelanggan terlebih dahulu"/>
    <s v="FCC"/>
    <s v="14-10-2026 12:54:45"/>
    <d v="2026-10-15T11:00:00"/>
    <m/>
    <s v="PS"/>
    <s v="GOMBONG"/>
    <s v="NO ADDON"/>
    <n v="20261015"/>
    <s v="Completed"/>
    <s v="HSI Bisnis Basic Promo Hari Pelanggan Nasional PSB 70% - 50 Mbps"/>
    <s v="INDIBIZ"/>
    <m/>
    <m/>
    <d v="2026-10-15T11:00:00"/>
    <s v="2026-10-15 11:00:00 | Nama : BU ROKHIM PAMUJI HARYANTI No Hp : 085293608688 No Hp Alternatif :  Tanggal : 15 Oktober 2026 Interval : PAGI  Note : Mohon hubungi pelanggan terlebih dahulu"/>
    <n v="2026"/>
    <n v="10"/>
    <n v="15"/>
    <d v="2026-10-15T00:00:00"/>
    <n v="-0.45833333333575865"/>
    <x v="0"/>
  </r>
  <r>
    <n v="240"/>
    <n v="1002634938"/>
    <n v="3"/>
    <x v="2"/>
    <n v="4"/>
    <s v="MAGELANG"/>
    <s v="KEBUMEN"/>
    <s v="GOM"/>
    <s v="REG"/>
    <s v="AO"/>
    <x v="0"/>
    <s v="1P INET"/>
    <s v="7 | OSS - PROVISIONING ISSUED"/>
    <s v="RBS-Regional 3"/>
    <d v="2026-10-13T13:08:35"/>
    <d v="2026-10-14T11:13:31"/>
    <n v="69409385"/>
    <m/>
    <n v="146140112427"/>
    <s v="MI MUHAMMADIYAH"/>
    <s v="ODP-GOM-FAD/043 FAD/D07/043.01"/>
    <s v="WO066330534"/>
    <m/>
    <m/>
    <m/>
    <n v="109.503471"/>
    <n v="-7.6610259999999997"/>
    <s v="|MN00662|MYIA-008242095859/POI/Wahyu/085229773778/mim.madureso@gmail.com"/>
    <s v="MYIB_ASSISTANT"/>
    <m/>
    <m/>
    <m/>
    <m/>
    <m/>
    <m/>
    <m/>
    <m/>
    <s v="Management Janji"/>
    <s v="2026-10-14 11:00:00 | Nama PIC : Wahyu No HP : 085229773778 Alt :  Tgl Pemasangan : 14 Oktober 2026 Interval : PAGI / SIANG Note : Hubungi pelanggan terlebih dahulu"/>
    <s v="FCC"/>
    <s v="13-10-2026 13:25:28"/>
    <d v="2026-10-14T11:00:00"/>
    <m/>
    <s v="PI"/>
    <s v="GOMBONG"/>
    <s v="NO ADDON"/>
    <m/>
    <s v="Provisioning Issued"/>
    <s v="HSI Bisnis Basic Khusus Winback PSB 70% - 100 Mbps"/>
    <s v="INDIBIZ"/>
    <m/>
    <m/>
    <d v="2026-10-14T11:00:00"/>
    <s v="2026-10-14 11:00:00 | Nama PIC : Wahyu No HP : 085229773778 Alt :  Tgl Pemasangan : 14 Oktober 2026 Interval : PAGI / SIANG Note : Hubungi pelanggan terlebih dahulu"/>
    <m/>
    <m/>
    <m/>
    <e v="#NUM!"/>
    <e v="#NUM!"/>
    <x v="1"/>
  </r>
  <r>
    <n v="241"/>
    <n v="1002629923"/>
    <n v="3"/>
    <x v="2"/>
    <n v="4"/>
    <s v="MAGELANG"/>
    <s v="KEBUMEN"/>
    <s v="KAK"/>
    <s v="REG"/>
    <s v="AO"/>
    <x v="0"/>
    <s v="1P INET"/>
    <s v="Completed (PS)"/>
    <s v="RBS-Regional 3"/>
    <d v="2026-10-09T14:31:36"/>
    <d v="2026-10-10T13:03:56"/>
    <n v="69407448"/>
    <m/>
    <n v="141177105470"/>
    <s v="SPPG PETANAHAN KRGGADUNG"/>
    <s v="ODP-KAK-FAG/160 FAG/D11/160.01"/>
    <s v="WO066095156"/>
    <m/>
    <m/>
    <m/>
    <n v="109.58526639999999"/>
    <n v="-7.7667143999999899"/>
    <s v="|MN00664|MYIA-051413914474/POI/Daryani/087788908407/sppgpetanahankaranggadung@gmail.com"/>
    <s v="MYIB_ASSISTANT"/>
    <m/>
    <m/>
    <m/>
    <m/>
    <m/>
    <m/>
    <m/>
    <m/>
    <s v="Management Janji"/>
    <s v="2026-10-10 11:00:00 | M Janji : (10/10/2026) jam Pasang : 09:00 Note : hubungi pelanggan jika ingin kelokasi  "/>
    <s v="FCC"/>
    <d v="2026-09-10T14:40:29"/>
    <d v="2026-10-10T11:00:00"/>
    <m/>
    <s v="PS"/>
    <s v="GOMBONG"/>
    <s v="NO ADDON"/>
    <n v="20261010"/>
    <s v="Completed"/>
    <s v="HSI Bisnis Basic Promo Hari Pelanggan Nasional PSB 70% - 100 Mbps"/>
    <s v="INDIBIZ"/>
    <m/>
    <m/>
    <d v="2026-10-10T11:00:00"/>
    <s v="2026-10-10 11:00:00 | M Janji : (10/10/2026) jam Pasang : 09:00 Note : hubungi pelanggan jika ingin kelokasi  "/>
    <n v="2026"/>
    <n v="10"/>
    <n v="10"/>
    <d v="2026-10-10T00:00:00"/>
    <n v="-0.45833333333575865"/>
    <x v="0"/>
  </r>
  <r>
    <n v="242"/>
    <n v="1002637138"/>
    <n v="3"/>
    <x v="2"/>
    <n v="4"/>
    <s v="MAGELANG"/>
    <s v="KEBUMEN"/>
    <s v="KAK"/>
    <s v="REG"/>
    <s v="AO"/>
    <x v="0"/>
    <s v="1P INET"/>
    <s v="Completed (PS)"/>
    <s v="RBS-Regional 3"/>
    <d v="2026-10-14T15:29:40"/>
    <d v="2026-10-15T12:08:30"/>
    <n v="69410262"/>
    <m/>
    <n v="141177105584"/>
    <s v="KANTOR DESA CANDI KECAMATAN KARANGANYAR KEBUMEN"/>
    <s v="ODP-KAK-FAC/010"/>
    <s v="WO066420261"/>
    <m/>
    <m/>
    <m/>
    <n v="109.583875536918"/>
    <n v="-7.6266233260935898"/>
    <s v="|MN02495|MYIA-096877075449/POI/LARAS SIWI WARDHANI/082138849551/wardanilaras@gmail.com"/>
    <s v="MYIB_ASSISTANT"/>
    <m/>
    <m/>
    <m/>
    <m/>
    <m/>
    <m/>
    <m/>
    <m/>
    <s v="Management Janji"/>
    <s v="2026-10-15 15:00:00 | Jam pemasangan : 12.00 Info Tambahan : Hubungi pelanggan dulu sebelum ke lokasi terimakasih  "/>
    <s v="FCC"/>
    <s v="14-10-2026 15:39:52"/>
    <d v="2026-10-15T15:00:00"/>
    <m/>
    <s v="PS"/>
    <s v="GOMBONG"/>
    <s v="NO ADDON"/>
    <n v="20261015"/>
    <s v="Completed"/>
    <s v="HSI Bisnis Promo Hari Pelanggan Nasional PSB 70% - 100 Mbps"/>
    <s v="INDIBIZ"/>
    <m/>
    <m/>
    <d v="2026-10-15T15:00:00"/>
    <s v="2026-10-15 15:00:00 | Jam pemasangan : 12.00 Info Tambahan : Hubungi pelanggan dulu sebelum ke lokasi terimakasih  "/>
    <n v="2026"/>
    <n v="10"/>
    <n v="15"/>
    <d v="2026-10-15T00:00:00"/>
    <n v="-0.625"/>
    <x v="0"/>
  </r>
  <r>
    <n v="243"/>
    <n v="1002626689"/>
    <n v="3"/>
    <x v="2"/>
    <n v="4"/>
    <s v="MAGELANG"/>
    <s v="KEBUMEN"/>
    <s v="KBM"/>
    <s v="REG"/>
    <s v="AO"/>
    <x v="0"/>
    <s v="1P INET"/>
    <s v="Completed (PS)"/>
    <s v="RBS-Regional 3"/>
    <d v="2026-10-07T16:01:40"/>
    <d v="2026-10-09T10:50:43"/>
    <n v="69406051"/>
    <m/>
    <n v="142141120376"/>
    <s v="SDIT Al Madinah"/>
    <s v="ODP-KBM-FAC/060 FAC/D05/060.01"/>
    <s v="WO065955866"/>
    <m/>
    <m/>
    <m/>
    <n v="109.67054"/>
    <n v="-7.6745599999999996"/>
    <s v="|MB00449|MYIA-060295935400/POI/bapak/087737911190/ahmadyasin794@gmail.com"/>
    <s v="MYIB_ASSISTANT"/>
    <m/>
    <m/>
    <m/>
    <m/>
    <m/>
    <m/>
    <m/>
    <m/>
    <s v="Management Janji"/>
    <s v="2026-10-08 15:00:00 | Tanggal pemasangan : 08 OKTOBER 2026 Jam pemasangan : pagi/siang Info Tambahan : Hubungi pelanggan dulu sebelum ke lokasi terima kasih"/>
    <s v="FCC"/>
    <d v="2026-07-10T16:10:22"/>
    <d v="2026-10-08T15:00:00"/>
    <m/>
    <s v="PS"/>
    <s v="X"/>
    <s v="NO ADDON"/>
    <n v="20261009"/>
    <s v="Completed"/>
    <s v="HSI Bisnis Promo Hari Pelanggan Nasional PSB 70% - 50 Mbps"/>
    <s v="INDIBIZ"/>
    <m/>
    <m/>
    <d v="2026-10-08T15:00:00"/>
    <s v="2026-10-08 15:00:00 | Tanggal pemasangan : 08 OKTOBER 2026 Jam pemasangan : pagi/siang Info Tambahan : Hubungi pelanggan dulu sebelum ke lokasi terima kasih"/>
    <n v="2026"/>
    <n v="10"/>
    <n v="9"/>
    <d v="2026-10-09T00:00:00"/>
    <n v="0.375"/>
    <x v="0"/>
  </r>
  <r>
    <n v="244"/>
    <n v="1002632713"/>
    <n v="3"/>
    <x v="2"/>
    <n v="4"/>
    <s v="MAGELANG"/>
    <s v="KEBUMEN"/>
    <s v="KBM"/>
    <s v="REG"/>
    <s v="AO"/>
    <x v="0"/>
    <s v="1P INET"/>
    <s v="Completed (PS)"/>
    <s v="RBS-Regional 3"/>
    <d v="2026-10-12T11:56:35"/>
    <d v="2026-10-13T13:02:53"/>
    <n v="69408557"/>
    <m/>
    <n v="142141120392"/>
    <s v="YAYASAN PENDIDIKAN SMP IT AR"/>
    <s v="ODP-KBM-FAG/062 FAG/D02/062.01"/>
    <s v="WO066247377"/>
    <m/>
    <m/>
    <m/>
    <n v="109.636905"/>
    <n v="-7.6793269999999998"/>
    <s v="|MN00662|MYIA-011624393006/POI/Agil Ponco/085842652437/smpitarrisalah.kbm@gmail.com"/>
    <s v="MYIB_ASSISTANT"/>
    <m/>
    <m/>
    <m/>
    <m/>
    <m/>
    <m/>
    <m/>
    <m/>
    <s v="Management Janji"/>
    <s v="2026-10-13 08:00:00 | Nama PIC : BAPAK AGIL No HP : 085842652437 Alt :  M Janji : (SELASA/13/OKTOBER/2026) jam Pasang : 09:00 Note : hubungi pelanggan jika ingin kelokasi"/>
    <s v="FCC"/>
    <d v="2026-12-10T12:25:16"/>
    <d v="2026-10-13T08:00:00"/>
    <m/>
    <s v="PS"/>
    <s v="X"/>
    <s v="NO ADDON"/>
    <n v="20261013"/>
    <s v="Completed"/>
    <s v="HSI Bisnis Basic PSB 70% - 150 Mbps"/>
    <s v="INDIBIZ"/>
    <m/>
    <m/>
    <d v="2026-10-13T08:00:00"/>
    <s v="2026-10-13 08:00:00 | Nama PIC : BAPAK AGIL No HP : 085842652437 Alt :  M Janji : (SELASA/13/OKTOBER/2026) jam Pasang : 09:00 Note : hubungi pelanggan jika ingin kelokasi"/>
    <n v="2026"/>
    <n v="10"/>
    <n v="13"/>
    <d v="2026-10-13T00:00:00"/>
    <n v="-0.33333333333575865"/>
    <x v="0"/>
  </r>
  <r>
    <n v="245"/>
    <n v="1002637383"/>
    <n v="3"/>
    <x v="2"/>
    <n v="4"/>
    <s v="MAGELANG"/>
    <s v="KEBUMEN"/>
    <s v="KBM"/>
    <s v="REG"/>
    <s v="AO"/>
    <x v="0"/>
    <s v="1P INET"/>
    <s v="Completed (PS)"/>
    <s v="RBS-Regional 3"/>
    <d v="2026-10-14T16:59:35"/>
    <d v="2026-10-15T11:20:34"/>
    <n v="69410353"/>
    <m/>
    <n v="142141120410"/>
    <s v="MTS SIDOMORO"/>
    <s v="ODP-KBM-FBK/039"/>
    <s v="WO066428856"/>
    <m/>
    <m/>
    <m/>
    <n v="109.6795005"/>
    <n v="-7.7172200999999996"/>
    <s v="|MN00664|MYIA-083897358188/POI/Malikhatun/085900467460/malikhatun62@guru.smk.belajar.id"/>
    <s v="MYIB_ASSISTANT"/>
    <m/>
    <m/>
    <m/>
    <m/>
    <m/>
    <m/>
    <m/>
    <m/>
    <s v="Management Janji"/>
    <s v="2026-10-16 15:00:00 | Tanggal Pemasangan : 16 Oktober 2026 Jam pemasangan : 08.00 12.00 Info Tambahan : Hubungi pelanggan dulu sebelum ke lokasi terima kasih."/>
    <s v="FCC"/>
    <s v="14-10-2026 17:10:14"/>
    <d v="2026-10-16T15:00:00"/>
    <m/>
    <s v="PS"/>
    <s v="X"/>
    <s v="NO ADDON"/>
    <n v="20261015"/>
    <s v="Completed"/>
    <s v="HSI Bisnis Basic Promo Hari Pelanggan Nasional PSB 70% - 75 Mbps"/>
    <s v="INDIBIZ"/>
    <m/>
    <m/>
    <d v="2026-10-16T15:00:00"/>
    <s v="2026-10-16 15:00:00 | Tanggal Pemasangan : 16 Oktober 2026 Jam pemasangan : 08.00 12.00 Info Tambahan : Hubungi pelanggan dulu sebelum ke lokasi terima kasih."/>
    <n v="2026"/>
    <n v="10"/>
    <n v="15"/>
    <d v="2026-10-15T00:00:00"/>
    <n v="-1.625"/>
    <x v="0"/>
  </r>
  <r>
    <n v="246"/>
    <n v="1002638910"/>
    <n v="3"/>
    <x v="2"/>
    <n v="4"/>
    <s v="MAGELANG"/>
    <s v="KEBUMEN"/>
    <s v="KBM"/>
    <s v="REG"/>
    <s v="AO"/>
    <x v="0"/>
    <m/>
    <s v="MYCX - SEND OPEN PAPERLESS"/>
    <s v="RBS-Regional 3"/>
    <d v="2026-10-15T15:27:18"/>
    <d v="2026-10-15T15:30:21"/>
    <n v="69410976"/>
    <m/>
    <n v="142141120411"/>
    <s v="SEKRETARIAT IDI KEBUMEN"/>
    <s v="ODP-KBM-FAP/009"/>
    <m/>
    <m/>
    <m/>
    <m/>
    <n v="109.662676797567"/>
    <n v="-7.6956871808244403"/>
    <s v="AMRBS/402718/AMY NURHAYATI/R3/MAGELANG/PSB HSI BISNIS 1S 50 MBPS PROMO HARI PELANGGAN 1:1/Arbangatun/ 085225421346; 0813-2713-0692/idikebumen2020@gmail.com"/>
    <s v="Amex"/>
    <m/>
    <m/>
    <m/>
    <m/>
    <m/>
    <m/>
    <m/>
    <m/>
    <m/>
    <m/>
    <m/>
    <s v="15-10-2026 15:40:25"/>
    <m/>
    <m/>
    <s v="INPROGRESS_SC"/>
    <s v="X"/>
    <s v="NO ADDON"/>
    <m/>
    <s v="SEND PAPERLESS OPEN"/>
    <s v="- SP_NOSS;SP_NOSS ~ Internet NOSS Multispeed Network[0]  - SP_NOSS;SP_NOSS ~ Internet NOSS Multispeed Network[0]  - E25060;E25060 ~ ES25 - Paket HSI Bisnis (HSIE) Khusus Winback 2.0[0]  - E25060~null~E25060_UNL;UNL ~ Internet-Link Unlimited Internet Usage"/>
    <s v="INDIBIZ"/>
    <m/>
    <m/>
    <m/>
    <m/>
    <m/>
    <m/>
    <m/>
    <e v="#NUM!"/>
    <e v="#NUM!"/>
    <x v="1"/>
  </r>
  <r>
    <n v="247"/>
    <n v="1002628737"/>
    <n v="3"/>
    <x v="2"/>
    <n v="4"/>
    <s v="MAGELANG"/>
    <s v="PURWOREJJO"/>
    <s v="KTA"/>
    <s v="REG"/>
    <s v="AO"/>
    <x v="0"/>
    <s v="1P INET"/>
    <s v="Completed (PS)"/>
    <s v="RBS-Regional 3"/>
    <d v="2026-10-09T07:59:35"/>
    <d v="2026-10-13T13:16:04"/>
    <n v="69406955"/>
    <m/>
    <n v="146142107657"/>
    <s v="LEMBAGA PELATIHAN KERJA JAPAN"/>
    <s v="ODP-KTA-FAA/026"/>
    <s v="WO066057562"/>
    <m/>
    <m/>
    <m/>
    <n v="109.90255000000001"/>
    <n v="-7.720548"/>
    <s v="|MN00662|MYIA-047639281668/POI/Faroqi/08133220036/farokyjls@gmail.com"/>
    <s v="MYIB_ASSISTANT"/>
    <m/>
    <m/>
    <m/>
    <m/>
    <m/>
    <m/>
    <m/>
    <m/>
    <s v="Management Janji"/>
    <s v="2026-10-13 08:00:00 | Tanggal: 13/10/2026 Jam Pasang: 08.00 - 12.00 Note: Hubungi sebelum ke lokasi, terimakasih"/>
    <s v="FCC"/>
    <d v="2026-09-10T08:10:40"/>
    <d v="2026-10-13T08:00:00"/>
    <m/>
    <s v="PS"/>
    <s v="KUTOARJO"/>
    <s v="NO ADDON"/>
    <n v="20261013"/>
    <s v="Completed"/>
    <s v="HSI Bisnis Basic Promo Hari Pelanggan Nasional PSB 70% - 75 Mbps"/>
    <s v="INDIBIZ"/>
    <m/>
    <m/>
    <d v="2026-10-13T08:00:00"/>
    <s v="2026-10-13 08:00:00 | Tanggal: 13/10/2026 Jam Pasang: 08.00 - 12.00 Note: Hubungi sebelum ke lokasi, terimakasih"/>
    <n v="2026"/>
    <n v="10"/>
    <n v="13"/>
    <d v="2026-10-13T00:00:00"/>
    <n v="-0.33333333333575865"/>
    <x v="0"/>
  </r>
  <r>
    <n v="248"/>
    <n v="1002637233"/>
    <n v="3"/>
    <x v="2"/>
    <n v="4"/>
    <s v="MAGELANG"/>
    <s v="PURWOREJJO"/>
    <s v="KTA"/>
    <s v="REG"/>
    <s v="AO"/>
    <x v="0"/>
    <s v="1P INET"/>
    <s v="Completed (PS)"/>
    <s v="RBS-Regional 3"/>
    <d v="2026-10-14T16:04:40"/>
    <d v="2026-10-15T14:15:04"/>
    <n v="69410305"/>
    <m/>
    <n v="146142107707"/>
    <s v="MBG TAPEN"/>
    <s v="ODP-KTA-FAQ/014 FAQ/D04/014.01"/>
    <s v="WO066423592"/>
    <m/>
    <m/>
    <m/>
    <n v="109.82136989999999"/>
    <n v="-7.7033569000000002"/>
    <s v="|MN01685|MYIA-051335886087/POI/ROWIYANTO BASUKI/085227149955/rowiyanto742@gmail.com"/>
    <s v="MYIB_ASSISTANT"/>
    <m/>
    <m/>
    <m/>
    <m/>
    <m/>
    <m/>
    <m/>
    <m/>
    <s v="Management Janji"/>
    <s v="2026-10-15 15:00:00 | M Janji : (15/10/2026) jam Pasang : 09:00 Note : hubungi pelanggan jika ingin kelokasi"/>
    <s v="FCC"/>
    <s v="14-10-2026 16:10:17"/>
    <d v="2026-10-15T15:00:00"/>
    <m/>
    <s v="PS"/>
    <s v="KUTOARJO"/>
    <s v="NO ADDON"/>
    <n v="20261015"/>
    <s v="Completed"/>
    <s v="HSI Bisnis Promo Hari Pelanggan Nasional PSB 70% - 50 Mbps"/>
    <s v="INDIBIZ"/>
    <m/>
    <m/>
    <d v="2026-10-15T15:00:00"/>
    <s v="2026-10-15 15:00:00 | M Janji : (15/10/2026) jam Pasang : 09:00 Note : hubungi pelanggan jika ingin kelokasi"/>
    <n v="2026"/>
    <n v="10"/>
    <n v="15"/>
    <d v="2026-10-15T00:00:00"/>
    <n v="-0.625"/>
    <x v="0"/>
  </r>
  <r>
    <n v="249"/>
    <n v="1002638388"/>
    <n v="3"/>
    <x v="2"/>
    <n v="4"/>
    <s v="MAGELANG"/>
    <s v="PURWOREJJO"/>
    <s v="KTA"/>
    <s v="REG"/>
    <s v="AO"/>
    <x v="0"/>
    <s v="1P INET"/>
    <s v="MIE - SEND SURVEY"/>
    <s v="RBS-Regional 3"/>
    <d v="2026-10-15T12:56:41"/>
    <d v="2026-10-15T12:58:01"/>
    <n v="69410790"/>
    <m/>
    <n v="146142107709"/>
    <s v="LAB KOMPUTER MTS AL ISLAM JONO"/>
    <s v="ODP-KTA-FAF/042 FAF/D01/042.01"/>
    <s v="WO066473782"/>
    <m/>
    <m/>
    <m/>
    <n v="109.9127836"/>
    <n v="-7.7776494999999999"/>
    <s v="|MN01685|MYIA-082918925215/POI/AFIFATUL ULFAH/085848232751/mtsalislamjono539@gmail.com"/>
    <s v="MYIB_ASSISTANT"/>
    <m/>
    <m/>
    <m/>
    <m/>
    <m/>
    <m/>
    <m/>
    <m/>
    <s v="Management Janji"/>
    <s v="2026-10-17 08:00:00 | Tanggal Pemasangan : 17 Oktober 2026 Jam pemasangan : 08.00 12.00 Info Tambahan : Hubungi pelanggan dulu sebelum ke lokasi terima kasih."/>
    <s v="FCC"/>
    <s v="15-10-2026 13:10:14"/>
    <d v="2026-10-17T08:00:00"/>
    <m/>
    <s v="SURVEY_NEW_MANJA"/>
    <s v="KUTOARJO"/>
    <s v="NO ADDON"/>
    <m/>
    <s v="MIE - SEND SURVEY"/>
    <s v="HSI Bisnis Basic Promo Hari Pelanggan Nasional PSB 70% - 50 Mbps"/>
    <s v="INDIBIZ"/>
    <m/>
    <m/>
    <d v="2026-10-17T08:00:00"/>
    <s v="2026-10-17 08:00:00 | Tanggal Pemasangan : 17 Oktober 2026 Jam pemasangan : 08.00 12.00 Info Tambahan : Hubungi pelanggan dulu sebelum ke lokasi terima kasih."/>
    <m/>
    <m/>
    <m/>
    <e v="#NUM!"/>
    <e v="#NUM!"/>
    <x v="1"/>
  </r>
  <r>
    <n v="250"/>
    <n v="1002638246"/>
    <n v="3"/>
    <x v="2"/>
    <n v="4"/>
    <s v="MAGELANG"/>
    <s v="PURWOREJJO"/>
    <s v="KTA"/>
    <s v="REG"/>
    <s v="AO"/>
    <x v="0"/>
    <s v="1P INET"/>
    <s v="MIE - SEND SURVEY"/>
    <s v="RBS-Regional 3"/>
    <d v="2026-10-15T11:34:35"/>
    <d v="2026-10-15T11:36:07"/>
    <n v="69410728"/>
    <m/>
    <n v="146142107708"/>
    <s v="MTs AL ISLAM JONO"/>
    <s v="ODP-KTA-FAF/042 FAF/D01/042.01"/>
    <s v="WO066465252"/>
    <m/>
    <m/>
    <m/>
    <n v="109.9127836"/>
    <n v="-7.7776494999999999"/>
    <s v="|MN01685|MYIA-012111896352/POI/AFIFATUL ULFAH/085848232751/mtsalislamjono539@gmail.com"/>
    <s v="MYIB_ASSISTANT"/>
    <m/>
    <m/>
    <m/>
    <m/>
    <m/>
    <m/>
    <m/>
    <m/>
    <s v="Management Janji"/>
    <s v="2026-10-16 08:00:00 | Nama Pic : IBU ULFAH No Hp Pic : 085848232751 Jam Pemasangan : 08:00 - 12.00 Tanggal Pemasangan : KAMIS 15 OKTOBER 2026 Info Tambahan : Hubungi pelanggan sebelum datang ke lokasi"/>
    <s v="FCC"/>
    <s v="15-10-2026 11:40:14"/>
    <d v="2026-10-16T08:00:00"/>
    <m/>
    <s v="SURVEY_NEW_MANJA"/>
    <s v="KUTOARJO"/>
    <s v="NO ADDON"/>
    <m/>
    <s v="MIE - SEND SURVEY"/>
    <s v="HSI Bisnis Basic Promo Hari Pelanggan Nasional PSB 70% - 50 Mbps"/>
    <s v="INDIBIZ"/>
    <m/>
    <m/>
    <d v="2026-10-16T08:00:00"/>
    <s v="2026-10-16 08:00:00 | Nama Pic : IBU ULFAH No Hp Pic : 085848232751 Jam Pemasangan : 08:00 - 12.00 Tanggal Pemasangan : KAMIS 15 OKTOBER 2026 Info Tambahan : Hubungi pelanggan sebelum datang ke lokasi"/>
    <m/>
    <m/>
    <m/>
    <e v="#NUM!"/>
    <e v="#NUM!"/>
    <x v="1"/>
  </r>
  <r>
    <n v="251"/>
    <n v="1002623361"/>
    <n v="3"/>
    <x v="2"/>
    <n v="4"/>
    <s v="MAGELANG"/>
    <s v="PURWOREJJO"/>
    <s v="PWJ"/>
    <s v="REG"/>
    <s v="AO"/>
    <x v="0"/>
    <s v="1P INET"/>
    <s v="Completed (PS)"/>
    <s v="RBS-Regional 3"/>
    <d v="2026-10-06T07:26:39"/>
    <d v="2026-10-06T13:16:08"/>
    <n v="69404657"/>
    <m/>
    <n v="142138510638"/>
    <s v="SMP NEGERI 3 GIRIMULYO"/>
    <s v="ODP-PWJ-FBD/018 FBD/D01/018.01"/>
    <s v="WO065819382"/>
    <m/>
    <m/>
    <m/>
    <n v="110.12300380000001"/>
    <n v="-7.7518275999999897"/>
    <s v="|MN01685|MYIA-000011312879/POI/MUSTOFA/082324983878/smpnegeritigagirimulyo@gmail.com"/>
    <s v="MYIB_ASSISTANT"/>
    <m/>
    <m/>
    <m/>
    <m/>
    <m/>
    <m/>
    <m/>
    <m/>
    <s v="Management Janji"/>
    <s v="2026-10-08 08:00:00 | Tanggal Pemasangan : 06 Oktober 2026 Jam Pemasangan : 08:00 15:00 Info Tambahan : Hubungi pelanggan dulu sebelum ke lokasi terimakasih"/>
    <s v="FCC"/>
    <d v="2026-06-10T08:10:17"/>
    <d v="2026-10-08T08:00:00"/>
    <m/>
    <s v="PS"/>
    <s v="X"/>
    <s v="NO ADDON"/>
    <n v="20261006"/>
    <s v="Completed"/>
    <s v="HSI Bisnis Basic Promo Hari Pelanggan Nasional PSB 70% - 150 Mbps"/>
    <s v="INDIBIZ"/>
    <m/>
    <m/>
    <d v="2026-10-08T08:00:00"/>
    <s v="2026-10-08 08:00:00 | Tanggal Pemasangan : 06 Oktober 2026 Jam Pemasangan : 08:00 15:00 Info Tambahan : Hubungi pelanggan dulu sebelum ke lokasi terimakasih"/>
    <n v="2026"/>
    <n v="10"/>
    <n v="6"/>
    <d v="2026-10-06T00:00:00"/>
    <n v="-2.3333333333357587"/>
    <x v="0"/>
  </r>
  <r>
    <n v="252"/>
    <n v="1002617592"/>
    <n v="3"/>
    <x v="2"/>
    <n v="4"/>
    <s v="MAGELANG"/>
    <s v="MAGELANG"/>
    <s v="MGE"/>
    <s v="REG"/>
    <s v="AO"/>
    <x v="0"/>
    <s v="1P INET"/>
    <s v="Completed (PS)"/>
    <s v="RBS-Regional 3"/>
    <d v="2026-10-01T11:26:34"/>
    <d v="2026-10-03T08:51:35"/>
    <n v="69402247"/>
    <m/>
    <n v="146137148326"/>
    <s v="PT KEM WOOD GRACE INDUSTRY(RUANG ROTARI)"/>
    <s v="ODP-MGE-FV/111"/>
    <s v="WO065477316"/>
    <m/>
    <m/>
    <m/>
    <n v="110.25726611905201"/>
    <n v="-7.3721803621597299"/>
    <s v="|MN02395|MYIA-037783953843/POI/AHMAD AFAN/08112782821/purchase.kwgi@gmail.com"/>
    <s v="MYIB_ASSISTANT"/>
    <m/>
    <m/>
    <m/>
    <m/>
    <m/>
    <m/>
    <m/>
    <m/>
    <s v="Management Janji"/>
    <s v="2026-10-03 15:00:00 | M Janji :  02 Okt  2026 Jam Pasang : Pagi / Siang Note : hubungi pelanggan jika ingin kelokasi"/>
    <s v="FCC"/>
    <d v="2026-01-10T11:40:20"/>
    <d v="2026-10-03T15:00:00"/>
    <m/>
    <s v="PS"/>
    <s v="X"/>
    <s v="NO ADDON"/>
    <n v="20261003"/>
    <s v="Completed"/>
    <s v="HSI Bisnis Promo Hari Pelanggan Nasional PSB 70% - 100 Mbps"/>
    <s v="INDIBIZ"/>
    <m/>
    <m/>
    <d v="2026-10-03T15:00:00"/>
    <s v="2026-10-03 15:00:00 | M Janji :  02 Okt  2026 Jam Pasang : Pagi / Siang Note : hubungi pelanggan jika ingin kelokasi"/>
    <n v="2026"/>
    <n v="10"/>
    <n v="3"/>
    <d v="2026-10-03T00:00:00"/>
    <n v="-0.625"/>
    <x v="0"/>
  </r>
  <r>
    <n v="253"/>
    <n v="1002619545"/>
    <n v="3"/>
    <x v="2"/>
    <n v="4"/>
    <s v="MAGELANG"/>
    <s v="MAGELANG"/>
    <s v="MGE"/>
    <s v="REG"/>
    <s v="AO"/>
    <x v="0"/>
    <s v="1P INET"/>
    <s v="Completed (PS)"/>
    <s v="RBS-Regional 3"/>
    <d v="2026-10-02T11:25:34"/>
    <d v="2026-10-05T09:02:58"/>
    <n v="69402950"/>
    <m/>
    <n v="146137148318"/>
    <s v="PT. TEMPURAN MAKMUR ENERGI SPBU 4456111"/>
    <s v="ODP-MGE-FN/024 FN/D01/024.01"/>
    <s v="WO065562547"/>
    <m/>
    <m/>
    <m/>
    <n v="110.1687846"/>
    <n v="-7.5391551999999997"/>
    <s v="|MN02255|MYIA-042236504182/POI/DANI WIDANANTO/087745472964/spbu4456111@gmail.com"/>
    <s v="MYIB_ASSISTANT"/>
    <m/>
    <m/>
    <m/>
    <m/>
    <m/>
    <m/>
    <m/>
    <m/>
    <s v="Management Janji"/>
    <s v="2026-10-04 15:00:00 | Nama PIC : bapak DANI No HP : 087745472964 Alt :  M Janji : (minggu/4/oktober/2026) jam Pasang : 09:00 Note : hubungi pelanggan jika ingin kelokasi"/>
    <s v="FCC"/>
    <d v="2026-02-10T11:39:58"/>
    <d v="2026-10-04T15:00:00"/>
    <m/>
    <s v="PS"/>
    <s v="X"/>
    <s v="NO ADDON"/>
    <n v="20261005"/>
    <s v="Completed"/>
    <s v="HSI Bisnis Basic Promo Hari Pelanggan Nasional PSB 70% - 75 Mbps"/>
    <s v="INDIBIZ"/>
    <m/>
    <m/>
    <d v="2026-10-04T15:00:00"/>
    <s v="2026-10-04 15:00:00 | Nama PIC : bapak DANI No HP : 087745472964 Alt :  M Janji : (minggu/4/oktober/2026) jam Pasang : 09:00 Note : hubungi pelanggan jika ingin kelokasi"/>
    <n v="2026"/>
    <n v="10"/>
    <n v="5"/>
    <d v="2026-10-05T00:00:00"/>
    <n v="0.375"/>
    <x v="0"/>
  </r>
  <r>
    <n v="254"/>
    <n v="1002620316"/>
    <n v="3"/>
    <x v="2"/>
    <n v="4"/>
    <s v="MAGELANG"/>
    <s v="MAGELANG"/>
    <s v="MGE"/>
    <s v="REG"/>
    <s v="AO"/>
    <x v="0"/>
    <s v="1P INET"/>
    <s v="Completed (PS)"/>
    <s v="RBS-Regional 3"/>
    <d v="2026-10-02T15:43:39"/>
    <d v="2026-10-05T14:31:23"/>
    <n v="69403267"/>
    <m/>
    <n v="146137148354"/>
    <s v="Kantor Pemerintah Desa Sukorejo"/>
    <s v="ODP-MGE-FBL/041"/>
    <s v="WO065593603"/>
    <m/>
    <m/>
    <m/>
    <n v="110.294973"/>
    <n v="-7.453913"/>
    <s v="|MN02816|MYIA-062916258735/POI/Muchayat/081391211330/kantorpemdessukorejo@gmail.com"/>
    <s v="MYIB_ASSISTANT"/>
    <m/>
    <m/>
    <m/>
    <m/>
    <m/>
    <m/>
    <m/>
    <m/>
    <s v="Management Janji"/>
    <s v="2026-10-05 15:00:00 | Nama PIC:  bp mochayat  No HP: 081391211330 Alt: Tanggal: 5/10/2026 Jam Pasang: Sore Note: Hubungi sebelum ke lokasi, terimakasih.   "/>
    <s v="FCC"/>
    <d v="2026-02-10T15:55:26"/>
    <d v="2026-10-05T15:00:00"/>
    <m/>
    <s v="PS"/>
    <s v="X"/>
    <s v="NO ADDON"/>
    <n v="20261005"/>
    <s v="Completed"/>
    <s v="HSI Bisnis Basic Promo Hari Pelanggan Nasional PSB 70% - 50 Mbps"/>
    <s v="INDIBIZ"/>
    <m/>
    <m/>
    <d v="2026-10-05T15:00:00"/>
    <s v="2026-10-05 15:00:00 | Nama PIC:  bp mochayat  No HP: 081391211330 Alt: Tanggal: 5/10/2026 Jam Pasang: Sore Note: Hubungi sebelum ke lokasi, terimakasih.   "/>
    <n v="2026"/>
    <n v="10"/>
    <n v="5"/>
    <d v="2026-10-05T00:00:00"/>
    <n v="-0.625"/>
    <x v="0"/>
  </r>
  <r>
    <n v="255"/>
    <n v="1002623165"/>
    <n v="3"/>
    <x v="2"/>
    <n v="4"/>
    <s v="MAGELANG"/>
    <s v="MAGELANG"/>
    <s v="MGE"/>
    <s v="REG"/>
    <s v="AO"/>
    <x v="0"/>
    <s v="1P INET"/>
    <s v="Completed (PS)"/>
    <s v="RBS-Regional 3"/>
    <d v="2026-10-05T16:46:35"/>
    <d v="2026-10-08T11:57:49"/>
    <n v="69404579"/>
    <m/>
    <n v="146137148364"/>
    <s v="YAYASAN SYUBBANUL WATHON BANDONGAN (ASRI MART)"/>
    <s v="ODP-MGE-FAG/086 FAG/D03/086.01"/>
    <s v="WO065800304"/>
    <m/>
    <m/>
    <m/>
    <n v="110.18037881659799"/>
    <n v="-7.4892017508885802"/>
    <s v="|MN02395|MYIA-095809037930/POI/DANI RAHMAN SUHADAK/081239312406/daniworsnop36@gmail.com"/>
    <s v="MYIB_ASSISTANT"/>
    <m/>
    <m/>
    <m/>
    <m/>
    <m/>
    <m/>
    <m/>
    <m/>
    <s v="Management Janji"/>
    <s v="2026-10-07 08:00:00 | Tanggal : 7 Oktober 2026 Jam : pagi  Hubungi pelanggan sebelum ke lokasi "/>
    <s v="FCC"/>
    <d v="2026-05-10T17:25:47"/>
    <d v="2026-10-07T08:00:00"/>
    <m/>
    <s v="PS"/>
    <s v="X"/>
    <s v="NO ADDON"/>
    <n v="20261008"/>
    <s v="Completed"/>
    <s v="HSI Bisnis Promo Hari Pelanggan Nasional PSB 70% - 100 Mbps"/>
    <s v="INDIBIZ"/>
    <m/>
    <m/>
    <d v="2026-10-07T08:00:00"/>
    <s v="2026-10-07 08:00:00 | Tanggal : 7 Oktober 2026 Jam : pagi  Hubungi pelanggan sebelum ke lokasi "/>
    <n v="2026"/>
    <n v="10"/>
    <n v="8"/>
    <d v="2026-10-08T00:00:00"/>
    <n v="0.66666666666424135"/>
    <x v="0"/>
  </r>
  <r>
    <n v="256"/>
    <n v="1002623325"/>
    <n v="3"/>
    <x v="2"/>
    <n v="4"/>
    <s v="MAGELANG"/>
    <s v="MAGELANG"/>
    <s v="MGE"/>
    <s v="REG"/>
    <s v="AO"/>
    <x v="0"/>
    <s v="1P INET"/>
    <s v="Completed (PS)"/>
    <s v="RBS-Regional 3"/>
    <d v="2026-10-05T19:39:40"/>
    <d v="2026-10-06T12:42:21"/>
    <n v="69404646"/>
    <m/>
    <n v="146137148366"/>
    <s v="PT KEM WOOD GRACE INDUSTRY"/>
    <s v="ODP-MGE-FV/104 FV/D09/104.01"/>
    <s v="WO065812096"/>
    <m/>
    <m/>
    <m/>
    <n v="110.25817720000001"/>
    <n v="-7.3726548999999997"/>
    <s v="|MN02395|MYIA-046050875412/POI/AHMAD AFAN/08112782821/purchase.kwgi@gmail.com"/>
    <s v="MYIB_ASSISTANT"/>
    <m/>
    <m/>
    <m/>
    <m/>
    <m/>
    <m/>
    <m/>
    <m/>
    <s v="Management Janji"/>
    <s v="2026-10-08 08:00:00 | Tanggal Pemasangan : 08 Oktober 2026 Jam Pemasangan : 08:00 15:00 Info Tambahan : Hubungi pelanggan dulu sebelum ke lokasi terimakasih"/>
    <s v="FCC"/>
    <d v="2026-05-10T19:40:17"/>
    <d v="2026-10-08T08:00:00"/>
    <m/>
    <s v="PS"/>
    <s v="X"/>
    <s v="NO ADDON"/>
    <n v="20261006"/>
    <s v="Completed"/>
    <s v="HSI Bisnis Promo Hari Pelanggan Nasional PSB 70% - 150 Mbps"/>
    <s v="INDIBIZ"/>
    <m/>
    <m/>
    <d v="2026-10-08T08:00:00"/>
    <s v="2026-10-08 08:00:00 | Tanggal Pemasangan : 08 Oktober 2026 Jam Pemasangan : 08:00 15:00 Info Tambahan : Hubungi pelanggan dulu sebelum ke lokasi terimakasih"/>
    <n v="2026"/>
    <n v="10"/>
    <n v="6"/>
    <d v="2026-10-06T00:00:00"/>
    <n v="-2.3333333333357587"/>
    <x v="0"/>
  </r>
  <r>
    <n v="257"/>
    <n v="1002625186"/>
    <n v="3"/>
    <x v="2"/>
    <n v="4"/>
    <s v="MAGELANG"/>
    <s v="MAGELANG"/>
    <s v="MGE"/>
    <s v="REG"/>
    <s v="AO"/>
    <x v="0"/>
    <s v="1P INET"/>
    <s v="Completed (PS)"/>
    <s v="RBS-Regional 3"/>
    <d v="2026-10-06T19:02:43"/>
    <d v="2026-10-07T12:49:16"/>
    <n v="69405397"/>
    <m/>
    <n v="146137148389"/>
    <s v="YAYASAN SYUBBANUL WATHON (SDC)"/>
    <s v="ODP-MGE-FAB/021"/>
    <s v="WO065891642"/>
    <m/>
    <m/>
    <m/>
    <n v="110.26969561138201"/>
    <n v="-7.4568866252958701"/>
    <s v="|MN02395|MYIA-086183272886/POI/MUHAMMAD NUR IKHSAN/085702456700/emnur.ikhsan@gmail.com"/>
    <s v="MYIB_ASSISTANT"/>
    <m/>
    <m/>
    <m/>
    <m/>
    <m/>
    <m/>
    <m/>
    <m/>
    <s v="Management Janji"/>
    <s v="2026-10-07 15:00:00 | Nama PIC:  bp ikhsan  No HP: 085702456700 Alt: Tanggal: 7/10/2026 Jam Pasang: Sore Note: Hubungi sebelum ke lokasi, terimakasih.  "/>
    <s v="FCC"/>
    <d v="2026-06-10T19:11:03"/>
    <d v="2026-10-07T15:00:00"/>
    <m/>
    <s v="PS"/>
    <s v="X"/>
    <s v="NO ADDON"/>
    <n v="20261007"/>
    <s v="Completed"/>
    <s v="HSI Bisnis Promo Hari Pelanggan Nasional PSB 70% - 50 Mbps"/>
    <s v="INDIBIZ"/>
    <m/>
    <m/>
    <d v="2026-10-07T15:00:00"/>
    <s v="2026-10-07 15:00:00 | Nama PIC:  bp ikhsan  No HP: 085702456700 Alt: Tanggal: 7/10/2026 Jam Pasang: Sore Note: Hubungi sebelum ke lokasi, terimakasih.  "/>
    <n v="2026"/>
    <n v="10"/>
    <n v="7"/>
    <d v="2026-10-07T00:00:00"/>
    <n v="-0.625"/>
    <x v="0"/>
  </r>
  <r>
    <n v="258"/>
    <n v="1002623409"/>
    <n v="3"/>
    <x v="2"/>
    <n v="4"/>
    <s v="MAGELANG"/>
    <s v="MAGELANG"/>
    <s v="MGE"/>
    <s v="REG"/>
    <s v="AO"/>
    <x v="0"/>
    <s v="1P INET"/>
    <s v="Completed (PS)"/>
    <s v="RBS-Regional 3"/>
    <d v="2026-10-06T08:26:47"/>
    <d v="2026-10-07T16:11:15"/>
    <n v="69404680"/>
    <m/>
    <n v="146137148367"/>
    <s v="Baynaouna"/>
    <s v="ODP-MGE-FC/026 FC/D02/026.01"/>
    <s v="WO065823481"/>
    <m/>
    <m/>
    <m/>
    <n v="110.21842599999999"/>
    <n v="-7.4423370000000002"/>
    <s v="|MN02816|MYIA-031212779492/POI/Yuyun Wiendyawati/089667815911/baynaouna@gmail.com"/>
    <s v="MYIB_ASSISTANT"/>
    <m/>
    <m/>
    <m/>
    <m/>
    <m/>
    <m/>
    <m/>
    <m/>
    <s v="Management Janji"/>
    <s v="2026-10-08 08:00:00 | Tanggal pemasangan : 08 OKTOBER 2026 Jam pemasangan : pagi/siang Info Tambahan : Hubungi pelanggan dulu sebelum ke lokasi terima kasih"/>
    <s v="FCC"/>
    <d v="2026-06-10T08:40:47"/>
    <d v="2026-10-08T08:00:00"/>
    <m/>
    <s v="PS"/>
    <s v="X"/>
    <s v="NO ADDON"/>
    <n v="20261007"/>
    <s v="Completed"/>
    <s v="HSI Bisnis Basic Promo Hari Pelanggan Nasional PSB 70% - 75 Mbps"/>
    <s v="INDIBIZ"/>
    <m/>
    <m/>
    <d v="2026-10-08T08:00:00"/>
    <s v="2026-10-08 08:00:00 | Tanggal pemasangan : 08 OKTOBER 2026 Jam pemasangan : pagi/siang Info Tambahan : Hubungi pelanggan dulu sebelum ke lokasi terima kasih"/>
    <n v="2026"/>
    <n v="10"/>
    <n v="7"/>
    <d v="2026-10-07T00:00:00"/>
    <n v="-1.3333333333357587"/>
    <x v="0"/>
  </r>
  <r>
    <n v="259"/>
    <n v="1002623818"/>
    <n v="3"/>
    <x v="2"/>
    <n v="4"/>
    <s v="MAGELANG"/>
    <s v="MAGELANG"/>
    <s v="MGE"/>
    <s v="REG"/>
    <s v="AO"/>
    <x v="0"/>
    <s v="1P INET"/>
    <s v="Completed (PS)"/>
    <s v="RBS-Regional 3"/>
    <d v="2026-10-06T10:26:34"/>
    <d v="2026-10-09T16:11:25"/>
    <n v="69404831"/>
    <m/>
    <n v="146137148372"/>
    <s v="YAYASAN SYUBBANUL WATHON (ASRAMA PUTRI)"/>
    <s v="ODP-MGE-FAG/057"/>
    <s v="WO065835052"/>
    <m/>
    <m/>
    <m/>
    <n v="110.17979390000001"/>
    <n v="-7.4886838999999998"/>
    <s v="|MN02395|MYIA-038609734682/POI/DANI RAHMAN SUHADAK/081239312406/daniworsnop36@gmail.com"/>
    <s v="MYIB_ASSISTANT"/>
    <m/>
    <m/>
    <m/>
    <m/>
    <m/>
    <m/>
    <m/>
    <m/>
    <s v="Management Janji"/>
    <s v="2026-10-08 08:00:00 | Waktu pemasangan: 06 oktober 2026 Jam pemasangan : 08.00 - 12.00 Mohon hubungi pelanggan sebelum ke lokasi  Terima kasih "/>
    <s v="FCC"/>
    <d v="2026-06-10T10:40:22"/>
    <d v="2026-10-08T08:00:00"/>
    <s v="Kendala Teknik"/>
    <s v="PS"/>
    <s v="X"/>
    <s v="NO ADDON"/>
    <n v="20261009"/>
    <s v="Completed"/>
    <s v="HSI Bisnis Promo Hari Pelanggan Nasional PSB 70% - 150 Mbps"/>
    <s v="INDIBIZ"/>
    <m/>
    <m/>
    <d v="2026-10-08T08:00:00"/>
    <s v="2026-10-08 08:00:00 | Waktu pemasangan: 06 oktober 2026 Jam pemasangan : 08.00 - 12.00 Mohon hubungi pelanggan sebelum ke lokasi  Terima kasih "/>
    <n v="2026"/>
    <n v="10"/>
    <n v="9"/>
    <d v="2026-10-09T00:00:00"/>
    <n v="0.66666666666424135"/>
    <x v="0"/>
  </r>
  <r>
    <n v="260"/>
    <n v="1002623555"/>
    <n v="3"/>
    <x v="2"/>
    <n v="4"/>
    <s v="MAGELANG"/>
    <s v="MAGELANG"/>
    <s v="MGE"/>
    <s v="REG"/>
    <s v="AO"/>
    <x v="0"/>
    <s v="1P INET"/>
    <s v="Completed (PS)"/>
    <s v="RBS-Regional 3"/>
    <d v="2026-10-06T09:14:35"/>
    <d v="2026-10-08T09:33:04"/>
    <n v="69404729"/>
    <m/>
    <n v="146137148369"/>
    <s v="YAYASAN SYUBBANUL WATHON BANDONGAN (KANTIN SMP)"/>
    <s v="ODP-MGE-FAG/086 FAG/D03/086.01"/>
    <s v="WO065827200"/>
    <m/>
    <m/>
    <m/>
    <n v="110.17979390000001"/>
    <n v="-7.4886838999999998"/>
    <s v="|MN02395|MYIA-014187889171/POI/DANI RAHMAN SUHADAK/081239312406/daniworsnop36@gmail.com"/>
    <s v="MYIB_ASSISTANT"/>
    <m/>
    <m/>
    <m/>
    <m/>
    <m/>
    <m/>
    <m/>
    <m/>
    <s v="Management Janji"/>
    <s v="2026-10-08 08:00:00 | Waktu pemasangan: 07 oktober 2026 Jam pemasangan : 08.00 - 12.00 Mohon hubungi pelanggan sebelum ke lokasi  Terima kasih "/>
    <s v="FCC"/>
    <d v="2026-06-10T09:25:04"/>
    <d v="2026-10-08T08:00:00"/>
    <m/>
    <s v="PS"/>
    <s v="X"/>
    <s v="NO ADDON"/>
    <n v="20261008"/>
    <s v="Completed"/>
    <s v="HSI Bisnis Promo Hari Pelanggan Nasional PSB 70% - 100 Mbps"/>
    <s v="INDIBIZ"/>
    <m/>
    <m/>
    <d v="2026-10-08T08:00:00"/>
    <s v="2026-10-08 08:00:00 | Waktu pemasangan: 07 oktober 2026 Jam pemasangan : 08.00 - 12.00 Mohon hubungi pelanggan sebelum ke lokasi  Terima kasih "/>
    <n v="2026"/>
    <n v="10"/>
    <n v="8"/>
    <d v="2026-10-08T00:00:00"/>
    <n v="-0.33333333333575865"/>
    <x v="0"/>
  </r>
  <r>
    <n v="261"/>
    <n v="1002623514"/>
    <n v="3"/>
    <x v="2"/>
    <n v="4"/>
    <s v="MAGELANG"/>
    <s v="MAGELANG"/>
    <s v="MGE"/>
    <s v="REG"/>
    <s v="AO"/>
    <x v="0"/>
    <s v="1P INET"/>
    <s v="Completed (PS)"/>
    <s v="RBS-Regional 3"/>
    <d v="2026-10-06T09:04:34"/>
    <d v="2026-10-08T07:14:44"/>
    <n v="69404702"/>
    <m/>
    <n v="146137148368"/>
    <s v="Yayasan Empat Tunas Suprapti"/>
    <s v="ODP-MGE-FU/043 FU/D01/043.01"/>
    <s v="WO065826249"/>
    <m/>
    <m/>
    <m/>
    <n v="110.31117190000001"/>
    <n v="-7.3703938999999998"/>
    <s v="|MN00298|MYIA-044641377775/POI/Yuniarti Mega Lestari/088225150758/sppgmega001@gmail.com"/>
    <s v="MYIB_ASSISTANT"/>
    <m/>
    <m/>
    <m/>
    <m/>
    <m/>
    <m/>
    <m/>
    <m/>
    <s v="Management Janji"/>
    <s v="2026-10-08 08:00:00 | Nama PIC : Mega No HP : 088225150758 Alt :  Tgl Pemasangan : 07 Oktober 2026 Interval : PAGI / SIANG Note : Hubungi pelanggan terlebih dahulu"/>
    <s v="FCC"/>
    <d v="2026-06-10T09:25:04"/>
    <d v="2026-10-08T08:00:00"/>
    <m/>
    <s v="PS"/>
    <s v="X"/>
    <s v="NO ADDON"/>
    <n v="20261008"/>
    <s v="Completed"/>
    <s v="HSI Bisnis Promo Hari Pelanggan Nasional PSB 70% - 50 Mbps"/>
    <s v="INDIBIZ"/>
    <m/>
    <m/>
    <d v="2026-10-08T08:00:00"/>
    <s v="2026-10-08 08:00:00 | Nama PIC : Mega No HP : 088225150758 Alt :  Tgl Pemasangan : 07 Oktober 2026 Interval : PAGI / SIANG Note : Hubungi pelanggan terlebih dahulu"/>
    <n v="2026"/>
    <n v="10"/>
    <n v="8"/>
    <d v="2026-10-08T00:00:00"/>
    <n v="-0.33333333333575865"/>
    <x v="0"/>
  </r>
  <r>
    <n v="262"/>
    <n v="1002625567"/>
    <n v="3"/>
    <x v="2"/>
    <n v="4"/>
    <s v="MAGELANG"/>
    <s v="MAGELANG"/>
    <s v="MGE"/>
    <s v="REG"/>
    <s v="AO"/>
    <x v="0"/>
    <s v="1P INET"/>
    <s v="Completed (PS)"/>
    <s v="RBS-Regional 3"/>
    <d v="2026-10-07T10:13:41"/>
    <d v="2026-10-09T14:56:52"/>
    <n v="69405555"/>
    <m/>
    <n v="146137147850"/>
    <s v="YAYASAN SYUBBANUL WATHON (HEAD OFFICE)"/>
    <s v="ODP-MGE-FAB/116 FAB/D02/116.01"/>
    <s v="WO065912535"/>
    <m/>
    <m/>
    <m/>
    <n v="110.27014250000001"/>
    <n v="-7.4568890000000003"/>
    <s v="|MN02395|MYIA-051241401195/POI/MUHAMMAD NUR IKHSAN/085702456700/emnur.ikhsan@gmail.com"/>
    <s v="MYIB_ASSISTANT"/>
    <m/>
    <m/>
    <m/>
    <m/>
    <m/>
    <m/>
    <m/>
    <m/>
    <s v="Management Janji"/>
    <s v="2026-10-08 15:00:00 | Tanggal pemasangan: 08/10/2026 Jam pemasangan : pagi / siang Info Tambahan : Hubungi pelanggan dulu sebelum ke lokasi. terima kasih"/>
    <s v="FCC"/>
    <d v="2026-07-10T10:25:27"/>
    <d v="2026-10-08T15:00:00"/>
    <m/>
    <s v="PS"/>
    <s v="X"/>
    <s v="NO ADDON"/>
    <n v="20261009"/>
    <s v="Completed"/>
    <s v="HSI Bisnis Promo Hari Pelanggan Nasional PSB 70% - 200 Mbps"/>
    <s v="INDIBIZ"/>
    <m/>
    <m/>
    <d v="2026-10-08T15:00:00"/>
    <s v="2026-10-08 15:00:00 | Tanggal pemasangan: 08/10/2026 Jam pemasangan : pagi / siang Info Tambahan : Hubungi pelanggan dulu sebelum ke lokasi. terima kasih"/>
    <n v="2026"/>
    <n v="10"/>
    <n v="9"/>
    <d v="2026-10-09T00:00:00"/>
    <n v="0.375"/>
    <x v="0"/>
  </r>
  <r>
    <n v="263"/>
    <n v="1002625778"/>
    <n v="3"/>
    <x v="2"/>
    <n v="4"/>
    <s v="MAGELANG"/>
    <s v="MAGELANG"/>
    <s v="MGE"/>
    <s v="REG"/>
    <s v="AO"/>
    <x v="0"/>
    <s v="1P INET"/>
    <s v="Completed (PS)"/>
    <s v="RBS-Regional 3"/>
    <d v="2026-10-07T11:14:40"/>
    <d v="2026-10-08T16:55:24"/>
    <n v="69405685"/>
    <m/>
    <n v="146137148391"/>
    <s v="SD NEGERI CACABAN 1"/>
    <s v="ODP-MGE-FAK/081 FAK/D03/081.01"/>
    <s v="WO065920278"/>
    <m/>
    <m/>
    <m/>
    <n v="110.215808506835"/>
    <n v="-7.48061104355887"/>
    <s v="|MN02395|MYIA-012972410689/POI/Novitasary/085728738051/sdncacaban1@gmail.com"/>
    <s v="MYIB_ASSISTANT"/>
    <m/>
    <m/>
    <m/>
    <m/>
    <m/>
    <m/>
    <m/>
    <m/>
    <s v="Management Janji"/>
    <s v="2026-10-08 15:00:00 | M Janji : (Kamis/8/OKTOBER/2026) jam Pasang : 10:00 Note : hubungi pelanggan jika ingin kelokasi"/>
    <s v="FCC"/>
    <d v="2026-07-10T11:25:23"/>
    <d v="2026-10-08T15:00:00"/>
    <m/>
    <s v="PS"/>
    <s v="X"/>
    <s v="NO ADDON"/>
    <n v="20261008"/>
    <s v="Completed"/>
    <s v="HSI Bisnis Basic Promo Hari Pelanggan Nasional PSB 70% - 50 Mbps"/>
    <s v="INDIBIZ"/>
    <m/>
    <m/>
    <d v="2026-10-08T15:00:00"/>
    <s v="2026-10-08 15:00:00 | M Janji : (Kamis/8/OKTOBER/2026) jam Pasang : 10:00 Note : hubungi pelanggan jika ingin kelokasi"/>
    <n v="2026"/>
    <n v="10"/>
    <n v="8"/>
    <d v="2026-10-08T00:00:00"/>
    <n v="-0.625"/>
    <x v="0"/>
  </r>
  <r>
    <n v="264"/>
    <n v="1002625468"/>
    <n v="3"/>
    <x v="2"/>
    <n v="4"/>
    <s v="MAGELANG"/>
    <s v="MAGELANG"/>
    <s v="MGE"/>
    <s v="REG"/>
    <s v="AO"/>
    <x v="0"/>
    <s v="1P INET"/>
    <s v="Completed (PS)"/>
    <s v="RBS-Regional 3"/>
    <d v="2026-10-07T09:38:35"/>
    <d v="2026-10-07T13:26:30"/>
    <n v="69405511"/>
    <m/>
    <n v="146137148395"/>
    <s v="WARKOP TARAS"/>
    <s v="ODP-MGE-FS/041"/>
    <s v="WO065909031"/>
    <m/>
    <m/>
    <m/>
    <n v="110.21995149999999"/>
    <n v="-7.4612498999999897"/>
    <s v="|MN02395|MYIA-071516958000/POI/AGNES EMIYA CAROLINA/087856624102/naibahoagnes2003@gmail.com"/>
    <s v="MYIB_ASSISTANT"/>
    <m/>
    <m/>
    <m/>
    <m/>
    <m/>
    <m/>
    <m/>
    <m/>
    <s v="Management Janji"/>
    <s v="2026-10-08 15:00:00 | Nama Pic : IBU AGNES No Hp Pic : 081246803926 Jam Pemasangan : 08:00 - 12.00 Tanggal Pemasangan : KAMIS 08 OKTOBER 2026 Info Tambahan : Hubungi pelanggan sebelum datang ke lokasi"/>
    <s v="FCC"/>
    <d v="2026-07-10T09:40:14"/>
    <d v="2026-10-08T15:00:00"/>
    <m/>
    <s v="PS"/>
    <s v="X"/>
    <s v="NO ADDON"/>
    <n v="20261007"/>
    <s v="Completed"/>
    <s v="HSI Bisnis Promo Hari Pelanggan Nasional PSB 70% - 50 Mbps"/>
    <s v="INDIBIZ"/>
    <m/>
    <m/>
    <d v="2026-10-08T15:00:00"/>
    <s v="2026-10-08 15:00:00 | Nama Pic : IBU AGNES No Hp Pic : 081246803926 Jam Pemasangan : 08:00 - 12.00 Tanggal Pemasangan : KAMIS 08 OKTOBER 2026 Info Tambahan : Hubungi pelanggan sebelum datang ke lokasi"/>
    <n v="2026"/>
    <n v="10"/>
    <n v="7"/>
    <d v="2026-10-07T00:00:00"/>
    <n v="-1.625"/>
    <x v="0"/>
  </r>
  <r>
    <n v="265"/>
    <n v="1002628289"/>
    <n v="3"/>
    <x v="2"/>
    <n v="4"/>
    <s v="MAGELANG"/>
    <s v="MAGELANG"/>
    <s v="MGE"/>
    <s v="REG"/>
    <s v="AO"/>
    <x v="0"/>
    <s v="1P INET"/>
    <s v="Completed (PS)"/>
    <s v="RBS-Regional 3"/>
    <d v="2026-10-08T16:25:34"/>
    <d v="2026-10-12T11:50:25"/>
    <n v="69406768"/>
    <m/>
    <n v="146137148416"/>
    <s v="MTs. ROUDLOTUDDIN SALAMKANCI"/>
    <s v="ODP-MGE-FAG/075 FAG/D03/075.01"/>
    <s v="WO066036430"/>
    <m/>
    <m/>
    <m/>
    <n v="110.185754"/>
    <n v="-7.4937820000000004"/>
    <s v="|MN02816|MYIA-071893401964/POI/Rahmawati Rishana/081910108466/adelia93.adn@gmail.com"/>
    <s v="MYIB_ASSISTANT"/>
    <m/>
    <m/>
    <m/>
    <m/>
    <m/>
    <m/>
    <m/>
    <m/>
    <s v="Management Janji"/>
    <s v="2026-10-11 08:00:00 |  M Janji : (09/10/2026) jam Pasang : 09:00 Note : hubungi pelanggan jika ingin kelokasi  "/>
    <s v="FCC"/>
    <d v="2026-08-10T16:40:13"/>
    <d v="2026-10-11T08:00:00"/>
    <s v="Kendala Pelanggan"/>
    <s v="PS"/>
    <s v="X"/>
    <s v="NO ADDON"/>
    <n v="20261012"/>
    <s v="Completed"/>
    <s v="HSI Bisnis Basic Promo Hari Pelanggan Nasional PSB 70% - 100 Mbps"/>
    <s v="INDIBIZ"/>
    <m/>
    <m/>
    <d v="2026-10-11T08:00:00"/>
    <s v="2026-10-11 08:00:00 |  M Janji : (09/10/2026) jam Pasang : 09:00 Note : hubungi pelanggan jika ingin kelokasi  "/>
    <n v="2026"/>
    <n v="10"/>
    <n v="12"/>
    <d v="2026-10-12T00:00:00"/>
    <n v="0.66666666666424135"/>
    <x v="0"/>
  </r>
  <r>
    <n v="266"/>
    <n v="1002627467"/>
    <n v="3"/>
    <x v="2"/>
    <n v="4"/>
    <s v="MAGELANG"/>
    <s v="MAGELANG"/>
    <s v="MGE"/>
    <s v="REG"/>
    <s v="AO"/>
    <x v="0"/>
    <s v="1P INET"/>
    <s v="Completed (PS)"/>
    <s v="RBS-Regional 3"/>
    <d v="2026-10-08T10:46:40"/>
    <d v="2026-10-09T14:02:17"/>
    <n v="69406368"/>
    <m/>
    <n v="146137148410"/>
    <s v="SD NEGERI CACABAN 6"/>
    <s v="ODP-MGE-FAK/042 FAK/D03/042.01"/>
    <s v="WO065994459"/>
    <m/>
    <m/>
    <m/>
    <n v="110.215504761039"/>
    <n v="-7.4806413225241499"/>
    <s v="|MN02395|MYIA-007502742789/POI/ANTONIUS DENI SETIAWAN SAPUTRA/0895401092182/cacaban6@gmail.com"/>
    <s v="MYIB_ASSISTANT"/>
    <m/>
    <m/>
    <m/>
    <m/>
    <m/>
    <m/>
    <m/>
    <m/>
    <s v="Management Janji"/>
    <s v="2026-10-10 11:00:00 | M Janji : (09/10/2026) jam Pasang : 09:00 Note : hubungi pelanggan jika ingin kelokasi  "/>
    <s v="FCC"/>
    <d v="2026-08-10T11:25:32"/>
    <d v="2026-10-10T11:00:00"/>
    <m/>
    <s v="PS"/>
    <s v="X"/>
    <s v="NO ADDON"/>
    <n v="20261009"/>
    <s v="Completed"/>
    <s v="HSI Bisnis Basic Promo Hari Pelanggan Nasional PSB 70% - 50 Mbps"/>
    <s v="INDIBIZ"/>
    <m/>
    <m/>
    <d v="2026-10-10T11:00:00"/>
    <s v="2026-10-10 11:00:00 | M Janji : (09/10/2026) jam Pasang : 09:00 Note : hubungi pelanggan jika ingin kelokasi  "/>
    <n v="2026"/>
    <n v="10"/>
    <n v="9"/>
    <d v="2026-10-09T00:00:00"/>
    <n v="-1.4583333333357587"/>
    <x v="0"/>
  </r>
  <r>
    <n v="267"/>
    <n v="1002629417"/>
    <n v="3"/>
    <x v="2"/>
    <n v="4"/>
    <s v="MAGELANG"/>
    <s v="MAGELANG"/>
    <s v="MGE"/>
    <s v="REG"/>
    <s v="AO"/>
    <x v="0"/>
    <s v="1P INET"/>
    <s v="Completed (PS)"/>
    <s v="RBS-Regional 3"/>
    <d v="2026-10-09T11:16:41"/>
    <d v="2026-10-12T13:30:57"/>
    <n v="69407198"/>
    <m/>
    <n v="146137148426"/>
    <s v="SMPN 2 SECANG"/>
    <s v="ODP-MGE-FBB/052 FBB/D05/052.01"/>
    <s v="WO066076894"/>
    <m/>
    <m/>
    <m/>
    <n v="110.2758491"/>
    <n v="-7.4263943000000001"/>
    <s v="|MN02481|MYIA-043949940929/POI/NURJANI/081903851713/nurjani120470@gmail.com"/>
    <s v="MYIB_ASSISTANT"/>
    <m/>
    <m/>
    <m/>
    <m/>
    <m/>
    <m/>
    <m/>
    <m/>
    <s v="Management Janji"/>
    <s v="2026-10-12 08:00:00 | Tanggal pemasangan : 12 Oct 2026 Jam pemasangan : 08.00 Info Tambahan : Hubungi pelanggan dulu sebelum ke lokasi terima kasih."/>
    <s v="FCC"/>
    <d v="2026-09-10T11:25:12"/>
    <d v="2026-10-12T08:00:00"/>
    <m/>
    <s v="PS"/>
    <s v="X"/>
    <s v="NO ADDON"/>
    <n v="20261012"/>
    <s v="Completed"/>
    <s v="HSI Bisnis Promo Hari Pelanggan Nasional PSB 70% - 100 Mbps"/>
    <s v="INDIBIZ"/>
    <m/>
    <m/>
    <d v="2026-10-12T08:00:00"/>
    <s v="2026-10-12 08:00:00 | Tanggal pemasangan : 12 Oct 2026 Jam pemasangan : 08.00 Info Tambahan : Hubungi pelanggan dulu sebelum ke lokasi terima kasih."/>
    <n v="2026"/>
    <n v="10"/>
    <n v="12"/>
    <d v="2026-10-12T00:00:00"/>
    <n v="-0.33333333333575865"/>
    <x v="0"/>
  </r>
  <r>
    <n v="268"/>
    <n v="1002632805"/>
    <n v="3"/>
    <x v="2"/>
    <n v="4"/>
    <s v="MAGELANG"/>
    <s v="MAGELANG"/>
    <s v="MGE"/>
    <s v="REG"/>
    <s v="AO"/>
    <x v="0"/>
    <s v="1P INET"/>
    <s v="Completed (PS)"/>
    <s v="RBS-Regional 3"/>
    <d v="2026-10-12T12:41:34"/>
    <d v="2026-10-13T13:44:48"/>
    <n v="69408592"/>
    <m/>
    <n v="146137148452"/>
    <s v="KANTOR DESA DAWUNG"/>
    <s v="ODP-MGE-FAT/025 FAT/D06/025.01"/>
    <s v="WO066252009"/>
    <m/>
    <m/>
    <m/>
    <n v="110.26288839999999"/>
    <n v="-7.4429907000000002"/>
    <s v="|MN02759|MYIA-004938425232/POI/NUR KHOLIS/085848747732/smansecang@gmail.com"/>
    <s v="MYIB_ASSISTANT"/>
    <m/>
    <m/>
    <m/>
    <m/>
    <m/>
    <m/>
    <m/>
    <m/>
    <s v="Management Janji"/>
    <s v="2026-10-13 11:00:00 | Tanggal pemasangan : 13 OKTOBER 2026 Jam pemasangan : pagi/siang Info Tambahan : Hubungi pelanggan dulu sebelum ke lokasi terima kasih"/>
    <s v="FCC"/>
    <d v="2026-12-10T12:55:28"/>
    <d v="2026-10-13T11:00:00"/>
    <m/>
    <s v="PS"/>
    <s v="X"/>
    <s v="NO ADDON"/>
    <n v="20261013"/>
    <s v="Completed"/>
    <s v="HSI Bisnis Basic Promo Hari Pelanggan Nasional PSB 70% - 50 Mbps"/>
    <s v="INDIBIZ"/>
    <m/>
    <m/>
    <d v="2026-10-13T11:00:00"/>
    <s v="2026-10-13 11:00:00 | Tanggal pemasangan : 13 OKTOBER 2026 Jam pemasangan : pagi/siang Info Tambahan : Hubungi pelanggan dulu sebelum ke lokasi terima kasih"/>
    <n v="2026"/>
    <n v="10"/>
    <n v="13"/>
    <d v="2026-10-13T00:00:00"/>
    <n v="-0.45833333333575865"/>
    <x v="0"/>
  </r>
  <r>
    <n v="269"/>
    <n v="1002632314"/>
    <n v="3"/>
    <x v="2"/>
    <n v="4"/>
    <s v="MAGELANG"/>
    <s v="MAGELANG"/>
    <s v="MGE"/>
    <s v="REG"/>
    <s v="AO"/>
    <x v="0"/>
    <s v="1P INET"/>
    <s v="Completed (PS)"/>
    <s v="RBS-Regional 3"/>
    <d v="2026-10-12T10:16:35"/>
    <d v="2026-10-13T17:27:02"/>
    <n v="69408435"/>
    <m/>
    <n v="146137148447"/>
    <s v="SMPN 2 SECANG"/>
    <s v="ODP-MGE-FBB/052 FBB/D05/052.01"/>
    <s v="WO066235226"/>
    <m/>
    <m/>
    <m/>
    <n v="110.2758752"/>
    <n v="-7.4264716999999996"/>
    <s v="|MN02481|MYIA-085046595542/POI/NURJANI/081903851713/nurjani120470@gmail.com"/>
    <s v="MYIB_ASSISTANT"/>
    <m/>
    <m/>
    <m/>
    <m/>
    <m/>
    <m/>
    <m/>
    <m/>
    <s v="Management Janji"/>
    <s v="2026-10-13 08:00:00 | Tanggal: 13/10/2026 Jam Pasang: 08.00 - 12.00 Note: Hubungi sebelum ke lokasi, terimakasih.  "/>
    <s v="FCC"/>
    <d v="2026-12-10T10:25:08"/>
    <d v="2026-10-13T08:00:00"/>
    <m/>
    <s v="PS"/>
    <s v="X"/>
    <s v="NO ADDON"/>
    <n v="20261013"/>
    <s v="Completed"/>
    <s v="HSI Bisnis Promo Hari Pelanggan Nasional PSB 70% - 100 Mbps"/>
    <s v="INDIBIZ"/>
    <m/>
    <m/>
    <d v="2026-10-13T08:00:00"/>
    <s v="2026-10-13 08:00:00 | Tanggal: 13/10/2026 Jam Pasang: 08.00 - 12.00 Note: Hubungi sebelum ke lokasi, terimakasih.  "/>
    <n v="2026"/>
    <n v="10"/>
    <n v="13"/>
    <d v="2026-10-13T00:00:00"/>
    <n v="-0.33333333333575865"/>
    <x v="0"/>
  </r>
  <r>
    <n v="270"/>
    <n v="1002633718"/>
    <n v="3"/>
    <x v="2"/>
    <n v="4"/>
    <s v="MAGELANG"/>
    <s v="MAGELANG"/>
    <s v="MGE"/>
    <s v="REG"/>
    <s v="AO"/>
    <x v="0"/>
    <s v="1P INET"/>
    <s v="Completed (PS)"/>
    <s v="RBS-Regional 3"/>
    <d v="2026-10-12T17:04:39"/>
    <d v="2026-10-13T14:44:07"/>
    <n v="69408904"/>
    <m/>
    <n v="146137148458"/>
    <s v="PT ABADI GEMILANG SEJAHTERA BERSAMA"/>
    <s v="ODP-MGE-FP/119 FP/D04/119.01"/>
    <s v="WO066283849"/>
    <m/>
    <m/>
    <m/>
    <n v="110.18626"/>
    <n v="-7.5387560000000002"/>
    <s v="|MN02816|MYIA-020999927584/POI/Restu Fahrunnisa/085876046645/restufahrunnisa@gmail.com"/>
    <s v="MYIB_ASSISTANT"/>
    <m/>
    <m/>
    <m/>
    <m/>
    <m/>
    <m/>
    <m/>
    <m/>
    <s v="Management Janji"/>
    <s v="2026-10-13 15:00:00 | Nama PIC : Ibu Restu No Hp : 085876046645 Alt : - Manja : 13 Okt 2026 Jam : Pagi / Siang Note : Hubungi pelanggan terlebih dahulu"/>
    <s v="FCC"/>
    <d v="2026-12-10T17:11:06"/>
    <d v="2026-10-13T15:00:00"/>
    <m/>
    <s v="PS"/>
    <s v="X"/>
    <s v="NO ADDON"/>
    <n v="20261013"/>
    <s v="Completed"/>
    <s v="HSI Bisnis Promo Hari Pelanggan Nasional PSB 70% - 100 Mbps"/>
    <s v="INDIBIZ"/>
    <m/>
    <m/>
    <d v="2026-10-13T15:00:00"/>
    <s v="2026-10-13 15:00:00 | Nama PIC : Ibu Restu No Hp : 085876046645 Alt : - Manja : 13 Okt 2026 Jam : Pagi / Siang Note : Hubungi pelanggan terlebih dahulu"/>
    <n v="2026"/>
    <n v="10"/>
    <n v="13"/>
    <d v="2026-10-13T00:00:00"/>
    <n v="-0.625"/>
    <x v="0"/>
  </r>
  <r>
    <n v="271"/>
    <n v="1002635861"/>
    <n v="3"/>
    <x v="2"/>
    <n v="4"/>
    <s v="MAGELANG"/>
    <s v="MAGELANG"/>
    <s v="MGE"/>
    <s v="REG"/>
    <s v="AO"/>
    <x v="0"/>
    <s v="1P INET"/>
    <s v="Completed (PS)"/>
    <s v="RBS-Regional 3"/>
    <d v="2026-10-13T18:56:39"/>
    <d v="2026-10-14T15:26:13"/>
    <n v="69409728"/>
    <m/>
    <n v="146137148469"/>
    <s v="CV KEBANGKITAN CITRA MULIA 2"/>
    <s v="ODP-MGE-FAS/122 FAS/D08/122.01"/>
    <s v="WO066364921"/>
    <m/>
    <m/>
    <m/>
    <n v="110.2180082"/>
    <n v="-7.4548692000000001"/>
    <s v="|MN02395|MYIA-076951260022/POI/HIDAYAT AKHIRUDIN/082322699977/kebangkitancitramulia@gmail.com"/>
    <s v="MYIB_ASSISTANT"/>
    <m/>
    <m/>
    <m/>
    <m/>
    <m/>
    <m/>
    <m/>
    <m/>
    <s v="Management Janji"/>
    <s v="2026-10-14 15:00:00 | Manja : 14 Okt 2026 Jam : Pagi (08.00) Note : Hubungi pelanggan terlebih dahulu"/>
    <s v="FCC"/>
    <s v="13-10-2026 19:09:58"/>
    <d v="2026-10-14T15:00:00"/>
    <m/>
    <s v="PS"/>
    <s v="X"/>
    <s v="NO ADDON"/>
    <n v="20261014"/>
    <s v="Completed"/>
    <s v="HSI Bisnis Promo Hari Pelanggan Nasional PSB 70% - 50 Mbps"/>
    <s v="INDIBIZ"/>
    <m/>
    <m/>
    <d v="2026-10-14T15:00:00"/>
    <s v="2026-10-14 15:00:00 | Manja : 14 Okt 2026 Jam : Pagi (08.00) Note : Hubungi pelanggan terlebih dahulu"/>
    <n v="2026"/>
    <n v="10"/>
    <n v="14"/>
    <d v="2026-10-14T00:00:00"/>
    <n v="-0.625"/>
    <x v="0"/>
  </r>
  <r>
    <n v="272"/>
    <n v="1002623319"/>
    <n v="3"/>
    <x v="2"/>
    <n v="4"/>
    <s v="MAGELANG"/>
    <s v="MAGELANG"/>
    <s v="MGE"/>
    <s v="REG"/>
    <s v="AO"/>
    <x v="0"/>
    <s v="1P INET"/>
    <s v="98 | OSS - CANCEL COMPLETE"/>
    <s v="RBS-Regional 3"/>
    <d v="2026-10-05T19:39:07"/>
    <d v="2026-10-08T11:29:23"/>
    <n v="69404646"/>
    <m/>
    <n v="146137148366"/>
    <s v="PT KEM WOOD GRACE INDUSTRY"/>
    <s v="ODP-MGE-FV/104 FV/D09/104.01"/>
    <s v="WO065812096"/>
    <m/>
    <m/>
    <m/>
    <n v="110.25817720000001"/>
    <n v="-7.3726548999999997"/>
    <s v="|MN02395|MYIA-046050875412/POI/AHMAD AFAN/08112782821/purchase.kwgi@gmail.com"/>
    <s v="MYIB_ASSISTANT"/>
    <m/>
    <m/>
    <m/>
    <m/>
    <m/>
    <m/>
    <m/>
    <m/>
    <s v="Management Janji"/>
    <s v="2026-10-08 08:00:00 | Tanggal Pemasangan : 08 Oktober 2026 Jam Pemasangan : 08:00 15:00 Info Tambahan : Hubungi pelanggan dulu sebelum ke lokasi terimakasih"/>
    <s v="FCC"/>
    <d v="2026-05-10T19:40:17"/>
    <d v="2026-10-08T08:00:00"/>
    <m/>
    <s v="CANCEL"/>
    <s v="X"/>
    <s v="NO ADDON"/>
    <m/>
    <s v="Cancel Completed"/>
    <s v="HSI Bisnis Promo Hari Pelanggan Nasional PSB 70% - 150 Mbps"/>
    <s v="INDIBIZ"/>
    <m/>
    <m/>
    <d v="2026-10-08T08:00:00"/>
    <s v="2026-10-08 08:00:00 | Tanggal Pemasangan : 08 Oktober 2026 Jam Pemasangan : 08:00 15:00 Info Tambahan : Hubungi pelanggan dulu sebelum ke lokasi terimakasih"/>
    <m/>
    <m/>
    <m/>
    <e v="#NUM!"/>
    <e v="#NUM!"/>
    <x v="1"/>
  </r>
  <r>
    <n v="273"/>
    <n v="1002634637"/>
    <n v="3"/>
    <x v="2"/>
    <n v="4"/>
    <s v="MAGELANG"/>
    <s v="MAGELANG"/>
    <s v="MTY"/>
    <s v="REG"/>
    <s v="AO"/>
    <x v="0"/>
    <s v="1P INET"/>
    <s v="Completed (PS)"/>
    <s v="RBS-Regional 3"/>
    <d v="2026-10-13T11:08:35"/>
    <d v="2026-10-14T15:24:28"/>
    <n v="69409238"/>
    <m/>
    <n v="146175115038"/>
    <s v="PP WASKITA WIKA KSO"/>
    <s v="ODP-MTY-FAH/030 FAH/D01/030.01"/>
    <s v="WO066317566"/>
    <m/>
    <m/>
    <m/>
    <n v="110.232333"/>
    <n v="-7.4968890000000004"/>
    <s v="|MC80042|MYIA-025416775008/POI/Nurkholis Ashari/081381774201/nurkholis.ashari@gmail.com"/>
    <s v="MYIB_ASSISTANT"/>
    <m/>
    <m/>
    <m/>
    <m/>
    <m/>
    <m/>
    <m/>
    <m/>
    <s v="Management Janji"/>
    <s v="2026-10-14 08:00:00 | Tanggal Pemasangan : 14 Oktober 2026 Jam Pemasangan : 08:00 15:00 Info Tambahan : Hubungi pelanggan dulu sebelum ke lokasi terimakasih"/>
    <s v="FCC"/>
    <s v="13-10-2026 12:10:23"/>
    <d v="2026-10-14T08:00:00"/>
    <m/>
    <s v="PS"/>
    <s v="MERTOYUDAN"/>
    <s v="NO ADDON"/>
    <n v="20261014"/>
    <s v="Completed"/>
    <s v="HSI Bisnis Khusus Winback PSB 70% - 300 Mbps"/>
    <s v="INDIBIZ"/>
    <m/>
    <m/>
    <d v="2026-10-14T08:00:00"/>
    <s v="2026-10-14 08:00:00 | Tanggal Pemasangan : 14 Oktober 2026 Jam Pemasangan : 08:00 15:00 Info Tambahan : Hubungi pelanggan dulu sebelum ke lokasi terimakasih"/>
    <n v="2026"/>
    <n v="10"/>
    <n v="14"/>
    <d v="2026-10-14T00:00:00"/>
    <n v="-0.33333333333575865"/>
    <x v="0"/>
  </r>
  <r>
    <n v="274"/>
    <n v="1002629317"/>
    <n v="3"/>
    <x v="2"/>
    <n v="4"/>
    <s v="MAGELANG"/>
    <s v="MUNTILAN"/>
    <s v="MUN"/>
    <s v="REG"/>
    <s v="AO"/>
    <x v="0"/>
    <s v="1P INET"/>
    <s v="Completed (PS)"/>
    <s v="RBS-Regional 3"/>
    <d v="2026-10-09T10:52:39"/>
    <d v="2026-10-10T17:21:52"/>
    <n v="69407160"/>
    <m/>
    <n v="141146116013"/>
    <s v="PT GLOBAL PHARMA INDONESIA"/>
    <s v="ODP-MUN-FAC/02"/>
    <s v="WO066073842"/>
    <m/>
    <m/>
    <m/>
    <n v="110.2967299"/>
    <n v="-7.5984923999999996"/>
    <s v="|MN00935|MYIA-041646549706/POI/SUSILO/081237076783/gpi.diy8@gmail.com"/>
    <s v="MYIB_ASSISTANT"/>
    <m/>
    <m/>
    <m/>
    <m/>
    <m/>
    <m/>
    <m/>
    <m/>
    <s v="Management Janji"/>
    <s v="2026-10-10 08:00:00 | Nama :RANGGA No HP :081237076783 No Alternatif : M Janji : 10/10/2026 Jam Pasang : Pagi NoteÃ‚Â :  Hubungi terlebih dahulu sebelum ke lokasi "/>
    <s v="FCC"/>
    <d v="2026-09-10T10:55:09"/>
    <d v="2026-10-10T08:00:00"/>
    <m/>
    <s v="PS"/>
    <s v="MUNTILAN"/>
    <s v="NO ADDON"/>
    <n v="20261010"/>
    <s v="Completed"/>
    <s v="HSI Bisnis Basic Promo Hari Pelanggan Nasional PSB 70% - 100 Mbps"/>
    <s v="INDIBIZ"/>
    <m/>
    <m/>
    <d v="2026-10-10T08:00:00"/>
    <s v="2026-10-10 08:00:00 | Nama :RANGGA No HP :081237076783 No Alternatif : M Janji : 10/10/2026 Jam Pasang : Pagi NoteÃ‚Â :  Hubungi terlebih dahulu sebelum ke lokasi "/>
    <n v="2026"/>
    <n v="10"/>
    <n v="10"/>
    <d v="2026-10-10T00:00:00"/>
    <n v="-0.33333333333575865"/>
    <x v="0"/>
  </r>
  <r>
    <n v="275"/>
    <n v="1002625869"/>
    <n v="3"/>
    <x v="2"/>
    <n v="4"/>
    <s v="MAGELANG"/>
    <s v="MUNTILAN"/>
    <s v="SWT"/>
    <s v="REG"/>
    <s v="AO"/>
    <x v="0"/>
    <m/>
    <s v="Completed (PS)"/>
    <s v="RBS-Regional 3"/>
    <d v="2026-10-07T11:45:27"/>
    <d v="2026-10-07T13:36:11"/>
    <n v="69404303"/>
    <m/>
    <n v="142164113868"/>
    <s v="CV BERKAH MERAPI MITRA FARM (ADMIN)"/>
    <s v="ODP-SWT-FAS/136"/>
    <s v="WO065924810"/>
    <m/>
    <m/>
    <m/>
    <n v="110.28754000000001"/>
    <n v="-7.5549419999999996"/>
    <s v="|MN02395|MYIA-039011662938/POI/SALMAN AL FARIDZI/08131000230/salmanalfiyah971@gmail.com"/>
    <s v="Sales Profesional"/>
    <m/>
    <m/>
    <m/>
    <m/>
    <m/>
    <m/>
    <m/>
    <m/>
    <s v="Management Janji"/>
    <s v="2026-10-06 11:00:00 | Nama PIC : Bp Salman  No HP : 08131000230  Alt : -  M Janji : 06 Okt 2026  Jam Pasang : Pagi / Siang  Note : hubungi pelanggan jika ingin kelokasi  "/>
    <s v="FCC"/>
    <d v="2026-07-10T11:55:13"/>
    <m/>
    <m/>
    <s v="PS"/>
    <s v="X"/>
    <s v="NO ADDON"/>
    <n v="20261007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10-07T07:00:00"/>
    <s v="2026-10-06 11:00:00 | Nama PIC : Bp Salman  No HP : 08131000230  Alt : -  M Janji : 06 Okt 2026  Jam Pasang : Pagi / Siang  Note : hubungi pelanggan jika ingin kelokasi  "/>
    <n v="2026"/>
    <n v="10"/>
    <n v="7"/>
    <d v="2026-10-07T00:00:00"/>
    <n v="-0.29166666666424135"/>
    <x v="0"/>
  </r>
  <r>
    <n v="276"/>
    <n v="1002626361"/>
    <n v="3"/>
    <x v="2"/>
    <n v="4"/>
    <s v="MAGELANG"/>
    <s v="MUNTILAN"/>
    <s v="SWT"/>
    <s v="REG"/>
    <s v="AO"/>
    <x v="0"/>
    <m/>
    <s v="Completed (PS)"/>
    <s v="RBS-Regional 3"/>
    <d v="2026-10-07T14:29:53"/>
    <d v="2026-10-07T16:09:01"/>
    <n v="69404355"/>
    <m/>
    <n v="142164113871"/>
    <s v="CV BERKAH MITRA MERAPI FARM (KANTOR)"/>
    <s v="ODP-SWT-FAX/053"/>
    <s v="WO065943561"/>
    <m/>
    <m/>
    <m/>
    <n v="110.28473700000001"/>
    <n v="-7.5586830999999997"/>
    <s v="|MN02395|MYIA-008451109772/POI/SALMAN AL FARIDZI/08131000230/salmanalfiyah971@gmail.com"/>
    <s v="Sales Profesional"/>
    <m/>
    <m/>
    <m/>
    <m/>
    <m/>
    <m/>
    <m/>
    <m/>
    <s v="Management Janji"/>
    <s v="2026-10-06 11:00:00 | M Janji : 06/10/2026  Jam Pasang : Pagi   NoteÃ‚Â :  hubungi terlebih dahulu sebelum kelokasi "/>
    <s v="FCC"/>
    <d v="2026-07-10T14:39:58"/>
    <m/>
    <m/>
    <s v="PS"/>
    <s v="X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7:00:00"/>
    <s v="2026-10-06 11:00:00 | M Janji : 06/10/2026  Jam Pasang : Pagi   NoteÃ‚Â :  hubungi terlebih dahulu sebelum kelokasi "/>
    <n v="2026"/>
    <n v="10"/>
    <n v="7"/>
    <d v="2026-10-07T00:00:00"/>
    <n v="-0.29166666666424135"/>
    <x v="0"/>
  </r>
  <r>
    <n v="277"/>
    <n v="1002634911"/>
    <n v="3"/>
    <x v="2"/>
    <n v="4"/>
    <s v="MAGELANG"/>
    <s v="MUNTILAN"/>
    <s v="SWT"/>
    <s v="REG"/>
    <s v="AO"/>
    <x v="0"/>
    <s v="1P INET"/>
    <s v="Completed (PS)"/>
    <s v="RBS-Regional 3"/>
    <d v="2026-10-13T12:56:35"/>
    <d v="2026-10-14T12:18:40"/>
    <n v="69409359"/>
    <m/>
    <n v="142164113749"/>
    <s v="PT ABADI GEMILANG SEJAHTERA BERSAMA"/>
    <s v="ODP-SWT-FAJ/021 FAJ/D04/021.01"/>
    <s v="WO066326107"/>
    <m/>
    <m/>
    <m/>
    <n v="110.194397"/>
    <n v="-7.5476210000000004"/>
    <s v="|MN02816|MYIA-064805229336/POI/Restu Fahrunnisa /085876046645/restufahrunnisa@gmail.com"/>
    <s v="MYIB_ASSISTANT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3:25:28"/>
    <d v="2026-10-14T11:00:00"/>
    <m/>
    <s v="PS"/>
    <s v="X"/>
    <s v="NO ADDON"/>
    <n v="20261014"/>
    <s v="Completed"/>
    <s v="HSI Bisnis Promo Hari Pelanggan Nasional PSB 70% - 100 Mbps Dual Band"/>
    <s v="INDIBIZ"/>
    <m/>
    <m/>
    <d v="2026-10-14T11:00:00"/>
    <s v="2026-10-14 11:00:00 | Tanggal pemasangan : 14 OKTOBER 2026 Jam pemasangan : pagi/siang Info Tambahan : Hubungi pelanggan dulu sebelum ke lokasi terima kasih"/>
    <n v="2026"/>
    <n v="10"/>
    <n v="14"/>
    <d v="2026-10-14T00:00:00"/>
    <n v="-0.45833333333575865"/>
    <x v="0"/>
  </r>
  <r>
    <n v="278"/>
    <n v="1002622346"/>
    <n v="3"/>
    <x v="2"/>
    <n v="4"/>
    <s v="MAGELANG"/>
    <s v="MUNTILAN"/>
    <s v="SWT"/>
    <s v="REG"/>
    <s v="AO"/>
    <x v="0"/>
    <s v="1P INET"/>
    <s v="102 | FOLLOW UP COMPLETED"/>
    <s v="RBS-Regional 3"/>
    <d v="2026-10-05T12:50:40"/>
    <d v="2026-10-07T11:45:27"/>
    <n v="69404303"/>
    <m/>
    <n v="142164113857"/>
    <s v="CV BERKAH MERAPI MITRA FARM (ADMIN)"/>
    <s v="ODP-SWT-FAS/136 FAS/D07/136.01"/>
    <s v="WO065767312"/>
    <m/>
    <m/>
    <m/>
    <n v="110.28723030753601"/>
    <n v="-7.5556823183226296"/>
    <s v="|MN02395|MYIA-039011662938/POI/SALMAN AL FARIDZI/08131000230/salmanalfiyah971@gmail.com"/>
    <s v="MYIB_ASSISTANT"/>
    <m/>
    <m/>
    <m/>
    <m/>
    <m/>
    <m/>
    <m/>
    <m/>
    <s v="Management Janji"/>
    <s v="2026-10-06 11:00:00 | Nama PIC : Bp Salman No HP : 08131000230 Alt : - M Janji : 06 Okt 2026 Jam Pasang : Pagi / Siang Note : hubungi pelanggan jika ingin kelokasi "/>
    <s v="FCC"/>
    <d v="2026-05-10T13:40:15"/>
    <d v="2026-10-06T11:00:00"/>
    <m/>
    <s v="REVOKE"/>
    <s v="X"/>
    <s v="NO ADDON"/>
    <m/>
    <s v="Follow Up Revoke Completed, New Order ID : SC1002625869"/>
    <s v="HSI Bisnis Promo Hari Pelanggan Nasional PSB 70% - 100 Mbps"/>
    <s v="INDIBIZ"/>
    <m/>
    <m/>
    <d v="2026-10-06T11:00:00"/>
    <s v="2026-10-06 11:00:00 | Nama PIC : Bp Salman No HP : 08131000230 Alt : - M Janji : 06 Okt 2026 Jam Pasang : Pagi / Siang Note : hubungi pelanggan jika ingin kelokasi "/>
    <m/>
    <m/>
    <m/>
    <e v="#NUM!"/>
    <e v="#NUM!"/>
    <x v="1"/>
  </r>
  <r>
    <n v="279"/>
    <n v="1002622437"/>
    <n v="3"/>
    <x v="2"/>
    <n v="4"/>
    <s v="MAGELANG"/>
    <s v="MUNTILAN"/>
    <s v="SWT"/>
    <s v="REG"/>
    <s v="AO"/>
    <x v="0"/>
    <s v="1P INET"/>
    <s v="102 | FOLLOW UP COMPLETED"/>
    <s v="RBS-Regional 3"/>
    <d v="2026-10-05T13:28:40"/>
    <d v="2026-10-07T14:29:53"/>
    <n v="69404355"/>
    <m/>
    <n v="142164113858"/>
    <s v="CV BERKAH MITRA MERAPI FARM (KANTOR)"/>
    <s v="ODP-SWT-FAX/053 FAX/D04/053.01"/>
    <s v="WO065771973"/>
    <m/>
    <m/>
    <m/>
    <n v="110.28514872802199"/>
    <n v="-7.55774688418132"/>
    <s v="|MN02395|MYIA-008451109772/POI/SALMAN AL FARIDZI/08131000230/salmanalfiyah971@gmail.com"/>
    <s v="MYIB_ASSISTANT"/>
    <m/>
    <m/>
    <m/>
    <m/>
    <m/>
    <m/>
    <m/>
    <m/>
    <s v="Management Janji"/>
    <s v="2026-10-06 11:00:00 | M Janji : 06/10/2026 Jam Pasang : Pagi  NoteÃ‚Â :  hubungi terlebih dahulu sebelum kelokasi "/>
    <s v="FCC"/>
    <d v="2026-05-10T13:40:15"/>
    <d v="2026-10-06T11:00:00"/>
    <s v="Kendala Lainnya"/>
    <s v="REVOKE"/>
    <s v="X"/>
    <s v="NO ADDON"/>
    <m/>
    <s v="Follow Up Revoke Completed, New Order ID : SC1002626361"/>
    <s v="HSI Bisnis Promo Hari Pelanggan Nasional PSB 70% - 100 Mbps"/>
    <s v="INDIBIZ"/>
    <m/>
    <m/>
    <d v="2026-10-06T11:00:00"/>
    <s v="2026-10-06 11:00:00 | M Janji : 06/10/2026 Jam Pasang : Pagi  NoteÃ‚Â :  hubungi terlebih dahulu sebelum kelokasi "/>
    <m/>
    <m/>
    <m/>
    <e v="#NUM!"/>
    <e v="#NUM!"/>
    <x v="1"/>
  </r>
  <r>
    <n v="280"/>
    <n v="1002622657"/>
    <n v="3"/>
    <x v="2"/>
    <n v="4"/>
    <s v="MAGELANG"/>
    <s v="TEMANGGUNG"/>
    <s v="PRN"/>
    <s v="REG"/>
    <s v="AO"/>
    <x v="0"/>
    <s v="1P INET"/>
    <s v="Completed (PS)"/>
    <s v="RBS-Regional 3"/>
    <d v="2026-10-05T14:25:39"/>
    <d v="2026-10-06T12:13:51"/>
    <n v="69404433"/>
    <m/>
    <n v="141149113058"/>
    <s v="PEMBAYARAN ONLINE PLEKORAN"/>
    <s v="ODP-PRN-FAY/009 FAY/D02/009.01"/>
    <s v="WO065779935"/>
    <m/>
    <m/>
    <m/>
    <n v="110.1303602"/>
    <n v="-7.2204921999999998"/>
    <s v="|MN02495|MYIA-071488197905/POI/TRIMO RAHAYU/087829565407/rahayugombong794@gmail.com"/>
    <s v="MYIB_ASSISTANT"/>
    <m/>
    <m/>
    <m/>
    <m/>
    <m/>
    <m/>
    <m/>
    <m/>
    <s v="Management Janji"/>
    <s v="2026-10-06 11:00:00 | Nama PIC : Bp Trimo No HP : 087829565407 Alt : - M Janji : 06 Okt 2026 Jam Pasang : Pagi / Siang Note : hubungi pelanggan jika ingin kelokasi "/>
    <s v="FCC"/>
    <d v="2026-05-10T14:40:19"/>
    <d v="2026-10-06T11:00:00"/>
    <m/>
    <s v="PS"/>
    <s v="PARAKAN"/>
    <s v="NO ADDON"/>
    <n v="20261006"/>
    <s v="Completed"/>
    <s v="HSI Bisnis Promo Hari Pelanggan Nasional PSB 70% - 75 Mbps"/>
    <s v="INDIBIZ"/>
    <m/>
    <m/>
    <d v="2026-10-06T11:00:00"/>
    <s v="2026-10-06 11:00:00 | Nama PIC : Bp Trimo No HP : 087829565407 Alt : - M Janji : 06 Okt 2026 Jam Pasang : Pagi / Siang Note : hubungi pelanggan jika ingin kelokasi "/>
    <n v="2026"/>
    <n v="10"/>
    <n v="6"/>
    <d v="2026-10-06T00:00:00"/>
    <n v="-0.45833333333575865"/>
    <x v="0"/>
  </r>
  <r>
    <n v="281"/>
    <n v="1002637695"/>
    <n v="3"/>
    <x v="2"/>
    <n v="4"/>
    <s v="MAGELANG"/>
    <s v="TEMANGGUNG"/>
    <s v="PRN"/>
    <s v="REG"/>
    <s v="AO"/>
    <x v="0"/>
    <s v="1P INET"/>
    <s v="MIE - SEND SURVEY"/>
    <s v="RBS-Regional 3"/>
    <d v="2026-10-15T08:47:40"/>
    <d v="2026-10-15T08:50:06"/>
    <n v="69410490"/>
    <m/>
    <n v="141149113084"/>
    <s v="TOKO WAHYU MART"/>
    <s v="ODP-PRN-FBQ/009 FBQ/D02/009.01"/>
    <s v="WO066449399"/>
    <m/>
    <m/>
    <m/>
    <n v="110.081149"/>
    <n v="-7.3258939999999999"/>
    <s v="|MC00213|MYIA-086070022602/POI/WAHYU BAGUS SAPUTRO/085194515630/wahsastro3@gmail.com"/>
    <s v="MYIB_ASSISTANT"/>
    <m/>
    <m/>
    <m/>
    <m/>
    <m/>
    <m/>
    <m/>
    <m/>
    <s v="Management Janji"/>
    <s v="2026-10-16 08:00:00 | Nama PIC : Bp Wahyu No HP : 085194515630 No Alt : - M Janji :  16 Okt 2026 Jam Pasang : Pagi / Siang Note : hubungi pelanggan jika ingin kelokasi "/>
    <s v="FCC"/>
    <s v="15-10-2026 08:55:02"/>
    <d v="2026-10-16T08:00:00"/>
    <m/>
    <s v="SURVEY_NEW_MANJA"/>
    <s v="PARAKAN"/>
    <s v="NO ADDON"/>
    <m/>
    <s v="MIE - SEND SURVEY"/>
    <s v="HSI Bisnis Basic Promo Hari Pelanggan Nasional PSB 70% - 75 Mbps"/>
    <s v="INDIBIZ"/>
    <m/>
    <m/>
    <d v="2026-10-16T08:00:00"/>
    <s v="2026-10-16 08:00:00 | Nama PIC : Bp Wahyu No HP : 085194515630 No Alt : - M Janji :  16 Okt 2026 Jam Pasang : Pagi / Siang Note : hubungi pelanggan jika ingin kelokasi "/>
    <m/>
    <m/>
    <m/>
    <e v="#NUM!"/>
    <e v="#NUM!"/>
    <x v="1"/>
  </r>
  <r>
    <n v="282"/>
    <n v="1002626819"/>
    <n v="3"/>
    <x v="2"/>
    <n v="4"/>
    <s v="MAGELANG"/>
    <s v="TEMANGGUNG"/>
    <s v="PRN"/>
    <s v="REG"/>
    <s v="AO"/>
    <x v="0"/>
    <s v="1P INET"/>
    <s v="SIBEL - CREATE ORDER FAIL"/>
    <s v="RBS-Regional 3"/>
    <d v="2026-10-07T16:50:53"/>
    <d v="2026-10-08T15:40:47"/>
    <n v="69406096"/>
    <m/>
    <n v="141149113062"/>
    <s v="keysha cell"/>
    <s v="ODP-PRN-FAD/043 FAD/D05/043.01"/>
    <s v="WO065961145"/>
    <m/>
    <m/>
    <m/>
    <n v="110.08869610726801"/>
    <n v="-7.2683111610738402"/>
    <s v="MD|MYDB-20261006270383|SC20017/MC20194|keysha cell|085645365689"/>
    <s v="MYDIGIBIZPARTNER"/>
    <m/>
    <m/>
    <m/>
    <m/>
    <m/>
    <m/>
    <m/>
    <m/>
    <s v="Management Janji"/>
    <s v="2026-10-08 15:00:00 | Nama PIC : Tony (anak) No HP : 085645365689 Alt :  M Janji : 08/10/2026 Jam Pasang : 08.00  - 13:00  NoteÃ‚Â :  hubungi terlebih dahulu sebelum ke lokasi, terima kasih."/>
    <s v="FCC"/>
    <d v="2026-07-10T17:40:11"/>
    <d v="2026-10-08T15:00:00"/>
    <m/>
    <s v="INPROGRESS_SC"/>
    <s v="PARAKAN"/>
    <s v="NO ADDON"/>
    <m/>
    <s v="Error invoking service 'EAI Siebel Adapter', method 'Upsert' at step 'Upsert CA BA SA'.(SBL-BPR-00162) -- Cannot perform 'Upd"/>
    <s v="HSI Bisnis Promo Hari Pelanggan Nasional PSB 70% - 75 Mbps"/>
    <s v="INDIBIZ"/>
    <m/>
    <m/>
    <d v="2026-10-08T15:00:00"/>
    <s v="2026-10-08 15:00:00 | Nama PIC : Tony (anak) No HP : 085645365689 Alt :  M Janji : 08/10/2026 Jam Pasang : 08.00  - 13:00  NoteÃ‚Â :  hubungi terlebih dahulu sebelum ke lokasi, terima kasih."/>
    <m/>
    <m/>
    <m/>
    <e v="#NUM!"/>
    <e v="#NUM!"/>
    <x v="1"/>
  </r>
  <r>
    <n v="283"/>
    <n v="1002623835"/>
    <n v="3"/>
    <x v="2"/>
    <n v="4"/>
    <s v="MAGELANG"/>
    <s v="TEMANGGUNG"/>
    <s v="TEM"/>
    <s v="REG"/>
    <s v="AO"/>
    <x v="0"/>
    <s v="1P INET"/>
    <s v="Completed (PS)"/>
    <s v="RBS-Regional 3"/>
    <d v="2026-10-06T10:29:34"/>
    <d v="2026-10-06T16:14:49"/>
    <n v="69404819"/>
    <m/>
    <n v="141148109105"/>
    <s v="BERKAH JAYA SAYUR"/>
    <s v="ODP-TMG-FAX/036 FAX/D04/036.01"/>
    <s v="WO065835420"/>
    <m/>
    <m/>
    <m/>
    <n v="110.1198543"/>
    <n v="-7.3364048000000004"/>
    <s v="|MN02495|MYIA-027092955767/POI/MIFTAUDIN/085951192195/tumtumtahudentahu@gmail.com"/>
    <s v="MYIB_ASSISTANT"/>
    <m/>
    <m/>
    <m/>
    <m/>
    <m/>
    <m/>
    <m/>
    <m/>
    <s v="Management Janji"/>
    <s v="2026-10-07 08:00:00 | Waktu pemasangan: 06 oktober 2026 Jam pemasangan : 08.00 - 12.00 Mohon hubungi pelanggan sebelum ke lokasi  Terima kasih "/>
    <s v="FCC"/>
    <d v="2026-06-10T10:40:22"/>
    <d v="2026-10-07T08:00:00"/>
    <m/>
    <s v="PS"/>
    <s v="X"/>
    <s v="NO ADDON"/>
    <n v="20261006"/>
    <s v="Completed"/>
    <s v="HSI Bisnis Promo Hari Pelanggan Nasional PSB 70% - 75 Mbps"/>
    <s v="INDIBIZ"/>
    <m/>
    <m/>
    <d v="2026-10-07T08:00:00"/>
    <s v="2026-10-07 08:00:00 | Waktu pemasangan: 06 oktober 2026 Jam pemasangan : 08.00 - 12.00 Mohon hubungi pelanggan sebelum ke lokasi  Terima kasih "/>
    <n v="2026"/>
    <n v="10"/>
    <n v="6"/>
    <d v="2026-10-06T00:00:00"/>
    <n v="-1.3333333333357587"/>
    <x v="0"/>
  </r>
  <r>
    <n v="284"/>
    <n v="1002630902"/>
    <n v="3"/>
    <x v="2"/>
    <n v="4"/>
    <s v="MAGELANG"/>
    <s v="TEMANGGUNG"/>
    <s v="TEM"/>
    <s v="REG"/>
    <s v="AO"/>
    <x v="0"/>
    <m/>
    <s v="Completed (PS)"/>
    <s v="RBS-Regional 3"/>
    <d v="2026-10-10T13:17:10"/>
    <d v="2026-10-10T14:41:10"/>
    <n v="69405595"/>
    <m/>
    <n v="141148109122"/>
    <s v="MTS ALMATERA II"/>
    <s v="ODP-TMG-FAV/012"/>
    <s v="WO066155943"/>
    <m/>
    <m/>
    <m/>
    <n v="110.17182889999999"/>
    <n v="-7.3768554000000002"/>
    <s v="|MN02495|MYIA-037038679054/POI/WAHYU NUGROHO/0816284703/wahyunugroho.nr@gmail.com"/>
    <s v="Sales Profesional"/>
    <m/>
    <m/>
    <m/>
    <m/>
    <m/>
    <m/>
    <m/>
    <m/>
    <s v="Management Janji"/>
    <s v="2026-10-08 08:00:00 | Tanggal pemasangan : 08 Oct 2026  Jam pemasangan : 08.00   Info Tambahan : Hubungi pelanggan dulu sebelum ke Lokasi  terima kasih."/>
    <s v="FCC"/>
    <d v="2026-10-10T13:40:54"/>
    <m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7:00:00"/>
    <s v="2026-10-08 08:00:00 | Tanggal pemasangan : 08 Oct 2026  Jam pemasangan : 08.00   Info Tambahan : Hubungi pelanggan dulu sebelum ke Lokasi  terima kasih."/>
    <n v="2026"/>
    <n v="10"/>
    <n v="10"/>
    <d v="2026-10-10T00:00:00"/>
    <n v="-0.29166666666424135"/>
    <x v="0"/>
  </r>
  <r>
    <n v="285"/>
    <n v="1002625641"/>
    <n v="3"/>
    <x v="2"/>
    <n v="4"/>
    <s v="MAGELANG"/>
    <s v="TEMANGGUNG"/>
    <s v="TEM"/>
    <s v="REG"/>
    <s v="AO"/>
    <x v="0"/>
    <s v="1P INET"/>
    <s v="102 | FOLLOW UP COMPLETED"/>
    <s v="RBS-Regional 3"/>
    <d v="2026-10-07T10:32:34"/>
    <d v="2026-10-10T13:17:09"/>
    <n v="69405595"/>
    <m/>
    <n v="141148109109"/>
    <s v="MTS ALMATERA II"/>
    <s v="ODP-TMG-FAV/012 FAV/D02/012.01"/>
    <s v="WO065914675"/>
    <m/>
    <m/>
    <m/>
    <n v="110.1719408"/>
    <n v="-7.3753261999999999"/>
    <s v="|MN02495|MYIA-037038679054/POI/WAHYU NUGROHO/0816284703/wahyunugroho.nr@gmail.com"/>
    <s v="MYIB_ASSISTANT"/>
    <m/>
    <m/>
    <m/>
    <m/>
    <m/>
    <m/>
    <m/>
    <m/>
    <s v="Management Janji"/>
    <s v="2026-10-08 08:00:00 | Tanggal pemasangan : 08 Oct 2026 Jam pemasangan : 08.00  Info Tambahan : Hubungi pelanggan dulu sebelum ke Lokasi terima kasih."/>
    <s v="FCC"/>
    <d v="2026-07-10T10:40:21"/>
    <d v="2026-10-08T08:00:00"/>
    <s v="Kendala Pelanggan"/>
    <s v="REVOKE"/>
    <s v="X"/>
    <s v="NO ADDON"/>
    <m/>
    <s v="Follow Up Revoke Completed, New Order ID : SC1002630902"/>
    <s v="HSI Bisnis Basic Promo Hari Pelanggan Nasional PSB 70% - 50 Mbps"/>
    <s v="INDIBIZ"/>
    <m/>
    <m/>
    <d v="2026-10-08T08:00:00"/>
    <s v="2026-10-08 08:00:00 | Tanggal pemasangan : 08 Oct 2026 Jam pemasangan : 08.00  Info Tambahan : Hubungi pelanggan dulu sebelum ke Lokasi terima kasih."/>
    <m/>
    <m/>
    <m/>
    <e v="#NUM!"/>
    <e v="#NUM!"/>
    <x v="1"/>
  </r>
  <r>
    <n v="286"/>
    <n v="1002624681"/>
    <n v="3"/>
    <x v="1"/>
    <n v="5"/>
    <s v="KEDIRI"/>
    <s v="KEDIRI"/>
    <s v="GUR"/>
    <s v="REG"/>
    <s v="AO"/>
    <x v="0"/>
    <s v="1P INET"/>
    <s v="Completed (PS)"/>
    <s v="RBS-Regional 3"/>
    <d v="2026-10-06T15:02:40"/>
    <d v="2026-10-07T16:24:17"/>
    <n v="69405226"/>
    <m/>
    <n v="152625208633"/>
    <s v="JEVANA APAREL"/>
    <s v="ODP-GUR-FD/13"/>
    <s v="WO065868552"/>
    <m/>
    <m/>
    <m/>
    <n v="112.06143299999999"/>
    <n v="-7.7862422999999996"/>
    <s v="|MC20057|MYIA-047278959785/POI/Mazin Pratama/081259545256/mazinganteng0@gmail.com"/>
    <s v="MYIB_ASSISTANT"/>
    <m/>
    <m/>
    <m/>
    <m/>
    <m/>
    <m/>
    <m/>
    <m/>
    <s v="Management Janji"/>
    <s v="2026-10-07 11:00:00 | Nama Pic : BP MAZIN No Hp Pic : 081555674717 Jam Pemasangan : 08:00 - 12.00 Tanggal Pemasangan : RABU 07 OKTOBER 2026 Info Tambahan : Hubungi pelanggan sebelum datang ke lokasi"/>
    <s v="FCC"/>
    <d v="2026-06-10T15:25:46"/>
    <d v="2026-10-07T11:00:00"/>
    <m/>
    <s v="PS"/>
    <s v="NGADILUWIH"/>
    <s v="NO ADDON"/>
    <n v="20261007"/>
    <s v="Completed"/>
    <s v="HSI Bisnis Promo Hari Pelanggan Nasional PSB 70% - 100 Mbps"/>
    <s v="INDIBIZ"/>
    <m/>
    <m/>
    <d v="2026-10-07T11:00:00"/>
    <s v="2026-10-07 11:00:00 | Nama Pic : BP MAZIN No Hp Pic : 081555674717 Jam Pemasangan : 08:00 - 12.00 Tanggal Pemasangan : RABU 07 OKTOBER 2026 Info Tambahan : Hubungi pelanggan sebelum datang ke lokasi"/>
    <n v="2026"/>
    <n v="10"/>
    <n v="7"/>
    <d v="2026-10-07T00:00:00"/>
    <n v="-0.45833333333575865"/>
    <x v="0"/>
  </r>
  <r>
    <n v="287"/>
    <n v="1002626931"/>
    <n v="3"/>
    <x v="1"/>
    <n v="5"/>
    <s v="KEDIRI"/>
    <s v="KEDIRI"/>
    <s v="KAA"/>
    <s v="REG"/>
    <s v="AO"/>
    <x v="0"/>
    <s v="1P INET"/>
    <s v="Completed (PS)"/>
    <s v="RBS-Regional 3"/>
    <d v="2026-10-07T18:58:39"/>
    <d v="2026-10-08T16:33:01"/>
    <n v="69406151"/>
    <m/>
    <n v="152653205775"/>
    <s v="RSUI MADINAH"/>
    <s v="ODP-KAA-FA/16 FA/D03/16.01"/>
    <s v="WO065970018"/>
    <m/>
    <m/>
    <m/>
    <n v="112.307345808541"/>
    <n v="-7.77763372955165"/>
    <s v="|MC20037|MYIA-033209842599/POI/YUDHA MANGGALA PUTRA /087854011113/rsuimadinah301@gmail.com"/>
    <s v="MYIB_ASSISTANT"/>
    <m/>
    <m/>
    <m/>
    <m/>
    <m/>
    <m/>
    <m/>
    <m/>
    <s v="Management Janji"/>
    <s v="2026-10-08 15:00:00 | Nama : BP YUDHA MANGGALA PUTRA No Hp : 087854011113 No Alt :  Tgl Pemasangan : 08 Oktober 2026 Interval : SIANG Note : Hubungi pelanggan terlebih dahulu"/>
    <s v="FCC"/>
    <d v="2026-07-10T19:25:13"/>
    <d v="2026-10-08T15:00:00"/>
    <m/>
    <s v="PS"/>
    <s v="PARE"/>
    <s v="NO ADDON"/>
    <n v="20261008"/>
    <s v="Completed"/>
    <s v="HSI Bisnis Promo Hari Pelanggan Nasional PSB 70% - 75 Mbps"/>
    <s v="INDIBIZ"/>
    <m/>
    <m/>
    <d v="2026-10-08T15:00:00"/>
    <s v="2026-10-08 15:00:00 | Nama : BP YUDHA MANGGALA PUTRA No Hp : 087854011113 No Alt :  Tgl Pemasangan : 08 Oktober 2026 Interval : SIANG Note : Hubungi pelanggan terlebih dahulu"/>
    <n v="2026"/>
    <n v="10"/>
    <n v="8"/>
    <d v="2026-10-08T00:00:00"/>
    <n v="-0.625"/>
    <x v="0"/>
  </r>
  <r>
    <n v="288"/>
    <n v="1002624340"/>
    <n v="3"/>
    <x v="1"/>
    <n v="5"/>
    <s v="KEDIRI"/>
    <s v="KEDIRI"/>
    <s v="NDL"/>
    <s v="REG"/>
    <s v="AO"/>
    <x v="0"/>
    <s v="1P INET"/>
    <s v="Completed (PS)"/>
    <s v="RBS-Regional 3"/>
    <d v="2026-10-06T13:34:34"/>
    <d v="2026-10-07T11:37:39"/>
    <n v="69405066"/>
    <m/>
    <n v="152651208905"/>
    <s v="YPI RIYADLATUL UQUL"/>
    <s v="ODP-NDL-FP/21 FP/D03/21.01"/>
    <s v="WO065857513"/>
    <m/>
    <m/>
    <m/>
    <n v="111.961273439877"/>
    <n v="-7.9157443618569197"/>
    <s v="|MC20057|MYIA-056139373628/POI/Willian Triagustian/0882006777101/wilikediri300@gmail.com"/>
    <s v="MYIB_ASSISTANT"/>
    <m/>
    <m/>
    <m/>
    <m/>
    <m/>
    <m/>
    <m/>
    <m/>
    <s v="Management Janji"/>
    <s v="2026-10-07 11:00:00 | Nama PIC : Willian  No HP : 0882006777101 Alt :  Tgl Pemasangan : 07 Oktober 2026 Interval : PAGI / SIANG Note : Hubungi pelanggan terlebih dahulu"/>
    <s v="FCC"/>
    <d v="2026-06-10T13:40:56"/>
    <d v="2026-10-07T11:00:00"/>
    <m/>
    <s v="PS"/>
    <s v="NGADILUWIH"/>
    <s v="NO ADDON"/>
    <n v="20261007"/>
    <s v="Completed"/>
    <s v="HSI Bisnis Promo Hari Pelanggan Nasional PSB 70% - 300 Mbps"/>
    <s v="INDIBIZ"/>
    <m/>
    <m/>
    <d v="2026-10-07T11:00:00"/>
    <s v="2026-10-07 11:00:00 | Nama PIC : Willian  No HP : 0882006777101 Alt :  Tgl Pemasangan : 07 Oktober 2026 Interval : PAGI / SIANG Note : Hubungi pelanggan terlebih dahulu"/>
    <n v="2026"/>
    <n v="10"/>
    <n v="7"/>
    <d v="2026-10-07T00:00:00"/>
    <n v="-0.45833333333575865"/>
    <x v="0"/>
  </r>
  <r>
    <n v="289"/>
    <n v="1002625119"/>
    <n v="3"/>
    <x v="1"/>
    <n v="5"/>
    <s v="KEDIRI"/>
    <s v="KEDIRI"/>
    <s v="NDL"/>
    <s v="REG"/>
    <s v="AO"/>
    <x v="0"/>
    <s v="1P INET"/>
    <s v="Completed (PS)"/>
    <s v="RBS-Regional 3"/>
    <d v="2026-10-06T17:35:35"/>
    <d v="2026-10-07T13:38:15"/>
    <n v="69405361"/>
    <m/>
    <n v="152651208907"/>
    <s v="TOKO MIFTA JAYA"/>
    <s v="ODP-NDL-FD/13 FD/D01/13.01"/>
    <s v="WO065886246"/>
    <m/>
    <m/>
    <m/>
    <n v="111.951139"/>
    <n v="-7.9421350000000004"/>
    <s v="|MN02822|MYIA-010725017992/POI/MUHAMAD MIFTAKHUL ULUM/089684335822/miftahululum1605@gmail.com"/>
    <s v="MYIB_ASSISTANT"/>
    <m/>
    <m/>
    <m/>
    <m/>
    <m/>
    <m/>
    <m/>
    <m/>
    <s v="Management Janji"/>
    <s v="2026-10-07 15:00:00 | Nama PIC : Bp Mifta No HP : 089684335822 No Alt : - M Janji : 7 Okt 2026 Jam Pasang : Pagi / Siang Note : hubungi pelanggan jika ingin kelokasi"/>
    <s v="FCC"/>
    <d v="2026-06-10T17:40:07"/>
    <d v="2026-10-07T15:00:00"/>
    <m/>
    <s v="PS"/>
    <s v="NGADILUWIH"/>
    <s v="NO ADDON"/>
    <n v="20261007"/>
    <s v="Completed"/>
    <s v="HSI Bisnis Promo Hari Pelanggan Nasional PSB 70% - 200 Mbps"/>
    <s v="INDIBIZ"/>
    <m/>
    <m/>
    <d v="2026-10-07T15:00:00"/>
    <s v="2026-10-07 15:00:00 | Nama PIC : Bp Mifta No HP : 089684335822 No Alt : - M Janji : 7 Okt 2026 Jam Pasang : Pagi / Siang Note : hubungi pelanggan jika ingin kelokasi"/>
    <n v="2026"/>
    <n v="10"/>
    <n v="7"/>
    <d v="2026-10-07T00:00:00"/>
    <n v="-0.625"/>
    <x v="0"/>
  </r>
  <r>
    <n v="290"/>
    <n v="1002637823"/>
    <n v="3"/>
    <x v="1"/>
    <n v="5"/>
    <s v="KEDIRI"/>
    <s v="KEDIRI"/>
    <s v="NDL"/>
    <s v="REG"/>
    <s v="AO"/>
    <x v="0"/>
    <s v="1P INET"/>
    <s v="Completed (PS)"/>
    <s v="RBS-Regional 3"/>
    <d v="2026-10-15T09:25:41"/>
    <d v="2026-10-15T14:16:04"/>
    <n v="69410535"/>
    <m/>
    <n v="152651208002"/>
    <s v="PP AHMAD HASBY"/>
    <s v="ODP-NDL-FD/50 FD/D01/50.01"/>
    <s v="WO066452037"/>
    <m/>
    <m/>
    <m/>
    <n v="111.953955888748"/>
    <n v="-7.92947011081338"/>
    <s v="MD|MYDB-20261015270795|DC20002/MC20039|PP AHMAD HASBY|085891356836"/>
    <s v="MYDIGIBIZPARTNER"/>
    <m/>
    <m/>
    <m/>
    <m/>
    <m/>
    <m/>
    <m/>
    <m/>
    <s v="Management Janji"/>
    <s v="2026-10-16 08:00:00 | Nama PIC : Bp Rudi No HP : 085891356836 No Alt : - M Janji :  16 Okt 2026 Jam Pasang : Pagi / Siang Note : hubungi pelanggan jika ingin kelokasi "/>
    <s v="FCC"/>
    <s v="15-10-2026 09:40:08"/>
    <d v="2026-10-16T08:00:00"/>
    <m/>
    <s v="PS"/>
    <s v="NGADILUWIH"/>
    <s v="OCA"/>
    <n v="20261015"/>
    <s v="Completed"/>
    <s v="HSI Bisnis Bundling OCA Breach Checker Promo H2 2026 PSB 70% - 75 Mbps"/>
    <s v="INDIBIZ"/>
    <m/>
    <m/>
    <d v="2026-10-16T08:00:00"/>
    <s v="2026-10-16 08:00:00 | Nama PIC : Bp Rudi No HP : 085891356836 No Alt : - M Janji :  16 Okt 2026 Jam Pasang : Pagi / Siang Note : hubungi pelanggan jika ingin kelokasi "/>
    <n v="2026"/>
    <n v="10"/>
    <n v="15"/>
    <d v="2026-10-15T00:00:00"/>
    <n v="-1.3333333333357587"/>
    <x v="0"/>
  </r>
  <r>
    <n v="291"/>
    <n v="1002629407"/>
    <n v="3"/>
    <x v="1"/>
    <n v="5"/>
    <s v="KEDIRI"/>
    <s v="KEDIRI"/>
    <s v="PPR"/>
    <s v="REG"/>
    <s v="AO"/>
    <x v="0"/>
    <s v="1P INET"/>
    <s v="Completed (PS)"/>
    <s v="RBS-Regional 3"/>
    <d v="2026-10-09T11:13:40"/>
    <d v="2026-10-10T17:07:11"/>
    <n v="69407192"/>
    <m/>
    <n v="152652205370"/>
    <s v="SMP KARAKTER BUDI UTOMO"/>
    <s v="ODP-PPR-FH/05 FH/D01/05.01"/>
    <s v="WO066076511"/>
    <m/>
    <m/>
    <m/>
    <n v="112.136278375983"/>
    <n v="-7.6909641548825496"/>
    <s v="MD|MYDB-20261009270514|DN00001/MN01011|SMP KARAKTER BUDI UTOMO|081292929643"/>
    <s v="MYDIGIBIZPARTNER"/>
    <m/>
    <m/>
    <m/>
    <m/>
    <m/>
    <m/>
    <m/>
    <m/>
    <s v="Management Janji"/>
    <s v="2026-10-10 08:00:00 | PIC 081292929643"/>
    <s v="FCC"/>
    <d v="2026-09-10T11:25:12"/>
    <d v="2026-10-10T08:00:00"/>
    <m/>
    <s v="PS"/>
    <s v="PARE"/>
    <s v="NO ADDON"/>
    <n v="20261010"/>
    <s v="Completed"/>
    <s v="HSI Bisnis Basic Promo Hari Pelanggan Nasional PSB 70% - 150 Mbps"/>
    <s v="INDIBIZ"/>
    <m/>
    <m/>
    <d v="2026-10-10T08:00:00"/>
    <s v="2026-10-10 08:00:00 | PIC 081292929643"/>
    <n v="2026"/>
    <n v="10"/>
    <n v="10"/>
    <d v="2026-10-10T00:00:00"/>
    <n v="-0.33333333333575865"/>
    <x v="0"/>
  </r>
  <r>
    <n v="292"/>
    <n v="1002618470"/>
    <n v="3"/>
    <x v="1"/>
    <n v="5"/>
    <s v="KEDIRI"/>
    <s v="KEDIRI"/>
    <s v="PAE"/>
    <s v="REG"/>
    <s v="AO"/>
    <x v="0"/>
    <s v="1P INET"/>
    <s v="Completed (PS)"/>
    <s v="RBS-Regional 3"/>
    <d v="2026-10-01T15:55:39"/>
    <d v="2026-10-03T09:51:22"/>
    <n v="69402566"/>
    <m/>
    <n v="152639219602"/>
    <s v="WARUNG MBOK SUGIYEM"/>
    <s v="ODP-PAE-FM/36 FM/D04/36.01"/>
    <s v="WO065511785"/>
    <m/>
    <m/>
    <m/>
    <n v="112.193374894559"/>
    <n v="-7.7675328725875801"/>
    <s v="MD|MYDB-20261001270129|DC20010/MC20002|WARUNG MBOK SUGIYEM|085196687936"/>
    <s v="MYDIGIBIZPARTNER"/>
    <m/>
    <m/>
    <m/>
    <m/>
    <m/>
    <m/>
    <m/>
    <m/>
    <s v="Management Janji"/>
    <s v="2026-10-02 15:00:00 | Nama PIC : BAPAK HENDRA No HP : 085196687936 Alt :  M Janji : (JUMAT/2/oktober/2026) jam Pasang : 09:00 Note : hubungi pelanggan jika ingin kelokasi"/>
    <s v="FCC"/>
    <d v="2026-01-10T16:39:58"/>
    <d v="2026-10-02T15:00:00"/>
    <m/>
    <s v="PS"/>
    <s v="PARE"/>
    <s v="NO ADDON"/>
    <n v="20261003"/>
    <s v="Completed"/>
    <s v="HSI Bisnis Promo Hari Pelanggan Nasional PSB 70% - 50 Mbps"/>
    <s v="INDIBIZ"/>
    <m/>
    <m/>
    <d v="2026-10-02T15:00:00"/>
    <s v="2026-10-02 15:00:00 | Nama PIC : BAPAK HENDRA No HP : 085196687936 Alt :  M Janji : (JUMAT/2/oktober/2026) jam Pasang : 09:00 Note : hubungi pelanggan jika ingin kelokasi"/>
    <n v="2026"/>
    <n v="10"/>
    <n v="3"/>
    <d v="2026-10-03T00:00:00"/>
    <n v="0.375"/>
    <x v="0"/>
  </r>
  <r>
    <n v="293"/>
    <n v="1002619511"/>
    <n v="3"/>
    <x v="1"/>
    <n v="5"/>
    <s v="KEDIRI"/>
    <s v="KEDIRI"/>
    <s v="PAE"/>
    <s v="REG"/>
    <s v="AO"/>
    <x v="0"/>
    <m/>
    <s v="Completed (PS)"/>
    <s v="RBS-Regional 2"/>
    <d v="2026-10-02T11:20:55"/>
    <d v="2026-10-07T10:02:37"/>
    <n v="66525052"/>
    <m/>
    <n v="152639219543"/>
    <s v="PT. BANGUN INFORMASI TEKNOLOGI"/>
    <s v="ODP-PAE-FF/21"/>
    <s v="WO065834296"/>
    <m/>
    <m/>
    <m/>
    <n v="112.185666561126"/>
    <n v="-7.7646257818208504"/>
    <s v="AMRBS;950223;ALDHIAZ;JKT OUTER;HSI Bisnis PSB 70% - 150 Mbps - (819000);CP SANDY 087778113956;billing@bnteknologi.com  "/>
    <s v="Account Manager"/>
    <m/>
    <m/>
    <m/>
    <m/>
    <m/>
    <m/>
    <m/>
    <m/>
    <s v="Management Janji"/>
    <s v="2026-10-08 08:00:00|087778113956 PT Bangun Informasi Teknologi|40931150|MYDITA"/>
    <s v="FCC"/>
    <d v="2026-02-10T11:25:24"/>
    <d v="2026-10-08T08:00:00"/>
    <m/>
    <s v="PS"/>
    <s v="PARE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8:00:00"/>
    <s v="2026-10-08 08:00:00|087778113956 PT Bangun Informasi Teknologi|40931150|MYDITA"/>
    <n v="2026"/>
    <n v="10"/>
    <n v="7"/>
    <d v="2026-10-07T00:00:00"/>
    <n v="-1.3333333333357587"/>
    <x v="0"/>
  </r>
  <r>
    <n v="294"/>
    <n v="1002625835"/>
    <n v="3"/>
    <x v="1"/>
    <n v="5"/>
    <s v="KEDIRI"/>
    <s v="KEDIRI"/>
    <s v="PAE"/>
    <s v="REG"/>
    <s v="AO"/>
    <x v="0"/>
    <s v="1P INET"/>
    <s v="Completed (PS)"/>
    <s v="RBS-Regional 3"/>
    <d v="2026-10-07T11:35:41"/>
    <d v="2026-10-08T17:50:05"/>
    <n v="69405710"/>
    <m/>
    <n v="152639219555"/>
    <s v="AYYA CELL 2"/>
    <s v="ODP-PAE-FL/64 FL/D09/64.01"/>
    <s v="WO065921513"/>
    <m/>
    <m/>
    <m/>
    <n v="112.18857910484"/>
    <n v="-7.8006771331940099"/>
    <s v="MD|MYDB-20261007270395|SC20016/MC20202|AYYA CELL 2|085602230689"/>
    <s v="MYDIGIBIZPARTNER"/>
    <m/>
    <m/>
    <m/>
    <m/>
    <m/>
    <m/>
    <m/>
    <m/>
    <s v="Management Janji"/>
    <s v="2026-10-08 08:00:00 | Tanggal pemasangan : 08 OKTOBER 2026 Jam pemasangan : pagi/siang Info Tambahan : Hubungi pelanggan dulu sebelum ke lokasi terima kasih"/>
    <s v="FCC"/>
    <d v="2026-07-10T11:40:35"/>
    <d v="2026-10-08T08:00:00"/>
    <m/>
    <s v="PS"/>
    <s v="PARE"/>
    <s v="OCA"/>
    <n v="20261008"/>
    <s v="Completed"/>
    <s v="HSI Bisnis Bundling OCA Breach Checker Promo H2 2026 PSB 70% - 300 Mbps"/>
    <s v="INDIBIZ"/>
    <m/>
    <m/>
    <d v="2026-10-08T08:00:00"/>
    <s v="2026-10-08 08:00:00 | Tanggal pemasangan : 08 OKTOBER 2026 Jam pemasangan : pagi/siang Info Tambahan : Hubungi pelanggan dulu sebelum ke lokasi terima kasih"/>
    <n v="2026"/>
    <n v="10"/>
    <n v="8"/>
    <d v="2026-10-08T00:00:00"/>
    <n v="-0.33333333333575865"/>
    <x v="0"/>
  </r>
  <r>
    <n v="295"/>
    <n v="1002627152"/>
    <n v="3"/>
    <x v="1"/>
    <n v="5"/>
    <s v="KEDIRI"/>
    <s v="KEDIRI"/>
    <s v="PAE"/>
    <s v="REG"/>
    <s v="AO"/>
    <x v="0"/>
    <s v="1P INET"/>
    <s v="Completed (PS)"/>
    <s v="RBS-Regional 3"/>
    <d v="2026-10-08T09:05:34"/>
    <d v="2026-10-08T14:55:10"/>
    <n v="69406249"/>
    <m/>
    <n v="152639219620"/>
    <s v="CV. DAFA MEDIKA JAYA PARE"/>
    <s v="ODP-PAE-FJ/30 FJ/D06/30.01"/>
    <s v="WO065984733"/>
    <m/>
    <m/>
    <m/>
    <n v="112.205063"/>
    <n v="-7.7564169999999999"/>
    <s v="|MC20002|MYIA-045651033223/POI/GUNADI/081249710923/jayacomputer8@tmails.net"/>
    <s v="MYIB_ASSISTANT"/>
    <m/>
    <m/>
    <m/>
    <m/>
    <m/>
    <m/>
    <m/>
    <m/>
    <s v="Management Janji"/>
    <s v="2026-10-09 08:00:00 | Tanggal: 9/10/2026 Jam Pasang: 08.00 - 12.00 Note: Hubungi sebelum ke lokasi, terimakasih."/>
    <s v="FCC"/>
    <d v="2026-08-10T09:25:47"/>
    <d v="2026-10-09T08:00:00"/>
    <m/>
    <s v="PS"/>
    <s v="PARE"/>
    <s v="NO ADDON"/>
    <n v="20261008"/>
    <s v="Completed"/>
    <s v="HSI Bisnis Promo Hari Pelanggan Nasional PSB 70% - 100 Mbps"/>
    <s v="INDIBIZ"/>
    <m/>
    <m/>
    <d v="2026-10-09T08:00:00"/>
    <s v="2026-10-09 08:00:00 | Tanggal: 9/10/2026 Jam Pasang: 08.00 - 12.00 Note: Hubungi sebelum ke lokasi, terimakasih."/>
    <n v="2026"/>
    <n v="10"/>
    <n v="8"/>
    <d v="2026-10-08T00:00:00"/>
    <n v="-1.3333333333357587"/>
    <x v="0"/>
  </r>
  <r>
    <n v="296"/>
    <n v="1002630719"/>
    <n v="3"/>
    <x v="1"/>
    <n v="5"/>
    <s v="KEDIRI"/>
    <s v="KEDIRI"/>
    <s v="PAE"/>
    <s v="REG"/>
    <s v="AO"/>
    <x v="0"/>
    <s v="1P INET"/>
    <s v="Completed (PS)"/>
    <s v="RBS-Regional 3"/>
    <d v="2026-10-10T10:35:40"/>
    <d v="2026-10-11T12:25:56"/>
    <n v="69407781"/>
    <m/>
    <n v="152639219626"/>
    <s v="paradise store"/>
    <s v="ODP-PAE-FS/31"/>
    <s v="WO066141002"/>
    <m/>
    <m/>
    <m/>
    <n v="112.17580890000001"/>
    <n v="-7.8520847999999903"/>
    <s v="|MN00451|MYIA-068952351618/POI/Rizal bijaksono birnady/085177429992/gassrmx@gmail.com"/>
    <s v="MYIB_ASSISTANT"/>
    <m/>
    <m/>
    <m/>
    <m/>
    <m/>
    <m/>
    <m/>
    <m/>
    <s v="Management Janji"/>
    <s v="2026-10-11 08:00:00 | telp :085177429992 alt : manja : pagi /siang11/10/2026 hub sebelum ke lokasi"/>
    <s v="FCC"/>
    <d v="2026-10-10T10:40:05"/>
    <m/>
    <m/>
    <s v="PS"/>
    <s v="PARE"/>
    <s v="OCA"/>
    <n v="20261011"/>
    <s v="Completed"/>
    <s v="HSI Bisnis Basic Bundling OCA Breach Checker PSB 70% Promo - 150 Mbps"/>
    <s v="INDIBIZ"/>
    <m/>
    <m/>
    <d v="2026-10-11T08:00:00"/>
    <s v="2026-10-11 08:00:00 | telp :085177429992 alt : manja : pagi /siang11/10/2026 hub sebelum ke lokasi"/>
    <n v="2026"/>
    <n v="10"/>
    <n v="11"/>
    <d v="2026-10-11T00:00:00"/>
    <n v="-0.33333333333575865"/>
    <x v="0"/>
  </r>
  <r>
    <n v="297"/>
    <n v="1002633789"/>
    <n v="3"/>
    <x v="1"/>
    <n v="5"/>
    <s v="KEDIRI"/>
    <s v="KEDIRI"/>
    <s v="PAE"/>
    <s v="REG"/>
    <s v="AO"/>
    <x v="0"/>
    <s v="1P INET"/>
    <s v="Completed (PS)"/>
    <s v="RBS-Regional 3"/>
    <d v="2026-10-12T18:08:41"/>
    <d v="2026-10-13T20:22:12"/>
    <n v="69408957"/>
    <m/>
    <n v="152639219637"/>
    <s v="YAYASAN PENDIDIKAN ISLAM AL FATAH"/>
    <s v="ODP-PAE-FZ/05 FZ/D01/05.01"/>
    <s v="WO066288297"/>
    <m/>
    <m/>
    <m/>
    <n v="112.214844971895"/>
    <n v="-7.7253759314420103"/>
    <s v="MD|MYDB-20261012270652|DC20010/MC20003|YAYASAN PENDIDIKAN ISLAM AL FATAH|081232362159"/>
    <s v="MYDIGIBIZPARTNER"/>
    <m/>
    <m/>
    <m/>
    <m/>
    <m/>
    <m/>
    <m/>
    <m/>
    <s v="Management Janji"/>
    <s v="2026-10-13 15:00:00 | Tanggal pemasangan : 13 Oct 2026 Jam pemasangan : 12.00 Info Tambahan : Hubungi pelanggan dulu sebelum ke lokasi terima kasih."/>
    <s v="FCC"/>
    <d v="2026-12-10T18:10:44"/>
    <d v="2026-10-13T15:00:00"/>
    <m/>
    <s v="PS"/>
    <s v="PARE"/>
    <s v="NO ADDON"/>
    <n v="20261013"/>
    <s v="Completed"/>
    <s v="HSI Bisnis Promo Hari Pelanggan Nasional PSB 70% - 300 Mbps"/>
    <s v="INDIBIZ"/>
    <m/>
    <m/>
    <d v="2026-10-13T15:00:00"/>
    <s v="2026-10-13 15:00:00 | Tanggal pemasangan : 13 Oct 2026 Jam pemasangan : 12.00 Info Tambahan : Hubungi pelanggan dulu sebelum ke lokasi terima kasih."/>
    <n v="2026"/>
    <n v="10"/>
    <n v="13"/>
    <d v="2026-10-13T00:00:00"/>
    <n v="-0.625"/>
    <x v="0"/>
  </r>
  <r>
    <n v="298"/>
    <n v="1002637940"/>
    <n v="3"/>
    <x v="1"/>
    <n v="5"/>
    <s v="KEDIRI"/>
    <s v="KEDIRI"/>
    <s v="SBI"/>
    <s v="REG"/>
    <s v="AO"/>
    <x v="0"/>
    <s v="1P INET"/>
    <s v="Completed (PS)"/>
    <s v="RBS-Regional 3"/>
    <d v="2026-10-15T09:59:39"/>
    <d v="2026-10-15T16:29:01"/>
    <n v="69410599"/>
    <m/>
    <n v="152626203113"/>
    <s v="PUSKESMAS SAMBI"/>
    <s v="ODP-SBI-FE/05 FE/D01/05.01"/>
    <s v="WO066455233"/>
    <m/>
    <m/>
    <m/>
    <n v="112.031016089022"/>
    <n v="-7.98103408888365"/>
    <s v="MD|MYDB-20261014270783|DC20002/MC20039|PUSKESMAS SAMBI|085655788011"/>
    <s v="MYDIGIBIZPARTNER"/>
    <m/>
    <m/>
    <m/>
    <m/>
    <m/>
    <m/>
    <m/>
    <m/>
    <s v="Management Janji"/>
    <s v="2026-10-19 08:00:00 | Nama PIC : BAPAK wahfi No HP : 085655788011 Alt :  M Janji : (senin/19/OKTOBER/2026) jam Pasang : 09:00 Note : hubungi pelanggan jika ingin kelokasi"/>
    <s v="FCC"/>
    <s v="15-10-2026 10:10:17"/>
    <d v="2026-10-19T08:00:00"/>
    <m/>
    <s v="PS"/>
    <s v="NGADILUWIH"/>
    <s v="OCA"/>
    <n v="20261015"/>
    <s v="Completed"/>
    <s v="HSI Bisnis Bundling OCA Breach Checker Promo H2 2026 PSB 70% - 50 Mbps"/>
    <s v="INDIBIZ"/>
    <m/>
    <m/>
    <d v="2026-10-19T08:00:00"/>
    <s v="2026-10-19 08:00:00 | Nama PIC : BAPAK wahfi No HP : 085655788011 Alt :  M Janji : (senin/19/OKTOBER/2026) jam Pasang : 09:00 Note : hubungi pelanggan jika ingin kelokasi"/>
    <n v="2026"/>
    <n v="10"/>
    <n v="15"/>
    <d v="2026-10-15T00:00:00"/>
    <n v="-4.3333333333357587"/>
    <x v="0"/>
  </r>
  <r>
    <n v="299"/>
    <n v="1002637344"/>
    <n v="3"/>
    <x v="1"/>
    <n v="5"/>
    <s v="KEDIRI"/>
    <s v="KEDIRI"/>
    <s v="SBI"/>
    <s v="REG"/>
    <s v="AO"/>
    <x v="0"/>
    <s v="1P INET"/>
    <s v="8 | OSS - PONR"/>
    <s v="RBS-Regional 3"/>
    <d v="2026-10-14T16:40:40"/>
    <d v="2026-10-15T13:18:22"/>
    <n v="69410376"/>
    <m/>
    <n v="152626203112"/>
    <s v="KANTOR DESA KANDAT"/>
    <s v="ODP-SBI-FF/01 FF/D01/01.01"/>
    <s v="WO066427163"/>
    <m/>
    <m/>
    <m/>
    <n v="112.03114785254"/>
    <n v="-7.9315508588666104"/>
    <s v="MD|MYDB-20261014270748|DC20002/MC20039|KANTOR DESA KANDAT|081232739829"/>
    <s v="MYDIGIBIZPARTNER"/>
    <m/>
    <m/>
    <m/>
    <m/>
    <m/>
    <m/>
    <m/>
    <m/>
    <s v="Management Janji"/>
    <s v="2026-10-17 08:00:00 | KANTOR DESA KANDAT 081232739829"/>
    <s v="FCC"/>
    <s v="14-10-2026 16:54:55"/>
    <d v="2026-10-17T08:00:00"/>
    <m/>
    <s v="ACT_COM"/>
    <s v="NGADILUWIH"/>
    <s v="OCA"/>
    <m/>
    <s v="PONR"/>
    <s v="HSI Bisnis Bundling OCA Breach Checker Promo H2 2026 PSB 70% - 50 Mbps"/>
    <s v="INDIBIZ"/>
    <m/>
    <m/>
    <d v="2026-10-17T08:00:00"/>
    <s v="2026-10-17 08:00:00 | KANTOR DESA KANDAT 081232739829"/>
    <m/>
    <m/>
    <m/>
    <e v="#NUM!"/>
    <e v="#NUM!"/>
    <x v="1"/>
  </r>
  <r>
    <n v="300"/>
    <n v="1002620876"/>
    <n v="3"/>
    <x v="1"/>
    <n v="5"/>
    <s v="KEDIRI"/>
    <s v="KEDIRI"/>
    <s v="WAT"/>
    <s v="REG"/>
    <s v="AO"/>
    <x v="0"/>
    <s v="1P INET"/>
    <s v="Completed (PS)"/>
    <s v="RBS-Regional 3"/>
    <d v="2026-10-03T11:32:34"/>
    <d v="2026-10-03T21:21:09"/>
    <n v="69403548"/>
    <m/>
    <n v="152650206851"/>
    <s v="REJEKI BARU"/>
    <s v="ODP-WAT-FB/03 FB/D01/03.01"/>
    <s v="WO065640595"/>
    <m/>
    <m/>
    <m/>
    <n v="112.15516479999999"/>
    <n v="-7.9300468999999998"/>
    <s v="|MC20057|MYIA-070203583366/POI/Sri Tatiah/085790632380/yslmobile1143@gmail.com"/>
    <s v="MYIB_ASSISTANT"/>
    <m/>
    <m/>
    <m/>
    <m/>
    <m/>
    <m/>
    <m/>
    <m/>
    <s v="Management Janji"/>
    <s v="2026-10-04 08:00:00 | Tanggal pemasangan: 04/11//2026 Jam pemasangan : pagi/siang Info Tambahan : Hubungi pelanggan dulu sebelum ke lokasi. terima kasih"/>
    <s v="FCC"/>
    <d v="2026-03-10T11:39:58"/>
    <d v="2026-10-04T08:00:00"/>
    <m/>
    <s v="PS"/>
    <s v="PARE"/>
    <s v="NO ADDON"/>
    <n v="20261003"/>
    <s v="Completed"/>
    <s v="HSI Bisnis Promo Hari Pelanggan Nasional PSB 70% - 200 Mbps"/>
    <s v="INDIBIZ"/>
    <m/>
    <m/>
    <d v="2026-10-04T08:00:00"/>
    <s v="2026-10-04 08:00:00 | Tanggal pemasangan: 04/11//2026 Jam pemasangan : pagi/siang Info Tambahan : Hubungi pelanggan dulu sebelum ke lokasi. terima kasih"/>
    <n v="2026"/>
    <n v="10"/>
    <n v="3"/>
    <d v="2026-10-03T00:00:00"/>
    <n v="-1.3333333333357587"/>
    <x v="0"/>
  </r>
  <r>
    <n v="301"/>
    <n v="1002621267"/>
    <n v="3"/>
    <x v="1"/>
    <n v="5"/>
    <s v="KEDIRI"/>
    <s v="KEDIRI"/>
    <s v="WAT"/>
    <s v="REG"/>
    <s v="AO"/>
    <x v="0"/>
    <s v="1P INET"/>
    <s v="Completed (PS)"/>
    <s v="RBS-Regional 3"/>
    <d v="2026-10-04T09:32:40"/>
    <d v="2026-10-05T21:32:37"/>
    <n v="69403814"/>
    <m/>
    <n v="152650206852"/>
    <s v="CV. Sinar Makmur"/>
    <s v="ODP-WAT-FH/11 FH/D01/11.01"/>
    <s v="WO065690862"/>
    <m/>
    <m/>
    <m/>
    <n v="112.133314103205"/>
    <n v="-7.9850021224439702"/>
    <s v="|MN00385|MYIA-093640019344/POI/Drs. Edi Purwanto S.H., M.H/085646637637/sinarmakmurblitar@gmail.com"/>
    <s v="MYIB_ASSISTANT"/>
    <m/>
    <m/>
    <m/>
    <m/>
    <m/>
    <m/>
    <m/>
    <m/>
    <s v="Management Janji"/>
    <s v="2026-10-05 08:00:00 | Tanggal Pemasangan : 05 Oktober 2026 Jam Pemasangan : 08:00 15:00 Info Tambahan : Hubungi pelanggan dulu sebelum ke lokasi terimakasih"/>
    <s v="FCC"/>
    <d v="2026-04-10T09:39:45"/>
    <d v="2026-10-05T08:00:00"/>
    <m/>
    <s v="PS"/>
    <s v="PARE"/>
    <s v="NO ADDON"/>
    <n v="20261005"/>
    <s v="Completed"/>
    <s v="HSI Bisnis Basic Promo Hari Pelanggan Nasional PSB 70% - 50 Mbps"/>
    <s v="INDIBIZ"/>
    <m/>
    <m/>
    <d v="2026-10-05T08:00:00"/>
    <s v="2026-10-05 08:00:00 | Tanggal Pemasangan : 05 Oktober 2026 Jam Pemasangan : 08:00 15:00 Info Tambahan : Hubungi pelanggan dulu sebelum ke lokasi terimakasih"/>
    <n v="2026"/>
    <n v="10"/>
    <n v="5"/>
    <d v="2026-10-05T00:00:00"/>
    <n v="-0.33333333333575865"/>
    <x v="0"/>
  </r>
  <r>
    <n v="302"/>
    <n v="1002620466"/>
    <n v="3"/>
    <x v="1"/>
    <n v="5"/>
    <s v="KEDIRI"/>
    <s v="NGANJUK"/>
    <s v="GON"/>
    <s v="REG"/>
    <s v="AO"/>
    <x v="0"/>
    <s v="1P INET"/>
    <s v="Completed (PS)"/>
    <s v="RBS-Regional 3"/>
    <d v="2026-10-02T16:41:39"/>
    <d v="2026-10-03T15:03:16"/>
    <n v="69403320"/>
    <m/>
    <n v="152628205235"/>
    <s v="TOKO WAHID"/>
    <s v="ODP-GDN-FA/19 FA/D02/19.01"/>
    <s v="WO065600725"/>
    <m/>
    <m/>
    <m/>
    <n v="111.9531832"/>
    <n v="-7.5227737000000001"/>
    <s v="MD|MYDB-20260928269837|EN00005/MC20190|TOKO WAHID|082327155924"/>
    <s v="MYDIGIBIZPARTNER"/>
    <m/>
    <m/>
    <m/>
    <m/>
    <m/>
    <m/>
    <m/>
    <m/>
    <s v="Management Janji"/>
    <s v="2026-10-03 15:00:00 | Nama PIC : Bp Khoirul No HP : 082327155924 No Alt : - M Janji : 03 Okt 2026 Jam Pasang : Pagi / Siang Note : hubungi pelanggan jika ingin ke lokasi, terima kasih "/>
    <s v="FCC"/>
    <d v="2026-02-10T16:55:52"/>
    <d v="2026-10-03T15:00:00"/>
    <m/>
    <s v="PS"/>
    <s v="KERTOSONO"/>
    <s v="NETMONK"/>
    <n v="20261003"/>
    <s v="Completed"/>
    <s v="HSI Bisnis Bundling Netmonk Promo H2 2026 PSB 70% - 300 Mbps"/>
    <s v="INDIBIZ"/>
    <m/>
    <m/>
    <d v="2026-10-03T15:00:00"/>
    <s v="2026-10-03 15:00:00 | Nama PIC : Bp Khoirul No HP : 082327155924 No Alt : - M Janji : 03 Okt 2026 Jam Pasang : Pagi / Siang Note : hubungi pelanggan jika ingin ke lokasi, terima kasih "/>
    <n v="2026"/>
    <n v="10"/>
    <n v="3"/>
    <d v="2026-10-03T00:00:00"/>
    <n v="-0.625"/>
    <x v="0"/>
  </r>
  <r>
    <n v="303"/>
    <n v="1002619284"/>
    <n v="3"/>
    <x v="1"/>
    <n v="5"/>
    <s v="KEDIRI"/>
    <s v="NGANJUK"/>
    <s v="GON"/>
    <s v="REG"/>
    <s v="AO"/>
    <x v="0"/>
    <m/>
    <s v="Completed (PS)"/>
    <s v="RBS-Regional 3"/>
    <d v="2026-10-02T10:17:37"/>
    <d v="2026-10-02T17:27:00"/>
    <n v="69402853"/>
    <m/>
    <n v="152628205053"/>
    <s v="PT. XING CHEN INTERNATIONAL"/>
    <s v="OTB-GDN-FC/01"/>
    <s v="WO065569316"/>
    <m/>
    <m/>
    <m/>
    <n v="111.9173729"/>
    <n v="-7.5365758999999999"/>
    <s v="|MN00451|MYIA-030789812510/POI/Marsya dera ayu wulandari/082231131100/xingcheninternational@gmail.com"/>
    <s v="Sales Force DBS"/>
    <m/>
    <m/>
    <m/>
    <m/>
    <m/>
    <m/>
    <m/>
    <m/>
    <s v="Management Janji"/>
    <s v="2026-10-03 11:00:00|Waktu pemasnagan : 3 Oktober 2026 Jam pemasangan : 08.00 - 12.00 Mohon hubungi pelanggan sebelum ke lokasi  Terima kasih|40971401|MYDITA"/>
    <s v="FCC"/>
    <d v="2026-02-10T10:39:55"/>
    <d v="2026-10-03T11:00:00"/>
    <m/>
    <s v="PS"/>
    <s v="KERTOSONO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1:00:00"/>
    <s v="2026-10-03 11:00:00|Waktu pemasnagan : 3 Oktober 2026 Jam pemasangan : 08.00 - 12.00 Mohon hubungi pelanggan sebelum ke lokasi  Terima kasih|40971401|MYDITA"/>
    <n v="2026"/>
    <n v="10"/>
    <n v="2"/>
    <d v="2026-10-02T00:00:00"/>
    <n v="-1.4583333333357587"/>
    <x v="0"/>
  </r>
  <r>
    <n v="304"/>
    <n v="1002620773"/>
    <n v="3"/>
    <x v="1"/>
    <n v="5"/>
    <s v="KEDIRI"/>
    <s v="NGANJUK"/>
    <s v="KTS"/>
    <s v="REG"/>
    <s v="AO"/>
    <x v="0"/>
    <s v="2P INET + VOICE"/>
    <s v="Completed (PS)"/>
    <s v="RBS-Regional 3"/>
    <d v="2026-10-03T09:31:40"/>
    <d v="2026-10-04T18:35:07"/>
    <n v="69403488"/>
    <n v="3582801011"/>
    <n v="152615203756"/>
    <s v="RICKINDO"/>
    <s v="ODP-KTS-FA/30 FA/D01/30.01"/>
    <s v="WO065628657"/>
    <m/>
    <m/>
    <m/>
    <n v="112.1079771"/>
    <n v="-7.5900366999999997"/>
    <s v="|MN00443|MYIA-082205217409/POI/PAK NOVA/081297247393/nova.geocell@gmail.com"/>
    <s v="MYIB_ASSISTANT"/>
    <m/>
    <m/>
    <m/>
    <m/>
    <m/>
    <m/>
    <m/>
    <m/>
    <s v="Management Janji"/>
    <s v="2026-10-04 08:00:00 | Nama : BP NOVA WAHYU SUTIKNO  No Hp : 081297247393 No Alt :  Tgl Pemasangan : 04 Oktober 2026 Interval : PAGI  Note : Hubungi pelanggan terlebih dahulu"/>
    <s v="FCC"/>
    <d v="2026-03-10T09:40:05"/>
    <d v="2026-10-04T08:00:00"/>
    <m/>
    <s v="PS"/>
    <s v="KERTOSONO"/>
    <s v="NO ADDON"/>
    <n v="20261004"/>
    <s v="Completed"/>
    <s v="HSI Bisnis Bundling Phone Promo 2026 PSB 70% - Free 800 Menit Promo - 100 Mbps"/>
    <s v="INDIBIZ"/>
    <m/>
    <m/>
    <d v="2026-10-04T08:00:00"/>
    <s v="2026-10-04 08:00:00 | Nama : BP NOVA WAHYU SUTIKNO  No Hp : 081297247393 No Alt :  Tgl Pemasangan : 04 Oktober 2026 Interval : PAGI  Note : Hubungi pelanggan terlebih dahulu"/>
    <n v="2026"/>
    <n v="10"/>
    <n v="4"/>
    <d v="2026-10-04T00:00:00"/>
    <n v="-0.33333333333575865"/>
    <x v="0"/>
  </r>
  <r>
    <n v="305"/>
    <n v="1002620731"/>
    <n v="3"/>
    <x v="1"/>
    <n v="5"/>
    <s v="KEDIRI"/>
    <s v="NGANJUK"/>
    <s v="KTS"/>
    <s v="REG"/>
    <s v="AO"/>
    <x v="0"/>
    <s v="2P INET + VOICE"/>
    <s v="Completed (PS)"/>
    <s v="RBS-Regional 3"/>
    <d v="2026-10-03T08:22:39"/>
    <d v="2026-10-04T18:30:56"/>
    <n v="69403452"/>
    <n v="3582801010"/>
    <n v="152615203754"/>
    <s v="RICKINDO"/>
    <s v="ODP-KTS-FA/30 FA/D01/30.01"/>
    <s v="WO065624521"/>
    <m/>
    <m/>
    <m/>
    <n v="112.1079771"/>
    <n v="-7.5900366999999997"/>
    <s v="|MN00443|MYIA-099754554975/POI/Pak Nova/081297247393/nova.geocell@gmail.com"/>
    <s v="MYIB_ASSISTANT"/>
    <m/>
    <m/>
    <m/>
    <m/>
    <m/>
    <m/>
    <m/>
    <m/>
    <s v="Management Janji"/>
    <s v="2026-10-04 08:00:00 | Nama Pic : BP NOVA No Hp Pic : 081297247393 Jam Pemasangan : 08:00 - 12.00 Tanggal Pemasangan : MINGGU 04 OKTOBER 2026 Info Tambahan : Hubungi pelanggan sebelum datang ke lokasi"/>
    <s v="FCC"/>
    <d v="2026-03-10T08:25:18"/>
    <d v="2026-10-04T08:00:00"/>
    <m/>
    <s v="PS"/>
    <s v="KERTOSONO"/>
    <s v="NO ADDON"/>
    <n v="20261004"/>
    <s v="Completed"/>
    <s v="HSI Bisnis Bundling Phone Promo 2026 PSB 70% - Free 800 Menit Promo - 100 Mbps"/>
    <s v="INDIBIZ"/>
    <m/>
    <m/>
    <d v="2026-10-04T08:00:00"/>
    <s v="2026-10-04 08:00:00 | Nama Pic : BP NOVA No Hp Pic : 081297247393 Jam Pemasangan : 08:00 - 12.00 Tanggal Pemasangan : MINGGU 04 OKTOBER 2026 Info Tambahan : Hubungi pelanggan sebelum datang ke lokasi"/>
    <n v="2026"/>
    <n v="10"/>
    <n v="4"/>
    <d v="2026-10-04T00:00:00"/>
    <n v="-0.33333333333575865"/>
    <x v="0"/>
  </r>
  <r>
    <n v="306"/>
    <n v="1002625854"/>
    <n v="3"/>
    <x v="1"/>
    <n v="5"/>
    <s v="KEDIRI"/>
    <s v="NGANJUK"/>
    <s v="NJK"/>
    <s v="REG"/>
    <s v="AO"/>
    <x v="0"/>
    <s v="1P INET"/>
    <s v="Completed (PS)"/>
    <s v="RBS-Regional 3"/>
    <d v="2026-10-07T11:40:34"/>
    <d v="2026-10-07T13:38:14"/>
    <n v="69405703"/>
    <m/>
    <n v="152611229748"/>
    <s v="STIKES SATRIA BHAKTI DIVISI IT"/>
    <s v="ODP-NJK-FAC/25 FAC/D04/25.01"/>
    <s v="WO065923544"/>
    <m/>
    <m/>
    <m/>
    <n v="111.85866035521001"/>
    <n v="-7.6127137001330896"/>
    <s v="MD|MYDB-20261007270404|DN00001/MN00968|STIKES SATRIA BHAKTI DIVISI IT|082233072844"/>
    <s v="MYDIGIBIZPARTNER"/>
    <m/>
    <m/>
    <m/>
    <m/>
    <m/>
    <m/>
    <m/>
    <m/>
    <s v="Management Janji"/>
    <s v="2026-10-08 08:00:00 | M Janji : (08/10/2026) jam Pasang : 09:00 Note : hubungi pelanggan jika ingin kelokasi "/>
    <s v="FCC"/>
    <d v="2026-07-10T11:55:13"/>
    <d v="2026-10-08T08:00:00"/>
    <m/>
    <s v="PS"/>
    <s v="X"/>
    <s v="NO ADDON"/>
    <n v="20261007"/>
    <s v="Completed"/>
    <s v="HSI Bisnis Promo Hari Pelanggan Nasional PSB 70% - 300 Mbps"/>
    <s v="INDIBIZ"/>
    <m/>
    <m/>
    <d v="2026-10-08T08:00:00"/>
    <s v="2026-10-08 08:00:00 | M Janji : (08/10/2026) jam Pasang : 09:00 Note : hubungi pelanggan jika ingin kelokasi "/>
    <n v="2026"/>
    <n v="10"/>
    <n v="7"/>
    <d v="2026-10-07T00:00:00"/>
    <n v="-1.3333333333357587"/>
    <x v="0"/>
  </r>
  <r>
    <n v="307"/>
    <n v="1002625499"/>
    <n v="3"/>
    <x v="1"/>
    <n v="5"/>
    <s v="KEDIRI"/>
    <s v="NGANJUK"/>
    <s v="NJK"/>
    <s v="REG"/>
    <s v="AO"/>
    <x v="0"/>
    <s v="1P INET"/>
    <s v="Completed (PS)"/>
    <s v="RBS-Regional 3"/>
    <d v="2026-10-07T09:49:40"/>
    <d v="2026-10-07T13:44:05"/>
    <n v="69405515"/>
    <m/>
    <n v="152611230100"/>
    <s v="WARKOP BANG MINTO"/>
    <s v="ODP-NJK-FAC/82 FAC/D07/82.01"/>
    <s v="WO065909977"/>
    <m/>
    <m/>
    <m/>
    <n v="111.84880200000001"/>
    <n v="-7.5948880000000001"/>
    <s v="|MC20191|MYIA-086458754604/POI/KASMINTO/082331385205/spdwinarti22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 "/>
    <s v="FCC"/>
    <d v="2026-07-10T09:55:18"/>
    <d v="2026-10-08T08:00:00"/>
    <m/>
    <s v="PS"/>
    <s v="X"/>
    <s v="NO ADDON"/>
    <n v="20261007"/>
    <s v="Completed"/>
    <s v="HSI Bisnis Promo Hari Pelanggan Nasional PSB 70% - 300 Mbps"/>
    <s v="INDIBIZ"/>
    <m/>
    <m/>
    <d v="2026-10-08T08:00:00"/>
    <s v="2026-10-08 08:00:00 | Tanggal pemasangan: 08/10/2026 Jam pemasangan : pagi / siang Info Tambahan : Hubungi pelanggan dulu sebelum ke lokasi. terima kasih "/>
    <n v="2026"/>
    <n v="10"/>
    <n v="7"/>
    <d v="2026-10-07T00:00:00"/>
    <n v="-1.3333333333357587"/>
    <x v="0"/>
  </r>
  <r>
    <n v="308"/>
    <n v="1002631093"/>
    <n v="3"/>
    <x v="1"/>
    <n v="5"/>
    <s v="KEDIRI"/>
    <s v="NGANJUK"/>
    <s v="NJK"/>
    <s v="REG"/>
    <s v="AO"/>
    <x v="0"/>
    <s v="1P INET"/>
    <s v="Completed (PS)"/>
    <s v="RBS-Regional 3"/>
    <d v="2026-10-10T16:19:40"/>
    <d v="2026-10-11T11:15:54"/>
    <n v="69408000"/>
    <m/>
    <n v="152611230006"/>
    <s v="GAME ESPORT"/>
    <s v="ODP-NJK-FS/133 FS/D10/133.01"/>
    <s v="WO066169994"/>
    <m/>
    <m/>
    <m/>
    <n v="111.90270088613001"/>
    <n v="-7.6708081149941201"/>
    <s v="MD|MYDB-20261010270571|DC20002/MC20039|GAME ESPORT|085707420610"/>
    <s v="MYDIGIBIZPARTNER"/>
    <m/>
    <m/>
    <m/>
    <m/>
    <m/>
    <m/>
    <m/>
    <m/>
    <s v="Management Janji"/>
    <s v="2026-10-11 15:00:00 | Tanggal Pemasangan : 11 Oktober 2026 Jam Pemasangan : 08:00 15:00 Info Tambahan : Hubungi pelanggan dulu sebelum ke lokasi terimakasih"/>
    <s v="FCC"/>
    <d v="2026-10-10T16:25:08"/>
    <d v="2026-10-11T15:00:00"/>
    <m/>
    <s v="PS"/>
    <s v="X"/>
    <s v="NO ADDON"/>
    <n v="20261011"/>
    <s v="Completed"/>
    <s v="HSI Bisnis Promo Hari Pelanggan Nasional PSB 70% - 50 Mbps"/>
    <s v="INDIBIZ"/>
    <m/>
    <m/>
    <d v="2026-10-11T15:00:00"/>
    <s v="2026-10-11 15:00:00 | Tanggal Pemasangan : 11 Oktober 2026 Jam Pemasangan : 08:00 15:00 Info Tambahan : Hubungi pelanggan dulu sebelum ke lokasi terimakasih"/>
    <n v="2026"/>
    <n v="10"/>
    <n v="11"/>
    <d v="2026-10-11T00:00:00"/>
    <n v="-0.625"/>
    <x v="0"/>
  </r>
  <r>
    <n v="309"/>
    <n v="1002636532"/>
    <n v="3"/>
    <x v="1"/>
    <n v="5"/>
    <s v="KEDIRI"/>
    <s v="NGANJUK"/>
    <s v="NJK"/>
    <s v="REG"/>
    <s v="AO"/>
    <x v="0"/>
    <m/>
    <s v="Completed (PS)"/>
    <s v="RBS-Regional 3"/>
    <d v="2026-10-14T11:36:36"/>
    <d v="2026-10-14T13:10:37"/>
    <n v="69409525"/>
    <m/>
    <n v="152611230017"/>
    <s v="PT. Bangkit Lakuliner Indonesia Nganjuk Jawa Timur"/>
    <s v="ODP-NJK-FAD/05"/>
    <s v="WO066394191"/>
    <m/>
    <m/>
    <m/>
    <n v="111.9039609"/>
    <n v="-7.6036130000000002"/>
    <s v="|MN02235|MYIA-001263306104/POI/Muhamad Arif Nurdin /085283300362/arif.nurdin@seindonesia.co.id"/>
    <s v="MYDIGIBIZPARTNER"/>
    <m/>
    <m/>
    <m/>
    <m/>
    <m/>
    <m/>
    <m/>
    <m/>
    <s v="Management Janji"/>
    <s v="2026-10-14 15:00:00 | Nama Pic : PT. Bangkit Lakuliner Indonesia Nganjuk Jawa Timur  No Hp Pic : 085283300362  No alt : -  Jam Pemasangan : pagi   Tanggal Pemasangan : 14 Oktober 2026"/>
    <s v="FCC"/>
    <s v="14-10-2026 11:39:56"/>
    <m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7:00:00"/>
    <s v="2026-10-14 15:00:00 | Nama Pic : PT. Bangkit Lakuliner Indonesia Nganjuk Jawa Timur  No Hp Pic : 085283300362  No alt : -  Jam Pemasangan : pagi   Tanggal Pemasangan : 14 Oktober 2026"/>
    <n v="2026"/>
    <n v="10"/>
    <n v="14"/>
    <d v="2026-10-14T00:00:00"/>
    <n v="-0.29166666666424135"/>
    <x v="0"/>
  </r>
  <r>
    <n v="310"/>
    <n v="1002635371"/>
    <n v="3"/>
    <x v="1"/>
    <n v="5"/>
    <s v="KEDIRI"/>
    <s v="NGANJUK"/>
    <s v="NJK"/>
    <s v="REG"/>
    <s v="AO"/>
    <x v="0"/>
    <s v="1P INET"/>
    <s v="102 | FOLLOW UP COMPLETED"/>
    <s v="RBS-Regional 3"/>
    <d v="2026-10-13T15:11:35"/>
    <d v="2026-10-14T11:36:35"/>
    <n v="69409525"/>
    <m/>
    <n v="152611215573"/>
    <s v="PT. Bangkit Lakuliner Indonesia Nganjuk Jawa Timur"/>
    <s v="ODP-NJK-FAD/52 FAD/D08/52.01"/>
    <s v="WO066345087"/>
    <m/>
    <m/>
    <m/>
    <n v="111.90394240000001"/>
    <n v="-7.6037496999999998"/>
    <s v="|MN02235|MYIA-001263306104/POI/Muhamad Arif Nurdin /085283300362/arif.nurdin@seindonesia.co.id"/>
    <s v="MYIB_ASSISTANT"/>
    <m/>
    <m/>
    <m/>
    <m/>
    <m/>
    <m/>
    <m/>
    <m/>
    <s v="Management Janji"/>
    <s v="2026-10-14 15:00:00 | Nama Pic : PT. Bangkit Lakuliner Indonesia Nganjuk Jawa Timur No Hp Pic : 085283300362 No alt : - Jam Pemasangan : pagi  Tanggal Pemasangan : 14 Oktober 2026"/>
    <s v="FCC"/>
    <s v="13-10-2026 15:24:55"/>
    <d v="2026-10-14T15:00:00"/>
    <m/>
    <s v="REVOKE"/>
    <s v="X"/>
    <s v="NO ADDON"/>
    <m/>
    <s v="Follow Up Revoke Completed, New Order ID : SC1002636532"/>
    <s v="HSI Bisnis Promo Hari Pelanggan Nasional PSB 70% - 50 Mbps"/>
    <s v="INDIBIZ"/>
    <m/>
    <m/>
    <d v="2026-10-14T15:00:00"/>
    <s v="2026-10-14 15:00:00 | Nama Pic : PT. Bangkit Lakuliner Indonesia Nganjuk Jawa Timur No Hp Pic : 085283300362 No alt : - Jam Pemasangan : pagi  Tanggal Pemasangan : 14 Oktober 2026"/>
    <m/>
    <m/>
    <m/>
    <e v="#NUM!"/>
    <e v="#NUM!"/>
    <x v="1"/>
  </r>
  <r>
    <n v="311"/>
    <n v="1002625548"/>
    <n v="3"/>
    <x v="1"/>
    <n v="5"/>
    <s v="KEDIRI"/>
    <s v="NGANJUK"/>
    <s v="NJK"/>
    <s v="REG"/>
    <s v="AO"/>
    <x v="0"/>
    <s v="1P INET"/>
    <s v="100 | REVOKE COMPLETED"/>
    <s v="RBS-Regional 3"/>
    <d v="2026-10-07T10:06:35"/>
    <d v="2026-10-09T13:43:10"/>
    <n v="69405550"/>
    <m/>
    <n v="152611230101"/>
    <s v="PT SINERGI DISTRIBUSI UTAMA"/>
    <s v="ODP-NJK-FU/43 FU/D01/43.01"/>
    <s v="WO065911845"/>
    <m/>
    <m/>
    <m/>
    <n v="111.8770469"/>
    <n v="-7.6033874999999904"/>
    <s v="|MN00418|MYIA-049732953307/POI/ERWAN YOGA DWI APRILA/0681578195824/erwanyoga32@gmail.com"/>
    <s v="MYIB_ASSISTANT"/>
    <m/>
    <m/>
    <m/>
    <m/>
    <m/>
    <m/>
    <m/>
    <m/>
    <s v="Management Janji"/>
    <s v="2026-10-08 08:00:00 | Nama Pic : BP ERWAN No Hp Pic : 0681578195824 Jam Pemasangan : 08:00 - 12.00 Tanggal Pemasangan : KAMIS 08 OKTOBER 2026 Info Tambahan : Hubungi pelanggan sebelum datang ke lokasi"/>
    <s v="FCC"/>
    <d v="2026-07-10T10:25:27"/>
    <d v="2026-10-08T08:00:00"/>
    <s v="Kendala Teknik"/>
    <s v="REVOKE"/>
    <s v="X"/>
    <s v="NO ADDON"/>
    <m/>
    <s v="Revoke Completed"/>
    <s v="HSI Bisnis Promo Hari Pelanggan Nasional PSB 70% - 50 Mbps"/>
    <s v="INDIBIZ"/>
    <m/>
    <m/>
    <d v="2026-10-08T08:00:00"/>
    <s v="2026-10-08 08:00:00 | Nama Pic : BP ERWAN No Hp Pic : 0681578195824 Jam Pemasangan : 08:00 - 12.00 Tanggal Pemasangan : KAMIS 08 OKTOBER 2026 Info Tambahan : Hubungi pelanggan sebelum datang ke lokasi"/>
    <m/>
    <m/>
    <m/>
    <e v="#NUM!"/>
    <e v="#NUM!"/>
    <x v="1"/>
  </r>
  <r>
    <n v="312"/>
    <n v="1002637775"/>
    <n v="3"/>
    <x v="1"/>
    <n v="5"/>
    <s v="KEDIRI"/>
    <s v="NGANJUK"/>
    <s v="NJK"/>
    <s v="REG"/>
    <s v="AO"/>
    <x v="0"/>
    <s v="1P INET"/>
    <s v="8 | OSS - PONR"/>
    <s v="RBS-Regional 3"/>
    <d v="2026-10-15T09:13:35"/>
    <d v="2026-10-15T13:33:32"/>
    <n v="69410529"/>
    <m/>
    <n v="152611230018"/>
    <s v="SMP NEGERI 3 NGANJUK"/>
    <s v="ODP-NJK-FG/33 FG/D05/33.01"/>
    <s v="WO066451150"/>
    <m/>
    <m/>
    <m/>
    <n v="111.9073173"/>
    <n v="-7.6049264000000001"/>
    <s v="|MN00419|MYIA-058883776269/POI/DIANTRI HANDOKO, S. Pd/081330799135/diantrihandoko44@gmail.com"/>
    <s v="MYIB_ASSISTANT"/>
    <m/>
    <m/>
    <m/>
    <m/>
    <m/>
    <m/>
    <m/>
    <m/>
    <s v="Management Janji"/>
    <s v="2026-10-16 08:00:00 | Nama PIC :  No HP : 081330799135 Alt :  M Janji : 15 November 2024 Jam Pasang : 08.00 - 13:00  NoteÃ‚Â :  hubungi terlebih dahulu sebelum kelokasi "/>
    <s v="FCC"/>
    <s v="15-10-2026 09:25:13"/>
    <d v="2026-10-16T08:00:00"/>
    <m/>
    <s v="ACT_COM"/>
    <s v="X"/>
    <s v="NETMONK"/>
    <m/>
    <s v="PONR"/>
    <s v="HSI Bisnis Bundling Netmonk Promo 2026 PSB 70% - 200 Mbps"/>
    <s v="INDIBIZ"/>
    <m/>
    <m/>
    <d v="2026-10-16T08:00:00"/>
    <s v="2026-10-16 08:00:00 | Nama PIC :  No HP : 081330799135 Alt :  M Janji : 15 November 2024 Jam Pasang : 08.00 - 13:00  NoteÃ‚Â :  hubungi terlebih dahulu sebelum kelokasi "/>
    <m/>
    <m/>
    <m/>
    <e v="#NUM!"/>
    <e v="#NUM!"/>
    <x v="1"/>
  </r>
  <r>
    <n v="313"/>
    <n v="1002638376"/>
    <n v="3"/>
    <x v="1"/>
    <n v="5"/>
    <s v="KEDIRI"/>
    <s v="NGANJUK"/>
    <s v="NJK"/>
    <s v="REG"/>
    <s v="AO"/>
    <x v="0"/>
    <s v="1P INET"/>
    <s v="MIE - SEND SURVEY"/>
    <s v="RBS-Regional 3"/>
    <d v="2026-10-15T12:47:40"/>
    <d v="2026-10-15T12:50:01"/>
    <n v="69410774"/>
    <m/>
    <n v="152611230112"/>
    <s v="cafe level c"/>
    <s v="ODP-NJK-FCLC/01 FCLC/D01/01.1"/>
    <s v="WO066472936"/>
    <m/>
    <m/>
    <m/>
    <n v="111.888094246387"/>
    <n v="-7.6016117068075797"/>
    <s v="MD|MYDB-20261015270805|DN00001/MN02309|cafe level c|088983275170"/>
    <s v="MYDIGIBIZPARTNER"/>
    <m/>
    <m/>
    <m/>
    <m/>
    <m/>
    <m/>
    <m/>
    <m/>
    <s v="Management Janji"/>
    <s v="2026-10-16 11:00:00 | Nama PIC:  bp fhebry No HP: 088983275170 Alt: Tanggal: 16/10/2026 Jam Pasang: Siang Note: Hubungi sebelum ke lokasi, terimakasih.  "/>
    <s v="FCC"/>
    <s v="15-10-2026 12:54:53"/>
    <d v="2026-10-16T11:00:00"/>
    <m/>
    <s v="SURVEY_NEW_MANJA"/>
    <s v="X"/>
    <s v="NO ADDON"/>
    <m/>
    <s v="MIE - SEND SURVEY"/>
    <s v="HSI Bisnis Promo Hari Pelanggan Nasional PSB 70% - 100 Mbps"/>
    <s v="INDIBIZ"/>
    <m/>
    <m/>
    <d v="2026-10-16T11:00:00"/>
    <s v="2026-10-16 11:00:00 | Nama PIC:  bp fhebry No HP: 088983275170 Alt: Tanggal: 16/10/2026 Jam Pasang: Siang Note: Hubungi sebelum ke lokasi, terimakasih.  "/>
    <m/>
    <m/>
    <m/>
    <e v="#NUM!"/>
    <e v="#NUM!"/>
    <x v="1"/>
  </r>
  <r>
    <n v="314"/>
    <n v="1002627721"/>
    <n v="3"/>
    <x v="1"/>
    <n v="5"/>
    <s v="KEDIRI"/>
    <s v="NGANJUK"/>
    <s v="NJK"/>
    <s v="REG"/>
    <s v="AO"/>
    <x v="0"/>
    <s v="1P INET"/>
    <s v="WAITING AKTIFASI IHLD"/>
    <s v="RBS-Regional 3"/>
    <d v="2026-10-08T13:35:39"/>
    <d v="2026-10-09T07:51:02"/>
    <n v="69406484"/>
    <m/>
    <n v="152611230103"/>
    <s v="PT SINERGI DISTRIBUSI UTAMA"/>
    <s v="ODP-NJK-FU/03"/>
    <s v="WO066013410"/>
    <m/>
    <m/>
    <m/>
    <n v="111.877059"/>
    <n v="-7.6033711000000004"/>
    <s v="|MN00418|MYIA-022817469308/POI/ERWAN YOGA DWI APRILIA /081578195824/erwanyoga32@gmail.com"/>
    <s v="MYIB_ASSISTANT"/>
    <m/>
    <m/>
    <m/>
    <m/>
    <m/>
    <m/>
    <m/>
    <m/>
    <s v="Management Janji"/>
    <s v="2026-10-09 11:00:00 | Nama PIC :PT SINERGI DISTRIBUSI UTAMA No HP : 081578195824 No Alt : - M Janji : Rabu 09 oktober  2026 Jam Pasang : Pagi / Siang Note : hubungi pelanggan jika ingin ke lokasi, terima kasih."/>
    <s v="FCC"/>
    <d v="2026-08-10T13:40:32"/>
    <d v="2026-10-09T11:00:00"/>
    <m/>
    <s v="UNSC"/>
    <s v="X"/>
    <s v="NO ADDON"/>
    <m/>
    <s v="WAITING:  |MYDITA"/>
    <s v="HSI Bisnis Promo Hari Pelanggan Nasional PSB 70% - 75 Mbps"/>
    <s v="INDIBIZ"/>
    <m/>
    <m/>
    <d v="2026-10-09T11:00:00"/>
    <s v="2026-10-09 11:00:00 | Nama PIC :PT SINERGI DISTRIBUSI UTAMA No HP : 081578195824 No Alt : - M Janji : Rabu 09 oktober  2026 Jam Pasang : Pagi / Siang Note : hubungi pelanggan jika ingin ke lokasi, terima kasih."/>
    <m/>
    <m/>
    <m/>
    <e v="#NUM!"/>
    <e v="#NUM!"/>
    <x v="1"/>
  </r>
  <r>
    <n v="315"/>
    <n v="1002628061"/>
    <n v="3"/>
    <x v="1"/>
    <n v="5"/>
    <s v="KEDIRI"/>
    <s v="NGANJUK"/>
    <s v="NJK"/>
    <s v="REG"/>
    <s v="AO"/>
    <x v="0"/>
    <s v="1P INET"/>
    <s v="WAITING AKTIFASI IHLD"/>
    <s v="RBS-Regional 3"/>
    <d v="2026-10-08T15:49:34"/>
    <d v="2026-10-10T14:39:02"/>
    <n v="69406672"/>
    <m/>
    <n v="152611230104"/>
    <s v="KANTOR PEMASARAN PREMIUM ESTATE"/>
    <s v="ODP-NJK-FW/44"/>
    <s v="WO066031648"/>
    <m/>
    <m/>
    <m/>
    <n v="111.90730372581299"/>
    <n v="-7.59171371847341"/>
    <s v="|MC20202|MYIA-023933040598/POI/HERU SURAWAN/082230327499/officeirfai@gmail.com"/>
    <s v="MYIB_ASSISTANT"/>
    <m/>
    <m/>
    <m/>
    <m/>
    <m/>
    <m/>
    <m/>
    <m/>
    <s v="Management Janji"/>
    <s v="2026-10-11 08:00:00 | Tanggal pemasangan: 09/10/2026 Jam pemasangan : pagi / siang Info Tambahan : Hubungi pelanggan dulu sebelum ke lokasi. terima kasih"/>
    <s v="FCC"/>
    <d v="2026-08-10T16:25:42"/>
    <d v="2026-10-11T08:00:00"/>
    <m/>
    <s v="UNSC"/>
    <s v="X"/>
    <s v="NO ADDON"/>
    <m/>
    <s v="WAITING:  |MYDITA"/>
    <s v="HSI Bisnis Promo Hari Pelanggan Nasional PSB 70% - 300 Mbps"/>
    <s v="INDIBIZ"/>
    <m/>
    <m/>
    <d v="2026-10-11T08:00:00"/>
    <s v="2026-10-11 08:00:00 | Tanggal pemasangan: 09/10/2026 Jam pemasangan : pagi / siang Info Tambahan : Hubungi pelanggan dulu sebelum ke lokasi. terima kasih"/>
    <m/>
    <m/>
    <m/>
    <e v="#NUM!"/>
    <e v="#NUM!"/>
    <x v="1"/>
  </r>
  <r>
    <n v="316"/>
    <n v="1002637304"/>
    <n v="3"/>
    <x v="1"/>
    <n v="5"/>
    <s v="KEDIRI"/>
    <s v="NGANJUK"/>
    <s v="PRB"/>
    <s v="REG"/>
    <s v="AO"/>
    <x v="0"/>
    <s v="1P INET"/>
    <s v="7 | OSS - PROVISIONING ISSUED"/>
    <s v="RBS-Regional 3"/>
    <d v="2026-10-14T16:25:35"/>
    <d v="2026-10-15T15:13:58"/>
    <n v="69410321"/>
    <m/>
    <n v="152627204712"/>
    <s v="WARKOP KEPO"/>
    <s v="ODP-PRB-FC/09 FC/D01/09.01"/>
    <s v="WO066425581"/>
    <m/>
    <m/>
    <m/>
    <n v="112.036804296076"/>
    <n v="-7.7167686813538197"/>
    <s v="MD|MYDB-20261014270774|DN00001/MN01011|WARKOP KEPO|081776743805"/>
    <s v="MYDIGIBIZPARTNER"/>
    <m/>
    <m/>
    <m/>
    <m/>
    <m/>
    <m/>
    <m/>
    <m/>
    <s v="Management Janji"/>
    <s v="2026-10-15 15:00:00 | Nama Pic :  No Hp Pic :  Jam Pemasangan : 08:00 - 12.00 Tanggal Pemasangan : KAMIS 15 OKTOBER 2026 Info Tambahan : Hubungi pelanggan sebelum datang ke lokasi"/>
    <s v="FCC"/>
    <s v="14-10-2026 16:39:59"/>
    <d v="2026-10-15T15:00:00"/>
    <m/>
    <s v="PI"/>
    <s v="KERTOSONO"/>
    <s v="NO ADDON"/>
    <m/>
    <s v="Provisioning Issued"/>
    <s v="HSI Bisnis Promo Hari Pelanggan Nasional PSB 70% - 50 Mbps"/>
    <s v="INDIBIZ"/>
    <m/>
    <m/>
    <d v="2026-10-15T15:00:00"/>
    <s v="2026-10-15 15:00:00 | Nama Pic :  No Hp Pic :  Jam Pemasangan : 08:00 - 12.00 Tanggal Pemasangan : KAMIS 15 OKTOBER 2026 Info Tambahan : Hubungi pelanggan sebelum datang ke lokasi"/>
    <m/>
    <m/>
    <m/>
    <e v="#NUM!"/>
    <e v="#NUM!"/>
    <x v="1"/>
  </r>
  <r>
    <n v="317"/>
    <n v="1002619249"/>
    <n v="3"/>
    <x v="1"/>
    <n v="5"/>
    <s v="KEDIRI"/>
    <s v="NGANJUK"/>
    <s v="WRJ"/>
    <s v="REG"/>
    <s v="AO"/>
    <x v="0"/>
    <s v="1P INET"/>
    <s v="Completed (PS)"/>
    <s v="RBS-Regional 3"/>
    <d v="2026-10-02T10:05:39"/>
    <d v="2026-10-03T07:14:41"/>
    <n v="69402840"/>
    <m/>
    <n v="152641203077"/>
    <s v="FOMO CAFE NGRONGGOT"/>
    <s v="ODP-WRJ-FJ/17 FJ/D02/17.01"/>
    <s v="WO065551683"/>
    <m/>
    <m/>
    <m/>
    <n v="112.058712"/>
    <n v="-7.6771010000000004"/>
    <s v="|MN02822|MYIA-087404226551/POI/PUTRA SURYA ADITYA DIMAS/082134306950/fomoprambon@gmail.com"/>
    <s v="MYIB_ASSISTANT"/>
    <m/>
    <m/>
    <m/>
    <m/>
    <m/>
    <m/>
    <m/>
    <m/>
    <s v="Management Janji"/>
    <s v="2026-10-03 08:00:00 | Jam Pemasangan : 08:00 - 12.00 Tanggal Pemasangan : SABTU 03 OKTOBER 2026 Info Tambahan : Hubungi pelanggan sebelum datang ke lokasi"/>
    <s v="FCC"/>
    <d v="2026-02-10T10:10:27"/>
    <d v="2026-10-03T08:00:00"/>
    <m/>
    <s v="PS"/>
    <s v="KERTOSONO"/>
    <s v="NO ADDON"/>
    <n v="20261003"/>
    <s v="Completed"/>
    <s v="HSI Bisnis Promo Hari Pelanggan Nasional PSB 70% - 150 Mbps"/>
    <s v="INDIBIZ"/>
    <m/>
    <m/>
    <d v="2026-10-03T08:00:00"/>
    <s v="2026-10-03 08:00:00 | Jam Pemasangan : 08:00 - 12.00 Tanggal Pemasangan : SABTU 03 OKTOBER 2026 Info Tambahan : Hubungi pelanggan sebelum datang ke lokasi"/>
    <n v="2026"/>
    <n v="10"/>
    <n v="3"/>
    <d v="2026-10-03T00:00:00"/>
    <n v="-0.33333333333575865"/>
    <x v="0"/>
  </r>
  <r>
    <n v="318"/>
    <n v="1002625982"/>
    <n v="3"/>
    <x v="1"/>
    <n v="5"/>
    <s v="KEDIRI"/>
    <s v="NGANJUK"/>
    <s v="WRJ"/>
    <s v="REG"/>
    <s v="AO"/>
    <x v="0"/>
    <s v="1P INET"/>
    <s v="9 | WFM - UN-SCS"/>
    <s v="RBS-Regional 3"/>
    <d v="2026-10-07T12:34:40"/>
    <d v="2026-10-07T15:39:09"/>
    <n v="69405772"/>
    <m/>
    <n v="152641203079"/>
    <s v="CV KULPIZ CREATIVE STUDIO"/>
    <s v="ODP-WRJ-FD/74 FD/D06/74.01"/>
    <s v="WO065929535"/>
    <m/>
    <m/>
    <m/>
    <n v="112.036624923348"/>
    <n v="-7.67720304799139"/>
    <s v="MD|MYDB-20261007270412|DC20002/MC20039|CV KULPIZ CREATIVE STUDIO|088994658287"/>
    <s v="MYDIGIBIZPARTNER"/>
    <m/>
    <m/>
    <m/>
    <m/>
    <m/>
    <m/>
    <m/>
    <m/>
    <s v="Management Janji"/>
    <s v="2026-10-08 11:00:00 | No HP :088994658287 Alt :  M Janji : (RABU/8/oktober/2026) Note : hubungi pelanggan jika ingin kelokasi"/>
    <s v="FCC"/>
    <d v="2026-07-10T12:55:39"/>
    <d v="2026-10-08T11:00:00"/>
    <m/>
    <s v="UNSC"/>
    <s v="KERTOSONO"/>
    <s v="NO ADDON"/>
    <m/>
    <s v="Inprogress Alpro"/>
    <s v="HSI Bisnis Promo Hari Pelanggan Nasional PSB 70% - 300 Mbps"/>
    <s v="INDIBIZ"/>
    <m/>
    <m/>
    <d v="2026-10-08T11:00:00"/>
    <s v="2026-10-08 11:00:00 | No HP :088994658287 Alt :  M Janji : (RABU/8/oktober/2026) Note : hubungi pelanggan jika ingin kelokasi"/>
    <m/>
    <m/>
    <m/>
    <e v="#NUM!"/>
    <e v="#NUM!"/>
    <x v="1"/>
  </r>
  <r>
    <n v="319"/>
    <n v="1002626078"/>
    <n v="3"/>
    <x v="1"/>
    <n v="5"/>
    <s v="KEDIRI"/>
    <s v="NGANJUK"/>
    <s v="WRJ"/>
    <s v="REG"/>
    <s v="AO"/>
    <x v="0"/>
    <s v="1P INET"/>
    <s v="9 | WFM - UN-SCS"/>
    <s v="RBS-Regional 3"/>
    <d v="2026-10-07T13:11:36"/>
    <d v="2026-10-07T15:39:30"/>
    <n v="69405832"/>
    <m/>
    <n v="152641203080"/>
    <s v="CV KULPIZ CREATIVE STUDIO"/>
    <s v="ODP-WRJ-FD/74 FD/D06/74.01"/>
    <s v="WO065933294"/>
    <m/>
    <m/>
    <m/>
    <n v="112.036624923348"/>
    <n v="-7.67720304799139"/>
    <s v="MD|MYDB-20261007270410|DC20002/MC20039|CV KULPIZ CREATIVE STUDIO|088994658287"/>
    <s v="MYDIGIBIZPARTNER"/>
    <m/>
    <m/>
    <m/>
    <m/>
    <m/>
    <m/>
    <m/>
    <m/>
    <s v="Management Janji"/>
    <s v="2026-10-08 11:00:00 | Nama : BP MOH AGUS BADRUT TAMAM  No Hp : 088994658287 No Alt :  Tgl Pemasangan : 08 Oktober 2026 Interval : PAGI  Note : Hubungi pelanggan terlebih dahulu"/>
    <s v="FCC"/>
    <d v="2026-07-10T13:25:45"/>
    <d v="2026-10-08T11:00:00"/>
    <m/>
    <s v="UNSC"/>
    <s v="KERTOSONO"/>
    <s v="NO ADDON"/>
    <m/>
    <s v="Inprogress Alpro"/>
    <s v="HSI Bisnis Promo Hari Pelanggan Nasional PSB 70% - 300 Mbps"/>
    <s v="INDIBIZ"/>
    <m/>
    <m/>
    <d v="2026-10-08T11:00:00"/>
    <s v="2026-10-08 11:00:00 | Nama : BP MOH AGUS BADRUT TAMAM  No Hp : 088994658287 No Alt :  Tgl Pemasangan : 08 Oktober 2026 Interval : PAGI  Note : Hubungi pelanggan terlebih dahulu"/>
    <m/>
    <m/>
    <m/>
    <e v="#NUM!"/>
    <e v="#NUM!"/>
    <x v="1"/>
  </r>
  <r>
    <n v="320"/>
    <n v="1002623876"/>
    <n v="3"/>
    <x v="1"/>
    <n v="5"/>
    <s v="KEDIRI"/>
    <s v="NGANJUK"/>
    <s v="WRJ"/>
    <s v="REG"/>
    <s v="AO"/>
    <x v="0"/>
    <s v="1P INET"/>
    <s v="WAITING AKTIFASI IHLD"/>
    <s v="RBS-Regional 3"/>
    <d v="2026-10-06T10:43:12"/>
    <d v="2026-10-06T17:18:02"/>
    <n v="69402815"/>
    <m/>
    <m/>
    <s v="CV KULPIZ CREATIVE STUDIO"/>
    <m/>
    <s v="WO065548575"/>
    <m/>
    <m/>
    <m/>
    <n v="112.03663"/>
    <n v="-7.6772179999999999"/>
    <s v="MD|MYDB-20261001270139|DC20002/MC20039|CV KULPIZ CREATIVE STUDIO|088994658287"/>
    <s v="MYDIGIBIZPARTNER"/>
    <m/>
    <m/>
    <m/>
    <m/>
    <m/>
    <m/>
    <m/>
    <m/>
    <s v="Management Janji"/>
    <s v="2026-10-03 08:00:00 | Nama PIC : BAPAK TAMAM No HP : 088994658287 Alt :  M Janji : (SABTU/3/oktober/2026) jam Pasang : 09:00 Note : hubungi pelanggan jika ingin kelokasi"/>
    <s v="FCC"/>
    <d v="2026-06-10T10:55:07"/>
    <d v="2026-10-03T00:00:00"/>
    <m/>
    <s v="UNSC"/>
    <s v="KERTOSONO"/>
    <s v="NO ADDON"/>
    <m/>
    <s v="WAITING:  |MYDITA"/>
    <s v="HSI Bisnis Promo Hari Pelanggan Nasional PSB 70% - 100 Mbps Dual Band"/>
    <s v="INDIBIZ"/>
    <m/>
    <m/>
    <d v="2026-10-03T08:00:00"/>
    <s v="2026-10-03 08:00:00 | Nama PIC : BAPAK TAMAM No HP : 088994658287 Alt :  M Janji : (SABTU/3/oktober/2026) jam Pasang : 09:00 Note : hubungi pelanggan jika ingin kelokasi"/>
    <m/>
    <m/>
    <m/>
    <e v="#NUM!"/>
    <e v="#NUM!"/>
    <x v="1"/>
  </r>
  <r>
    <n v="321"/>
    <n v="1002619175"/>
    <n v="3"/>
    <x v="1"/>
    <n v="5"/>
    <s v="KEDIRI"/>
    <s v="NGANJUK"/>
    <s v="WRJ"/>
    <s v="REG"/>
    <s v="AO"/>
    <x v="0"/>
    <s v="1P INET"/>
    <s v="98 | OSS - CANCEL COMPLETE"/>
    <s v="RBS-Regional 3"/>
    <d v="2026-10-02T09:41:40"/>
    <d v="2026-10-06T10:43:47"/>
    <n v="69402815"/>
    <m/>
    <n v="152641203076"/>
    <s v="CV KULPIZ CREATIVE STUDIO"/>
    <s v="ODP-WRJ-FD/74 FD/D06/74.01"/>
    <s v="WO065548575"/>
    <m/>
    <m/>
    <m/>
    <n v="112.03662995249"/>
    <n v="-7.6772180001796597"/>
    <s v="MD|MYDB-20261001270139|DC20002/MC20039|CV KULPIZ CREATIVE STUDIO|088994658287"/>
    <s v="MYDIGIBIZPARTNER"/>
    <m/>
    <m/>
    <m/>
    <m/>
    <m/>
    <m/>
    <m/>
    <m/>
    <s v="Management Janji"/>
    <s v="2026-10-03 08:00:00 | Nama PIC : BAPAK TAMAM No HP : 088994658287 Alt :  M Janji : (SABTU/3/oktober/2026) jam Pasang : 09:00 Note : hubungi pelanggan jika ingin kelokasi"/>
    <s v="FCC"/>
    <d v="2026-02-10T10:10:27"/>
    <d v="2026-10-03T08:00:00"/>
    <s v="Kendala Teknik"/>
    <s v="CANCEL"/>
    <s v="KERTOSONO"/>
    <s v="NO ADDON"/>
    <m/>
    <s v="Cancel Completed"/>
    <s v="HSI Bisnis Promo Hari Pelanggan Nasional PSB 70% - 100 Mbps Dual Band"/>
    <s v="INDIBIZ"/>
    <m/>
    <m/>
    <d v="2026-10-03T08:00:00"/>
    <s v="2026-10-03 08:00:00 | Nama PIC : BAPAK TAMAM No HP : 088994658287 Alt :  M Janji : (SABTU/3/oktober/2026) jam Pasang : 09:00 Note : hubungi pelanggan jika ingin kelokasi"/>
    <m/>
    <m/>
    <m/>
    <e v="#NUM!"/>
    <e v="#NUM!"/>
    <x v="1"/>
  </r>
  <r>
    <n v="322"/>
    <n v="1002620565"/>
    <n v="3"/>
    <x v="1"/>
    <n v="5"/>
    <s v="KEDIRI"/>
    <s v="KEDIRI"/>
    <s v="KDI"/>
    <s v="REG"/>
    <s v="AO"/>
    <x v="0"/>
    <s v="1P INET"/>
    <s v="Completed (PS)"/>
    <s v="RBS-Regional 3"/>
    <d v="2026-10-02T17:20:35"/>
    <d v="2026-10-05T11:14:21"/>
    <n v="69403370"/>
    <m/>
    <n v="152610241692"/>
    <s v="sugar bakery"/>
    <s v="ODP-KDI-FE/06 FE/D01/06.01"/>
    <s v="WO065604590"/>
    <m/>
    <m/>
    <m/>
    <n v="112.051506"/>
    <n v="-7.7944100000000001"/>
    <s v="|MN02540|MYIA-071457125796/POI/harjuno ari kuncoro/081392052058/langitibrahim46@gmail.com"/>
    <s v="MYIB_ASSISTANT"/>
    <m/>
    <m/>
    <m/>
    <m/>
    <m/>
    <m/>
    <m/>
    <m/>
    <s v="Management Janji"/>
    <s v="2026-10-03 15:00:00 | Waktu pemasnagan : 3 Oktober 2026 Jam pemasangan : 08.00 - 12.00 Mohon hubungi pelanggan sebelum ke lokasi  Terima kasih"/>
    <s v="FCC"/>
    <d v="2026-02-10T17:39:54"/>
    <d v="2026-10-03T15:00:00"/>
    <m/>
    <s v="PS"/>
    <s v="X"/>
    <s v="OCA"/>
    <n v="20261005"/>
    <s v="Completed"/>
    <s v="HSI Bisnis Bundling OCA Breach Checker Promo H2 2026 PSB 70% - 300 Mbps"/>
    <s v="INDIBIZ"/>
    <m/>
    <m/>
    <d v="2026-10-03T15:00:00"/>
    <s v="2026-10-03 15:00:00 | Waktu pemasnagan : 3 Oktober 2026 Jam pemasangan : 08.00 - 12.00 Mohon hubungi pelanggan sebelum ke lokasi  Terima kasih"/>
    <n v="2026"/>
    <n v="10"/>
    <n v="5"/>
    <d v="2026-10-05T00:00:00"/>
    <n v="1.375"/>
    <x v="2"/>
  </r>
  <r>
    <n v="323"/>
    <n v="1002622269"/>
    <n v="3"/>
    <x v="1"/>
    <n v="5"/>
    <s v="KEDIRI"/>
    <s v="KEDIRI"/>
    <s v="KDI"/>
    <s v="REG"/>
    <s v="AO"/>
    <x v="0"/>
    <s v="1P INET"/>
    <s v="Completed (PS)"/>
    <s v="RBS-Regional 3"/>
    <d v="2026-10-05T12:10:35"/>
    <d v="2026-10-14T19:49:20"/>
    <n v="69404271"/>
    <m/>
    <n v="152610241716"/>
    <s v="ERABLUE JOYOBOYO"/>
    <s v="ODP-KDI-FAS/04 FAS/D01/04.01"/>
    <s v="WO065762827"/>
    <m/>
    <m/>
    <m/>
    <n v="112.03561999999999"/>
    <n v="-7.8005719999999998"/>
    <s v="|MN00843|MYIA-008453834438/POI/HASBIBINTARO SHIDDIQ/081249549394/nextperdanaone@gmail.com"/>
    <s v="MYIB_ASSISTANT"/>
    <m/>
    <m/>
    <m/>
    <m/>
    <m/>
    <m/>
    <m/>
    <m/>
    <s v="Management Janji"/>
    <s v="2026-10-06 11:00:00 | Jam pemasangan : 12.00 Info Tambahan : Hubungi pelanggan dulu sebelum ke lokasi terimakasih  "/>
    <s v="FCC"/>
    <d v="2026-05-10T12:25:23"/>
    <d v="2026-10-06T11:00:00"/>
    <m/>
    <s v="PS"/>
    <s v="X"/>
    <s v="NO ADDON"/>
    <n v="20261014"/>
    <s v="Completed"/>
    <s v="HSI Bisnis PSB 70% Dual Band - 100 Mbps"/>
    <s v="INDIBIZ"/>
    <m/>
    <m/>
    <d v="2026-10-06T11:00:00"/>
    <s v="2026-10-06 11:00:00 | Jam pemasangan : 12.00 Info Tambahan : Hubungi pelanggan dulu sebelum ke lokasi terimakasih  "/>
    <n v="2026"/>
    <n v="10"/>
    <n v="14"/>
    <d v="2026-10-14T00:00:00"/>
    <n v="7.5416666666642413"/>
    <x v="2"/>
  </r>
  <r>
    <n v="324"/>
    <n v="1002623271"/>
    <n v="3"/>
    <x v="1"/>
    <n v="5"/>
    <s v="KEDIRI"/>
    <s v="KEDIRI"/>
    <s v="KDI"/>
    <s v="REG"/>
    <s v="AO"/>
    <x v="0"/>
    <s v="1P INET"/>
    <s v="Completed (PS)"/>
    <s v="RBS-Regional 3"/>
    <d v="2026-10-05T18:16:34"/>
    <d v="2026-10-06T17:19:08"/>
    <n v="69404615"/>
    <m/>
    <n v="152610241721"/>
    <s v="Pool Tribik Cab. Kediri"/>
    <s v="ODP-KDI-FF/27 FF/D02/27.01"/>
    <s v="WO065807227"/>
    <m/>
    <m/>
    <m/>
    <n v="112.0278814"/>
    <n v="-7.8136985000000001"/>
    <s v="|MN02540|MYIA-012232434223/POI/dimas Surya mahendra /085641065075/operation_kediri@gmail.com"/>
    <s v="MYIB_ASSISTANT"/>
    <m/>
    <m/>
    <m/>
    <m/>
    <m/>
    <m/>
    <m/>
    <m/>
    <s v="Management Janji"/>
    <s v="2026-10-06 15:00:00 | Tanggal Pemasangan : 06 Oktober 2026 Jam Pemasangan : 08:00 15:00 Info Tambahan : Hubungi pelanggan dulu sebelum ke lokasi terimakasih"/>
    <s v="FCC"/>
    <d v="2026-05-10T18:25:30"/>
    <d v="2026-10-06T15:00:00"/>
    <m/>
    <s v="PS"/>
    <s v="X"/>
    <s v="NO ADDON"/>
    <n v="20261006"/>
    <s v="Completed"/>
    <s v="HSI Bisnis Promo Hari Pelanggan Nasional PSB 70% - 50 Mbps"/>
    <s v="INDIBIZ"/>
    <m/>
    <m/>
    <d v="2026-10-06T15:00:00"/>
    <s v="2026-10-06 15:00:00 | Tanggal Pemasangan : 06 Oktober 2026 Jam Pemasangan : 08:00 15:00 Info Tambahan : Hubungi pelanggan dulu sebelum ke lokasi terimakasih"/>
    <n v="2026"/>
    <n v="10"/>
    <n v="6"/>
    <d v="2026-10-06T00:00:00"/>
    <n v="-0.625"/>
    <x v="0"/>
  </r>
  <r>
    <n v="325"/>
    <n v="1002622152"/>
    <n v="3"/>
    <x v="1"/>
    <n v="5"/>
    <s v="KEDIRI"/>
    <s v="KEDIRI"/>
    <s v="KDI"/>
    <s v="REG"/>
    <s v="AO"/>
    <x v="0"/>
    <s v="1P INET"/>
    <s v="Completed (PS)"/>
    <s v="RBS-Regional 3"/>
    <d v="2026-10-05T11:20:39"/>
    <d v="2026-10-05T20:10:33"/>
    <n v="69404202"/>
    <m/>
    <n v="152610241714"/>
    <s v="GUDANG GAMING"/>
    <s v="ODP-KDI-FA/18 FA/D04/18.01"/>
    <s v="WO065756353"/>
    <m/>
    <m/>
    <m/>
    <n v="112.029148936271"/>
    <n v="-7.8403521618154004"/>
    <s v="MD|MYDB-20261005270281|DN00001/MN00968|GUDANG GAMING|0895371059210"/>
    <s v="MYDIGIBIZPARTNER"/>
    <m/>
    <m/>
    <m/>
    <m/>
    <m/>
    <m/>
    <m/>
    <m/>
    <s v="Management Janji"/>
    <s v="2026-10-06 08:00:00 | Tanggal : 6 Oktober 2026 Jam : pagi  Hubungi pelanggan sebelum ke lokasi "/>
    <s v="FCC"/>
    <d v="2026-05-10T11:40:04"/>
    <d v="2026-10-06T08:00:00"/>
    <m/>
    <s v="PS"/>
    <s v="X"/>
    <s v="NO ADDON"/>
    <n v="20261005"/>
    <s v="Completed"/>
    <s v="HSI Bisnis Promo Hari Pelanggan Nasional PSB 70% - 200 Mbps"/>
    <s v="INDIBIZ"/>
    <m/>
    <m/>
    <d v="2026-10-06T08:00:00"/>
    <s v="2026-10-06 08:00:00 | Tanggal : 6 Oktober 2026 Jam : pagi  Hubungi pelanggan sebelum ke lokasi "/>
    <n v="2026"/>
    <n v="10"/>
    <n v="5"/>
    <d v="2026-10-05T00:00:00"/>
    <n v="-1.3333333333357587"/>
    <x v="0"/>
  </r>
  <r>
    <n v="326"/>
    <n v="1002627026"/>
    <n v="3"/>
    <x v="1"/>
    <n v="5"/>
    <s v="KEDIRI"/>
    <s v="KEDIRI"/>
    <s v="KDI"/>
    <s v="REG"/>
    <s v="AO"/>
    <x v="0"/>
    <s v="1P INET"/>
    <s v="Completed (PS)"/>
    <s v="RBS-Regional 3"/>
    <d v="2026-10-08T08:20:34"/>
    <d v="2026-10-08T17:48:25"/>
    <n v="69406195"/>
    <m/>
    <n v="152610241732"/>
    <s v="Bakmi sapi fengkolan"/>
    <s v="ODP-KDI-FF/26 FF/D02/26.01"/>
    <s v="WO065981972"/>
    <m/>
    <m/>
    <m/>
    <n v="112.02743100000001"/>
    <n v="-7.8129773"/>
    <s v="|MC20234|MYIA-053982270285/POI/Devia diah ayu nariratih/081333615047/bakmiefengkolankdr269@gmail.com"/>
    <s v="MYIB_ASSISTANT"/>
    <m/>
    <m/>
    <m/>
    <m/>
    <m/>
    <m/>
    <m/>
    <m/>
    <s v="Management Janji"/>
    <s v="2026-10-09 08:00:00 | Nama PIC : Bp David No Hp : 081333615047 Alt : - Manja : 09 Okt 2026 Jam : Pagi / Siang Note : Hubungi pelanggan terlebih dahulu"/>
    <s v="FCC"/>
    <d v="2026-08-10T08:25:36"/>
    <d v="2026-10-09T08:00:00"/>
    <m/>
    <s v="PS"/>
    <s v="X"/>
    <s v="NO ADDON"/>
    <n v="20261008"/>
    <s v="Completed"/>
    <s v="HSI Bisnis Promo Hari Pelanggan Nasional PSB 70% - 200 Mbps"/>
    <s v="INDIBIZ"/>
    <m/>
    <m/>
    <d v="2026-10-09T08:00:00"/>
    <s v="2026-10-09 08:00:00 | Nama PIC : Bp David No Hp : 081333615047 Alt : - Manja : 09 Okt 2026 Jam : Pagi / Siang Note : Hubungi pelanggan terlebih dahulu"/>
    <n v="2026"/>
    <n v="10"/>
    <n v="8"/>
    <d v="2026-10-08T00:00:00"/>
    <n v="-1.3333333333357587"/>
    <x v="0"/>
  </r>
  <r>
    <n v="327"/>
    <n v="1002629874"/>
    <n v="3"/>
    <x v="1"/>
    <n v="5"/>
    <s v="KEDIRI"/>
    <s v="KEDIRI"/>
    <s v="KDI"/>
    <s v="REG"/>
    <s v="AO"/>
    <x v="0"/>
    <m/>
    <s v="Completed (PS)"/>
    <s v="RBS-Regional 3"/>
    <d v="2026-10-09T14:24:03"/>
    <d v="2026-10-13T13:11:13"/>
    <n v="69407420"/>
    <m/>
    <n v="152610241622"/>
    <s v="YACHIYO ENGINEERING CO., LTD."/>
    <s v="ODP-KDI-FAS/33"/>
    <s v="WO066116463"/>
    <m/>
    <m/>
    <m/>
    <n v="112.03900710000001"/>
    <n v="-7.8062054999999999"/>
    <s v="|MC80228|/YACHIYO ENGINEERING CO., LTD./Paket HSI Bisnis Promo HPN 1:1 300Mbps/JULIUS KUSDWIANARTANTO PRASTIAJI/0811460126/IP590VDRRSL.KEDIRI@GMAIL.COM"/>
    <s v="Sales Profesional"/>
    <m/>
    <m/>
    <m/>
    <m/>
    <m/>
    <m/>
    <m/>
    <m/>
    <s v="Management Janji"/>
    <s v="2026-10-13 08:00:00|Nama PIC : Julius No HP : 0811460126 Alt :  M Janji : 10/10/2026 Jam Pasang : 08.00  - 13:00  NoteÃ‚Â :  hubungi terlebih dahulu sebelum ke lokasi, terima kasih.|40981184|MYDITA"/>
    <s v="FCC"/>
    <d v="2026-09-10T14:25:26"/>
    <d v="2026-10-13T08:00:00"/>
    <m/>
    <s v="PS"/>
    <s v="X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08:00:00"/>
    <s v="2026-10-13 08:00:00|Nama PIC : Julius No HP : 0811460126 Alt :  M Janji : 10/10/2026 Jam Pasang : 08.00  - 13:00  NoteÃ‚Â :  hubungi terlebih dahulu sebelum ke lokasi, terima kasih.|40981184|MYDITA"/>
    <n v="2026"/>
    <n v="10"/>
    <n v="13"/>
    <d v="2026-10-13T00:00:00"/>
    <n v="-0.33333333333575865"/>
    <x v="0"/>
  </r>
  <r>
    <n v="328"/>
    <n v="1002634461"/>
    <n v="3"/>
    <x v="1"/>
    <n v="5"/>
    <s v="KEDIRI"/>
    <s v="KEDIRI"/>
    <s v="KDI"/>
    <s v="REG"/>
    <s v="AO"/>
    <x v="0"/>
    <s v="1P INET"/>
    <s v="Completed (PS)"/>
    <s v="RBS-Regional 3"/>
    <d v="2026-10-13T10:32:34"/>
    <d v="2026-10-15T16:29:11"/>
    <n v="69409180"/>
    <m/>
    <n v="152610241742"/>
    <s v="RAJA EMAS INDONESIA"/>
    <s v="ODP-KDI-FAS/15 FAS/D02/15.01"/>
    <s v="WO066313369"/>
    <m/>
    <m/>
    <m/>
    <n v="112.033936"/>
    <n v="-7.8065559999999996"/>
    <s v="|MN02746|MYIA-021402849687/POI/Hadji Dandi Rusly/085781362353/rajaemasidkediri@gmail.com"/>
    <s v="MYIB_ASSISTANT"/>
    <m/>
    <m/>
    <m/>
    <m/>
    <m/>
    <m/>
    <m/>
    <m/>
    <s v="Management Janji"/>
    <s v="2026-10-14 08:00:00 | Tanggal Pemasangan : 14 Oktober 2026 Jam Pemasangan : 08:00 15:00 Info Tambahan : Hubungi pelanggan dulu sebelum ke lokasi terimakasih"/>
    <s v="FCC"/>
    <s v="13-10-2026 10:55:12"/>
    <d v="2026-10-14T08:00:00"/>
    <m/>
    <s v="PS"/>
    <s v="X"/>
    <s v="NO ADDON"/>
    <n v="20261015"/>
    <s v="Completed"/>
    <s v="HSI Bisnis Promo Hari Pelanggan Nasional PSB 70% - 100 Mbps"/>
    <s v="INDIBIZ"/>
    <m/>
    <m/>
    <d v="2026-10-14T08:00:00"/>
    <s v="2026-10-14 08:00:00 | Tanggal Pemasangan : 14 Oktober 2026 Jam Pemasangan : 08:00 15:00 Info Tambahan : Hubungi pelanggan dulu sebelum ke lokasi terimakasih"/>
    <n v="2026"/>
    <n v="10"/>
    <n v="15"/>
    <d v="2026-10-15T00:00:00"/>
    <n v="0.66666666666424135"/>
    <x v="0"/>
  </r>
  <r>
    <n v="329"/>
    <n v="1002636285"/>
    <n v="3"/>
    <x v="1"/>
    <n v="5"/>
    <s v="KEDIRI"/>
    <s v="KEDIRI"/>
    <s v="KDI"/>
    <s v="REG"/>
    <s v="AO"/>
    <x v="0"/>
    <s v="1P INET"/>
    <s v="Completed (PS)"/>
    <s v="RBS-Regional 3"/>
    <d v="2026-10-14T10:16:39"/>
    <d v="2026-10-14T14:09:58"/>
    <n v="69409909"/>
    <m/>
    <n v="152610241749"/>
    <s v="GEREJA BETHANY TOC KEDIRI"/>
    <s v="ODP-KDI-FBH/46 FBH/D06/46.01"/>
    <s v="WO066384638"/>
    <m/>
    <m/>
    <m/>
    <n v="112.06545149999999"/>
    <n v="-7.8115031999999998"/>
    <s v="|MC20057|MYIA-049621367736/POI/Andi Arno/081359460597/andiarnobrow@gmail.com"/>
    <s v="MYIB_ASSISTANT"/>
    <m/>
    <m/>
    <m/>
    <m/>
    <m/>
    <m/>
    <m/>
    <m/>
    <s v="Management Janji"/>
    <s v="2026-10-15 08:00:00 | Nama PIC : bapak andri No HP : 081359460597 Alt :  M Janji : (KAMIS/15/OKTOBER/2026) jam Pasang : 09:00 Note : hubungi pelanggan jika ingin kelokasi"/>
    <s v="FCC"/>
    <s v="14-10-2026 10:25:05"/>
    <d v="2026-10-15T08:00:00"/>
    <m/>
    <s v="PS"/>
    <s v="X"/>
    <s v="NO ADDON"/>
    <n v="20261014"/>
    <s v="Completed"/>
    <s v="HSI Bisnis Promo Hari Pelanggan Nasional PSB 70% - 50 Mbps"/>
    <s v="INDIBIZ"/>
    <m/>
    <m/>
    <d v="2026-10-15T08:00:00"/>
    <s v="2026-10-15 08:00:00 | Nama PIC : bapak andri No HP : 081359460597 Alt :  M Janji : (KAMIS/15/OKTOBER/2026) jam Pasang : 09:00 Note : hubungi pelanggan jika ingin kelokasi"/>
    <n v="2026"/>
    <n v="10"/>
    <n v="14"/>
    <d v="2026-10-14T00:00:00"/>
    <n v="-1.3333333333357587"/>
    <x v="0"/>
  </r>
  <r>
    <n v="330"/>
    <n v="1002636670"/>
    <n v="3"/>
    <x v="1"/>
    <n v="5"/>
    <s v="KEDIRI"/>
    <s v="KEDIRI"/>
    <s v="KDI"/>
    <s v="REG"/>
    <s v="AO"/>
    <x v="0"/>
    <m/>
    <s v="Completed (PS)"/>
    <s v="RBS-Regional 5"/>
    <d v="2026-10-14T12:38:24"/>
    <d v="2026-10-15T15:25:15"/>
    <n v="69410073"/>
    <m/>
    <n v="152610241369"/>
    <s v="PT. Elizabeth Hanjaya"/>
    <s v="ODP-KDI-FBB/33"/>
    <s v="WO066407164"/>
    <m/>
    <m/>
    <m/>
    <n v="112.0249295"/>
    <n v="-7.8169072999999996"/>
    <s v="|MN02491|PT. Elizabeth Hanjaya|081213000729|hamdi@elizabethbag.com|HSIEF 50MBPS 320000|Ripki Hamdi-7.816917264901397, 112.02492599858941"/>
    <s v="Sales Force"/>
    <m/>
    <m/>
    <m/>
    <m/>
    <m/>
    <m/>
    <m/>
    <m/>
    <s v="Management Janji"/>
    <s v="2026-10-15 11:00:00|Jam Pemasangan : 08:00 - 12.00 Tanggal Pemasangan : KAMIS 15 OKTOBER 2026 Info Tambahan : Hubungi pelanggan sebelum datang ke lokasi|40981184|MYDITA"/>
    <s v="FCC"/>
    <s v="14-10-2026 12:40:20"/>
    <d v="2026-10-15T11:00:00"/>
    <m/>
    <s v="PS"/>
    <s v="X"/>
    <s v="NO ADDON"/>
    <n v="20261015"/>
    <s v="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10-15T11:00:00"/>
    <s v="2026-10-15 11:00:00|Jam Pemasangan : 08:00 - 12.00 Tanggal Pemasangan : KAMIS 15 OKTOBER 2026 Info Tambahan : Hubungi pelanggan sebelum datang ke lokasi|40981184|MYDITA"/>
    <n v="2026"/>
    <n v="10"/>
    <n v="15"/>
    <d v="2026-10-15T00:00:00"/>
    <n v="-0.45833333333575865"/>
    <x v="0"/>
  </r>
  <r>
    <n v="331"/>
    <n v="1002617351"/>
    <n v="3"/>
    <x v="1"/>
    <n v="5"/>
    <s v="KEDIRI"/>
    <s v="KEDIRI"/>
    <s v="MJT"/>
    <s v="REG"/>
    <s v="AO"/>
    <x v="0"/>
    <s v="1P INET"/>
    <s v="Completed (PS)"/>
    <s v="RBS-Regional 3"/>
    <d v="2026-10-01T10:29:40"/>
    <d v="2026-10-03T11:33:05"/>
    <n v="69402173"/>
    <m/>
    <n v="152640226074"/>
    <s v="TOKO BUKU PERDANA"/>
    <s v="ODP-MJT-FAH/04 FAH/D01/04.01"/>
    <s v="WO065469590"/>
    <m/>
    <m/>
    <m/>
    <n v="112.003439962863"/>
    <n v="-7.8105309457460201"/>
    <s v="MD|MYDB-20260929269933|DC20015/MC20183|TOKO BUKU PERDANA|08973408728"/>
    <s v="MYDIGIBIZPARTNER"/>
    <m/>
    <m/>
    <m/>
    <m/>
    <m/>
    <m/>
    <m/>
    <m/>
    <s v="Management Janji"/>
    <s v="2026-10-02 11:00:00 | Nama PIC:  bp pramono No HP: 08973408728 Alt: Tanggal: 02/10/2026 Jam Pasang: Siang Note: Hubungi sebelum ke lokasi, terimakasih. "/>
    <s v="FCC"/>
    <d v="2026-01-10T10:40:21"/>
    <d v="2026-10-02T11:00:00"/>
    <m/>
    <s v="PS"/>
    <s v="NGADILUWIH"/>
    <s v="NO ADDON"/>
    <n v="20261003"/>
    <s v="Completed"/>
    <s v="HSI Bisnis Promo Hari Pelanggan Nasional PSB 70% - 75 Mbps"/>
    <s v="INDIBIZ"/>
    <m/>
    <m/>
    <d v="2026-10-02T11:00:00"/>
    <s v="2026-10-02 11:00:00 | Nama PIC:  bp pramono No HP: 08973408728 Alt: Tanggal: 02/10/2026 Jam Pasang: Siang Note: Hubungi sebelum ke lokasi, terimakasih. "/>
    <n v="2026"/>
    <n v="10"/>
    <n v="3"/>
    <d v="2026-10-03T00:00:00"/>
    <n v="0.54166666666424135"/>
    <x v="0"/>
  </r>
  <r>
    <n v="332"/>
    <n v="1002618759"/>
    <n v="3"/>
    <x v="1"/>
    <n v="5"/>
    <s v="KEDIRI"/>
    <s v="KEDIRI"/>
    <s v="MJT"/>
    <s v="REG"/>
    <s v="AO"/>
    <x v="0"/>
    <s v="1P INET"/>
    <s v="Completed (PS)"/>
    <s v="RBS-Regional 3"/>
    <d v="2026-10-01T17:49:34"/>
    <d v="2026-10-02T18:11:44"/>
    <n v="69402638"/>
    <m/>
    <n v="152640226092"/>
    <s v="WARKOP KRISNA"/>
    <s v="ODP-MJT-FAA/70 FAA/D05/70.01"/>
    <s v="WO065523460"/>
    <m/>
    <m/>
    <m/>
    <n v="111.953227"/>
    <n v="-7.7798449999999999"/>
    <s v="|MN01066|MYIA-001322539707/POI/HAFIDZ FAJARUDIN/085704475116/fandbedrink@gmail.com"/>
    <s v="MYIB_ASSISTANT"/>
    <m/>
    <m/>
    <m/>
    <m/>
    <m/>
    <m/>
    <m/>
    <m/>
    <s v="Management Janji"/>
    <s v="2026-10-02 15:00:00 | telp :085704475116 alt ;  manja : pagi / siang 02/10/2026 hub sebelum ke lokasi "/>
    <s v="FCC"/>
    <d v="2026-01-10T17:55:32"/>
    <d v="2026-10-02T15:00:00"/>
    <m/>
    <s v="PS"/>
    <s v="NGADILUWIH"/>
    <s v="NO ADDON"/>
    <n v="20261002"/>
    <s v="Completed"/>
    <s v="HSI Bisnis Promo Hari Pelanggan Nasional PSB 70% - 300 Mbps"/>
    <s v="INDIBIZ"/>
    <m/>
    <m/>
    <d v="2026-10-02T15:00:00"/>
    <s v="2026-10-02 15:00:00 | telp :085704475116 alt ;  manja : pagi / siang 02/10/2026 hub sebelum ke lokasi "/>
    <n v="2026"/>
    <n v="10"/>
    <n v="2"/>
    <d v="2026-10-02T00:00:00"/>
    <n v="-0.625"/>
    <x v="0"/>
  </r>
  <r>
    <n v="333"/>
    <n v="1002617644"/>
    <n v="3"/>
    <x v="1"/>
    <n v="5"/>
    <s v="KEDIRI"/>
    <s v="KEDIRI"/>
    <s v="MJT"/>
    <s v="REG"/>
    <s v="AO"/>
    <x v="0"/>
    <s v="1P INET"/>
    <s v="Completed (PS)"/>
    <s v="RBS-Regional 3"/>
    <d v="2026-10-01T11:43:34"/>
    <d v="2026-10-01T17:27:59"/>
    <n v="69402279"/>
    <m/>
    <n v="152640226086"/>
    <s v="OGT BIRD SHOP"/>
    <s v="ODP-MJT-FE/16 FE/D04/16.01"/>
    <s v="WO065479435"/>
    <m/>
    <m/>
    <m/>
    <n v="111.96737229999999"/>
    <n v="-7.7787601000000004"/>
    <s v="|MC20057|MYIA-008364132785/POI/Hendrik Hermawan/085791473812/acida04.mmm@gmail.con"/>
    <s v="MYIB_ASSISTANT"/>
    <m/>
    <m/>
    <m/>
    <m/>
    <m/>
    <m/>
    <m/>
    <m/>
    <s v="Management Janji"/>
    <s v="2026-10-02 08:00:00 | Nama Pic : bp Hendrik  No Hp Pic : 085791473812 No alt : - Jam Pemasangan : pagi  Tanggal Pemasangan : 2 Oktober 2026"/>
    <s v="FCC"/>
    <d v="2026-01-10T12:25:17"/>
    <d v="2026-10-02T08:00:00"/>
    <m/>
    <s v="PS"/>
    <s v="NGADILUWIH"/>
    <s v="NO ADDON"/>
    <n v="20261001"/>
    <s v="Completed"/>
    <s v="HSI Bisnis Promo Hari Pelanggan Nasional PSB 70% - 100 Mbps"/>
    <s v="INDIBIZ"/>
    <m/>
    <m/>
    <d v="2026-10-02T08:00:00"/>
    <s v="2026-10-02 08:00:00 | Nama Pic : bp Hendrik  No Hp Pic : 085791473812 No alt : - Jam Pemasangan : pagi  Tanggal Pemasangan : 2 Oktober 2026"/>
    <n v="2026"/>
    <n v="10"/>
    <n v="1"/>
    <d v="2026-10-01T00:00:00"/>
    <n v="-1.3333333333357587"/>
    <x v="0"/>
  </r>
  <r>
    <n v="334"/>
    <n v="1002619090"/>
    <n v="3"/>
    <x v="1"/>
    <n v="5"/>
    <s v="KEDIRI"/>
    <s v="KEDIRI"/>
    <s v="MJT"/>
    <s v="REG"/>
    <s v="AO"/>
    <x v="0"/>
    <s v="1P INET"/>
    <s v="Completed (PS)"/>
    <s v="RBS-Regional 3"/>
    <d v="2026-10-02T09:14:39"/>
    <d v="2026-10-04T07:35:08"/>
    <n v="69402769"/>
    <m/>
    <n v="152640226094"/>
    <s v="RIMURUHITAM ONLINE SHOPE"/>
    <s v="ODP-MJT-FC/19 FC/D03/19.01"/>
    <s v="WO065545948"/>
    <m/>
    <m/>
    <m/>
    <n v="111.97422098368401"/>
    <n v="-7.7470881335725297"/>
    <s v="MD|MYDB-20261002270151|DC20002/MC20039|RIMURUHITAM ONLINE SHOPE|082330350035"/>
    <s v="MYDIGIBIZPARTNER"/>
    <m/>
    <m/>
    <m/>
    <m/>
    <m/>
    <m/>
    <m/>
    <m/>
    <s v="Management Janji"/>
    <s v="2026-10-03 08:00:00 | Nama :romli No HP :082330350035 No Alternatif : M Janji : 03/10/2026 Jam Pasang : Pagi NoteÃ‚Â :  Hubungi terlebih dahulu sebelum ke lokasi "/>
    <s v="FCC"/>
    <d v="2026-02-10T09:26:25"/>
    <d v="2026-10-03T08:00:00"/>
    <m/>
    <s v="PS"/>
    <s v="NGADILUWIH"/>
    <s v="NO ADDON"/>
    <n v="20261004"/>
    <s v="Completed"/>
    <s v="HSI Bisnis Promo Hari Pelanggan Nasional PSB 70% - 200 Mbps"/>
    <s v="INDIBIZ"/>
    <m/>
    <m/>
    <d v="2026-10-03T08:00:00"/>
    <s v="2026-10-03 08:00:00 | Nama :romli No HP :082330350035 No Alternatif : M Janji : 03/10/2026 Jam Pasang : Pagi NoteÃ‚Â :  Hubungi terlebih dahulu sebelum ke lokasi "/>
    <n v="2026"/>
    <n v="10"/>
    <n v="4"/>
    <d v="2026-10-04T00:00:00"/>
    <n v="0.66666666666424135"/>
    <x v="0"/>
  </r>
  <r>
    <n v="335"/>
    <n v="1002631506"/>
    <n v="3"/>
    <x v="1"/>
    <n v="5"/>
    <s v="KEDIRI"/>
    <s v="KEDIRI"/>
    <s v="MJT"/>
    <s v="REG"/>
    <s v="AO"/>
    <x v="0"/>
    <s v="1P INET"/>
    <s v="Completed (PS)"/>
    <s v="RBS-Regional 3"/>
    <d v="2026-10-11T11:25:39"/>
    <d v="2026-10-11T14:28:16"/>
    <n v="69408153"/>
    <m/>
    <n v="152640226111"/>
    <s v="cahaya foto copy"/>
    <s v="ODP-MJT-FT/20"/>
    <s v="WO066194597"/>
    <m/>
    <m/>
    <m/>
    <n v="111.92243980000001"/>
    <n v="-7.8226028999999899"/>
    <s v="|MN00451|MYIA-023915384698/POI/Moh jailul rifai/085895126919/mohamadzailul@gmail.com"/>
    <s v="MYIB_ASSISTANT"/>
    <m/>
    <m/>
    <m/>
    <m/>
    <m/>
    <m/>
    <m/>
    <m/>
    <s v="Management Janji"/>
    <s v="2026-10-12 08:00:00 | M Janji : 12/10/2026 Jam Pasang : 08.00 - 12.00 NoteÃ‚Â :  Hubungi terlebih dahulu sebelum ke lokasi"/>
    <s v="FCC"/>
    <d v="2026-11-10T11:39:39"/>
    <d v="2026-10-12T08:00:00"/>
    <m/>
    <s v="PS"/>
    <s v="NGADILUWIH"/>
    <s v="NO ADDON"/>
    <n v="20261011"/>
    <s v="Completed"/>
    <s v="HSI Bisnis Promo Hari Pelanggan Nasional PSB 70% - 100 Mbps"/>
    <s v="INDIBIZ"/>
    <m/>
    <m/>
    <d v="2026-10-12T08:00:00"/>
    <s v="2026-10-12 08:00:00 | M Janji : 12/10/2026 Jam Pasang : 08.00 - 12.00 NoteÃ‚Â :  Hubungi terlebih dahulu sebelum ke lokasi"/>
    <n v="2026"/>
    <n v="10"/>
    <n v="11"/>
    <d v="2026-10-11T00:00:00"/>
    <n v="-1.3333333333357587"/>
    <x v="0"/>
  </r>
  <r>
    <n v="336"/>
    <n v="1002631505"/>
    <n v="3"/>
    <x v="1"/>
    <n v="5"/>
    <s v="KEDIRI"/>
    <s v="KEDIRI"/>
    <s v="MJT"/>
    <s v="REG"/>
    <s v="AO"/>
    <x v="0"/>
    <s v="1P INET"/>
    <s v="Completed (PS)"/>
    <s v="RBS-Regional 3"/>
    <d v="2026-10-11T11:25:34"/>
    <d v="2026-10-11T16:54:34"/>
    <n v="69408142"/>
    <m/>
    <n v="152640226113"/>
    <s v="bengkel zainul"/>
    <s v="ODP-MJT-FAA/15"/>
    <s v="WO066194796"/>
    <m/>
    <m/>
    <m/>
    <n v="111.927569088382"/>
    <n v="-7.7646444532670102"/>
    <s v="|MN01470|MYIA-020057334979/POI/zainul arifin/081331145285/zainul.arfiin64@gmail.com"/>
    <s v="MYIB_ASSISTANT"/>
    <m/>
    <m/>
    <m/>
    <m/>
    <m/>
    <m/>
    <m/>
    <m/>
    <s v="Management Janji"/>
    <s v="2026-10-12 15:00:00 | M Janji : 12/10/2026 Jam Pasang : 15.00 NoteÃ‚Â :  Hubungi terlebih dahulu sebelum ke lokasi "/>
    <s v="FCC"/>
    <d v="2026-11-10T11:39:39"/>
    <d v="2026-10-12T15:00:00"/>
    <m/>
    <s v="PS"/>
    <s v="NGADILUWIH"/>
    <s v="NO ADDON"/>
    <n v="20261011"/>
    <s v="Completed"/>
    <s v="HSI Bisnis Promo Hari Pelanggan Nasional PSB 70% - 300 Mbps"/>
    <s v="INDIBIZ"/>
    <m/>
    <m/>
    <d v="2026-10-12T15:00:00"/>
    <s v="2026-10-12 15:00:00 | M Janji : 12/10/2026 Jam Pasang : 15.00 NoteÃ‚Â :  Hubungi terlebih dahulu sebelum ke lokasi "/>
    <n v="2026"/>
    <n v="10"/>
    <n v="11"/>
    <d v="2026-10-11T00:00:00"/>
    <n v="-1.625"/>
    <x v="0"/>
  </r>
  <r>
    <n v="337"/>
    <n v="1002636523"/>
    <n v="3"/>
    <x v="1"/>
    <n v="5"/>
    <s v="KEDIRI"/>
    <s v="KEDIRI"/>
    <s v="MJT"/>
    <s v="REG"/>
    <s v="AO"/>
    <x v="0"/>
    <m/>
    <s v="FCC - HD1A - INPROGRESS FOLLOW UP"/>
    <s v="RBS-Regional 3"/>
    <d v="2026-10-14T11:33:15"/>
    <d v="2026-10-14T15:20:27"/>
    <n v="69410004"/>
    <m/>
    <n v="152640226118"/>
    <s v="GAME ESPORT TAROKAN"/>
    <s v="ODP-MJT-FA/85"/>
    <m/>
    <m/>
    <m/>
    <m/>
    <n v="111.96668080000001"/>
    <n v="-7.6900291000000003"/>
    <s v="MC20039|GAME ESPORT /085111335199/ Handokoaja123@gmail.com/PSB 50MB 355K PSB 150K/LUCKY UAP"/>
    <s v="Sales Force DBS"/>
    <m/>
    <m/>
    <m/>
    <m/>
    <m/>
    <m/>
    <m/>
    <m/>
    <m/>
    <m/>
    <m/>
    <s v="14-10-2026 11:39:56"/>
    <m/>
    <m/>
    <s v="FCC"/>
    <s v="NGADILUWIH"/>
    <s v="NO ADDON"/>
    <m/>
    <s v="FOLLOW UP : Follow Up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338"/>
    <n v="1002629263"/>
    <n v="3"/>
    <x v="1"/>
    <n v="5"/>
    <s v="KEDIRI"/>
    <s v="KEDIRI"/>
    <s v="MJT"/>
    <s v="REG"/>
    <s v="AO"/>
    <x v="0"/>
    <m/>
    <s v="CANCEL COMPLETED"/>
    <s v="RBS-Regional 3"/>
    <d v="2026-10-09T10:43:05"/>
    <d v="2026-10-12T05:26:18"/>
    <n v="69407174"/>
    <m/>
    <n v="152640225988"/>
    <s v="Cahaya foto copy"/>
    <s v="ODP-MJT-FT/21"/>
    <s v="WO066085342"/>
    <m/>
    <m/>
    <m/>
    <n v="111.92989725906401"/>
    <n v="-7.8299133150519298"/>
    <s v="MN00451|Cahaya foto copy /085895126919/ mohamadzailul@gmail.com/PSB 100MB BUNDLING OCA PSB 150K/MOZAK KARIM AR"/>
    <s v="Sales Force DBS"/>
    <m/>
    <m/>
    <m/>
    <m/>
    <m/>
    <m/>
    <m/>
    <m/>
    <s v="Management Janji"/>
    <s v="2026-10-10 11:00:00|Nama PIC : Cahaya foto copy No HP : 085895126919 No Alt : - M Janji : sabtu 10 oktober  2026 Jam Pasang : Pagi / Siang Note : hubungi pelanggan jika ingin ke lokasi, terima kasih. |40951377|MYDITA"/>
    <s v="FCC"/>
    <d v="2026-09-10T10:55:09"/>
    <d v="2026-10-10T11:00:00"/>
    <m/>
    <s v="CANCEL"/>
    <s v="NGADILUWIH"/>
    <s v="OCA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Cancel Completed"/>
    <d v="2026-10-10T11:00:00"/>
    <s v="2026-10-10 11:00:00|Nama PIC : Cahaya foto copy No HP : 085895126919 No Alt : - M Janji : sabtu 10 oktober  2026 Jam Pasang : Pagi / Siang Note : hubungi pelanggan jika ingin ke lokasi, terima kasih. |40951377|MYDITA"/>
    <m/>
    <m/>
    <m/>
    <e v="#NUM!"/>
    <e v="#NUM!"/>
    <x v="1"/>
  </r>
  <r>
    <n v="339"/>
    <n v="1002620437"/>
    <n v="3"/>
    <x v="1"/>
    <n v="5"/>
    <s v="MADIUN"/>
    <s v="MADIUN"/>
    <s v="CRB"/>
    <s v="REG"/>
    <s v="AO"/>
    <x v="0"/>
    <s v="1P INET"/>
    <s v="MYDITA - GAGAL SEND REMANJA"/>
    <s v="RBS-Regional 3"/>
    <d v="2026-10-02T16:26:41"/>
    <d v="2026-10-13T15:06:10"/>
    <n v="69403313"/>
    <m/>
    <n v="152632207571"/>
    <s v="CV. SUKSES JAYA ABADI"/>
    <s v="ODP-CRB-FK/17"/>
    <s v="WO065599023"/>
    <m/>
    <m/>
    <m/>
    <n v="111.623577122125"/>
    <n v="-7.5690206238598003"/>
    <s v="|MN00285|MYIA-043617483462/POI/MAÃ¢â‚¬â„¢ARIFATUL MUSLIMIN/085185462014/humanresources.sjamadiun@gmail.com"/>
    <s v="MYIB_ASSISTANT"/>
    <m/>
    <m/>
    <m/>
    <m/>
    <m/>
    <m/>
    <m/>
    <m/>
    <s v="Management Janji"/>
    <s v="2026-10-03 15:00:00 | M Janji : (03/OKTOBER/2026) jam Pasang : 09:00 Note : hubungi pelanggan jika ingin kelokasi"/>
    <s v="FCC"/>
    <d v="2026-02-10T16:40:22"/>
    <d v="2026-10-03T15:00:00"/>
    <m/>
    <m/>
    <s v="CARUBAN"/>
    <s v="NO ADDON"/>
    <m/>
    <s v="MYDITA - GAGAL SEND REMANJA"/>
    <s v="HSI Bisnis Promo Hari Pelanggan Nasional PSB 70% - 100 Mbps"/>
    <s v="INDIBIZ"/>
    <m/>
    <m/>
    <d v="2026-10-03T15:00:00"/>
    <s v="2026-10-03 15:00:00 | M Janji : (03/OKTOBER/2026) jam Pasang : 09:00 Note : hubungi pelanggan jika ingin kelokasi"/>
    <m/>
    <m/>
    <m/>
    <e v="#NUM!"/>
    <e v="#NUM!"/>
    <x v="1"/>
  </r>
  <r>
    <n v="340"/>
    <n v="1002619234"/>
    <n v="3"/>
    <x v="1"/>
    <n v="5"/>
    <s v="MADIUN"/>
    <s v="MADIUN"/>
    <s v="CRB"/>
    <s v="REG"/>
    <s v="AO"/>
    <x v="0"/>
    <s v="1P INET"/>
    <s v="Completed (PS)"/>
    <s v="RBS-Regional 3"/>
    <d v="2026-10-02T10:01:34"/>
    <d v="2026-10-02T20:11:40"/>
    <n v="69402832"/>
    <m/>
    <n v="152632207016"/>
    <s v="CV. SUKSES JAYA ABADI"/>
    <s v="ODP-CRB-FK/18 FK/D06/18.01"/>
    <s v="WO065551178"/>
    <m/>
    <m/>
    <m/>
    <n v="111.617571"/>
    <n v="-7.5664610000000003"/>
    <s v="|MN00285|MYIA-029095402246/POI/MAÃ¢â‚¬â„¢ARIFATUL MUSLIMIN/085185462014/humanresources.sjamadiun@gmail.com"/>
    <s v="MYIB_ASSISTANT"/>
    <m/>
    <m/>
    <m/>
    <m/>
    <m/>
    <m/>
    <m/>
    <m/>
    <s v="Management Janji"/>
    <s v="2026-10-03 08:00:00 | Tanggal pemasangan : 03 OKTOBER JULI 2026 Jam pemasangan : pagi/siang Info Tambahan : Hubungi pelanggan dulu sebelum ke lokasi terima kasih"/>
    <s v="FCC"/>
    <d v="2026-02-10T10:10:27"/>
    <d v="2026-10-03T08:00:00"/>
    <m/>
    <s v="PS"/>
    <s v="CARUBAN"/>
    <s v="NO ADDON"/>
    <n v="20261002"/>
    <s v="Completed"/>
    <s v="HSI Bisnis Promo Hari Pelanggan Nasional PSB 70% - 50 Mbps"/>
    <s v="INDIBIZ"/>
    <m/>
    <m/>
    <d v="2026-10-03T08:00:00"/>
    <s v="2026-10-03 08:00:00 | Tanggal pemasangan : 03 OKTOBER JULI 2026 Jam pemasangan : pagi/siang Info Tambahan : Hubungi pelanggan dulu sebelum ke lokasi terima kasih"/>
    <n v="2026"/>
    <n v="10"/>
    <n v="2"/>
    <d v="2026-10-02T00:00:00"/>
    <n v="-1.3333333333357587"/>
    <x v="0"/>
  </r>
  <r>
    <n v="341"/>
    <n v="1002632229"/>
    <n v="3"/>
    <x v="1"/>
    <n v="5"/>
    <s v="MADIUN"/>
    <s v="MADIUN"/>
    <s v="CRB"/>
    <s v="REG"/>
    <s v="AO"/>
    <x v="0"/>
    <s v="1P INET"/>
    <s v="Completed (PS)"/>
    <s v="RBS-Regional 3"/>
    <d v="2026-10-12T09:56:41"/>
    <d v="2026-10-13T10:49:01"/>
    <n v="69408419"/>
    <m/>
    <n v="152632207200"/>
    <s v="MAGENTA COMPUTER"/>
    <s v="ODP-CRB-FE/06 FE/D02/06.01"/>
    <s v="WO066233228"/>
    <m/>
    <m/>
    <m/>
    <n v="111.607295125722"/>
    <n v="-7.5686061168131404"/>
    <s v="MD|MYDB-20261012270606|DN00001/MN02053|MAGENTA COMPUTER|085111603447"/>
    <s v="MYDIGIBIZPARTNER"/>
    <m/>
    <m/>
    <m/>
    <m/>
    <m/>
    <m/>
    <m/>
    <m/>
    <s v="Management Janji"/>
    <s v="2026-10-13 08:00:00 | Nama Pic : BP RIDWAN No Hp Pic : 085111603447 Jam Pemasangan : 08:00 - 12.00 Tanggal Pemasangan : SELASA 13 OKTOBER 2026 Info Tambahan : Hubungi pelanggan sebelum datang ke lokasi"/>
    <s v="FCC"/>
    <d v="2026-12-10T10:25:08"/>
    <d v="2026-10-13T08:00:00"/>
    <m/>
    <s v="PS"/>
    <s v="CARUBAN"/>
    <s v="NO ADDON"/>
    <n v="20261013"/>
    <s v="Completed"/>
    <s v="HSI Bisnis Basic Promo Hari Pelanggan Nasional PSB 70% - 50 Mbps"/>
    <s v="INDIBIZ"/>
    <m/>
    <m/>
    <d v="2026-10-13T08:00:00"/>
    <s v="2026-10-13 08:00:00 | Nama Pic : BP RIDWAN No Hp Pic : 085111603447 Jam Pemasangan : 08:00 - 12.00 Tanggal Pemasangan : SELASA 13 OKTOBER 2026 Info Tambahan : Hubungi pelanggan sebelum datang ke lokasi"/>
    <n v="2026"/>
    <n v="10"/>
    <n v="13"/>
    <d v="2026-10-13T00:00:00"/>
    <n v="-0.33333333333575865"/>
    <x v="0"/>
  </r>
  <r>
    <n v="342"/>
    <n v="1002635389"/>
    <n v="3"/>
    <x v="1"/>
    <n v="5"/>
    <s v="MADIUN"/>
    <s v="MADIUN"/>
    <s v="CRB"/>
    <s v="REG"/>
    <s v="AO"/>
    <x v="0"/>
    <s v="1P INET"/>
    <s v="Completed (PS)"/>
    <s v="RBS-Regional 3"/>
    <d v="2026-10-13T15:16:39"/>
    <d v="2026-10-14T10:24:12"/>
    <n v="69409529"/>
    <m/>
    <n v="152632207743"/>
    <s v="CV. SUKSES JAYA ABADI"/>
    <s v="ODP-CRB-FK/17 FK/D06/17.01"/>
    <s v="WO066346441"/>
    <m/>
    <m/>
    <m/>
    <n v="111.621883"/>
    <n v="-7.5661909999999999"/>
    <s v="|MN00285|MYIA-039694150500/POI/MAARIFATUL MUSLIMIN/085185462014/humanresources.sjamadiun@gmail.com"/>
    <s v="MYIB_ASSISTANT"/>
    <m/>
    <m/>
    <m/>
    <m/>
    <m/>
    <m/>
    <m/>
    <m/>
    <s v="Management Janji"/>
    <s v="2026-10-14 15:00:00 | Nama :BAPA ARIF No HP :085185462014 No Alternatif : M Janji : 14/10/2026 Jam Pasang : Pagi NoteÃ‚Â :  Hubungi terlebih dahulu sebelum ke lokasi"/>
    <s v="FCC"/>
    <s v="13-10-2026 15:24:55"/>
    <d v="2026-10-14T15:00:00"/>
    <m/>
    <s v="PS"/>
    <s v="CARUBAN"/>
    <s v="NO ADDON"/>
    <n v="20261014"/>
    <s v="Completed"/>
    <s v="HSI Bisnis Promo Hari Pelanggan Nasional PSB 70% - 100 Mbps"/>
    <s v="INDIBIZ"/>
    <m/>
    <m/>
    <d v="2026-10-14T15:00:00"/>
    <s v="2026-10-14 15:00:00 | Nama :BAPA ARIF No HP :085185462014 No Alternatif : M Janji : 14/10/2026 Jam Pasang : Pagi NoteÃ‚Â :  Hubungi terlebih dahulu sebelum ke lokasi"/>
    <n v="2026"/>
    <n v="10"/>
    <n v="14"/>
    <d v="2026-10-14T00:00:00"/>
    <n v="-0.625"/>
    <x v="0"/>
  </r>
  <r>
    <n v="343"/>
    <n v="1002620505"/>
    <n v="3"/>
    <x v="1"/>
    <n v="5"/>
    <s v="MADIUN"/>
    <s v="MADIUN"/>
    <s v="MNZ"/>
    <s v="REG"/>
    <s v="AO"/>
    <x v="0"/>
    <m/>
    <s v="Completed (PS)"/>
    <s v="RBS-Regional 2"/>
    <d v="2026-10-02T17:05:58"/>
    <d v="2026-10-04T16:29:47"/>
    <n v="69383033"/>
    <m/>
    <n v="152601215057"/>
    <s v="PT.NETTOCYBER INDONESIA (VELO)"/>
    <s v="ODP-MNZ-FQ/27"/>
    <s v="WO065614548"/>
    <m/>
    <m/>
    <m/>
    <n v="111.5468582"/>
    <n v="-7.6344409999999998"/>
    <s v="AMRBS;402714;AMANDA OKTARIANI;JKT OUTER;HSI Bisnis PSB 70% - 200 Mbps - (1049000);CP BPK IVAN 081288126705;windu.mahardika@velo.co.id "/>
    <s v="Amex"/>
    <m/>
    <m/>
    <m/>
    <m/>
    <m/>
    <m/>
    <m/>
    <m/>
    <s v="Management Janji"/>
    <s v="2026-10-04 08:00:00|Nama PIC:  bp ivan No HP: 081288126705 Alt: Tanggal: 4/10/2026 Jam Pasang: Pagi Note: Hubungi sebelum ke lokasi, terimakasih. |40931149|MYDITA"/>
    <s v="FCC"/>
    <d v="2026-02-10T17:11:15"/>
    <d v="2026-10-04T08:00:00"/>
    <m/>
    <s v="PS"/>
    <s v="X"/>
    <s v="NO ADDON"/>
    <n v="20261004"/>
    <s v="Completed"/>
    <s v="- 11_11446;Biaya PSB HSI EBIS Tunai di Depan ~ 11[500000]  - E23015;E23015 ~ ES23 - Perangkat ONT[0]  - E23015~null~44292;E23015||11||Abodemen 0[0]  - E23015~null~E23015_SWONTPREM;SWONTPREM ~ Biaya Sewa ONT Premium ~ E23015[50000]  - E23046;E23046 ~ ES23 "/>
    <s v="INDIBIZ"/>
    <m/>
    <m/>
    <d v="2026-10-04T08:00:00"/>
    <s v="2026-10-04 08:00:00|Nama PIC:  bp ivan No HP: 081288126705 Alt: Tanggal: 4/10/2026 Jam Pasang: Pagi Note: Hubungi sebelum ke lokasi, terimakasih. |40931149|MYDITA"/>
    <n v="2026"/>
    <n v="10"/>
    <n v="4"/>
    <d v="2026-10-04T00:00:00"/>
    <n v="-0.33333333333575865"/>
    <x v="0"/>
  </r>
  <r>
    <n v="344"/>
    <n v="1002634638"/>
    <n v="3"/>
    <x v="1"/>
    <n v="5"/>
    <s v="MADIUN"/>
    <s v="MADIUN"/>
    <s v="MNZ"/>
    <s v="REG"/>
    <s v="AO"/>
    <x v="0"/>
    <s v="1P INET"/>
    <s v="Completed (PS)"/>
    <s v="RBS-Regional 3"/>
    <d v="2026-10-13T11:08:41"/>
    <d v="2026-10-13T18:27:29"/>
    <n v="69409236"/>
    <m/>
    <n v="152601215182"/>
    <s v="PT. Sociolla Retail Indonesia"/>
    <s v="ODP-MNZ-FAT/01"/>
    <s v="WO066317401"/>
    <m/>
    <m/>
    <m/>
    <n v="111.51994603125701"/>
    <n v="-7.6258619147277003"/>
    <s v="|MN00285|MYIA-003954974444/POI/M FACHREZA ALFIANSYAH /081398354672/invoice.verification.sri@sociolla.com"/>
    <s v="MYIB_ASSISTANT"/>
    <m/>
    <m/>
    <m/>
    <m/>
    <m/>
    <m/>
    <m/>
    <m/>
    <s v="Management Janji"/>
    <s v="2026-10-15 15:00:00 | Tanggal: 14/10/2026 Jam Pasang: 08.00 - 12.00 Note: Hubungi sebelum ke lokasi, terimakasih. "/>
    <s v="FCC"/>
    <s v="13-10-2026 12:10:23"/>
    <d v="2026-10-15T15:00:00"/>
    <m/>
    <s v="PS"/>
    <s v="X"/>
    <s v="NO ADDON"/>
    <n v="20261013"/>
    <s v="Completed"/>
    <s v="HSI Bisnis Promo Hari Pelanggan Nasional PSB 70% - 75 Mbps"/>
    <s v="INDIBIZ"/>
    <m/>
    <m/>
    <d v="2026-10-15T15:00:00"/>
    <s v="2026-10-15 15:00:00 | Tanggal: 14/10/2026 Jam Pasang: 08.00 - 12.00 Note: Hubungi sebelum ke lokasi, terimakasih. "/>
    <n v="2026"/>
    <n v="10"/>
    <n v="13"/>
    <d v="2026-10-13T00:00:00"/>
    <n v="-2.625"/>
    <x v="0"/>
  </r>
  <r>
    <n v="345"/>
    <n v="1002633817"/>
    <n v="3"/>
    <x v="1"/>
    <n v="5"/>
    <s v="MADIUN"/>
    <s v="MADIUN"/>
    <s v="UTR"/>
    <s v="REG"/>
    <s v="AO"/>
    <x v="0"/>
    <m/>
    <s v="Completed (PS)"/>
    <s v="RBS-Regional 3"/>
    <d v="2026-10-12T18:49:48"/>
    <d v="2026-10-13T17:52:57"/>
    <n v="69408963"/>
    <m/>
    <n v="152601215178"/>
    <s v="ANGKRINGAN MUJIONO"/>
    <s v="ODP-UTR-FA/06"/>
    <s v="WO066308427"/>
    <m/>
    <m/>
    <m/>
    <n v="111.502412514081"/>
    <n v="-7.6833893836841796"/>
    <s v="MN00286;INET 1:2 50 MBPS HRGA 280RB;PSB 150 RB;MUJIONO;085108868668;kwulanegusti@gmail.com"/>
    <s v="Sales Force DBS"/>
    <m/>
    <m/>
    <m/>
    <m/>
    <m/>
    <m/>
    <m/>
    <m/>
    <s v="Management Janji"/>
    <s v="2026-10-14 08:00:00|Nama Pic : BP MUJIONO No Hp Pic : 085108868668 Jam Pemasangan : 08:00 - 12.00 Tanggal Pemasangan : RABU 14 OKTOBER 2026 Info Tambahan : Hubungi pelanggan sebelum datang ke lokasi|40000798|MYDITA"/>
    <s v="FCC"/>
    <d v="2026-12-10T18:55:16"/>
    <d v="2026-10-14T08:00:00"/>
    <m/>
    <s v="PS"/>
    <s v="CARUBAN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Pic : BP MUJIONO No Hp Pic : 085108868668 Jam Pemasangan : 08:00 - 12.00 Tanggal Pemasangan : RABU 14 OKTOBER 2026 Info Tambahan : Hubungi pelanggan sebelum datang ke lokasi|40000798|MYDITA"/>
    <n v="2026"/>
    <n v="10"/>
    <n v="13"/>
    <d v="2026-10-13T00:00:00"/>
    <n v="-1.3333333333357587"/>
    <x v="0"/>
  </r>
  <r>
    <n v="346"/>
    <n v="1002633853"/>
    <n v="3"/>
    <x v="1"/>
    <n v="5"/>
    <s v="MADIUN"/>
    <s v="MADIUN"/>
    <s v="MSP"/>
    <s v="REG"/>
    <s v="AO"/>
    <x v="0"/>
    <s v="1P INET"/>
    <s v="Completed (PS)"/>
    <s v="RBS-Regional 3"/>
    <d v="2026-10-12T19:20:39"/>
    <d v="2026-10-14T13:43:00"/>
    <n v="69408980"/>
    <m/>
    <n v="152631208043"/>
    <s v="CV RAHAYU JAYA MADIUN"/>
    <s v="ODP-MSP-FG/73 FG/D11/73.01"/>
    <s v="WO066292061"/>
    <m/>
    <m/>
    <m/>
    <n v="111.428173"/>
    <n v="-7.5597190000000003"/>
    <s v="|MN00286|MYIA-088597436681/POI/FAYZAL ANWAR/082329830323/anwarfayzal90@gmail.com"/>
    <s v="MYIB_ASSISTANT"/>
    <m/>
    <m/>
    <m/>
    <m/>
    <m/>
    <m/>
    <m/>
    <m/>
    <s v="Management Janji"/>
    <s v="2026-10-14 08:00:00 | Nama PIC : BAPAK FAYZAL  No HP : 082329830323 Alt :  M Janji : (RABU/14/OKTOBER/2026) jam Pasang : 09:00 Note : hubungi pelanggan jika ingin kelokasi"/>
    <s v="FCC"/>
    <d v="2026-12-10T19:25:07"/>
    <d v="2026-10-14T08:00:00"/>
    <m/>
    <s v="PS"/>
    <s v="CARUBAN"/>
    <s v="NO ADDON"/>
    <n v="20261014"/>
    <s v="Completed"/>
    <s v="HSI Bisnis Promo Hari Pelanggan Nasional PSB 70% - 50 Mbps"/>
    <s v="INDIBIZ"/>
    <m/>
    <m/>
    <d v="2026-10-14T08:00:00"/>
    <s v="2026-10-14 08:00:00 | Nama PIC : BAPAK FAYZAL  No HP : 082329830323 Alt :  M Janji : (RABU/14/OKTOBER/2026) jam Pasang : 09:00 Note : hubungi pelanggan jika ingin kelokasi"/>
    <n v="2026"/>
    <n v="10"/>
    <n v="14"/>
    <d v="2026-10-14T00:00:00"/>
    <n v="-0.33333333333575865"/>
    <x v="0"/>
  </r>
  <r>
    <n v="347"/>
    <n v="1002636529"/>
    <n v="3"/>
    <x v="1"/>
    <n v="5"/>
    <s v="MADIUN"/>
    <s v="NGAWI"/>
    <s v="JGO"/>
    <s v="REG"/>
    <s v="AO"/>
    <x v="0"/>
    <s v="1P INET"/>
    <s v="OSS - FALLOUT"/>
    <s v="RBS-Regional 3"/>
    <d v="2026-10-14T11:33:39"/>
    <d v="2026-10-15T15:13:10"/>
    <n v="69410025"/>
    <m/>
    <n v="152635205102"/>
    <s v="SMK PGRI 8 NGAWI"/>
    <s v="ODP-JGO-FA/46 FA/D06/46.01"/>
    <s v="WO066393471"/>
    <m/>
    <m/>
    <m/>
    <n v="111.25643599999999"/>
    <n v="-7.5186900999999997"/>
    <s v="|MN00264|MYIA-059581521228/POI/LUTFI AFIFAH/085795425540/smkpgri8jngawi@gmail.com"/>
    <s v="MYIB_ASSISTANT"/>
    <m/>
    <m/>
    <m/>
    <m/>
    <m/>
    <m/>
    <m/>
    <m/>
    <s v="Management Janji"/>
    <s v="2026-10-15 08:00:00 | Tanggal pemasangan: 15/10//2026 Jam pemasangan : pagi/siang Info Tambahan : Hubungi pelanggan dulu sebelum ke lokasi. terima kasih"/>
    <s v="FCC"/>
    <s v="14-10-2026 11:39:56"/>
    <d v="2026-10-15T08:00:00"/>
    <s v="Kendala Pelanggan"/>
    <s v="FO_WFM"/>
    <s v="X"/>
    <s v="NO ADDON"/>
    <m/>
    <s v="Provisioning Failed|WFM|INF009832233|PP_-7.5236763,111.2438285_MANJA SEKOLAHAN TUTUP"/>
    <s v="HSI Bisnis Promo Hari Pelanggan Nasional PSB 70% - 50 Mbps"/>
    <s v="INDIBIZ"/>
    <m/>
    <m/>
    <d v="2026-10-15T08:00:00"/>
    <s v="2026-10-15 08:00:00 | Tanggal pemasangan: 15/10//2026 Jam pemasangan : pagi/siang Info Tambahan : Hubungi pelanggan dulu sebelum ke lokasi. terima kasih"/>
    <m/>
    <m/>
    <m/>
    <e v="#NUM!"/>
    <e v="#NUM!"/>
    <x v="1"/>
  </r>
  <r>
    <n v="348"/>
    <n v="1002617598"/>
    <n v="3"/>
    <x v="1"/>
    <n v="5"/>
    <s v="MADIUN"/>
    <s v="NGAWI"/>
    <s v="KRJ"/>
    <s v="REG"/>
    <s v="AO"/>
    <x v="0"/>
    <s v="1P INET"/>
    <s v="Completed (PS)"/>
    <s v="RBS-Regional 3"/>
    <d v="2026-10-01T11:28:39"/>
    <d v="2026-10-01T15:37:07"/>
    <n v="69402248"/>
    <m/>
    <n v="152636207600"/>
    <s v="CV. SEVINE INDONESIA"/>
    <s v="ODP-KRJ-FD/01"/>
    <s v="WO065477648"/>
    <m/>
    <m/>
    <m/>
    <n v="111.556056590195"/>
    <n v="-7.4355288236971404"/>
    <s v="|MN00265|MYIA-083036326484/POI/BARA YOGYA ANGKASA/087885691698/sevine.id@gmail.com"/>
    <s v="MYIB_ASSISTANT"/>
    <m/>
    <m/>
    <m/>
    <m/>
    <m/>
    <m/>
    <m/>
    <m/>
    <s v="Management Janji"/>
    <s v="2026-10-02 08:00:00 | Nama : REGA No HP : 087885691698 No Alt :  M Janji : 02/10/2026 Jam Pasang : Pagi  NoteÃ‚Â :  hubungi terlebih dahulu sebelum kelokasi  "/>
    <s v="FCC"/>
    <d v="2026-01-10T11:40:20"/>
    <d v="2026-10-02T08:00:00"/>
    <m/>
    <s v="PS"/>
    <s v="X"/>
    <s v="NO ADDON"/>
    <n v="20261001"/>
    <s v="Completed"/>
    <s v="HSI Bisnis Promo Hari Pelanggan Nasional PSB 70% - 300 Mbps"/>
    <s v="INDIBIZ"/>
    <m/>
    <m/>
    <d v="2026-10-02T08:00:00"/>
    <s v="2026-10-02 08:00:00 | Nama : REGA No HP : 087885691698 No Alt :  M Janji : 02/10/2026 Jam Pasang : Pagi  NoteÃ‚Â :  hubungi terlebih dahulu sebelum kelokasi  "/>
    <n v="2026"/>
    <n v="10"/>
    <n v="1"/>
    <d v="2026-10-01T00:00:00"/>
    <n v="-1.3333333333357587"/>
    <x v="0"/>
  </r>
  <r>
    <n v="349"/>
    <n v="1002630552"/>
    <n v="3"/>
    <x v="1"/>
    <n v="5"/>
    <s v="MADIUN"/>
    <s v="NGAWI"/>
    <s v="KRJ"/>
    <s v="REG"/>
    <s v="AO"/>
    <x v="0"/>
    <s v="1P INET"/>
    <s v="Completed (PS)"/>
    <s v="RBS-Regional 3"/>
    <d v="2026-10-09T19:13:35"/>
    <d v="2026-10-10T10:46:52"/>
    <n v="69407692"/>
    <m/>
    <n v="152636207424"/>
    <s v="SMPN 2 BRINGIN (LAB KOMPUTER)"/>
    <s v="ODP-KRJ-FD/32 FD/D01/32.01"/>
    <s v="WO066121779"/>
    <m/>
    <m/>
    <m/>
    <n v="111.565589"/>
    <n v="-7.39208"/>
    <s v="|MN00265|MYIA-027227468624/POI/HERI SETIAWAN/082314571651/smpbringin2ngawi@gmail.com"/>
    <s v="MYIB_ASSISTANT"/>
    <m/>
    <m/>
    <m/>
    <m/>
    <m/>
    <m/>
    <m/>
    <m/>
    <s v="Management Janji"/>
    <s v="2026-10-11 08:00:00 | Nama PIC : SMPN 2 BRINGIN (LAB KOMPUTER) No HP : 082314571651 No Alt : - M Janji : sabtu 10 oktober  2026 Jam Pasang : Pagi / Siang Note : hubungi pelanggan jika ingin ke lokasi, terima kasih. "/>
    <s v="FCC"/>
    <d v="2026-09-10T19:25:38"/>
    <d v="2026-10-11T08:00:00"/>
    <m/>
    <s v="PS"/>
    <s v="X"/>
    <s v="NETMONK"/>
    <n v="20261010"/>
    <s v="Completed"/>
    <s v="HSI Bisnis Bundling Netmonk Promo 2026 PSB 70% - 300 Mbps"/>
    <s v="INDIBIZ"/>
    <m/>
    <m/>
    <d v="2026-10-11T08:00:00"/>
    <s v="2026-10-11 08:00:00 | Nama PIC : SMPN 2 BRINGIN (LAB KOMPUTER) No HP : 082314571651 No Alt : - M Janji : sabtu 10 oktober  2026 Jam Pasang : Pagi / Siang Note : hubungi pelanggan jika ingin ke lokasi, terima kasih. "/>
    <n v="2026"/>
    <n v="10"/>
    <n v="10"/>
    <d v="2026-10-10T00:00:00"/>
    <n v="-1.3333333333357587"/>
    <x v="0"/>
  </r>
  <r>
    <n v="350"/>
    <n v="1002622112"/>
    <n v="3"/>
    <x v="1"/>
    <n v="5"/>
    <s v="MADIUN"/>
    <s v="NGAWI"/>
    <s v="NWI"/>
    <s v="REG"/>
    <s v="AO"/>
    <x v="0"/>
    <s v="1P INET"/>
    <s v="Completed (PS)"/>
    <s v="RBS-Regional 3"/>
    <d v="2026-10-05T11:08:40"/>
    <d v="2026-10-07T15:29:49"/>
    <n v="69404217"/>
    <m/>
    <n v="152605224924"/>
    <s v="ERABLUE PB SUDIRMAN NGAWI"/>
    <s v="ODP-NWI-FE/52 FE/D03/02.52"/>
    <s v="WO065753879"/>
    <m/>
    <m/>
    <m/>
    <n v="111.443057"/>
    <n v="-7.410819"/>
    <s v="|MN00843|MYIA-067522484322/POI/HASBIBINTARO SHIDDIQ/081249549394/nextperdanaone@gmail.com"/>
    <s v="MYIB_ASSISTANT"/>
    <m/>
    <m/>
    <m/>
    <m/>
    <m/>
    <m/>
    <m/>
    <m/>
    <s v="Management Janji"/>
    <s v="2026-10-06 08:00:00 | Tanggal : 6 Oktober 2026 Jam : pagi  Hubungi pelanggan sebelum ke lokasi "/>
    <s v="FCC"/>
    <d v="2026-05-10T11:40:04"/>
    <d v="2026-10-06T08:00:00"/>
    <m/>
    <s v="PS"/>
    <s v="X"/>
    <s v="NO ADDON"/>
    <n v="20261007"/>
    <s v="Completed"/>
    <s v="HSI Bisnis PSB 70% Dual Band - 100 Mbps"/>
    <s v="INDIBIZ"/>
    <m/>
    <m/>
    <d v="2026-10-06T08:00:00"/>
    <s v="2026-10-06 08:00:00 | Tanggal : 6 Oktober 2026 Jam : pagi  Hubungi pelanggan sebelum ke lokasi "/>
    <n v="2026"/>
    <n v="10"/>
    <n v="7"/>
    <d v="2026-10-07T00:00:00"/>
    <n v="0.66666666666424135"/>
    <x v="0"/>
  </r>
  <r>
    <n v="351"/>
    <n v="1002630811"/>
    <n v="3"/>
    <x v="1"/>
    <n v="5"/>
    <s v="MADIUN"/>
    <s v="NGAWI"/>
    <s v="NWI"/>
    <s v="REG"/>
    <s v="AO"/>
    <x v="0"/>
    <s v="1P INET"/>
    <s v="Completed (PS)"/>
    <s v="RBS-Regional 3"/>
    <d v="2026-10-10T11:38:34"/>
    <d v="2026-10-11T13:40:04"/>
    <n v="69407821"/>
    <m/>
    <n v="152605224927"/>
    <s v="TOKO MULYOTO"/>
    <s v="ODP-NWI-FB/66 FB/D05/66.01"/>
    <s v="WO066147367"/>
    <m/>
    <m/>
    <m/>
    <n v="111.431506"/>
    <n v="-7.4699439999999999"/>
    <s v="|MN00265|MYIA-032243850491/POI/MULYOTO/082338720133/tomulyoto@gmail.com"/>
    <s v="MYIB_ASSISTANT"/>
    <m/>
    <m/>
    <m/>
    <m/>
    <m/>
    <m/>
    <m/>
    <m/>
    <s v="Management Janji"/>
    <s v="2026-10-11 08:00:00 | Tanggal : 11 Oktober 2026 Jam : pagi  Hubungi pelanggan sebelum ke lokasi  "/>
    <s v="FCC"/>
    <d v="2026-10-10T11:40:06"/>
    <d v="2026-10-11T08:00:00"/>
    <m/>
    <s v="PS"/>
    <s v="X"/>
    <s v="NO ADDON"/>
    <n v="20261011"/>
    <s v="Completed"/>
    <s v="HSI Bisnis Promo Hari Pelanggan Nasional PSB 70% - 50 Mbps"/>
    <s v="INDIBIZ"/>
    <m/>
    <m/>
    <d v="2026-10-11T08:00:00"/>
    <s v="2026-10-11 08:00:00 | Tanggal : 11 Oktober 2026 Jam : pagi  Hubungi pelanggan sebelum ke lokasi  "/>
    <n v="2026"/>
    <n v="10"/>
    <n v="11"/>
    <d v="2026-10-11T00:00:00"/>
    <n v="-0.33333333333575865"/>
    <x v="0"/>
  </r>
  <r>
    <n v="352"/>
    <n v="1002638864"/>
    <n v="3"/>
    <x v="1"/>
    <n v="5"/>
    <s v="MADIUN"/>
    <s v="NGAWI"/>
    <s v="NWI"/>
    <s v="REG"/>
    <s v="AO"/>
    <x v="0"/>
    <s v="1P INET"/>
    <s v="MIE - SEND SURVEY"/>
    <s v="RBS-Regional 3"/>
    <d v="2026-10-15T15:10:41"/>
    <d v="2026-10-15T15:12:07"/>
    <n v="69410966"/>
    <m/>
    <n v="152605224210"/>
    <s v="MIN 6 NGAWI"/>
    <s v="ODP-NWI-FD/15 FD/D02/06.15"/>
    <s v="WO066488610"/>
    <m/>
    <m/>
    <m/>
    <n v="111.42962414956899"/>
    <n v="-7.4026803557039802"/>
    <s v="|MN00265|MYIA-019901072233/POI/DIAN PRAMESWARI SOEBANDI/085735880017/minamngawi@gmail.com"/>
    <s v="MYIB_ASSISTANT"/>
    <m/>
    <m/>
    <m/>
    <m/>
    <m/>
    <m/>
    <m/>
    <m/>
    <s v="Management Janji"/>
    <s v="2026-10-16 15:00:00 | Tanggal pemasangan : 16 OKTOBER 2026 Jam pemasangan : pagi/siang Info Tambahan : Hubungi pelanggan dulu sebelum ke lokasi terima kasih"/>
    <s v="FCC"/>
    <s v="15-10-2026 15:25:19"/>
    <d v="2026-10-16T15:00:00"/>
    <m/>
    <s v="SURVEY_NEW_MANJA"/>
    <s v="X"/>
    <s v="NO ADDON"/>
    <m/>
    <s v="MIE - SEND SURVEY"/>
    <s v="HSI Bisnis Promo Hari Pelanggan Nasional PSB 70% - 100 Mbps"/>
    <s v="INDIBIZ"/>
    <m/>
    <m/>
    <d v="2026-10-16T15:00:00"/>
    <s v="2026-10-16 15:00:00 | Tanggal pemasangan : 16 OKTOBER 2026 Jam pemasangan : pagi/siang Info Tambahan : Hubungi pelanggan dulu sebelum ke lokasi terima kasih"/>
    <m/>
    <m/>
    <m/>
    <e v="#NUM!"/>
    <e v="#NUM!"/>
    <x v="1"/>
  </r>
  <r>
    <n v="353"/>
    <n v="1002624139"/>
    <n v="3"/>
    <x v="1"/>
    <n v="5"/>
    <s v="MADIUN"/>
    <s v="NGAWI"/>
    <s v="WKU"/>
    <s v="REG"/>
    <s v="AO"/>
    <x v="0"/>
    <s v="1P INET"/>
    <s v="Completed (PS)"/>
    <s v="RBS-Regional 3"/>
    <d v="2026-10-06T12:11:34"/>
    <d v="2026-10-07T11:33:09"/>
    <n v="69404965"/>
    <s v="-"/>
    <n v="-152634206085"/>
    <s v="SDN KEDUNGGALAR 3"/>
    <s v="ODP-WKU-FZA/08 FZA/D04/08.01"/>
    <s v="WO065848709"/>
    <m/>
    <m/>
    <m/>
    <n v="111.3023161"/>
    <n v="-7.4261039000000002"/>
    <s v="|MN00264|MYIA-065256187879/POI/IDA NURWATI/081233726693/hanifbudi97@guru.sd.belajar.id"/>
    <s v="MYIB_ASSISTANT"/>
    <m/>
    <m/>
    <m/>
    <m/>
    <m/>
    <m/>
    <m/>
    <m/>
    <s v="Management Janji"/>
    <s v="2026-10-07 11:00:00 | Tanggal pemasangan: 07/10/2026 Jam pemasangan : pagi / siang Info Tambahan : Hubungi pelanggan dulu sebelum ke lokasi. terima kasih"/>
    <s v="FCC"/>
    <d v="2026-06-10T12:25:39"/>
    <d v="2026-10-07T11:00:00"/>
    <m/>
    <s v="PS"/>
    <s v="X"/>
    <s v="NO ADDON"/>
    <n v="20261007"/>
    <s v="Completed"/>
    <s v="HSI Bisnis Basic Promo Hari Pelanggan Nasional PSB 70% - 50 Mbps"/>
    <s v="INDIBIZ"/>
    <m/>
    <m/>
    <d v="2026-10-07T11:00:00"/>
    <s v="2026-10-07 11:00:00 | Tanggal pemasangan: 07/10/2026 Jam pemasangan : pagi / siang Info Tambahan : Hubungi pelanggan dulu sebelum ke lokasi. terima kasih"/>
    <n v="2026"/>
    <n v="10"/>
    <n v="7"/>
    <d v="2026-10-07T00:00:00"/>
    <n v="-0.45833333333575865"/>
    <x v="0"/>
  </r>
  <r>
    <n v="354"/>
    <n v="1002631053"/>
    <n v="3"/>
    <x v="1"/>
    <n v="5"/>
    <s v="MADIUN"/>
    <s v="NGAWI"/>
    <s v="WKU"/>
    <s v="REG"/>
    <s v="AO"/>
    <x v="0"/>
    <s v="1P INET"/>
    <s v="Completed (PS)"/>
    <s v="RBS-Regional 3"/>
    <d v="2026-10-10T15:43:34"/>
    <d v="2026-10-11T15:28:46"/>
    <n v="69407964"/>
    <m/>
    <n v="152634206623"/>
    <s v="BPR CARUBAN INDAH KAS KEDUNGGALAR"/>
    <s v="ODP-WKU-FZA/59 FZA/D06/59.01"/>
    <s v="WO066167721"/>
    <m/>
    <m/>
    <m/>
    <n v="111.304017104634"/>
    <n v="-7.4239457766072299"/>
    <s v="|MN00264|MYIA-033108723043/POI/setiyo bekti wahono/085892921118/komangrudi563@gmail.com"/>
    <s v="MYIB_ASSISTANT"/>
    <m/>
    <m/>
    <m/>
    <m/>
    <m/>
    <m/>
    <m/>
    <m/>
    <s v="Management Janji"/>
    <s v="2026-10-12 08:00:00 | Nama PIC : BAPAK SETYO No HP : 085892921118 Alt :  M Janji : (SENIN/12/OKTOBER/2026) jam Pasang : 09:00 Note : hubungi pelanggan jika ingin kelokasi"/>
    <s v="FCC"/>
    <d v="2026-10-10T16:25:08"/>
    <d v="2026-10-12T08:00:00"/>
    <m/>
    <s v="PS"/>
    <s v="X"/>
    <s v="NO ADDON"/>
    <n v="20261011"/>
    <s v="Completed"/>
    <s v="HSI Bisnis Promo Hari Pelanggan Nasional PSB 70% - 150 Mbps"/>
    <s v="INDIBIZ"/>
    <m/>
    <m/>
    <d v="2026-10-12T08:00:00"/>
    <s v="2026-10-12 08:00:00 | Nama PIC : BAPAK SETYO No HP : 085892921118 Alt :  M Janji : (SENIN/12/OKTOBER/2026) jam Pasang : 09:00 Note : hubungi pelanggan jika ingin kelokasi"/>
    <n v="2026"/>
    <n v="10"/>
    <n v="11"/>
    <d v="2026-10-11T00:00:00"/>
    <n v="-1.3333333333357587"/>
    <x v="0"/>
  </r>
  <r>
    <n v="355"/>
    <n v="1002622334"/>
    <n v="3"/>
    <x v="1"/>
    <n v="5"/>
    <s v="MADIUN"/>
    <s v="PONOROGO"/>
    <s v="PNZ"/>
    <s v="REG"/>
    <s v="AO"/>
    <x v="0"/>
    <s v="1P INET"/>
    <s v="Completed (PS)"/>
    <s v="RBS-Regional 3"/>
    <d v="2026-10-05T12:43:34"/>
    <d v="2026-10-06T14:34:38"/>
    <n v="69404299"/>
    <m/>
    <n v="152607221796"/>
    <s v="SMPN 4 PACITAN"/>
    <s v="ODP-PNZ-FD/37 FD/D06/37.01"/>
    <s v="WO065766519"/>
    <m/>
    <m/>
    <m/>
    <n v="111.13085890000001"/>
    <n v="-8.1929371999999994"/>
    <s v="|MN00418|MYIA-018650571603/POI/INDRA IRMAWAN/082232630411/smpn4pacitan21@gmail.com"/>
    <s v="MYIB_ASSISTANT"/>
    <m/>
    <m/>
    <m/>
    <m/>
    <m/>
    <m/>
    <m/>
    <m/>
    <s v="Management Janji"/>
    <s v="2026-10-06 11:00:00 | Nama : BP INDRA IRMAWAN  No Hp : 082232630411 No Alt :  Tgl Pemasangan : 06 Oktober 2026 Interval : PAGI  Note : Hubungi pelanggan terlebih dahulu"/>
    <s v="FCC"/>
    <d v="2026-05-10T13:40:15"/>
    <d v="2026-10-06T11:00:00"/>
    <m/>
    <s v="PS"/>
    <s v="PACITAN"/>
    <s v="NO ADDON"/>
    <n v="20261006"/>
    <s v="Completed"/>
    <s v="HSI Bisnis Promo Hari Pelanggan Nasional PSB 70% - 100 Mbps Dual Band"/>
    <s v="INDIBIZ"/>
    <m/>
    <m/>
    <d v="2026-10-06T11:00:00"/>
    <s v="2026-10-06 11:00:00 | Nama : BP INDRA IRMAWAN  No Hp : 082232630411 No Alt :  Tgl Pemasangan : 06 Oktober 2026 Interval : PAGI  Note : Hubungi pelanggan terlebih dahulu"/>
    <n v="2026"/>
    <n v="10"/>
    <n v="6"/>
    <d v="2026-10-06T00:00:00"/>
    <n v="-0.45833333333575865"/>
    <x v="0"/>
  </r>
  <r>
    <n v="356"/>
    <n v="1002634806"/>
    <n v="3"/>
    <x v="1"/>
    <n v="5"/>
    <s v="MADIUN"/>
    <s v="PONOROGO"/>
    <s v="PNZ"/>
    <s v="REG"/>
    <s v="AO"/>
    <x v="0"/>
    <s v="1P INET"/>
    <s v="Completed (PS)"/>
    <s v="RBS-Regional 3"/>
    <d v="2026-10-13T11:53:36"/>
    <d v="2026-10-13T17:17:43"/>
    <n v="69409310"/>
    <m/>
    <n v="152607221776"/>
    <s v="SMPN 3 TULAKAN"/>
    <s v="ODP-PNZ-FP/18 FP/D03/18.01"/>
    <s v="WO066323075"/>
    <m/>
    <m/>
    <m/>
    <n v="111.23659670000001"/>
    <n v="-8.2132129999999997"/>
    <s v="|MC20214|MYIA-062703155680/POI/Bambang/082132619094/bambangsantoso.pctn@gmail.com"/>
    <s v="MYIB_ASSISTANT"/>
    <m/>
    <m/>
    <m/>
    <m/>
    <m/>
    <m/>
    <m/>
    <m/>
    <s v="Management Janji"/>
    <s v="2026-10-14 08:00:00 | Nama :BAPA BAMBANG No HP :082132619094 No Alternatif : M Janji : 14/10/2026 Jam Pasang : Pagi NoteÃ‚Â :  Hubungi terlebih dahulu sebelum ke lokasi "/>
    <s v="FCC"/>
    <s v="13-10-2026 12:10:23"/>
    <d v="2026-10-14T08:00:00"/>
    <m/>
    <s v="PS"/>
    <s v="PACITAN"/>
    <s v="NO ADDON"/>
    <n v="20261013"/>
    <s v="Completed"/>
    <s v="HSI Bisnis Basic Promo Hari Pelanggan Nasional PSB 70% - 50 Mbps"/>
    <s v="INDIBIZ"/>
    <m/>
    <m/>
    <d v="2026-10-14T08:00:00"/>
    <s v="2026-10-14 08:00:00 | Nama :BAPA BAMBANG No HP :082132619094 No Alternatif : M Janji : 14/10/2026 Jam Pasang : Pagi NoteÃ‚Â :  Hubungi terlebih dahulu sebelum ke lokasi "/>
    <n v="2026"/>
    <n v="10"/>
    <n v="13"/>
    <d v="2026-10-13T00:00:00"/>
    <n v="-1.3333333333357587"/>
    <x v="0"/>
  </r>
  <r>
    <n v="357"/>
    <n v="1002637962"/>
    <n v="3"/>
    <x v="1"/>
    <n v="5"/>
    <s v="MADIUN"/>
    <s v="PONOROGO"/>
    <s v="PNZ"/>
    <s v="REG"/>
    <s v="AO"/>
    <x v="0"/>
    <s v="1P INET"/>
    <s v="MIE - SEND SURVEY"/>
    <s v="RBS-Regional 3"/>
    <d v="2026-10-15T10:08:35"/>
    <d v="2026-10-15T10:10:01"/>
    <n v="69410582"/>
    <m/>
    <n v="152607221715"/>
    <s v="PT. TUNAS SUBUR"/>
    <s v="ODP-PNZ-FQ/03 FQ/D01/03.01"/>
    <s v="WO066456031"/>
    <m/>
    <m/>
    <m/>
    <n v="111.18108429999999"/>
    <n v="-8.1171150999999995"/>
    <s v="|MC20214|MYIA-003126387927/POI/ZAIDAN/081251797612/hanafizaidan73@gmail.com"/>
    <s v="MYIB_ASSISTANT"/>
    <m/>
    <m/>
    <m/>
    <m/>
    <m/>
    <m/>
    <m/>
    <m/>
    <s v="Management Janji"/>
    <s v="2026-10-16 08:00:00 | Nama PIC : bapak zaidan No HP : 081251797612 Alt :  M Janji : (JUMAT/16/OKTOBER/2026) jam Pasang : 09:00 Note : hubungi pelanggan jika ingin kelokasi"/>
    <s v="FCC"/>
    <s v="15-10-2026 10:10:17"/>
    <d v="2026-10-16T08:00:00"/>
    <m/>
    <s v="SURVEY_NEW_MANJA"/>
    <s v="PACITAN"/>
    <s v="NO ADDON"/>
    <m/>
    <s v="MIE - SEND SURVEY"/>
    <s v="HSI Bisnis Basic Promo Hari Pelanggan Nasional PSB 70% - 50 Mbps"/>
    <s v="INDIBIZ"/>
    <m/>
    <m/>
    <d v="2026-10-16T08:00:00"/>
    <s v="2026-10-16 08:00:00 | Nama PIC : bapak zaidan No HP : 081251797612 Alt :  M Janji : (JUMAT/16/OKTOBER/2026) jam Pasang : 09:00 Note : hubungi pelanggan jika ingin kelokasi"/>
    <m/>
    <m/>
    <m/>
    <e v="#NUM!"/>
    <e v="#NUM!"/>
    <x v="1"/>
  </r>
  <r>
    <n v="358"/>
    <n v="1002618105"/>
    <n v="3"/>
    <x v="1"/>
    <n v="5"/>
    <s v="MADIUN"/>
    <s v="PONOROGO"/>
    <s v="PON"/>
    <s v="REG"/>
    <s v="AO"/>
    <x v="0"/>
    <m/>
    <s v="Completed (PS)"/>
    <s v="RBS-Regional 3"/>
    <d v="2026-10-01T14:29:01"/>
    <d v="2026-10-01T22:07:57"/>
    <n v="69401937"/>
    <m/>
    <n v="152604231180"/>
    <s v="PP Al Islam - R. Kom MA 2"/>
    <s v="ODP-PON-FBG/13"/>
    <s v="WO065500038"/>
    <m/>
    <m/>
    <m/>
    <n v="111.510003"/>
    <n v="-7.9310419999999997"/>
    <s v="|MN00282|MYIA-052255698658/POI/Ahmad Reza Ahsani/082311316519/alislambiz60@gmail.com"/>
    <s v="MYDIGIBIZPARTNER"/>
    <m/>
    <m/>
    <m/>
    <m/>
    <m/>
    <m/>
    <m/>
    <m/>
    <s v="Management Janji"/>
    <s v="2026-10-01 15:00:00 | Nama Pic : bp Reza   No Hp Pic : 082311316519  No alt : -  Jam Pemasangan : pagi siang   Tanggal Pemasangan : 1 Oktober 2026"/>
    <s v="FCC"/>
    <d v="2026-01-10T14:40:16"/>
    <m/>
    <m/>
    <s v="PS"/>
    <s v="SAMBIT SUMOROTO"/>
    <s v="NO ADDON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1T07:00:00"/>
    <s v="2026-10-01 15:00:00 | Nama Pic : bp Reza   No Hp Pic : 082311316519  No alt : -  Jam Pemasangan : pagi siang   Tanggal Pemasangan : 1 Oktober 2026"/>
    <n v="2026"/>
    <n v="10"/>
    <n v="1"/>
    <d v="2026-10-01T00:00:00"/>
    <n v="-0.29166666666424135"/>
    <x v="0"/>
  </r>
  <r>
    <n v="359"/>
    <n v="1002619458"/>
    <n v="3"/>
    <x v="1"/>
    <n v="5"/>
    <s v="MADIUN"/>
    <s v="PONOROGO"/>
    <s v="PON"/>
    <s v="REG"/>
    <s v="AO"/>
    <x v="0"/>
    <s v="1P INET"/>
    <s v="Completed (PS)"/>
    <s v="RBS-Regional 3"/>
    <d v="2026-10-02T11:01:34"/>
    <d v="2026-10-04T16:27:54"/>
    <n v="69402915"/>
    <m/>
    <n v="152604231181"/>
    <s v="Toko Berkah Jaya Babadan"/>
    <s v="ODP-PON-FB/04"/>
    <s v="WO065558777"/>
    <m/>
    <m/>
    <m/>
    <n v="111.469336"/>
    <n v="-7.7819950000000002"/>
    <s v="|MN00282|MYIA-079919042188/POI/Sumarmi/082323083819/amirudberkah@gmail.com"/>
    <s v="MYIB_ASSISTANT"/>
    <m/>
    <m/>
    <m/>
    <m/>
    <m/>
    <m/>
    <m/>
    <m/>
    <s v="Management Janji"/>
    <s v="2026-10-03 08:00:00 | M Janji : (03/OKTOBER/2026) jam Pasang : 09:00 Note : hubungi pelanggan jika ingin kelokasi"/>
    <s v="FCC"/>
    <d v="2026-02-10T11:11:07"/>
    <d v="2026-10-03T08:00:00"/>
    <m/>
    <s v="PS"/>
    <s v="SAMBIT SUMOROTO"/>
    <s v="NO ADDON"/>
    <n v="20261004"/>
    <s v="Completed"/>
    <s v="HSI Bisnis Promo Hari Pelanggan Nasional PSB 70% - 100 Mbps Dual Band"/>
    <s v="INDIBIZ"/>
    <m/>
    <m/>
    <d v="2026-10-03T08:00:00"/>
    <s v="2026-10-03 08:00:00 | M Janji : (03/OKTOBER/2026) jam Pasang : 09:00 Note : hubungi pelanggan jika ingin kelokasi"/>
    <n v="2026"/>
    <n v="10"/>
    <n v="4"/>
    <d v="2026-10-04T00:00:00"/>
    <n v="0.66666666666424135"/>
    <x v="0"/>
  </r>
  <r>
    <n v="360"/>
    <n v="1002620977"/>
    <n v="3"/>
    <x v="1"/>
    <n v="5"/>
    <s v="MADIUN"/>
    <s v="PONOROGO"/>
    <s v="PON"/>
    <s v="REG"/>
    <s v="AO"/>
    <x v="0"/>
    <s v="1P INET"/>
    <s v="Completed (PS)"/>
    <s v="RBS-Regional 3"/>
    <d v="2026-10-03T13:13:39"/>
    <d v="2026-10-03T18:13:23"/>
    <n v="69403610"/>
    <m/>
    <n v="152604231106"/>
    <s v="OMAH SUMBA KOST"/>
    <s v="ODP-PON-FAZ/102 FAZ/D09/102.01"/>
    <s v="WO065650169"/>
    <m/>
    <m/>
    <m/>
    <n v="111.46788060665099"/>
    <n v="-7.87055295521583"/>
    <s v="|MN00282|MYIA-031914388077/POI/B Hari Nurcahyono/085233630352/kostbay18@gmail.com"/>
    <s v="MYIB_ASSISTANT"/>
    <m/>
    <m/>
    <m/>
    <m/>
    <m/>
    <m/>
    <m/>
    <m/>
    <s v="Management Janji"/>
    <s v="2026-10-04 11:00:00 | Tanggal pemasangan: 04/11//2026 Jam pemasangan : pagi/siang Info Tambahan : Hubungi pelanggan dulu sebelum ke lokasi. terima kasih"/>
    <s v="FCC"/>
    <d v="2026-03-10T13:25:17"/>
    <d v="2026-10-04T11:00:00"/>
    <m/>
    <s v="PS"/>
    <s v="SAMBIT SUMOROTO"/>
    <s v="NO ADDON"/>
    <n v="20261003"/>
    <s v="Completed"/>
    <s v="HSI Bisnis Promo Hari Pelanggan Nasional PSB 70% - 50 Mbps"/>
    <s v="INDIBIZ"/>
    <m/>
    <m/>
    <d v="2026-10-04T11:00:00"/>
    <s v="2026-10-04 11:00:00 | Tanggal pemasangan: 04/11//2026 Jam pemasangan : pagi/siang Info Tambahan : Hubungi pelanggan dulu sebelum ke lokasi. terima kasih"/>
    <n v="2026"/>
    <n v="10"/>
    <n v="3"/>
    <d v="2026-10-03T00:00:00"/>
    <n v="-1.4583333333357587"/>
    <x v="0"/>
  </r>
  <r>
    <n v="361"/>
    <n v="1002623692"/>
    <n v="3"/>
    <x v="1"/>
    <n v="5"/>
    <s v="MADIUN"/>
    <s v="PONOROGO"/>
    <s v="PON"/>
    <s v="REG"/>
    <s v="AO"/>
    <x v="0"/>
    <s v="1P INET"/>
    <s v="Completed (PS)"/>
    <s v="RBS-Regional 3"/>
    <d v="2026-10-06T09:56:39"/>
    <d v="2026-10-06T16:41:25"/>
    <n v="69404759"/>
    <m/>
    <n v="152604231194"/>
    <s v="Kantor Staff Universitas Darussalam Gontor"/>
    <s v="ODP-PON-FAN/40"/>
    <s v="WO065831449"/>
    <m/>
    <m/>
    <m/>
    <n v="111.4918371"/>
    <n v="-7.9021201999999997"/>
    <s v="|MC20234|MYIA-003526317244/POI/RIMAS MEIRANDO PUTRA/082330019697/rimasmeirando31@gmail.com"/>
    <s v="MYIB_ASSISTANT"/>
    <m/>
    <m/>
    <m/>
    <m/>
    <m/>
    <m/>
    <m/>
    <m/>
    <s v="Management Janji"/>
    <s v="2026-10-07 11:00:00 | M Janji : 07 Oktober 2026 Jam Pasang : Pagi / Siang Note : hubungi pelanggan jika ingin kelokasi "/>
    <s v="FCC"/>
    <d v="2026-06-10T10:10:36"/>
    <d v="2026-10-07T11:00:00"/>
    <m/>
    <s v="PS"/>
    <s v="SAMBIT SUMOROTO"/>
    <s v="NO ADDON"/>
    <n v="20261006"/>
    <s v="Completed"/>
    <s v="HSI Bisnis Basic Promo Hari Pelanggan Nasional PSB 70% - 50 Mbps"/>
    <s v="INDIBIZ"/>
    <m/>
    <m/>
    <d v="2026-10-07T11:00:00"/>
    <s v="2026-10-07 11:00:00 | M Janji : 07 Oktober 2026 Jam Pasang : Pagi / Siang Note : hubungi pelanggan jika ingin kelokasi "/>
    <n v="2026"/>
    <n v="10"/>
    <n v="6"/>
    <d v="2026-10-06T00:00:00"/>
    <n v="-1.4583333333357587"/>
    <x v="0"/>
  </r>
  <r>
    <n v="362"/>
    <n v="1002625921"/>
    <n v="3"/>
    <x v="1"/>
    <n v="5"/>
    <s v="MADIUN"/>
    <s v="PONOROGO"/>
    <s v="PON"/>
    <s v="REG"/>
    <s v="AO"/>
    <x v="0"/>
    <s v="1P INET"/>
    <s v="Completed (PS)"/>
    <s v="RBS-Regional 3"/>
    <d v="2026-10-07T12:02:43"/>
    <d v="2026-10-07T17:38:56"/>
    <n v="69405737"/>
    <m/>
    <n v="152604231202"/>
    <s v="TOKO POJOK PURWOSARI"/>
    <s v="ODP-PON-FY/15"/>
    <s v="WO065926063"/>
    <m/>
    <m/>
    <m/>
    <n v="111.509821039983"/>
    <n v="-7.8035498504611898"/>
    <s v="MD|MYDB-20261007270409|DN00001/MN02053|TOKO POJOK PURWOSARI|081232418779"/>
    <s v="MYDIGIBIZPARTNER"/>
    <m/>
    <m/>
    <m/>
    <m/>
    <m/>
    <m/>
    <m/>
    <m/>
    <s v="Management Janji"/>
    <s v="2026-10-08 08:00:00 | M Janji : (Kamis/8/OKTOBER/2026) jam Pasang : 09:00 Note : hubungi pelanggan jika ingin kelokasi"/>
    <s v="FCC"/>
    <d v="2026-07-10T12:10:19"/>
    <d v="2026-10-08T08:00:00"/>
    <m/>
    <s v="PS"/>
    <s v="SAMBIT SUMOROTO"/>
    <s v="OCA"/>
    <n v="20261007"/>
    <s v="Completed"/>
    <s v="HSI Bisnis Basic Bundling OCA Breach Checker Promo H2 2026 PSB 70% - 100 Mbps"/>
    <s v="INDIBIZ"/>
    <m/>
    <m/>
    <d v="2026-10-08T08:00:00"/>
    <s v="2026-10-08 08:00:00 | M Janji : (Kamis/8/OKTOBER/2026) jam Pasang : 09:00 Note : hubungi pelanggan jika ingin kelokasi"/>
    <n v="2026"/>
    <n v="10"/>
    <n v="7"/>
    <d v="2026-10-07T00:00:00"/>
    <n v="-1.3333333333357587"/>
    <x v="0"/>
  </r>
  <r>
    <n v="363"/>
    <n v="1002626682"/>
    <n v="3"/>
    <x v="1"/>
    <n v="5"/>
    <s v="MADIUN"/>
    <s v="PONOROGO"/>
    <s v="PON"/>
    <s v="REG"/>
    <s v="AO"/>
    <x v="0"/>
    <s v="1P INET"/>
    <s v="Completed (PS)"/>
    <s v="RBS-Regional 3"/>
    <d v="2026-10-07T15:58:35"/>
    <d v="2026-10-08T11:54:49"/>
    <n v="69406049"/>
    <m/>
    <n v="152604231205"/>
    <s v="TB. KUK Latansa Gontor"/>
    <s v="ODP-PON-FBG/36"/>
    <s v="WO065955428"/>
    <m/>
    <m/>
    <m/>
    <n v="111.49595720000001"/>
    <n v="-7.9192720999999997"/>
    <s v="|MC20234|MYIA-072820822511/POI/NURHADI. S.HI/081233028227/kukbesi1926@gmail.com"/>
    <s v="MYIB_ASSISTANT"/>
    <m/>
    <m/>
    <m/>
    <m/>
    <m/>
    <m/>
    <m/>
    <m/>
    <s v="Management Janji"/>
    <s v="2026-10-08 15:00:00 | Nama :bapa agea No HP :081233028227 No Alternatif : M Janji : 08/10/2026 Jam Pasang : Pagi NoteÃ‚Â :  Hubungi terlebih dahulu sebelum ke lokasi"/>
    <s v="FCC"/>
    <d v="2026-07-10T16:10:22"/>
    <d v="2026-10-08T15:00:00"/>
    <m/>
    <s v="PS"/>
    <s v="SAMBIT SUMOROTO"/>
    <s v="NO ADDON"/>
    <n v="20261008"/>
    <s v="Completed"/>
    <s v="HSI Bisnis Promo Hari Pelanggan Nasional PSB 70% - 100 Mbps"/>
    <s v="INDIBIZ"/>
    <m/>
    <m/>
    <d v="2026-10-08T15:00:00"/>
    <s v="2026-10-08 15:00:00 | Nama :bapa agea No HP :081233028227 No Alternatif : M Janji : 08/10/2026 Jam Pasang : Pagi NoteÃ‚Â :  Hubungi terlebih dahulu sebelum ke lokasi"/>
    <n v="2026"/>
    <n v="10"/>
    <n v="8"/>
    <d v="2026-10-08T00:00:00"/>
    <n v="-0.625"/>
    <x v="0"/>
  </r>
  <r>
    <n v="364"/>
    <n v="1002625595"/>
    <n v="3"/>
    <x v="1"/>
    <n v="5"/>
    <s v="MADIUN"/>
    <s v="PONOROGO"/>
    <s v="PON"/>
    <s v="REG"/>
    <s v="AO"/>
    <x v="0"/>
    <s v="1P INET"/>
    <s v="Completed (PS)"/>
    <s v="RBS-Regional 3"/>
    <d v="2026-10-07T10:20:40"/>
    <d v="2026-10-11T16:18:35"/>
    <n v="69405561"/>
    <m/>
    <n v="152604231196"/>
    <s v="LASKAR BUAH KEPATIHAN PONOGORO"/>
    <s v="ODP-PON-FAU/16 FAU/D02/16.01"/>
    <s v="WO065913306"/>
    <m/>
    <m/>
    <m/>
    <n v="111.461555"/>
    <n v="-7.8856710000000003"/>
    <s v="|MN00799|MYIA-092828250885/POI/LAELATUL AFIATUN NISAK/085733668576/kantorhrdlaskarbuah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"/>
    <s v="FCC"/>
    <d v="2026-07-10T10:25:27"/>
    <d v="2026-10-08T08:00:00"/>
    <s v="Kendala Pelanggan"/>
    <s v="PS"/>
    <s v="SAMBIT SUMOROTO"/>
    <s v="NO ADDON"/>
    <n v="20261011"/>
    <s v="Completed"/>
    <s v="HSI Bisnis Basic Promo Hari Pelanggan Nasional PSB 70% - 50 Mbps"/>
    <s v="INDIBIZ"/>
    <m/>
    <m/>
    <d v="2026-10-08T08:00:00"/>
    <s v="2026-10-08 08:00:00 | Tanggal pemasangan: 08/10/2026 Jam pemasangan : pagi / siang Info Tambahan : Hubungi pelanggan dulu sebelum ke lokasi. terima kasih"/>
    <n v="2026"/>
    <n v="10"/>
    <n v="11"/>
    <d v="2026-10-11T00:00:00"/>
    <n v="2.6666666666642413"/>
    <x v="2"/>
  </r>
  <r>
    <n v="365"/>
    <n v="1002626146"/>
    <n v="3"/>
    <x v="1"/>
    <n v="5"/>
    <s v="MADIUN"/>
    <s v="PONOROGO"/>
    <s v="PON"/>
    <s v="REG"/>
    <s v="AO"/>
    <x v="0"/>
    <s v="1P INET"/>
    <s v="Completed (PS)"/>
    <s v="RBS-Regional 3"/>
    <d v="2026-10-07T13:31:34"/>
    <d v="2026-10-07T20:56:36"/>
    <n v="69405868"/>
    <m/>
    <n v="152604231199"/>
    <s v="PT GLOBAL JET EXPRESS"/>
    <s v="ODP-PON-FAU/36"/>
    <s v="WO065935366"/>
    <m/>
    <m/>
    <m/>
    <n v="111.450885"/>
    <n v="-7.9281430000000004"/>
    <s v="|MN00282|MYIA-084278487910/POI/Mohammad Putra Surya Mahendra/089644229975/putrasuryamahendra@gmail.com"/>
    <s v="MYIB_ASSISTANT"/>
    <m/>
    <m/>
    <m/>
    <m/>
    <m/>
    <m/>
    <m/>
    <m/>
    <s v="Management Janji"/>
    <s v="2026-10-08 11:00:00 | No HP :089644229975 Alt :  M Janji : (RABU/8/oktober/2026) Note : hubungi pelanggan jika ingin kelokasi"/>
    <s v="FCC"/>
    <d v="2026-07-10T13:40:16"/>
    <d v="2026-10-08T11:00:00"/>
    <m/>
    <s v="PS"/>
    <s v="SAMBIT SUMOROTO"/>
    <s v="OCA"/>
    <n v="20261007"/>
    <s v="Completed"/>
    <s v="HSI Bisnis Basic Bundling OCA Breach Checker Promo H2 2026 PSB 70% - 50 Mbps"/>
    <s v="INDIBIZ"/>
    <m/>
    <m/>
    <d v="2026-10-08T11:00:00"/>
    <s v="2026-10-08 11:00:00 | No HP :089644229975 Alt :  M Janji : (RABU/8/oktober/2026) Note : hubungi pelanggan jika ingin kelokasi"/>
    <n v="2026"/>
    <n v="10"/>
    <n v="7"/>
    <d v="2026-10-07T00:00:00"/>
    <n v="-1.4583333333357587"/>
    <x v="0"/>
  </r>
  <r>
    <n v="366"/>
    <n v="1002626064"/>
    <n v="3"/>
    <x v="1"/>
    <n v="5"/>
    <s v="MADIUN"/>
    <s v="PONOROGO"/>
    <s v="PON"/>
    <s v="REG"/>
    <s v="AO"/>
    <x v="0"/>
    <s v="1P INET"/>
    <s v="Completed (PS)"/>
    <s v="RBS-Regional 3"/>
    <d v="2026-10-07T13:07:34"/>
    <d v="2026-10-07T18:18:11"/>
    <n v="69405817"/>
    <m/>
    <n v="152604231112"/>
    <s v="TOKO POJOK PURWOSARI"/>
    <s v="ODP-PON-FY/15"/>
    <s v="WO065932806"/>
    <m/>
    <m/>
    <m/>
    <n v="111.50673759713401"/>
    <n v="-7.8026371637867102"/>
    <s v="MD|MYDB-20261007270411|DN00001/MN02053|TOKO POJOK PURWOSARI|081232418779"/>
    <s v="MYDIGIBIZPARTNER"/>
    <m/>
    <m/>
    <m/>
    <m/>
    <m/>
    <m/>
    <m/>
    <m/>
    <s v="Management Janji"/>
    <s v="2026-10-08 11:00:00 | Tanggal: 8/10/2026 Jam Pasang: 08.00 - 12.00 Note: Hubungi sebelum ke lokasi, terimakasih."/>
    <s v="FCC"/>
    <d v="2026-07-10T13:10:36"/>
    <d v="2026-10-08T11:00:00"/>
    <m/>
    <s v="PS"/>
    <s v="SAMBIT SUMOROTO"/>
    <s v="OCA"/>
    <n v="20261007"/>
    <s v="Completed"/>
    <s v="HSI Bisnis Basic Bundling OCA Breach Checker Promo H2 2026 PSB 70% - 50 Mbps"/>
    <s v="INDIBIZ"/>
    <m/>
    <m/>
    <d v="2026-10-08T11:00:00"/>
    <s v="2026-10-08 11:00:00 | Tanggal: 8/10/2026 Jam Pasang: 08.00 - 12.00 Note: Hubungi sebelum ke lokasi, terimakasih."/>
    <n v="2026"/>
    <n v="10"/>
    <n v="7"/>
    <d v="2026-10-07T00:00:00"/>
    <n v="-1.4583333333357587"/>
    <x v="0"/>
  </r>
  <r>
    <n v="367"/>
    <n v="1002629880"/>
    <n v="3"/>
    <x v="1"/>
    <n v="5"/>
    <s v="MADIUN"/>
    <s v="PONOROGO"/>
    <s v="PON"/>
    <s v="REG"/>
    <s v="AO"/>
    <x v="0"/>
    <m/>
    <s v="Completed (PS)"/>
    <s v="RBS-Regional 3"/>
    <d v="2026-10-09T14:25:27"/>
    <d v="2026-10-10T16:48:29"/>
    <n v="69405289"/>
    <n v="3526609049"/>
    <n v="152604231211"/>
    <s v="PT. Indomobil Finance Indonesia"/>
    <s v="ODP-PON-FW/34"/>
    <s v="WO066095202"/>
    <m/>
    <m/>
    <m/>
    <n v="111.479488"/>
    <n v="-7.8423759999999998"/>
    <s v="|MN02145|MYIA-056575988751/POI/ELFANANDA ISTIQLALIA/081333946829/istiqlaliaelfananda@gmail.com"/>
    <s v="MYDIGIBIZPARTNER"/>
    <m/>
    <m/>
    <m/>
    <m/>
    <m/>
    <m/>
    <m/>
    <m/>
    <s v="Management Janji"/>
    <s v="2026-10-07 15:00:00 | Tanggal pemasangan : 07 OKTOBER 2026  Jam pemasangan : pagi/siang  Info Tambahan : Hubungi pelanggan dulu sebelum ke lokasi  terima kasih"/>
    <s v="FCC"/>
    <d v="2026-09-10T14:40:29"/>
    <m/>
    <m/>
    <s v="PS"/>
    <s v="SAMBIT SUMOROTO"/>
    <s v="NO ADDON"/>
    <n v="20261010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9T07:00:00"/>
    <s v="2026-10-07 15:00:00 | Tanggal pemasangan : 07 OKTOBER 2026  Jam pemasangan : pagi/siang  Info Tambahan : Hubungi pelanggan dulu sebelum ke lokasi  terima kasih"/>
    <n v="2026"/>
    <n v="10"/>
    <n v="10"/>
    <d v="2026-10-10T00:00:00"/>
    <n v="0.70833333333575865"/>
    <x v="0"/>
  </r>
  <r>
    <n v="368"/>
    <n v="1002632946"/>
    <n v="3"/>
    <x v="1"/>
    <n v="5"/>
    <s v="MADIUN"/>
    <s v="PONOROGO"/>
    <s v="PON"/>
    <s v="REG"/>
    <s v="AO"/>
    <x v="0"/>
    <s v="1P INET"/>
    <s v="Completed (PS)"/>
    <s v="RBS-Regional 3"/>
    <d v="2026-10-12T13:32:40"/>
    <d v="2026-10-12T17:15:07"/>
    <n v="69408658"/>
    <m/>
    <n v="152604231215"/>
    <s v="UNIDA EDUPRENEUR CENTER"/>
    <s v="ODP-PON-FAN/41"/>
    <s v="WO066257315"/>
    <m/>
    <m/>
    <m/>
    <n v="111.492835879325"/>
    <n v="-7.9025718596245804"/>
    <s v="MD|MYDB-20261010270557|DN00001/MN02053|UNIDA EDUPRENEUR CENTER|089629002020"/>
    <s v="MYDIGIBIZPARTNER"/>
    <m/>
    <m/>
    <m/>
    <m/>
    <m/>
    <m/>
    <m/>
    <m/>
    <s v="Management Janji"/>
    <s v="2026-10-13 11:00:00 | Nama Pic : BP WAHYU No Hp Pic : 089629002020 Jam Pemasangan : 08:00 - 12.00 Tanggal Pemasangan : SELASA 13 OKTOBER 2026 Info Tambahan : Hubungi pelanggan sebelum datang ke lokasi"/>
    <s v="FCC"/>
    <d v="2026-12-10T13:39:57"/>
    <d v="2026-10-13T11:00:00"/>
    <m/>
    <s v="PS"/>
    <s v="SAMBIT SUMOROTO"/>
    <s v="OCA"/>
    <n v="20261012"/>
    <s v="Completed"/>
    <s v="HSI Bisnis Bundling OCA Breach Checker Promo 2026 PSB 70% - 150 Mbps"/>
    <s v="INDIBIZ"/>
    <m/>
    <m/>
    <d v="2026-10-13T11:00:00"/>
    <s v="2026-10-13 11:00:00 | Nama Pic : BP WAHYU No Hp Pic : 089629002020 Jam Pemasangan : 08:00 - 12.00 Tanggal Pemasangan : SELASA 13 OKTOBER 2026 Info Tambahan : Hubungi pelanggan sebelum datang ke lokasi"/>
    <n v="2026"/>
    <n v="10"/>
    <n v="12"/>
    <d v="2026-10-12T00:00:00"/>
    <n v="-1.4583333333357587"/>
    <x v="0"/>
  </r>
  <r>
    <n v="369"/>
    <n v="1002637438"/>
    <n v="3"/>
    <x v="1"/>
    <n v="5"/>
    <s v="MADIUN"/>
    <s v="PONOROGO"/>
    <s v="PON"/>
    <s v="REG"/>
    <s v="AO"/>
    <x v="0"/>
    <s v="1P INET"/>
    <s v="Completed (PS)"/>
    <s v="RBS-Regional 3"/>
    <d v="2026-10-14T17:46:42"/>
    <d v="2026-10-15T19:20:18"/>
    <n v="69410393"/>
    <m/>
    <n v="152604231129"/>
    <s v="TOKO POJOK PURWOSARI"/>
    <s v="ODP-PON-FY/13 FY/D03/13.01"/>
    <s v="WO066432408"/>
    <m/>
    <m/>
    <m/>
    <n v="111.487991809844"/>
    <n v="-7.8013737005710801"/>
    <s v="MD|MYDB-20261014270778|DN00001/MN02053|TOKO POJOK PURWOSARI|081232418779"/>
    <s v="MYDIGIBIZPARTNER"/>
    <m/>
    <m/>
    <m/>
    <m/>
    <m/>
    <m/>
    <m/>
    <m/>
    <s v="Management Janji"/>
    <s v="2026-10-15 15:00:00 | Tanggal Pemasangan : 15 Oktober 2026 Jam Pemasangan : 08:00 15:00 Info Tambahan : Hubungi pelanggan dulu sebelum ke lokasi terimakasih"/>
    <s v="FCC"/>
    <s v="14-10-2026 17:55:00"/>
    <d v="2026-10-15T15:00:00"/>
    <m/>
    <s v="PS"/>
    <s v="SAMBIT SUMOROTO"/>
    <s v="NO ADDON"/>
    <n v="20261015"/>
    <s v="Completed"/>
    <s v="HSI Bisnis Basic Promo Hari Pelanggan Nasional PSB 70% - 50 Mbps"/>
    <s v="INDIBIZ"/>
    <m/>
    <m/>
    <d v="2026-10-15T15:00:00"/>
    <s v="2026-10-15 15:00:00 | Tanggal Pemasangan : 15 Oktober 2026 Jam Pemasangan : 08:00 15:00 Info Tambahan : Hubungi pelanggan dulu sebelum ke lokasi terimakasih"/>
    <n v="2026"/>
    <n v="10"/>
    <n v="15"/>
    <d v="2026-10-15T00:00:00"/>
    <n v="-0.625"/>
    <x v="0"/>
  </r>
  <r>
    <n v="370"/>
    <n v="1002624856"/>
    <n v="3"/>
    <x v="1"/>
    <n v="5"/>
    <s v="MADIUN"/>
    <s v="PONOROGO"/>
    <s v="PON"/>
    <s v="REG"/>
    <s v="AO"/>
    <x v="0"/>
    <s v="2P INET + VOICE"/>
    <s v="102 | FOLLOW UP COMPLETED"/>
    <s v="RBS-Regional 3"/>
    <d v="2026-10-06T15:49:40"/>
    <d v="2026-10-09T14:25:27"/>
    <n v="69405289"/>
    <n v="3526609049"/>
    <n v="152604231193"/>
    <s v="PT. Indomobil Finance Indonesia"/>
    <s v="ODP-PON-FW/29 FW/D02/29.01"/>
    <s v="WO065875605"/>
    <m/>
    <m/>
    <m/>
    <n v="111.47938190000001"/>
    <n v="-7.8423977000000002"/>
    <s v="|MN02145|MYIA-056575988751/POI/ELFANANDA ISTIQLALIA/081333946829/istiqlaliaelfananda@gmail.com"/>
    <s v="MYIB_ASSISTANT"/>
    <m/>
    <m/>
    <m/>
    <m/>
    <m/>
    <m/>
    <m/>
    <m/>
    <s v="Management Janji"/>
    <s v="2026-10-07 15:00:00 | Tanggal pemasangan : 07 OKTOBER 2026 Jam pemasangan : pagi/siang Info Tambahan : Hubungi pelanggan dulu sebelum ke lokasi terima kasih"/>
    <s v="FCC"/>
    <d v="2026-06-10T15:55:41"/>
    <d v="2026-10-07T15:00:00"/>
    <s v="Kendala Lainnya"/>
    <s v="REVOKE"/>
    <s v="SAMBIT SUMOROTO"/>
    <s v="NO ADDON"/>
    <m/>
    <s v="Follow Up Revoke Completed, New Order ID : SC1002629880"/>
    <s v="HSI Bisnis Bundling Phone PSB 70% - Free 800 Menit - 50 Mbps"/>
    <s v="INDIBIZ"/>
    <m/>
    <m/>
    <d v="2026-10-07T15:00:00"/>
    <s v="2026-10-07 15:00:00 | Tanggal pemasangan : 07 OKTOBER 2026 Jam pemasangan : pagi/siang Info Tambahan : Hubungi pelanggan dulu sebelum ke lokasi terima kasih"/>
    <m/>
    <m/>
    <m/>
    <e v="#NUM!"/>
    <e v="#NUM!"/>
    <x v="1"/>
  </r>
  <r>
    <n v="371"/>
    <n v="1002629757"/>
    <n v="3"/>
    <x v="1"/>
    <n v="5"/>
    <s v="MADIUN"/>
    <s v="PONOROGO"/>
    <s v="PON"/>
    <s v="REG"/>
    <s v="AO"/>
    <x v="0"/>
    <m/>
    <s v="100 | REVOKE COMPLETED"/>
    <s v="RBS-Regional 3"/>
    <d v="2026-10-09T13:55:19"/>
    <d v="2026-10-09T14:22:16"/>
    <n v="69405289"/>
    <n v="3526609049"/>
    <n v="152604231210"/>
    <s v="PT. Indomobil Finance Indonesia"/>
    <s v="ODP-PON-FW/34"/>
    <s v="WO066091581"/>
    <m/>
    <m/>
    <m/>
    <n v="111.47955"/>
    <n v="-7.8423280000000002"/>
    <s v="|MN02145|MYIA-056575988751/POI/ELFANANDA ISTIQLALIA/081333946829/istiqlaliaelfananda@gmail.com"/>
    <s v="MYDIGIBIZPARTNER"/>
    <m/>
    <m/>
    <m/>
    <m/>
    <m/>
    <m/>
    <m/>
    <m/>
    <s v="Management Janji"/>
    <s v="2026-10-07 15:00:00 | Tanggal pemasangan : 07 OKTOBER 2026  Jam pemasangan : pagi/siang  Info Tambahan : Hubungi pelanggan dulu sebelum ke lokasi  terima kasih"/>
    <s v="FCC"/>
    <d v="2026-09-10T14:10:27"/>
    <m/>
    <m/>
    <s v="REVOKE"/>
    <s v="SAMBIT SUMOROTO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07:00:00"/>
    <s v="2026-10-07 15:00:00 | Tanggal pemasangan : 07 OKTOBER 2026  Jam pemasangan : pagi/siang  Info Tambahan : Hubungi pelanggan dulu sebelum ke lokasi  terima kasih"/>
    <m/>
    <m/>
    <m/>
    <e v="#NUM!"/>
    <e v="#NUM!"/>
    <x v="1"/>
  </r>
  <r>
    <n v="372"/>
    <n v="1002637830"/>
    <n v="3"/>
    <x v="1"/>
    <n v="5"/>
    <s v="MADIUN"/>
    <s v="PONOROGO"/>
    <s v="PON"/>
    <s v="REG"/>
    <s v="AO"/>
    <x v="0"/>
    <s v="1P INET"/>
    <s v="MIE - SEND SURVEY"/>
    <s v="RBS-Regional 3"/>
    <d v="2026-10-15T09:28:41"/>
    <d v="2026-10-15T09:30:01"/>
    <n v="69410538"/>
    <m/>
    <n v="152604231130"/>
    <s v="ST MERAH PUTIH"/>
    <s v="ODP-PON-FAS/04 FAS/D01/04.01"/>
    <s v="WO066452220"/>
    <m/>
    <m/>
    <m/>
    <n v="111.485904045403"/>
    <n v="-7.8709979928507003"/>
    <s v="MD|MYDB-20261014270729|DN00001/MN02053|ST MERAH PUTIH|089696913619"/>
    <s v="MYDIGIBIZPARTNER"/>
    <m/>
    <m/>
    <m/>
    <m/>
    <m/>
    <m/>
    <m/>
    <m/>
    <s v="Management Janji"/>
    <s v="2026-10-19 08:00:00 | Tgl Pemasangan : 19 Oktober 2026 Interval : PAGI / SIANG Note : Hubungi pelanggan terlebih dahulu  "/>
    <s v="FCC"/>
    <s v="15-10-2026 09:40:08"/>
    <d v="2026-10-19T08:00:00"/>
    <m/>
    <s v="SURVEY_NEW_MANJA"/>
    <s v="SAMBIT SUMOROTO"/>
    <s v="NO ADDON"/>
    <m/>
    <s v="MIE - SEND SURVEY"/>
    <s v="HSI Bisnis Promo Hari Pelanggan Nasional PSB 70% - 200 Mbps"/>
    <s v="INDIBIZ"/>
    <m/>
    <m/>
    <d v="2026-10-19T08:00:00"/>
    <s v="2026-10-19 08:00:00 | Tgl Pemasangan : 19 Oktober 2026 Interval : PAGI / SIANG Note : Hubungi pelanggan terlebih dahulu  "/>
    <m/>
    <m/>
    <m/>
    <e v="#NUM!"/>
    <e v="#NUM!"/>
    <x v="1"/>
  </r>
  <r>
    <n v="373"/>
    <n v="1002625356"/>
    <n v="3"/>
    <x v="1"/>
    <n v="5"/>
    <s v="MADIUN"/>
    <s v="PONOROGO"/>
    <s v="PON"/>
    <s v="REG"/>
    <s v="AO"/>
    <x v="0"/>
    <s v="1P INET"/>
    <s v="WAITING AKTIFASI IHLD"/>
    <s v="RBS-Regional 3"/>
    <d v="2026-10-07T09:02:14"/>
    <d v="2026-10-07T13:12:02"/>
    <n v="69403259"/>
    <m/>
    <m/>
    <s v="PT GLOBAL JET EXPRESS"/>
    <m/>
    <s v="WO065591621"/>
    <m/>
    <m/>
    <m/>
    <n v="111.450863"/>
    <n v="-7.9282899999999996"/>
    <s v="|MN00282|MYIA-063759712416/POI/Mohammad Putra Surya Mahendra/089644229975/putrasuryamahendra@gmail.com"/>
    <s v="MYIB_ASSISTANT"/>
    <m/>
    <m/>
    <m/>
    <m/>
    <m/>
    <m/>
    <m/>
    <m/>
    <s v="Management Janji"/>
    <s v="2026-10-05 08:00:00 | telp :089644229975 Jam pemasangan :pagi / siang 05/10/2026 Info Tambahan : Hubungi pelanggan dulu sebelum ke lokasi terimakasih "/>
    <s v="FCC"/>
    <d v="2026-07-10T09:25:32"/>
    <d v="2026-10-05T00:00:00"/>
    <m/>
    <s v="UNSC"/>
    <s v="SAMBIT SUMOROTO"/>
    <s v="NO ADDON"/>
    <m/>
    <s v="WAITING:  |MYDITA"/>
    <s v="HSI Bisnis Basic Promo Hari Pelanggan Nasional PSB 70% - 50 Mbps"/>
    <s v="INDIBIZ"/>
    <m/>
    <m/>
    <d v="2026-10-05T08:00:00"/>
    <s v="2026-10-05 08:00:00 | telp :089644229975 Jam pemasangan :pagi / siang 05/10/2026 Info Tambahan : Hubungi pelanggan dulu sebelum ke lokasi terimakasih "/>
    <m/>
    <m/>
    <m/>
    <e v="#NUM!"/>
    <e v="#NUM!"/>
    <x v="1"/>
  </r>
  <r>
    <n v="374"/>
    <n v="1002620259"/>
    <n v="3"/>
    <x v="1"/>
    <n v="5"/>
    <s v="MADIUN"/>
    <s v="PONOROGO"/>
    <s v="PON"/>
    <s v="REG"/>
    <s v="AO"/>
    <x v="0"/>
    <s v="1P INET"/>
    <s v="98 | OSS - CANCEL COMPLETE"/>
    <s v="RBS-Regional 3"/>
    <d v="2026-10-02T15:26:39"/>
    <d v="2026-10-07T09:02:53"/>
    <n v="69403259"/>
    <m/>
    <n v="152604231185"/>
    <s v="PT GLOBAL JET EXPRESS"/>
    <s v="ODP-PON-FAU/36"/>
    <s v="WO065591621"/>
    <m/>
    <m/>
    <m/>
    <n v="111.450999"/>
    <n v="-7.928026"/>
    <s v="|MN00282|MYIA-063759712416/POI/Mohammad Putra Surya Mahendra/089644229975/putrasuryamahendra@gmail.com"/>
    <s v="MYIB_ASSISTANT"/>
    <m/>
    <m/>
    <m/>
    <m/>
    <m/>
    <m/>
    <m/>
    <m/>
    <s v="Management Janji"/>
    <s v="2026-10-05 08:00:00 | telp :089644229975 Jam pemasangan :pagi / siang 05/10/2026 Info Tambahan : Hubungi pelanggan dulu sebelum ke lokasi terimakasih "/>
    <s v="FCC"/>
    <d v="2026-02-10T15:40:15"/>
    <d v="2026-10-05T08:00:00"/>
    <s v="Kendala Teknik"/>
    <s v="CANCEL"/>
    <s v="SAMBIT SUMOROTO"/>
    <s v="NO ADDON"/>
    <m/>
    <s v="Cancel Completed"/>
    <s v="HSI Bisnis Basic Promo Hari Pelanggan Nasional PSB 70% - 50 Mbps"/>
    <s v="INDIBIZ"/>
    <m/>
    <m/>
    <d v="2026-10-05T08:00:00"/>
    <s v="2026-10-05 08:00:00 | telp :089644229975 Jam pemasangan :pagi / siang 05/10/2026 Info Tambahan : Hubungi pelanggan dulu sebelum ke lokasi terimakasih "/>
    <m/>
    <m/>
    <m/>
    <e v="#NUM!"/>
    <e v="#NUM!"/>
    <x v="1"/>
  </r>
  <r>
    <n v="375"/>
    <n v="1002629515"/>
    <n v="3"/>
    <x v="1"/>
    <n v="5"/>
    <s v="MADIUN"/>
    <s v="PONOROGO"/>
    <s v="SLH"/>
    <s v="REG"/>
    <s v="AO"/>
    <x v="0"/>
    <s v="1P INET"/>
    <s v="Completed (PS)"/>
    <s v="RBS-Regional 3"/>
    <d v="2026-10-09T11:44:35"/>
    <d v="2026-10-10T13:26:58"/>
    <n v="69407263"/>
    <m/>
    <n v="152620220542"/>
    <s v="Warkop Titik Kumpul"/>
    <s v="ODP-SLH-FD/06 FD/D01/06.01"/>
    <s v="WO066079860"/>
    <m/>
    <m/>
    <m/>
    <n v="111.4536485"/>
    <n v="-8.0063455999999995"/>
    <s v="|MC20241|MYIA-022874280530/POI/Suwanto /081333678538/apriliarizqi2009@gmail.com"/>
    <s v="MYIB_ASSISTANT"/>
    <m/>
    <m/>
    <m/>
    <m/>
    <m/>
    <m/>
    <m/>
    <m/>
    <s v="Management Janji"/>
    <s v="2026-10-10 08:00:00 | Nama Pic : BP SUWANTO No Hp Pic : 081333678538 Jam Pemasangan : 08:00 - 12.00 Tanggal Pemasangan : SABTU 10 OKTOBER 2026 Info Tambahan : Hubungi pelanggan sebelum datang ke lokasi"/>
    <s v="FCC"/>
    <d v="2026-09-10T11:55:13"/>
    <d v="2026-10-10T08:00:00"/>
    <m/>
    <s v="PS"/>
    <s v="SAMBIT SUMOROTO"/>
    <s v="NO ADDON"/>
    <n v="20261010"/>
    <s v="Completed"/>
    <s v="HSI Bisnis Promo Hari Pelanggan Nasional PSB 70% - 200 Mbps"/>
    <s v="INDIBIZ"/>
    <m/>
    <m/>
    <d v="2026-10-10T08:00:00"/>
    <s v="2026-10-10 08:00:00 | Nama Pic : BP SUWANTO No Hp Pic : 081333678538 Jam Pemasangan : 08:00 - 12.00 Tanggal Pemasangan : SABTU 10 OKTOBER 2026 Info Tambahan : Hubungi pelanggan sebelum datang ke lokasi"/>
    <n v="2026"/>
    <n v="10"/>
    <n v="10"/>
    <d v="2026-10-10T00:00:00"/>
    <n v="-0.33333333333575865"/>
    <x v="0"/>
  </r>
  <r>
    <n v="376"/>
    <n v="1002619524"/>
    <n v="3"/>
    <x v="1"/>
    <n v="5"/>
    <s v="KEDIRI"/>
    <s v="TRENGGALEK"/>
    <s v="TRE"/>
    <s v="REG"/>
    <s v="AO"/>
    <x v="0"/>
    <s v="1P INET"/>
    <s v="Completed (PS)"/>
    <s v="RBS-Regional 3"/>
    <d v="2026-10-02T11:20:34"/>
    <d v="2026-10-02T13:28:18"/>
    <n v="69402945"/>
    <m/>
    <n v="152608207578"/>
    <s v="DESA BULUAGUNG"/>
    <s v="ODP-TRE-FX/03 FX/D01/03.01"/>
    <s v="WO065562040"/>
    <m/>
    <m/>
    <m/>
    <n v="111.680812386136"/>
    <n v="-8.0544064244476008"/>
    <s v="|MN00418|MYIA-080156153898/POI/MUHAMMAD FARIZ RIZKY/081314156346/pemdesbuluagung1@gmail.com"/>
    <s v="MYIB_ASSISTANT"/>
    <m/>
    <m/>
    <m/>
    <m/>
    <m/>
    <m/>
    <m/>
    <m/>
    <s v="Management Janji"/>
    <s v="2026-10-03 08:00:00 | Nama PIC : bapak toni No HP : 081314156346 Alt :  M Janji : (SABTU/3/oktober/2026) jam Pasang : 09:00 Note : hubungi pelanggan jika ingin kelokasi"/>
    <s v="FCC"/>
    <d v="2026-02-10T11:25:24"/>
    <d v="2026-10-03T08:00:00"/>
    <m/>
    <s v="PS"/>
    <s v="TRENGGALEK"/>
    <s v="NO ADDON"/>
    <n v="20261002"/>
    <s v="Completed"/>
    <s v="HSI Bisnis Promo Hari Pelanggan Nasional PSB 70% - 75 Mbps"/>
    <s v="INDIBIZ"/>
    <m/>
    <m/>
    <d v="2026-10-03T08:00:00"/>
    <s v="2026-10-03 08:00:00 | Nama PIC : bapak toni No HP : 081314156346 Alt :  M Janji : (SABTU/3/oktober/2026) jam Pasang : 09:00 Note : hubungi pelanggan jika ingin kelokasi"/>
    <n v="2026"/>
    <n v="10"/>
    <n v="2"/>
    <d v="2026-10-02T00:00:00"/>
    <n v="-1.3333333333357587"/>
    <x v="0"/>
  </r>
  <r>
    <n v="377"/>
    <n v="1002621009"/>
    <n v="3"/>
    <x v="1"/>
    <n v="5"/>
    <s v="KEDIRI"/>
    <s v="TRENGGALEK"/>
    <s v="TRE"/>
    <s v="REG"/>
    <s v="AO"/>
    <x v="0"/>
    <s v="1P INET"/>
    <s v="Completed (PS)"/>
    <s v="RBS-Regional 3"/>
    <d v="2026-10-03T13:46:40"/>
    <d v="2026-10-04T11:27:53"/>
    <n v="69403628"/>
    <m/>
    <n v="152608207758"/>
    <s v="PAUD PERTIWI NGLANCOR"/>
    <s v="ODP-TRE-FP/60"/>
    <s v="WO065653275"/>
    <m/>
    <m/>
    <m/>
    <n v="111.702847480773"/>
    <n v="-8.1169431193209505"/>
    <s v="|MN00418|MYIA-035681426949/POI/EDI TOSRA/085965908140/adsajaa4@gmail.com"/>
    <s v="MYIB_ASSISTANT"/>
    <m/>
    <m/>
    <m/>
    <m/>
    <m/>
    <m/>
    <m/>
    <m/>
    <s v="Management Janji"/>
    <s v="2026-10-04 11:00:00 | Nama PIC : Ibu Naning No HP : 085965908140 No Alt : - M Janji : 04 Oktober 2026 Jam Pasang : Pagi / Siang Note : hubungi pelanggan jika ingin kelokasi "/>
    <s v="FCC"/>
    <d v="2026-03-10T13:55:43"/>
    <d v="2026-10-04T11:00:00"/>
    <m/>
    <s v="PS"/>
    <s v="TRENGGALEK"/>
    <s v="NO ADDON"/>
    <n v="20261004"/>
    <s v="Completed"/>
    <s v="HSI Bisnis Promo Hari Pelanggan Nasional PSB 70% - 75 Mbps"/>
    <s v="INDIBIZ"/>
    <m/>
    <m/>
    <d v="2026-10-04T11:00:00"/>
    <s v="2026-10-04 11:00:00 | Nama PIC : Ibu Naning No HP : 085965908140 No Alt : - M Janji : 04 Oktober 2026 Jam Pasang : Pagi / Siang Note : hubungi pelanggan jika ingin kelokasi "/>
    <n v="2026"/>
    <n v="10"/>
    <n v="4"/>
    <d v="2026-10-04T00:00:00"/>
    <n v="-0.45833333333575865"/>
    <x v="0"/>
  </r>
  <r>
    <n v="378"/>
    <n v="1002624715"/>
    <n v="3"/>
    <x v="1"/>
    <n v="5"/>
    <s v="KEDIRI"/>
    <s v="TRENGGALEK"/>
    <s v="TRE"/>
    <s v="REG"/>
    <s v="AO"/>
    <x v="0"/>
    <s v="1P INET"/>
    <s v="Completed (PS)"/>
    <s v="RBS-Regional 3"/>
    <d v="2026-10-06T15:11:36"/>
    <d v="2026-10-07T16:37:54"/>
    <n v="69405212"/>
    <m/>
    <n v="152608207762"/>
    <s v="MADRASAH DINIYAH DARUSSALAM"/>
    <s v="ODP-TRE-FX/10 FX/D01/10.01"/>
    <s v="WO065869697"/>
    <m/>
    <m/>
    <m/>
    <n v="111.68538505807101"/>
    <n v="-8.0560423877890202"/>
    <s v="|MN00418|MYIA-086806445234/POI/ACHMAD ANANG MARUF/085730775722/setyawangatut679@gmail.com"/>
    <s v="MYIB_ASSISTANT"/>
    <m/>
    <m/>
    <m/>
    <m/>
    <m/>
    <m/>
    <m/>
    <m/>
    <s v="Management Janji"/>
    <s v="2026-10-07 15:00:00 | Jam pemasangan : 12.00 Info Tambahan : Hubungi pelanggan dulu sebelum ke lokasi terimakasih "/>
    <s v="FCC"/>
    <d v="2026-06-10T15:25:46"/>
    <d v="2026-10-07T15:00:00"/>
    <m/>
    <s v="PS"/>
    <s v="TRENGGALEK"/>
    <s v="OCA"/>
    <n v="20261007"/>
    <s v="Completed"/>
    <s v="HSI Bisnis Bundling OCA Breach Checker Promo H2 2026 Dual Band PSB 70% - 100 Mbps"/>
    <s v="INDIBIZ"/>
    <m/>
    <m/>
    <d v="2026-10-07T15:00:00"/>
    <s v="2026-10-07 15:00:00 | Jam pemasangan : 12.00 Info Tambahan : Hubungi pelanggan dulu sebelum ke lokasi terimakasih "/>
    <n v="2026"/>
    <n v="10"/>
    <n v="7"/>
    <d v="2026-10-07T00:00:00"/>
    <n v="-0.625"/>
    <x v="0"/>
  </r>
  <r>
    <n v="379"/>
    <n v="1002627670"/>
    <n v="3"/>
    <x v="1"/>
    <n v="5"/>
    <s v="KEDIRI"/>
    <s v="TRENGGALEK"/>
    <s v="TRE"/>
    <s v="REG"/>
    <s v="AO"/>
    <x v="0"/>
    <s v="2P INET + VOICE"/>
    <s v="Completed (PS)"/>
    <s v="RBS-Regional 3"/>
    <d v="2026-10-08T13:16:37"/>
    <d v="2026-10-08T20:23:31"/>
    <n v="69406472"/>
    <n v="3557001303"/>
    <n v="152608208119"/>
    <s v="SMK ISLAM BENDUNGAN"/>
    <s v="ODP-TRE-FG/64"/>
    <s v="WO066011321"/>
    <m/>
    <m/>
    <m/>
    <n v="111.7098003"/>
    <n v="-7.9373844999999896"/>
    <s v="|MN00418|MYIA-040254414354/POI/IKA MASDUDI/0881036613281/islambendungansmk@gmail.com"/>
    <s v="MYIB_ASSISTANT"/>
    <m/>
    <m/>
    <m/>
    <m/>
    <m/>
    <m/>
    <m/>
    <m/>
    <s v="Management Janji"/>
    <s v="2026-10-09 15:00:00 | Jam pemasangan : 12.00 Info Tambahan : Hubungi pelanggan dulu sebelum ke lokasi terimakasih "/>
    <s v="FCC"/>
    <d v="2026-08-10T13:40:32"/>
    <d v="2026-10-09T15:00:00"/>
    <m/>
    <s v="PS"/>
    <s v="TRENGGALEK"/>
    <s v="NO ADDON"/>
    <n v="20261008"/>
    <s v="Completed"/>
    <s v="HSI Bisnis Bundling Phone Promo 2026 PSB 70% - Free 800 Menit Promo - 200 Mbps"/>
    <s v="INDIBIZ"/>
    <m/>
    <m/>
    <d v="2026-10-09T15:00:00"/>
    <s v="2026-10-09 15:00:00 | Jam pemasangan : 12.00 Info Tambahan : Hubungi pelanggan dulu sebelum ke lokasi terimakasih "/>
    <n v="2026"/>
    <n v="10"/>
    <n v="8"/>
    <d v="2026-10-08T00:00:00"/>
    <n v="-1.625"/>
    <x v="0"/>
  </r>
  <r>
    <n v="380"/>
    <n v="1002627673"/>
    <n v="3"/>
    <x v="1"/>
    <n v="5"/>
    <s v="KEDIRI"/>
    <s v="TRENGGALEK"/>
    <s v="TRE"/>
    <s v="REG"/>
    <s v="AO"/>
    <x v="0"/>
    <s v="2P INET + VOICE"/>
    <s v="Completed (PS)"/>
    <s v="RBS-Regional 3"/>
    <d v="2026-10-08T13:17:35"/>
    <d v="2026-10-09T12:44:47"/>
    <n v="69406475"/>
    <n v="3556525025"/>
    <n v="152608208120"/>
    <s v="SMK ISLAM BENDUNGAN"/>
    <s v="ODP-TRE-FG/27 FG/D04/27.01"/>
    <s v="WO066011427"/>
    <m/>
    <m/>
    <m/>
    <n v="111.7098003"/>
    <n v="-7.9373844999999896"/>
    <s v="|MN00418|MYIA-040125446763/POI/IKA MASDUDI/0881036613281/islambendungansmk@gmail.com"/>
    <s v="MYIB_ASSISTANT"/>
    <m/>
    <m/>
    <m/>
    <m/>
    <m/>
    <m/>
    <m/>
    <m/>
    <s v="Management Janji"/>
    <s v="2026-10-09 11:00:00 | Jam pemasangan : 12.00 Info Tambahan : Hubungi pelanggan dulu sebelum ke lokasi terimakasih  "/>
    <s v="FCC"/>
    <d v="2026-08-10T13:40:32"/>
    <d v="2026-10-09T11:00:00"/>
    <m/>
    <s v="PS"/>
    <s v="TRENGGALEK"/>
    <s v="NO ADDON"/>
    <n v="20261009"/>
    <s v="Completed"/>
    <s v="HSI Bisnis Bundling Phone Promo 2026 PSB 70% - Free 800 Menit Promo - 200 Mbps"/>
    <s v="INDIBIZ"/>
    <m/>
    <m/>
    <d v="2026-10-09T11:00:00"/>
    <s v="2026-10-09 11:00:00 | Jam pemasangan : 12.00 Info Tambahan : Hubungi pelanggan dulu sebelum ke lokasi terimakasih  "/>
    <n v="2026"/>
    <n v="10"/>
    <n v="9"/>
    <d v="2026-10-09T00:00:00"/>
    <n v="-0.45833333333575865"/>
    <x v="0"/>
  </r>
  <r>
    <n v="381"/>
    <n v="1002629051"/>
    <n v="3"/>
    <x v="1"/>
    <n v="5"/>
    <s v="KEDIRI"/>
    <s v="TRENGGALEK"/>
    <s v="TRE"/>
    <s v="REG"/>
    <s v="AO"/>
    <x v="0"/>
    <s v="1P INET"/>
    <s v="Completed (PS)"/>
    <s v="RBS-Regional 3"/>
    <d v="2026-10-09T09:53:40"/>
    <d v="2026-10-10T09:42:32"/>
    <n v="69407107"/>
    <m/>
    <n v="152608208126"/>
    <s v="TPQ BAITUL QUR&amp; 39;AN"/>
    <s v="ODP-TRE-FW/50"/>
    <s v="WO066067195"/>
    <m/>
    <m/>
    <m/>
    <n v="111.59029394388099"/>
    <n v="-8.2665129981610495"/>
    <s v="MD|MYDB-20261008270461|DC20015/MC20183|TPQ BAITUL QUR&amp; 39;AN|085129862162"/>
    <s v="MYDIGIBIZPARTNER"/>
    <m/>
    <m/>
    <m/>
    <m/>
    <m/>
    <m/>
    <m/>
    <m/>
    <s v="Management Janji"/>
    <s v="2026-10-10 08:00:00 | Jam Pemasangan : 08:00 - 12.00 Tanggal Pemasangan : SABTU 10 OKTOBER 2026 Info Tambahan : Hubungi pelanggan sebelum datang ke lokasi "/>
    <s v="FCC"/>
    <d v="2026-09-10T09:55:45"/>
    <d v="2026-10-10T08:00:00"/>
    <m/>
    <s v="PS"/>
    <s v="TRENGGALEK"/>
    <s v="NO ADDON"/>
    <n v="20261010"/>
    <s v="Completed"/>
    <s v="HSI Bisnis Promo Hari Pelanggan Nasional PSB 70% - 300 Mbps"/>
    <s v="INDIBIZ"/>
    <m/>
    <m/>
    <d v="2026-10-10T08:00:00"/>
    <s v="2026-10-10 08:00:00 | Jam Pemasangan : 08:00 - 12.00 Tanggal Pemasangan : SABTU 10 OKTOBER 2026 Info Tambahan : Hubungi pelanggan sebelum datang ke lokasi "/>
    <n v="2026"/>
    <n v="10"/>
    <n v="10"/>
    <d v="2026-10-10T00:00:00"/>
    <n v="-0.33333333333575865"/>
    <x v="0"/>
  </r>
  <r>
    <n v="382"/>
    <n v="1002627037"/>
    <n v="3"/>
    <x v="1"/>
    <n v="5"/>
    <s v="KEDIRI"/>
    <s v="TRENGGALEK"/>
    <s v="TRE"/>
    <s v="REG"/>
    <s v="AO"/>
    <x v="0"/>
    <s v="1P INET"/>
    <s v="98 | OSS - CANCEL COMPLETE"/>
    <s v="RBS-Regional 3"/>
    <d v="2026-10-08T08:25:35"/>
    <d v="2026-10-09T11:02:14"/>
    <n v="69406198"/>
    <m/>
    <n v="152608208117"/>
    <s v="SMK ISLAM BENDUNGAN"/>
    <s v="ODP-TRE-FG/64 FG/D04/64.01"/>
    <s v="WO065982240"/>
    <m/>
    <m/>
    <m/>
    <n v="111.7098003"/>
    <n v="-7.9373844999999896"/>
    <s v="|MN00418|MYIA-058350241591/POI/IKA MASDUDI/0881036613281/islambendungansmk@gmail.com"/>
    <s v="MYIB_ASSISTANT"/>
    <m/>
    <m/>
    <m/>
    <m/>
    <m/>
    <m/>
    <m/>
    <m/>
    <s v="Management Janji"/>
    <s v="2026-10-09 08:00:00 | Nama : BU DINA (TU) No Hp : 0881036613281 No Alt :  Tgl Pemasangan : 09 Oktober 2026 Interval : PAGI  Note : Hubungi pelanggan terlebih dahulu"/>
    <s v="FCC"/>
    <d v="2026-08-10T08:40:43"/>
    <d v="2026-10-09T08:00:00"/>
    <s v="Kendala Pelanggan"/>
    <s v="CANCEL"/>
    <s v="TRENGGALEK"/>
    <s v="NETMONK"/>
    <m/>
    <s v="Cancel Completed"/>
    <s v="HSI Bisnis Bundling Netmonk Promo H2 2026 PSB 70% - 200 Mbps"/>
    <s v="INDIBIZ"/>
    <m/>
    <m/>
    <d v="2026-10-09T08:00:00"/>
    <s v="2026-10-09 08:00:00 | Nama : BU DINA (TU) No Hp : 0881036613281 No Alt :  Tgl Pemasangan : 09 Oktober 2026 Interval : PAGI  Note : Hubungi pelanggan terlebih dahulu"/>
    <m/>
    <m/>
    <m/>
    <e v="#NUM!"/>
    <e v="#NUM!"/>
    <x v="1"/>
  </r>
  <r>
    <n v="383"/>
    <n v="1002627038"/>
    <n v="3"/>
    <x v="1"/>
    <n v="5"/>
    <s v="KEDIRI"/>
    <s v="TRENGGALEK"/>
    <s v="TRE"/>
    <s v="REG"/>
    <s v="AO"/>
    <x v="0"/>
    <s v="1P INET"/>
    <s v="98 | OSS - CANCEL COMPLETE"/>
    <s v="RBS-Regional 3"/>
    <d v="2026-10-08T08:25:40"/>
    <d v="2026-10-09T11:02:14"/>
    <n v="69406211"/>
    <m/>
    <n v="152608208116"/>
    <s v="SMK ISLAM BENDUNGAN"/>
    <s v="ODP-TRE-FG/64 FG/D04/64.01"/>
    <s v="WO065982225"/>
    <m/>
    <m/>
    <m/>
    <n v="111.7098003"/>
    <n v="-7.9373844999999896"/>
    <s v="|MN00418|MYIA-090175180337/POI/IKA MASDUDI/0881036613281/islambendungansmk@gmail.com"/>
    <s v="MYIB_ASSISTANT"/>
    <m/>
    <m/>
    <m/>
    <m/>
    <m/>
    <m/>
    <m/>
    <m/>
    <s v="Management Janji"/>
    <s v="2026-10-09 08:00:00 | Nama : BU DINA (TU) No Hp : 0881036613281 No Alt :  Tgl Pemasangan : 09 Oktober 2026 Interval : PAGI  Note : Hubungi pelanggan terlebih dahulu"/>
    <s v="FCC"/>
    <d v="2026-08-10T08:40:43"/>
    <d v="2026-10-09T08:00:00"/>
    <s v="Kendala Pelanggan"/>
    <s v="CANCEL"/>
    <s v="TRENGGALEK"/>
    <s v="NETMONK"/>
    <m/>
    <s v="Cancel Completed"/>
    <s v="HSI Bisnis Bundling Netmonk Promo H2 2026 PSB 70% - 200 Mbps"/>
    <s v="INDIBIZ"/>
    <m/>
    <m/>
    <d v="2026-10-09T08:00:00"/>
    <s v="2026-10-09 08:00:00 | Nama : BU DINA (TU) No Hp : 0881036613281 No Alt :  Tgl Pemasangan : 09 Oktober 2026 Interval : PAGI  Note : Hubungi pelanggan terlebih dahulu"/>
    <m/>
    <m/>
    <m/>
    <e v="#NUM!"/>
    <e v="#NUM!"/>
    <x v="1"/>
  </r>
  <r>
    <n v="384"/>
    <n v="1002625822"/>
    <n v="3"/>
    <x v="2"/>
    <n v="4"/>
    <s v="YOGYAKARTA"/>
    <s v="BANTUL"/>
    <s v="WTS"/>
    <s v="REG"/>
    <s v="AO"/>
    <x v="0"/>
    <m/>
    <s v="Completed (PS)"/>
    <s v="RBS-Regional 2"/>
    <d v="2026-10-07T11:31:54"/>
    <d v="2026-10-07T12:21:53"/>
    <n v="66525052"/>
    <m/>
    <n v="146143118656"/>
    <s v="PT. BANGUN INFORMASI TEKNOLOGI"/>
    <s v="ODP-WTS-FAD/019"/>
    <s v="WO065923116"/>
    <m/>
    <m/>
    <m/>
    <n v="110.15910700000001"/>
    <n v="-7.8656689999999996"/>
    <s v="AMRBS;950223;ALDHIAZ;JKT OUTER;HSI Bisnis PSB 70% - 150 Mbps - (819000);CP LOKASI FARHAN 0877-7819-1985  ALT SANDY 087778113956;billing@bnteknologi.com  "/>
    <s v="Account Manager"/>
    <m/>
    <m/>
    <m/>
    <m/>
    <m/>
    <m/>
    <m/>
    <m/>
    <s v="Management Janji"/>
    <s v="2026-10-06 11:00:00|No HP : 087778113956  No Alt : -  M Janji : 06 Oktober 2026  Jam Pasang : Pagi / Siang  Note : hubungi pelanggan jika ingin kelokasi  |40000802|MYDITA"/>
    <s v="FCC"/>
    <d v="2026-07-10T11:40:35"/>
    <m/>
    <m/>
    <s v="PS"/>
    <s v="WATES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7:00:00"/>
    <s v="2026-10-06 11:00:00|No HP : 087778113956  No Alt : -  M Janji : 06 Oktober 2026  Jam Pasang : Pagi / Siang  Note : hubungi pelanggan jika ingin kelokasi  |40000802|MYDITA"/>
    <n v="2026"/>
    <n v="10"/>
    <n v="7"/>
    <d v="2026-10-07T00:00:00"/>
    <n v="-0.29166666666424135"/>
    <x v="0"/>
  </r>
  <r>
    <n v="385"/>
    <n v="1002636169"/>
    <n v="3"/>
    <x v="2"/>
    <n v="4"/>
    <s v="YOGYAKARTA"/>
    <s v="BANTUL"/>
    <s v="WTS"/>
    <s v="REG"/>
    <s v="AO"/>
    <x v="0"/>
    <m/>
    <s v="Completed (PS)"/>
    <s v="RBS-Regional 2"/>
    <d v="2026-10-14T09:36:54"/>
    <d v="2026-10-14T16:11:15"/>
    <n v="69409838"/>
    <m/>
    <n v="146143118674"/>
    <s v="PT. SATU AKSES INDONESIA"/>
    <s v="ODP-WTS-FAA/106"/>
    <s v="WO066392210"/>
    <m/>
    <m/>
    <m/>
    <m/>
    <m/>
    <s v="|MB30108|/WIENNY NOOR RAENNY/08119998026 081258380706/support@satu.net.id"/>
    <s v="B2B Partner Management (PM)"/>
    <m/>
    <m/>
    <m/>
    <m/>
    <m/>
    <m/>
    <m/>
    <m/>
    <s v="Management Janji"/>
    <s v="2026-10-15 08:00:00|Nama Pic : bu tiar No Hp Pic : 08119998026 No alt : - Jam Pemasangan : pagi  Tanggal Pemasangan : 15 Oktober 2026|40951375|MYDITA"/>
    <s v="FCC"/>
    <s v="14-10-2026 09:39:59"/>
    <d v="2026-10-15T08:00:00"/>
    <m/>
    <s v="PS"/>
    <s v="WATES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Nama Pic : bu tiar No Hp Pic : 08119998026 No alt : - Jam Pemasangan : pagi  Tanggal Pemasangan : 15 Oktober 2026|40951375|MYDITA"/>
    <n v="2026"/>
    <n v="10"/>
    <n v="14"/>
    <d v="2026-10-14T00:00:00"/>
    <n v="-1.3333333333357587"/>
    <x v="0"/>
  </r>
  <r>
    <n v="386"/>
    <n v="1002619854"/>
    <n v="3"/>
    <x v="2"/>
    <n v="4"/>
    <s v="YOGYAKARTA"/>
    <s v="BANTUL"/>
    <s v="WTS"/>
    <s v="REG"/>
    <s v="AO"/>
    <x v="0"/>
    <m/>
    <s v="102 | FOLLOW UP COMPLETED"/>
    <s v="RBS-Regional 2"/>
    <d v="2026-10-02T13:52:35"/>
    <d v="2026-10-07T11:31:53"/>
    <n v="66525052"/>
    <m/>
    <n v="146143118636"/>
    <s v="PT. BANGUN INFORMASI TEKNOLOGI"/>
    <s v="ODP-WTS-FBC/003"/>
    <s v="WO065761336"/>
    <m/>
    <m/>
    <m/>
    <n v="110.153590112724"/>
    <n v="-7.86491983620071"/>
    <s v="AMRBS;950223;ALDHIAZ;JKT OUTER;HSI Bisnis PSB 70% - 150 Mbps - (819000);CP LOKASI FARHAN 0877-7819-1985  ALT SANDY 087778113956;billing@bnteknologi.com  "/>
    <s v="Account Manager"/>
    <m/>
    <m/>
    <m/>
    <m/>
    <m/>
    <m/>
    <m/>
    <m/>
    <s v="Management Janji"/>
    <s v="2026-10-06 11:00:00|No HP : 087778113956 No Alt : - M Janji : 06 Oktober 2026 Jam Pasang : Pagi / Siang Note : hubungi pelanggan jika ingin kelokasi |40000802|MYDITA"/>
    <s v="FCC"/>
    <d v="2026-02-10T13:55:23"/>
    <d v="2026-10-06T11:00:00"/>
    <m/>
    <s v="REVOKE"/>
    <s v="WATES"/>
    <s v="NO ADDON"/>
    <m/>
    <s v="Follow Up Revoke Completed, New Order ID : SC1002625822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06T11:00:00"/>
    <s v="2026-10-06 11:00:00|No HP : 087778113956 No Alt : - M Janji : 06 Oktober 2026 Jam Pasang : Pagi / Siang Note : hubungi pelanggan jika ingin kelokasi |40000802|MYDITA"/>
    <m/>
    <m/>
    <m/>
    <e v="#NUM!"/>
    <e v="#NUM!"/>
    <x v="1"/>
  </r>
  <r>
    <n v="387"/>
    <n v="1002632461"/>
    <n v="3"/>
    <x v="2"/>
    <n v="4"/>
    <s v="YOGYAKARTA"/>
    <s v="BANTUL"/>
    <s v="WTS"/>
    <s v="REG"/>
    <s v="AO"/>
    <x v="0"/>
    <s v="1P INET"/>
    <s v="102 | FOLLOW UP COMPLETED"/>
    <s v="RBS-Regional 3"/>
    <d v="2026-10-12T10:49:41"/>
    <d v="2026-10-15T19:26:01"/>
    <n v="69408489"/>
    <m/>
    <n v="146143118667"/>
    <s v="Masjid HJ Anis Syarifah"/>
    <s v="ODP-WTS-FBV/016 FBV/D01/016.01"/>
    <s v="WO066238971"/>
    <m/>
    <m/>
    <m/>
    <n v="110.0565062"/>
    <n v="-7.8866111999999999"/>
    <s v="|MN00298|MYIA-023608034742/POI/Ridho Adi Kurniawan/081357273609/itgisaratantra@gmail.com"/>
    <s v="MYIB_ASSISTANT"/>
    <m/>
    <m/>
    <m/>
    <m/>
    <m/>
    <m/>
    <m/>
    <m/>
    <s v="Management Janji"/>
    <s v="2026-10-13 15:00:00 | Jam pemasangan : 08.00 - 12.00 Waktu pemasangan : 13 oktober 2026 Info Tambahan : Hubungi pelanggan dulu sebelum ke lokasi terimakasih "/>
    <s v="FCC"/>
    <d v="2026-12-10T10:55:25"/>
    <d v="2026-10-13T15:00:00"/>
    <s v="Kendala Teknik"/>
    <s v="REVOKE"/>
    <s v="WATES"/>
    <s v="NO ADDON"/>
    <m/>
    <s v="Follow Up Revoke Completed, New Order ID : SC1002639221"/>
    <s v="HSI Bisnis Promo Hari Pelanggan Nasional PSB 70% - 100 Mbps"/>
    <s v="INDIBIZ"/>
    <m/>
    <m/>
    <d v="2026-10-13T15:00:00"/>
    <s v="2026-10-13 15:00:00 | Jam pemasangan : 08.00 - 12.00 Waktu pemasangan : 13 oktober 2026 Info Tambahan : Hubungi pelanggan dulu sebelum ke lokasi terimakasih "/>
    <m/>
    <m/>
    <m/>
    <e v="#NUM!"/>
    <e v="#NUM!"/>
    <x v="1"/>
  </r>
  <r>
    <n v="388"/>
    <n v="1002639221"/>
    <n v="3"/>
    <x v="2"/>
    <n v="4"/>
    <s v="YOGYAKARTA"/>
    <s v="BANTUL"/>
    <s v="WTS"/>
    <s v="REG"/>
    <s v="AO"/>
    <x v="0"/>
    <m/>
    <s v="8 | OSS - PONR"/>
    <s v="RBS-Regional 3"/>
    <d v="2026-10-15T19:26:02"/>
    <d v="2026-10-15T21:44:10"/>
    <n v="69408489"/>
    <m/>
    <n v="146143118680"/>
    <s v="Masjid HJ Anis Syarifah"/>
    <s v="ODP-WTS-FBV/015"/>
    <s v="WO066509309"/>
    <m/>
    <m/>
    <m/>
    <n v="110.056877395816"/>
    <n v="-7.8866248057126898"/>
    <s v="|MN00298|MYIA-023608034742/POI/Ridho Adi Kurniawan/081357273609/itgisaratantra@gmail.com"/>
    <s v="Sales Profesional"/>
    <m/>
    <m/>
    <m/>
    <m/>
    <m/>
    <m/>
    <m/>
    <m/>
    <s v="Management Janji"/>
    <s v="2026-10-13 15:00:00 | Jam pemasangan : 08.00 - 12.00  Waktu pemasangan : 13 oktober 2026  Info Tambahan : Hubungi pelanggan dulu sebelum ke lokasi  terimakasih  "/>
    <s v="FCC"/>
    <s v="15-10-2026 19:39:57"/>
    <m/>
    <m/>
    <s v="ACT_COM"/>
    <s v="WATES"/>
    <s v="NO ADDON"/>
    <m/>
    <s v="PONR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5T07:00:00"/>
    <s v="2026-10-13 15:00:00 | Jam pemasangan : 08.00 - 12.00  Waktu pemasangan : 13 oktober 2026  Info Tambahan : Hubungi pelanggan dulu sebelum ke lokasi  terimakasih  "/>
    <m/>
    <m/>
    <m/>
    <e v="#NUM!"/>
    <e v="#NUM!"/>
    <x v="1"/>
  </r>
  <r>
    <n v="389"/>
    <n v="1002629918"/>
    <n v="3"/>
    <x v="2"/>
    <n v="4"/>
    <s v="YOGYAKARTA"/>
    <s v="GUNUNG KIDUL"/>
    <s v="WNS"/>
    <s v="REG"/>
    <s v="AO"/>
    <x v="0"/>
    <m/>
    <s v="MYDITA - GAGAL SEND CARING UNSC"/>
    <s v="RBS-Regional 3"/>
    <d v="2026-10-09T14:32:07"/>
    <d v="2026-10-12T09:06:03"/>
    <n v="69407453"/>
    <m/>
    <n v="143135115388"/>
    <s v="Masjid Aisyah Yusuf Baitussalam 4"/>
    <m/>
    <m/>
    <m/>
    <m/>
    <m/>
    <n v="110.492358939653"/>
    <n v="-7.83927684430894"/>
    <s v="|MC80063|/Muhammad Saiful Haq/085171505174/msaiff98@gmail.com"/>
    <s v="Sales Profesional"/>
    <m/>
    <m/>
    <m/>
    <m/>
    <m/>
    <m/>
    <m/>
    <m/>
    <m/>
    <m/>
    <m/>
    <d v="2026-09-10T14:40:29"/>
    <m/>
    <m/>
    <m/>
    <s v="WONOSARI"/>
    <s v="NO ADDON"/>
    <m/>
    <s v="MYDITA - GAGAL SEND CARING UNSC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</r>
  <r>
    <n v="390"/>
    <n v="1002629905"/>
    <n v="3"/>
    <x v="2"/>
    <n v="4"/>
    <s v="YOGYAKARTA"/>
    <s v="GUNUNG KIDUL"/>
    <s v="WNS"/>
    <s v="REG"/>
    <s v="AO"/>
    <x v="0"/>
    <m/>
    <s v="MYDITA - GAGAL SEND CARING UNSC"/>
    <s v="RBS-Regional 3"/>
    <d v="2026-10-09T14:29:59"/>
    <d v="2026-10-09T15:56:02"/>
    <n v="69407449"/>
    <m/>
    <n v="143135115387"/>
    <s v="Ponpes Modern Baitussalam 4"/>
    <m/>
    <m/>
    <m/>
    <m/>
    <m/>
    <n v="110.492358939653"/>
    <n v="-7.8392925838279499"/>
    <s v="|MC80063|/Muhammad Saiful Haq/085171505174/msaiff98@gmail.com"/>
    <s v="Sales Profesional"/>
    <m/>
    <m/>
    <m/>
    <m/>
    <m/>
    <m/>
    <m/>
    <m/>
    <m/>
    <m/>
    <m/>
    <d v="2026-09-10T14:40:29"/>
    <m/>
    <m/>
    <m/>
    <s v="WONOSARI"/>
    <s v="NO ADDON"/>
    <m/>
    <s v="MYDITA - GAGAL SEND CARING UNSC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391"/>
    <n v="1002620574"/>
    <n v="3"/>
    <x v="2"/>
    <n v="4"/>
    <s v="YOGYAKARTA"/>
    <s v="GUNUNG KIDUL"/>
    <s v="WNS"/>
    <s v="REG"/>
    <s v="AO"/>
    <x v="0"/>
    <m/>
    <s v="Completed (PS)"/>
    <s v="RBS-Regional 3"/>
    <d v="2026-10-02T17:25:51"/>
    <d v="2026-10-03T06:03:57"/>
    <n v="69400821"/>
    <m/>
    <n v="143135115350"/>
    <s v="PT. SEMANGAT INOVASI ANAK BANGSA"/>
    <s v="ODP-WNS-FAW/047"/>
    <s v="WO065605386"/>
    <m/>
    <m/>
    <m/>
    <n v="110.524376"/>
    <n v="-7.8376840000000003"/>
    <s v="|MB00452|/EURICO JORDAN HAMBALI/8111901993/8111901993/finance.psds@gmail.com"/>
    <s v="B2B Partner Management (PM)"/>
    <m/>
    <m/>
    <m/>
    <m/>
    <m/>
    <m/>
    <m/>
    <m/>
    <s v="Management Janji"/>
    <s v="2026-10-01 15:00:00|Nama : BP EURICO JORDAN HAMBALI  No Hp : 08111901993  No Alt :   Tgl Pemasangan : 30 September 2026  Interval : SIANG  Note : Hubungi pelanggan terlebih dahulu|40971402|MYDITA"/>
    <s v="FCC"/>
    <d v="2026-02-10T17:39:54"/>
    <m/>
    <m/>
    <s v="PS"/>
    <s v="WONOSARI"/>
    <s v="NO ADDON"/>
    <n v="20261003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02T07:00:00"/>
    <s v="2026-10-01 15:00:00|Nama : BP EURICO JORDAN HAMBALI  No Hp : 08111901993  No Alt :   Tgl Pemasangan : 30 September 2026  Interval : SIANG  Note : Hubungi pelanggan terlebih dahulu|40971402|MYDITA"/>
    <n v="2026"/>
    <n v="10"/>
    <n v="3"/>
    <d v="2026-10-03T00:00:00"/>
    <n v="0.70833333333575865"/>
    <x v="0"/>
  </r>
  <r>
    <n v="392"/>
    <n v="1002621285"/>
    <n v="3"/>
    <x v="2"/>
    <n v="4"/>
    <s v="YOGYAKARTA"/>
    <s v="GUNUNG KIDUL"/>
    <s v="WNS"/>
    <s v="REG"/>
    <s v="AO"/>
    <x v="0"/>
    <m/>
    <s v="Completed (PS)"/>
    <s v="RBS-Regional 3"/>
    <d v="2026-10-04T10:07:23"/>
    <d v="2026-10-06T13:58:04"/>
    <n v="69403797"/>
    <m/>
    <n v="143135115344"/>
    <s v="KSPPS TAMZIS BINA UTAMA"/>
    <s v="ODP-WNS-FAB/04"/>
    <s v="WO065735971"/>
    <m/>
    <m/>
    <m/>
    <n v="110.4004151"/>
    <n v="-7.9175348999999997"/>
    <s v="|MC80064|/ KSPPS TAMZIS BINA UTAMA/ 083131559000/fajar.sefajarnya@gmail.com/1S HSI BISNIS BASIC 1:1 PROMO 75 Mbps / Yudha Patria Laksana"/>
    <s v="Sales Profesional"/>
    <m/>
    <m/>
    <m/>
    <m/>
    <m/>
    <m/>
    <m/>
    <m/>
    <s v="Management Janji"/>
    <s v="2026-10-06 08:00:00|No HP : 083131559000 No Alt : - M Janji : 06 Oktober 2026 Jam Pasang : Pagi / Siang Note : hubungi pelanggan jika ingin kelokasi  |40000802|MYDITA"/>
    <s v="FCC"/>
    <d v="2026-04-10T10:10:28"/>
    <d v="2026-10-06T08:00:00"/>
    <m/>
    <s v="PS"/>
    <s v="WONOSARI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No HP : 083131559000 No Alt : - M Janji : 06 Oktober 2026 Jam Pasang : Pagi / Siang Note : hubungi pelanggan jika ingin kelokasi  |40000802|MYDITA"/>
    <n v="2026"/>
    <n v="10"/>
    <n v="6"/>
    <d v="2026-10-06T00:00:00"/>
    <n v="-0.33333333333575865"/>
    <x v="0"/>
  </r>
  <r>
    <n v="393"/>
    <n v="1002622512"/>
    <n v="3"/>
    <x v="2"/>
    <n v="4"/>
    <s v="YOGYAKARTA"/>
    <s v="GUNUNG KIDUL"/>
    <s v="WNS"/>
    <s v="REG"/>
    <s v="AO"/>
    <x v="0"/>
    <s v="1P INET"/>
    <s v="Completed (PS)"/>
    <s v="RBS-Regional 3"/>
    <d v="2026-10-05T13:50:34"/>
    <d v="2026-10-07T12:03:01"/>
    <n v="69404377"/>
    <m/>
    <n v="143135115365"/>
    <s v="SMP MUHAMMADIYAH SAPTOSARI"/>
    <s v="ODP-WNS-FAV/008 FAV/D01/008.01"/>
    <s v="WO065775072"/>
    <m/>
    <m/>
    <m/>
    <n v="110.4888337"/>
    <n v="-8.0526675000000001"/>
    <s v="|MC80063|MYIA-090668781729/POI/SUYATNO/085328020739/smpmuh.saptosarigk@gmail.com"/>
    <s v="MYIB_ASSISTANT"/>
    <m/>
    <m/>
    <m/>
    <m/>
    <m/>
    <m/>
    <m/>
    <m/>
    <s v="Management Janji"/>
    <s v="2026-10-07 08:00:00 | No HP : 085328020739 No Alt : - M Janji : 07 Oktober 2026 Jam Pasang : Pagi / Siang Note : hubungi pelanggan jika ingin kelokasi "/>
    <s v="FCC"/>
    <d v="2026-05-10T14:25:44"/>
    <d v="2026-10-07T08:00:00"/>
    <m/>
    <s v="PS"/>
    <s v="WONOSARI"/>
    <s v="NO ADDON"/>
    <n v="20261007"/>
    <s v="Completed"/>
    <s v="HSI Bisnis Basic Promo Hari Pelanggan Nasional PSB 70% - 50 Mbps"/>
    <s v="INDIBIZ"/>
    <m/>
    <m/>
    <d v="2026-10-07T08:00:00"/>
    <s v="2026-10-07 08:00:00 | No HP : 085328020739 No Alt : - M Janji : 07 Oktober 2026 Jam Pasang : Pagi / Siang Note : hubungi pelanggan jika ingin kelokasi "/>
    <n v="2026"/>
    <n v="10"/>
    <n v="7"/>
    <d v="2026-10-07T00:00:00"/>
    <n v="-0.33333333333575865"/>
    <x v="0"/>
  </r>
  <r>
    <n v="394"/>
    <n v="1002632730"/>
    <n v="3"/>
    <x v="2"/>
    <n v="4"/>
    <s v="YOGYAKARTA"/>
    <s v="GUNUNG KIDUL"/>
    <s v="WNS"/>
    <s v="REG"/>
    <s v="AO"/>
    <x v="0"/>
    <m/>
    <s v="Completed (PS)"/>
    <s v="RBS-Regional 3"/>
    <d v="2026-10-12T12:07:05"/>
    <d v="2026-10-12T12:44:07"/>
    <n v="69406840"/>
    <m/>
    <n v="143135115238"/>
    <s v="SMK MUHAMMADIYAH PONJONG"/>
    <s v="ODP-WNS-FAT/012"/>
    <s v="WO066249012"/>
    <m/>
    <m/>
    <m/>
    <n v="110.712315"/>
    <n v="-7.9770190000000003"/>
    <s v="|MC80063|MYIA-053208732762/POI/RUDI GUNAWAN/082254365363/smkmuhponjong@gmail.com"/>
    <s v="Sales Profesional"/>
    <m/>
    <m/>
    <m/>
    <m/>
    <m/>
    <m/>
    <m/>
    <m/>
    <s v="Management Janji"/>
    <s v="2026-10-09 15:00:00 | M Janji : 09/10/2026  Jam Pasang : Pagi  NoteÃ‚Â :  Hubungi terlebih dahulu sebelum ke lokasi"/>
    <s v="FCC"/>
    <d v="2026-12-10T12:25:16"/>
    <m/>
    <m/>
    <s v="PS"/>
    <s v="WONOSARI"/>
    <s v="NO ADDON"/>
    <n v="2026101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2T07:00:00"/>
    <s v="2026-10-09 15:00:00 | M Janji : 09/10/2026  Jam Pasang : Pagi  NoteÃ‚Â :  Hubungi terlebih dahulu sebelum ke lokasi"/>
    <n v="2026"/>
    <n v="10"/>
    <n v="12"/>
    <d v="2026-10-12T00:00:00"/>
    <n v="-0.29166666666424135"/>
    <x v="0"/>
  </r>
  <r>
    <n v="395"/>
    <n v="1002628491"/>
    <n v="3"/>
    <x v="2"/>
    <n v="4"/>
    <s v="YOGYAKARTA"/>
    <s v="GUNUNG KIDUL"/>
    <s v="WNS"/>
    <s v="REG"/>
    <s v="AO"/>
    <x v="0"/>
    <s v="1P INET"/>
    <s v="102 | FOLLOW UP COMPLETED"/>
    <s v="RBS-Regional 3"/>
    <d v="2026-10-08T17:16:40"/>
    <d v="2026-10-12T12:07:05"/>
    <n v="69406840"/>
    <m/>
    <n v="143135115383"/>
    <s v="SMK MUHAMMADIYAH PONJONG"/>
    <s v="ODP-WNS-FAT/012 FAT/D01/012.01"/>
    <s v="WO066041384"/>
    <m/>
    <m/>
    <m/>
    <n v="110.7127771"/>
    <n v="-7.9771706"/>
    <s v="|MC80063|MYIA-053208732762/POI/RUDI GUNAWAN/082254365363/smkmuhponjong@gmail.com"/>
    <s v="MYIB_ASSISTANT"/>
    <m/>
    <m/>
    <m/>
    <m/>
    <m/>
    <m/>
    <m/>
    <m/>
    <s v="Management Janji"/>
    <s v="2026-10-09 15:00:00 | M Janji : 09/10/2026 Jam Pasang : Pagi NoteÃ‚Â :  Hubungi terlebih dahulu sebelum ke lokasi"/>
    <s v="FCC"/>
    <d v="2026-08-10T17:25:16"/>
    <d v="2026-10-09T15:00:00"/>
    <m/>
    <s v="REVOKE"/>
    <s v="WONOSARI"/>
    <s v="NO ADDON"/>
    <m/>
    <s v="Follow Up Revoke Completed, New Order ID : SC1002632730"/>
    <s v="HSI Bisnis Promo Hari Pelanggan Nasional PSB 70% - 50 Mbps"/>
    <s v="INDIBIZ"/>
    <m/>
    <m/>
    <d v="2026-10-09T15:00:00"/>
    <s v="2026-10-09 15:00:00 | M Janji : 09/10/2026 Jam Pasang : Pagi NoteÃ‚Â :  Hubungi terlebih dahulu sebelum ke lokasi"/>
    <m/>
    <m/>
    <m/>
    <e v="#NUM!"/>
    <e v="#NUM!"/>
    <x v="1"/>
  </r>
  <r>
    <n v="396"/>
    <n v="1002631176"/>
    <n v="3"/>
    <x v="2"/>
    <n v="4"/>
    <s v="YOGYAKARTA"/>
    <s v="SLEMAN"/>
    <s v="PKM"/>
    <s v="REG"/>
    <s v="AO"/>
    <x v="0"/>
    <s v="1P INET"/>
    <s v="Completed (PS)"/>
    <s v="RBS-Regional 3"/>
    <d v="2026-10-10T17:35:40"/>
    <d v="2026-10-12T14:14:43"/>
    <n v="69408024"/>
    <m/>
    <n v="146144118935"/>
    <s v="SD NEGERI NGABLAK"/>
    <s v="ODP-PKM-FAQ/017 FAQ/D01/017.01"/>
    <s v="WO066174745"/>
    <m/>
    <m/>
    <m/>
    <n v="110.353712"/>
    <n v="-7.6522420000000002"/>
    <s v="|MC80156|MYIA-053940512500/POI/ANDRY FERDIAN/088806663609/andryfer36@gmail.com"/>
    <s v="MYIB_ASSISTANT"/>
    <m/>
    <m/>
    <m/>
    <m/>
    <m/>
    <m/>
    <m/>
    <m/>
    <s v="Management Janji"/>
    <s v="2026-10-12 08:00:00 | Nama PIC : Bp Andry No HP : 088806663609 No Alt : - M Janji : 12 Oktober  2026 Jam Pasang : Pagi / Siang Note : hubungi pelanggan jika ingin kelokasi "/>
    <s v="FCC"/>
    <d v="2026-10-10T17:39:58"/>
    <d v="2026-10-12T08:00:00"/>
    <m/>
    <s v="PS"/>
    <s v="X"/>
    <s v="NO ADDON"/>
    <n v="20261012"/>
    <s v="Completed"/>
    <s v="HSI Bisnis Basic Promo Hari Pelanggan Nasional PSB 70% - 50 Mbps"/>
    <s v="INDIBIZ"/>
    <m/>
    <m/>
    <d v="2026-10-12T08:00:00"/>
    <s v="2026-10-12 08:00:00 | Nama PIC : Bp Andry No HP : 088806663609 No Alt : - M Janji : 12 Oktober  2026 Jam Pasang : Pagi / Siang Note : hubungi pelanggan jika ingin kelokasi "/>
    <n v="2026"/>
    <n v="10"/>
    <n v="12"/>
    <d v="2026-10-12T00:00:00"/>
    <n v="-0.33333333333575865"/>
    <x v="0"/>
  </r>
  <r>
    <n v="397"/>
    <n v="1002638931"/>
    <n v="3"/>
    <x v="2"/>
    <n v="4"/>
    <s v="YOGYAKARTA"/>
    <s v="SLEMAN"/>
    <s v="PKM"/>
    <s v="REG"/>
    <s v="AO"/>
    <x v="0"/>
    <s v="1P INET"/>
    <s v="MIE - SEND SURVEY"/>
    <s v="RBS-Regional 3"/>
    <d v="2026-10-15T15:29:35"/>
    <d v="2026-10-15T15:32:08"/>
    <n v="69410984"/>
    <m/>
    <n v="146144118964"/>
    <s v="KOST PUTRA EKSLUSIF EZARIN 4A dan 4B"/>
    <s v="ODP-PKM-FAB/052"/>
    <s v="WO066491798"/>
    <m/>
    <m/>
    <m/>
    <n v="110.40644229999999"/>
    <n v="-7.69781829999999"/>
    <s v="|MC80054|MYIA-032750641529/POI/KAKUNG PRANAN JANTORO/081578139574/prananjantoro@gmail.com"/>
    <s v="MYIB_ASSISTANT"/>
    <m/>
    <m/>
    <m/>
    <m/>
    <m/>
    <m/>
    <m/>
    <m/>
    <s v="Management Janji"/>
    <s v="2026-10-18 08:00:00 | Jam pemasangan : 12.00 Info Tambahan : Hubungi pelanggan dulu sebelum ke lokasi terimakasih  "/>
    <s v="FCC"/>
    <s v="15-10-2026 15:40:25"/>
    <d v="2026-10-18T08:00:00"/>
    <m/>
    <s v="SURVEY_NEW_MANJA"/>
    <s v="X"/>
    <s v="NO ADDON"/>
    <m/>
    <s v="MIE - SEND SURVEY"/>
    <s v="HSI Bisnis Promo Hari Pelanggan Nasional PSB 70% - 100 Mbps"/>
    <s v="INDIBIZ"/>
    <m/>
    <m/>
    <d v="2026-10-18T08:00:00"/>
    <s v="2026-10-18 08:00:00 | Jam pemasangan : 12.00 Info Tambahan : Hubungi pelanggan dulu sebelum ke lokasi terimakasih  "/>
    <m/>
    <m/>
    <m/>
    <e v="#NUM!"/>
    <e v="#NUM!"/>
    <x v="1"/>
  </r>
  <r>
    <n v="398"/>
    <n v="1002631470"/>
    <n v="3"/>
    <x v="2"/>
    <n v="4"/>
    <s v="YOGYAKARTA"/>
    <s v="SLEMAN"/>
    <s v="PKM"/>
    <s v="REG"/>
    <s v="AO"/>
    <x v="0"/>
    <m/>
    <s v="CANCEL COMPLETED"/>
    <s v="RBS-Regional 3"/>
    <d v="2026-10-11T10:47:05"/>
    <d v="2026-10-12T15:02:22"/>
    <n v="69408135"/>
    <m/>
    <n v="146144118939"/>
    <s v="Toko Anggrek Melani"/>
    <s v="ODP-PKM-FAE/085"/>
    <m/>
    <m/>
    <m/>
    <m/>
    <n v="110.4416751"/>
    <n v="-7.6486938000000002"/>
    <s v="AMRBS/965966/DINA MENTARI/R3/YOGYAKARTA/PSB HSI BISNIS 1S 75 MBPS PROMO HUT TELKOM 1:1/Melani Kristiyanti/081391319506/melaniktistianti92@gmail.com"/>
    <s v="Account Manager"/>
    <m/>
    <m/>
    <m/>
    <m/>
    <m/>
    <m/>
    <m/>
    <m/>
    <m/>
    <m/>
    <m/>
    <d v="2026-11-10T10:54:52"/>
    <m/>
    <m/>
    <s v="REJECT_FCC"/>
    <s v="X"/>
    <s v="NO ADDON"/>
    <m/>
    <s v="DECLINE : Decline - Batal Order YUDA SEPTIAN 4000079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YUDA SEPTIAN 40000798|MYDITA"/>
    <m/>
    <m/>
    <m/>
    <m/>
    <m/>
    <e v="#NUM!"/>
    <e v="#NUM!"/>
    <x v="1"/>
  </r>
  <r>
    <n v="399"/>
    <n v="1002625674"/>
    <n v="3"/>
    <x v="2"/>
    <n v="4"/>
    <s v="YOGYAKARTA"/>
    <s v="SLEMAN"/>
    <s v="SMN"/>
    <s v="REG"/>
    <s v="AO"/>
    <x v="0"/>
    <s v="1P INET"/>
    <s v="Completed (PS)"/>
    <s v="RBS-Regional 3"/>
    <d v="2026-10-07T10:41:34"/>
    <d v="2026-10-08T13:10:17"/>
    <n v="69405615"/>
    <m/>
    <n v="146133133488"/>
    <s v="RUANG BK SMP MUH 1 SLEMAN"/>
    <s v="ODP-SMN-FBQ/030 FBQ/D01/030.01"/>
    <s v="WO065915652"/>
    <m/>
    <m/>
    <m/>
    <n v="110.3443351"/>
    <n v="-7.6803337999999997"/>
    <s v="|MN02255|MYIA-084361046243/POI/MUHAMMAD AZKA TRICAHYA DHARMAPUTRA/081217548989/smpmuhsleman.musela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"/>
    <s v="FCC"/>
    <d v="2026-07-10T10:55:32"/>
    <d v="2026-10-08T08:00:00"/>
    <m/>
    <s v="PS"/>
    <s v="X"/>
    <s v="NO ADDON"/>
    <n v="20261008"/>
    <s v="Completed"/>
    <s v="HSI Bisnis Basic Promo Hari Pelanggan Nasional PSB 70% - 50 Mbps"/>
    <s v="INDIBIZ"/>
    <m/>
    <m/>
    <d v="2026-10-08T08:00:00"/>
    <s v="2026-10-08 08:00:00 | Tanggal pemasangan: 08/10/2026 Jam pemasangan : pagi / siang Info Tambahan : Hubungi pelanggan dulu sebelum ke lokasi. terima kasih"/>
    <n v="2026"/>
    <n v="10"/>
    <n v="8"/>
    <d v="2026-10-08T00:00:00"/>
    <n v="-0.33333333333575865"/>
    <x v="0"/>
  </r>
  <r>
    <n v="400"/>
    <n v="1002627008"/>
    <n v="3"/>
    <x v="2"/>
    <n v="4"/>
    <s v="YOGYAKARTA"/>
    <s v="SLEMAN"/>
    <s v="SMN"/>
    <s v="REG"/>
    <s v="AO"/>
    <x v="0"/>
    <s v="1P INET"/>
    <s v="Completed (PS)"/>
    <s v="RBS-Regional 3"/>
    <d v="2026-10-08T08:11:34"/>
    <d v="2026-10-08T14:51:20"/>
    <n v="69406207"/>
    <m/>
    <n v="146133133493"/>
    <s v="PKBM TUNAS TIRTA"/>
    <s v="ODP-SMN-FBF/035 FBF/D05/035.01"/>
    <s v="WO065980498"/>
    <m/>
    <m/>
    <m/>
    <n v="110.322317"/>
    <n v="-7.7415589999999996"/>
    <s v="|MC80156|MYIA-039775994946/POI/EMMA ISTIARUM/087845686869/eistiarum@gmail.com"/>
    <s v="MYIB_ASSISTANT"/>
    <m/>
    <m/>
    <m/>
    <m/>
    <m/>
    <m/>
    <m/>
    <m/>
    <s v="Management Janji"/>
    <s v="2026-10-09 08:00:00 | Tanggal: 9/10/2026 Jam Pasang: 08.00 - 12.00 Note: Hubungi sebelum ke lokasi, terimakasih."/>
    <s v="FCC"/>
    <d v="2026-08-10T08:25:36"/>
    <d v="2026-10-09T08:00:00"/>
    <m/>
    <s v="PS"/>
    <s v="X"/>
    <s v="NO ADDON"/>
    <n v="20261008"/>
    <s v="Completed"/>
    <s v="HSI Bisnis Basic Promo Hari Pelanggan Nasional PSB 70% - 50 Mbps"/>
    <s v="INDIBIZ"/>
    <m/>
    <m/>
    <d v="2026-10-09T08:00:00"/>
    <s v="2026-10-09 08:00:00 | Tanggal: 9/10/2026 Jam Pasang: 08.00 - 12.00 Note: Hubungi sebelum ke lokasi, terimakasih."/>
    <n v="2026"/>
    <n v="10"/>
    <n v="8"/>
    <d v="2026-10-08T00:00:00"/>
    <n v="-1.3333333333357587"/>
    <x v="0"/>
  </r>
  <r>
    <n v="401"/>
    <n v="1002627612"/>
    <n v="3"/>
    <x v="2"/>
    <n v="4"/>
    <s v="YOGYAKARTA"/>
    <s v="SLEMAN"/>
    <s v="SMN"/>
    <s v="REG"/>
    <s v="AO"/>
    <x v="0"/>
    <s v="1P INET"/>
    <s v="Completed (PS)"/>
    <s v="RBS-Regional 3"/>
    <d v="2026-10-08T12:52:07"/>
    <d v="2026-10-12T16:42:12"/>
    <n v="69406442"/>
    <m/>
    <n v="146133133516"/>
    <s v="SMK MUHAMMADIYAH 1 SLEMAN"/>
    <s v="ODP-SMN-FBD/132"/>
    <s v="WO066008507"/>
    <m/>
    <m/>
    <m/>
    <n v="110.3512882"/>
    <n v="-7.6815638000000002"/>
    <s v="|MN02255|MYIA-047037544620/POI/ARGA BAGUS PRATAMA DAFS/085729203032/sarpras@smkm1-sleman.sch.id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3:40:32"/>
    <d v="2026-10-09T11:00:00"/>
    <m/>
    <s v="PS"/>
    <s v="X"/>
    <s v="NO ADDON"/>
    <n v="20261012"/>
    <s v="Completed"/>
    <s v="HSI Bisnis Promo Hari Pelanggan Nasional PSB 70% - 50 Mbps"/>
    <s v="INDIBIZ"/>
    <m/>
    <m/>
    <d v="2026-10-09T11:00:00"/>
    <s v="2026-10-09 11:00:00 | Jam pemasangan : 12.00 Info Tambahan : Hubungi pelanggan dulu sebelum ke lokasi terimakasih "/>
    <n v="2026"/>
    <n v="10"/>
    <n v="12"/>
    <d v="2026-10-12T00:00:00"/>
    <n v="2.5416666666642413"/>
    <x v="2"/>
  </r>
  <r>
    <n v="402"/>
    <n v="1002630475"/>
    <n v="3"/>
    <x v="2"/>
    <n v="4"/>
    <s v="YOGYAKARTA"/>
    <s v="SLEMAN"/>
    <s v="SMN"/>
    <s v="REG"/>
    <s v="AO"/>
    <x v="0"/>
    <s v="1P INET"/>
    <s v="Completed (PS)"/>
    <s v="RBS-Regional 3"/>
    <d v="2026-10-09T17:20:41"/>
    <d v="2026-10-10T14:39:44"/>
    <n v="69407631"/>
    <m/>
    <n v="146133133502"/>
    <s v="D MURGA CORP"/>
    <s v="ODP-SMN-FBS/022"/>
    <s v="WO066115079"/>
    <m/>
    <m/>
    <m/>
    <n v="110.360885443355"/>
    <n v="-7.6793857759953799"/>
    <s v="|MC80047|MYIA-055933820189/POI/ADI RIVANTO/082221021976/dmurga121212@gmail.com"/>
    <s v="MYIB_ASSISTANT"/>
    <m/>
    <m/>
    <m/>
    <m/>
    <m/>
    <m/>
    <m/>
    <m/>
    <s v="Management Janji"/>
    <s v="2026-10-11 08:00:00 | Nama : BP ADI RIVANTO  No Hp : 082221021976 No Alt :  Tgl Pemasangan : 10 Oktober 2026 Interval : PAGI  Note : Hubungi pelanggan terlebih dahulu"/>
    <s v="FCC"/>
    <d v="2026-09-10T17:25:25"/>
    <d v="2026-10-11T08:00:00"/>
    <m/>
    <s v="PS"/>
    <s v="X"/>
    <s v="NO ADDON"/>
    <n v="20261010"/>
    <s v="Completed"/>
    <s v="HSI Bisnis Promo Hari Pelanggan Nasional PSB 70% - 150 Mbps"/>
    <s v="INDIBIZ"/>
    <m/>
    <m/>
    <d v="2026-10-11T08:00:00"/>
    <s v="2026-10-11 08:00:00 | Nama : BP ADI RIVANTO  No Hp : 082221021976 No Alt :  Tgl Pemasangan : 10 Oktober 2026 Interval : PAGI  Note : Hubungi pelanggan terlebih dahulu"/>
    <n v="2026"/>
    <n v="10"/>
    <n v="10"/>
    <d v="2026-10-10T00:00:00"/>
    <n v="-1.3333333333357587"/>
    <x v="0"/>
  </r>
  <r>
    <n v="403"/>
    <n v="1002631597"/>
    <n v="3"/>
    <x v="2"/>
    <n v="4"/>
    <s v="YOGYAKARTA"/>
    <s v="SLEMAN"/>
    <s v="SMN"/>
    <s v="REG"/>
    <s v="AO"/>
    <x v="0"/>
    <m/>
    <s v="Completed (PS)"/>
    <s v="RBS-Regional 3"/>
    <d v="2026-10-11T13:13:05"/>
    <d v="2026-10-11T14:20:47"/>
    <n v="69407735"/>
    <m/>
    <n v="146133133267"/>
    <s v="PT. SISY RITEL INDONESIA"/>
    <s v="ODP-SMN-FCC/019"/>
    <s v="WO066201172"/>
    <m/>
    <m/>
    <m/>
    <n v="110.378364175065"/>
    <n v="-7.7321904637565098"/>
    <s v="|MC80067|MYIA-020424648483/POI/SUPRIHATIN/085179843181/purchasinglapissultanjgj@gmail.com"/>
    <s v="Sales Profesional"/>
    <m/>
    <m/>
    <m/>
    <m/>
    <m/>
    <m/>
    <m/>
    <m/>
    <s v="Management Janji"/>
    <s v="2026-10-11 08:00:00 | Nama : NOVITA  No HP :085179843181  No Alternatif :  M Janji : 11/10/2026  Jam Pasang : Pagi  NoteÃ‚Â :  Hubungi terlebih dahulu sebelum ke lokasi"/>
    <s v="FCC"/>
    <d v="2026-11-10T13:25:27"/>
    <m/>
    <m/>
    <s v="PS"/>
    <s v="X"/>
    <s v="NO ADDON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07:00:00"/>
    <s v="2026-10-11 08:00:00 | Nama : NOVITA  No HP :085179843181  No Alternatif :  M Janji : 11/10/2026  Jam Pasang : Pagi  NoteÃ‚Â :  Hubungi terlebih dahulu sebelum ke lokasi"/>
    <n v="2026"/>
    <n v="10"/>
    <n v="11"/>
    <d v="2026-10-11T00:00:00"/>
    <n v="-0.29166666666424135"/>
    <x v="0"/>
  </r>
  <r>
    <n v="404"/>
    <n v="1002627614"/>
    <n v="3"/>
    <x v="2"/>
    <n v="4"/>
    <s v="YOGYAKARTA"/>
    <s v="SLEMAN"/>
    <s v="SMN"/>
    <s v="REG"/>
    <s v="AO"/>
    <x v="0"/>
    <s v="1P INET"/>
    <s v="CANCEL COMPLETED"/>
    <s v="RBS-Regional 3"/>
    <d v="2026-10-08T12:52:27"/>
    <d v="2026-10-14T14:11:15"/>
    <n v="69406442"/>
    <m/>
    <n v="146133133221"/>
    <s v="SMK MUHAMMADIYAH 1 SLEMAN"/>
    <s v="ODP-SMN-FBD/045 FBD/D05/045.01"/>
    <s v="WO066008507"/>
    <m/>
    <m/>
    <m/>
    <n v="110.3512882"/>
    <n v="-7.6815638000000002"/>
    <s v="|MN02255|MYIA-047037544620/POI/ARGA BAGUS PRATAMA DAFS/085729203032/sarpras@smkm1-sleman.sch.id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3:40:32"/>
    <d v="2026-10-09T11:00:00"/>
    <m/>
    <s v="CANCEL"/>
    <s v="X"/>
    <s v="NO ADDON"/>
    <m/>
    <s v="CANCEL ORDER INVALID SURVEY remark : CANCEL DOWBLE SAMA SC 1002627612 response : OK"/>
    <s v="HSI Bisnis Promo Hari Pelanggan Nasional PSB 70% - 50 Mbps"/>
    <s v="INDIBIZ"/>
    <m/>
    <m/>
    <d v="2026-10-09T11:00:00"/>
    <s v="2026-10-09 11:00:00 | Jam pemasangan : 12.00 Info Tambahan : Hubungi pelanggan dulu sebelum ke lokasi terimakasih "/>
    <m/>
    <m/>
    <m/>
    <e v="#NUM!"/>
    <e v="#NUM!"/>
    <x v="1"/>
  </r>
  <r>
    <n v="405"/>
    <n v="1002635406"/>
    <n v="3"/>
    <x v="2"/>
    <n v="4"/>
    <s v="YOGYAKARTA"/>
    <s v="INNER - YOGYA JATENG SELATAN"/>
    <s v="BBS"/>
    <s v="REG"/>
    <s v="AO"/>
    <x v="0"/>
    <m/>
    <s v="Completed (PS)"/>
    <s v="RBS-Regional 3"/>
    <d v="2026-10-13T15:23:22"/>
    <d v="2026-10-13T16:24:06"/>
    <n v="69408666"/>
    <m/>
    <n v="146131120941"/>
    <s v="KOST PUTRI SOKOWULAN"/>
    <s v="ODP-BBS-FU/053"/>
    <s v="WO066348064"/>
    <m/>
    <m/>
    <m/>
    <n v="110.4273788"/>
    <n v="-7.7656517000000003"/>
    <s v="|MC80054|MYIA-092695797139/POI/PATMAWATI/082226041926/cvasetkostproperti@gmail.com"/>
    <s v="Sales Profesional"/>
    <m/>
    <m/>
    <m/>
    <m/>
    <m/>
    <m/>
    <m/>
    <m/>
    <s v="Management Janji"/>
    <s v="2026-10-13 11:00:00 | Nama PIC : PATMAWATI  No HP : 082226041926  No Alt : -  M Janji : 13 Oktober  2026  Jam Pasang : Pagi / Siang  Note : hubungi pelanggan jika ingin kelokasi"/>
    <s v="FCC"/>
    <s v="13-10-2026 15:24:55"/>
    <m/>
    <m/>
    <s v="PS"/>
    <s v="X"/>
    <s v="NO ADDON"/>
    <n v="202610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13T07:00:00"/>
    <s v="2026-10-13 11:00:00 | Nama PIC : PATMAWATI  No HP : 082226041926  No Alt : -  M Janji : 13 Oktober  2026  Jam Pasang : Pagi / Siang  Note : hubungi pelanggan jika ingin kelokasi"/>
    <n v="2026"/>
    <n v="10"/>
    <n v="13"/>
    <d v="2026-10-13T00:00:00"/>
    <n v="-0.29166666666424135"/>
    <x v="0"/>
  </r>
  <r>
    <n v="406"/>
    <n v="1002633012"/>
    <n v="3"/>
    <x v="2"/>
    <n v="4"/>
    <s v="YOGYAKARTA"/>
    <s v="INNER - YOGYA JATENG SELATAN"/>
    <s v="BBS"/>
    <s v="REG"/>
    <s v="AO"/>
    <x v="0"/>
    <s v="1P INET"/>
    <s v="102 | FOLLOW UP COMPLETED"/>
    <s v="RBS-Regional 3"/>
    <d v="2026-10-12T13:47:36"/>
    <d v="2026-10-13T15:23:21"/>
    <n v="69408666"/>
    <m/>
    <n v="146131120938"/>
    <s v="KOST PUTRI SOKOWULAN"/>
    <s v="ODP-BBS-FU/052 FU/D03/052.01"/>
    <s v="WO066259108"/>
    <m/>
    <m/>
    <m/>
    <n v="110.42733269999999"/>
    <n v="-7.7663403000000004"/>
    <s v="|MC80054|MYIA-092695797139/POI/PATMAWATI/082226041926/cvasetkostproperti@gmail.com"/>
    <s v="MYIB_ASSISTANT"/>
    <m/>
    <m/>
    <m/>
    <m/>
    <m/>
    <m/>
    <m/>
    <m/>
    <s v="Management Janji"/>
    <s v="2026-10-13 11:00:00 | Nama PIC : PATMAWATI No HP : 082226041926 No Alt : - M Janji : 13 Oktober  2026 Jam Pasang : Pagi / Siang Note : hubungi pelanggan jika ingin kelokasi"/>
    <s v="FCC"/>
    <d v="2026-12-10T13:55:32"/>
    <d v="2026-10-13T11:00:00"/>
    <m/>
    <s v="REVOKE"/>
    <s v="X"/>
    <s v="NO ADDON"/>
    <m/>
    <s v="Follow Up Revoke Completed, New Order ID : SC1002635406"/>
    <s v="HSI Bisnis Basic Promo Hari Pelanggan Nasional PSB 70% - 75 Mbps"/>
    <s v="INDIBIZ"/>
    <m/>
    <m/>
    <d v="2026-10-13T11:00:00"/>
    <s v="2026-10-13 11:00:00 | Nama PIC : PATMAWATI No HP : 082226041926 No Alt : - M Janji : 13 Oktober  2026 Jam Pasang : Pagi / Siang Note : hubungi pelanggan jika ingin kelokasi"/>
    <m/>
    <m/>
    <m/>
    <e v="#NUM!"/>
    <e v="#NUM!"/>
    <x v="1"/>
  </r>
  <r>
    <n v="407"/>
    <n v="1002619790"/>
    <n v="3"/>
    <x v="2"/>
    <n v="4"/>
    <s v="YOGYAKARTA"/>
    <s v="INNER - YOGYA JATENG SELATAN"/>
    <s v="KEN"/>
    <s v="REG"/>
    <s v="AO"/>
    <x v="0"/>
    <s v="1P INET"/>
    <s v="Completed (PS)"/>
    <s v="RBS-Regional 3"/>
    <d v="2026-10-02T13:28:40"/>
    <d v="2026-10-03T11:52:26"/>
    <n v="69403066"/>
    <m/>
    <n v="146130139241"/>
    <s v="CV SUMBER KARYA INOVATIF / EPSON"/>
    <s v="ODP-KEN-FAM/058"/>
    <s v="WO065573879"/>
    <m/>
    <m/>
    <m/>
    <n v="110.4014473"/>
    <n v="-7.7561092"/>
    <s v="|MC80054|MYIA-010970666472/POI/ZAQI/085866535690/zaqi@reborncomputeryk.id"/>
    <s v="MYIB_ASSISTANT"/>
    <m/>
    <m/>
    <m/>
    <m/>
    <m/>
    <m/>
    <m/>
    <m/>
    <s v="Management Janji"/>
    <s v="2026-10-03 11:00:00 | Nama : zaki No HP : 085866535690 No Alternatif : M Janji : 03/10/2026 Jam Pasang : Pagi NoteÃ‚Â :  Hubungi terlebih dahulu sebelum ke lokasi "/>
    <s v="FCC"/>
    <d v="2026-02-10T13:39:53"/>
    <d v="2026-10-03T11:00:00"/>
    <m/>
    <s v="PS"/>
    <s v="KENTUNGAN"/>
    <s v="NO ADDON"/>
    <n v="20261003"/>
    <s v="Completed"/>
    <s v="HSI Bisnis PSB 70% - 300 Mbps"/>
    <s v="INDIBIZ"/>
    <m/>
    <m/>
    <d v="2026-10-03T11:00:00"/>
    <s v="2026-10-03 11:00:00 | Nama : zaki No HP : 085866535690 No Alternatif : M Janji : 03/10/2026 Jam Pasang : Pagi NoteÃ‚Â :  Hubungi terlebih dahulu sebelum ke lokasi "/>
    <n v="2026"/>
    <n v="10"/>
    <n v="3"/>
    <d v="2026-10-03T00:00:00"/>
    <n v="-0.45833333333575865"/>
    <x v="0"/>
  </r>
  <r>
    <n v="408"/>
    <n v="1002619746"/>
    <n v="3"/>
    <x v="2"/>
    <n v="4"/>
    <s v="YOGYAKARTA"/>
    <s v="INNER - YOGYA JATENG SELATAN"/>
    <s v="KEN"/>
    <s v="REG"/>
    <s v="AO"/>
    <x v="0"/>
    <m/>
    <s v="Completed (PS)"/>
    <s v="RBS-Regional 2"/>
    <d v="2026-10-02T13:17:44"/>
    <d v="2026-10-06T14:10:55"/>
    <n v="66525052"/>
    <m/>
    <n v="146130139224"/>
    <s v="PT. BANGUN INFORMASI TEKNOLOGI"/>
    <s v="ODP-KEN-FBB/08"/>
    <s v="WO065758596"/>
    <m/>
    <m/>
    <m/>
    <n v="110.359377637005"/>
    <n v="-7.8487890590002802"/>
    <s v="AMRBS;950223;ALDHIAZ;JKT OUTER;HSI Bisnis PSB 70% - 150 Mbps - (819000);CP SANDY 087778113956;billing@bnteknologi.com  "/>
    <s v="Account Manager"/>
    <m/>
    <m/>
    <m/>
    <m/>
    <m/>
    <m/>
    <m/>
    <m/>
    <s v="Management Janji"/>
    <s v="2026-10-06 11:00:00|Jam pemasangan : 12.00 Info Tambahan : Hubungi pelanggan dulu sebelum ke lokasi terimakasih  |40951381|MYDITA"/>
    <s v="FCC"/>
    <d v="2026-02-10T13:25:25"/>
    <d v="2026-10-06T11:00:00"/>
    <m/>
    <s v="PS"/>
    <s v="KENTUNGAN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11:00:00"/>
    <s v="2026-10-06 11:00:00|Jam pemasangan : 12.00 Info Tambahan : Hubungi pelanggan dulu sebelum ke lokasi terimakasih  |40951381|MYDITA"/>
    <n v="2026"/>
    <n v="10"/>
    <n v="6"/>
    <d v="2026-10-06T00:00:00"/>
    <n v="-0.45833333333575865"/>
    <x v="0"/>
  </r>
  <r>
    <n v="409"/>
    <n v="1002625624"/>
    <n v="3"/>
    <x v="2"/>
    <n v="4"/>
    <s v="YOGYAKARTA"/>
    <s v="INNER - YOGYA JATENG SELATAN"/>
    <s v="KEN"/>
    <s v="REG"/>
    <s v="AO"/>
    <x v="0"/>
    <s v="1P INET"/>
    <s v="Completed (PS)"/>
    <s v="RBS-Regional 3"/>
    <d v="2026-10-07T10:28:40"/>
    <d v="2026-10-07T16:38:44"/>
    <n v="69405589"/>
    <m/>
    <n v="146130139311"/>
    <s v="CV AKSHAYA ARTHA INDONESIA / BESHE"/>
    <s v="ODP-KEN-FBB/061 FBB/D08/061.01"/>
    <s v="WO065914260"/>
    <m/>
    <m/>
    <m/>
    <n v="110.385324"/>
    <n v="-7.7345306000000003"/>
    <s v="|MC80054|MYIA-054275026365/POI/ULFATUL HASANAH/0895352983422/hrdbeshe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"/>
    <s v="FCC"/>
    <d v="2026-07-10T10:40:21"/>
    <d v="2026-10-08T08:00:00"/>
    <m/>
    <s v="PS"/>
    <s v="KENTUNGAN"/>
    <s v="NO ADDON"/>
    <n v="20261007"/>
    <s v="Completed"/>
    <s v="HSI Bisnis Basic Khusus Winback PSB 70% - 75 Mbps"/>
    <s v="INDIBIZ"/>
    <m/>
    <m/>
    <d v="2026-10-08T08:00:00"/>
    <s v="2026-10-08 08:00:00 | Tanggal pemasangan: 08/10/2026 Jam pemasangan : pagi / siang Info Tambahan : Hubungi pelanggan dulu sebelum ke lokasi. terima kasih"/>
    <n v="2026"/>
    <n v="10"/>
    <n v="7"/>
    <d v="2026-10-07T00:00:00"/>
    <n v="-1.3333333333357587"/>
    <x v="0"/>
  </r>
  <r>
    <n v="410"/>
    <n v="1002629752"/>
    <n v="3"/>
    <x v="2"/>
    <n v="4"/>
    <s v="YOGYAKARTA"/>
    <s v="INNER - YOGYA JATENG SELATAN"/>
    <s v="KEN"/>
    <s v="REG"/>
    <s v="AO"/>
    <x v="0"/>
    <s v="1P INET"/>
    <s v="Completed (PS)"/>
    <s v="RBS-Regional 3"/>
    <d v="2026-10-09T13:52:35"/>
    <d v="2026-10-10T10:46:58"/>
    <n v="69407388"/>
    <m/>
    <n v="146130139348"/>
    <s v="REX BILYARD AND CAFE"/>
    <s v="ODP-KEN-FAP/035 FAP/D04/035.01"/>
    <s v="WO066090611"/>
    <m/>
    <m/>
    <m/>
    <n v="110.44305300000001"/>
    <n v="-7.7524800000000003"/>
    <s v="|MC80045|MYIA-018029597835/POI/ANGGITA PUTRI AYUNINGTYAS/082220359820/billiyardrex@gmail.com"/>
    <s v="MYIB_ASSISTANT"/>
    <m/>
    <m/>
    <m/>
    <m/>
    <m/>
    <m/>
    <m/>
    <m/>
    <s v="Management Janji"/>
    <s v="2026-10-10 11:00:00 | Nama PIC : Bp Viki No Hp : 08995056050 Alt : - Manja : 10 Okt 2026 Jam : Pagi / Siang Note : Hubungi pelanggan terlebih dahulu"/>
    <s v="FCC"/>
    <d v="2026-09-10T13:55:11"/>
    <d v="2026-10-10T11:00:00"/>
    <m/>
    <s v="PS"/>
    <s v="KENTUNGAN"/>
    <s v="NO ADDON"/>
    <n v="20261010"/>
    <s v="Completed"/>
    <s v="HSI Bisnis Promo Hari Pelanggan Nasional PSB 70% - 100 Mbps"/>
    <s v="INDIBIZ"/>
    <m/>
    <m/>
    <d v="2026-10-10T11:00:00"/>
    <s v="2026-10-10 11:00:00 | Nama PIC : Bp Viki No Hp : 08995056050 Alt : - Manja : 10 Okt 2026 Jam : Pagi / Siang Note : Hubungi pelanggan terlebih dahulu"/>
    <n v="2026"/>
    <n v="10"/>
    <n v="10"/>
    <d v="2026-10-10T00:00:00"/>
    <n v="-0.45833333333575865"/>
    <x v="0"/>
  </r>
  <r>
    <n v="411"/>
    <n v="1002634498"/>
    <n v="3"/>
    <x v="2"/>
    <n v="4"/>
    <s v="YOGYAKARTA"/>
    <s v="INNER - YOGYA JATENG SELATAN"/>
    <s v="KEN"/>
    <s v="REG"/>
    <s v="AO"/>
    <x v="0"/>
    <m/>
    <s v="Completed (PS)"/>
    <s v="RBS-Regional 3"/>
    <d v="2026-10-13T10:40:48"/>
    <d v="2026-10-13T14:42:41"/>
    <n v="69407926"/>
    <m/>
    <n v="146130139385"/>
    <s v="ASTANA PROPERTY 6"/>
    <s v="ODP-KEN-FAW/137"/>
    <s v="WO066314767"/>
    <m/>
    <m/>
    <m/>
    <n v="110.38889301802701"/>
    <n v="-7.7108290923525198"/>
    <s v="|MC80063|MYIA-029341772000/POI/WILLIAM MAHARDIKA DARLIUS/087838403677/rarautha85@gmail.com"/>
    <s v="Sales Profesional"/>
    <m/>
    <m/>
    <m/>
    <m/>
    <m/>
    <m/>
    <m/>
    <m/>
    <s v="Management Janji"/>
    <s v="2026-10-11 11:00:00 | Nama PIC : Ibu Rara  No HP : 087838403677  No Alt : -  M Janji : 11 Oktober  2026  Jam Pasang : Pagi / Siang  Note : hubungi pelanggan jika ingin kelokasi  "/>
    <s v="FCC"/>
    <s v="13-10-2026 10:55:12"/>
    <m/>
    <m/>
    <s v="PS"/>
    <s v="KENTUNGAN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07:00:00"/>
    <s v="2026-10-11 11:00:00 | Nama PIC : Ibu Rara  No HP : 087838403677  No Alt : -  M Janji : 11 Oktober  2026  Jam Pasang : Pagi / Siang  Note : hubungi pelanggan jika ingin kelokasi  "/>
    <n v="2026"/>
    <n v="10"/>
    <n v="13"/>
    <d v="2026-10-13T00:00:00"/>
    <n v="-0.29166666666424135"/>
    <x v="0"/>
  </r>
  <r>
    <n v="412"/>
    <n v="1002634245"/>
    <n v="3"/>
    <x v="2"/>
    <n v="4"/>
    <s v="YOGYAKARTA"/>
    <s v="INNER - YOGYA JATENG SELATAN"/>
    <s v="KEN"/>
    <s v="REG"/>
    <s v="AO"/>
    <x v="0"/>
    <m/>
    <s v="Completed (PS)"/>
    <s v="RBS-Regional 3"/>
    <d v="2026-10-13T09:45:37"/>
    <d v="2026-10-13T10:34:39"/>
    <n v="69407936"/>
    <m/>
    <n v="146130139383"/>
    <s v="ASTANA PROPERTY 5"/>
    <s v="ODP-KEN-FAW/137"/>
    <s v="WO066308978"/>
    <m/>
    <m/>
    <m/>
    <n v="110.38887579999999"/>
    <n v="-7.710826"/>
    <s v="|MC80063|MYIA-070181770758/POI/WILLIAM MAHARDIKA DARLIUS/087838403677/rarautha85@gmail.com"/>
    <s v="Sales Profesional"/>
    <m/>
    <m/>
    <m/>
    <m/>
    <m/>
    <m/>
    <m/>
    <m/>
    <s v="Management Janji"/>
    <s v="2026-10-11 11:00:00 | M Janji : 11 oktober 2026  jam Pasang : 08.00 - 13.00  Note : hubungi pelanggan jika ingin kelokasi"/>
    <s v="FCC"/>
    <s v="13-10-2026 09:55:13"/>
    <m/>
    <m/>
    <s v="PS"/>
    <s v="KENTUNGAN"/>
    <s v="NO ADDON"/>
    <n v="202610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13T07:00:00"/>
    <s v="2026-10-11 11:00:00 | M Janji : 11 oktober 2026  jam Pasang : 08.00 - 13.00  Note : hubungi pelanggan jika ingin kelokasi"/>
    <n v="2026"/>
    <n v="10"/>
    <n v="13"/>
    <d v="2026-10-13T00:00:00"/>
    <n v="-0.29166666666424135"/>
    <x v="0"/>
  </r>
  <r>
    <n v="413"/>
    <n v="1002636747"/>
    <n v="3"/>
    <x v="2"/>
    <n v="4"/>
    <s v="YOGYAKARTA"/>
    <s v="INNER - YOGYA JATENG SELATAN"/>
    <s v="KEN"/>
    <s v="REG"/>
    <s v="AO"/>
    <x v="0"/>
    <m/>
    <s v="Completed (PS)"/>
    <s v="RBS-Regional 3"/>
    <d v="2026-10-14T13:16:17"/>
    <d v="2026-10-15T15:23:54"/>
    <n v="69410116"/>
    <m/>
    <n v="146130139404"/>
    <s v="La Rita Cafe and Resto"/>
    <s v="ODP-KEN-FBR/011"/>
    <s v="WO066445155"/>
    <m/>
    <m/>
    <m/>
    <n v="110.37854"/>
    <n v="-7.7482518000000002"/>
    <s v="|MC80228|/La Rita Cafe and Resto/Paket HSI Bisnis Promo HPN 1:1 100Mbps/Elisma/08113990056/nainggolanelisma@gmail.com"/>
    <s v="Sales Profesional"/>
    <m/>
    <m/>
    <m/>
    <m/>
    <m/>
    <m/>
    <m/>
    <m/>
    <s v="Management Janji"/>
    <s v="2026-10-16 08:00:00|Nama PIC : La Rita Cafe and Resto No HP : 08113990056 Alt :  M Janji : 15 November 2024 Jam Pasang : 08.00 - 13:00  NoteÃ‚Â :  hubungi terlebih dahulu sebelum kelokasi |40951377|MYDITA"/>
    <s v="FCC"/>
    <s v="14-10-2026 13:24:54"/>
    <d v="2026-10-16T08:00:00"/>
    <m/>
    <s v="PS"/>
    <s v="KENTUNGAN"/>
    <s v="NO ADDON"/>
    <n v="202610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6T08:00:00"/>
    <s v="2026-10-16 08:00:00|Nama PIC : La Rita Cafe and Resto No HP : 08113990056 Alt :  M Janji : 15 November 2024 Jam Pasang : 08.00 - 13:00  NoteÃ‚Â :  hubungi terlebih dahulu sebelum kelokasi |40951377|MYDITA"/>
    <n v="2026"/>
    <n v="10"/>
    <n v="15"/>
    <d v="2026-10-15T00:00:00"/>
    <n v="-1.3333333333357587"/>
    <x v="0"/>
  </r>
  <r>
    <n v="414"/>
    <n v="1002630979"/>
    <n v="3"/>
    <x v="2"/>
    <n v="4"/>
    <s v="YOGYAKARTA"/>
    <s v="INNER - YOGYA JATENG SELATAN"/>
    <s v="KEN"/>
    <s v="REG"/>
    <s v="AO"/>
    <x v="0"/>
    <s v="1P INET"/>
    <s v="102 | FOLLOW UP COMPLETED"/>
    <s v="RBS-Regional 3"/>
    <d v="2026-10-10T14:14:39"/>
    <d v="2026-10-13T09:45:37"/>
    <n v="69407936"/>
    <m/>
    <n v="146130139358"/>
    <s v="ASTANA PROPERTY 5"/>
    <s v="ODP-KEN-FAW/137 FAW/D02/137.01"/>
    <s v="WO066159966"/>
    <m/>
    <m/>
    <m/>
    <n v="110.388608"/>
    <n v="-7.7113471999999996"/>
    <s v="|MC80063|MYIA-070181770758/POI/WILLIAM MAHARDIKA DARLIUS/087838403677/rarautha85@gmail.com"/>
    <s v="MYIB_ASSISTANT"/>
    <m/>
    <m/>
    <m/>
    <m/>
    <m/>
    <m/>
    <m/>
    <m/>
    <s v="Management Janji"/>
    <s v="2026-10-11 11:00:00 | M Janji : 11 oktober 2026 jam Pasang : 08.00 - 13.00 Note : hubungi pelanggan jika ingin kelokasi"/>
    <s v="FCC"/>
    <d v="2026-10-10T14:25:05"/>
    <d v="2026-10-11T11:00:00"/>
    <s v="Kendala Lainnya"/>
    <s v="REVOKE"/>
    <s v="KENTUNGAN"/>
    <s v="NO ADDON"/>
    <m/>
    <s v="Follow Up Revoke Completed, New Order ID : SC1002634245"/>
    <s v="HSI Bisnis Basic Promo Hari Pelanggan Nasional PSB 70% - 50 Mbps"/>
    <s v="INDIBIZ"/>
    <m/>
    <m/>
    <d v="2026-10-11T11:00:00"/>
    <s v="2026-10-11 11:00:00 | M Janji : 11 oktober 2026 jam Pasang : 08.00 - 13.00 Note : hubungi pelanggan jika ingin kelokasi"/>
    <m/>
    <m/>
    <m/>
    <e v="#NUM!"/>
    <e v="#NUM!"/>
    <x v="1"/>
  </r>
  <r>
    <n v="415"/>
    <n v="1002630963"/>
    <n v="3"/>
    <x v="2"/>
    <n v="4"/>
    <s v="YOGYAKARTA"/>
    <s v="INNER - YOGYA JATENG SELATAN"/>
    <s v="KEN"/>
    <s v="REG"/>
    <s v="AO"/>
    <x v="0"/>
    <s v="1P INET"/>
    <s v="102 | FOLLOW UP COMPLETED"/>
    <s v="RBS-Regional 3"/>
    <d v="2026-10-10T14:02:48"/>
    <d v="2026-10-13T10:40:48"/>
    <n v="69407926"/>
    <m/>
    <n v="146130139356"/>
    <s v="ASTANA PROPERTY 6"/>
    <s v="ODP-KEN-FAW/137 FAW/D02/137.01"/>
    <s v="WO066159050"/>
    <m/>
    <m/>
    <m/>
    <n v="110.388608"/>
    <n v="-7.7113471999999996"/>
    <s v="|MC80063|MYIA-029341772000/POI/WILLIAM MAHARDIKA DARLIUS/087838403677/rarautha85@gmail.com"/>
    <s v="MYIB_ASSISTANT"/>
    <m/>
    <m/>
    <m/>
    <m/>
    <m/>
    <m/>
    <m/>
    <m/>
    <s v="Management Janji"/>
    <s v="2026-10-11 11:00:00 | Nama PIC : Ibu Rara No HP : 087838403677 No Alt : - M Janji : 11 Oktober  2026 Jam Pasang : Pagi / Siang Note : hubungi pelanggan jika ingin kelokasi "/>
    <s v="FCC"/>
    <d v="2026-10-10T14:10:15"/>
    <d v="2026-10-11T11:00:00"/>
    <s v="Kendala Lainnya"/>
    <s v="REVOKE"/>
    <s v="KENTUNGAN"/>
    <s v="NO ADDON"/>
    <m/>
    <s v="Follow Up Revoke Completed, New Order ID : SC1002634498"/>
    <s v="HSI Bisnis Basic Promo Hari Pelanggan Nasional PSB 70% - 50 Mbps"/>
    <s v="INDIBIZ"/>
    <m/>
    <m/>
    <d v="2026-10-11T11:00:00"/>
    <s v="2026-10-11 11:00:00 | Nama PIC : Ibu Rara No HP : 087838403677 No Alt : - M Janji : 11 Oktober  2026 Jam Pasang : Pagi / Siang Note : hubungi pelanggan jika ingin kelokasi "/>
    <m/>
    <m/>
    <m/>
    <e v="#NUM!"/>
    <e v="#NUM!"/>
    <x v="1"/>
  </r>
  <r>
    <n v="416"/>
    <n v="1002630639"/>
    <n v="3"/>
    <x v="2"/>
    <n v="4"/>
    <s v="YOGYAKARTA"/>
    <s v="INNER - YOGYA JATENG SELATAN"/>
    <s v="KEN"/>
    <s v="REG"/>
    <s v="AO"/>
    <x v="0"/>
    <s v="1P INET"/>
    <s v="102 | FOLLOW UP COMPLETED"/>
    <s v="RBS-Regional 3"/>
    <d v="2026-10-10T09:16:35"/>
    <d v="2026-10-11T13:13:04"/>
    <n v="69407735"/>
    <m/>
    <n v="146130139351"/>
    <s v="PT. SISY RITEL INDONESIA"/>
    <s v="ODP-KEN-FBB/068 FBB/D01/068.01"/>
    <s v="WO066135393"/>
    <m/>
    <m/>
    <m/>
    <n v="110.378162435485"/>
    <n v="-7.7328022168811898"/>
    <s v="|MC80067|MYIA-020424648483/POI/SUPRIHATIN/085179843181/purchasinglapissultanjgj@gmail.com"/>
    <s v="MYIB_ASSISTANT"/>
    <m/>
    <m/>
    <m/>
    <m/>
    <m/>
    <m/>
    <m/>
    <m/>
    <s v="Management Janji"/>
    <s v="2026-10-11 08:00:00 | Nama : NOVITA No HP :085179843181 No Alternatif : M Janji : 11/10/2026 Jam Pasang : Pagi NoteÃ‚Â :  Hubungi terlebih dahulu sebelum ke lokasi"/>
    <s v="FCC"/>
    <d v="2026-10-10T09:40:08"/>
    <d v="2026-10-11T08:00:00"/>
    <m/>
    <s v="REVOKE"/>
    <s v="KENTUNGAN"/>
    <s v="NO ADDON"/>
    <m/>
    <s v="Follow Up Revoke Completed, New Order ID : SC1002631597"/>
    <s v="HSI Bisnis Basic Promo Hari Pelanggan Nasional PSB 70% - 50 Mbps"/>
    <s v="INDIBIZ"/>
    <m/>
    <m/>
    <d v="2026-10-11T08:00:00"/>
    <s v="2026-10-11 08:00:00 | Nama : NOVITA No HP :085179843181 No Alternatif : M Janji : 11/10/2026 Jam Pasang : Pagi NoteÃ‚Â :  Hubungi terlebih dahulu sebelum ke lokasi"/>
    <m/>
    <m/>
    <m/>
    <e v="#NUM!"/>
    <e v="#NUM!"/>
    <x v="1"/>
  </r>
  <r>
    <n v="417"/>
    <n v="1002630984"/>
    <n v="3"/>
    <x v="2"/>
    <n v="4"/>
    <s v="YOGYAKARTA"/>
    <s v="INNER - YOGYA JATENG SELATAN"/>
    <s v="KEN"/>
    <s v="REG"/>
    <s v="AO"/>
    <x v="0"/>
    <s v="1P INET"/>
    <s v="7 | OSS - PROVISIONING ISSUED"/>
    <s v="RBS-Regional 3"/>
    <d v="2026-10-10T14:19:40"/>
    <d v="2026-10-12T08:05:42"/>
    <n v="69407924"/>
    <m/>
    <n v="146130139359"/>
    <s v="URBAN HOMESTAY"/>
    <s v="ODP-KEN-FBH/055 FBH/D05/055.01"/>
    <s v="WO066160172"/>
    <m/>
    <m/>
    <m/>
    <n v="110.3843134"/>
    <n v="-7.7488346000000003"/>
    <s v="|MN02703|MYIA-040977495416/POI/Deilon Joudy/082142501415/deilongg11@gmai.com"/>
    <s v="MYIB_ASSISTANT"/>
    <m/>
    <m/>
    <m/>
    <m/>
    <m/>
    <m/>
    <m/>
    <m/>
    <s v="Management Janji"/>
    <s v="2026-10-12 08:00:00 | Nama PIC : Bp Deilon No HP : 082142501415 No Alt : - M Janji : 12 Oktober  2026 Jam Pasang : Pagi / Siang Note : hubungi pelanggan jika ingin kelokasi "/>
    <s v="FCC"/>
    <d v="2026-10-10T14:25:05"/>
    <d v="2026-10-12T08:00:00"/>
    <m/>
    <s v="PI"/>
    <s v="KENTUNGAN"/>
    <s v="NO ADDON"/>
    <m/>
    <s v="Provisioning Issued"/>
    <s v="HSI Bisnis Promo Hari Pelanggan Nasional PSB 70% - 150 Mbps"/>
    <s v="INDIBIZ"/>
    <m/>
    <m/>
    <d v="2026-10-12T08:00:00"/>
    <s v="2026-10-12 08:00:00 | Nama PIC : Bp Deilon No HP : 082142501415 No Alt : - M Janji : 12 Oktober  2026 Jam Pasang : Pagi / Siang Note : hubungi pelanggan jika ingin kelokasi "/>
    <m/>
    <m/>
    <m/>
    <e v="#NUM!"/>
    <e v="#NUM!"/>
    <x v="1"/>
  </r>
  <r>
    <n v="418"/>
    <n v="1002619607"/>
    <n v="3"/>
    <x v="2"/>
    <n v="4"/>
    <s v="YOGYAKARTA"/>
    <s v="INNER - YOGYA JATENG SELATAN"/>
    <s v="KEN"/>
    <s v="REG"/>
    <s v="AO"/>
    <x v="0"/>
    <s v="1P INET"/>
    <s v="98 | OSS - CANCEL COMPLETE"/>
    <s v="RBS-Regional 3"/>
    <d v="2026-10-02T11:46:35"/>
    <d v="2026-10-05T11:02:21"/>
    <n v="69402988"/>
    <m/>
    <n v="146130139222"/>
    <s v="CV SUMBER KARYA INOVATIF / EPSON"/>
    <s v="ODP-KEN-FAS/04 FAS/D01/07.04"/>
    <s v="WO065565007"/>
    <m/>
    <m/>
    <m/>
    <n v="110.4014988"/>
    <n v="-7.7561086000000001"/>
    <s v="|MC80054|MYIA-053435376186/POI/EKO SULISTIO/08882954420/lathiffinsayyid17@gmail.com"/>
    <s v="MYIB_ASSISTANT"/>
    <m/>
    <m/>
    <m/>
    <m/>
    <m/>
    <m/>
    <m/>
    <m/>
    <s v="Management Janji"/>
    <s v="2026-10-03 11:00:00 | Jam Pemasangan : siang Tanggal Pemasangan :03/10/2026 Info Tambahan : Hubungi pelanggan sebelum datang ke lokasi"/>
    <s v="FCC"/>
    <d v="2026-02-10T12:10:44"/>
    <d v="2026-10-03T11:00:00"/>
    <s v="Kendala Pelanggan"/>
    <s v="CANCEL"/>
    <s v="KENTUNGAN"/>
    <s v="NO ADDON"/>
    <m/>
    <s v="Cancel Completed"/>
    <s v="HSI Bisnis PSB 70% - 300 Mbps"/>
    <s v="INDIBIZ"/>
    <m/>
    <m/>
    <d v="2026-10-03T11:00:00"/>
    <s v="2026-10-03 11:00:00 | Jam Pemasangan : siang Tanggal Pemasangan :03/10/2026 Info Tambahan : Hubungi pelanggan sebelum datang ke lokasi"/>
    <m/>
    <m/>
    <m/>
    <e v="#NUM!"/>
    <e v="#NUM!"/>
    <x v="1"/>
  </r>
  <r>
    <n v="419"/>
    <n v="1002617775"/>
    <n v="3"/>
    <x v="2"/>
    <n v="4"/>
    <s v="YOGYAKARTA"/>
    <s v="INNER - YOGYA JATENG SELATAN"/>
    <s v="KBU"/>
    <s v="REG"/>
    <s v="AO"/>
    <x v="0"/>
    <m/>
    <s v="Completed (PS)"/>
    <s v="RBS-Regional 3"/>
    <d v="2026-10-01T12:57:29"/>
    <d v="2026-10-01T15:49:17"/>
    <n v="69400815"/>
    <m/>
    <n v="143113104149"/>
    <s v="PT. SEMANGAT INOVASI ANAK BANGSA"/>
    <s v="ODP-KBU-FHA/073"/>
    <s v="WO065488717"/>
    <m/>
    <m/>
    <m/>
    <n v="110.3636611"/>
    <n v="-7.7659193999999996"/>
    <s v="|MB00452|/EURICO JORDAN HAMBALI/8111901993/8111901993/finance.psds@gmail.com"/>
    <s v="B2B Partner Management (PM)"/>
    <m/>
    <m/>
    <m/>
    <m/>
    <m/>
    <m/>
    <m/>
    <m/>
    <s v="Management Janji"/>
    <s v="2026-09-30 11:00:00|Nama : BP EURICO JORDAN HAMBALI   No Hp : 08111901993  No Alt :   Tgl Pemasangan : 30 September 2026  Interval : SIANG  Note : Hubungi pelanggan terlebih dahulu|40971402|MYDITA"/>
    <s v="FCC"/>
    <d v="2026-01-10T13:25:24"/>
    <m/>
    <m/>
    <s v="PS"/>
    <s v="X"/>
    <s v="NO ADDON"/>
    <n v="2026100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1T07:00:00"/>
    <s v="2026-09-30 11:00:00|Nama : BP EURICO JORDAN HAMBALI   No Hp : 08111901993  No Alt :   Tgl Pemasangan : 30 September 2026  Interval : SIANG  Note : Hubungi pelanggan terlebih dahulu|40971402|MYDITA"/>
    <n v="2026"/>
    <n v="10"/>
    <n v="1"/>
    <d v="2026-10-01T00:00:00"/>
    <n v="-0.29166666666424135"/>
    <x v="0"/>
  </r>
  <r>
    <n v="420"/>
    <n v="1002620627"/>
    <n v="3"/>
    <x v="2"/>
    <n v="4"/>
    <s v="YOGYAKARTA"/>
    <s v="INNER - YOGYA JATENG SELATAN"/>
    <s v="KBU"/>
    <s v="REG"/>
    <s v="AO"/>
    <x v="0"/>
    <s v="1P INET"/>
    <s v="Completed (PS)"/>
    <s v="RBS-Regional 3"/>
    <d v="2026-10-02T18:13:35"/>
    <d v="2026-10-04T06:59:48"/>
    <n v="69403389"/>
    <m/>
    <n v="146113147717"/>
    <s v="akademi ingatan gajah"/>
    <s v="ODP-KBU-FDZ/055"/>
    <s v="WO065608152"/>
    <m/>
    <m/>
    <m/>
    <n v="110.372945528836"/>
    <n v="-7.7803581842852303"/>
    <s v="|MB00449|MYIA-020840736035/POI/ibu/087786432014/ingatangajahana@gmail.com"/>
    <s v="MYIB_ASSISTANT"/>
    <m/>
    <m/>
    <m/>
    <m/>
    <m/>
    <m/>
    <m/>
    <m/>
    <s v="Management Janji"/>
    <s v="2026-10-03 15:00:00 | telp :087786432014 Jam pemasangan :pagi / siang 03/10/2026 Info Tambahan : Hubungi pelanggan dulu sebelum ke lokasi terimakasih "/>
    <s v="FCC"/>
    <d v="2026-02-10T18:25:18"/>
    <d v="2026-10-03T15:00:00"/>
    <m/>
    <s v="PS"/>
    <s v="X"/>
    <s v="NO ADDON"/>
    <n v="20261004"/>
    <s v="Completed"/>
    <s v="HSI Bisnis Promo Hari Pelanggan Nasional PSB 70% - 50 Mbps"/>
    <s v="INDIBIZ"/>
    <m/>
    <m/>
    <d v="2026-10-03T15:00:00"/>
    <s v="2026-10-03 15:00:00 | telp :087786432014 Jam pemasangan :pagi / siang 03/10/2026 Info Tambahan : Hubungi pelanggan dulu sebelum ke lokasi terimakasih "/>
    <n v="2026"/>
    <n v="10"/>
    <n v="4"/>
    <d v="2026-10-04T00:00:00"/>
    <n v="0.375"/>
    <x v="0"/>
  </r>
  <r>
    <n v="421"/>
    <n v="1002622168"/>
    <n v="3"/>
    <x v="2"/>
    <n v="4"/>
    <s v="YOGYAKARTA"/>
    <s v="INNER - YOGYA JATENG SELATAN"/>
    <s v="KBU"/>
    <s v="REG"/>
    <s v="AO"/>
    <x v="0"/>
    <m/>
    <s v="Completed (PS)"/>
    <s v="RBS-Regional 3"/>
    <d v="2026-10-05T11:27:26"/>
    <d v="2026-10-05T15:40:33"/>
    <n v="69403630"/>
    <m/>
    <n v="146113147730"/>
    <s v="KOST ANITYAH PUTRI"/>
    <s v="ODP-KBU-FGF/025"/>
    <s v="WO065758524"/>
    <m/>
    <m/>
    <m/>
    <n v="110.365796769173"/>
    <n v="-7.7612480389433003"/>
    <s v="|MC80054|MYIA-024002689971/POI/GERI SEPTIAN/081556624577/anityahputri007@gmail.com"/>
    <s v="Sales Profesional"/>
    <m/>
    <m/>
    <m/>
    <m/>
    <m/>
    <m/>
    <m/>
    <m/>
    <s v="Management Janji"/>
    <s v="2026-10-04 11:00:00 | Nama : BP GERI SEPTIAN   No Hp : 082241015064  No Alt : 081556624577  Tgl Pemasangan : 04 Oktober 2026  Interval : PAGI   Note : Hubungi pelanggan terlebih dahulu"/>
    <s v="FCC"/>
    <d v="2026-05-10T11:40:04"/>
    <m/>
    <m/>
    <s v="PS"/>
    <s v="X"/>
    <s v="NO ADDON"/>
    <n v="202610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5T07:00:00"/>
    <s v="2026-10-04 11:00:00 | Nama : BP GERI SEPTIAN   No Hp : 082241015064  No Alt : 081556624577  Tgl Pemasangan : 04 Oktober 2026  Interval : PAGI   Note : Hubungi pelanggan terlebih dahulu"/>
    <n v="2026"/>
    <n v="10"/>
    <n v="5"/>
    <d v="2026-10-05T00:00:00"/>
    <n v="-0.29166666666424135"/>
    <x v="0"/>
  </r>
  <r>
    <n v="422"/>
    <n v="1002623543"/>
    <n v="3"/>
    <x v="2"/>
    <n v="4"/>
    <s v="YOGYAKARTA"/>
    <s v="INNER - YOGYA JATENG SELATAN"/>
    <s v="KBU"/>
    <s v="REG"/>
    <s v="AO"/>
    <x v="0"/>
    <m/>
    <s v="Completed (PS)"/>
    <s v="RBS-Regional 3"/>
    <d v="2026-10-06T09:12:02"/>
    <d v="2026-10-07T15:07:06"/>
    <n v="69404725"/>
    <m/>
    <n v="146113147780"/>
    <s v="HOTEL PULANG KE UTARA 10A02"/>
    <s v="ODP-KBU-FDR/125"/>
    <s v="WO065843057"/>
    <m/>
    <m/>
    <m/>
    <n v="110.38149660000001"/>
    <n v="-7.7583415999999996"/>
    <s v="AMRBS/965966/DINA MENTARI/R3/YOGYAKARTA/PSB HSI BISNIS 1S 50 MBPS PROMO HUT TELKOM 1:1/MUHAMAD SIDIK/085743770774/it.uttara@gmail.com"/>
    <s v="Account Manager"/>
    <m/>
    <m/>
    <m/>
    <m/>
    <m/>
    <m/>
    <m/>
    <m/>
    <s v="Management Janji"/>
    <s v="2026-10-08 08:00:00|Jam pemasangan : 12.00 Info Tambahan : Hubungi pelanggan dulu sebelum ke lokasi terimakasih |40951381|MYDITA"/>
    <s v="FCC"/>
    <d v="2026-06-10T09:25:04"/>
    <d v="2026-10-08T08:00:00"/>
    <m/>
    <s v="PS"/>
    <s v="X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8:00:00"/>
    <s v="2026-10-08 08:00:00|Jam pemasangan : 12.00 Info Tambahan : Hubungi pelanggan dulu sebelum ke lokasi terimakasih |40951381|MYDITA"/>
    <n v="2026"/>
    <n v="10"/>
    <n v="7"/>
    <d v="2026-10-07T00:00:00"/>
    <n v="-1.3333333333357587"/>
    <x v="0"/>
  </r>
  <r>
    <n v="423"/>
    <n v="1002626628"/>
    <n v="3"/>
    <x v="2"/>
    <n v="4"/>
    <s v="YOGYAKARTA"/>
    <s v="INNER - YOGYA JATENG SELATAN"/>
    <s v="KBU"/>
    <s v="REG"/>
    <s v="AO"/>
    <x v="0"/>
    <s v="2P INET + VOICE"/>
    <s v="Completed (PS)"/>
    <s v="RBS-Regional 3"/>
    <d v="2026-10-07T15:44:36"/>
    <d v="2026-10-09T17:21:55"/>
    <n v="69406025"/>
    <n v="2742250851"/>
    <n v="146113147791"/>
    <s v="PT. WILL CORP INDONESIA"/>
    <s v="ODP-KBU-FHA/021"/>
    <s v="WO065953817"/>
    <m/>
    <m/>
    <m/>
    <n v="110.3616208"/>
    <n v="-7.7663930999999904"/>
    <s v="|MN00109|MYIA-060802628620/POI/NURKHAMID/085173306144/khamidn688@gmail.com"/>
    <s v="MYIB_ASSISTANT"/>
    <m/>
    <m/>
    <m/>
    <m/>
    <m/>
    <m/>
    <m/>
    <m/>
    <s v="Management Janji"/>
    <s v="2026-10-10 08:00:00 | Tanggal: 8/10/2026 Jam Pasang: 08.00 - 12.00 Note: Hubungi sebelum ke lokasi, terimakasih. "/>
    <s v="FCC"/>
    <d v="2026-07-10T15:55:12"/>
    <d v="2026-10-10T08:00:00"/>
    <m/>
    <s v="PS"/>
    <s v="X"/>
    <s v="NO ADDON"/>
    <n v="20261009"/>
    <s v="Completed"/>
    <s v="HSI Bisnis Bundling Phone PSB 70% - Free 800 Menit - 100 Mbps"/>
    <s v="INDIBIZ"/>
    <m/>
    <m/>
    <d v="2026-10-10T08:00:00"/>
    <s v="2026-10-10 08:00:00 | Tanggal: 8/10/2026 Jam Pasang: 08.00 - 12.00 Note: Hubungi sebelum ke lokasi, terimakasih. "/>
    <n v="2026"/>
    <n v="10"/>
    <n v="9"/>
    <d v="2026-10-09T00:00:00"/>
    <n v="-1.3333333333357587"/>
    <x v="0"/>
  </r>
  <r>
    <n v="424"/>
    <n v="1002631696"/>
    <n v="3"/>
    <x v="2"/>
    <n v="4"/>
    <s v="YOGYAKARTA"/>
    <s v="INNER - YOGYA JATENG SELATAN"/>
    <s v="KBU"/>
    <s v="REG"/>
    <s v="AO"/>
    <x v="0"/>
    <m/>
    <s v="Completed (PS)"/>
    <s v="RBS-Regional 3"/>
    <d v="2026-10-11T15:48:54"/>
    <d v="2026-10-11T17:08:15"/>
    <n v="69407736"/>
    <m/>
    <n v="146113147850"/>
    <s v="KAYABALI VILLAGE"/>
    <s v="ODP-KBU-FGH/073"/>
    <s v="WO066210566"/>
    <m/>
    <m/>
    <m/>
    <n v="110.358397341128"/>
    <n v="-7.7609293220517301"/>
    <s v="|MN00277|MYIA-056258446917/POI/Eka Kartika Sari/082322423299/kayabalivilla@gmail.com"/>
    <s v="Sales Profesional"/>
    <m/>
    <m/>
    <m/>
    <m/>
    <m/>
    <m/>
    <m/>
    <m/>
    <s v="Management Janji"/>
    <s v="2026-10-12 08:00:00 | Jam Pemasangan : 08:00 - 12.00  Tanggal Pemasangan : SABTU 10 OKTOBER 2026  Info Tambahan : Hubungi pelanggan sebelum datang ke lokasi  "/>
    <s v="FCC"/>
    <d v="2026-11-10T15:55:33"/>
    <m/>
    <m/>
    <s v="PS"/>
    <s v="X"/>
    <s v="NO ADDON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07:00:00"/>
    <s v="2026-10-12 08:00:00 | Jam Pemasangan : 08:00 - 12.00  Tanggal Pemasangan : SABTU 10 OKTOBER 2026  Info Tambahan : Hubungi pelanggan sebelum datang ke lokasi  "/>
    <n v="2026"/>
    <n v="10"/>
    <n v="11"/>
    <d v="2026-10-11T00:00:00"/>
    <n v="-0.29166666666424135"/>
    <x v="0"/>
  </r>
  <r>
    <n v="425"/>
    <n v="1002633244"/>
    <n v="3"/>
    <x v="2"/>
    <n v="4"/>
    <s v="YOGYAKARTA"/>
    <s v="INNER - YOGYA JATENG SELATAN"/>
    <s v="KBU"/>
    <s v="REG"/>
    <s v="AO"/>
    <x v="0"/>
    <s v="1P INET"/>
    <s v="Completed (PS)"/>
    <s v="RBS-Regional 3"/>
    <d v="2026-10-12T14:47:35"/>
    <d v="2026-10-14T05:57:54"/>
    <n v="69408763"/>
    <m/>
    <n v="146113147887"/>
    <s v="PT LAKU6 ONLINE INDONESIA"/>
    <s v="ODP-KBU-FDT/60"/>
    <s v="WO066266859"/>
    <m/>
    <m/>
    <m/>
    <n v="110.379432147955"/>
    <n v="-7.7639174972430496"/>
    <s v="|MN01672|MYIA-000278151057/POI/Adry Mukhlisin/081212465095/adry.mukhlisin@laku6.com"/>
    <s v="MYIB_ASSISTANT"/>
    <m/>
    <m/>
    <m/>
    <m/>
    <m/>
    <m/>
    <m/>
    <m/>
    <s v="Management Janji"/>
    <s v="2026-10-14 11:00:00 | Nama PIC : Bp Adry No Hp : 081212465095 Alt : - Manja : 14 Okt 2026 Jam : Pagi / Siang Note : Hubungi pelanggan terlebih dahulu"/>
    <s v="FCC"/>
    <d v="2026-12-10T15:25:51"/>
    <d v="2026-10-14T11:00:00"/>
    <m/>
    <s v="PS"/>
    <s v="X"/>
    <s v="OCA"/>
    <n v="20261014"/>
    <s v="Completed"/>
    <s v="HSI Bisnis Bundling OCA Breach Checker Promo 2026 Dual Band PSB 70% - 100 Mbps"/>
    <s v="INDIBIZ"/>
    <m/>
    <m/>
    <d v="2026-10-14T11:00:00"/>
    <s v="2026-10-14 11:00:00 | Nama PIC : Bp Adry No Hp : 081212465095 Alt : - Manja : 14 Okt 2026 Jam : Pagi / Siang Note : Hubungi pelanggan terlebih dahulu"/>
    <n v="2026"/>
    <n v="10"/>
    <n v="14"/>
    <d v="2026-10-14T00:00:00"/>
    <n v="-0.45833333333575865"/>
    <x v="0"/>
  </r>
  <r>
    <n v="426"/>
    <n v="1002636791"/>
    <n v="3"/>
    <x v="2"/>
    <n v="4"/>
    <s v="YOGYAKARTA"/>
    <s v="INNER - YOGYA JATENG SELATAN"/>
    <s v="KBU"/>
    <s v="REG"/>
    <s v="AO"/>
    <x v="0"/>
    <m/>
    <s v="Completed (PS)"/>
    <s v="RBS-Regional 3"/>
    <d v="2026-10-14T13:29:52"/>
    <d v="2026-10-15T12:31:33"/>
    <n v="69388325"/>
    <m/>
    <n v="146113147901"/>
    <s v="Synergy Efficiency Solutions"/>
    <s v="ODP-KBU-FHF/002"/>
    <s v="WO066405825"/>
    <m/>
    <m/>
    <m/>
    <n v="110.36719650000001"/>
    <n v="-7.7909848000000004"/>
    <s v="|MB00503|MYIA-082043056826/POI/bapak/089626900317/caroline@synergy.id"/>
    <s v="MYDIGIBIZPARTNER"/>
    <m/>
    <m/>
    <m/>
    <m/>
    <m/>
    <m/>
    <m/>
    <m/>
    <s v="Management Janji"/>
    <s v="2026-09-14 11:00:00 | Nama PIC:  BU CAROLINE   No HP: 089626900317  Alt:  Tanggal: 14/9/2026  Jam Pasang: Siang  Note: Hubungi sebelum ke lokasi, terimakasih."/>
    <s v="FCC"/>
    <s v="14-10-2026 13:39:48"/>
    <m/>
    <m/>
    <s v="PS"/>
    <s v="X"/>
    <s v="NO ADDON"/>
    <n v="202610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4T07:00:00"/>
    <s v="2026-09-14 11:00:00 | Nama PIC:  BU CAROLINE   No HP: 089626900317  Alt:  Tanggal: 14/9/2026  Jam Pasang: Siang  Note: Hubungi sebelum ke lokasi, terimakasih."/>
    <n v="2026"/>
    <n v="10"/>
    <n v="15"/>
    <d v="2026-10-15T00:00:00"/>
    <n v="0.70833333333575865"/>
    <x v="0"/>
  </r>
  <r>
    <n v="427"/>
    <n v="1002621010"/>
    <n v="3"/>
    <x v="2"/>
    <n v="4"/>
    <s v="YOGYAKARTA"/>
    <s v="INNER - YOGYA JATENG SELATAN"/>
    <s v="KBU"/>
    <s v="REG"/>
    <s v="AO"/>
    <x v="0"/>
    <s v="1P INET"/>
    <s v="102 | FOLLOW UP COMPLETED"/>
    <s v="RBS-Regional 3"/>
    <d v="2026-10-03T13:47:35"/>
    <d v="2026-10-05T11:27:26"/>
    <n v="69403630"/>
    <m/>
    <n v="146113147714"/>
    <s v="KOST ANITYAH PUTRI"/>
    <s v="ODP-KBU-FGF/095 FGF/D05/095.01"/>
    <s v="WO065653345"/>
    <m/>
    <m/>
    <m/>
    <n v="110.36532459999999"/>
    <n v="-7.7608699999999997"/>
    <s v="|MC80054|MYIA-024002689971/POI/GERI SEPTIAN/081556624577/anityahputri007@gmail.com"/>
    <s v="MYIB_ASSISTANT"/>
    <m/>
    <m/>
    <m/>
    <m/>
    <m/>
    <m/>
    <m/>
    <m/>
    <s v="Management Janji"/>
    <s v="2026-10-04 11:00:00 | Nama : BP GERI SEPTIAN  No Hp : 082241015064 No Alt : 081556624577 Tgl Pemasangan : 04 Oktober 2026 Interval : PAGI  Note : Hubungi pelanggan terlebih dahulu"/>
    <s v="FCC"/>
    <d v="2026-03-10T13:55:43"/>
    <d v="2026-10-04T11:00:00"/>
    <m/>
    <s v="REVOKE"/>
    <s v="X"/>
    <s v="NO ADDON"/>
    <m/>
    <s v="Follow Up Revoke Completed, New Order ID : SC1002622168"/>
    <s v="HSI Bisnis Basic Promo Hari Pelanggan Nasional PSB 70% - 50 Mbps"/>
    <s v="INDIBIZ"/>
    <m/>
    <m/>
    <d v="2026-10-04T11:00:00"/>
    <s v="2026-10-04 11:00:00 | Nama : BP GERI SEPTIAN  No Hp : 082241015064 No Alt : 081556624577 Tgl Pemasangan : 04 Oktober 2026 Interval : PAGI  Note : Hubungi pelanggan terlebih dahulu"/>
    <m/>
    <m/>
    <m/>
    <e v="#NUM!"/>
    <e v="#NUM!"/>
    <x v="1"/>
  </r>
  <r>
    <n v="428"/>
    <n v="1002630643"/>
    <n v="3"/>
    <x v="2"/>
    <n v="4"/>
    <s v="YOGYAKARTA"/>
    <s v="INNER - YOGYA JATENG SELATAN"/>
    <s v="KBU"/>
    <s v="REG"/>
    <s v="AO"/>
    <x v="0"/>
    <s v="1P INET"/>
    <s v="102 | FOLLOW UP COMPLETED"/>
    <s v="RBS-Regional 3"/>
    <d v="2026-10-10T09:19:39"/>
    <d v="2026-10-11T15:48:54"/>
    <n v="69407736"/>
    <m/>
    <n v="146113147838"/>
    <s v="KAYABALI VILLAGE"/>
    <s v="ODP-KBU-FHA/057 FHA/D01/057.01"/>
    <s v="WO066135448"/>
    <m/>
    <m/>
    <m/>
    <n v="110.3581772"/>
    <n v="-7.7597253999999998"/>
    <s v="|MN00277|MYIA-056258446917/POI/Eka Kartika Sari/082322423299/kayabalivilla@gmail.com"/>
    <s v="MYIB_ASSISTANT"/>
    <m/>
    <m/>
    <m/>
    <m/>
    <m/>
    <m/>
    <m/>
    <m/>
    <s v="Management Janji"/>
    <s v="2026-10-12 08:00:00 | Jam Pemasangan : 08:00 - 12.00 Tanggal Pemasangan : SABTU 10 OKTOBER 2026 Info Tambahan : Hubungi pelanggan sebelum datang ke lokasi "/>
    <s v="FCC"/>
    <d v="2026-10-10T09:40:08"/>
    <d v="2026-10-12T08:00:00"/>
    <m/>
    <s v="REVOKE"/>
    <s v="X"/>
    <s v="NO ADDON"/>
    <m/>
    <s v="Follow Up Revoke Completed, New Order ID : SC1002631696"/>
    <s v="HSI Bisnis Khusus Winback PSB 70% - 150 Mbps"/>
    <s v="INDIBIZ"/>
    <m/>
    <m/>
    <d v="2026-10-12T08:00:00"/>
    <s v="2026-10-12 08:00:00 | Jam Pemasangan : 08:00 - 12.00 Tanggal Pemasangan : SABTU 10 OKTOBER 2026 Info Tambahan : Hubungi pelanggan sebelum datang ke lokasi "/>
    <m/>
    <m/>
    <m/>
    <e v="#NUM!"/>
    <e v="#NUM!"/>
    <x v="1"/>
  </r>
  <r>
    <n v="429"/>
    <n v="1002634358"/>
    <n v="3"/>
    <x v="2"/>
    <n v="4"/>
    <s v="YOGYAKARTA"/>
    <s v="INNER - YOGYA JATENG SELATAN"/>
    <s v="KBU"/>
    <s v="REG"/>
    <s v="AO"/>
    <x v="0"/>
    <m/>
    <s v="100 | REVOKE COMPLETED"/>
    <s v="RBS-Regional 3"/>
    <d v="2026-10-13T10:10:28"/>
    <d v="2026-10-14T12:52:14"/>
    <n v="69388325"/>
    <m/>
    <n v="146113147879"/>
    <s v="Synergy Efficiency Solutions"/>
    <s v="ODP-KBU-FBZ/078"/>
    <s v="WO066311379"/>
    <m/>
    <m/>
    <m/>
    <n v="110.36719645812801"/>
    <n v="-7.7909847752985497"/>
    <s v="|MB00503|MYIA-082043056826/POI/bapak/089626900317/caroline@synergy.id"/>
    <s v="MYDIGIBIZPARTNER"/>
    <m/>
    <m/>
    <m/>
    <m/>
    <m/>
    <m/>
    <m/>
    <m/>
    <s v="Management Janji"/>
    <s v="2026-09-14 11:00:00 | Nama PIC:  BU CAROLINE   No HP: 089626900317  Alt:  Tanggal: 14/9/2026  Jam Pasang: Siang  Note: Hubungi sebelum ke lokasi, terimakasih."/>
    <s v="FCC"/>
    <s v="13-10-2026 10:25:29"/>
    <m/>
    <s v="Kendala Pelanggan"/>
    <s v="REVOKE"/>
    <s v="X"/>
    <s v="NO ADDON"/>
    <m/>
    <s v="Revoke 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3T07:00:00"/>
    <s v="2026-09-14 11:00:00 | Nama PIC:  BU CAROLINE   No HP: 089626900317  Alt:  Tanggal: 14/9/2026  Jam Pasang: Siang  Note: Hubungi sebelum ke lokasi, terimakasih."/>
    <m/>
    <m/>
    <m/>
    <e v="#NUM!"/>
    <e v="#NUM!"/>
    <x v="1"/>
  </r>
  <r>
    <n v="430"/>
    <n v="1002636760"/>
    <n v="3"/>
    <x v="2"/>
    <n v="4"/>
    <s v="YOGYAKARTA"/>
    <s v="INNER - YOGYA JATENG SELATAN"/>
    <s v="KBU"/>
    <s v="REG"/>
    <s v="AO"/>
    <x v="0"/>
    <m/>
    <s v="FCC - HD1A - SUBMIT"/>
    <s v="RBS-Regional 3"/>
    <d v="2026-10-14T13:24:28"/>
    <d v="2026-10-14T17:14:32"/>
    <n v="69410119"/>
    <m/>
    <n v="146113147859"/>
    <s v="PT. NATURINDO SURYA NIAGA"/>
    <s v="ODP-KBU-FAF/05"/>
    <s v="WO066430330"/>
    <m/>
    <m/>
    <m/>
    <n v="110.3474184"/>
    <n v="-7.7451913000000001"/>
    <s v="AMRBS/403104/KRISFIAN TRI SAPUTRA/R3/YOGYAKARTA/PSB INDIBIZ PAKET MTC 50MBPS 6 BULAN/RIDWAN SAIFUL MU'MIN/081369245759/ridwan_naturindofresh@gmail.com"/>
    <s v="Amex"/>
    <m/>
    <m/>
    <m/>
    <m/>
    <m/>
    <m/>
    <m/>
    <m/>
    <s v="Management Janji"/>
    <s v="2026-10-15 15:00:00|Tanggal: 15/10/2026 Jam Pasang: Sore Note: Hubungi sebelum ke lokasi, terimakasih.  |40931149|MYDITA"/>
    <s v="FCC"/>
    <s v="14-10-2026 13:39:48"/>
    <m/>
    <m/>
    <s v="FCC"/>
    <s v="X"/>
    <s v="NO ADDON"/>
    <m/>
    <s v="AGREE : Lanjut berlangganan by RIRIN RISNAWATI 40931149|MYDITA"/>
    <s v="- 11_11446;Biaya PSB HSI EBIS Tunai di Depan ~ 11[150000]  - SP_NOSS;SP_NOSS ~ Internet NOSS Multispeed Network[0]  - SP_NOSS;SP_NOSS ~ Internet NOSS Multispeed Network[0]  - E25036;E25036 ~ ES25 - Perangkat ONT MTC 6 Bulan[0]  - E25036~null~104975;E25036"/>
    <s v="INDIBIZ"/>
    <m/>
    <m/>
    <d v="2026-10-15T15:00:00"/>
    <s v="2026-10-15 15:00:00|Tanggal: 15/10/2026 Jam Pasang: Sore Note: Hubungi sebelum ke lokasi, terimakasih.  |40931149|MYDITA"/>
    <m/>
    <m/>
    <m/>
    <e v="#NUM!"/>
    <e v="#NUM!"/>
    <x v="1"/>
  </r>
  <r>
    <n v="431"/>
    <n v="1002618747"/>
    <n v="3"/>
    <x v="2"/>
    <n v="4"/>
    <s v="YOGYAKARTA"/>
    <s v="BANTUL"/>
    <s v="BTL"/>
    <s v="REG"/>
    <s v="AO"/>
    <x v="0"/>
    <s v="1P INET"/>
    <s v="Completed (PS)"/>
    <s v="RBS-Regional 3"/>
    <d v="2026-10-01T17:38:34"/>
    <d v="2026-10-02T11:53:46"/>
    <n v="69402653"/>
    <m/>
    <n v="146129129175"/>
    <s v="SD NEGERI SINDET"/>
    <s v="ODP-BTL-FCD/002 FCD/D01/002.01"/>
    <s v="WO065522722"/>
    <m/>
    <m/>
    <m/>
    <n v="110.388488"/>
    <n v="-7.8944103999999999"/>
    <s v="|MN02579|MYIA-096681019795/POI/FAJAR WULANDARI /085647906630/fajarwulandari15@gmail.com"/>
    <s v="MYIB_ASSISTANT"/>
    <m/>
    <m/>
    <m/>
    <m/>
    <m/>
    <m/>
    <m/>
    <m/>
    <s v="Management Janji"/>
    <s v="2026-10-03 08:00:00 | Jam pemasangan : 12.00 Info Tambahan : Hubungi pelanggan dulu sebelum ke lokasi terimakasih "/>
    <s v="FCC"/>
    <d v="2026-01-10T17:40:21"/>
    <d v="2026-10-03T08:00:00"/>
    <m/>
    <s v="PS"/>
    <s v="X"/>
    <s v="NO ADDON"/>
    <n v="20261002"/>
    <s v="Completed"/>
    <s v="HSI Bisnis Basic Promo Hari Pelanggan Nasional PSB 70% - 75 Mbps"/>
    <s v="INDIBIZ"/>
    <m/>
    <m/>
    <d v="2026-10-03T08:00:00"/>
    <s v="2026-10-03 08:00:00 | Jam pemasangan : 12.00 Info Tambahan : Hubungi pelanggan dulu sebelum ke lokasi terimakasih "/>
    <n v="2026"/>
    <n v="10"/>
    <n v="2"/>
    <d v="2026-10-02T00:00:00"/>
    <n v="-1.3333333333357587"/>
    <x v="0"/>
  </r>
  <r>
    <n v="432"/>
    <n v="1002623279"/>
    <n v="3"/>
    <x v="2"/>
    <n v="4"/>
    <s v="YOGYAKARTA"/>
    <s v="BANTUL"/>
    <s v="BTL"/>
    <s v="REG"/>
    <s v="AO"/>
    <x v="0"/>
    <s v="1P INET"/>
    <s v="Completed (PS)"/>
    <s v="RBS-Regional 3"/>
    <d v="2026-10-05T18:25:36"/>
    <d v="2026-10-06T13:57:00"/>
    <n v="69404619"/>
    <m/>
    <n v="146129129212"/>
    <s v="KOPI PUNCAK RINDU 1"/>
    <s v="ODP-BTL-VAF/124 VAF/D06/124.B"/>
    <s v="WO065807795"/>
    <m/>
    <m/>
    <m/>
    <n v="110.2965112"/>
    <n v="-7.8891610999999999"/>
    <s v="|MC80063|MYIA-027619884970/POI/FERRY IRAWAN/081328132977/ferry977@gmail.com"/>
    <s v="MYIB_ASSISTANT"/>
    <m/>
    <m/>
    <m/>
    <m/>
    <m/>
    <m/>
    <m/>
    <m/>
    <s v="Management Janji"/>
    <s v="2026-10-07 08:00:00 | Jam Pemasangan : 08:00 - 12.00 Tanggal Pemasangan : SELASA 06 OKTOBER 2026 Info Tambahan : Hubungi pelanggan sebelum datang ke lokasi"/>
    <s v="FCC"/>
    <d v="2026-05-10T18:40:39"/>
    <d v="2026-10-07T08:00:00"/>
    <m/>
    <s v="PS"/>
    <s v="X"/>
    <s v="NO ADDON"/>
    <n v="20261006"/>
    <s v="Completed"/>
    <s v="HSI Bisnis Promo Hari Pelanggan Nasional PSB 70% - 300 Mbps"/>
    <s v="INDIBIZ"/>
    <m/>
    <m/>
    <d v="2026-10-07T08:00:00"/>
    <s v="2026-10-07 08:00:00 | Jam Pemasangan : 08:00 - 12.00 Tanggal Pemasangan : SELASA 06 OKTOBER 2026 Info Tambahan : Hubungi pelanggan sebelum datang ke lokasi"/>
    <n v="2026"/>
    <n v="10"/>
    <n v="6"/>
    <d v="2026-10-06T00:00:00"/>
    <n v="-1.3333333333357587"/>
    <x v="0"/>
  </r>
  <r>
    <n v="433"/>
    <n v="1002625042"/>
    <n v="3"/>
    <x v="2"/>
    <n v="4"/>
    <s v="YOGYAKARTA"/>
    <s v="BANTUL"/>
    <s v="BTL"/>
    <s v="REG"/>
    <s v="AO"/>
    <x v="0"/>
    <s v="1P INET"/>
    <s v="Completed (PS)"/>
    <s v="RBS-Regional 3"/>
    <d v="2026-10-06T16:49:35"/>
    <d v="2026-10-07T14:46:41"/>
    <n v="69405347"/>
    <m/>
    <n v="146129129223"/>
    <s v="KOPI PUNCAK RINDU 2"/>
    <s v="ODP-BTL-VAF/124 VAF/D06/124.B"/>
    <s v="WO065882170"/>
    <m/>
    <m/>
    <m/>
    <n v="110.2965112"/>
    <n v="-7.8891610999999999"/>
    <s v="|MC80063|MYIA-014596846341/POI/FERRY IRAWAN/081328132977/ferry977@gmail.com"/>
    <s v="MYIB_ASSISTANT"/>
    <m/>
    <m/>
    <m/>
    <m/>
    <m/>
    <m/>
    <m/>
    <m/>
    <s v="Management Janji"/>
    <s v="2026-10-07 15:00:00 | Waktu pemasangan: 06 oktober 2026 Jam pemasangan : 08.00 - 12.00 Mohon hubungi pelanggan sebelum ke lokasi  Terima kasih "/>
    <s v="FCC"/>
    <d v="2026-06-10T16:55:20"/>
    <d v="2026-10-07T15:00:00"/>
    <m/>
    <s v="PS"/>
    <s v="X"/>
    <s v="NO ADDON"/>
    <n v="20261007"/>
    <s v="Completed"/>
    <s v="HSI Bisnis Promo Hari Pelanggan Nasional PSB 70% - 300 Mbps"/>
    <s v="INDIBIZ"/>
    <m/>
    <m/>
    <d v="2026-10-07T15:00:00"/>
    <s v="2026-10-07 15:00:00 | Waktu pemasangan: 06 oktober 2026 Jam pemasangan : 08.00 - 12.00 Mohon hubungi pelanggan sebelum ke lokasi  Terima kasih "/>
    <n v="2026"/>
    <n v="10"/>
    <n v="7"/>
    <d v="2026-10-07T00:00:00"/>
    <n v="-0.625"/>
    <x v="0"/>
  </r>
  <r>
    <n v="434"/>
    <n v="1002626005"/>
    <n v="3"/>
    <x v="2"/>
    <n v="4"/>
    <s v="YOGYAKARTA"/>
    <s v="BANTUL"/>
    <s v="BTL"/>
    <s v="REG"/>
    <s v="AO"/>
    <x v="0"/>
    <s v="1P INET"/>
    <s v="Completed (PS)"/>
    <s v="RBS-Regional 3"/>
    <d v="2026-10-07T12:44:40"/>
    <d v="2026-10-08T16:05:18"/>
    <n v="69405784"/>
    <m/>
    <n v="146129129230"/>
    <s v="WARMINDO PURNAMA"/>
    <s v="ODP-BTL-FBD/069 FBD/D01/069.01"/>
    <s v="WO065930623"/>
    <m/>
    <m/>
    <m/>
    <n v="110.3523733"/>
    <n v="-7.8519937999999998"/>
    <s v="|MC80066|MYIA-042439520009/POI/CANUTUS CHANDRAMASRI/085196860260/warmindo.purnama.gbn@gmail.com"/>
    <s v="MYIB_ASSISTANT"/>
    <m/>
    <m/>
    <m/>
    <m/>
    <m/>
    <m/>
    <m/>
    <m/>
    <s v="Management Janji"/>
    <s v="2026-10-08 11:00:00 | Tanggal: 8/10/2026 Jam Pasang: 08.00 - 12.00 Note: Hubungi sebelum ke lokasi, terimakasih. "/>
    <s v="FCC"/>
    <d v="2026-07-10T12:55:39"/>
    <d v="2026-10-08T11:00:00"/>
    <m/>
    <s v="PS"/>
    <s v="X"/>
    <s v="NO ADDON"/>
    <n v="20261008"/>
    <s v="Completed"/>
    <s v="HSI Bisnis Promo Hari Pelanggan Nasional PSB 70% - 100 Mbps"/>
    <s v="INDIBIZ"/>
    <m/>
    <m/>
    <d v="2026-10-08T11:00:00"/>
    <s v="2026-10-08 11:00:00 | Tanggal: 8/10/2026 Jam Pasang: 08.00 - 12.00 Note: Hubungi sebelum ke lokasi, terimakasih. "/>
    <n v="2026"/>
    <n v="10"/>
    <n v="8"/>
    <d v="2026-10-08T00:00:00"/>
    <n v="-0.45833333333575865"/>
    <x v="0"/>
  </r>
  <r>
    <n v="435"/>
    <n v="1002625247"/>
    <n v="3"/>
    <x v="2"/>
    <n v="4"/>
    <s v="YOGYAKARTA"/>
    <s v="BANTUL"/>
    <s v="BTL"/>
    <s v="REG"/>
    <s v="AO"/>
    <x v="0"/>
    <s v="1P INET"/>
    <s v="Completed (PS)"/>
    <s v="RBS-Regional 3"/>
    <d v="2026-10-07T07:29:40"/>
    <d v="2026-10-07T16:26:17"/>
    <n v="69405419"/>
    <m/>
    <n v="146129129227"/>
    <s v="KOPI PUNCAK RINDU 3"/>
    <s v="ODP-BTL-VAF/124 VAF/D06/124.B"/>
    <s v="WO065899762"/>
    <m/>
    <m/>
    <m/>
    <n v="110.2965112"/>
    <n v="-7.8891610999999999"/>
    <s v="|MC80063|MYIA-061031061169/POI/FERRY IRAWAN/081328132977/ferry977@gmail.com"/>
    <s v="MYIB_ASSISTANT"/>
    <m/>
    <m/>
    <m/>
    <m/>
    <m/>
    <m/>
    <m/>
    <m/>
    <s v="Management Janji"/>
    <s v="2026-10-08 11:00:00 | Tanggal Pemasangan : 08 Oktober 2026 Jam Pemasangan : 08:00 15:00 Info Tambahan : Hubungi pelanggan dulu sebelum ke lokasi terimakasih"/>
    <s v="FCC"/>
    <d v="2026-07-10T07:40:05"/>
    <d v="2026-10-08T11:00:00"/>
    <m/>
    <s v="PS"/>
    <s v="X"/>
    <s v="NO ADDON"/>
    <n v="20261007"/>
    <s v="Completed"/>
    <s v="HSI Bisnis Promo Hari Pelanggan Nasional PSB 70% - 300 Mbps"/>
    <s v="INDIBIZ"/>
    <m/>
    <m/>
    <d v="2026-10-08T11:00:00"/>
    <s v="2026-10-08 11:00:00 | Tanggal Pemasangan : 08 Oktober 2026 Jam Pemasangan : 08:00 15:00 Info Tambahan : Hubungi pelanggan dulu sebelum ke lokasi terimakasih"/>
    <n v="2026"/>
    <n v="10"/>
    <n v="7"/>
    <d v="2026-10-07T00:00:00"/>
    <n v="-1.4583333333357587"/>
    <x v="0"/>
  </r>
  <r>
    <n v="436"/>
    <n v="1002627187"/>
    <n v="3"/>
    <x v="2"/>
    <n v="4"/>
    <s v="YOGYAKARTA"/>
    <s v="BANTUL"/>
    <s v="BTL"/>
    <s v="REG"/>
    <s v="AO"/>
    <x v="0"/>
    <m/>
    <s v="MIA - INVALID SURVEY"/>
    <s v="RBS-Regional 2"/>
    <d v="2026-10-08T09:19:29"/>
    <d v="2026-10-14T11:44:27"/>
    <n v="69406243"/>
    <m/>
    <n v="146129129240"/>
    <s v="PLANET BAN BANTUL TIRTONIRMOLO"/>
    <s v="ODP-BTL-FBS/053"/>
    <s v="WO066048415"/>
    <m/>
    <m/>
    <m/>
    <n v="110.3228313"/>
    <n v="-7.8909713000000004"/>
    <s v="AMRBS;20010023;AM raffi (WITEL BANDUNG);Dedy Prastyo - 085641454795; HSI Basic 20 Mbps; it.smg.dedy@surganyamotor.co.id"/>
    <s v="Account Manager"/>
    <m/>
    <m/>
    <m/>
    <m/>
    <m/>
    <m/>
    <m/>
    <m/>
    <s v="Management Janji"/>
    <s v="2026-10-15 08:00:00|Nama PIC : Dedy No HP : 085641454795 Alt :  M Janji : 09/10/2026 Jam Pasang : 08.00  - 13:00  NoteÃ‚Â :  hubungi terlebih dahulu sebelum ke lokasi, terima kasih.|40981184|MYDITA"/>
    <s v="FCC"/>
    <d v="2026-08-10T09:25:47"/>
    <d v="2026-10-15T08:00:00"/>
    <m/>
    <s v="SURVEY_NEW_MANJA"/>
    <s v="X"/>
    <s v="NO ADDON"/>
    <m/>
    <s v="MIE - INVALID SURVEY - Bangunan/Perangkat Pelanggan Belum Siap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10-15T08:00:00"/>
    <s v="2026-10-15 08:00:00|Nama PIC : Dedy No HP : 085641454795 Alt :  M Janji : 09/10/2026 Jam Pasang : 08.00  - 13:00  NoteÃ‚Â :  hubungi terlebih dahulu sebelum ke lokasi, terima kasih.|40981184|MYDITA"/>
    <m/>
    <m/>
    <m/>
    <e v="#NUM!"/>
    <e v="#NUM!"/>
    <x v="1"/>
  </r>
  <r>
    <n v="437"/>
    <n v="1002638357"/>
    <n v="3"/>
    <x v="2"/>
    <n v="4"/>
    <s v="YOGYAKARTA"/>
    <s v="BANTUL"/>
    <s v="BTL"/>
    <s v="REG"/>
    <s v="AO"/>
    <x v="0"/>
    <s v="1P INET"/>
    <s v="MIE - SEND SURVEY"/>
    <s v="RBS-Regional 3"/>
    <d v="2026-10-15T12:38:40"/>
    <d v="2026-10-15T12:40:02"/>
    <n v="69410758"/>
    <m/>
    <n v="146129129308"/>
    <s v="PT. ASIH ASAH ASUH INDONESIA"/>
    <s v="ODP-BTL-FBB/009 FBB/D03/009.01"/>
    <s v="WO066472130"/>
    <m/>
    <m/>
    <m/>
    <n v="110.3359592"/>
    <n v="-7.8827464999999997"/>
    <s v="|MC80063|MYIA-021986416011/POI/YENI TRI WAHYUNINGSIH/085194031542/franchisedansalespi@gmail.com"/>
    <s v="MYIB_ASSISTANT"/>
    <m/>
    <m/>
    <m/>
    <m/>
    <m/>
    <m/>
    <m/>
    <m/>
    <s v="Management Janji"/>
    <s v="2026-10-16 15:00:00 | Nama Pic : IBU YENI No Hp Pic : 085194031542 Jam Pemasangan : 08:00 - 12.00 Tanggal Pemasangan : JUMAT 16 OKTOBER 2026 Info Tambahan : Hubungi pelanggan sebelum datang ke lokasi"/>
    <s v="FCC"/>
    <s v="15-10-2026 12:39:59"/>
    <d v="2026-10-16T15:00:00"/>
    <m/>
    <s v="SURVEY_NEW_MANJA"/>
    <s v="X"/>
    <s v="NO ADDON"/>
    <m/>
    <s v="MIE - SEND SURVEY"/>
    <s v="HSI Bisnis Promo Hari Pelanggan Nasional PSB 70% - 100 Mbps"/>
    <s v="INDIBIZ"/>
    <m/>
    <m/>
    <d v="2026-10-16T15:00:00"/>
    <s v="2026-10-16 15:00:00 | Nama Pic : IBU YENI No Hp Pic : 085194031542 Jam Pemasangan : 08:00 - 12.00 Tanggal Pemasangan : JUMAT 16 OKTOBER 2026 Info Tambahan : Hubungi pelanggan sebelum datang ke lokasi"/>
    <m/>
    <m/>
    <m/>
    <e v="#NUM!"/>
    <e v="#NUM!"/>
    <x v="1"/>
  </r>
  <r>
    <n v="438"/>
    <n v="1002623004"/>
    <n v="3"/>
    <x v="2"/>
    <n v="4"/>
    <s v="YOGYAKARTA"/>
    <s v="BANTUL"/>
    <s v="BTL"/>
    <s v="REG"/>
    <s v="AO"/>
    <x v="0"/>
    <m/>
    <s v="CANCEL COMPLETED"/>
    <s v="RBS-Regional 2"/>
    <d v="2026-10-05T15:59:17"/>
    <d v="2026-10-05T17:26:49"/>
    <n v="69404541"/>
    <m/>
    <n v="146129129203"/>
    <s v="PLANET BAN BANTUL TIRTONIRMOLO"/>
    <s v="ODP-BTL-FAA/01"/>
    <m/>
    <m/>
    <m/>
    <m/>
    <n v="110.3443769"/>
    <n v="-7.8467229999999999"/>
    <s v="AMRBS;20010023;AM raffi (WITEL BANDUNG);Dedy Prastyo - 085641454795; HSI Basic 20 Mbps; it.smg.dedy@surganyamotor.co.id"/>
    <s v="Account Manager"/>
    <m/>
    <m/>
    <m/>
    <m/>
    <m/>
    <m/>
    <m/>
    <m/>
    <m/>
    <m/>
    <m/>
    <d v="2026-05-10T16:25:46"/>
    <m/>
    <m/>
    <s v="REJECT_FCC"/>
    <s v="X"/>
    <s v="NO ADDON"/>
    <m/>
    <s v="DECLINE : Decline - Batal Order Muhammad Fauzan Fidhianta 40961370|MYDITA"/>
    <s v="- E23015;E23015 ~ ES23 - Perangkat ONT[0]  - E23015~null~44292;E23015||11||Abodemen 0[0]  - E23015~null~E23015_SWONT;SWONT ~ Biaya Sewa ONT ~ E23015[30000]  - E24058;E24058 ~ ES24 - Paket HSI Bisnis (HSIEF) Khusus Winback[0]  - E24058~null~103819;E24058||"/>
    <s v="INDIBIZ"/>
    <m/>
    <s v="DECLINE : Decline - Batal Order Muhammad Fauzan Fidhianta 40961370|MYDITA"/>
    <m/>
    <m/>
    <m/>
    <m/>
    <m/>
    <e v="#NUM!"/>
    <e v="#NUM!"/>
    <x v="1"/>
  </r>
  <r>
    <n v="439"/>
    <n v="1002617109"/>
    <n v="3"/>
    <x v="2"/>
    <n v="4"/>
    <s v="YOGYAKARTA"/>
    <s v="SLEMAN"/>
    <s v="GOD"/>
    <s v="REG"/>
    <s v="AO"/>
    <x v="0"/>
    <s v="1P INET"/>
    <s v="Completed (PS)"/>
    <s v="RBS-Regional 3"/>
    <d v="2026-10-01T09:34:39"/>
    <d v="2026-10-02T14:24:26"/>
    <n v="69402094"/>
    <m/>
    <n v="146136130327"/>
    <s v="SPPG MARGOLUWIH SEYEGAN"/>
    <s v="ODP-GOD-FBA/020 FBA/D02/020.01"/>
    <s v="WO065464219"/>
    <m/>
    <m/>
    <m/>
    <n v="110.2913688"/>
    <n v="-7.7564986999999999"/>
    <s v="|MC80045|MYIA-016073436654/POI/LUKAS HERUWINDARTO/085713682344/sppgseyegan.kabsleman@gmail.com"/>
    <s v="MYIB_ASSISTANT"/>
    <m/>
    <m/>
    <m/>
    <m/>
    <m/>
    <m/>
    <m/>
    <m/>
    <s v="Management Janji"/>
    <s v="2026-10-02 08:00:00 | M Janji : (02/OKTOBER/2026) jam Pasang : 09:00 Note : hubungi pelanggan jika ingin kelokasi "/>
    <s v="FCC"/>
    <d v="2026-01-10T09:55:47"/>
    <d v="2026-10-02T08:00:00"/>
    <m/>
    <s v="PS"/>
    <s v="X"/>
    <s v="NO ADDON"/>
    <n v="20261002"/>
    <s v="Completed"/>
    <s v="HSI Bisnis Promo Hari Pelanggan Nasional PSB 70% - 100 Mbps"/>
    <s v="INDIBIZ"/>
    <m/>
    <m/>
    <d v="2026-10-02T08:00:00"/>
    <s v="2026-10-02 08:00:00 | M Janji : (02/OKTOBER/2026) jam Pasang : 09:00 Note : hubungi pelanggan jika ingin kelokasi "/>
    <n v="2026"/>
    <n v="10"/>
    <n v="2"/>
    <d v="2026-10-02T00:00:00"/>
    <n v="-0.33333333333575865"/>
    <x v="0"/>
  </r>
  <r>
    <n v="440"/>
    <n v="1002621359"/>
    <n v="3"/>
    <x v="2"/>
    <n v="4"/>
    <s v="YOGYAKARTA"/>
    <s v="SLEMAN"/>
    <s v="GOD"/>
    <s v="REG"/>
    <s v="AO"/>
    <x v="0"/>
    <s v="1P INET"/>
    <s v="Completed (PS)"/>
    <s v="RBS-Regional 3"/>
    <d v="2026-10-04T12:29:40"/>
    <d v="2026-10-05T14:57:57"/>
    <n v="69403875"/>
    <m/>
    <n v="146136130628"/>
    <s v="BENGKEL LAS KETOK MAGIC"/>
    <s v="ODP-GOD-FAG/001 FAG/D01/001.01"/>
    <s v="WO065701809"/>
    <m/>
    <m/>
    <m/>
    <n v="110.273017"/>
    <n v="-7.7166509999999997"/>
    <s v="|MC80047|MYIA-088777032032/POI/safra mikdar hafis/081399971127/harrywaluyo944@gmail.com"/>
    <s v="MYIB_ASSISTANT"/>
    <m/>
    <m/>
    <m/>
    <m/>
    <m/>
    <m/>
    <m/>
    <m/>
    <s v="Management Janji"/>
    <s v="2026-10-05 11:00:00 | Jam pemasangan : 12.00 Info Tambahan : Hubungi pelanggan dulu sebelum ke lokasi terimakasih "/>
    <s v="FCC"/>
    <d v="2026-04-10T12:40:34"/>
    <d v="2026-10-05T11:00:00"/>
    <m/>
    <s v="PS"/>
    <s v="X"/>
    <s v="NO ADDON"/>
    <n v="20261005"/>
    <s v="Completed"/>
    <s v="HSI Bisnis Promo Hari Pelanggan Nasional PSB 70% - 50 Mbps"/>
    <s v="INDIBIZ"/>
    <m/>
    <m/>
    <d v="2026-10-05T11:00:00"/>
    <s v="2026-10-05 11:00:00 | Jam pemasangan : 12.00 Info Tambahan : Hubungi pelanggan dulu sebelum ke lokasi terimakasih "/>
    <n v="2026"/>
    <n v="10"/>
    <n v="5"/>
    <d v="2026-10-05T00:00:00"/>
    <n v="-0.45833333333575865"/>
    <x v="0"/>
  </r>
  <r>
    <n v="441"/>
    <n v="1002636653"/>
    <n v="3"/>
    <x v="2"/>
    <n v="4"/>
    <s v="YOGYAKARTA"/>
    <s v="SLEMAN"/>
    <s v="GOD"/>
    <s v="REG"/>
    <s v="AO"/>
    <x v="0"/>
    <m/>
    <s v="Completed (PS)"/>
    <s v="RBS-Regional 3"/>
    <d v="2026-10-14T12:29:30"/>
    <d v="2026-10-14T16:04:18"/>
    <n v="69407025"/>
    <m/>
    <n v="146136130474"/>
    <s v="KARANG PETSHOP"/>
    <s v="ODP-GOD-VU/052"/>
    <s v="WO066399650"/>
    <m/>
    <m/>
    <m/>
    <n v="110.20796315699"/>
    <n v="-7.7411410422918099"/>
    <s v="|MC80066|MYIA-088987025922/POI/VINA RAHMALA SE/089687146950/vinarahmala20@gmail.com"/>
    <s v="Sales Profesional"/>
    <m/>
    <m/>
    <m/>
    <m/>
    <m/>
    <m/>
    <m/>
    <m/>
    <s v="Management Janji"/>
    <s v="2026-10-10 08:00:00 | Jam Pemasangan : 08:00 - 12.00  Tanggal Pemasangan : SABTU 10 OKTOBER 2026  Info Tambahan : Hubungi pelanggan sebelum datang ke lokasi  "/>
    <s v="FCC"/>
    <s v="14-10-2026 12:40:20"/>
    <m/>
    <m/>
    <s v="PS"/>
    <s v="X"/>
    <s v="NO ADDON"/>
    <n v="2026101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4T07:00:00"/>
    <s v="2026-10-10 08:00:00 | Jam Pemasangan : 08:00 - 12.00  Tanggal Pemasangan : SABTU 10 OKTOBER 2026  Info Tambahan : Hubungi pelanggan sebelum datang ke lokasi  "/>
    <n v="2026"/>
    <n v="10"/>
    <n v="14"/>
    <d v="2026-10-14T00:00:00"/>
    <n v="-0.29166666666424135"/>
    <x v="0"/>
  </r>
  <r>
    <n v="442"/>
    <n v="1002628835"/>
    <n v="3"/>
    <x v="2"/>
    <n v="4"/>
    <s v="YOGYAKARTA"/>
    <s v="SLEMAN"/>
    <s v="GOD"/>
    <s v="REG"/>
    <s v="AO"/>
    <x v="0"/>
    <s v="1P INET"/>
    <s v="102 | FOLLOW UP COMPLETED"/>
    <s v="RBS-Regional 3"/>
    <d v="2026-10-09T08:53:40"/>
    <d v="2026-10-14T12:29:29"/>
    <n v="69407025"/>
    <m/>
    <n v="146136130668"/>
    <s v="KARANG PETSHOP"/>
    <s v="ODP-GOD-VU/052 VU/D05/052.B"/>
    <s v="WO066061966"/>
    <m/>
    <m/>
    <m/>
    <n v="110.207413"/>
    <n v="-7.7409080000000001"/>
    <s v="|MC80066|MYIA-088987025922/POI/VINA RAHMALA SE/089687146950/vinarahmala20@gmail.com"/>
    <s v="MYIB_ASSISTANT"/>
    <m/>
    <m/>
    <m/>
    <m/>
    <m/>
    <m/>
    <m/>
    <m/>
    <s v="Management Janji"/>
    <s v="2026-10-10 08:00:00 | Jam Pemasangan : 08:00 - 12.00 Tanggal Pemasangan : SABTU 10 OKTOBER 2026 Info Tambahan : Hubungi pelanggan sebelum datang ke lokasi "/>
    <s v="FCC"/>
    <d v="2026-09-10T08:55:53"/>
    <d v="2026-10-10T08:00:00"/>
    <s v="Kendala Lainnya"/>
    <s v="REVOKE"/>
    <s v="X"/>
    <s v="NO ADDON"/>
    <m/>
    <s v="Follow Up Revoke Completed, New Order ID : SC1002636653"/>
    <s v="HSI Bisnis Promo Hari Pelanggan Nasional PSB 70% - 50 Mbps"/>
    <s v="INDIBIZ"/>
    <m/>
    <m/>
    <d v="2026-10-10T08:00:00"/>
    <s v="2026-10-10 08:00:00 | Jam Pemasangan : 08:00 - 12.00 Tanggal Pemasangan : SABTU 10 OKTOBER 2026 Info Tambahan : Hubungi pelanggan sebelum datang ke lokasi "/>
    <m/>
    <m/>
    <m/>
    <e v="#NUM!"/>
    <e v="#NUM!"/>
    <x v="1"/>
  </r>
  <r>
    <n v="443"/>
    <n v="1002625534"/>
    <n v="3"/>
    <x v="2"/>
    <n v="4"/>
    <s v="YOGYAKARTA"/>
    <s v="SLEMAN"/>
    <s v="GOD"/>
    <s v="REG"/>
    <s v="AO"/>
    <x v="0"/>
    <m/>
    <s v="7 | OSS - PROVISIONING ISSUED"/>
    <s v="RBS-Regional 3"/>
    <d v="2026-10-07T10:03:06"/>
    <d v="2026-10-09T15:45:13"/>
    <n v="69405547"/>
    <m/>
    <n v="146136130650"/>
    <s v="JUSSA FRUITS"/>
    <s v="ODP-GOD-FBV/050"/>
    <s v="WO065937418"/>
    <m/>
    <m/>
    <m/>
    <n v="110.3190778"/>
    <n v="-7.8015078999999998"/>
    <s v="|MC80228|/JUSSA FRUITS/Paket HSI Bisnis Basic Promo HPN 1:2 50Mbps/Destia Sindi Fatikasari/0895366141046/jussaidn@gmail.com"/>
    <s v="Sales Profesional"/>
    <m/>
    <m/>
    <m/>
    <m/>
    <m/>
    <m/>
    <m/>
    <m/>
    <s v="Management Janji"/>
    <s v="2026-10-09 15:00:00|Tanggal pemasangan : 09 OKTOBER 2026 Jam pemasangan : pagi/siang Info Tambahan : Hubungi pelanggan dulu sebelum ke lokasi terima kasih|40010577|MYDITA"/>
    <s v="FCC"/>
    <d v="2026-07-10T10:25:27"/>
    <d v="2026-10-09T15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9T15:00:00"/>
    <s v="2026-10-09 15:00:00|Tanggal pemasangan : 09 OKTOBER 2026 Jam pemasangan : pagi/siang Info Tambahan : Hubungi pelanggan dulu sebelum ke lokasi terima kasih|40010577|MYDITA"/>
    <m/>
    <m/>
    <m/>
    <e v="#NUM!"/>
    <e v="#NUM!"/>
    <x v="1"/>
  </r>
  <r>
    <n v="444"/>
    <n v="1002630945"/>
    <n v="3"/>
    <x v="2"/>
    <n v="4"/>
    <s v="YOGYAKARTA"/>
    <s v="INNER - YOGYA JATENG SELATAN"/>
    <s v="KGD"/>
    <s v="REG"/>
    <s v="AO"/>
    <x v="0"/>
    <s v="1P INET"/>
    <s v="Completed (PS)"/>
    <s v="RBS-Regional 3"/>
    <d v="2026-10-10T13:44:39"/>
    <d v="2026-10-11T16:14:32"/>
    <n v="69407900"/>
    <m/>
    <n v="143132122653"/>
    <s v="AO JOGJA"/>
    <s v="ODP-KGD-FAN/111 FAN/D05/111.01"/>
    <s v="WO066157730"/>
    <m/>
    <m/>
    <m/>
    <n v="110.418888"/>
    <n v="-7.80704349999999"/>
    <s v="|MC80045|MYIA-037783588095/POI/REZA PRATAMA/081392834458/ab.tagihan@gmail.com"/>
    <s v="MYIB_ASSISTANT"/>
    <m/>
    <m/>
    <m/>
    <m/>
    <m/>
    <m/>
    <m/>
    <m/>
    <s v="Management Janji"/>
    <s v="2026-10-12 15:00:00 | Nama PIC : bapak reza No HP : 081392834458 Alt :  M Janji : (senin/12/OKTOBER/2026) jam Pasang : 09:00 Note : hubungi pelanggan jika ingin kelokasi"/>
    <s v="FCC"/>
    <d v="2026-10-10T13:55:42"/>
    <d v="2026-10-12T15:00:00"/>
    <m/>
    <s v="PS"/>
    <s v="KOTAGEDE"/>
    <s v="NO ADDON"/>
    <n v="20261011"/>
    <s v="Completed"/>
    <s v="HSI Bisnis Promo Hari Pelanggan Nasional PSB 70% - 50 Mbps"/>
    <s v="INDIBIZ"/>
    <m/>
    <m/>
    <d v="2026-10-12T15:00:00"/>
    <s v="2026-10-12 15:00:00 | Nama PIC : bapak reza No HP : 081392834458 Alt :  M Janji : (senin/12/OKTOBER/2026) jam Pasang : 09:00 Note : hubungi pelanggan jika ingin kelokasi"/>
    <n v="2026"/>
    <n v="10"/>
    <n v="11"/>
    <d v="2026-10-11T00:00:00"/>
    <n v="-1.625"/>
    <x v="0"/>
  </r>
  <r>
    <n v="445"/>
    <n v="1002635421"/>
    <n v="3"/>
    <x v="2"/>
    <n v="4"/>
    <s v="YOGYAKARTA"/>
    <s v="INNER - YOGYA JATENG SELATAN"/>
    <s v="KGD"/>
    <s v="REG"/>
    <s v="AO"/>
    <x v="0"/>
    <s v="1P INET"/>
    <s v="Completed (PS)"/>
    <s v="RBS-Regional 3"/>
    <d v="2026-10-13T15:25:35"/>
    <d v="2026-10-14T13:41:10"/>
    <n v="69409550"/>
    <m/>
    <n v="143132122912"/>
    <s v="LB SRIMULYO BANTUL"/>
    <s v="ODP-KGD-FBH/037"/>
    <s v="WO066347602"/>
    <m/>
    <m/>
    <m/>
    <n v="110.47174836190899"/>
    <n v="-7.8363809497296399"/>
    <s v="|MN02619|MYIA-062907850511/POI/MUHAMMAD AL RAFI/088267021696/rafialm44@gmail.com"/>
    <s v="MYIB_ASSISTANT"/>
    <m/>
    <m/>
    <m/>
    <m/>
    <m/>
    <m/>
    <m/>
    <m/>
    <s v="Management Janji"/>
    <s v="2026-10-14 15:00:00 | Nama PIC : Rafi No HP : 088267021696 Alt :  Tgl Pemasangan : 14 Oktober 2026 Interval : PAGI / SIANG Note : Hubungi pelanggan terlebih dahulu"/>
    <s v="FCC"/>
    <s v="13-10-2026 15:39:51"/>
    <d v="2026-10-14T15:00:00"/>
    <m/>
    <s v="PS"/>
    <s v="KOTAGEDE"/>
    <s v="NO ADDON"/>
    <n v="20261014"/>
    <s v="Completed"/>
    <s v="HSI Bisnis Basic Promo Hari Pelanggan Nasional PSB 70% - 50 Mbps"/>
    <s v="INDIBIZ"/>
    <m/>
    <m/>
    <d v="2026-10-14T15:00:00"/>
    <s v="2026-10-14 15:00:00 | Nama PIC : Rafi No HP : 088267021696 Alt :  Tgl Pemasangan : 14 Oktober 2026 Interval : PAGI / SIANG Note : Hubungi pelanggan terlebih dahulu"/>
    <n v="2026"/>
    <n v="10"/>
    <n v="14"/>
    <d v="2026-10-14T00:00:00"/>
    <n v="-0.625"/>
    <x v="0"/>
  </r>
  <r>
    <n v="446"/>
    <n v="1002636502"/>
    <n v="3"/>
    <x v="2"/>
    <n v="4"/>
    <s v="YOGYAKARTA"/>
    <s v="INNER - YOGYA JATENG SELATAN"/>
    <s v="KGD"/>
    <s v="REG"/>
    <s v="AO"/>
    <x v="0"/>
    <s v="1P INET"/>
    <s v="7 | OSS - PROVISIONING ISSUED"/>
    <s v="RBS-Regional 3"/>
    <d v="2026-10-14T11:25:41"/>
    <d v="2026-10-15T08:15:25"/>
    <n v="69410013"/>
    <m/>
    <n v="143132122752"/>
    <s v="PT. DIANKA FARMA GLOBAL"/>
    <s v="ODP-KGD-FAZ/015 FAZ/D03/015.01"/>
    <s v="WO066392407"/>
    <m/>
    <m/>
    <m/>
    <n v="110.4175953"/>
    <n v="-7.8272710999999999"/>
    <s v="|MN02579|MYIA-080847755690/POI/SULUK/082326211368/corp.luks@gmail.com"/>
    <s v="MYIB_ASSISTANT"/>
    <m/>
    <m/>
    <m/>
    <m/>
    <m/>
    <m/>
    <m/>
    <m/>
    <s v="Management Janji"/>
    <s v="2026-10-15 08:00:00 | Nama PIC : bapak suluk No HP : 082326211368 Alt :  M Janji : (KAMIS/15/OKTOBER/2026) jam Pasang : 09:00 Note : hubungi pelanggan jika ingin kelokasi"/>
    <s v="FCC"/>
    <s v="14-10-2026 11:54:48"/>
    <d v="2026-10-15T08:00:00"/>
    <m/>
    <s v="PI"/>
    <s v="KOTAGEDE"/>
    <s v="NO ADDON"/>
    <m/>
    <s v="Provisioning Issued"/>
    <s v="HSI Bisnis Promo Hari Pelanggan Nasional PSB 70% - 300 Mbps"/>
    <s v="INDIBIZ"/>
    <m/>
    <m/>
    <d v="2026-10-15T08:00:00"/>
    <s v="2026-10-15 08:00:00 | Nama PIC : bapak suluk No HP : 082326211368 Alt :  M Janji : (KAMIS/15/OKTOBER/2026) jam Pasang : 09:00 Note : hubungi pelanggan jika ingin kelokasi"/>
    <m/>
    <m/>
    <m/>
    <e v="#NUM!"/>
    <e v="#NUM!"/>
    <x v="1"/>
  </r>
  <r>
    <n v="447"/>
    <n v="1002624669"/>
    <n v="3"/>
    <x v="2"/>
    <n v="4"/>
    <s v="YOGYAKARTA"/>
    <s v="INNER - YOGYA JATENG SELATAN"/>
    <s v="KGD"/>
    <s v="REG"/>
    <s v="AO"/>
    <x v="0"/>
    <s v="1P INET"/>
    <s v="CANCEL COMPLETED"/>
    <s v="RBS-Regional 3"/>
    <d v="2026-10-06T14:58:39"/>
    <d v="2026-10-09T22:29:16"/>
    <n v="69405225"/>
    <m/>
    <n v="143132123971"/>
    <s v="PON TEST BAITUSSALAM 4"/>
    <s v="ODP-KGD-FBG/042"/>
    <s v="WO065867992"/>
    <m/>
    <m/>
    <m/>
    <n v="110.4926066"/>
    <n v="-7.8392400000000002"/>
    <s v="|MC80063|MYIA-094393828709/POI/MUHAMMAD SAIFUL HAQ/085171505174/msaiff98@gmail.com"/>
    <s v="MYIB_ASSISTANT"/>
    <m/>
    <m/>
    <m/>
    <m/>
    <m/>
    <m/>
    <m/>
    <m/>
    <s v="Management Janji"/>
    <s v="2026-10-09 08:00:00 | Tanggal pemasangan : 07 OKTOBER 2026 Jam pemasangan : pagi/siang Info Tambahan : Hubungi pelanggan dulu sebelum ke lokasi terima kasih"/>
    <s v="FCC"/>
    <d v="2026-06-10T15:25:46"/>
    <d v="2026-10-09T08:00:00"/>
    <m/>
    <s v="CANCEL"/>
    <s v="KOTAGEDE"/>
    <s v="NO ADDON"/>
    <m/>
    <s v="Cancel Completed"/>
    <s v="HSI Bisnis Promo Hari Pelanggan Nasional PSB 70% - 100 Mbps Dual Band"/>
    <s v="INDIBIZ"/>
    <m/>
    <m/>
    <d v="2026-10-09T08:00:00"/>
    <s v="2026-10-09 08:00:00 | Tanggal pemasangan : 07 OKTOBER 2026 Jam pemasangan : pagi/siang Info Tambahan : Hubungi pelanggan dulu sebelum ke lokasi terima kasih"/>
    <m/>
    <m/>
    <m/>
    <e v="#NUM!"/>
    <e v="#NUM!"/>
    <x v="1"/>
  </r>
  <r>
    <n v="448"/>
    <n v="1002627319"/>
    <n v="3"/>
    <x v="2"/>
    <n v="4"/>
    <s v="YOGYAKARTA"/>
    <s v="INNER - YOGYA JATENG SELATAN"/>
    <s v="KGD"/>
    <s v="REG"/>
    <s v="AO"/>
    <x v="0"/>
    <m/>
    <s v="CANCEL COMPLETED"/>
    <s v="RBS-Regional 3"/>
    <d v="2026-10-08T10:01:27"/>
    <d v="2026-10-12T13:32:24"/>
    <n v="69406325"/>
    <m/>
    <n v="143132123755"/>
    <s v="POWDER DREAMS"/>
    <s v="ODP-KGD-FBD/045"/>
    <m/>
    <m/>
    <m/>
    <m/>
    <n v="110.3960024"/>
    <n v="-7.8354938000000001"/>
    <s v="|MC80228|/POWDER DREAMS/Paket HSI Bisnis Promo HPN 1:1 200Mbps/SUHERLINA/081325943128/officialpowderdreams@gmail.com"/>
    <s v="Sales Profesional"/>
    <m/>
    <m/>
    <m/>
    <m/>
    <m/>
    <m/>
    <m/>
    <m/>
    <m/>
    <m/>
    <m/>
    <d v="2026-08-10T10:26:33"/>
    <m/>
    <m/>
    <s v="REJECT_FCC"/>
    <s v="KOTAGEDE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EVI PUSPITA EKASARI 40931150|MYDITA"/>
    <m/>
    <m/>
    <m/>
    <m/>
    <m/>
    <e v="#NUM!"/>
    <e v="#NUM!"/>
    <x v="1"/>
  </r>
  <r>
    <n v="449"/>
    <n v="1002630666"/>
    <n v="3"/>
    <x v="2"/>
    <n v="4"/>
    <s v="YOGYAKARTA"/>
    <s v="INNER - YOGYA JATENG SELATAN"/>
    <s v="KGD"/>
    <s v="REG"/>
    <s v="AO"/>
    <x v="0"/>
    <m/>
    <s v="CANCEL COMPLETED"/>
    <s v="RBS-Regional 3"/>
    <d v="2026-10-10T09:42:25"/>
    <d v="2026-10-12T13:33:43"/>
    <n v="69407758"/>
    <m/>
    <n v="143132122456"/>
    <s v="POWDER DREAMS"/>
    <s v="ODP-KGD-FBD/045"/>
    <m/>
    <m/>
    <m/>
    <m/>
    <n v="110.3959996"/>
    <n v="-7.8355005999999996"/>
    <s v="|MC80228|/POWDER DREAMS/Paket HSI Bisnis Promo HPN 1:1 200Mbps/SUHERLINA/085875825321 081325943128/officialpowderdreams@gmail.com"/>
    <s v="Sales Profesional"/>
    <m/>
    <m/>
    <m/>
    <m/>
    <m/>
    <m/>
    <m/>
    <m/>
    <m/>
    <m/>
    <m/>
    <d v="2026-10-10T09:55:32"/>
    <m/>
    <m/>
    <s v="REJECT_FCC"/>
    <s v="KOTAGEDE"/>
    <s v="NO ADDON"/>
    <m/>
    <s v="DECLINE : Decline - Batal Order EVI PUSPITA EKASARI 40931150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EVI PUSPITA EKASARI 40931150|MYDITA"/>
    <m/>
    <m/>
    <m/>
    <m/>
    <m/>
    <e v="#NUM!"/>
    <e v="#NUM!"/>
    <x v="1"/>
  </r>
  <r>
    <n v="450"/>
    <n v="1002620237"/>
    <n v="3"/>
    <x v="2"/>
    <n v="4"/>
    <s v="YOGYAKARTA"/>
    <s v="INNER - YOGYA JATENG SELATAN"/>
    <s v="PGR"/>
    <s v="REG"/>
    <s v="AO"/>
    <x v="0"/>
    <s v="1P INET"/>
    <s v="Completed (PS)"/>
    <s v="RBS-Regional 3"/>
    <d v="2026-10-02T15:22:40"/>
    <d v="2026-10-04T09:07:20"/>
    <n v="69403257"/>
    <m/>
    <n v="141114228725"/>
    <s v="KOST DJANGKARU PUTRI"/>
    <s v="ODP-PGR-FEQ/102 FEQ/D09/102.01"/>
    <s v="WO065590905"/>
    <m/>
    <m/>
    <m/>
    <n v="110.3393294"/>
    <n v="-7.8040548000000003"/>
    <s v="|MN00277|MYIA-038507195460/POI/Rian Alang Arista/081328733856/rianalangarista@gmail.com"/>
    <s v="MYIB_ASSISTANT"/>
    <m/>
    <m/>
    <m/>
    <m/>
    <m/>
    <m/>
    <m/>
    <m/>
    <s v="Management Janji"/>
    <s v="2026-10-03 15:00:00 | Nama : IBU RIAN No HP : 081328733856 No Alternatif : M Janji : 03/10/2026 Jam Pasang : Pagi NoteÃ‚Â :  Hubungi terlebih dahulu sebelum ke lokasi "/>
    <s v="FCC"/>
    <d v="2026-02-10T15:40:15"/>
    <d v="2026-10-03T15:00:00"/>
    <m/>
    <s v="PS"/>
    <s v="X"/>
    <s v="NO ADDON"/>
    <n v="20261004"/>
    <s v="Completed"/>
    <s v="HSI Bisnis Basic Promo Hari Pelanggan Nasional PSB 70% - 50 Mbps"/>
    <s v="INDIBIZ"/>
    <m/>
    <m/>
    <d v="2026-10-03T15:00:00"/>
    <s v="2026-10-03 15:00:00 | Nama : IBU RIAN No HP : 081328733856 No Alternatif : M Janji : 03/10/2026 Jam Pasang : Pagi NoteÃ‚Â :  Hubungi terlebih dahulu sebelum ke lokasi "/>
    <n v="2026"/>
    <n v="10"/>
    <n v="4"/>
    <d v="2026-10-04T00:00:00"/>
    <n v="0.375"/>
    <x v="0"/>
  </r>
  <r>
    <n v="451"/>
    <n v="1002621413"/>
    <n v="3"/>
    <x v="2"/>
    <n v="4"/>
    <s v="YOGYAKARTA"/>
    <s v="INNER - YOGYA JATENG SELATAN"/>
    <s v="PGR"/>
    <s v="REG"/>
    <s v="AO"/>
    <x v="0"/>
    <m/>
    <s v="Completed (PS)"/>
    <s v="RBS-Regional 3"/>
    <d v="2026-10-04T14:06:51"/>
    <d v="2026-10-04T15:14:48"/>
    <n v="69403494"/>
    <m/>
    <n v="141114228754"/>
    <s v="LASKAR BUAH IMOGIRI TIMUR"/>
    <s v="ODP-PGR-FBU/010"/>
    <s v="WO065708636"/>
    <m/>
    <m/>
    <m/>
    <n v="110.390576304908"/>
    <n v="-7.8499844072432996"/>
    <s v="|MN00799|MYIA-027758306882/POI/LAELATUL AFIATUN NISAK/085733668576/kantorhrdlaskarbuah@gmail.com"/>
    <s v="Sales Profesional"/>
    <m/>
    <m/>
    <m/>
    <m/>
    <m/>
    <m/>
    <m/>
    <m/>
    <s v="Management Janji"/>
    <s v="2026-10-04 08:00:00 | Tanggal pemasangan : 04 OKTOBER 2026  Jam pemasangan : pagi/siang  Info Tambahan : Hubungi pelanggan dulu sebelum ke lokasi  terima kasih"/>
    <s v="FCC"/>
    <d v="2026-04-10T14:10:38"/>
    <m/>
    <m/>
    <s v="PS"/>
    <s v="X"/>
    <s v="NO ADDON"/>
    <n v="20261004"/>
    <s v="Completed"/>
    <s v="- SP_NOSS;SP_NOSS ~ Internet NOSS Multispeed Network[0]  - E25061;E25061 ~ ES25 - Paket HSI Basic (HSIEF) Khusus Winback 2.0[0]  - E25061~null~E25061_UNL;UNL ~ Internet-Link Unlimited Internet Usage ~ E25061[0]  - E25061~null~105351;E25061||11||Abodemen 0"/>
    <s v="INDIBIZ"/>
    <m/>
    <m/>
    <d v="2026-10-04T07:00:00"/>
    <s v="2026-10-04 08:00:00 | Tanggal pemasangan : 04 OKTOBER 2026  Jam pemasangan : pagi/siang  Info Tambahan : Hubungi pelanggan dulu sebelum ke lokasi  terima kasih"/>
    <n v="2026"/>
    <n v="10"/>
    <n v="4"/>
    <d v="2026-10-04T00:00:00"/>
    <n v="-0.29166666666424135"/>
    <x v="0"/>
  </r>
  <r>
    <n v="452"/>
    <n v="1002631148"/>
    <n v="3"/>
    <x v="2"/>
    <n v="4"/>
    <s v="YOGYAKARTA"/>
    <s v="INNER - YOGYA JATENG SELATAN"/>
    <s v="PGR"/>
    <s v="REG"/>
    <s v="AO"/>
    <x v="0"/>
    <s v="1P INET"/>
    <s v="Completed (PS)"/>
    <s v="RBS-Regional 3"/>
    <d v="2026-10-10T17:10:35"/>
    <d v="2026-10-12T10:44:25"/>
    <n v="69408038"/>
    <m/>
    <n v="141114228430"/>
    <s v="PT. ANAK HEBAT INDONESIA"/>
    <s v="ODP-PGR-FAL/037 FAL/D03/037.01"/>
    <s v="WO066173255"/>
    <m/>
    <m/>
    <m/>
    <n v="110.3717336"/>
    <n v="-7.8306649000000004"/>
    <s v="|MC80067|MYIA-071863023598/POI/Akbar Kaelola/081226872238/marketinganakhebat@gmail.com"/>
    <s v="MYIB_ASSISTANT"/>
    <m/>
    <m/>
    <m/>
    <m/>
    <m/>
    <m/>
    <m/>
    <m/>
    <s v="Management Janji"/>
    <s v="2026-10-11 15:00:00 | Jam pemasangan : 12.00 Info Tambahan : Hubungi pelanggan dulu sebelum ke lokasi terimakasih "/>
    <s v="FCC"/>
    <d v="2026-10-10T17:24:57"/>
    <d v="2026-10-11T15:00:00"/>
    <m/>
    <s v="PS"/>
    <s v="X"/>
    <s v="NO ADDON"/>
    <n v="20261012"/>
    <s v="Completed"/>
    <s v="HSI Bisnis Basic Promo Hari Pelanggan Nasional PSB 70% - 300 Mbps"/>
    <s v="INDIBIZ"/>
    <m/>
    <m/>
    <d v="2026-10-11T15:00:00"/>
    <s v="2026-10-11 15:00:00 | Jam pemasangan : 12.00 Info Tambahan : Hubungi pelanggan dulu sebelum ke lokasi terimakasih "/>
    <n v="2026"/>
    <n v="10"/>
    <n v="12"/>
    <d v="2026-10-12T00:00:00"/>
    <n v="0.375"/>
    <x v="0"/>
  </r>
  <r>
    <n v="453"/>
    <n v="1002632278"/>
    <n v="3"/>
    <x v="2"/>
    <n v="4"/>
    <s v="YOGYAKARTA"/>
    <s v="INNER - YOGYA JATENG SELATAN"/>
    <s v="PGR"/>
    <s v="REG"/>
    <s v="AO"/>
    <x v="0"/>
    <m/>
    <s v="Completed (PS)"/>
    <s v="RBS-Regional 3"/>
    <d v="2026-10-12T10:10:24"/>
    <d v="2026-10-14T10:48:10"/>
    <n v="69408430"/>
    <m/>
    <n v="141114228819"/>
    <s v="SD Muhammadiyah Nitikan di Giwangan"/>
    <s v="ODP-PGR-FDR/031"/>
    <s v="WO066356005"/>
    <m/>
    <m/>
    <m/>
    <n v="110.3938132"/>
    <n v="-7.8312825000000004"/>
    <s v="|MC80228|/SD Muhammadiyah Nitikan di Giwangan/Paket HSI Bisnis Promo HPN 1:1 50Mbps/Sulhan Jamroji/085292260010/sdmunita@gmail.com"/>
    <s v="Sales Profesional"/>
    <m/>
    <m/>
    <m/>
    <m/>
    <m/>
    <m/>
    <m/>
    <m/>
    <s v="Management Janji"/>
    <s v="2026-10-15 08:00:00|Tanggal pemasangan : 14 Oct 2026 Jam pemasangan : 08.00 12.00 Info Tambahan : Hubungi pelanggan dulu sebelum ke lokasi terima kasih.|40971401|MYDITA"/>
    <s v="FCC"/>
    <d v="2026-12-10T10:25:08"/>
    <d v="2026-10-15T08:00:00"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Tanggal pemasangan : 14 Oct 2026 Jam pemasangan : 08.00 12.00 Info Tambahan : Hubungi pelanggan dulu sebelum ke lokasi terima kasih.|40971401|MYDITA"/>
    <n v="2026"/>
    <n v="10"/>
    <n v="14"/>
    <d v="2026-10-14T00:00:00"/>
    <n v="-1.3333333333357587"/>
    <x v="0"/>
  </r>
  <r>
    <n v="454"/>
    <n v="1002633738"/>
    <n v="3"/>
    <x v="2"/>
    <n v="4"/>
    <s v="YOGYAKARTA"/>
    <s v="INNER - YOGYA JATENG SELATAN"/>
    <s v="PGR"/>
    <s v="REG"/>
    <s v="AO"/>
    <x v="0"/>
    <s v="1P INET"/>
    <s v="Completed (PS)"/>
    <s v="RBS-Regional 3"/>
    <d v="2026-10-12T17:16:39"/>
    <d v="2026-10-13T16:39:08"/>
    <n v="69408949"/>
    <m/>
    <n v="141114228840"/>
    <s v="ZOGYA GRAFINDO"/>
    <s v="ODP-PGR-FED/083"/>
    <s v="WO066284829"/>
    <m/>
    <m/>
    <m/>
    <n v="110.3866"/>
    <n v="-7.8152999999999997"/>
    <s v="|MC80063|MYIA-038778711916/POI/AHMAD FAHRONI/08179060333/zogyagrafindo@gmail.com"/>
    <s v="MYIB_ASSISTANT"/>
    <m/>
    <m/>
    <m/>
    <m/>
    <m/>
    <m/>
    <m/>
    <m/>
    <s v="Management Janji"/>
    <s v="2026-10-13 15:00:00 | Tanggal pemasangan : 13 OKTOBER 2026 Jam pemasangan : pagi/siang Info Tambahan : Hubungi pelanggan dulu sebelum ke lokasi terima kasih"/>
    <s v="FCC"/>
    <d v="2026-12-10T17:25:36"/>
    <d v="2026-10-13T15:00:00"/>
    <m/>
    <s v="PS"/>
    <s v="X"/>
    <s v="NO ADDON"/>
    <n v="20261013"/>
    <s v="Completed"/>
    <s v="HSI Bisnis Basic Promo Hari Pelanggan Nasional PSB 70% - 75 Mbps"/>
    <s v="INDIBIZ"/>
    <m/>
    <m/>
    <d v="2026-10-13T15:00:00"/>
    <s v="2026-10-13 15:00:00 | Tanggal pemasangan : 13 OKTOBER 2026 Jam pemasangan : pagi/siang Info Tambahan : Hubungi pelanggan dulu sebelum ke lokasi terima kasih"/>
    <n v="2026"/>
    <n v="10"/>
    <n v="13"/>
    <d v="2026-10-13T00:00:00"/>
    <n v="-0.625"/>
    <x v="0"/>
  </r>
  <r>
    <n v="455"/>
    <n v="1002635089"/>
    <n v="3"/>
    <x v="2"/>
    <n v="4"/>
    <s v="YOGYAKARTA"/>
    <s v="INNER - YOGYA JATENG SELATAN"/>
    <s v="PGR"/>
    <s v="REG"/>
    <s v="AO"/>
    <x v="0"/>
    <m/>
    <s v="Completed (PS)"/>
    <s v="RBS-Regional 3"/>
    <d v="2026-10-13T13:50:45"/>
    <d v="2026-10-14T05:57:54"/>
    <n v="69408308"/>
    <m/>
    <n v="141114228838"/>
    <s v="ZOGYA GRAFINDO"/>
    <s v="ODP-PGR-FED/077"/>
    <s v="WO066335916"/>
    <m/>
    <m/>
    <m/>
    <n v="110.387879556874"/>
    <n v="-7.80629669146483"/>
    <s v="|MC80063|MYIA-029718654735/POI/AHMAD FAHRONI/08179060333/zogyagrafindo@gmail.com"/>
    <s v="Sales Profesional"/>
    <m/>
    <m/>
    <m/>
    <m/>
    <m/>
    <m/>
    <m/>
    <m/>
    <s v="Management Janji"/>
    <s v="2026-10-13 08:00:00 | Tanggal: 13/10/2026  Jam Pasang: 08.00 - 12.00  Note: Hubungi sebelum ke lokasi, terimakasih.   "/>
    <s v="FCC"/>
    <s v="13-10-2026 14:25:23"/>
    <m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07:00:00"/>
    <s v="2026-10-13 08:00:00 | Tanggal: 13/10/2026  Jam Pasang: 08.00 - 12.00  Note: Hubungi sebelum ke lokasi, terimakasih.   "/>
    <n v="2026"/>
    <n v="10"/>
    <n v="14"/>
    <d v="2026-10-14T00:00:00"/>
    <n v="0.70833333333575865"/>
    <x v="0"/>
  </r>
  <r>
    <n v="456"/>
    <n v="1002637851"/>
    <n v="3"/>
    <x v="2"/>
    <n v="4"/>
    <s v="YOGYAKARTA"/>
    <s v="INNER - YOGYA JATENG SELATAN"/>
    <s v="PGR"/>
    <s v="REG"/>
    <s v="AO"/>
    <x v="0"/>
    <m/>
    <s v="Completed (PS)"/>
    <s v="RBS-Regional 3"/>
    <d v="2026-10-15T09:36:23"/>
    <d v="2026-10-15T12:14:38"/>
    <n v="69409824"/>
    <m/>
    <n v="141114228865"/>
    <s v="TEMAN NONGKRONG BANTUL"/>
    <s v="ODP-PGR-FDY/007"/>
    <s v="WO066453378"/>
    <m/>
    <m/>
    <m/>
    <n v="110.38386199999999"/>
    <n v="-7.8427100000000003"/>
    <s v="|MC80047|MYIA-039991563959/POI/R ANDITA NUR RIEZKY ADI/085326402003/temannongkrongbantul@gmail.com"/>
    <s v="Sales Profesional"/>
    <m/>
    <m/>
    <m/>
    <m/>
    <m/>
    <m/>
    <m/>
    <m/>
    <s v="Management Janji"/>
    <s v="2026-10-15 11:00:00 | Tgl Pemasangan : 15 Oktober 2026  Interval : PAGI / SIANG  Note : Hubungi pelanggan terlebih dahulu  "/>
    <s v="FCC"/>
    <s v="15-10-2026 09:40:08"/>
    <m/>
    <m/>
    <s v="PS"/>
    <s v="X"/>
    <s v="NO ADDON"/>
    <n v="202610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5T07:00:00"/>
    <s v="2026-10-15 11:00:00 | Tgl Pemasangan : 15 Oktober 2026  Interval : PAGI / SIANG  Note : Hubungi pelanggan terlebih dahulu  "/>
    <n v="2026"/>
    <n v="10"/>
    <n v="15"/>
    <d v="2026-10-15T00:00:00"/>
    <n v="-0.29166666666424135"/>
    <x v="0"/>
  </r>
  <r>
    <n v="457"/>
    <n v="1002620787"/>
    <n v="3"/>
    <x v="2"/>
    <n v="4"/>
    <s v="YOGYAKARTA"/>
    <s v="INNER - YOGYA JATENG SELATAN"/>
    <s v="PGR"/>
    <s v="REG"/>
    <s v="AO"/>
    <x v="0"/>
    <s v="1P INET"/>
    <s v="102 | FOLLOW UP COMPLETED"/>
    <s v="RBS-Regional 3"/>
    <d v="2026-10-03T09:43:36"/>
    <d v="2026-10-04T14:06:51"/>
    <n v="69403494"/>
    <m/>
    <n v="141114228736"/>
    <s v="LASKAR BUAH IMOGIRI TIMUR"/>
    <s v="ODP-PGR-FBU/001 FBU/D01/001.01"/>
    <s v="WO065629549"/>
    <m/>
    <m/>
    <m/>
    <n v="110.39032"/>
    <n v="-7.8497149999999998"/>
    <s v="|MN00799|MYIA-027758306882/POI/LAELATUL AFIATUN NISAK/085733668576/kantorhrdlaskarbuah@gmail.com"/>
    <s v="MYIB_ASSISTANT"/>
    <m/>
    <m/>
    <m/>
    <m/>
    <m/>
    <m/>
    <m/>
    <m/>
    <s v="Management Janji"/>
    <s v="2026-10-04 08:00:00 | Tanggal pemasangan : 04 OKTOBER 2026 Jam pemasangan : pagi/siang Info Tambahan : Hubungi pelanggan dulu sebelum ke lokasi terima kasih"/>
    <s v="FCC"/>
    <d v="2026-03-10T09:56:04"/>
    <d v="2026-10-04T08:00:00"/>
    <s v="Kendala Teknik"/>
    <s v="REVOKE"/>
    <s v="X"/>
    <s v="NO ADDON"/>
    <m/>
    <s v="Follow Up Revoke Completed, New Order ID : SC1002621413"/>
    <s v="HSI Bisnis Basic Promo Hari Pelanggan Nasional PSB 70% - 50 Mbps"/>
    <s v="INDIBIZ"/>
    <m/>
    <m/>
    <d v="2026-10-04T08:00:00"/>
    <s v="2026-10-04 08:00:00 | Tanggal pemasangan : 04 OKTOBER 2026 Jam pemasangan : pagi/siang Info Tambahan : Hubungi pelanggan dulu sebelum ke lokasi terima kasih"/>
    <m/>
    <m/>
    <m/>
    <e v="#NUM!"/>
    <e v="#NUM!"/>
    <x v="1"/>
  </r>
  <r>
    <n v="458"/>
    <n v="1002631919"/>
    <n v="3"/>
    <x v="2"/>
    <n v="4"/>
    <s v="YOGYAKARTA"/>
    <s v="INNER - YOGYA JATENG SELATAN"/>
    <s v="PGR"/>
    <s v="REG"/>
    <s v="AO"/>
    <x v="0"/>
    <s v="1P INET"/>
    <s v="102 | FOLLOW UP COMPLETED"/>
    <s v="RBS-Regional 3"/>
    <d v="2026-10-12T08:22:39"/>
    <d v="2026-10-13T13:50:45"/>
    <n v="69408308"/>
    <m/>
    <n v="141114228817"/>
    <s v="ZOGYA GRAFINDO"/>
    <s v="ODP-PGR-FCC/070 FCC/D06/070.01"/>
    <s v="WO066226235"/>
    <m/>
    <m/>
    <m/>
    <n v="110.3866"/>
    <n v="-7.8152999999999997"/>
    <s v="|MC80063|MYIA-029718654735/POI/AHMAD FAHRONI/08179060333/zogyagrafindo@gmail.com"/>
    <s v="MYIB_ASSISTANT"/>
    <m/>
    <m/>
    <m/>
    <m/>
    <m/>
    <m/>
    <m/>
    <m/>
    <s v="Management Janji"/>
    <s v="2026-10-13 08:00:00 | Tanggal: 13/10/2026 Jam Pasang: 08.00 - 12.00 Note: Hubungi sebelum ke lokasi, terimakasih.  "/>
    <s v="FCC"/>
    <d v="2026-12-10T08:25:13"/>
    <d v="2026-10-13T08:00:00"/>
    <m/>
    <s v="REVOKE"/>
    <s v="X"/>
    <s v="NO ADDON"/>
    <m/>
    <s v="Follow Up Revoke Completed, New Order ID : SC1002635089"/>
    <s v="HSI Bisnis Basic Promo Hari Pelanggan Nasional PSB 70% - 75 Mbps"/>
    <s v="INDIBIZ"/>
    <m/>
    <m/>
    <d v="2026-10-13T08:00:00"/>
    <s v="2026-10-13 08:00:00 | Tanggal: 13/10/2026 Jam Pasang: 08.00 - 12.00 Note: Hubungi sebelum ke lokasi, terimakasih.  "/>
    <m/>
    <m/>
    <m/>
    <e v="#NUM!"/>
    <e v="#NUM!"/>
    <x v="1"/>
  </r>
  <r>
    <n v="459"/>
    <n v="1002636102"/>
    <n v="3"/>
    <x v="2"/>
    <n v="4"/>
    <s v="YOGYAKARTA"/>
    <s v="INNER - YOGYA JATENG SELATAN"/>
    <s v="PGR"/>
    <s v="REG"/>
    <s v="AO"/>
    <x v="0"/>
    <s v="1P INET"/>
    <s v="102 | FOLLOW UP COMPLETED"/>
    <s v="RBS-Regional 3"/>
    <d v="2026-10-14T09:14:40"/>
    <d v="2026-10-15T09:36:22"/>
    <n v="69409824"/>
    <m/>
    <n v="141114228856"/>
    <s v="TEMAN NONGKRONG BANTUL"/>
    <s v="ODP-PGR-FDY/006 FDY/D01/006.01"/>
    <s v="WO066379287"/>
    <m/>
    <m/>
    <m/>
    <n v="110.38354200000001"/>
    <n v="-7.8430530000000003"/>
    <s v="|MC80047|MYIA-039991563959/POI/R ANDITA NUR RIEZKY ADI/085326402003/temannongkrongbantul@gmail.com"/>
    <s v="MYIB_ASSISTANT"/>
    <m/>
    <m/>
    <m/>
    <m/>
    <m/>
    <m/>
    <m/>
    <m/>
    <s v="Management Janji"/>
    <s v="2026-10-15 11:00:00 | Tgl Pemasangan : 15 Oktober 2026 Interval : PAGI / SIANG Note : Hubungi pelanggan terlebih dahulu "/>
    <s v="FCC"/>
    <s v="14-10-2026 09:24:59"/>
    <d v="2026-10-15T11:00:00"/>
    <m/>
    <s v="REVOKE"/>
    <s v="X"/>
    <s v="NO ADDON"/>
    <m/>
    <s v="Follow Up Revoke Completed, New Order ID : SC1002637851"/>
    <s v="HSI Bisnis Promo Hari Pelanggan Nasional PSB 70% - 150 Mbps"/>
    <s v="INDIBIZ"/>
    <m/>
    <m/>
    <d v="2026-10-15T11:00:00"/>
    <s v="2026-10-15 11:00:00 | Tgl Pemasangan : 15 Oktober 2026 Interval : PAGI / SIANG Note : Hubungi pelanggan terlebih dahulu "/>
    <m/>
    <m/>
    <m/>
    <e v="#NUM!"/>
    <e v="#NUM!"/>
    <x v="1"/>
  </r>
  <r>
    <n v="460"/>
    <n v="1002618870"/>
    <n v="3"/>
    <x v="2"/>
    <n v="4"/>
    <s v="YOGYAKARTA"/>
    <s v="INNER - YOGYA JATENG SELATAN"/>
    <s v="PGR"/>
    <s v="REG"/>
    <s v="AO"/>
    <x v="0"/>
    <s v="1P INET"/>
    <s v="100 | REVOKE COMPLETED"/>
    <s v="RBS-Regional 3"/>
    <d v="2026-10-02T07:14:40"/>
    <d v="2026-10-07T10:50:19"/>
    <n v="69402695"/>
    <m/>
    <n v="141114228709"/>
    <s v="PT. Karya Asta Sedana"/>
    <s v="ODP-PGR-FDP/007 FDP/D01/007.01"/>
    <s v="WO065537227"/>
    <m/>
    <m/>
    <m/>
    <n v="110.367363"/>
    <n v="-7.8350629999999999"/>
    <s v="|MB00449|MYIA-061688435506/POI/bapak/085212553798/sutra.rizyan@kas.co.id"/>
    <s v="MYIB_ASSISTANT"/>
    <m/>
    <m/>
    <m/>
    <m/>
    <m/>
    <m/>
    <m/>
    <m/>
    <s v="Management Janji"/>
    <s v="2026-10-05 08:00:00 | Tanggal pemasangan : 05 OKTOBER JULI 2026 Jam pemasangan : pagi/siang Info Tambahan : Hubungi pelanggan dulu sebelum ke lokasi terima kasih"/>
    <s v="FCC"/>
    <d v="2026-02-10T07:40:24"/>
    <d v="2026-10-05T08:00:00"/>
    <s v="Kendala Pelanggan"/>
    <s v="REVOKE"/>
    <s v="X"/>
    <s v="NO ADDON"/>
    <m/>
    <s v="Revoke Completed"/>
    <s v="HSI Bisnis Promo Hari Pelanggan Nasional PSB 70% - 50 Mbps"/>
    <s v="INDIBIZ"/>
    <m/>
    <m/>
    <d v="2026-10-05T08:00:00"/>
    <s v="2026-10-05 08:00:00 | Tanggal pemasangan : 05 OKTOBER JULI 2026 Jam pemasangan : pagi/siang Info Tambahan : Hubungi pelanggan dulu sebelum ke lokasi terima kasih"/>
    <m/>
    <m/>
    <m/>
    <e v="#NUM!"/>
    <e v="#NUM!"/>
    <x v="1"/>
  </r>
  <r>
    <n v="461"/>
    <n v="1002619759"/>
    <n v="3"/>
    <x v="2"/>
    <n v="4"/>
    <s v="YOGYAKARTA"/>
    <s v="INNER - YOGYA JATENG SELATAN"/>
    <s v="PGR"/>
    <s v="REG"/>
    <s v="AO"/>
    <x v="0"/>
    <m/>
    <s v="MIA - INVALID SURVEY"/>
    <s v="RBS-Regional 2"/>
    <d v="2026-10-02T13:23:08"/>
    <d v="2026-10-06T14:43:42"/>
    <n v="66525052"/>
    <m/>
    <n v="141114228716"/>
    <s v="PT. BANGUN INFORMASI TEKNOLOGI"/>
    <s v="ODP-PGR-FDX/095"/>
    <s v="WO065825964"/>
    <m/>
    <m/>
    <m/>
    <n v="110.3846544"/>
    <n v="-7.7162696999999998"/>
    <s v="AMRBS;950223;ALDHIAZ;JKT OUTER;HSI Bisnis PSB 70% - 150 Mbps - (819000);CP LOKASI RIZKY 0877-8573-3820  ALT SANDY 087778113956;billing@bnteknologi.com  "/>
    <s v="Account Manager"/>
    <m/>
    <m/>
    <m/>
    <m/>
    <m/>
    <m/>
    <m/>
    <m/>
    <s v="Management Janji"/>
    <s v="2026-10-07 08:00:00|Nama Pic : BP SANDI No Hp Pic : 087778113956 Jam Pemasangan : 08:00 - 12.00 Tanggal Pemasangan : RABU 07 OKTOBER 2026 Info Tambahan : Hubungi pelanggan sebelum datang ke lokasi|40000798|MYDITA"/>
    <s v="FCC"/>
    <d v="2026-02-10T13:25:25"/>
    <d v="2026-10-07T08:00:00"/>
    <m/>
    <s v="SURVEY_NEW_MANJA"/>
    <s v="X"/>
    <s v="NO ADDON"/>
    <m/>
    <s v="MIE - INVALID SURVEY - Bangunan/Perangkat Pelanggan Belum Siap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7T08:00:00"/>
    <s v="2026-10-07 08:00:00|Nama Pic : BP SANDI No Hp Pic : 087778113956 Jam Pemasangan : 08:00 - 12.00 Tanggal Pemasangan : RABU 07 OKTOBER 2026 Info Tambahan : Hubungi pelanggan sebelum datang ke lokasi|40000798|MYDITA"/>
    <m/>
    <m/>
    <m/>
    <e v="#NUM!"/>
    <e v="#NUM!"/>
    <x v="1"/>
  </r>
  <r>
    <n v="462"/>
    <n v="1002629511"/>
    <n v="3"/>
    <x v="3"/>
    <n v="5"/>
    <s v="MADURA"/>
    <s v="BANGKALAN"/>
    <s v="ARB"/>
    <s v="REG"/>
    <s v="AO"/>
    <x v="0"/>
    <m/>
    <s v="Completed (PS)"/>
    <s v="RBS-Regional 3"/>
    <d v="2026-10-09T11:46:04"/>
    <d v="2026-10-10T17:31:14"/>
    <n v="69407261"/>
    <m/>
    <n v="152439202611"/>
    <s v="WARUNG SAHABAT KITA"/>
    <s v="ODP-ARB-FA/09"/>
    <s v="WO066089057"/>
    <m/>
    <m/>
    <m/>
    <n v="112.903994"/>
    <n v="-6.8948577999999996"/>
    <s v="|MN02601|/WARUNG SAHABAT KITA/HSI Bisnis Promo HUT Telkom (1:1) 100 Mbps (Rp 535.000) PSB Rp 150.000/087793751985/suresrizal@gmail.com/ZAINUR RIDHO/-6.895268, 112.902734/Jl. Raya Klampis, Karang Anyar, Klampis Bar., Kec. Klampis, Kabupaten Bangkalan, Jawa"/>
    <s v="Sales Force DBS"/>
    <m/>
    <m/>
    <m/>
    <m/>
    <m/>
    <m/>
    <m/>
    <m/>
    <s v="Management Janji"/>
    <s v="2026-10-10 11:00:00|Tanggal : 10 Oktober 2026 Jam : siang Hubungi pelanggan sebelum ke lokasi |40900827|MYDITA"/>
    <s v="FCC"/>
    <d v="2026-09-10T11:55:13"/>
    <d v="2026-10-10T11:00:00"/>
    <m/>
    <s v="PS"/>
    <s v="X"/>
    <s v="NO ADDON"/>
    <n v="202610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0T11:00:00"/>
    <s v="2026-10-10 11:00:00|Tanggal : 10 Oktober 2026 Jam : siang Hubungi pelanggan sebelum ke lokasi |40900827|MYDITA"/>
    <n v="2026"/>
    <n v="10"/>
    <n v="10"/>
    <d v="2026-10-10T00:00:00"/>
    <n v="-0.45833333333575865"/>
    <x v="0"/>
  </r>
  <r>
    <n v="463"/>
    <n v="1002630165"/>
    <n v="3"/>
    <x v="3"/>
    <n v="5"/>
    <s v="MADURA"/>
    <s v="BANGKALAN"/>
    <s v="ARB"/>
    <s v="REG"/>
    <s v="AO"/>
    <x v="0"/>
    <m/>
    <s v="Completed (PS)"/>
    <s v="RBS-Regional 3"/>
    <d v="2026-10-09T15:29:03"/>
    <d v="2026-10-10T14:54:38"/>
    <n v="69407529"/>
    <m/>
    <n v="152439202716"/>
    <s v="TOKO BANGKALAN GEGER"/>
    <s v="ODP-ARB-FH/27"/>
    <s v="WO066107752"/>
    <m/>
    <m/>
    <m/>
    <n v="112.885705"/>
    <n v="-6.9727617000000004"/>
    <s v="AMRBS;403536;AMEX;FANI INDRA SAPUTRO;RBS-3;SURAMADU;PSB;TOKO BANGKALAN GEGER;SITI ROHMAH;ZULKAM;085196946294;FANI;085231654021;hsyafaah699@gmail.com;HSI Bisnis (1:1) 50 Mbps (Rp 439.000) PSB Rp 150.000;"/>
    <s v="Amex"/>
    <m/>
    <m/>
    <m/>
    <m/>
    <m/>
    <m/>
    <m/>
    <m/>
    <s v="Management Janji"/>
    <s v="2026-10-10 15:00:00|Waktu pemasangan: 10 oktober 2026 Jam pemasangan : 08.00 - 12.00 Mohon hubungi pelanggan sebelum ke lokasi  Terima kasih |40971401|MYDITA"/>
    <s v="FCC"/>
    <d v="2026-09-10T15:40:41"/>
    <d v="2026-10-10T15:00:00"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15:00:00"/>
    <s v="2026-10-10 15:00:00|Waktu pemasangan: 10 oktober 2026 Jam pemasangan : 08.00 - 12.00 Mohon hubungi pelanggan sebelum ke lokasi  Terima kasih |40971401|MYDITA"/>
    <n v="2026"/>
    <n v="10"/>
    <n v="10"/>
    <d v="2026-10-10T00:00:00"/>
    <n v="-0.625"/>
    <x v="0"/>
  </r>
  <r>
    <n v="464"/>
    <n v="1002635615"/>
    <n v="3"/>
    <x v="3"/>
    <n v="5"/>
    <s v="MADURA"/>
    <s v="BANGKALAN"/>
    <s v="ARB"/>
    <s v="REG"/>
    <s v="AO"/>
    <x v="0"/>
    <m/>
    <s v="Completed (PS)"/>
    <s v="RBS-Regional 3"/>
    <d v="2026-10-13T16:22:35"/>
    <d v="2026-10-13T18:29:49"/>
    <n v="69404338"/>
    <m/>
    <n v="152439202839"/>
    <s v="BMT UGT CABANG KLAMPIS"/>
    <s v="ODP-ARB-FA/04"/>
    <s v="WO066354029"/>
    <m/>
    <m/>
    <m/>
    <n v="112.909524203101"/>
    <n v="-6.89477908661169"/>
    <s v="AMRBS/403164/DIMAS ARFIANSYAH/R3/JATIM TIMUR/WINBACK 2.0 HSI B2B (1:1) 50MBPS 355RB PSB DISC 70%/FUAD MALIK ROMADHON  0/236.bmt.ugt.klampis@gmail.com"/>
    <s v="Amex"/>
    <m/>
    <m/>
    <m/>
    <m/>
    <m/>
    <m/>
    <m/>
    <m/>
    <s v="Management Janji"/>
    <s v="2026-10-06 11:00:00|Nama : BP FUAD MALIK ROMADHON   No Hp : 082301089918  No Alt :   Tgl Pemasangan : 06 Oktober 2026  Interval : SIANG  Note : Hubungi pelanggan terlebih dahulu|40000798|MYDITA"/>
    <s v="FCC"/>
    <s v="13-10-2026 16:25:18"/>
    <m/>
    <m/>
    <s v="PS"/>
    <s v="X"/>
    <s v="NO ADDON"/>
    <n v="20261013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13T07:00:00"/>
    <s v="2026-10-06 11:00:00|Nama : BP FUAD MALIK ROMADHON   No Hp : 082301089918  No Alt :   Tgl Pemasangan : 06 Oktober 2026  Interval : SIANG  Note : Hubungi pelanggan terlebih dahulu|40000798|MYDITA"/>
    <n v="2026"/>
    <n v="10"/>
    <n v="13"/>
    <d v="2026-10-13T00:00:00"/>
    <n v="-0.29166666666424135"/>
    <x v="0"/>
  </r>
  <r>
    <n v="465"/>
    <n v="1002622415"/>
    <n v="3"/>
    <x v="3"/>
    <n v="5"/>
    <s v="MADURA"/>
    <s v="BANGKALAN"/>
    <s v="ARB"/>
    <s v="REG"/>
    <s v="AO"/>
    <x v="0"/>
    <m/>
    <s v="102 | FOLLOW UP COMPLETED"/>
    <s v="RBS-Regional 3"/>
    <d v="2026-10-05T13:25:06"/>
    <d v="2026-10-13T16:22:35"/>
    <n v="69404338"/>
    <m/>
    <n v="152439202415"/>
    <s v="BMT UGT CABANG KLAMPIS"/>
    <s v="ODP-ARB-FA/17"/>
    <s v="WO065784545"/>
    <m/>
    <m/>
    <m/>
    <n v="112.906099"/>
    <n v="-6.8949543999999996"/>
    <s v="AMRBS/403164/DIMAS ARFIANSYAH/R3/JATIM TIMUR/WINBACK 2.0 HSI B2B (1:1) 50MBPS 355RB PSB DISC 70%/FUAD MALIK ROMADHON  0/236.bmt.ugt.klampis@gmail.com"/>
    <s v="Amex"/>
    <m/>
    <m/>
    <m/>
    <m/>
    <m/>
    <m/>
    <m/>
    <m/>
    <s v="Management Janji"/>
    <s v="2026-10-06 11:00:00|Nama : BP FUAD MALIK ROMADHON  No Hp : 082301089918 No Alt :  Tgl Pemasangan : 06 Oktober 2026 Interval : SIANG Note : Hubungi pelanggan terlebih dahulu|40000798|MYDITA"/>
    <s v="FCC"/>
    <d v="2026-05-10T13:40:15"/>
    <d v="2026-10-06T11:00:00"/>
    <m/>
    <s v="REVOKE"/>
    <s v="X"/>
    <s v="NO ADDON"/>
    <m/>
    <s v="Follow Up Revoke Completed, New Order ID : SC1002635615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11:00:00"/>
    <s v="2026-10-06 11:00:00|Nama : BP FUAD MALIK ROMADHON  No Hp : 082301089918 No Alt :  Tgl Pemasangan : 06 Oktober 2026 Interval : SIANG Note : Hubungi pelanggan terlebih dahulu|40000798|MYDITA"/>
    <m/>
    <m/>
    <m/>
    <e v="#NUM!"/>
    <e v="#NUM!"/>
    <x v="1"/>
  </r>
  <r>
    <n v="466"/>
    <n v="1002619519"/>
    <n v="3"/>
    <x v="3"/>
    <n v="5"/>
    <s v="MADURA"/>
    <s v="BANGKALAN"/>
    <s v="BKL"/>
    <s v="REG"/>
    <s v="AO"/>
    <x v="0"/>
    <s v="1P INET"/>
    <s v="Completed (PS)"/>
    <s v="RBS-Regional 3"/>
    <d v="2026-10-02T11:17:35"/>
    <d v="2026-10-03T17:21:55"/>
    <n v="69402942"/>
    <m/>
    <n v="152435910665"/>
    <s v="YAYASAN NURUL ANWAR"/>
    <s v="ODP-BKL-FED/05"/>
    <s v="WO065561704"/>
    <m/>
    <m/>
    <m/>
    <n v="112.7520674"/>
    <n v="-7.0912961000000001"/>
    <s v="MD|MYDB-20261001270141|DN00001/MN00802|YAYASAN NURUL ANWAR|085733019707"/>
    <s v="MYDIGIBIZPARTNER"/>
    <m/>
    <m/>
    <m/>
    <m/>
    <m/>
    <m/>
    <m/>
    <m/>
    <s v="Management Janji"/>
    <s v="2026-10-03 08:00:00 | Nama PIC : bapak yusuf No HP : 085733019707 Alt :  M Janji : (SABTU/3/oktober/2026) jam Pasang : 09:00 Note : hubungi pelanggan jika ingin kelokasi"/>
    <s v="FCC"/>
    <d v="2026-02-10T11:25:24"/>
    <d v="2026-10-03T08:00:00"/>
    <m/>
    <s v="PS"/>
    <s v="X"/>
    <s v="NETMONK"/>
    <n v="20261003"/>
    <s v="Completed"/>
    <s v="HSI Bisnis Bundling Netmonk Promo 2026 PSB 70% - 150 Mbps"/>
    <s v="INDIBIZ"/>
    <m/>
    <m/>
    <d v="2026-10-03T08:00:00"/>
    <s v="2026-10-03 08:00:00 | Nama PIC : bapak yusuf No HP : 085733019707 Alt :  M Janji : (SABTU/3/oktober/2026) jam Pasang : 09:00 Note : hubungi pelanggan jika ingin kelokasi"/>
    <n v="2026"/>
    <n v="10"/>
    <n v="3"/>
    <d v="2026-10-03T00:00:00"/>
    <n v="-0.33333333333575865"/>
    <x v="0"/>
  </r>
  <r>
    <n v="467"/>
    <n v="1002637440"/>
    <n v="3"/>
    <x v="3"/>
    <n v="5"/>
    <s v="MADURA"/>
    <s v="BANGKALAN"/>
    <s v="BKL"/>
    <s v="REG"/>
    <s v="AO"/>
    <x v="0"/>
    <m/>
    <s v="Completed (PS)"/>
    <s v="RBS-Regional 3"/>
    <d v="2026-10-14T17:49:18"/>
    <d v="2026-10-14T20:25:19"/>
    <n v="69405319"/>
    <m/>
    <n v="152435910796"/>
    <s v="Toko The Nice Play Land"/>
    <s v="ODP-BKL-FBM/31"/>
    <s v="WO066432965"/>
    <m/>
    <m/>
    <m/>
    <n v="112.79893314746199"/>
    <n v="-7.0602183833860996"/>
    <s v="|MN02601|/Toko The Nice Play Land/HSI Bisnis Promo HUT Telkom (1:1) 100 Mbps (Rp 535.000) PSB Rp 150.000/082310510505 - 081295008009/muhammadnurhuda206@gmail.com/Muhammad Nur Huda/Jl. Raya Poter No.18, Gersaba, Poter, Kec. Tanah Merah, Kabupaten Bangkalan"/>
    <s v="Sales Force DBS"/>
    <m/>
    <m/>
    <m/>
    <m/>
    <m/>
    <m/>
    <m/>
    <m/>
    <s v="Management Janji"/>
    <s v="2026-10-08 11:00:00|M Janji : (08/10/2026)  jam Pasang : 09:00  Note : hubungi pelanggan jika ingin kelokasi  |40971304|MYDITA"/>
    <s v="FCC"/>
    <s v="14-10-2026 17:55:00"/>
    <m/>
    <m/>
    <s v="PS"/>
    <s v="X"/>
    <s v="NO ADDON"/>
    <n v="20261014"/>
    <s v="Completed"/>
    <s v="- 11_11446;Biaya PSB HSI EBIS Tunai di Depan ~ 11[150000]  - E23015;E23015 ~ ES23 - Perangkat ONT[0]  - E23015~null~44292;E23015||11||Abodemen 0[0]  - E23015~null~E23015_SWONTDUALB;SWONTDUALB ~ Biaya Sewa ONT Dual Band ~ E23015[50000]  - E25060;E25060 ~ E"/>
    <s v="INDIBIZ"/>
    <m/>
    <m/>
    <d v="2026-10-14T07:00:00"/>
    <s v="2026-10-08 11:00:00|M Janji : (08/10/2026)  jam Pasang : 09:00  Note : hubungi pelanggan jika ingin kelokasi  |40971304|MYDITA"/>
    <n v="2026"/>
    <n v="10"/>
    <n v="14"/>
    <d v="2026-10-14T00:00:00"/>
    <n v="-0.29166666666424135"/>
    <x v="0"/>
  </r>
  <r>
    <n v="468"/>
    <n v="1002625032"/>
    <n v="3"/>
    <x v="3"/>
    <n v="5"/>
    <s v="MADURA"/>
    <s v="BANGKALAN"/>
    <s v="BKL"/>
    <s v="REG"/>
    <s v="AO"/>
    <x v="0"/>
    <m/>
    <s v="102 | FOLLOW UP COMPLETED"/>
    <s v="RBS-Regional 3"/>
    <d v="2026-10-06T16:47:50"/>
    <d v="2026-10-14T17:49:17"/>
    <n v="69405319"/>
    <m/>
    <n v="152435910707"/>
    <s v="Toko The Nice Play Land"/>
    <s v="ODP-BKL-FAZ/14"/>
    <s v="WO065931493"/>
    <m/>
    <m/>
    <m/>
    <n v="112.798074689283"/>
    <n v="-7.0598232391478897"/>
    <s v="|MN02601|/Toko The Nice Play Land/HSI Bisnis Promo HUT Telkom (1:1) 100 Mbps (Rp 535.000) PSB Rp 150.000/082310510505 - 081295008009/muhammadnurhuda206@gmail.com/Muhammad Nur Huda/Jl. Raya Poter No.18, Gersaba, Poter, Kec. Tanah Merah, Kabupaten Bangkalan"/>
    <s v="Sales Force DBS"/>
    <m/>
    <m/>
    <m/>
    <m/>
    <m/>
    <m/>
    <m/>
    <m/>
    <s v="Management Janji"/>
    <s v="2026-10-08 11:00:00|M Janji : (08/10/2026) jam Pasang : 09:00 Note : hubungi pelanggan jika ingin kelokasi |40971304|MYDITA"/>
    <s v="FCC"/>
    <d v="2026-06-10T16:55:20"/>
    <d v="2026-10-08T11:00:00"/>
    <s v="Kendala Pelanggan"/>
    <s v="REVOKE"/>
    <s v="X"/>
    <s v="NO ADDON"/>
    <m/>
    <s v="Follow Up Revoke Completed, New Order ID : SC1002637440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8T11:00:00"/>
    <s v="2026-10-08 11:00:00|M Janji : (08/10/2026) jam Pasang : 09:00 Note : hubungi pelanggan jika ingin kelokasi |40971304|MYDITA"/>
    <m/>
    <m/>
    <m/>
    <e v="#NUM!"/>
    <e v="#NUM!"/>
    <x v="1"/>
  </r>
  <r>
    <n v="469"/>
    <n v="1002637329"/>
    <n v="3"/>
    <x v="3"/>
    <n v="5"/>
    <s v="MADURA"/>
    <s v="BANGKALAN"/>
    <s v="BKL"/>
    <s v="REG"/>
    <s v="AO"/>
    <x v="0"/>
    <m/>
    <s v="SIBEL - CREATE ORDER FAIL"/>
    <s v="RBS-Regional 3"/>
    <d v="2026-10-14T16:35:09"/>
    <d v="2026-10-15T15:22:18"/>
    <n v="69410372"/>
    <m/>
    <n v="152435910421"/>
    <s v="BMT UGT CAPEM BANGKALAN"/>
    <s v="ODP-BKL-FLA/30"/>
    <s v="WO066429913"/>
    <m/>
    <m/>
    <m/>
    <n v="112.74436059999999"/>
    <n v="-7.0292304999999997"/>
    <s v="AMRBS/403164/DIMAS ARFIANSYAH /R3/JATIM TIMUR/WINBACK 2.0 HSI B2B (1:1) 50MBPS 355RB PSB DISC 70%/MUHAMMAD HOIRUL WAFA 0/205.bangkalan@gmail.com"/>
    <s v="Amex"/>
    <m/>
    <m/>
    <m/>
    <m/>
    <m/>
    <m/>
    <m/>
    <m/>
    <s v="Management Janji"/>
    <s v="2026-10-15 15:00:00|Tanggal Pemasangan : 15 Oktober 2026 Jam Pemasangan : 08:00 15:00 Info Tambahan : Hubungi pelanggan dulu sebelum ke lokasi terimakasih|40961370|MYDITA"/>
    <s v="FCC"/>
    <s v="14-10-2026 16:39:59"/>
    <d v="2026-10-15T15:00:00"/>
    <m/>
    <s v="INPROGRESS_SC"/>
    <s v="X"/>
    <s v="NO ADDON"/>
    <m/>
    <s v="Error invoking service 'EAI Siebel Adapter', method 'Upsert' at step 'Upsert CA BA SA'.(SBL-BPR-00162) -- Method 'WriteRecor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5T15:00:00"/>
    <s v="2026-10-15 15:00:00|Tanggal Pemasangan : 15 Oktober 2026 Jam Pemasangan : 08:00 15:00 Info Tambahan : Hubungi pelanggan dulu sebelum ke lokasi terimakasih|40961370|MYDITA"/>
    <m/>
    <m/>
    <m/>
    <e v="#NUM!"/>
    <e v="#NUM!"/>
    <x v="1"/>
  </r>
  <r>
    <n v="470"/>
    <n v="1002632973"/>
    <n v="3"/>
    <x v="3"/>
    <n v="5"/>
    <s v="MADURA"/>
    <s v="BANGKALAN"/>
    <s v="BEA"/>
    <s v="REG"/>
    <s v="AO"/>
    <x v="0"/>
    <m/>
    <s v="Completed (PS)"/>
    <s v="RBS-Regional 3"/>
    <d v="2026-10-12T13:41:16"/>
    <d v="2026-10-12T14:21:44"/>
    <n v="69403764"/>
    <m/>
    <n v="152459202007"/>
    <s v="SMKS AL HAMIDIYAH"/>
    <s v="ODP-BEA-FA/106"/>
    <s v="WO066259039"/>
    <m/>
    <m/>
    <m/>
    <n v="113.06633340044399"/>
    <n v="-7.1264435673844098"/>
    <s v="MD|MYDB-20261003270239|DN00001/MN00802|SMKS AL HAMIDIYAH|082331634880"/>
    <s v="MYDIGIBIZPARTNER"/>
    <m/>
    <m/>
    <m/>
    <m/>
    <m/>
    <m/>
    <m/>
    <m/>
    <s v="Management Janji"/>
    <s v="2026-10-05 08:00:00 | Nama PIC : ibu nurul  No HP :  082331634880  Alt :   M Janji : (SENIN/5/OKTOBER/2026)  jam Pasang : 09:00  Note : hubungi pelanggan jika ingin kelokasi"/>
    <s v="FCC"/>
    <d v="2026-12-10T13:55:32"/>
    <m/>
    <m/>
    <s v="PS"/>
    <s v="X"/>
    <s v="NETMONK"/>
    <n v="202610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2T07:00:00"/>
    <s v="2026-10-05 08:00:00 | Nama PIC : ibu nurul  No HP :  082331634880  Alt :   M Janji : (SENIN/5/OKTOBER/2026)  jam Pasang : 09:00  Note : hubungi pelanggan jika ingin kelokasi"/>
    <n v="2026"/>
    <n v="10"/>
    <n v="12"/>
    <d v="2026-10-12T00:00:00"/>
    <n v="-0.29166666666424135"/>
    <x v="0"/>
  </r>
  <r>
    <n v="471"/>
    <n v="1002621239"/>
    <n v="3"/>
    <x v="3"/>
    <n v="5"/>
    <s v="MADURA"/>
    <s v="BANGKALAN"/>
    <s v="BEA"/>
    <s v="REG"/>
    <s v="AO"/>
    <x v="0"/>
    <s v="1P INET"/>
    <s v="102 | FOLLOW UP COMPLETED"/>
    <s v="RBS-Regional 3"/>
    <d v="2026-10-04T08:28:35"/>
    <d v="2026-10-12T13:41:15"/>
    <n v="69403764"/>
    <m/>
    <n v="152459201650"/>
    <s v="SMKS AL HAMIDIYAH"/>
    <s v="ODP-BEA-FAB/06 FAB/D01/06.01"/>
    <s v="WO065688532"/>
    <m/>
    <m/>
    <m/>
    <n v="113.100963011384"/>
    <n v="-7.0686880701344297"/>
    <s v="MD|MYDB-20261003270239|DN00001/MN00802|SMKS AL HAMIDIYAH|082331634880"/>
    <s v="MYDIGIBIZPARTNER"/>
    <m/>
    <m/>
    <m/>
    <m/>
    <m/>
    <m/>
    <m/>
    <m/>
    <s v="Management Janji"/>
    <s v="2026-10-05 08:00:00 | Nama PIC : ibu nurul No HP : 082331634880 Alt :  M Janji : (SENIN/5/OKTOBER/2026) jam Pasang : 09:00 Note : hubungi pelanggan jika ingin kelokasi"/>
    <s v="FCC"/>
    <d v="2026-04-10T08:40:22"/>
    <d v="2026-10-05T08:00:00"/>
    <s v="Kendala Pelanggan"/>
    <s v="REVOKE"/>
    <s v="X"/>
    <s v="NETMONK"/>
    <m/>
    <s v="Follow Up Revoke Completed, New Order ID : SC1002632973"/>
    <s v="HSI Bisnis Bundling Netmonk Promo 2026 PSB 70% - 100 Mbps"/>
    <s v="INDIBIZ"/>
    <m/>
    <m/>
    <d v="2026-10-05T08:00:00"/>
    <s v="2026-10-05 08:00:00 | Nama PIC : ibu nurul No HP : 082331634880 Alt :  M Janji : (SENIN/5/OKTOBER/2026) jam Pasang : 09:00 Note : hubungi pelanggan jika ingin kelokasi"/>
    <m/>
    <m/>
    <m/>
    <e v="#NUM!"/>
    <e v="#NUM!"/>
    <x v="1"/>
  </r>
  <r>
    <n v="472"/>
    <n v="1002620451"/>
    <n v="3"/>
    <x v="3"/>
    <n v="5"/>
    <s v="MADURA"/>
    <s v="BANGKALAN"/>
    <s v="KML"/>
    <s v="REG"/>
    <s v="AO"/>
    <x v="0"/>
    <m/>
    <s v="Completed (PS)"/>
    <s v="RBS-Regional 3"/>
    <d v="2026-10-02T16:34:24"/>
    <d v="2026-10-05T18:08:21"/>
    <n v="69403303"/>
    <m/>
    <n v="152436205724"/>
    <s v="Kost Putri Pak Ningwar 2"/>
    <s v="ODP-KML-FJ/09"/>
    <s v="WO065629699"/>
    <m/>
    <m/>
    <m/>
    <n v="112.721456166957"/>
    <n v="-7.1255792169147698"/>
    <s v="|MN02601|/Kost Putri Pak Ningwar 2/Mohammad Kafin Nafik/+6282337129983/mohammadkafinnafik09@gmail.com/HSI Bisnis Promo HUT Telkom (1:1) 100 Mbps (Rp 535.000) PSB Rp 150.000"/>
    <s v="Sales Force DBS"/>
    <m/>
    <m/>
    <m/>
    <m/>
    <m/>
    <m/>
    <m/>
    <m/>
    <s v="Management Janji"/>
    <s v="2026-10-05 08:00:00|Nama : BU SANIA (OWNER) No Hp : 082337129983 No Alt :  Tgl Pemasangan : 05 Oktober 2026 Interval : PAGI SIANG Note : Hubungi pelanggan terlebih dahulu|40931149|MYDITA"/>
    <s v="FCC"/>
    <d v="2026-02-10T16:40:22"/>
    <d v="2026-10-05T08:00:00"/>
    <m/>
    <s v="PS"/>
    <s v="X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8:00:00"/>
    <s v="2026-10-05 08:00:00|Nama : BU SANIA (OWNER) No Hp : 082337129983 No Alt :  Tgl Pemasangan : 05 Oktober 2026 Interval : PAGI SIANG Note : Hubungi pelanggan terlebih dahulu|40931149|MYDITA"/>
    <n v="2026"/>
    <n v="10"/>
    <n v="5"/>
    <d v="2026-10-05T00:00:00"/>
    <n v="-0.33333333333575865"/>
    <x v="0"/>
  </r>
  <r>
    <n v="473"/>
    <n v="1002622783"/>
    <n v="3"/>
    <x v="3"/>
    <n v="5"/>
    <s v="MADURA"/>
    <s v="BANGKALAN"/>
    <s v="KML"/>
    <s v="REG"/>
    <s v="AO"/>
    <x v="0"/>
    <m/>
    <s v="Completed (PS)"/>
    <s v="RBS-Regional 3"/>
    <d v="2026-10-05T15:07:14"/>
    <d v="2026-10-05T18:08:41"/>
    <n v="69403384"/>
    <m/>
    <n v="152436205811"/>
    <s v="TOKO MEGA GROSIR"/>
    <s v="ODP-KML-FC/42"/>
    <s v="WO065787803"/>
    <m/>
    <m/>
    <m/>
    <n v="112.891474557712"/>
    <n v="-7.1536113354964499"/>
    <s v="|MN00213|/TOKO MEGA GROSIR/MOH HORI/082359628709/grosirmegajaya@gmail.com/HSI Bisnis + Netmonk Promo 2026 150 Mbps (Rp 676.100) PSB 150.000/"/>
    <s v="Sales Force DBS"/>
    <m/>
    <m/>
    <m/>
    <m/>
    <m/>
    <m/>
    <m/>
    <m/>
    <s v="Management Janji"/>
    <s v="2026-10-04 11:00:00|Tanggal pemasangan: 04/11//2026  Jam pemasangan : pagi/siang  Info Tambahan : Hubungi pelanggan dulu sebelum ke lokasi.  terima kasih|40000798|MYDITA"/>
    <s v="FCC"/>
    <d v="2026-05-10T15:11:09"/>
    <m/>
    <m/>
    <s v="PS"/>
    <s v="X"/>
    <s v="NETMONK"/>
    <n v="2026100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05T07:00:00"/>
    <s v="2026-10-04 11:00:00|Tanggal pemasangan: 04/11//2026  Jam pemasangan : pagi/siang  Info Tambahan : Hubungi pelanggan dulu sebelum ke lokasi.  terima kasih|40000798|MYDITA"/>
    <n v="2026"/>
    <n v="10"/>
    <n v="5"/>
    <d v="2026-10-05T00:00:00"/>
    <n v="-0.29166666666424135"/>
    <x v="0"/>
  </r>
  <r>
    <n v="474"/>
    <n v="1002623690"/>
    <n v="3"/>
    <x v="3"/>
    <n v="5"/>
    <s v="MADURA"/>
    <s v="BANGKALAN"/>
    <s v="KML"/>
    <s v="REG"/>
    <s v="AO"/>
    <x v="0"/>
    <s v="1P INET"/>
    <s v="Completed (PS)"/>
    <s v="RBS-Regional 3"/>
    <d v="2026-10-06T09:55:35"/>
    <d v="2026-10-06T16:30:32"/>
    <n v="69404757"/>
    <m/>
    <n v="152436205813"/>
    <s v="TOKO JUMRIYAH BERKAH"/>
    <s v="ODP-KML-FAC/61 FAC/D07/61.01"/>
    <s v="WO065831327"/>
    <m/>
    <m/>
    <m/>
    <n v="112.7200565"/>
    <n v="-7.1267005999999897"/>
    <s v="|MN00086|MYIA-094750575042/POI/Jumriyah/085330419395/mcijumriyah@gmail.com"/>
    <s v="MYIB_ASSISTANT"/>
    <m/>
    <m/>
    <m/>
    <m/>
    <m/>
    <m/>
    <m/>
    <m/>
    <s v="Management Janji"/>
    <s v="2026-10-07 08:00:00 | Nama :JUMRIYAH No HP :081387637744 No Alternatif : M Janji : 07/10/2026 Jam Pasang : Pagi NoteÃ‚Â :  Hubungi terlebih dahulu sebelum ke lokasi"/>
    <s v="FCC"/>
    <d v="2026-06-10T10:10:36"/>
    <d v="2026-10-07T08:00:00"/>
    <m/>
    <s v="PS"/>
    <s v="X"/>
    <s v="NO ADDON"/>
    <n v="20261006"/>
    <s v="Completed"/>
    <s v="HSI Bisnis Basic Promo Hari Pelanggan Nasional PSB 70% - 200 Mbps"/>
    <s v="INDIBIZ"/>
    <m/>
    <m/>
    <d v="2026-10-07T08:00:00"/>
    <s v="2026-10-07 08:00:00 | Nama :JUMRIYAH No HP :081387637744 No Alternatif : M Janji : 07/10/2026 Jam Pasang : Pagi NoteÃ‚Â :  Hubungi terlebih dahulu sebelum ke lokasi"/>
    <n v="2026"/>
    <n v="10"/>
    <n v="6"/>
    <d v="2026-10-06T00:00:00"/>
    <n v="-1.3333333333357587"/>
    <x v="0"/>
  </r>
  <r>
    <n v="475"/>
    <n v="1002620621"/>
    <n v="3"/>
    <x v="3"/>
    <n v="5"/>
    <s v="MADURA"/>
    <s v="BANGKALAN"/>
    <s v="KML"/>
    <s v="REG"/>
    <s v="AO"/>
    <x v="0"/>
    <m/>
    <s v="102 | FOLLOW UP COMPLETED"/>
    <s v="RBS-Regional 3"/>
    <d v="2026-10-02T18:07:03"/>
    <d v="2026-10-05T15:07:13"/>
    <n v="69403384"/>
    <m/>
    <n v="152436205726"/>
    <s v="TOKO MEGA GROSIR"/>
    <s v="ODP-KML-FC/39"/>
    <s v="WO065645740"/>
    <m/>
    <m/>
    <m/>
    <n v="112.8932922"/>
    <n v="-7.1542700000000004"/>
    <s v="|MN00213|/TOKO MEGA GROSIR/MOH HORI/082359628709/grosirmegajaya@gmail.com/HSI Bisnis + Netmonk Promo 2026 150 Mbps (Rp 676.100) PSB 150.000/"/>
    <s v="Sales Force DBS"/>
    <m/>
    <m/>
    <m/>
    <m/>
    <m/>
    <m/>
    <m/>
    <m/>
    <s v="Management Janji"/>
    <s v="2026-10-04 11:00:00|Tanggal pemasangan: 04/11//2026 Jam pemasangan : pagi/siang Info Tambahan : Hubungi pelanggan dulu sebelum ke lokasi. terima kasih|40000798|MYDITA"/>
    <s v="FCC"/>
    <d v="2026-02-10T18:10:46"/>
    <d v="2026-10-04T11:00:00"/>
    <m/>
    <s v="REVOKE"/>
    <s v="X"/>
    <s v="NETMONK"/>
    <m/>
    <s v="Follow Up Revoke Completed, New Order ID : SC1002622783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04T11:00:00"/>
    <s v="2026-10-04 11:00:00|Tanggal pemasangan: 04/11//2026 Jam pemasangan : pagi/siang Info Tambahan : Hubungi pelanggan dulu sebelum ke lokasi. terima kasih|40000798|MYDITA"/>
    <m/>
    <m/>
    <m/>
    <e v="#NUM!"/>
    <e v="#NUM!"/>
    <x v="1"/>
  </r>
  <r>
    <n v="476"/>
    <n v="1002639164"/>
    <n v="3"/>
    <x v="3"/>
    <n v="5"/>
    <s v="MADURA"/>
    <s v="BANGKALAN"/>
    <s v="TBU"/>
    <s v="REG"/>
    <s v="AO"/>
    <x v="0"/>
    <m/>
    <s v="MYCX - FAIL"/>
    <s v="RBS-Regional 3"/>
    <d v="2026-10-15T17:10:57"/>
    <d v="2026-10-15T17:16:02"/>
    <n v="69411049"/>
    <m/>
    <n v="152458900165"/>
    <s v="KONTRAKAN TERATAI"/>
    <s v="ODP-TBU-FAA/91"/>
    <m/>
    <m/>
    <m/>
    <m/>
    <n v="113.083622132548"/>
    <n v="-6.8926504893703502"/>
    <s v="|MN02601|/KONTRAKAN TERATAI/KUSWATUL HASANAH/085708981555/081939201484/kuswatulhasanah41@gmail.com/HSI Bisnis + Netmonk Promo 2026 200 Mbps (Rp 846.100) PSB 150.000/"/>
    <s v="Sales Force DBS"/>
    <m/>
    <m/>
    <m/>
    <m/>
    <m/>
    <m/>
    <m/>
    <m/>
    <m/>
    <m/>
    <m/>
    <s v="15-10-2026 17:25:12"/>
    <m/>
    <m/>
    <s v="INPROGRESS_SC"/>
    <s v="X"/>
    <s v="NETMONK"/>
    <m/>
    <s v="SEND PAPERLESS FAIL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</r>
  <r>
    <n v="477"/>
    <n v="1002631494"/>
    <n v="3"/>
    <x v="3"/>
    <n v="5"/>
    <s v="MADURA"/>
    <s v="BANGKALAN"/>
    <s v="OMB"/>
    <s v="REG"/>
    <s v="AO"/>
    <x v="0"/>
    <m/>
    <s v="Completed (PS)"/>
    <s v="RBS-Regional 3"/>
    <d v="2026-10-11T11:17:49"/>
    <d v="2026-10-11T13:27:17"/>
    <n v="69406289"/>
    <m/>
    <n v="152438201864"/>
    <s v="MADRASAH DINIYAH TAKLIMIYAH MISBAHUS SUDUR"/>
    <s v="ODP-OMB-FD/02"/>
    <s v="WO066194624"/>
    <m/>
    <m/>
    <m/>
    <n v="113.334802289289"/>
    <n v="-7.0517824483006502"/>
    <s v="MD|MYDB-20261008270452|DN00001/MN02006|MADRASAH DINIYAH TAKLIMIYAH MISBAHUS SUDUR|087718501420"/>
    <s v="MYDIGIBIZPARTNER"/>
    <m/>
    <m/>
    <m/>
    <m/>
    <m/>
    <m/>
    <m/>
    <m/>
    <s v="Management Janji"/>
    <s v="2026-10-09 08:00:00 | Nama Pic : bp durdi   No Hp Pic : 087718501420  No alt : -  Jam Pemasangan : pagi   Tanggal Pemasangan : 9 Oktober 2026"/>
    <s v="FCC"/>
    <d v="2026-11-10T11:25:29"/>
    <m/>
    <m/>
    <s v="PS"/>
    <s v="X"/>
    <s v="NO ADDON"/>
    <n v="202610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1T07:00:00"/>
    <s v="2026-10-09 08:00:00 | Nama Pic : bp durdi   No Hp Pic : 087718501420  No alt : -  Jam Pemasangan : pagi   Tanggal Pemasangan : 9 Oktober 2026"/>
    <n v="2026"/>
    <n v="10"/>
    <n v="11"/>
    <d v="2026-10-11T00:00:00"/>
    <n v="-0.29166666666424135"/>
    <x v="0"/>
  </r>
  <r>
    <n v="478"/>
    <n v="1002627263"/>
    <n v="3"/>
    <x v="3"/>
    <n v="5"/>
    <s v="MADURA"/>
    <s v="BANGKALAN"/>
    <s v="OMB"/>
    <s v="REG"/>
    <s v="AO"/>
    <x v="0"/>
    <s v="1P INET"/>
    <s v="102 | FOLLOW UP COMPLETED"/>
    <s v="RBS-Regional 3"/>
    <d v="2026-10-08T09:40:34"/>
    <d v="2026-10-11T11:17:48"/>
    <n v="69406289"/>
    <m/>
    <n v="152438209044"/>
    <s v="MADRASAH DINIYAH TAKLIMIYAH MISBAHUS SUDUR"/>
    <s v="ODP-OMB-FD/02 FD/D02/02.01"/>
    <s v="WO065987476"/>
    <m/>
    <m/>
    <m/>
    <n v="113.334747701883"/>
    <n v="-7.0517742082461101"/>
    <s v="MD|MYDB-20261008270452|DN00001/MN02006|MADRASAH DINIYAH TAKLIMIYAH MISBAHUS SUDUR|087718501420"/>
    <s v="MYDIGIBIZPARTNER"/>
    <m/>
    <m/>
    <m/>
    <m/>
    <m/>
    <m/>
    <m/>
    <m/>
    <s v="Management Janji"/>
    <s v="2026-10-09 08:00:00 | Nama Pic : bp durdi  No Hp Pic : 087718501420 No alt : - Jam Pemasangan : pagi  Tanggal Pemasangan : 9 Oktober 2026"/>
    <s v="FCC"/>
    <d v="2026-08-10T09:55:19"/>
    <d v="2026-10-09T08:00:00"/>
    <s v="Kendala Pelanggan"/>
    <s v="REVOKE"/>
    <s v="X"/>
    <s v="NO ADDON"/>
    <m/>
    <s v="Follow Up Revoke Completed, New Order ID : SC1002631494"/>
    <s v="HSI Bisnis Promo Hari Pelanggan Nasional PSB 70% - 200 Mbps"/>
    <s v="INDIBIZ"/>
    <m/>
    <m/>
    <d v="2026-10-09T08:00:00"/>
    <s v="2026-10-09 08:00:00 | Nama Pic : bp durdi  No Hp Pic : 087718501420 No alt : - Jam Pemasangan : pagi  Tanggal Pemasangan : 9 Oktober 2026"/>
    <m/>
    <m/>
    <m/>
    <e v="#NUM!"/>
    <e v="#NUM!"/>
    <x v="1"/>
  </r>
  <r>
    <n v="479"/>
    <n v="1002621763"/>
    <n v="3"/>
    <x v="3"/>
    <n v="5"/>
    <s v="MADURA"/>
    <s v="BANGKALAN"/>
    <s v="SPG"/>
    <s v="REG"/>
    <s v="AO"/>
    <x v="0"/>
    <m/>
    <s v="Completed (PS)"/>
    <s v="RBS-Regional 3"/>
    <d v="2026-10-05T09:37:43"/>
    <d v="2026-10-06T14:44:39"/>
    <n v="69404064"/>
    <m/>
    <n v="152434914046"/>
    <s v="UPTD PUSKESMAS BANJAR"/>
    <s v="ODP-SPG-FS/65"/>
    <s v="WO065747565"/>
    <m/>
    <m/>
    <m/>
    <n v="113.2519231"/>
    <n v="-7.1953864999999997"/>
    <s v="|MN02600|/UPTD PUSKESMAS BANJAR/085940366345/zheenmradas67@gmail.com/HSI Bisnis Promo HUT Telkom (1:1) 150 Mbps (Rp 620.000) PSB Rp 150.000/Zainal Abidin/Jl.Banjar no 01,Kedundung kota Sampang Madura Jawa Timur"/>
    <s v="Sales Force DBS"/>
    <m/>
    <m/>
    <m/>
    <m/>
    <m/>
    <m/>
    <m/>
    <m/>
    <s v="Management Janji"/>
    <s v="2026-10-06 08:00:00|No HP : 085940366345 No Alt : - M Janji : 06 Oktober 2026 Jam Pasang : Pagi / Siang Note : hubungi pelanggan jika ingin kelokasi |40000802|MYDITA"/>
    <s v="FCC"/>
    <d v="2026-05-10T09:40:06"/>
    <d v="2026-10-06T08:00:00"/>
    <m/>
    <s v="PS"/>
    <s v="SAMPANG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6T08:00:00"/>
    <s v="2026-10-06 08:00:00|No HP : 085940366345 No Alt : - M Janji : 06 Oktober 2026 Jam Pasang : Pagi / Siang Note : hubungi pelanggan jika ingin kelokasi |40000802|MYDITA"/>
    <n v="2026"/>
    <n v="10"/>
    <n v="6"/>
    <d v="2026-10-06T00:00:00"/>
    <n v="-0.33333333333575865"/>
    <x v="0"/>
  </r>
  <r>
    <n v="480"/>
    <n v="1002634569"/>
    <n v="3"/>
    <x v="3"/>
    <n v="5"/>
    <s v="MADURA"/>
    <s v="BANGKALAN"/>
    <s v="SPG"/>
    <s v="REG"/>
    <s v="AO"/>
    <x v="0"/>
    <s v="1P INET"/>
    <s v="MIA - INVALID SURVEY"/>
    <s v="RBS-Regional 3"/>
    <d v="2026-10-13T10:53:35"/>
    <d v="2026-10-13T17:58:16"/>
    <n v="69409226"/>
    <m/>
    <n v="152434914682"/>
    <s v="SMP Islam Nurul Huda"/>
    <s v="ODP-SPG-FP/64 FP/D05/64.01"/>
    <s v="WO066315771"/>
    <m/>
    <m/>
    <m/>
    <n v="113.3471083"/>
    <n v="-7.1752307999999898"/>
    <s v="|MN02326|MYIA-018929784875/POI/Muzeri/082335974057/smpislamnurulhuda123@gmail.com"/>
    <s v="MYIB_ASSISTANT"/>
    <m/>
    <m/>
    <m/>
    <m/>
    <m/>
    <m/>
    <m/>
    <m/>
    <s v="Management Janji"/>
    <s v="2026-10-14 08:00:00 | Manja : 14 Okt 2026 Jam : Pagi (08.00) Note : Hubungi pelanggan terlebih dahulu"/>
    <s v="FCC"/>
    <s v="13-10-2026 10:55:12"/>
    <d v="2026-10-14T08:00:00"/>
    <m/>
    <s v="SURVEY_NEW_MANJA"/>
    <s v="SAMPANG"/>
    <s v="NO ADDON"/>
    <m/>
    <s v="MIE - INVALID SURVEY - Kendala Jalur/Rute Tarikan"/>
    <s v="HSI Bisnis Promo Hari Pelanggan Nasional PSB 70% - 300 Mbps"/>
    <s v="INDIBIZ"/>
    <m/>
    <m/>
    <d v="2026-10-14T08:00:00"/>
    <s v="2026-10-14 08:00:00 | Manja : 14 Okt 2026 Jam : Pagi (08.00) Note : Hubungi pelanggan terlebih dahulu"/>
    <m/>
    <m/>
    <m/>
    <e v="#NUM!"/>
    <e v="#NUM!"/>
    <x v="1"/>
  </r>
  <r>
    <n v="481"/>
    <n v="1002630858"/>
    <n v="3"/>
    <x v="3"/>
    <n v="5"/>
    <s v="MADURA"/>
    <s v="BANGKALAN"/>
    <s v="KPP"/>
    <s v="REG"/>
    <s v="AO"/>
    <x v="0"/>
    <s v="1P INET"/>
    <s v="Completed (PS)"/>
    <s v="RBS-Regional 3"/>
    <d v="2026-10-10T12:19:35"/>
    <d v="2026-10-11T20:01:29"/>
    <n v="69407875"/>
    <m/>
    <n v="152437905914"/>
    <s v="PONPES SALAFIYAH NURUL JADID 2"/>
    <s v="ODP-KPP-FAD/96 FAD/D02/96.01"/>
    <s v="WO066151000"/>
    <m/>
    <m/>
    <m/>
    <n v="113.28251400000001"/>
    <n v="-6.9111269999999996"/>
    <s v="|MC20002|MYIA-045779624652/POI/BUDIYANTO/082240387560/budiyanto09260067@tmails.net"/>
    <s v="MYIB_ASSISTANT"/>
    <m/>
    <m/>
    <m/>
    <m/>
    <m/>
    <m/>
    <m/>
    <m/>
    <s v="Management Janji"/>
    <s v="2026-10-11 11:00:00 | Nama :BUDIYANTO No HP :082240387560 No Alternatif : M Janji : 11/10/2026 Jam Pasang : Pagi NoteÃ‚Â :  Hubungi terlebih dahulu sebelum ke lokasi"/>
    <s v="FCC"/>
    <d v="2026-10-10T12:24:58"/>
    <d v="2026-10-11T11:00:00"/>
    <m/>
    <s v="PS"/>
    <s v="X"/>
    <s v="NO ADDON"/>
    <n v="20261011"/>
    <s v="Completed"/>
    <s v="HSI Bisnis Promo Hari Pelanggan Nasional PSB 70% - 300 Mbps"/>
    <s v="INDIBIZ"/>
    <m/>
    <m/>
    <d v="2026-10-11T11:00:00"/>
    <s v="2026-10-11 11:00:00 | Nama :BUDIYANTO No HP :082240387560 No Alternatif : M Janji : 11/10/2026 Jam Pasang : Pagi NoteÃ‚Â :  Hubungi terlebih dahulu sebelum ke lokasi"/>
    <n v="2026"/>
    <n v="10"/>
    <n v="11"/>
    <d v="2026-10-11T00:00:00"/>
    <n v="-0.45833333333575865"/>
    <x v="0"/>
  </r>
  <r>
    <n v="482"/>
    <n v="1002633983"/>
    <n v="3"/>
    <x v="3"/>
    <n v="5"/>
    <s v="MADURA"/>
    <s v="BANGKALAN"/>
    <s v="KPP"/>
    <s v="REG"/>
    <s v="AO"/>
    <x v="0"/>
    <s v="1P INET"/>
    <s v="Completed (PS)"/>
    <s v="RBS-Regional 3"/>
    <d v="2026-10-13T08:25:35"/>
    <d v="2026-10-14T13:53:31"/>
    <n v="69409019"/>
    <m/>
    <n v="152437905925"/>
    <s v="YAYASAN AT TAQWA MALENGGUR"/>
    <s v="ODP-KPP-FF/24 FF/D04/24.01"/>
    <s v="WO066302754"/>
    <m/>
    <m/>
    <m/>
    <n v="113.316304"/>
    <n v="-6.975034"/>
    <s v="|MC20002|MYIA-004824124275/POI/MUSTAGHFIRI/085808803686/mustaghfirinurum88@tmails.net"/>
    <s v="MYIB_ASSISTANT"/>
    <m/>
    <m/>
    <m/>
    <m/>
    <m/>
    <m/>
    <m/>
    <m/>
    <s v="Management Janji"/>
    <s v="2026-10-14 08:00:00 | Jam Pemasangan : 08:00 - 12.00 Tanggal Pemasangan : RABU 14 OKTOBER 2026 Info Tambahan : Hubungi pelanggan sebelum datang ke lokasi"/>
    <s v="FCC"/>
    <s v="13-10-2026 08:40:05"/>
    <d v="2026-10-14T08:00:00"/>
    <m/>
    <s v="PS"/>
    <s v="X"/>
    <s v="NO ADDON"/>
    <n v="20261014"/>
    <s v="Completed"/>
    <s v="HSI Bisnis Promo Hari Pelanggan Nasional PSB 70% - 300 Mbps"/>
    <s v="INDIBIZ"/>
    <m/>
    <m/>
    <d v="2026-10-14T08:00:00"/>
    <s v="2026-10-14 08:00:00 | Jam Pemasangan : 08:00 - 12.00 Tanggal Pemasangan : RABU 14 OKTOBER 2026 Info Tambahan : Hubungi pelanggan sebelum datang ke lokasi"/>
    <n v="2026"/>
    <n v="10"/>
    <n v="14"/>
    <d v="2026-10-14T00:00:00"/>
    <n v="-0.33333333333575865"/>
    <x v="0"/>
  </r>
  <r>
    <n v="483"/>
    <n v="1002637186"/>
    <n v="3"/>
    <x v="3"/>
    <n v="5"/>
    <s v="MADURA"/>
    <s v="BANGKALAN"/>
    <s v="KPP"/>
    <s v="REG"/>
    <s v="AO"/>
    <x v="0"/>
    <m/>
    <s v="Completed (PS)"/>
    <s v="RBS-Regional 3"/>
    <d v="2026-10-14T15:47:10"/>
    <d v="2026-10-15T12:49:25"/>
    <n v="69410279"/>
    <m/>
    <n v="152437905935"/>
    <s v="TOKO BURUNG"/>
    <s v="ODP-KPP-FD/02"/>
    <s v="WO066428975"/>
    <m/>
    <m/>
    <m/>
    <n v="113.1968652"/>
    <n v="-6.9011772999999996"/>
    <s v="|MN00802|/TOKO BURUNG/HSI Bisnis + Netmonk Promo 2026 100 Mbps (Rp 591.100) PSB 150.000/085784630616/Ternak22burung@gmail.com/Suryanto/-6,8975657, 113,2003275/Duwa Asem, Banyuates, Sampang Kabupaten Bangkalan"/>
    <s v="Sales Force DBS"/>
    <m/>
    <m/>
    <m/>
    <m/>
    <m/>
    <m/>
    <m/>
    <m/>
    <s v="Management Janji"/>
    <s v="2026-10-15 15:00:00|Nama Pic : BP SURYANTO No Hp Pic : 085784630616 Jam Pemasangan : 08:00 - 12.00 Tanggal Pemasangan : KAMIS 15 OKTOBER 2026 Info Tambahan : Hubungi pelanggan sebelum datang ke lokasi|40000798|MYDITA"/>
    <s v="FCC"/>
    <s v="14-10-2026 15:54:47"/>
    <d v="2026-10-15T15:00:00"/>
    <m/>
    <s v="PS"/>
    <s v="X"/>
    <s v="NETMONK"/>
    <n v="2026101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5T15:00:00"/>
    <s v="2026-10-15 15:00:00|Nama Pic : BP SURYANTO No Hp Pic : 085784630616 Jam Pemasangan : 08:00 - 12.00 Tanggal Pemasangan : KAMIS 15 OKTOBER 2026 Info Tambahan : Hubungi pelanggan sebelum datang ke lokasi|40000798|MYDITA"/>
    <n v="2026"/>
    <n v="10"/>
    <n v="15"/>
    <d v="2026-10-15T00:00:00"/>
    <n v="-0.625"/>
    <x v="0"/>
  </r>
  <r>
    <n v="484"/>
    <n v="1002639017"/>
    <n v="3"/>
    <x v="3"/>
    <n v="5"/>
    <s v="MADURA"/>
    <s v="BANGKALAN"/>
    <s v="KPP"/>
    <s v="REG"/>
    <s v="AO"/>
    <x v="0"/>
    <m/>
    <s v="MYCX - FAIL"/>
    <s v="RBS-Regional 3"/>
    <d v="2026-10-15T15:57:14"/>
    <d v="2026-10-15T16:04:07"/>
    <n v="69411009"/>
    <m/>
    <n v="152437905943"/>
    <s v="UD SUMBER MUTIARA"/>
    <s v="ODP-KPP-FB/04"/>
    <m/>
    <m/>
    <m/>
    <m/>
    <n v="113.274698"/>
    <n v="-6.9208069999999999"/>
    <s v="|MN00802|/UD SUMBER MUTIARA/0819-7312-9995/Udsinarmutiara2000@gmail.com/HSI Bisnis + Netmonk Promo 2026 100 Mbps (Rp 591.100) PSB 150.000/Rosidi/-6.920807,113.274698"/>
    <s v="Sales Force DBS"/>
    <m/>
    <m/>
    <m/>
    <m/>
    <m/>
    <m/>
    <m/>
    <m/>
    <m/>
    <m/>
    <m/>
    <s v="15-10-2026 16:10:24"/>
    <m/>
    <m/>
    <s v="INPROGRESS_SC"/>
    <s v="X"/>
    <s v="NETMONK"/>
    <m/>
    <s v="SEND PAPERLESS FAIL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485"/>
    <n v="1002617805"/>
    <n v="3"/>
    <x v="3"/>
    <n v="5"/>
    <s v="MADURA"/>
    <s v="PAMEKASAN"/>
    <s v="PME"/>
    <s v="REG"/>
    <s v="AO"/>
    <x v="0"/>
    <s v="1P INET"/>
    <s v="Completed (PS)"/>
    <s v="RBS-Regional 3"/>
    <d v="2026-10-01T13:10:39"/>
    <d v="2026-10-01T18:44:48"/>
    <n v="69402337"/>
    <m/>
    <n v="152426927954"/>
    <s v="TOKO ISKANDAR BERKAH"/>
    <s v="ODP-PME-FFA/50 FFA/D06/50.01"/>
    <s v="WO065489370"/>
    <m/>
    <m/>
    <m/>
    <n v="113.49644410000001"/>
    <n v="-7.1762366000000002"/>
    <s v="MD|MYDB-20260930270031|DN00001/MN00086|TOKO ISKANDAR BERKAH|087892187356"/>
    <s v="MYDIGIBIZPARTNER"/>
    <m/>
    <m/>
    <m/>
    <m/>
    <m/>
    <m/>
    <m/>
    <m/>
    <s v="Management Janji"/>
    <s v="2026-10-02 11:00:00 | Nama PIC : Indah No HP : 087892187356 Alt :  M Janji : 02/10/2026 Jam Pasang : 08.00 - 13:00  NoteÃ‚Â :  hubungi terlebih dahulu sebelum kelokasi"/>
    <s v="FCC"/>
    <d v="2026-01-10T13:25:24"/>
    <d v="2026-10-02T11:00:00"/>
    <m/>
    <s v="PS"/>
    <s v="PAMEKASAN"/>
    <s v="NETMONK"/>
    <n v="20261001"/>
    <s v="Completed"/>
    <s v="HSI Bisnis Bundling Netmonk PSB 70% - 150 Mbps"/>
    <s v="INDIBIZ"/>
    <m/>
    <m/>
    <d v="2026-10-02T11:00:00"/>
    <s v="2026-10-02 11:00:00 | Nama PIC : Indah No HP : 087892187356 Alt :  M Janji : 02/10/2026 Jam Pasang : 08.00 - 13:00  NoteÃ‚Â :  hubungi terlebih dahulu sebelum kelokasi"/>
    <n v="2026"/>
    <n v="10"/>
    <n v="1"/>
    <d v="2026-10-01T00:00:00"/>
    <n v="-1.4583333333357587"/>
    <x v="0"/>
  </r>
  <r>
    <n v="486"/>
    <n v="1002618796"/>
    <n v="3"/>
    <x v="3"/>
    <n v="5"/>
    <s v="MADURA"/>
    <s v="PAMEKASAN"/>
    <s v="PME"/>
    <s v="REG"/>
    <s v="AO"/>
    <x v="0"/>
    <s v="1P INET"/>
    <s v="Completed (PS)"/>
    <s v="RBS-Regional 3"/>
    <d v="2026-10-01T18:38:39"/>
    <d v="2026-10-02T14:57:00"/>
    <n v="69402671"/>
    <m/>
    <n v="152426929004"/>
    <s v="TOKO SAMPOERNA"/>
    <s v="ODP-PME-FAP/45 FAP/D01/45.01"/>
    <s v="WO065526923"/>
    <m/>
    <m/>
    <m/>
    <n v="113.49806908518001"/>
    <n v="-7.2094180077046204"/>
    <s v="MD|MYDB-20261001270140|DN00001/MN00806|TOKO SAMPOERNA|083152888002"/>
    <s v="MYDIGIBIZPARTNER"/>
    <m/>
    <m/>
    <m/>
    <m/>
    <m/>
    <m/>
    <m/>
    <m/>
    <s v="Management Janji"/>
    <s v="2026-10-02 15:00:00 | Nama Pic : bu yati  No Hp Pic : 083152888002 No alt : - Jam Pemasangan : pagi  Tanggal Pemasangan : 2 Oktober 2026"/>
    <s v="FCC"/>
    <d v="2026-01-10T18:40:19"/>
    <d v="2026-10-02T15:00:00"/>
    <m/>
    <s v="PS"/>
    <s v="PAMEKASAN"/>
    <s v="NETMONK"/>
    <n v="20261002"/>
    <s v="Completed"/>
    <s v="HSI Bisnis Bundling Netmonk Promo 2026 PSB 70% - 100 Mbps"/>
    <s v="INDIBIZ"/>
    <m/>
    <m/>
    <d v="2026-10-02T15:00:00"/>
    <s v="2026-10-02 15:00:00 | Nama Pic : bu yati  No Hp Pic : 083152888002 No alt : - Jam Pemasangan : pagi  Tanggal Pemasangan : 2 Oktober 2026"/>
    <n v="2026"/>
    <n v="10"/>
    <n v="2"/>
    <d v="2026-10-02T00:00:00"/>
    <n v="-0.625"/>
    <x v="0"/>
  </r>
  <r>
    <n v="487"/>
    <n v="1002619245"/>
    <n v="3"/>
    <x v="3"/>
    <n v="5"/>
    <s v="MADURA"/>
    <s v="PAMEKASAN"/>
    <s v="PME"/>
    <s v="REG"/>
    <s v="AO"/>
    <x v="0"/>
    <s v="1P INET"/>
    <s v="Completed (PS)"/>
    <s v="RBS-Regional 3"/>
    <d v="2026-10-02T10:04:40"/>
    <d v="2026-10-02T18:55:49"/>
    <n v="69402839"/>
    <m/>
    <n v="152426929012"/>
    <s v="TOKO TANI SEJATI"/>
    <s v="ODP-PME-FBP/11 FBP/D01/11.01"/>
    <s v="WO065551438"/>
    <m/>
    <m/>
    <m/>
    <n v="113.5561798"/>
    <n v="-7.1313855999999998"/>
    <s v="MD|MYDB-20260930270055|DN00001/MN00802|TOKO TANI SEJATI|085330564443"/>
    <s v="MYDIGIBIZPARTNER"/>
    <m/>
    <m/>
    <m/>
    <m/>
    <m/>
    <m/>
    <m/>
    <m/>
    <s v="Management Janji"/>
    <s v="2026-10-03 08:00:00 | Jam Pemasangan : 08:00 - 12.00 Tanggal Pemasangan :02/10/2026 Info Tambahan : Hubungi pelanggan sebelum datang ke lokasi "/>
    <s v="FCC"/>
    <d v="2026-02-10T10:10:27"/>
    <d v="2026-10-03T08:00:00"/>
    <m/>
    <s v="PS"/>
    <s v="PAMEKASAN"/>
    <s v="NETMONK"/>
    <n v="20261002"/>
    <s v="Completed"/>
    <s v="HSI Bisnis Bundling Netmonk Promo 2026 PSB 70% - 100 Mbps"/>
    <s v="INDIBIZ"/>
    <m/>
    <m/>
    <d v="2026-10-03T08:00:00"/>
    <s v="2026-10-03 08:00:00 | Jam Pemasangan : 08:00 - 12.00 Tanggal Pemasangan :02/10/2026 Info Tambahan : Hubungi pelanggan sebelum datang ke lokasi "/>
    <n v="2026"/>
    <n v="10"/>
    <n v="2"/>
    <d v="2026-10-02T00:00:00"/>
    <n v="-1.3333333333357587"/>
    <x v="0"/>
  </r>
  <r>
    <n v="488"/>
    <n v="1002622548"/>
    <n v="3"/>
    <x v="3"/>
    <n v="5"/>
    <s v="MADURA"/>
    <s v="PAMEKASAN"/>
    <s v="PME"/>
    <s v="REG"/>
    <s v="AO"/>
    <x v="0"/>
    <m/>
    <s v="Completed (PS)"/>
    <s v="RBS-Regional 3"/>
    <d v="2026-10-05T14:00:10"/>
    <d v="2026-10-05T15:45:04"/>
    <n v="69402830"/>
    <m/>
    <n v="152426929046"/>
    <s v="MEBEL FAUZI"/>
    <s v="ODP-PME-FBN/09"/>
    <s v="WO065777029"/>
    <m/>
    <m/>
    <m/>
    <n v="113.511814148215"/>
    <n v="-7.0988542199014297"/>
    <s v="MD|MYDB-20261001270109|DB10005/MB10139|MEBEL FAUZI|085330688645"/>
    <s v="MYDIGIBIZPARTNER"/>
    <m/>
    <m/>
    <m/>
    <m/>
    <m/>
    <m/>
    <m/>
    <m/>
    <s v="Management Janji"/>
    <s v="2026-10-03 08:00:00 | Nama Pic : bp FAUZI  No Hp Pic : 085330688645  No alt : -  Jam Pemasangan : pagi   Tanggal Pemasangan : 2 Oktober 2026"/>
    <s v="FCC"/>
    <d v="2026-05-10T14:25:44"/>
    <m/>
    <m/>
    <s v="PS"/>
    <s v="PAMEKASAN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10-05T07:00:00"/>
    <s v="2026-10-03 08:00:00 | Nama Pic : bp FAUZI  No Hp Pic : 085330688645  No alt : -  Jam Pemasangan : pagi   Tanggal Pemasangan : 2 Oktober 2026"/>
    <n v="2026"/>
    <n v="10"/>
    <n v="5"/>
    <d v="2026-10-05T00:00:00"/>
    <n v="-0.29166666666424135"/>
    <x v="0"/>
  </r>
  <r>
    <n v="489"/>
    <n v="1002623299"/>
    <n v="3"/>
    <x v="3"/>
    <n v="5"/>
    <s v="MADURA"/>
    <s v="PAMEKASAN"/>
    <s v="PME"/>
    <s v="REG"/>
    <s v="AO"/>
    <x v="0"/>
    <m/>
    <s v="Completed (PS)"/>
    <s v="RBS-Regional 3"/>
    <d v="2026-10-05T19:05:45"/>
    <d v="2026-10-05T21:20:40"/>
    <n v="69403515"/>
    <m/>
    <n v="152426929054"/>
    <s v="TOKO ILMI BERKAH"/>
    <s v="ODP-PME-FBK/35"/>
    <s v="WO065810606"/>
    <m/>
    <m/>
    <m/>
    <n v="113.489784403176"/>
    <n v="-7.0534656918604997"/>
    <s v="MD|MYDB-20261003270204|DN00001/MN00086|TOKO ILMI BERKAH|081927962470"/>
    <s v="MYDIGIBIZPARTNER"/>
    <m/>
    <m/>
    <m/>
    <m/>
    <m/>
    <m/>
    <m/>
    <m/>
    <s v="Management Janji"/>
    <s v="2026-10-04 08:00:00 | Tanggal pemasangan : 04 OKTOBER 2026  Jam pemasangan : pagi/siang  Info Tambahan : Hubungi pelanggan dulu sebelum ke lokasi  terima kasih"/>
    <s v="FCC"/>
    <d v="2026-05-10T19:25:22"/>
    <m/>
    <m/>
    <s v="PS"/>
    <s v="PAMEKASAN"/>
    <s v="NETMONK"/>
    <n v="20261005"/>
    <s v="Completed"/>
    <s v="- SP_NOSS;SP_NOSS ~ Internet NOSS Multispeed Network[0]  - SP_NOSS;SP_NOSS ~ Internet NOSS Multispeed Network[0]  - E23046;E23046 ~ ES23 - Paket HSI Bisnis[0]  - E23046~null~E23046_UNL;UNL ~ Internet-Link Unlimited Internet Usage ~ E23046[0]  - E23046~nul"/>
    <s v="INDIBIZ"/>
    <m/>
    <m/>
    <d v="2026-10-05T07:00:00"/>
    <s v="2026-10-04 08:00:00 | Tanggal pemasangan : 04 OKTOBER 2026  Jam pemasangan : pagi/siang  Info Tambahan : Hubungi pelanggan dulu sebelum ke lokasi  terima kasih"/>
    <n v="2026"/>
    <n v="10"/>
    <n v="5"/>
    <d v="2026-10-05T00:00:00"/>
    <n v="-0.29166666666424135"/>
    <x v="0"/>
  </r>
  <r>
    <n v="490"/>
    <n v="1002624082"/>
    <n v="3"/>
    <x v="3"/>
    <n v="5"/>
    <s v="MADURA"/>
    <s v="PAMEKASAN"/>
    <s v="PME"/>
    <s v="REG"/>
    <s v="AO"/>
    <x v="0"/>
    <m/>
    <s v="Completed (PS)"/>
    <s v="RBS-Regional 3"/>
    <d v="2026-10-06T11:54:49"/>
    <d v="2026-10-06T13:37:57"/>
    <n v="69402992"/>
    <m/>
    <n v="152426929064"/>
    <s v="TOKO FARHAN BERKAH"/>
    <s v="ODP-PME-FAT/15"/>
    <s v="WO065847220"/>
    <m/>
    <m/>
    <m/>
    <n v="113.478144303219"/>
    <n v="-7.0797667469769499"/>
    <s v="MD|MYDB-20261002270154|DN00001/MN00086|TOKO FARHAN BERKAH|087798560942"/>
    <s v="MYDIGIBIZPARTNER"/>
    <m/>
    <m/>
    <m/>
    <m/>
    <m/>
    <m/>
    <m/>
    <m/>
    <s v="Management Janji"/>
    <s v="2026-10-03 08:00:00 | Waktu pemasnagan : 3 Oktober 2026  Jam pemasangan : 08.00 - 12.00  Mohon hubungi pelanggan sebelum ke lokasi   Terima kasih"/>
    <s v="FCC"/>
    <d v="2026-06-10T12:25:39"/>
    <m/>
    <m/>
    <s v="PS"/>
    <s v="PAMEKASAN"/>
    <s v="NETMONK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10-03 08:00:00 | Waktu pemasnagan : 3 Oktober 2026  Jam pemasangan : 08.00 - 12.00  Mohon hubungi pelanggan sebelum ke lokasi   Terima kasih"/>
    <n v="2026"/>
    <n v="10"/>
    <n v="6"/>
    <d v="2026-10-06T00:00:00"/>
    <n v="-0.29166666666424135"/>
    <x v="0"/>
  </r>
  <r>
    <n v="491"/>
    <n v="1002626919"/>
    <n v="3"/>
    <x v="3"/>
    <n v="5"/>
    <s v="MADURA"/>
    <s v="PAMEKASAN"/>
    <s v="PME"/>
    <s v="REG"/>
    <s v="AO"/>
    <x v="0"/>
    <s v="1P INET"/>
    <s v="Completed (PS)"/>
    <s v="RBS-Regional 3"/>
    <d v="2026-10-07T18:25:39"/>
    <d v="2026-10-08T17:31:18"/>
    <n v="69406167"/>
    <m/>
    <n v="152426929083"/>
    <s v="Toko Fajar 2"/>
    <s v="ODP-PME-FBF/62 FBF/D06/62.01"/>
    <s v="WO065968138"/>
    <m/>
    <m/>
    <m/>
    <n v="113.402395024895"/>
    <n v="-7.1207201019845101"/>
    <s v="MD|MYDB-20261007270427|DN00001/MN00572|Toko Fajar 2|087848516986"/>
    <s v="MYDIGIBIZPARTNER"/>
    <m/>
    <m/>
    <m/>
    <m/>
    <m/>
    <m/>
    <m/>
    <m/>
    <s v="Management Janji"/>
    <s v="2026-10-09 08:00:00 | M Janji : (Kamis/8/OKTOBER/2026) jam Pasang : 09:00 Note : hubungi pelanggan jika ingin kelokasi"/>
    <s v="FCC"/>
    <d v="2026-07-10T18:40:36"/>
    <d v="2026-10-09T08:00:00"/>
    <m/>
    <s v="PS"/>
    <s v="PAMEKASAN"/>
    <s v="NETMONK"/>
    <n v="20261008"/>
    <s v="Completed"/>
    <s v="HSI Bisnis Bundling Netmonk PSB 70% Promo - 100 Mbps"/>
    <s v="INDIBIZ"/>
    <m/>
    <m/>
    <d v="2026-10-09T08:00:00"/>
    <s v="2026-10-09 08:00:00 | M Janji : (Kamis/8/OKTOBER/2026) jam Pasang : 09:00 Note : hubungi pelanggan jika ingin kelokasi"/>
    <n v="2026"/>
    <n v="10"/>
    <n v="8"/>
    <d v="2026-10-08T00:00:00"/>
    <n v="-1.3333333333357587"/>
    <x v="0"/>
  </r>
  <r>
    <n v="492"/>
    <n v="1002628513"/>
    <n v="3"/>
    <x v="3"/>
    <n v="5"/>
    <s v="MADURA"/>
    <s v="PAMEKASAN"/>
    <s v="PME"/>
    <s v="REG"/>
    <s v="AO"/>
    <x v="0"/>
    <s v="1P INET"/>
    <s v="Completed (PS)"/>
    <s v="RBS-Regional 3"/>
    <d v="2026-10-08T17:26:41"/>
    <d v="2026-10-09T15:48:11"/>
    <n v="69406852"/>
    <m/>
    <n v="152426929096"/>
    <s v="SDN BRANTA PASESER 1"/>
    <s v="ODP-PME-FQ/08 FQ/D01/08.01"/>
    <s v="WO066042098"/>
    <m/>
    <m/>
    <m/>
    <n v="113.44705740000001"/>
    <n v="-7.2189056000000003"/>
    <s v="MD|MYDB-20261008270473|DN00001/MN00558|SDN BRANTA PASESER 1|081991195824"/>
    <s v="MYDIGIBIZPARTNER"/>
    <m/>
    <m/>
    <m/>
    <m/>
    <m/>
    <m/>
    <m/>
    <m/>
    <s v="Management Janji"/>
    <s v="2026-10-09 15:00:00 | Jam pemasangan : 12.00 Info Tambahan : Hubungi pelanggan dulu sebelum ke lokasi terimakasih  "/>
    <s v="FCC"/>
    <d v="2026-08-10T17:40:03"/>
    <d v="2026-10-09T15:00:00"/>
    <m/>
    <s v="PS"/>
    <s v="PAMEKASAN"/>
    <s v="NO ADDON"/>
    <n v="20261009"/>
    <s v="Completed"/>
    <s v="HSI Bisnis Promo Hari Pelanggan Nasional PSB 70% - 200 Mbps"/>
    <s v="INDIBIZ"/>
    <m/>
    <m/>
    <d v="2026-10-09T15:00:00"/>
    <s v="2026-10-09 15:00:00 | Jam pemasangan : 12.00 Info Tambahan : Hubungi pelanggan dulu sebelum ke lokasi terimakasih  "/>
    <n v="2026"/>
    <n v="10"/>
    <n v="9"/>
    <d v="2026-10-09T00:00:00"/>
    <n v="-0.625"/>
    <x v="0"/>
  </r>
  <r>
    <n v="493"/>
    <n v="1002630369"/>
    <n v="3"/>
    <x v="3"/>
    <n v="5"/>
    <s v="MADURA"/>
    <s v="PAMEKASAN"/>
    <s v="PME"/>
    <s v="REG"/>
    <s v="AO"/>
    <x v="0"/>
    <s v="1P INET"/>
    <s v="Completed (PS)"/>
    <s v="RBS-Regional 3"/>
    <d v="2026-10-09T16:31:39"/>
    <d v="2026-10-11T14:48:41"/>
    <n v="69407591"/>
    <m/>
    <n v="152426929114"/>
    <s v="TOKO WARNA"/>
    <s v="ODP-PME-FBV/17 FBV/D02/17.01"/>
    <s v="WO066110537"/>
    <m/>
    <m/>
    <m/>
    <n v="113.436855375766"/>
    <n v="-7.1234431631917303"/>
    <s v="MD|MYDB-20261009270548|DN00001/MN00806|TOKO WARNA|089672022441"/>
    <s v="MYDIGIBIZPARTNER"/>
    <m/>
    <m/>
    <m/>
    <m/>
    <m/>
    <m/>
    <m/>
    <m/>
    <s v="Management Janji"/>
    <s v="2026-10-10 15:00:00 | Nama PIC : Sulis No HP : 089672022441 Alt :  M Janji : 10/10/2026 Jam Pasang : 08.00  - 13:00  NoteÃ‚Â :  hubungi terlebih dahulu sebelum ke lokasi, terima kasih."/>
    <s v="FCC"/>
    <d v="2026-09-10T17:25:25"/>
    <d v="2026-10-10T15:00:00"/>
    <m/>
    <s v="PS"/>
    <s v="PAMEKASAN"/>
    <s v="NETMONK"/>
    <n v="20261011"/>
    <s v="Completed"/>
    <s v="HSI Bisnis Bundling Netmonk Promo 2026 PSB 70% - 100 Mbps"/>
    <s v="INDIBIZ"/>
    <m/>
    <m/>
    <d v="2026-10-10T15:00:00"/>
    <s v="2026-10-10 15:00:00 | Nama PIC : Sulis No HP : 089672022441 Alt :  M Janji : 10/10/2026 Jam Pasang : 08.00  - 13:00  NoteÃ‚Â :  hubungi terlebih dahulu sebelum ke lokasi, terima kasih."/>
    <n v="2026"/>
    <n v="10"/>
    <n v="11"/>
    <d v="2026-10-11T00:00:00"/>
    <n v="0.375"/>
    <x v="0"/>
  </r>
  <r>
    <n v="494"/>
    <n v="1002631058"/>
    <n v="3"/>
    <x v="3"/>
    <n v="5"/>
    <s v="MADURA"/>
    <s v="PAMEKASAN"/>
    <s v="PME"/>
    <s v="REG"/>
    <s v="AO"/>
    <x v="0"/>
    <s v="1P INET"/>
    <s v="Completed (PS)"/>
    <s v="RBS-Regional 3"/>
    <d v="2026-10-10T15:47:42"/>
    <d v="2026-10-11T14:36:40"/>
    <n v="69407986"/>
    <m/>
    <n v="152426929128"/>
    <s v="TOKO SEDARI BERKAH"/>
    <s v="ODP-PME-FBK/56 FBK/D03/56.01"/>
    <s v="WO066168019"/>
    <m/>
    <m/>
    <m/>
    <n v="113.4255301"/>
    <n v="-7.0621682999999997"/>
    <s v="MD|MYDB-20261010270570|DN00001/MN00086|TOKO SEDARI BERKAH|085704496469"/>
    <s v="MYDIGIBIZPARTNER"/>
    <m/>
    <m/>
    <m/>
    <m/>
    <m/>
    <m/>
    <m/>
    <m/>
    <s v="Management Janji"/>
    <s v="2026-10-11 15:00:00 | Nama :SUDA No HP :085704496469 No Alternatif :085104040600 M Janji : 11/10/2026 Jam Pasang : Pagi NoteÃ‚Â :  Hubungi terlebih dahulu sebelum ke lokasi"/>
    <s v="FCC"/>
    <d v="2026-10-10T16:25:08"/>
    <d v="2026-10-11T15:00:00"/>
    <m/>
    <s v="PS"/>
    <s v="PAMEKASAN"/>
    <s v="NETMONK"/>
    <n v="20261011"/>
    <s v="Completed"/>
    <s v="HSI Bisnis Bundling Netmonk PSB 70% - 100 Mbps"/>
    <s v="INDIBIZ"/>
    <m/>
    <m/>
    <d v="2026-10-11T15:00:00"/>
    <s v="2026-10-11 15:00:00 | Nama :SUDA No HP :085704496469 No Alternatif :085104040600 M Janji : 11/10/2026 Jam Pasang : Pagi NoteÃ‚Â :  Hubungi terlebih dahulu sebelum ke lokasi"/>
    <n v="2026"/>
    <n v="10"/>
    <n v="11"/>
    <d v="2026-10-11T00:00:00"/>
    <n v="-0.625"/>
    <x v="0"/>
  </r>
  <r>
    <n v="495"/>
    <n v="1002630735"/>
    <n v="3"/>
    <x v="3"/>
    <n v="5"/>
    <s v="MADURA"/>
    <s v="PAMEKASAN"/>
    <s v="PME"/>
    <s v="REG"/>
    <s v="AO"/>
    <x v="0"/>
    <m/>
    <s v="Completed (PS)"/>
    <s v="RBS-Regional 3"/>
    <d v="2026-10-10T10:49:56"/>
    <d v="2026-10-11T11:31:30"/>
    <n v="69407794"/>
    <m/>
    <n v="152426929123"/>
    <s v="TOKO BASRI BERKAH"/>
    <s v="ODP-PME-FBS/31"/>
    <s v="WO066151443"/>
    <m/>
    <m/>
    <m/>
    <n v="113.4186685"/>
    <n v="-7.0604024000000001"/>
    <s v="|MC70132|/TOKO BASRI BERKAH/HASAN BASRI/087758422795/hasanbasriii@gmail.com/HSI Bisnis + Netmonk Promo 2026 50 Mbps (Rp 411.100) PSB 150.000"/>
    <s v="Sales Force DBS"/>
    <m/>
    <m/>
    <m/>
    <m/>
    <m/>
    <m/>
    <m/>
    <m/>
    <s v="Management Janji"/>
    <s v="2026-10-11 11:00:00|M Janji : 11 oktober 2026 jam Pasang : 08.00 - 13.00 Note : hubungi pelanggan jika ingin kelokasi|40971401|MYDITA"/>
    <s v="FCC"/>
    <d v="2026-10-10T10:55:39"/>
    <d v="2026-10-11T11:00:00"/>
    <m/>
    <s v="PS"/>
    <s v="PAMEKASAN"/>
    <s v="NETMONK"/>
    <n v="202610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1T11:00:00"/>
    <s v="2026-10-11 11:00:00|M Janji : 11 oktober 2026 jam Pasang : 08.00 - 13.00 Note : hubungi pelanggan jika ingin kelokasi|40971401|MYDITA"/>
    <n v="2026"/>
    <n v="10"/>
    <n v="11"/>
    <d v="2026-10-11T00:00:00"/>
    <n v="-0.45833333333575865"/>
    <x v="0"/>
  </r>
  <r>
    <n v="496"/>
    <n v="1002631367"/>
    <n v="3"/>
    <x v="3"/>
    <n v="5"/>
    <s v="MADURA"/>
    <s v="PAMEKASAN"/>
    <s v="PME"/>
    <s v="REG"/>
    <s v="AO"/>
    <x v="0"/>
    <s v="1P INET"/>
    <s v="Completed (PS)"/>
    <s v="RBS-Regional 3"/>
    <d v="2026-10-11T07:56:39"/>
    <d v="2026-10-11T18:37:33"/>
    <n v="69408081"/>
    <m/>
    <n v="152426929132"/>
    <s v="TOKO WARNA"/>
    <s v="ODP-PME-FBV/17 FBV/D02/17.01"/>
    <s v="WO066184887"/>
    <m/>
    <m/>
    <m/>
    <n v="113.436899967491"/>
    <n v="-7.1234178788859301"/>
    <s v="MD|MYDB-20261010270578|DN00001/MN00806|TOKO WARNA|089672022441"/>
    <s v="MYDIGIBIZPARTNER"/>
    <m/>
    <m/>
    <m/>
    <m/>
    <m/>
    <m/>
    <m/>
    <m/>
    <s v="Management Janji"/>
    <s v="2026-10-12 08:00:00 | Tanggal pemasangan : 12 OKTOBER 2026 Jam pemasangan : pagi/siang Info Tambahan : Hubungi pelanggan dulu sebelum ke lokasi terima kasih"/>
    <s v="FCC"/>
    <d v="2026-11-10T08:10:30"/>
    <d v="2026-10-12T08:00:00"/>
    <m/>
    <s v="PS"/>
    <s v="PAMEKASAN"/>
    <s v="NETMONK"/>
    <n v="20261011"/>
    <s v="Completed"/>
    <s v="HSI Bisnis Bundling Netmonk Promo 2026 PSB 70% - 100 Mbps"/>
    <s v="INDIBIZ"/>
    <m/>
    <m/>
    <d v="2026-10-12T08:00:00"/>
    <s v="2026-10-12 08:00:00 | Tanggal pemasangan : 12 OKTOBER 2026 Jam pemasangan : pagi/siang Info Tambahan : Hubungi pelanggan dulu sebelum ke lokasi terima kasih"/>
    <n v="2026"/>
    <n v="10"/>
    <n v="11"/>
    <d v="2026-10-11T00:00:00"/>
    <n v="-1.3333333333357587"/>
    <x v="0"/>
  </r>
  <r>
    <n v="497"/>
    <n v="1002634477"/>
    <n v="3"/>
    <x v="3"/>
    <n v="5"/>
    <s v="MADURA"/>
    <s v="PAMEKASAN"/>
    <s v="PME"/>
    <s v="REG"/>
    <s v="AO"/>
    <x v="0"/>
    <s v="1P INET"/>
    <s v="Completed (PS)"/>
    <s v="RBS-Regional 3"/>
    <d v="2026-10-13T10:35:35"/>
    <d v="2026-10-13T18:31:49"/>
    <n v="69409205"/>
    <m/>
    <n v="152426929156"/>
    <s v="TOKO TAROAN BERKAH"/>
    <s v="ODP-PME-FBB/36 FBB/D05/36.01"/>
    <s v="WO066313795"/>
    <m/>
    <m/>
    <m/>
    <n v="113.4357339"/>
    <n v="-7.1628970999999897"/>
    <s v="MD|MYDB-20261013270664|DN00001/MN00558|TOKO TAROAN BERKAH|085727458327"/>
    <s v="MYDIGIBIZPARTNER"/>
    <m/>
    <m/>
    <m/>
    <m/>
    <m/>
    <m/>
    <m/>
    <m/>
    <s v="Management Janji"/>
    <s v="2026-10-14 08:00:00 | Nama PIC : Hafid No HP : 085727458327 Alt :  Tgl Pemasangan : 14 Oktober 2026 Interval : PAGI / SIANG Note : Hubungi pelanggan terlebih dahulu"/>
    <s v="FCC"/>
    <s v="13-10-2026 10:55:12"/>
    <d v="2026-10-14T08:00:00"/>
    <m/>
    <s v="PS"/>
    <s v="PAMEKASAN"/>
    <s v="NO ADDON"/>
    <n v="20261013"/>
    <s v="Completed"/>
    <s v="HSI Bisnis Promo Hari Pelanggan Nasional PSB 70% - 100 Mbps Dual Band"/>
    <s v="INDIBIZ"/>
    <m/>
    <m/>
    <d v="2026-10-14T08:00:00"/>
    <s v="2026-10-14 08:00:00 | Nama PIC : Hafid No HP : 085727458327 Alt :  Tgl Pemasangan : 14 Oktober 2026 Interval : PAGI / SIANG Note : Hubungi pelanggan terlebih dahulu"/>
    <n v="2026"/>
    <n v="10"/>
    <n v="13"/>
    <d v="2026-10-13T00:00:00"/>
    <n v="-1.3333333333357587"/>
    <x v="0"/>
  </r>
  <r>
    <n v="498"/>
    <n v="1002634253"/>
    <n v="3"/>
    <x v="3"/>
    <n v="5"/>
    <s v="MADURA"/>
    <s v="PAMEKASAN"/>
    <s v="PME"/>
    <s v="REG"/>
    <s v="AO"/>
    <x v="0"/>
    <s v="1P INET"/>
    <s v="Completed (PS)"/>
    <s v="RBS-Regional 3"/>
    <d v="2026-10-13T09:46:35"/>
    <d v="2026-10-14T13:31:49"/>
    <n v="69409128"/>
    <m/>
    <n v="152426929154"/>
    <s v="TOKO ANSHORI BERKAH"/>
    <s v="ODP-PME-FDC/12 FDC/D02/12.01"/>
    <s v="WO066308621"/>
    <m/>
    <m/>
    <m/>
    <n v="113.4595856"/>
    <n v="-7.1504399000000003"/>
    <s v="MD|MYDB-20261012270654|DN00001/MN00086|TOKO ANSHORI BERKAH|087899237088"/>
    <s v="MYDIGIBIZPARTNER"/>
    <m/>
    <m/>
    <m/>
    <m/>
    <m/>
    <m/>
    <m/>
    <m/>
    <s v="Management Janji"/>
    <s v="2026-10-14 08:00:00 | Tanggal pemasangan : 14 Oct 2026 Jam pemasangan : 08.00 12.00 Info Tambahan : Hubungi pelanggan dulu sebelum ke lokasi terima kasih.  "/>
    <s v="FCC"/>
    <s v="13-10-2026 09:55:13"/>
    <d v="2026-10-14T08:00:00"/>
    <m/>
    <s v="PS"/>
    <s v="PAMEKASAN"/>
    <s v="NETMONK"/>
    <n v="20261014"/>
    <s v="Completed"/>
    <s v="HSI Bisnis Bundling Netmonk PSB 70% - 100 Mbps"/>
    <s v="INDIBIZ"/>
    <m/>
    <m/>
    <d v="2026-10-14T08:00:00"/>
    <s v="2026-10-14 08:00:00 | Tanggal pemasangan : 14 Oct 2026 Jam pemasangan : 08.00 12.00 Info Tambahan : Hubungi pelanggan dulu sebelum ke lokasi terima kasih.  "/>
    <n v="2026"/>
    <n v="10"/>
    <n v="14"/>
    <d v="2026-10-14T00:00:00"/>
    <n v="-0.33333333333575865"/>
    <x v="0"/>
  </r>
  <r>
    <n v="499"/>
    <n v="1002636229"/>
    <n v="3"/>
    <x v="3"/>
    <n v="5"/>
    <s v="MADURA"/>
    <s v="PAMEKASAN"/>
    <s v="PME"/>
    <s v="REG"/>
    <s v="AO"/>
    <x v="0"/>
    <s v="1P INET"/>
    <s v="Completed (PS)"/>
    <s v="RBS-Regional 3"/>
    <d v="2026-10-14T09:56:41"/>
    <d v="2026-10-14T15:46:36"/>
    <n v="69409878"/>
    <m/>
    <n v="152426929170"/>
    <s v="TOKO EKA"/>
    <s v="ODP-PME-FG/02 FG/D02/02.01"/>
    <s v="WO066382684"/>
    <m/>
    <m/>
    <m/>
    <n v="113.46927719999999"/>
    <n v="-7.1765304999999904"/>
    <s v="MD|MYDB-20261014270719|DN00001/MN00558|TOKO EKA|085602673212"/>
    <s v="MYDIGIBIZPARTNER"/>
    <m/>
    <m/>
    <m/>
    <m/>
    <m/>
    <m/>
    <m/>
    <m/>
    <s v="Management Janji"/>
    <s v="2026-10-15 08:00:00 | Jam Pemasangan : 08:00 - 12.00 Tanggal Pemasangan : KAMIS 15 OKTOBER 2026 Info Tambahan : Hubungi pelanggan sebelum datang ke lokasi"/>
    <s v="FCC"/>
    <s v="14-10-2026 10:10:03"/>
    <d v="2026-10-15T08:00:00"/>
    <m/>
    <s v="PS"/>
    <s v="PAMEKASAN"/>
    <s v="NO ADDON"/>
    <n v="20261014"/>
    <s v="Completed"/>
    <s v="HSI Bisnis Promo Hari Pelanggan Nasional PSB 70% - 100 Mbps"/>
    <s v="INDIBIZ"/>
    <m/>
    <m/>
    <d v="2026-10-15T08:00:00"/>
    <s v="2026-10-15 08:00:00 | Jam Pemasangan : 08:00 - 12.00 Tanggal Pemasangan : KAMIS 15 OKTOBER 2026 Info Tambahan : Hubungi pelanggan sebelum datang ke lokasi"/>
    <n v="2026"/>
    <n v="10"/>
    <n v="14"/>
    <d v="2026-10-14T00:00:00"/>
    <n v="-1.3333333333357587"/>
    <x v="0"/>
  </r>
  <r>
    <n v="500"/>
    <n v="1002619611"/>
    <n v="3"/>
    <x v="3"/>
    <n v="5"/>
    <s v="MADURA"/>
    <s v="PAMEKASAN"/>
    <s v="PME"/>
    <s v="REG"/>
    <s v="AO"/>
    <x v="0"/>
    <s v="1P INET"/>
    <s v="102 | FOLLOW UP COMPLETED"/>
    <s v="RBS-Regional 3"/>
    <d v="2026-10-02T11:47:39"/>
    <d v="2026-10-06T11:54:48"/>
    <n v="69402992"/>
    <m/>
    <n v="152426929016"/>
    <s v="TOKO FARHAN BERKAH"/>
    <s v="ODP-PME-FDC/12 FDC/D02/12.01"/>
    <s v="WO065565114"/>
    <m/>
    <m/>
    <m/>
    <n v="113.4595856"/>
    <n v="-7.1504399000000003"/>
    <s v="MD|MYDB-20261002270154|DN00001/MN00086|TOKO FARHAN BERKAH|087798560942"/>
    <s v="MYDIGIBIZPARTNER"/>
    <m/>
    <m/>
    <m/>
    <m/>
    <m/>
    <m/>
    <m/>
    <m/>
    <s v="Management Janji"/>
    <s v="2026-10-03 08:00:00 | Waktu pemasnagan : 3 Oktober 2026 Jam pemasangan : 08.00 - 12.00 Mohon hubungi pelanggan sebelum ke lokasi  Terima kasih"/>
    <s v="FCC"/>
    <d v="2026-02-10T12:10:44"/>
    <d v="2026-10-03T08:00:00"/>
    <m/>
    <s v="REVOKE"/>
    <s v="PAMEKASAN"/>
    <s v="NETMONK"/>
    <m/>
    <s v="Follow Up Revoke Completed, New Order ID : SC1002624082"/>
    <s v="HSI Bisnis Bundling Netmonk PSB 70% - 100 Mbps"/>
    <s v="INDIBIZ"/>
    <m/>
    <m/>
    <d v="2026-10-03T08:00:00"/>
    <s v="2026-10-03 08:00:00 | Waktu pemasnagan : 3 Oktober 2026 Jam pemasangan : 08.00 - 12.00 Mohon hubungi pelanggan sebelum ke lokasi  Terima kasih"/>
    <m/>
    <m/>
    <m/>
    <e v="#NUM!"/>
    <e v="#NUM!"/>
    <x v="1"/>
  </r>
  <r>
    <n v="501"/>
    <n v="1002619236"/>
    <n v="3"/>
    <x v="3"/>
    <n v="5"/>
    <s v="MADURA"/>
    <s v="PAMEKASAN"/>
    <s v="PME"/>
    <s v="REG"/>
    <s v="AO"/>
    <x v="0"/>
    <s v="1P INET"/>
    <s v="102 | FOLLOW UP COMPLETED"/>
    <s v="RBS-Regional 3"/>
    <d v="2026-10-02T10:01:40"/>
    <d v="2026-10-05T14:00:09"/>
    <n v="69402830"/>
    <m/>
    <n v="152426929011"/>
    <s v="MEBEL FAUZI"/>
    <s v="ODP-PME-FAS/27 FAS/D04/27.01"/>
    <s v="WO065551137"/>
    <m/>
    <m/>
    <m/>
    <n v="113.512112125754"/>
    <n v="-7.0988139258168896"/>
    <s v="MD|MYDB-20261001270109|DB10005/MB10139|MEBEL FAUZI|085330688645"/>
    <s v="MYDIGIBIZPARTNER"/>
    <m/>
    <m/>
    <m/>
    <m/>
    <m/>
    <m/>
    <m/>
    <m/>
    <s v="Management Janji"/>
    <s v="2026-10-03 08:00:00 | Nama Pic : bp FAUZI No Hp Pic : 085330688645 No alt : - Jam Pemasangan : pagi  Tanggal Pemasangan : 2 Oktober 2026"/>
    <s v="FCC"/>
    <d v="2026-02-10T10:10:27"/>
    <d v="2026-10-03T08:00:00"/>
    <s v="Kendala Pelanggan"/>
    <s v="REVOKE"/>
    <s v="PAMEKASAN"/>
    <s v="NO ADDON"/>
    <m/>
    <s v="Follow Up Revoke Completed, New Order ID : SC1002622548"/>
    <s v="HSI Bisnis Khusus Winback PSB 70% - 100 Mbps"/>
    <s v="INDIBIZ"/>
    <m/>
    <m/>
    <d v="2026-10-03T08:00:00"/>
    <s v="2026-10-03 08:00:00 | Nama Pic : bp FAUZI No Hp Pic : 085330688645 No alt : - Jam Pemasangan : pagi  Tanggal Pemasangan : 2 Oktober 2026"/>
    <m/>
    <m/>
    <m/>
    <e v="#NUM!"/>
    <e v="#NUM!"/>
    <x v="1"/>
  </r>
  <r>
    <n v="502"/>
    <n v="1002620828"/>
    <n v="3"/>
    <x v="3"/>
    <n v="5"/>
    <s v="MADURA"/>
    <s v="PAMEKASAN"/>
    <s v="PME"/>
    <s v="REG"/>
    <s v="AO"/>
    <x v="0"/>
    <s v="1P INET"/>
    <s v="102 | FOLLOW UP COMPLETED"/>
    <s v="RBS-Regional 3"/>
    <d v="2026-10-03T10:31:42"/>
    <d v="2026-10-05T19:05:45"/>
    <n v="69403515"/>
    <m/>
    <n v="152426929025"/>
    <s v="TOKO ILMI BERKAH"/>
    <s v="ODP-PME-FBK/35 FBK/D02/35.01"/>
    <s v="WO065633527"/>
    <m/>
    <m/>
    <m/>
    <n v="113.48979439999999"/>
    <n v="-7.0546943000000004"/>
    <s v="MD|MYDB-20261003270204|DN00001/MN00086|TOKO ILMI BERKAH|081927962470"/>
    <s v="MYDIGIBIZPARTNER"/>
    <m/>
    <m/>
    <m/>
    <m/>
    <m/>
    <m/>
    <m/>
    <m/>
    <s v="Management Janji"/>
    <s v="2026-10-04 08:00:00 | Tanggal pemasangan : 04 OKTOBER 2026 Jam pemasangan : pagi/siang Info Tambahan : Hubungi pelanggan dulu sebelum ke lokasi terima kasih"/>
    <s v="FCC"/>
    <d v="2026-03-10T10:40:11"/>
    <d v="2026-10-04T08:00:00"/>
    <m/>
    <s v="REVOKE"/>
    <s v="PAMEKASAN"/>
    <s v="NETMONK"/>
    <m/>
    <s v="Follow Up Revoke Completed, New Order ID : SC1002623299"/>
    <s v="HSI Bisnis Bundling Netmonk PSB 70% - 100 Mbps"/>
    <s v="INDIBIZ"/>
    <m/>
    <m/>
    <d v="2026-10-04T08:00:00"/>
    <s v="2026-10-04 08:00:00 | Tanggal pemasangan : 04 OKTOBER 2026 Jam pemasangan : pagi/siang Info Tambahan : Hubungi pelanggan dulu sebelum ke lokasi terima kasih"/>
    <m/>
    <m/>
    <m/>
    <e v="#NUM!"/>
    <e v="#NUM!"/>
    <x v="1"/>
  </r>
  <r>
    <n v="503"/>
    <n v="1002621257"/>
    <n v="3"/>
    <x v="3"/>
    <n v="5"/>
    <s v="MADURA"/>
    <s v="PAMEKASAN"/>
    <s v="PME"/>
    <s v="REG"/>
    <s v="AO"/>
    <x v="0"/>
    <s v="1P INET"/>
    <s v="100 | REVOKE COMPLETED"/>
    <s v="RBS-Regional 3"/>
    <d v="2026-10-04T09:19:35"/>
    <d v="2026-10-05T10:01:24"/>
    <n v="69403810"/>
    <m/>
    <n v="152426929035"/>
    <s v="TOKO MEUBEL FAUZI"/>
    <s v="ODP-PME-FAS/27 FAS/D04/27.01"/>
    <s v="WO065690290"/>
    <m/>
    <m/>
    <m/>
    <n v="113.5122076"/>
    <n v="-7.0985389999999997"/>
    <s v="MD|MYDB-20261004270248|DN00001/MN00086|TOKO MEUBEL FAUZI|085330688645"/>
    <s v="MYDIGIBIZPARTNER"/>
    <m/>
    <m/>
    <m/>
    <m/>
    <m/>
    <m/>
    <m/>
    <m/>
    <s v="Management Janji"/>
    <s v="2026-10-05 08:00:00 | Nama PIC : FAUZI No HP : 085330688645 Alt :  M Janji : 05/10/2026 Jam Pasang : 08.00 - 13:00  NoteÃ‚Â :  hubungi terlebih dahulu sebelum kelokasi "/>
    <s v="FCC"/>
    <d v="2026-04-10T09:25:11"/>
    <d v="2026-10-05T08:00:00"/>
    <s v="Kendala Pelanggan"/>
    <s v="REVOKE"/>
    <s v="PAMEKASAN"/>
    <s v="NETMONK"/>
    <m/>
    <s v="Revoke Completed"/>
    <s v="HSI Bisnis Bundling Netmonk PSB 70% - 100 Mbps"/>
    <s v="INDIBIZ"/>
    <m/>
    <m/>
    <d v="2026-10-05T08:00:00"/>
    <s v="2026-10-05 08:00:00 | Nama PIC : FAUZI No HP : 085330688645 Alt :  M Janji : 05/10/2026 Jam Pasang : 08.00 - 13:00  NoteÃ‚Â :  hubungi terlebih dahulu sebelum kelokasi "/>
    <m/>
    <m/>
    <m/>
    <e v="#NUM!"/>
    <e v="#NUM!"/>
    <x v="1"/>
  </r>
  <r>
    <n v="504"/>
    <n v="1002638095"/>
    <n v="3"/>
    <x v="3"/>
    <n v="5"/>
    <s v="MADURA"/>
    <s v="PAMEKASAN"/>
    <s v="PME"/>
    <s v="REG"/>
    <s v="AO"/>
    <x v="0"/>
    <s v="1P INET"/>
    <s v="MIE - SEND SURVEY"/>
    <s v="RBS-Regional 3"/>
    <d v="2026-10-15T10:52:35"/>
    <d v="2026-10-15T10:54:01"/>
    <n v="69410655"/>
    <m/>
    <n v="152426929189"/>
    <s v="PUTRA TUNGGAL STORE"/>
    <s v="ODP-PME-FAT/36 FAT/D04/36.01"/>
    <s v="WO066460374"/>
    <m/>
    <m/>
    <m/>
    <n v="113.46511"/>
    <n v="-7.1020690000000002"/>
    <s v="|MC20231|MYIA-017977701354/POI/SAMSUL ARIFIN/085853686698/samsularifinnnn969@tmails.net"/>
    <s v="MYIB_ASSISTANT"/>
    <m/>
    <m/>
    <m/>
    <m/>
    <m/>
    <m/>
    <m/>
    <m/>
    <s v="Management Janji"/>
    <s v="2026-10-16 08:00:00 | Tanggal Pemasangan : 16 Oktober 2026 Jam Pemasangan : 08:00 15:00 Info Tambahan : Hubungi pelanggan dulu sebelum ke lokasi terimakasih"/>
    <s v="FCC"/>
    <s v="15-10-2026 10:54:51"/>
    <d v="2026-10-16T08:00:00"/>
    <m/>
    <s v="SURVEY_NEW_MANJA"/>
    <s v="PAMEKASAN"/>
    <s v="NO ADDON"/>
    <m/>
    <s v="MIE - SEND SURVEY"/>
    <s v="HSI Bisnis Promo Hari Pelanggan Nasional PSB 70% - 150 Mbps"/>
    <s v="INDIBIZ"/>
    <m/>
    <m/>
    <d v="2026-10-16T08:00:00"/>
    <s v="2026-10-16 08:00:00 | Tanggal Pemasangan : 16 Oktober 2026 Jam Pemasangan : 08:00 15:00 Info Tambahan : Hubungi pelanggan dulu sebelum ke lokasi terimakasih"/>
    <m/>
    <m/>
    <m/>
    <e v="#NUM!"/>
    <e v="#NUM!"/>
    <x v="1"/>
  </r>
  <r>
    <n v="505"/>
    <n v="1002637812"/>
    <n v="3"/>
    <x v="3"/>
    <n v="5"/>
    <s v="MADURA"/>
    <s v="PAMEKASAN"/>
    <s v="PME"/>
    <s v="REG"/>
    <s v="AO"/>
    <x v="0"/>
    <m/>
    <s v="CC - HD1A - INPROGRESS UNCONTACTED"/>
    <s v="RBS-Regional 3"/>
    <d v="2026-10-15T09:30:24"/>
    <d v="2026-10-16T07:19:48"/>
    <n v="69410531"/>
    <m/>
    <n v="152426929187"/>
    <s v="TOKO HASIK BERKAH "/>
    <s v="ODP-PME-FBF/13"/>
    <m/>
    <m/>
    <m/>
    <m/>
    <n v="113.4079155"/>
    <n v="-7.1237325"/>
    <s v="|MC70132|/TOKO HASIK BERKAH /087765956026/hasihkberkah@gmail.com/HSI Bisnis (1:1) 50 Mbps (Rp 439.000) PSB Rp 150.000/ -7.1236860, 113.4079288/Dekat Jl. Raya Proppo, Gayam Barat, Proppo, Kec. Proppo, Kabupaten Pamekasan, Jawa Timur 69363"/>
    <s v="Sales Force DBS"/>
    <m/>
    <m/>
    <m/>
    <m/>
    <m/>
    <m/>
    <m/>
    <m/>
    <m/>
    <m/>
    <m/>
    <s v="15-10-2026 09:40:08"/>
    <m/>
    <m/>
    <s v="FCC"/>
    <s v="PAMEKASAN"/>
    <s v="NO ADDON"/>
    <m/>
    <s v="UNCONTACTED : Telepon Tidak Diangkat - RNA Sonya Rahma Winata 40951375|MYDITA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m/>
    <m/>
    <m/>
    <m/>
    <m/>
    <e v="#NUM!"/>
    <e v="#NUM!"/>
    <x v="1"/>
  </r>
  <r>
    <n v="506"/>
    <n v="1002635685"/>
    <n v="3"/>
    <x v="3"/>
    <n v="5"/>
    <s v="MADURA"/>
    <s v="PAMEKASAN"/>
    <s v="WRP"/>
    <s v="REG"/>
    <s v="AO"/>
    <x v="0"/>
    <s v="1P INET"/>
    <s v="Completed (PS)"/>
    <s v="RBS-Regional 3"/>
    <d v="2026-10-13T16:43:35"/>
    <d v="2026-10-14T19:55:11"/>
    <n v="69409666"/>
    <m/>
    <n v="152427203179"/>
    <s v="TOKO ANWAR WARU"/>
    <s v="ODP-WRP-FG/42 FG/D01/42.01"/>
    <s v="WO066355654"/>
    <m/>
    <m/>
    <m/>
    <n v="113.5469195"/>
    <n v="-6.9994391999999896"/>
    <s v="MD|MYDB-20261013270671|DN00001/MN00558|TOKO ANWAR WARU|087818055302"/>
    <s v="MYDIGIBIZPARTNER"/>
    <m/>
    <m/>
    <m/>
    <m/>
    <m/>
    <m/>
    <m/>
    <m/>
    <s v="Management Janji"/>
    <s v="2026-10-14 15:00:00 | Tanggal pemasangan: 14/10/2026 Jam pemasangan : siang Info Tambahan : Hubungi pelanggan dulu sebelum ke lokasi terima kasih."/>
    <s v="FCC"/>
    <s v="13-10-2026 16:54:47"/>
    <d v="2026-10-14T15:00:00"/>
    <m/>
    <s v="PS"/>
    <s v="X"/>
    <s v="NO ADDON"/>
    <n v="20261014"/>
    <s v="Completed"/>
    <s v="HSI Bisnis Promo Hari Pelanggan Nasional PSB 70% - 300 Mbps"/>
    <s v="INDIBIZ"/>
    <m/>
    <m/>
    <d v="2026-10-14T15:00:00"/>
    <s v="2026-10-14 15:00:00 | Tanggal pemasangan: 14/10/2026 Jam pemasangan : siang Info Tambahan : Hubungi pelanggan dulu sebelum ke lokasi terima kasih."/>
    <n v="2026"/>
    <n v="10"/>
    <n v="14"/>
    <d v="2026-10-14T00:00:00"/>
    <n v="-0.625"/>
    <x v="0"/>
  </r>
  <r>
    <n v="507"/>
    <n v="1002617619"/>
    <n v="3"/>
    <x v="3"/>
    <n v="5"/>
    <s v="MADURA"/>
    <s v="PAMEKASAN"/>
    <s v="AJA"/>
    <s v="REG"/>
    <s v="AO"/>
    <x v="0"/>
    <m/>
    <s v="100 | REVOKE COMPLETED"/>
    <s v="RBS-Regional 3"/>
    <d v="2026-10-01T11:36:55"/>
    <d v="2026-10-08T09:54:15"/>
    <n v="69402269"/>
    <m/>
    <n v="152454200101"/>
    <s v="Hotel Jundi Aidil 2"/>
    <s v="ODP-AJA-FB/08"/>
    <s v="WO065492460"/>
    <m/>
    <m/>
    <m/>
    <n v="115.2862231"/>
    <n v="-6.8636872000000002"/>
    <s v="|MN02601|/Hotel Jundi Aidil 2/082177474439/jundiyangaidil@gmail.com/HSI Bisnis Promo HUT Telkom (1:1) 50 Mbps (Rp 355.000) PSB Rp 150.000/SAMSURI/-6.863708, 115.286239"/>
    <s v="Sales Force DBS"/>
    <m/>
    <m/>
    <m/>
    <m/>
    <m/>
    <m/>
    <m/>
    <m/>
    <s v="Management Janji"/>
    <s v="2026-10-02 11:00:00|M Janji :  02 Okt  2026 Jam Pasang : Pagi / Siang Note : hubungi pelanggan jika ingin kelokasi |40981182|MYDITA"/>
    <s v="FCC"/>
    <d v="2026-01-10T11:40:20"/>
    <d v="2026-10-02T11:00:00"/>
    <s v="Kendala Teknik"/>
    <s v="REVOKE"/>
    <s v="X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11:00:00"/>
    <s v="2026-10-02 11:00:00|M Janji :  02 Okt  2026 Jam Pasang : Pagi / Siang Note : hubungi pelanggan jika ingin kelokasi |40981182|MYDITA"/>
    <m/>
    <m/>
    <m/>
    <e v="#NUM!"/>
    <e v="#NUM!"/>
    <x v="1"/>
  </r>
  <r>
    <n v="508"/>
    <n v="1002621759"/>
    <n v="3"/>
    <x v="3"/>
    <n v="5"/>
    <s v="MADURA"/>
    <s v="PAMEKASAN"/>
    <s v="AJA"/>
    <s v="REG"/>
    <s v="AO"/>
    <x v="0"/>
    <m/>
    <s v="MIA - INVALID SURVEY"/>
    <s v="RBS-Regional 2"/>
    <d v="2026-10-05T09:35:57"/>
    <d v="2026-10-07T12:47:14"/>
    <n v="69404060"/>
    <m/>
    <n v="152454200104"/>
    <s v="Warnet Sains Teknologi"/>
    <s v="ODP-AJA-FA/01"/>
    <s v="WO065891354"/>
    <m/>
    <m/>
    <m/>
    <n v="115.3229334"/>
    <n v="-6.8511921999999998"/>
    <s v="MN02295; Moh Haris  081216308669 08217719629; rofikdemes50@gmail.com; HSI BISNIS 200 MBPS 1.049K; AR Rosdiana;  Sambakati, Kabupaten Sumenep, Jawa Timur"/>
    <s v="Sales Force DBS"/>
    <m/>
    <m/>
    <m/>
    <m/>
    <m/>
    <m/>
    <m/>
    <m/>
    <s v="Management Janji"/>
    <s v="2026-10-07 15:00:00|Nama PIC : bapak jordan No HP : 081216308669 Alt :  M Janji : (RABU/7/oktober/2026) jam Pasang : 09:00 Note : hubungi pelanggan jika ingin kelokasi|40961371|MYDITA"/>
    <s v="FCC"/>
    <d v="2026-05-10T09:40:06"/>
    <d v="2026-10-07T15:00:00"/>
    <m/>
    <s v="SURVEY_NEW_MANJA"/>
    <s v="X"/>
    <s v="NO ADDON"/>
    <m/>
    <s v="MIE - INVALID SURVEY - Tidak Ada ODP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15:00:00"/>
    <s v="2026-10-07 15:00:00|Nama PIC : bapak jordan No HP : 081216308669 Alt :  M Janji : (RABU/7/oktober/2026) jam Pasang : 09:00 Note : hubungi pelanggan jika ingin kelokasi|40961371|MYDITA"/>
    <m/>
    <m/>
    <m/>
    <e v="#NUM!"/>
    <e v="#NUM!"/>
    <x v="1"/>
  </r>
  <r>
    <n v="509"/>
    <n v="1002630748"/>
    <n v="3"/>
    <x v="3"/>
    <n v="5"/>
    <s v="MADURA"/>
    <s v="PAMEKASAN"/>
    <s v="AJA"/>
    <s v="REG"/>
    <s v="AO"/>
    <x v="0"/>
    <s v="1P INET"/>
    <s v="MIA - INVALID SURVEY"/>
    <s v="RBS-Regional 3"/>
    <d v="2026-10-10T10:53:40"/>
    <d v="2026-10-10T20:58:43"/>
    <n v="69407799"/>
    <m/>
    <n v="152454200107"/>
    <s v="Rameddia printing studio"/>
    <s v="ODP-AJA-FA/03 FA/D01/03.01"/>
    <s v="WO066142488"/>
    <m/>
    <m/>
    <m/>
    <n v="115.305906794965"/>
    <n v="-6.8559886181266103"/>
    <s v="MD|MYDB-20261009270536|DB20008/MB00381|Rameddia printing studio|087716313391"/>
    <s v="MYDIGIBIZPARTNER"/>
    <m/>
    <m/>
    <m/>
    <m/>
    <m/>
    <m/>
    <m/>
    <m/>
    <s v="Management Janji"/>
    <s v="2026-10-11 08:00:00 | Nama : BU RINI FIRDAUS ELYA  No Hp : 087716313391 No Hp Alternatif : 081235989130 Tanggal : 11 Oktober 2026 Interval : PAGI  Note : Mohon hubungi pelanggan terlebih dahulu "/>
    <s v="FCC"/>
    <d v="2026-10-10T10:55:39"/>
    <d v="2026-10-11T08:00:00"/>
    <m/>
    <s v="SURVEY_NEW_MANJA"/>
    <s v="X"/>
    <s v="NO ADDON"/>
    <m/>
    <s v="MIE - INVALID SURVEY - Kendala Jalur/Rute Tarikan"/>
    <s v="HSI Bisnis Promo Hari Pelanggan Nasional PSB 70% - 200 Mbps"/>
    <s v="INDIBIZ"/>
    <m/>
    <m/>
    <d v="2026-10-11T08:00:00"/>
    <s v="2026-10-11 08:00:00 | Nama : BU RINI FIRDAUS ELYA  No Hp : 087716313391 No Hp Alternatif : 081235989130 Tanggal : 11 Oktober 2026 Interval : PAGI  Note : Mohon hubungi pelanggan terlebih dahulu "/>
    <m/>
    <m/>
    <m/>
    <e v="#NUM!"/>
    <e v="#NUM!"/>
    <x v="1"/>
  </r>
  <r>
    <n v="510"/>
    <n v="1002626914"/>
    <n v="3"/>
    <x v="3"/>
    <n v="5"/>
    <s v="MADURA"/>
    <s v="PAMEKASAN"/>
    <s v="BAB"/>
    <s v="REG"/>
    <s v="AO"/>
    <x v="0"/>
    <s v="1P INET"/>
    <s v="Completed (PS)"/>
    <s v="RBS-Regional 3"/>
    <d v="2026-10-07T18:19:35"/>
    <d v="2026-10-08T17:24:21"/>
    <n v="69406165"/>
    <m/>
    <n v="152430202966"/>
    <s v="MAJU SEJAHTERA"/>
    <s v="ODP-BAB-FAB/04 FAB/D01/04.01"/>
    <s v="WO065967798"/>
    <m/>
    <m/>
    <m/>
    <n v="114.096624478697"/>
    <n v="-6.9761256100408202"/>
    <s v="MD|MYDB-20261007270439|DN00001/MN00806|MAJU SEJAHTERA|085748668919"/>
    <s v="MYDIGIBIZPARTNER"/>
    <m/>
    <m/>
    <m/>
    <m/>
    <m/>
    <m/>
    <m/>
    <m/>
    <s v="Management Janji"/>
    <s v="2026-10-08 15:00:00 | No HP :085748668919 Alt :  M Janji : (RABU/8/oktober/2026) Note : hubungi pelanggan jika ingin kelokas"/>
    <s v="FCC"/>
    <d v="2026-07-10T18:24:54"/>
    <d v="2026-10-08T15:00:00"/>
    <m/>
    <s v="PS"/>
    <s v="X"/>
    <s v="NETMONK"/>
    <n v="20261008"/>
    <s v="Completed"/>
    <s v="HSI Bisnis Bundling Netmonk Promo 2026 PSB 70% - 150 Mbps"/>
    <s v="INDIBIZ"/>
    <m/>
    <m/>
    <d v="2026-10-08T15:00:00"/>
    <s v="2026-10-08 15:00:00 | No HP :085748668919 Alt :  M Janji : (RABU/8/oktober/2026) Note : hubungi pelanggan jika ingin kelokas"/>
    <n v="2026"/>
    <n v="10"/>
    <n v="8"/>
    <d v="2026-10-08T00:00:00"/>
    <n v="-0.625"/>
    <x v="0"/>
  </r>
  <r>
    <n v="511"/>
    <n v="1002632985"/>
    <n v="3"/>
    <x v="3"/>
    <n v="5"/>
    <s v="MADURA"/>
    <s v="PAMEKASAN"/>
    <s v="PRG"/>
    <s v="REG"/>
    <s v="AO"/>
    <x v="0"/>
    <s v="1P INET"/>
    <s v="Completed (PS)"/>
    <s v="RBS-Regional 3"/>
    <d v="2026-10-12T13:40:40"/>
    <d v="2026-10-13T12:52:41"/>
    <n v="69408642"/>
    <m/>
    <n v="152428209145"/>
    <s v="TOKO SUKSES"/>
    <s v="ODP-PRG-FC/51 FC/D02/51.01"/>
    <s v="WO066258299"/>
    <m/>
    <m/>
    <m/>
    <n v="113.707577772438"/>
    <n v="-7.1040849578256999"/>
    <s v="MD|MYDB-20261012270631|DN00001/MN00806|TOKO SUKSES|089672022443"/>
    <s v="MYDIGIBIZPARTNER"/>
    <m/>
    <m/>
    <m/>
    <m/>
    <m/>
    <m/>
    <m/>
    <m/>
    <s v="Management Janji"/>
    <s v="2026-10-13 11:00:00 | Tanggal: 13/10/2026 Jam Pasang: 08.00 - 12.00 Note: Hubungi sebelum ke lokasi, terimakasih.  "/>
    <s v="FCC"/>
    <d v="2026-12-10T13:55:32"/>
    <d v="2026-10-13T11:00:00"/>
    <m/>
    <s v="PS"/>
    <s v="X"/>
    <s v="NETMONK"/>
    <n v="20261013"/>
    <s v="Completed"/>
    <s v="HSI Bisnis Bundling Netmonk Promo 2026 PSB 70% - 100 Mbps"/>
    <s v="INDIBIZ"/>
    <m/>
    <m/>
    <d v="2026-10-13T11:00:00"/>
    <s v="2026-10-13 11:00:00 | Tanggal: 13/10/2026 Jam Pasang: 08.00 - 12.00 Note: Hubungi sebelum ke lokasi, terimakasih.  "/>
    <n v="2026"/>
    <n v="10"/>
    <n v="13"/>
    <d v="2026-10-13T00:00:00"/>
    <n v="-0.45833333333575865"/>
    <x v="0"/>
  </r>
  <r>
    <n v="512"/>
    <n v="1002637670"/>
    <n v="3"/>
    <x v="3"/>
    <n v="5"/>
    <s v="MADURA"/>
    <s v="PAMEKASAN"/>
    <s v="PRG"/>
    <s v="REG"/>
    <s v="AO"/>
    <x v="0"/>
    <s v="1P INET"/>
    <s v="Completed (PS)"/>
    <s v="RBS-Regional 3"/>
    <d v="2026-10-15T08:37:35"/>
    <d v="2026-10-15T16:12:59"/>
    <n v="69410462"/>
    <m/>
    <n v="152428209150"/>
    <s v="Toko NUFAL BERKAH"/>
    <s v="ODP-PRG-FA/49 FA/D02/49.01"/>
    <s v="WO066448668"/>
    <m/>
    <m/>
    <m/>
    <n v="113.659896"/>
    <n v="-7.1009615000000004"/>
    <s v="MD|MYDB-20261014270730|DN00001/MN00086|Toko NUFAL BERKAH|083164130567"/>
    <s v="MYDIGIBIZPARTNER"/>
    <m/>
    <m/>
    <m/>
    <m/>
    <m/>
    <m/>
    <m/>
    <m/>
    <s v="Management Janji"/>
    <s v="2026-10-16 08:00:00 | Nama PIC : bapak nufal No HP : 083164130567 Alt :  M Janji : (JUMAT/16/OKTOBER/2026) jam Pasang : 09:00 Note : hubungi pelanggan jika ingin kelokasi"/>
    <s v="FCC"/>
    <s v="15-10-2026 08:40:04"/>
    <d v="2026-10-16T08:00:00"/>
    <m/>
    <s v="PS"/>
    <s v="X"/>
    <s v="NETMONK"/>
    <n v="20261015"/>
    <s v="Completed"/>
    <s v="HSI Bisnis Bundling Netmonk Promo 2026 PSB 70% - 100 Mbps"/>
    <s v="INDIBIZ"/>
    <m/>
    <m/>
    <d v="2026-10-16T08:00:00"/>
    <s v="2026-10-16 08:00:00 | Nama PIC : bapak nufal No HP : 083164130567 Alt :  M Janji : (JUMAT/16/OKTOBER/2026) jam Pasang : 09:00 Note : hubungi pelanggan jika ingin kelokasi"/>
    <n v="2026"/>
    <n v="10"/>
    <n v="15"/>
    <d v="2026-10-15T00:00:00"/>
    <n v="-1.3333333333357587"/>
    <x v="0"/>
  </r>
  <r>
    <n v="513"/>
    <n v="1002631866"/>
    <n v="3"/>
    <x v="3"/>
    <n v="5"/>
    <s v="MADURA"/>
    <s v="PAMEKASAN"/>
    <s v="PRG"/>
    <s v="REG"/>
    <s v="AO"/>
    <x v="0"/>
    <s v="1P INET"/>
    <s v="100 | REVOKE COMPLETED"/>
    <s v="RBS-Regional 3"/>
    <d v="2026-10-12T07:16:39"/>
    <d v="2026-10-15T14:02:40"/>
    <n v="69408278"/>
    <m/>
    <n v="152428209144"/>
    <s v="TOKO SUKSES"/>
    <s v="ODP-PRG-FC/51 FC/D02/51.01"/>
    <s v="WO066223075"/>
    <m/>
    <m/>
    <m/>
    <n v="113.707576096057"/>
    <n v="-7.1041218877743297"/>
    <s v="MD|MYDB-20261011270597|DN00001/MN00806|TOKO SUKSES|089672022443"/>
    <s v="MYDIGIBIZPARTNER"/>
    <m/>
    <m/>
    <m/>
    <m/>
    <m/>
    <m/>
    <m/>
    <m/>
    <s v="Management Janji"/>
    <s v="2026-10-13 08:00:00 | Tanggal: 13/10/2026 Jam Pasang: Pagi Note: Hubungi sebelum ke lokasi, terimakasih.  "/>
    <s v="FCC"/>
    <d v="2026-12-10T07:24:52"/>
    <d v="2026-10-13T08:00:00"/>
    <s v="Kendala Pelanggan"/>
    <s v="REVOKE"/>
    <s v="X"/>
    <s v="NETMONK"/>
    <m/>
    <s v="Revoke Completed"/>
    <s v="HSI Bisnis Bundling Netmonk Promo 2026 PSB 70% - 100 Mbps"/>
    <s v="INDIBIZ"/>
    <m/>
    <m/>
    <d v="2026-10-13T08:00:00"/>
    <s v="2026-10-13 08:00:00 | Tanggal: 13/10/2026 Jam Pasang: Pagi Note: Hubungi sebelum ke lokasi, terimakasih.  "/>
    <m/>
    <m/>
    <m/>
    <e v="#NUM!"/>
    <e v="#NUM!"/>
    <x v="1"/>
  </r>
  <r>
    <n v="514"/>
    <n v="1002619024"/>
    <n v="3"/>
    <x v="3"/>
    <n v="5"/>
    <s v="MADURA"/>
    <s v="PAMEKASAN"/>
    <s v="SMP"/>
    <s v="REG"/>
    <s v="AO"/>
    <x v="0"/>
    <s v="1P INET"/>
    <s v="Completed (PS)"/>
    <s v="RBS-Regional 3"/>
    <d v="2026-10-02T08:53:40"/>
    <d v="2026-10-03T12:16:19"/>
    <n v="69402745"/>
    <m/>
    <n v="152431232853"/>
    <s v="TOKO SAUDARA"/>
    <s v="ODP-SMP-FAC/23 FAC/D02/23.01"/>
    <s v="WO065544104"/>
    <m/>
    <m/>
    <m/>
    <n v="113.80601350217999"/>
    <n v="-7.1264812619946403"/>
    <s v="MD|MYDB-20261001270143|DN00001/MN00806|TOKO SAUDARA|087777757747"/>
    <s v="MYDIGIBIZPARTNER"/>
    <m/>
    <m/>
    <m/>
    <m/>
    <m/>
    <m/>
    <m/>
    <m/>
    <s v="Management Janji"/>
    <s v="2026-10-03 08:00:00 | Tanggal Pemasangan : 03 Oktober 2026 Jam Pemasangan : 08:00 15:00 Info Tambahan : Hubungi pelanggan dulu sebelum ke lokasi terimakasih"/>
    <s v="FCC"/>
    <d v="2026-02-10T09:26:25"/>
    <d v="2026-10-03T08:00:00"/>
    <m/>
    <s v="PS"/>
    <s v="X"/>
    <s v="NO ADDON"/>
    <n v="20261003"/>
    <s v="Completed"/>
    <s v="HSI Bisnis Promo Hari Pelanggan Nasional PSB 70% - 50 Mbps"/>
    <s v="INDIBIZ"/>
    <m/>
    <m/>
    <d v="2026-10-03T08:00:00"/>
    <s v="2026-10-03 08:00:00 | Tanggal Pemasangan : 03 Oktober 2026 Jam Pemasangan : 08:00 15:00 Info Tambahan : Hubungi pelanggan dulu sebelum ke lokasi terimakasih"/>
    <n v="2026"/>
    <n v="10"/>
    <n v="3"/>
    <d v="2026-10-03T00:00:00"/>
    <n v="-0.33333333333575865"/>
    <x v="0"/>
  </r>
  <r>
    <n v="515"/>
    <n v="1002622590"/>
    <n v="3"/>
    <x v="3"/>
    <n v="5"/>
    <s v="MADURA"/>
    <s v="PAMEKASAN"/>
    <s v="SMP"/>
    <s v="REG"/>
    <s v="AO"/>
    <x v="0"/>
    <m/>
    <s v="Completed (PS)"/>
    <s v="RBS-Regional 3"/>
    <d v="2026-10-05T14:08:08"/>
    <d v="2026-10-06T13:43:22"/>
    <n v="69404390"/>
    <m/>
    <n v="152431232881"/>
    <s v="SDN ELLAK LAOK IV"/>
    <s v="ODP-SMP-FP/38"/>
    <s v="WO065811237"/>
    <m/>
    <m/>
    <m/>
    <n v="113.7852426"/>
    <n v="-7.0273963999999998"/>
    <s v="|MN00569|/SDN ELLAK LAOK IV/LILIK FARIDA/087812468857/lilikfarida28@guru.sd.belajar.id/HSI Basic Promo HUT Telkom (1:2) 50 Mbps (Rp 320.000) PSB Rp 150.000/"/>
    <s v="Sales Force DBS"/>
    <m/>
    <m/>
    <m/>
    <m/>
    <m/>
    <m/>
    <m/>
    <m/>
    <s v="Management Janji"/>
    <s v="2026-10-07 08:00:00|Nama : BU LILIK FARIDA  No Hp : 087812468857 No Alt :  Tgl Pemasangan : 06 Oktober 2026 Interval : PAGI  Note : Hubungi pelanggan terlebih dahulu|40000798|MYDITA"/>
    <s v="FCC"/>
    <d v="2026-05-10T14:25:44"/>
    <d v="2026-10-07T08:00:00"/>
    <m/>
    <s v="PS"/>
    <s v="X"/>
    <s v="NO ADDON"/>
    <n v="20261006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07T08:00:00"/>
    <s v="2026-10-07 08:00:00|Nama : BU LILIK FARIDA  No Hp : 087812468857 No Alt :  Tgl Pemasangan : 06 Oktober 2026 Interval : PAGI  Note : Hubungi pelanggan terlebih dahulu|40000798|MYDITA"/>
    <n v="2026"/>
    <n v="10"/>
    <n v="6"/>
    <d v="2026-10-06T00:00:00"/>
    <n v="-1.3333333333357587"/>
    <x v="0"/>
  </r>
  <r>
    <n v="516"/>
    <n v="1002622182"/>
    <n v="3"/>
    <x v="3"/>
    <n v="5"/>
    <s v="MADURA"/>
    <s v="PAMEKASAN"/>
    <s v="SMP"/>
    <s v="REG"/>
    <s v="AO"/>
    <x v="0"/>
    <m/>
    <s v="Completed (PS)"/>
    <s v="RBS-Regional 3"/>
    <d v="2026-10-05T11:38:23"/>
    <d v="2026-10-06T16:32:54"/>
    <n v="69404201"/>
    <m/>
    <n v="152431232880"/>
    <s v="SDN DARAMISTA II"/>
    <s v="ODP-SMP-FL/54"/>
    <s v="WO065794433"/>
    <m/>
    <m/>
    <m/>
    <n v="113.8036498"/>
    <n v="-7.0245932"/>
    <s v="|MN00569|/SDN DARAMISTA II/HSI Bisnis Promo HUT Telkom (1:1) 75 Mbps (Rp 415.000) PSB Rp 150.000/085231303404/arikngelmot@gmail.com/MOHAMMAD ARIYANTO/-7.0245720, 113.8,037000/Daramista,kec lenteng ,kabupaten sumenep"/>
    <s v="Sales Force DBS"/>
    <m/>
    <m/>
    <m/>
    <m/>
    <m/>
    <m/>
    <m/>
    <m/>
    <s v="Management Janji"/>
    <s v="2026-10-06 15:00:00|Nama PIC : Bp Ariyanto No HP : 085231303404 Alt : - M Janji : 06 Okt 2026 Jam Pasang : Pagi / Siang Note : hubungi pelanggan jika ingin kelokasi |40951378|MYDITA"/>
    <s v="FCC"/>
    <d v="2026-05-10T11:40:04"/>
    <d v="2026-10-06T15:00:00"/>
    <m/>
    <s v="PS"/>
    <s v="X"/>
    <s v="NO ADDON"/>
    <n v="202610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6T15:00:00"/>
    <s v="2026-10-06 15:00:00|Nama PIC : Bp Ariyanto No HP : 085231303404 Alt : - M Janji : 06 Okt 2026 Jam Pasang : Pagi / Siang Note : hubungi pelanggan jika ingin kelokasi |40951378|MYDITA"/>
    <n v="2026"/>
    <n v="10"/>
    <n v="6"/>
    <d v="2026-10-06T00:00:00"/>
    <n v="-0.625"/>
    <x v="0"/>
  </r>
  <r>
    <n v="517"/>
    <n v="1002625190"/>
    <n v="3"/>
    <x v="3"/>
    <n v="5"/>
    <s v="MADURA"/>
    <s v="PAMEKASAN"/>
    <s v="SMP"/>
    <s v="REG"/>
    <s v="AO"/>
    <x v="0"/>
    <s v="1P INET"/>
    <s v="Completed (PS)"/>
    <s v="RBS-Regional 3"/>
    <d v="2026-10-06T19:06:42"/>
    <d v="2026-10-07T13:22:52"/>
    <n v="69405407"/>
    <m/>
    <n v="152431232897"/>
    <s v="TOKO PELANGI"/>
    <s v="ODP-SMP-FN/22"/>
    <s v="WO065891736"/>
    <m/>
    <m/>
    <m/>
    <n v="113.804313987493"/>
    <n v="-6.96813415891953"/>
    <s v="MD|MYDB-20261006270378|DN00001/MN00806|TOKO PELANGI|083152887979"/>
    <s v="MYDIGIBIZPARTNER"/>
    <m/>
    <m/>
    <m/>
    <m/>
    <m/>
    <m/>
    <m/>
    <m/>
    <s v="Management Janji"/>
    <s v="2026-10-08 08:00:00 | Nama PIC : Ibu Herlin No HP : 083152887979 No Alt : - M Janji : 8 Okt 2026 Jam Pasang : Pagi / Siang Note : hubungi pelanggan jika ingin kelokasi"/>
    <s v="FCC"/>
    <d v="2026-06-10T19:11:03"/>
    <d v="2026-10-08T08:00:00"/>
    <m/>
    <s v="PS"/>
    <s v="X"/>
    <s v="NETMONK"/>
    <n v="20261007"/>
    <s v="Completed"/>
    <s v="HSI Bisnis Bundling Netmonk Promo 2026 PSB 70% - 100 Mbps"/>
    <s v="INDIBIZ"/>
    <m/>
    <m/>
    <d v="2026-10-08T08:00:00"/>
    <s v="2026-10-08 08:00:00 | Nama PIC : Ibu Herlin No HP : 083152887979 No Alt : - M Janji : 8 Okt 2026 Jam Pasang : Pagi / Siang Note : hubungi pelanggan jika ingin kelokasi"/>
    <n v="2026"/>
    <n v="10"/>
    <n v="7"/>
    <d v="2026-10-07T00:00:00"/>
    <n v="-1.3333333333357587"/>
    <x v="0"/>
  </r>
  <r>
    <n v="518"/>
    <n v="1002623950"/>
    <n v="3"/>
    <x v="3"/>
    <n v="5"/>
    <s v="MADURA"/>
    <s v="PAMEKASAN"/>
    <s v="SMP"/>
    <s v="REG"/>
    <s v="AO"/>
    <x v="0"/>
    <m/>
    <s v="Completed (PS)"/>
    <s v="RBS-Regional 3"/>
    <d v="2026-10-06T11:06:30"/>
    <d v="2026-10-06T15:24:53"/>
    <n v="69404884"/>
    <m/>
    <n v="152431232564"/>
    <s v="PT. PETRA SUKSES UTAMA"/>
    <s v="ODP-SMP-FAU/36"/>
    <s v="WO065853743"/>
    <m/>
    <m/>
    <m/>
    <n v="113.8662492"/>
    <n v="-7.0003580999999997"/>
    <s v="|MN00569|/FIF GROUB KIOS PAMOLOKAN/081337449984/slsbilla1402@gmail.com/HSI Bisnis Promo HUT Telkom (1:1) 50 Mbps (Rp 355.000) PSB Rp 150.000/SALSABILLA/-7.000179,113.866252"/>
    <s v="Sales Force DBS"/>
    <m/>
    <m/>
    <m/>
    <m/>
    <m/>
    <m/>
    <m/>
    <m/>
    <s v="Management Janji"/>
    <s v="2026-10-07 11:00:00|Nama PIC:  bu salsa  No HP: 081337449984 Alt: Tanggal: 7/10/2026 Jam Pasang: Siang Note: Hubungi sebelum ke lokasi, terimakasih.   |40931149|MYDITA"/>
    <s v="FCC"/>
    <d v="2026-06-10T11:25:05"/>
    <d v="2026-10-07T11:00:00"/>
    <m/>
    <s v="PS"/>
    <s v="X"/>
    <s v="NO ADDON"/>
    <n v="202610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7T11:00:00"/>
    <s v="2026-10-07 11:00:00|Nama PIC:  bu salsa  No HP: 081337449984 Alt: Tanggal: 7/10/2026 Jam Pasang: Siang Note: Hubungi sebelum ke lokasi, terimakasih.   |40931149|MYDITA"/>
    <n v="2026"/>
    <n v="10"/>
    <n v="6"/>
    <d v="2026-10-06T00:00:00"/>
    <n v="-1.4583333333357587"/>
    <x v="0"/>
  </r>
  <r>
    <n v="519"/>
    <n v="1002626855"/>
    <n v="3"/>
    <x v="3"/>
    <n v="5"/>
    <s v="MADURA"/>
    <s v="PAMEKASAN"/>
    <s v="SMP"/>
    <s v="REG"/>
    <s v="AO"/>
    <x v="0"/>
    <m/>
    <s v="Completed (PS)"/>
    <s v="RBS-Regional 3"/>
    <d v="2026-10-07T17:11:10"/>
    <d v="2026-10-10T14:03:09"/>
    <n v="69406125"/>
    <m/>
    <n v="152431232905"/>
    <s v="BMT UGT CAPEM SUMENEP KOTA"/>
    <s v="ODP-SMP-FCG/26"/>
    <s v="WO065986550"/>
    <m/>
    <m/>
    <m/>
    <n v="113.8698826"/>
    <n v="-7.0007025000000001"/>
    <s v="AMRBS/403164/DIMAS ARFIANSYAH /R3/JATIM TIMUR/WINBACK 2.0 HSI B2B (1:1) 50MBPS 355RB PSB DISC 70%/HUSNI MUBAROK  0/nurisshalihin@gmail.com"/>
    <s v="Amex"/>
    <m/>
    <m/>
    <m/>
    <m/>
    <m/>
    <m/>
    <m/>
    <m/>
    <s v="Management Janji"/>
    <s v="2026-10-11 08:00:00|Nama : BP M RAHWINI (KEPALA CABANG) No Hp : 087780258575 No Alt :  Tgl Pemasangan : 11 Oktober 2026 Interval : PAGI  Note : Hubungi pelanggan terlebih dahulu|40931149|MYDITA"/>
    <s v="FCC"/>
    <d v="2026-07-10T17:40:11"/>
    <d v="2026-10-11T08:00:00"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1T08:00:00"/>
    <s v="2026-10-11 08:00:00|Nama : BP M RAHWINI (KEPALA CABANG) No Hp : 087780258575 No Alt :  Tgl Pemasangan : 11 Oktober 2026 Interval : PAGI  Note : Hubungi pelanggan terlebih dahulu|40931149|MYDITA"/>
    <n v="2026"/>
    <n v="10"/>
    <n v="10"/>
    <d v="2026-10-10T00:00:00"/>
    <n v="-1.3333333333357587"/>
    <x v="0"/>
  </r>
  <r>
    <n v="520"/>
    <n v="1002633772"/>
    <n v="3"/>
    <x v="3"/>
    <n v="5"/>
    <s v="MADURA"/>
    <s v="PAMEKASAN"/>
    <s v="SMP"/>
    <s v="REG"/>
    <s v="AO"/>
    <x v="0"/>
    <s v="1P INET"/>
    <s v="Completed (PS)"/>
    <s v="RBS-Regional 3"/>
    <d v="2026-10-12T17:49:40"/>
    <d v="2026-10-13T11:47:23"/>
    <n v="69408954"/>
    <m/>
    <n v="152431232944"/>
    <s v="PKBM SAWUNGGALING"/>
    <s v="ODP-SMP-FAC/30 FAC/D03/30.01"/>
    <s v="WO066287166"/>
    <m/>
    <m/>
    <m/>
    <n v="113.810052238404"/>
    <n v="-7.1272620754181801"/>
    <s v="MD|MYDB-20261012270649|DN00001/MN00806|PKBM SAWUNGGALING|087761760909"/>
    <s v="MYDIGIBIZPARTNER"/>
    <m/>
    <m/>
    <m/>
    <m/>
    <m/>
    <m/>
    <m/>
    <m/>
    <s v="Management Janji"/>
    <s v="2026-10-13 15:00:00 | Tanggal pemasangan : 13 Oct 2026 Jam pemasangan : 12.00 Info Tambahan : Hubungi pelanggan dulu sebelum ke lokasi terima kasih."/>
    <s v="FCC"/>
    <d v="2026-12-10T17:55:24"/>
    <d v="2026-10-13T15:00:00"/>
    <m/>
    <s v="PS"/>
    <s v="X"/>
    <s v="NETMONK"/>
    <n v="20261013"/>
    <s v="Completed"/>
    <s v="HSI Bisnis Bundling Netmonk Promo 2026 PSB 70% - 200 Mbps"/>
    <s v="INDIBIZ"/>
    <m/>
    <m/>
    <d v="2026-10-13T15:00:00"/>
    <s v="2026-10-13 15:00:00 | Tanggal pemasangan : 13 Oct 2026 Jam pemasangan : 12.00 Info Tambahan : Hubungi pelanggan dulu sebelum ke lokasi terima kasih."/>
    <n v="2026"/>
    <n v="10"/>
    <n v="13"/>
    <d v="2026-10-13T00:00:00"/>
    <n v="-0.625"/>
    <x v="0"/>
  </r>
  <r>
    <n v="521"/>
    <n v="1002635495"/>
    <n v="3"/>
    <x v="3"/>
    <n v="5"/>
    <s v="MADURA"/>
    <s v="PAMEKASAN"/>
    <s v="SMP"/>
    <s v="REG"/>
    <s v="AO"/>
    <x v="0"/>
    <s v="1P INET"/>
    <s v="Completed (PS)"/>
    <s v="RBS-Regional 3"/>
    <d v="2026-10-13T15:44:39"/>
    <d v="2026-10-14T22:53:03"/>
    <n v="69409585"/>
    <m/>
    <n v="152431232950"/>
    <s v="SMA YAS&amp; 39;A"/>
    <s v="ODP-SMP-FS/02 FS/D01/02.01"/>
    <s v="WO066349717"/>
    <m/>
    <m/>
    <m/>
    <n v="113.86777505278501"/>
    <n v="-7.0036741536532903"/>
    <s v="MD|MYDB-20261013270681|DN00001/MN00806|SMA YAS&amp; 39;A|082336029488"/>
    <s v="MYDIGIBIZPARTNER"/>
    <m/>
    <m/>
    <m/>
    <m/>
    <m/>
    <m/>
    <m/>
    <m/>
    <s v="Management Janji"/>
    <s v="2026-10-14 15:00:00 | Nama PIC : Hantok No HP : 082336029488 Alt :  Tgl Pemasangan : 14 Oktober 2026 Interval : PAGI / SIANG Note : Hubungi pelanggan terlebih dahulu"/>
    <s v="FCC"/>
    <s v="13-10-2026 15:54:48"/>
    <d v="2026-10-14T15:00:00"/>
    <m/>
    <s v="PS"/>
    <s v="X"/>
    <s v="NO ADDON"/>
    <n v="20261014"/>
    <s v="Completed"/>
    <s v="HSI Bisnis Promo Hari Pelanggan Nasional PSB 70% - 75 Mbps"/>
    <s v="INDIBIZ"/>
    <m/>
    <m/>
    <d v="2026-10-14T15:00:00"/>
    <s v="2026-10-14 15:00:00 | Nama PIC : Hantok No HP : 082336029488 Alt :  Tgl Pemasangan : 14 Oktober 2026 Interval : PAGI / SIANG Note : Hubungi pelanggan terlebih dahulu"/>
    <n v="2026"/>
    <n v="10"/>
    <n v="14"/>
    <d v="2026-10-14T00:00:00"/>
    <n v="-0.625"/>
    <x v="0"/>
  </r>
  <r>
    <n v="522"/>
    <n v="1002625188"/>
    <n v="3"/>
    <x v="3"/>
    <n v="5"/>
    <s v="MADURA"/>
    <s v="PAMEKASAN"/>
    <s v="SMP"/>
    <s v="REG"/>
    <s v="AO"/>
    <x v="0"/>
    <s v="1P INET"/>
    <s v="CANCEL COMPLETED"/>
    <s v="RBS-Regional 3"/>
    <d v="2026-10-06T19:06:57"/>
    <d v="2026-10-09T23:08:16"/>
    <n v="69405407"/>
    <m/>
    <n v="152431232897"/>
    <s v="TOKO PELANGI"/>
    <s v="ODP-SMP-FN/22"/>
    <s v="WO065891736"/>
    <m/>
    <m/>
    <m/>
    <n v="113.804313987493"/>
    <n v="-6.96813415891953"/>
    <s v="MD|MYDB-20261006270378|DN00001/MN00806|TOKO PELANGI|083152887979"/>
    <s v="MYDIGIBIZPARTNER"/>
    <m/>
    <m/>
    <m/>
    <m/>
    <m/>
    <m/>
    <m/>
    <m/>
    <s v="Management Janji"/>
    <s v="2026-10-08 08:00:00 | Nama PIC : Ibu Herlin No HP : 083152887979 No Alt : - M Janji : 8 Okt 2026 Jam Pasang : Pagi / Siang Note : hubungi pelanggan jika ingin kelokasi"/>
    <s v="FCC"/>
    <d v="2026-06-10T19:11:03"/>
    <d v="2026-10-08T08:00:00"/>
    <m/>
    <s v="CANCEL"/>
    <s v="X"/>
    <s v="NETMONK"/>
    <m/>
    <s v="Cancel Completed"/>
    <s v="HSI Bisnis Bundling Netmonk Promo 2026 PSB 70% - 100 Mbps"/>
    <s v="INDIBIZ"/>
    <m/>
    <m/>
    <d v="2026-10-08T08:00:00"/>
    <s v="2026-10-08 08:00:00 | Nama PIC : Ibu Herlin No HP : 083152887979 No Alt : - M Janji : 8 Okt 2026 Jam Pasang : Pagi / Siang Note : hubungi pelanggan jika ingin kelokasi"/>
    <m/>
    <m/>
    <m/>
    <e v="#NUM!"/>
    <e v="#NUM!"/>
    <x v="1"/>
  </r>
  <r>
    <n v="523"/>
    <n v="1002618449"/>
    <n v="3"/>
    <x v="3"/>
    <n v="5"/>
    <s v="SBY UTARA"/>
    <s v="KENJERAN"/>
    <s v="KBL"/>
    <s v="REG"/>
    <s v="AO"/>
    <x v="0"/>
    <s v="1P INET"/>
    <s v="Completed (PS)"/>
    <s v="RBS-Regional 3"/>
    <d v="2026-10-01T15:50:34"/>
    <d v="2026-10-02T17:27:11"/>
    <n v="69402539"/>
    <m/>
    <n v="152401227873"/>
    <s v="Sport Station (perdana global internet)"/>
    <s v="ODP-KBL-FGW/05 FGW/D01/05.01"/>
    <s v="WO065511453"/>
    <m/>
    <m/>
    <m/>
    <n v="112.7438654"/>
    <n v="-7.2420342"/>
    <s v="|MN02280|MYIA-041947142654/POI/ayu putri anggreani kusanto/08990794495/ayupak180899@gmail.com"/>
    <s v="MYIB_ASSISTANT"/>
    <m/>
    <m/>
    <m/>
    <m/>
    <m/>
    <m/>
    <m/>
    <m/>
    <s v="Management Janji"/>
    <s v="2026-10-02 15:00:00 | Nama PIC : IBU AYU No HP : 08990794495 Alt :  M Janji : (JUMAT/2/oktober/2026) jam Pasang : 09:00 Note : hubungi pelanggan jika ingin kelokasi"/>
    <s v="FCC"/>
    <d v="2026-01-10T16:39:58"/>
    <d v="2026-10-02T15:00:00"/>
    <m/>
    <s v="PS"/>
    <s v="KEBALEN"/>
    <s v="NO ADDON"/>
    <n v="20261002"/>
    <s v="Completed"/>
    <s v="HSI Bisnis Promo Hari Pelanggan Nasional PSB 70% - 50 Mbps"/>
    <s v="INDIBIZ"/>
    <m/>
    <m/>
    <d v="2026-10-02T15:00:00"/>
    <s v="2026-10-02 15:00:00 | Nama PIC : IBU AYU No HP : 08990794495 Alt :  M Janji : (JUMAT/2/oktober/2026) jam Pasang : 09:00 Note : hubungi pelanggan jika ingin kelokasi"/>
    <n v="2026"/>
    <n v="10"/>
    <n v="2"/>
    <d v="2026-10-02T00:00:00"/>
    <n v="-0.625"/>
    <x v="0"/>
  </r>
  <r>
    <n v="524"/>
    <n v="1002619781"/>
    <n v="3"/>
    <x v="3"/>
    <n v="5"/>
    <s v="SBY UTARA"/>
    <s v="KENJERAN"/>
    <s v="KBL"/>
    <s v="REG"/>
    <s v="AO"/>
    <x v="0"/>
    <m/>
    <s v="Completed (PS)"/>
    <s v="RBS-Regional 3"/>
    <d v="2026-10-02T13:29:02"/>
    <d v="2026-10-02T16:58:47"/>
    <n v="69401978"/>
    <m/>
    <n v="152401227893"/>
    <s v="PT. Infinity Global Energy"/>
    <s v="ODP-KBL-FVM/29"/>
    <s v="WO065574730"/>
    <m/>
    <m/>
    <m/>
    <n v="112.73858971"/>
    <n v="-7.244665125"/>
    <s v="|MN02627|MYIA-033965943039/POI/ROEDY SOEMARTONO/08213331539/infinityenergy.id@gmail.com"/>
    <s v="Sales Force DBS"/>
    <m/>
    <m/>
    <m/>
    <m/>
    <m/>
    <m/>
    <m/>
    <m/>
    <s v="Management Janji"/>
    <s v="2026-10-02 08:00:00 | Nama PIC : Roedy  No HP : 08213331539  Alt :   M Janji : 02/10/2026  Jam Pasang : 08.00 - 13:00   NoteÃ‚Â :  hubungi terlebih dahulu sebelum kelokasi"/>
    <s v="FCC"/>
    <d v="2026-02-10T13:39:53"/>
    <m/>
    <m/>
    <s v="PS"/>
    <s v="KEBALEN"/>
    <s v="OCA"/>
    <n v="20261002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2T07:00:00"/>
    <s v="2026-10-02 08:00:00 | Nama PIC : Roedy  No HP : 08213331539  Alt :   M Janji : 02/10/2026  Jam Pasang : 08.00 - 13:00   NoteÃ‚Â :  hubungi terlebih dahulu sebelum kelokasi"/>
    <n v="2026"/>
    <n v="10"/>
    <n v="2"/>
    <d v="2026-10-02T00:00:00"/>
    <n v="-0.29166666666424135"/>
    <x v="0"/>
  </r>
  <r>
    <n v="525"/>
    <n v="1002620485"/>
    <n v="3"/>
    <x v="3"/>
    <n v="5"/>
    <s v="SBY UTARA"/>
    <s v="KENJERAN"/>
    <s v="KBL"/>
    <s v="REG"/>
    <s v="AO"/>
    <x v="0"/>
    <s v="1P INET"/>
    <s v="Completed (PS)"/>
    <s v="RBS-Regional 3"/>
    <d v="2026-10-02T16:50:40"/>
    <d v="2026-10-03T15:13:37"/>
    <n v="69403321"/>
    <m/>
    <n v="152401227903"/>
    <s v="TOKO APOLLO"/>
    <s v="ODP-KBL-FGW/04"/>
    <s v="WO065601742"/>
    <m/>
    <m/>
    <m/>
    <n v="112.7438654"/>
    <n v="-7.2420342"/>
    <s v="|MN02280|MYIA-098037236673/POI/FAHMI ANUGERAH ANANDA/087811363155/apollomandiri0303@gmail.com"/>
    <s v="MYIB_ASSISTANT"/>
    <m/>
    <m/>
    <m/>
    <m/>
    <m/>
    <m/>
    <m/>
    <m/>
    <s v="Management Janji"/>
    <s v="2026-10-03 15:00:00 | M Janji : (03/OKTOBER/2026) jam Pasang : 09:00 Note : hubungi pelanggan jika ingin kelokasi"/>
    <s v="FCC"/>
    <d v="2026-02-10T16:55:52"/>
    <d v="2026-10-03T15:00:00"/>
    <m/>
    <s v="PS"/>
    <s v="KEBALEN"/>
    <s v="NO ADDON"/>
    <n v="20261003"/>
    <s v="Completed"/>
    <s v="HSI Bisnis Promo Hari Pelanggan Nasional PSB 70% - 50 Mbps"/>
    <s v="INDIBIZ"/>
    <m/>
    <m/>
    <d v="2026-10-03T15:00:00"/>
    <s v="2026-10-03 15:00:00 | M Janji : (03/OKTOBER/2026) jam Pasang : 09:00 Note : hubungi pelanggan jika ingin kelokasi"/>
    <n v="2026"/>
    <n v="10"/>
    <n v="3"/>
    <d v="2026-10-03T00:00:00"/>
    <n v="-0.625"/>
    <x v="0"/>
  </r>
  <r>
    <n v="526"/>
    <n v="1002622550"/>
    <n v="3"/>
    <x v="3"/>
    <n v="5"/>
    <s v="SBY UTARA"/>
    <s v="KENJERAN"/>
    <s v="KBL"/>
    <s v="REG"/>
    <s v="AO"/>
    <x v="0"/>
    <s v="2P INET + VOICE"/>
    <s v="Completed (PS)"/>
    <s v="RBS-Regional 3"/>
    <d v="2026-10-05T13:59:35"/>
    <d v="2026-10-06T13:39:48"/>
    <n v="69404386"/>
    <n v="3135967129"/>
    <n v="152401227930"/>
    <s v="CV Sinar Baik"/>
    <s v="ODP-KBL-FCX/07 FCX/D01/07.01"/>
    <s v="WO065776264"/>
    <m/>
    <m/>
    <m/>
    <n v="112.736028"/>
    <n v="-7.2327149999999998"/>
    <s v="|MC80156|MYIA-085926688773/POI/Puspita Ning tyas Anggraini/08111639668/puspita@the-alamui.com"/>
    <s v="MYIB_ASSISTANT"/>
    <m/>
    <m/>
    <m/>
    <m/>
    <m/>
    <m/>
    <m/>
    <m/>
    <s v="Management Janji"/>
    <s v="2026-10-06 11:00:00 | Jam pemasangan : 12.00 Info Tambahan : Hubungi pelanggan dulu sebelum ke lokasi terimakasih "/>
    <s v="FCC"/>
    <d v="2026-05-10T14:25:44"/>
    <d v="2026-10-06T11:00:00"/>
    <m/>
    <s v="PS"/>
    <s v="KEBALEN"/>
    <s v="NO ADDON"/>
    <n v="20261006"/>
    <s v="Completed"/>
    <s v="HSI Bisnis Bundling Phone PSB 70% - Free 800 Menit - 50 Mbps"/>
    <s v="INDIBIZ"/>
    <m/>
    <m/>
    <d v="2026-10-06T11:00:00"/>
    <s v="2026-10-06 11:00:00 | Jam pemasangan : 12.00 Info Tambahan : Hubungi pelanggan dulu sebelum ke lokasi terimakasih "/>
    <n v="2026"/>
    <n v="10"/>
    <n v="6"/>
    <d v="2026-10-06T00:00:00"/>
    <n v="-0.45833333333575865"/>
    <x v="0"/>
  </r>
  <r>
    <n v="527"/>
    <n v="1002630379"/>
    <n v="3"/>
    <x v="3"/>
    <n v="5"/>
    <s v="SBY UTARA"/>
    <s v="KENJERAN"/>
    <s v="KBL"/>
    <s v="REG"/>
    <s v="AO"/>
    <x v="0"/>
    <s v="1P INET"/>
    <s v="Completed (PS)"/>
    <s v="RBS-Regional 3"/>
    <d v="2026-10-09T16:34:39"/>
    <d v="2026-10-10T16:34:42"/>
    <n v="69407614"/>
    <m/>
    <n v="152401227971"/>
    <s v="KOPI RAJAWALI"/>
    <s v="ODP-KBL-FTR/57 FTR/D03/57.01"/>
    <s v="WO066110774"/>
    <m/>
    <m/>
    <m/>
    <n v="112.729598768055"/>
    <n v="-7.2337472430153502"/>
    <s v="MD|MYDB-20261009270546|DN00001/MN00459|KOPI RAJAWALI|085657415377"/>
    <s v="MYDIGIBIZPARTNER"/>
    <m/>
    <m/>
    <m/>
    <m/>
    <m/>
    <m/>
    <m/>
    <m/>
    <s v="Management Janji"/>
    <s v="2026-10-10 15:00:00 | Nama PIC : KOPI RAJAWALI No HP : 085657415377 No Alt : - M Janji : sabtu 10 oktober  2026 Jam Pasang : Pagi / Siang Note : hubungi pelanggan jika ingin ke lokasi, terima kasih. "/>
    <s v="FCC"/>
    <d v="2026-09-10T17:25:25"/>
    <d v="2026-10-10T15:00:00"/>
    <m/>
    <s v="PS"/>
    <s v="KEBALEN"/>
    <s v="NO ADDON"/>
    <n v="20261010"/>
    <s v="Completed"/>
    <s v="HSI Bisnis Promo Hari Pelanggan Nasional PSB 70% - 50 Mbps"/>
    <s v="INDIBIZ"/>
    <m/>
    <m/>
    <d v="2026-10-10T15:00:00"/>
    <s v="2026-10-10 15:00:00 | Nama PIC : KOPI RAJAWALI No HP : 085657415377 No Alt : - M Janji : sabtu 10 oktober  2026 Jam Pasang : Pagi / Siang Note : hubungi pelanggan jika ingin ke lokasi, terima kasih. "/>
    <n v="2026"/>
    <n v="10"/>
    <n v="10"/>
    <d v="2026-10-10T00:00:00"/>
    <n v="-0.625"/>
    <x v="0"/>
  </r>
  <r>
    <n v="528"/>
    <n v="1002617733"/>
    <n v="3"/>
    <x v="3"/>
    <n v="5"/>
    <s v="SBY UTARA"/>
    <s v="KENJERAN"/>
    <s v="KBL"/>
    <s v="REG"/>
    <s v="AO"/>
    <x v="0"/>
    <s v="1P INET"/>
    <s v="100 | REVOKE COMPLETED"/>
    <s v="RBS-Regional 3"/>
    <d v="2026-10-01T12:31:39"/>
    <d v="2026-10-08T09:47:01"/>
    <n v="69402300"/>
    <m/>
    <n v="152401227868"/>
    <s v="ALL IN SURABAYA TAN PONY"/>
    <s v="ODP-KBL-FFL/01 FFL/D01/01.01"/>
    <s v="WO065484924"/>
    <m/>
    <m/>
    <m/>
    <n v="112.702551"/>
    <n v="-7.229495"/>
    <s v="|MN02280|MYIA-095662419461/POI/TAN PONY/081241640717/sumatraco.salt@gmail.com"/>
    <s v="MYIB_ASSISTANT"/>
    <m/>
    <m/>
    <m/>
    <m/>
    <m/>
    <m/>
    <m/>
    <m/>
    <s v="Management Janji"/>
    <s v="2026-10-02 11:00:00 | Nama Pic : bp akmal  No Hp Pic : 081241640717 No alt : - Jam Pemasangan : pagi  Tanggal Pemasangan : 2 Oktober 2026"/>
    <s v="FCC"/>
    <d v="2026-01-10T13:25:24"/>
    <d v="2026-10-02T11:00:00"/>
    <s v="Kendala Teknik"/>
    <s v="REVOKE"/>
    <s v="KEBALEN"/>
    <s v="NO ADDON"/>
    <m/>
    <s v="Revoke Completed"/>
    <s v="HSI Bisnis Promo Hari Pelanggan Nasional PSB 70% - 100 Mbps"/>
    <s v="INDIBIZ"/>
    <m/>
    <m/>
    <d v="2026-10-02T11:00:00"/>
    <s v="2026-10-02 11:00:00 | Nama Pic : bp akmal  No Hp Pic : 081241640717 No alt : - Jam Pemasangan : pagi  Tanggal Pemasangan : 2 Oktober 2026"/>
    <m/>
    <m/>
    <m/>
    <e v="#NUM!"/>
    <e v="#NUM!"/>
    <x v="1"/>
  </r>
  <r>
    <n v="529"/>
    <n v="1002618774"/>
    <n v="3"/>
    <x v="3"/>
    <n v="5"/>
    <s v="SBY UTARA"/>
    <s v="KENJERAN"/>
    <s v="KJR"/>
    <s v="REG"/>
    <s v="AO"/>
    <x v="0"/>
    <s v="1P INET"/>
    <s v="Completed (PS)"/>
    <s v="RBS-Regional 3"/>
    <d v="2026-10-01T18:01:40"/>
    <d v="2026-10-02T13:08:26"/>
    <n v="69402640"/>
    <m/>
    <n v="152407282544"/>
    <s v="GBM"/>
    <s v="ODP-KJR-FAK/07 FAK/D01/07.01"/>
    <s v="WO065524352"/>
    <m/>
    <m/>
    <m/>
    <n v="112.7890769"/>
    <n v="-7.2549155000000001"/>
    <s v="MD|MYDB-20261001270113|DN00001/MN00884|GBM|081216160962"/>
    <s v="MYDIGIBIZPARTNER"/>
    <m/>
    <m/>
    <m/>
    <m/>
    <m/>
    <m/>
    <m/>
    <m/>
    <s v="Management Janji"/>
    <s v="2026-10-02 15:00:00 | Nama PIC:  bp gavil No HP: 081216160962 Alt: Tanggal: 02/10/2026 Jam Pasang: Sore Note: Hubungi sebelum ke lokasi, terimakasih. "/>
    <s v="FCC"/>
    <d v="2026-01-10T18:10:17"/>
    <d v="2026-10-02T15:00:00"/>
    <m/>
    <s v="PS"/>
    <s v="KENJERAN"/>
    <s v="NO ADDON"/>
    <n v="20261002"/>
    <s v="Completed"/>
    <s v="HSI Bisnis Promo Hari Pelanggan Nasional PSB 70% - 50 Mbps"/>
    <s v="INDIBIZ"/>
    <m/>
    <m/>
    <d v="2026-10-02T15:00:00"/>
    <s v="2026-10-02 15:00:00 | Nama PIC:  bp gavil No HP: 081216160962 Alt: Tanggal: 02/10/2026 Jam Pasang: Sore Note: Hubungi sebelum ke lokasi, terimakasih. "/>
    <n v="2026"/>
    <n v="10"/>
    <n v="2"/>
    <d v="2026-10-02T00:00:00"/>
    <n v="-0.625"/>
    <x v="0"/>
  </r>
  <r>
    <n v="530"/>
    <n v="1002627884"/>
    <n v="3"/>
    <x v="3"/>
    <n v="5"/>
    <s v="SBY UTARA"/>
    <s v="KENJERAN"/>
    <s v="KJR"/>
    <s v="REG"/>
    <s v="AO"/>
    <x v="0"/>
    <s v="1P INET"/>
    <s v="Completed (PS)"/>
    <s v="RBS-Regional 3"/>
    <d v="2026-10-08T14:31:21"/>
    <d v="2026-10-08T19:40:51"/>
    <n v="69406563"/>
    <m/>
    <n v="152407282325"/>
    <s v="ASTANA TAMBANG BOYO"/>
    <s v="ODP-MYR-FVL/18 FVL/D01/18.01"/>
    <s v="WO066019818"/>
    <m/>
    <m/>
    <m/>
    <n v="112.7613905"/>
    <n v="-7.2590645"/>
    <s v="|MN01794|MYIA-055275064768/POI/Dimas sugianto/085888848135/dkacap630@gmail.com"/>
    <s v="MYIB_ASSISTANT"/>
    <m/>
    <m/>
    <m/>
    <m/>
    <m/>
    <m/>
    <m/>
    <m/>
    <s v="Management Janji"/>
    <s v="2026-10-09 11:00:00 | Nama PIC : Dimas  No HP : 085888848135 Alt :  M Janji : 09/10/2026 Jam Pasang : 08.00  - 13:00  NoteÃ‚Â :  hubungi terlebih dahulu sebelum ke lokasi, terima kasih."/>
    <s v="FCC"/>
    <d v="2026-08-10T14:40:19"/>
    <d v="2026-10-09T11:00:00"/>
    <m/>
    <s v="PS"/>
    <s v="KENJERAN"/>
    <s v="NO ADDON"/>
    <n v="20261008"/>
    <s v="Completed"/>
    <s v="HSI Bisnis Promo Hari Pelanggan Nasional PSB 70% - 100 Mbps"/>
    <s v="INDIBIZ"/>
    <m/>
    <m/>
    <d v="2026-10-09T11:00:00"/>
    <s v="2026-10-09 11:00:00 | Nama PIC : Dimas  No HP : 085888848135 Alt :  M Janji : 09/10/2026 Jam Pasang : 08.00  - 13:00  NoteÃ‚Â :  hubungi terlebih dahulu sebelum ke lokasi, terima kasih."/>
    <n v="2026"/>
    <n v="10"/>
    <n v="8"/>
    <d v="2026-10-08T00:00:00"/>
    <n v="-1.4583333333357587"/>
    <x v="0"/>
  </r>
  <r>
    <n v="531"/>
    <n v="1002629003"/>
    <n v="3"/>
    <x v="3"/>
    <n v="5"/>
    <s v="SBY UTARA"/>
    <s v="KENJERAN"/>
    <s v="KJR"/>
    <s v="REG"/>
    <s v="AO"/>
    <x v="0"/>
    <m/>
    <s v="Completed (PS)"/>
    <s v="RBS-Regional 3"/>
    <d v="2026-10-09T09:43:13"/>
    <d v="2026-10-09T11:47:47"/>
    <n v="69406563"/>
    <m/>
    <n v="152407282611"/>
    <s v="ASTANA TAMBANG BOYO"/>
    <s v="ODP-MYR-FFA/14"/>
    <s v="WO066066662"/>
    <m/>
    <m/>
    <m/>
    <n v="112.7697"/>
    <n v="-7.2454000000000001"/>
    <s v="|MN01794|MYIA-055275064768/POI/Dimas sugianto/085888848135/dkacap630@gmail.com"/>
    <s v="Sales Force DBS"/>
    <m/>
    <m/>
    <m/>
    <m/>
    <m/>
    <m/>
    <m/>
    <m/>
    <s v="Management Janji"/>
    <s v="2026-10-09 11:00:00 | Nama PIC : Dimas   No HP : 085888848135  Alt :   M Janji : 09/10/2026  Jam Pasang : 08.00  - 13:00   NoteÃ‚Â :  hubungi terlebih dahulu sebelum ke lokasi, terima kasih."/>
    <s v="FCC"/>
    <d v="2026-09-10T09:55:45"/>
    <m/>
    <m/>
    <s v="PS"/>
    <s v="KENJERAN"/>
    <s v="NO ADDON"/>
    <n v="20261009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9T07:00:00"/>
    <s v="2026-10-09 11:00:00 | Nama PIC : Dimas   No HP : 085888848135  Alt :   M Janji : 09/10/2026  Jam Pasang : 08.00  - 13:00   NoteÃ‚Â :  hubungi terlebih dahulu sebelum ke lokasi, terima kasih."/>
    <n v="2026"/>
    <n v="10"/>
    <n v="9"/>
    <d v="2026-10-09T00:00:00"/>
    <n v="-0.29166666666424135"/>
    <x v="0"/>
  </r>
  <r>
    <n v="532"/>
    <n v="1002627878"/>
    <n v="3"/>
    <x v="3"/>
    <n v="5"/>
    <s v="SBY UTARA"/>
    <s v="KENJERAN"/>
    <s v="KJR"/>
    <s v="REG"/>
    <s v="AO"/>
    <x v="0"/>
    <s v="1P INET"/>
    <s v="102 | FOLLOW UP COMPLETED"/>
    <s v="RBS-Regional 3"/>
    <d v="2026-10-08T14:31:29"/>
    <d v="2026-10-09T09:43:13"/>
    <n v="69406563"/>
    <m/>
    <n v="152407282325"/>
    <s v="ASTANA TAMBANG BOYO"/>
    <s v="ODP-MYR-FVL/18 FVL/D01/18.01"/>
    <s v="WO066019818"/>
    <m/>
    <m/>
    <m/>
    <n v="112.7613905"/>
    <n v="-7.2590645"/>
    <s v="|MN01794|MYIA-055275064768/POI/Dimas sugianto/085888848135/dkacap630@gmail.com"/>
    <s v="MYIB_ASSISTANT"/>
    <m/>
    <m/>
    <m/>
    <m/>
    <m/>
    <m/>
    <m/>
    <m/>
    <s v="Management Janji"/>
    <s v="2026-10-09 11:00:00 | Nama PIC : Dimas  No HP : 085888848135 Alt :  M Janji : 09/10/2026 Jam Pasang : 08.00  - 13:00  NoteÃ‚Â :  hubungi terlebih dahulu sebelum ke lokasi, terima kasih."/>
    <s v="FCC"/>
    <d v="2026-08-10T14:40:19"/>
    <d v="2026-10-09T11:00:00"/>
    <m/>
    <s v="REVOKE"/>
    <s v="KENJERAN"/>
    <s v="NO ADDON"/>
    <m/>
    <s v="Follow Up Revoke Completed, New Order ID : SC1002629003"/>
    <s v="HSI Bisnis Promo Hari Pelanggan Nasional PSB 70% - 100 Mbps"/>
    <s v="INDIBIZ"/>
    <m/>
    <m/>
    <d v="2026-10-09T11:00:00"/>
    <s v="2026-10-09 11:00:00 | Nama PIC : Dimas  No HP : 085888848135 Alt :  M Janji : 09/10/2026 Jam Pasang : 08.00  - 13:00  NoteÃ‚Â :  hubungi terlebih dahulu sebelum ke lokasi, terima kasih."/>
    <m/>
    <m/>
    <m/>
    <e v="#NUM!"/>
    <e v="#NUM!"/>
    <x v="1"/>
  </r>
  <r>
    <n v="533"/>
    <n v="1002638319"/>
    <n v="3"/>
    <x v="3"/>
    <n v="5"/>
    <s v="SBY UTARA"/>
    <s v="KENJERAN"/>
    <s v="KJR"/>
    <s v="REG"/>
    <s v="AO"/>
    <x v="0"/>
    <s v="1P INET"/>
    <s v="MIE - SEND SURVEY"/>
    <s v="RBS-Regional 3"/>
    <d v="2026-10-15T12:05:35"/>
    <d v="2026-10-15T12:08:06"/>
    <n v="69410737"/>
    <m/>
    <n v="152407282671"/>
    <s v="REST KOS"/>
    <s v="ODP-MYR-FVM/20 FVM/D01/20.01"/>
    <s v="WO066468718"/>
    <m/>
    <m/>
    <m/>
    <n v="112.77518980000001"/>
    <n v="-7.2497442000000003"/>
    <s v="|MN00443|MYIA-064348361832/POI/Pak didik/08155090000/didiksantoso2207@gmail.com"/>
    <s v="MYIB_ASSISTANT"/>
    <m/>
    <m/>
    <m/>
    <m/>
    <m/>
    <m/>
    <m/>
    <m/>
    <s v="Management Janji"/>
    <s v="2026-10-16 11:00:00 | Tanggal Pemasangan : 16 Oktober 2026 Jam Pemasangan : 08:00 15:00 Info Tambahan : Hubungi pelanggan dulu sebelum ke lokasi terimakasih"/>
    <s v="FCC"/>
    <s v="15-10-2026 12:10:11"/>
    <d v="2026-10-16T11:00:00"/>
    <m/>
    <s v="SURVEY_NEW_MANJA"/>
    <s v="KENJERAN"/>
    <s v="NO ADDON"/>
    <m/>
    <s v="MIE - SEND SURVEY"/>
    <s v="HSI Bisnis Promo Hari Pelanggan Nasional PSB 70% - 300 Mbps"/>
    <s v="INDIBIZ"/>
    <m/>
    <m/>
    <d v="2026-10-16T11:00:00"/>
    <s v="2026-10-16 11:00:00 | Tanggal Pemasangan : 16 Oktober 2026 Jam Pemasangan : 08:00 15:00 Info Tambahan : Hubungi pelanggan dulu sebelum ke lokasi terimakasih"/>
    <m/>
    <m/>
    <m/>
    <e v="#NUM!"/>
    <e v="#NUM!"/>
    <x v="1"/>
  </r>
  <r>
    <n v="534"/>
    <n v="1002637950"/>
    <n v="3"/>
    <x v="3"/>
    <n v="5"/>
    <s v="SBY UTARA"/>
    <s v="KENJERAN"/>
    <s v="KJR"/>
    <s v="REG"/>
    <s v="AO"/>
    <x v="0"/>
    <s v="1P INET"/>
    <s v="MIE - SEND SURVEY"/>
    <s v="RBS-Regional 3"/>
    <d v="2026-10-15T10:02:41"/>
    <d v="2026-10-15T10:04:01"/>
    <n v="69410603"/>
    <m/>
    <n v="152407282667"/>
    <s v="PT SUKSES SEHAT SEJAHTERA SELAMANYA"/>
    <s v="ODP-KJR-FAL/22 FAL/D01/22.01"/>
    <s v="WO066455444"/>
    <m/>
    <m/>
    <m/>
    <n v="112.78979200000001"/>
    <n v="-7.2524105999999904"/>
    <s v="|MN00443|MYIA-025664518540/POI/Pak Christian/081296766886/ptempats.club@gmail.com"/>
    <s v="MYIB_ASSISTANT"/>
    <m/>
    <m/>
    <m/>
    <m/>
    <m/>
    <m/>
    <m/>
    <m/>
    <s v="Management Janji"/>
    <s v="2026-10-16 08:00:00 | Nama : PT SUKSES SEHAT SEJAHTERA SELAMANYA Cp : 081296766886 2026-10-16 08:00 Sebelum kelokasi hub terlebih dahulu "/>
    <s v="FCC"/>
    <s v="15-10-2026 10:10:17"/>
    <d v="2026-10-16T08:00:00"/>
    <m/>
    <s v="SURVEY_NEW_MANJA"/>
    <s v="KENJERAN"/>
    <s v="NO ADDON"/>
    <m/>
    <s v="MIE - SEND SURVEY"/>
    <s v="HSI Bisnis Khusus Winback PSB 70% - 300 Mbps"/>
    <s v="INDIBIZ"/>
    <m/>
    <m/>
    <d v="2026-10-16T08:00:00"/>
    <s v="2026-10-16 08:00:00 | Nama : PT SUKSES SEHAT SEJAHTERA SELAMANYA Cp : 081296766886 2026-10-16 08:00 Sebelum kelokasi hub terlebih dahulu "/>
    <m/>
    <m/>
    <m/>
    <e v="#NUM!"/>
    <e v="#NUM!"/>
    <x v="1"/>
  </r>
  <r>
    <n v="535"/>
    <n v="1002621211"/>
    <n v="3"/>
    <x v="3"/>
    <n v="5"/>
    <s v="SBY UTARA"/>
    <s v="KENJERAN"/>
    <s v="KPS"/>
    <s v="REG"/>
    <s v="AO"/>
    <x v="0"/>
    <m/>
    <s v="Completed (PS)"/>
    <s v="RBS-Regional 3"/>
    <d v="2026-10-03T19:41:25"/>
    <d v="2026-10-03T21:25:21"/>
    <n v="69401333"/>
    <m/>
    <n v="152404215795"/>
    <s v="PT. Laju Jaya Teknik"/>
    <s v="ODP-KBL-FAW/07"/>
    <s v="WO065679206"/>
    <m/>
    <m/>
    <m/>
    <n v="112.74388253688799"/>
    <n v="-7.2366479042795504"/>
    <s v="MD|MYDB-20260929269946|DN00001/MN02093|PT. Laju Jaya Teknik|081232304099-"/>
    <s v="MYDIGIBIZPARTNER"/>
    <m/>
    <m/>
    <m/>
    <m/>
    <m/>
    <m/>
    <m/>
    <m/>
    <s v="Management Janji"/>
    <s v="2026-10-01 10:00:00 | Nama : MARIYA  No HP : 081232304099  No Alternatif :  M Janji : 01/10/2026  Jam Pasang : Pagi  NoteÃ‚Â :  Hubungi terlebih dahulu sebelum ke lokasi  "/>
    <s v="FCC"/>
    <d v="2026-03-10T19:55:25"/>
    <m/>
    <m/>
    <s v="PS"/>
    <s v="KAPASAN"/>
    <s v="OCA"/>
    <n v="202610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7:00:00"/>
    <s v="2026-10-01 10:00:00 | Nama : MARIYA  No HP : 081232304099  No Alternatif :  M Janji : 01/10/2026  Jam Pasang : Pagi  NoteÃ‚Â :  Hubungi terlebih dahulu sebelum ke lokasi  "/>
    <n v="2026"/>
    <n v="10"/>
    <n v="3"/>
    <d v="2026-10-03T00:00:00"/>
    <n v="-0.29166666666424135"/>
    <x v="0"/>
  </r>
  <r>
    <n v="536"/>
    <n v="1002621336"/>
    <n v="3"/>
    <x v="3"/>
    <n v="5"/>
    <s v="SBY UTARA"/>
    <s v="KENJERAN"/>
    <s v="KPS"/>
    <s v="REG"/>
    <s v="AO"/>
    <x v="0"/>
    <s v="1P INET"/>
    <s v="Completed (PS)"/>
    <s v="RBS-Regional 3"/>
    <d v="2026-10-04T11:38:35"/>
    <d v="2026-10-05T16:22:15"/>
    <n v="69403852"/>
    <m/>
    <n v="152404215825"/>
    <s v="TOKO ASUS"/>
    <s v="ODP-KBL-FAJ/08 FAJ/D02/08.01"/>
    <s v="WO065698487"/>
    <m/>
    <m/>
    <m/>
    <n v="112.7471017"/>
    <n v="-7.2423491999999996"/>
    <s v="|MN02280|MYIA-067103636150/POI/Nanang Dwi Rohman/085738156812/nanangdworohman2@gmail.com"/>
    <s v="MYIB_ASSISTANT"/>
    <m/>
    <m/>
    <m/>
    <m/>
    <m/>
    <m/>
    <m/>
    <m/>
    <s v="Management Janji"/>
    <s v="2026-10-05 10:00:00 | Nama Pic : BP NANANG No Hp Pic : 085738156812 Jam Pemasangan : 08:00 - 12.00 Tanggal Pemasangan : SENIN 05 OKTOBER 2026 Info Tambahan : Hubungi pelanggan sebelum datang ke lokasi"/>
    <s v="FCC"/>
    <d v="2026-04-10T11:39:59"/>
    <d v="2026-10-05T10:00:00"/>
    <m/>
    <s v="PS"/>
    <s v="KAPASAN"/>
    <s v="NO ADDON"/>
    <n v="20261005"/>
    <s v="Completed"/>
    <s v="HSI Bisnis Basic Promo Hari Pelanggan Nasional PSB 70% - 50 Mbps"/>
    <s v="INDIBIZ"/>
    <m/>
    <m/>
    <d v="2026-10-05T10:00:00"/>
    <s v="2026-10-05 10:00:00 | Nama Pic : BP NANANG No Hp Pic : 085738156812 Jam Pemasangan : 08:00 - 12.00 Tanggal Pemasangan : SENIN 05 OKTOBER 2026 Info Tambahan : Hubungi pelanggan sebelum datang ke lokasi"/>
    <n v="2026"/>
    <n v="10"/>
    <n v="5"/>
    <d v="2026-10-05T00:00:00"/>
    <n v="-0.41666666666424135"/>
    <x v="0"/>
  </r>
  <r>
    <n v="537"/>
    <n v="1002623269"/>
    <n v="3"/>
    <x v="3"/>
    <n v="5"/>
    <s v="SBY UTARA"/>
    <s v="KENJERAN"/>
    <s v="KPS"/>
    <s v="REG"/>
    <s v="AO"/>
    <x v="0"/>
    <m/>
    <s v="Completed (PS)"/>
    <s v="RBS-Regional 3"/>
    <d v="2026-10-05T18:16:36"/>
    <d v="2026-10-05T19:56:38"/>
    <n v="69403463"/>
    <m/>
    <n v="152404215912"/>
    <s v="Toko LENOVO STORE (grand store)"/>
    <s v="ODP-KBL-FWL/031"/>
    <s v="WO065807549"/>
    <m/>
    <m/>
    <m/>
    <n v="112.74655955999999"/>
    <n v="-7.2403930000000001"/>
    <s v="|MN02280|MYIA-042392630295/POI/Sinaga Hamdani Erawan Lazuardi/085755559797/wekokbd@gmail.com"/>
    <s v="Sales Force DBS"/>
    <m/>
    <m/>
    <m/>
    <m/>
    <m/>
    <m/>
    <m/>
    <m/>
    <s v="Management Janji"/>
    <s v="2026-10-04 10:00:00 | Tanggal Pemasangan : 04 Oktober 2026  Jam Pemasangan : 08:00 15:00  Info Tambahan : Hubungi pelanggan dulu sebelum ke lokasi terimakasih"/>
    <s v="FCC"/>
    <d v="2026-05-10T18:25:30"/>
    <m/>
    <m/>
    <s v="PS"/>
    <s v="KAPASAN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4 10:00:00 | Tanggal Pemasangan : 04 Oktober 2026  Jam Pemasangan : 08:00 15:00  Info Tambahan : Hubungi pelanggan dulu sebelum ke lokasi terimakasih"/>
    <n v="2026"/>
    <n v="10"/>
    <n v="5"/>
    <d v="2026-10-05T00:00:00"/>
    <n v="-0.29166666666424135"/>
    <x v="0"/>
  </r>
  <r>
    <n v="538"/>
    <n v="1002630448"/>
    <n v="3"/>
    <x v="3"/>
    <n v="5"/>
    <s v="SBY UTARA"/>
    <s v="KENJERAN"/>
    <s v="KPS"/>
    <s v="REG"/>
    <s v="AO"/>
    <x v="0"/>
    <m/>
    <s v="Completed (PS)"/>
    <s v="RBS-Regional 3"/>
    <d v="2026-10-09T17:09:18"/>
    <d v="2026-10-11T18:42:31"/>
    <n v="69407646"/>
    <m/>
    <n v="152404216114"/>
    <s v="TOKO JOHAN"/>
    <s v="ODP-KBL-FKD/14"/>
    <s v="WO066137725"/>
    <m/>
    <m/>
    <m/>
    <n v="112.7681163"/>
    <n v="-7.2566480000000002"/>
    <s v="|MN00889|/TOKO JOHAN/JOHAN SISWANTO/083135040401/beautyenergy35@gmail.com/HSI Basic Promo HUT Telkom (1:2) 50 Mbps (Rp 320.000) PSB Rp 150.000/"/>
    <s v="Sales Force DBS"/>
    <m/>
    <m/>
    <m/>
    <m/>
    <m/>
    <m/>
    <m/>
    <m/>
    <s v="Management Janji"/>
    <s v="2026-10-11 10:00:00|Nama :BAPA JOHAN No HP :083135040401 No Alternatif : M Janji : 11/10/2026 Jam Pasang : Pagi NoteÃ‚Â :  Hubungi terlebih dahulu sebelum ke lokasi|40951377|MYDITA"/>
    <s v="FCC"/>
    <d v="2026-09-10T17:25:25"/>
    <d v="2026-10-11T10:00:00"/>
    <m/>
    <s v="PS"/>
    <s v="KAPASAN"/>
    <s v="NO ADDON"/>
    <n v="20261011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1T10:00:00"/>
    <s v="2026-10-11 10:00:00|Nama :BAPA JOHAN No HP :083135040401 No Alternatif : M Janji : 11/10/2026 Jam Pasang : Pagi NoteÃ‚Â :  Hubungi terlebih dahulu sebelum ke lokasi|40951377|MYDITA"/>
    <n v="2026"/>
    <n v="10"/>
    <n v="11"/>
    <d v="2026-10-11T00:00:00"/>
    <n v="-0.41666666666424135"/>
    <x v="0"/>
  </r>
  <r>
    <n v="539"/>
    <n v="1002635132"/>
    <n v="3"/>
    <x v="3"/>
    <n v="5"/>
    <s v="SBY UTARA"/>
    <s v="KENJERAN"/>
    <s v="KPS"/>
    <s v="REG"/>
    <s v="AO"/>
    <x v="0"/>
    <s v="1P INET"/>
    <s v="Completed (PS)"/>
    <s v="RBS-Regional 3"/>
    <d v="2026-10-13T13:59:35"/>
    <d v="2026-10-14T21:06:38"/>
    <n v="69409439"/>
    <m/>
    <n v="152404216331"/>
    <s v="WARKOP SAMBUNG RASA"/>
    <s v="ODP-KBL-FAC/14 FAC/D03/14.01"/>
    <s v="WO066336514"/>
    <m/>
    <m/>
    <m/>
    <n v="112.76825700000001"/>
    <n v="-7.2333181999999896"/>
    <s v="MD|MYDB-20261013270688|DN00001/MN02094|WARKOP SAMBUNG RASA|082223377721"/>
    <s v="MYDIGIBIZPARTNER"/>
    <m/>
    <m/>
    <m/>
    <m/>
    <m/>
    <m/>
    <m/>
    <m/>
    <s v="Management Janji"/>
    <s v="2026-10-14 10:00:00 | Nama Pic : BP ACHMAD No Hp Pic : 082223377721 Jam Pemasangan : 08:00 - 12.00 Tanggal Pemasangan : RABU 14 OKTOBER 2026 Info Tambahan : Hubungi pelanggan sebelum datang ke lokasi"/>
    <s v="FCC"/>
    <s v="13-10-2026 14:25:23"/>
    <d v="2026-10-14T10:00:00"/>
    <m/>
    <s v="PS"/>
    <s v="KAPASAN"/>
    <s v="NETMONK"/>
    <n v="20261014"/>
    <s v="Completed"/>
    <s v="HSI Bisnis Bundling Netmonk Promo 2026 PSB 70% - 100 Mbps"/>
    <s v="INDIBIZ"/>
    <m/>
    <m/>
    <d v="2026-10-14T10:00:00"/>
    <s v="2026-10-14 10:00:00 | Nama Pic : BP ACHMAD No Hp Pic : 082223377721 Jam Pemasangan : 08:00 - 12.00 Tanggal Pemasangan : RABU 14 OKTOBER 2026 Info Tambahan : Hubungi pelanggan sebelum datang ke lokasi"/>
    <n v="2026"/>
    <n v="10"/>
    <n v="14"/>
    <d v="2026-10-14T00:00:00"/>
    <n v="-0.41666666666424135"/>
    <x v="0"/>
  </r>
  <r>
    <n v="540"/>
    <n v="1002635105"/>
    <n v="3"/>
    <x v="3"/>
    <n v="5"/>
    <s v="SBY UTARA"/>
    <s v="KENJERAN"/>
    <s v="KPS"/>
    <s v="REG"/>
    <s v="AO"/>
    <x v="0"/>
    <m/>
    <s v="Completed (PS)"/>
    <s v="RBS-Regional 3"/>
    <d v="2026-10-13T13:55:31"/>
    <d v="2026-10-14T16:04:58"/>
    <n v="69409420"/>
    <m/>
    <n v="152404216324"/>
    <s v="Toko Tedy"/>
    <s v="ODP-KBL-FAQ/32"/>
    <s v="WO066351588"/>
    <m/>
    <m/>
    <m/>
    <n v="112.7569714"/>
    <n v="-7.2487573000000003"/>
    <s v="|MN00889|/Toko Tedy/HSI Basic Promo HUT Telkom (1:2) 50 Mbps (Rp 320.000) PSB Rp 150.000/087745347380/Khusnulku96@gmail.com/Tedy fajar alamsyah/JL Kapas krampung buntu no 35 surabaya"/>
    <s v="Sales Force DBS"/>
    <m/>
    <m/>
    <m/>
    <m/>
    <m/>
    <m/>
    <m/>
    <m/>
    <s v="Management Janji"/>
    <s v="2026-10-14 15:00:00|Tanggal: 14/10/2026 Jam Pasang: Sore Note: Hubungi sebelum ke lokasi, terimakasih.  |40931149|MYDITA"/>
    <s v="FCC"/>
    <s v="13-10-2026 14:25:23"/>
    <d v="2026-10-14T15:00:00"/>
    <m/>
    <s v="PS"/>
    <s v="KAPASAN"/>
    <s v="NO ADDON"/>
    <n v="2026101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4T15:00:00"/>
    <s v="2026-10-14 15:00:00|Tanggal: 14/10/2026 Jam Pasang: Sore Note: Hubungi sebelum ke lokasi, terimakasih.  |40931149|MYDITA"/>
    <n v="2026"/>
    <n v="10"/>
    <n v="14"/>
    <d v="2026-10-14T00:00:00"/>
    <n v="-0.625"/>
    <x v="0"/>
  </r>
  <r>
    <n v="541"/>
    <n v="1002620760"/>
    <n v="3"/>
    <x v="3"/>
    <n v="5"/>
    <s v="SBY UTARA"/>
    <s v="KENJERAN"/>
    <s v="KPS"/>
    <s v="REG"/>
    <s v="AO"/>
    <x v="0"/>
    <s v="1P INET"/>
    <s v="102 | FOLLOW UP COMPLETED"/>
    <s v="RBS-Regional 3"/>
    <d v="2026-10-03T09:17:37"/>
    <d v="2026-10-05T18:16:35"/>
    <n v="69403463"/>
    <m/>
    <n v="152404215732"/>
    <s v="Toko LENOVO STORE (grand store)"/>
    <s v="ODP-KBL-FAJ/08 FAJ/D02/08.01"/>
    <s v="WO065627740"/>
    <m/>
    <m/>
    <m/>
    <n v="112.7471017"/>
    <n v="-7.2423491999999996"/>
    <s v="|MN02280|MYIA-042392630295/POI/Sinaga Hamdani Erawan Lazuardi/085755559797/wekokbd@gmail.com"/>
    <s v="MYIB_ASSISTANT"/>
    <m/>
    <m/>
    <m/>
    <m/>
    <m/>
    <m/>
    <m/>
    <m/>
    <s v="Management Janji"/>
    <s v="2026-10-04 10:00:00 | Tanggal Pemasangan : 04 Oktober 2026 Jam Pemasangan : 08:00 15:00 Info Tambahan : Hubungi pelanggan dulu sebelum ke lokasi terimakasih"/>
    <s v="FCC"/>
    <d v="2026-03-10T09:25:53"/>
    <d v="2026-10-04T10:00:00"/>
    <s v="Kendala Sistem"/>
    <s v="REVOKE"/>
    <s v="KAPASAN"/>
    <s v="NO ADDON"/>
    <m/>
    <s v="Follow Up Revoke Completed, New Order ID : SC1002623269"/>
    <s v="HSI Bisnis Basic Promo Hari Pelanggan Nasional PSB 70% - 50 Mbps"/>
    <s v="INDIBIZ"/>
    <m/>
    <m/>
    <d v="2026-10-04T10:00:00"/>
    <s v="2026-10-04 10:00:00 | Tanggal Pemasangan : 04 Oktober 2026 Jam Pemasangan : 08:00 15:00 Info Tambahan : Hubungi pelanggan dulu sebelum ke lokasi terimakasih"/>
    <m/>
    <m/>
    <m/>
    <e v="#NUM!"/>
    <e v="#NUM!"/>
    <x v="1"/>
  </r>
  <r>
    <n v="542"/>
    <n v="1002635150"/>
    <n v="3"/>
    <x v="3"/>
    <n v="5"/>
    <s v="SBY UTARA"/>
    <s v="KENJERAN"/>
    <s v="KPS"/>
    <s v="REG"/>
    <s v="AO"/>
    <x v="0"/>
    <s v="1P INET"/>
    <s v="100 | REVOKE COMPLETED"/>
    <s v="RBS-Regional 3"/>
    <d v="2026-10-13T14:04:35"/>
    <d v="2026-10-15T14:02:40"/>
    <n v="69409446"/>
    <m/>
    <n v="152404216332"/>
    <s v="WARKOP SAMBUNG RASA"/>
    <s v="ODP-KBL-FAC/14 FAC/D03/14.01"/>
    <s v="WO066337056"/>
    <m/>
    <m/>
    <m/>
    <n v="112.76825700000001"/>
    <n v="-7.2333181999999896"/>
    <s v="MD|MYDB-20261013270685|DN00001/MN02094|WARKOP SAMBUNG RASA|082223377721"/>
    <s v="MYDIGIBIZPARTNER"/>
    <m/>
    <m/>
    <m/>
    <m/>
    <m/>
    <m/>
    <m/>
    <m/>
    <s v="Management Janji"/>
    <s v="2026-10-14 11:00:00 | Tanggal: 14/10/2026 Jam Pasang: 08.00 - 12.00 Note: Hubungi sebelum ke lokasi, terimakasih. "/>
    <s v="FCC"/>
    <s v="13-10-2026 14:25:23"/>
    <d v="2026-10-14T11:00:00"/>
    <s v="Kendala Pelanggan"/>
    <s v="REVOKE"/>
    <s v="KAPASAN"/>
    <s v="NETMONK"/>
    <m/>
    <s v="Revoke Completed"/>
    <s v="HSI Bisnis Bundling Netmonk Promo 2026 PSB 70% - 100 Mbps"/>
    <s v="INDIBIZ"/>
    <m/>
    <m/>
    <d v="2026-10-14T11:00:00"/>
    <s v="2026-10-14 11:00:00 | Tanggal: 14/10/2026 Jam Pasang: 08.00 - 12.00 Note: Hubungi sebelum ke lokasi, terimakasih. "/>
    <m/>
    <m/>
    <m/>
    <e v="#NUM!"/>
    <e v="#NUM!"/>
    <x v="1"/>
  </r>
  <r>
    <n v="543"/>
    <n v="1002636664"/>
    <n v="3"/>
    <x v="3"/>
    <n v="5"/>
    <s v="SBY UTARA"/>
    <s v="KENJERAN"/>
    <s v="KPS"/>
    <s v="REG"/>
    <s v="AO"/>
    <x v="0"/>
    <s v="1P INET"/>
    <s v="8 | OSS - PONR"/>
    <s v="RBS-Regional 3"/>
    <d v="2026-10-14T12:34:39"/>
    <d v="2026-10-15T17:56:46"/>
    <n v="69410091"/>
    <m/>
    <n v="152404216381"/>
    <s v="SMK PGRI 6"/>
    <s v="ODP-KBL-FCB/21 FCB/D03/21.01"/>
    <s v="WO066399543"/>
    <m/>
    <m/>
    <m/>
    <n v="112.7646311"/>
    <n v="-7.2393926000000004"/>
    <s v="|MN01731|MYIA-011192122774/POI/ACHMAD SAPUTRA/085732905553/smkpgrisby@gmail.com"/>
    <s v="MYIB_ASSISTANT"/>
    <m/>
    <m/>
    <m/>
    <m/>
    <m/>
    <m/>
    <m/>
    <m/>
    <s v="Management Janji"/>
    <s v="2026-10-15 10:00:00 | M Janji : (15/10/2026) jam Pasang : 09:00 Note : hubungi pelanggan jika ingin kelokasi"/>
    <s v="FCC"/>
    <s v="14-10-2026 12:40:20"/>
    <d v="2026-10-15T10:00:00"/>
    <m/>
    <s v="ACT_COM"/>
    <s v="KAPASAN"/>
    <s v="NO ADDON"/>
    <m/>
    <s v="PONR"/>
    <s v="HSI Bisnis Basic Promo Hari Pelanggan Nasional PSB 70% - 50 Mbps"/>
    <s v="INDIBIZ"/>
    <m/>
    <m/>
    <d v="2026-10-15T10:00:00"/>
    <s v="2026-10-15 10:00:00 | M Janji : (15/10/2026) jam Pasang : 09:00 Note : hubungi pelanggan jika ingin kelokasi"/>
    <m/>
    <m/>
    <m/>
    <e v="#NUM!"/>
    <e v="#NUM!"/>
    <x v="1"/>
  </r>
  <r>
    <n v="544"/>
    <n v="1002628806"/>
    <n v="3"/>
    <x v="3"/>
    <n v="5"/>
    <s v="SBY UTARA"/>
    <s v="KENJERAN"/>
    <s v="KPS"/>
    <s v="REG"/>
    <s v="AO"/>
    <x v="0"/>
    <m/>
    <s v="CANCEL COMPLETED"/>
    <s v="RBS-Regional 3"/>
    <d v="2026-10-09T09:13:56"/>
    <d v="2026-10-09T15:34:15"/>
    <n v="69406984"/>
    <m/>
    <n v="152404216087"/>
    <s v="TOKO ARIF"/>
    <s v="ODP-KBL-FBU/09"/>
    <m/>
    <m/>
    <m/>
    <m/>
    <n v="112.75905539999999"/>
    <n v="-7.2190887000000004"/>
    <s v="|MN00889|/TOKO ARIF/HSI Basic + OCA Breach Checker Promo H2 2026 50 Mbps (Rp 310.500) PSB 150.000/088991139989 - 082234408859/ariflukmanhakim172@gmail.com/Tenggumung wetan 4 no 8 surabaya"/>
    <s v="Sales Force DBS"/>
    <m/>
    <m/>
    <m/>
    <m/>
    <m/>
    <m/>
    <m/>
    <m/>
    <m/>
    <m/>
    <m/>
    <d v="2026-09-10T09:39:46"/>
    <m/>
    <m/>
    <s v="REJECT_FCC"/>
    <s v="KAPASAN"/>
    <s v="OCA"/>
    <m/>
    <s v="DECLINE : Decline - Batal Order Yusnani Manalu 40951378|MYDITA"/>
    <s v="- 11_11446;Biaya PSB HSI EBIS Tunai di Depan ~ 11[150000]  - E25023;E25023 ~ ES25 - Paket Produk OCA Breach Checker[0]  - E25023~null~104837;E25023||77||Abodemen 0[0]  - E25023~null~E25023_OCABRECHE;OCABRECHE ~ OCA Breach Checker ~ E25023[30500]  - E23015"/>
    <s v="INDIBIZ"/>
    <m/>
    <m/>
    <m/>
    <m/>
    <m/>
    <m/>
    <m/>
    <e v="#NUM!"/>
    <e v="#NUM!"/>
    <x v="1"/>
  </r>
  <r>
    <n v="545"/>
    <n v="1002617724"/>
    <n v="3"/>
    <x v="3"/>
    <n v="5"/>
    <s v="SBY SELATAN"/>
    <s v="KETINTANG"/>
    <s v="IJK"/>
    <s v="REG"/>
    <s v="AO"/>
    <x v="0"/>
    <s v="1P INET"/>
    <s v="Completed (PS)"/>
    <s v="RBS-Regional 3"/>
    <d v="2026-10-01T12:25:40"/>
    <d v="2026-10-01T17:44:43"/>
    <n v="69402297"/>
    <m/>
    <n v="152306253477"/>
    <s v="Resik Clean"/>
    <s v="ODP-IJK-FHM/44"/>
    <s v="WO065484402"/>
    <m/>
    <m/>
    <m/>
    <n v="112.71421218835999"/>
    <n v="-7.3092286293536404"/>
    <s v="MD|MYID-4042610010001|RBIZBestdeals|Resik Clean|08113105599"/>
    <s v="SOBIZ"/>
    <m/>
    <m/>
    <m/>
    <m/>
    <m/>
    <m/>
    <m/>
    <m/>
    <s v="Management Janji"/>
    <s v="2026-10-02 11:00:00 | Nama Pic : BP ROZIKI No Hp Pic : 08113105599 Jam Pemasangan : 08:00 - 12.00 Tanggal Pemasangan : JUMAT 2 OKTOBER 2026 Info Tambahan : Hubungi pelanggan sebelum datang ke lokasi"/>
    <s v="FCC"/>
    <d v="2026-01-10T13:25:24"/>
    <d v="2026-10-02T11:00:00"/>
    <m/>
    <s v="PS"/>
    <s v="WARU INJOKO"/>
    <s v="NO ADDON"/>
    <n v="20261001"/>
    <s v="Completed"/>
    <s v="HSI Bisnis Basic Promo Hari Pelanggan Nasional PSB 70% - 50 Mbps"/>
    <s v="INDIBIZ"/>
    <m/>
    <m/>
    <d v="2026-10-02T11:00:00"/>
    <s v="2026-10-02 11:00:00 | Nama Pic : BP ROZIKI No Hp Pic : 08113105599 Jam Pemasangan : 08:00 - 12.00 Tanggal Pemasangan : JUMAT 2 OKTOBER 2026 Info Tambahan : Hubungi pelanggan sebelum datang ke lokasi"/>
    <n v="2026"/>
    <n v="10"/>
    <n v="1"/>
    <d v="2026-10-01T00:00:00"/>
    <n v="-1.4583333333357587"/>
    <x v="0"/>
  </r>
  <r>
    <n v="546"/>
    <n v="1002618255"/>
    <n v="3"/>
    <x v="3"/>
    <n v="5"/>
    <s v="SBY SELATAN"/>
    <s v="KETINTANG"/>
    <s v="IJK"/>
    <s v="REG"/>
    <s v="AO"/>
    <x v="0"/>
    <m/>
    <s v="Completed (PS)"/>
    <s v="RBS-Regional 3"/>
    <d v="2026-10-01T15:08:33"/>
    <d v="2026-10-02T19:34:16"/>
    <n v="69402505"/>
    <m/>
    <n v="152306253141"/>
    <s v="PT SEDOSO INGGIL PESONA KREASI"/>
    <s v="ODP-IJK-FLV/28"/>
    <s v="WO065520519"/>
    <m/>
    <m/>
    <m/>
    <n v="112.73451573690301"/>
    <n v="-7.3086894955617998"/>
    <s v="AMRBS;400664;AMEX;ASANDHYASARI;RBS-3;SURAMADU;PT SEDOSO INGGIL PESONA KREASI;HSI Bisnis (1:1) 75 Mbps (Rp 519.000) PSB Rp 150.000;Fawwaz 088996234808 - Aimin Tohari 081252702272;edp.top10@gmail.com;Ahmad Fawwas Wildani;Tenant Top Noodle, Royal Plaza Lanta"/>
    <s v="Amex"/>
    <m/>
    <m/>
    <m/>
    <m/>
    <m/>
    <m/>
    <m/>
    <m/>
    <s v="Management Janji"/>
    <s v="2026-10-02 15:00:00|Nama Pic : bp Fawwaz  No Hp Pic : 088996234808 No alt : - Jam Pemasangan : pagi  Tanggal Pemasangan : 2 Oktober 2026|40951375|MYDITA"/>
    <s v="FCC"/>
    <d v="2026-01-10T15:10:59"/>
    <d v="2026-10-02T15:00:00"/>
    <m/>
    <s v="PS"/>
    <s v="WARU INJOKO"/>
    <s v="NO ADDON"/>
    <n v="20261002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10-02T15:00:00"/>
    <s v="2026-10-02 15:00:00|Nama Pic : bp Fawwaz  No Hp Pic : 088996234808 No alt : - Jam Pemasangan : pagi  Tanggal Pemasangan : 2 Oktober 2026|40951375|MYDITA"/>
    <n v="2026"/>
    <n v="10"/>
    <n v="2"/>
    <d v="2026-10-02T00:00:00"/>
    <n v="-0.625"/>
    <x v="0"/>
  </r>
  <r>
    <n v="547"/>
    <n v="1002620955"/>
    <n v="3"/>
    <x v="3"/>
    <n v="5"/>
    <s v="SBY SELATAN"/>
    <s v="KETINTANG"/>
    <s v="IJK"/>
    <s v="REG"/>
    <s v="AO"/>
    <x v="0"/>
    <s v="1P INET"/>
    <s v="Completed (PS)"/>
    <s v="RBS-Regional 3"/>
    <d v="2026-10-03T12:58:40"/>
    <d v="2026-10-03T17:07:39"/>
    <n v="69403579"/>
    <m/>
    <n v="152306253486"/>
    <s v="Dermapicks"/>
    <s v="ODP-IJK-FEJ/12 FEJ/D03/12.01"/>
    <s v="WO065648843"/>
    <m/>
    <m/>
    <m/>
    <n v="112.72749349999999"/>
    <n v="-7.3453318999999997"/>
    <s v="|MN02749|MYIA-074324319635/POI/Dominico Adityo Raharjo/08170031637/dermapicksid.surabaya@gmail.com"/>
    <s v="MYIB_ASSISTANT"/>
    <m/>
    <m/>
    <m/>
    <m/>
    <m/>
    <m/>
    <m/>
    <m/>
    <s v="Management Janji"/>
    <s v="2026-10-05 08:00:00 | Nama PIC : Bp Nur No HP : 08170031637 No Alt : - M Janji : 05 Oktober 2026 Jam Pasang : Pagi / Siang Note : hubungi pelanggan jika ingin kelokasi "/>
    <s v="FCC"/>
    <d v="2026-03-10T13:10:40"/>
    <d v="2026-10-05T08:00:00"/>
    <m/>
    <s v="PS"/>
    <s v="WARU INJOKO"/>
    <s v="NO ADDON"/>
    <n v="20261003"/>
    <s v="Completed"/>
    <s v="HSI Bisnis Basic Promo Hari Pelanggan Nasional PSB 70% - 50 Mbps"/>
    <s v="INDIBIZ"/>
    <m/>
    <m/>
    <d v="2026-10-05T08:00:00"/>
    <s v="2026-10-05 08:00:00 | Nama PIC : Bp Nur No HP : 08170031637 No Alt : - M Janji : 05 Oktober 2026 Jam Pasang : Pagi / Siang Note : hubungi pelanggan jika ingin kelokasi "/>
    <n v="2026"/>
    <n v="10"/>
    <n v="3"/>
    <d v="2026-10-03T00:00:00"/>
    <n v="-2.3333333333357587"/>
    <x v="0"/>
  </r>
  <r>
    <n v="548"/>
    <n v="1002625658"/>
    <n v="3"/>
    <x v="3"/>
    <n v="5"/>
    <s v="SBY SELATAN"/>
    <s v="KETINTANG"/>
    <s v="IJK"/>
    <s v="REG"/>
    <s v="AO"/>
    <x v="0"/>
    <s v="1P INET"/>
    <s v="Completed (PS)"/>
    <s v="RBS-Regional 3"/>
    <d v="2026-10-07T10:37:39"/>
    <d v="2026-10-07T19:26:59"/>
    <n v="69405606"/>
    <m/>
    <n v="152306253517"/>
    <s v="PT. APL Logistics"/>
    <s v="ODP-IJK-FAG/14 FAG/D02/14.01"/>
    <s v="WO065915214"/>
    <m/>
    <m/>
    <m/>
    <n v="112.72782479999999"/>
    <n v="-7.3437809999999999"/>
    <s v="|MN02280|MYIA-041469926020/POI/Yunus Setiono/081235906391/yunus_setiono1@apllogistics.com"/>
    <s v="MYIB_ASSISTANT"/>
    <m/>
    <m/>
    <m/>
    <m/>
    <m/>
    <m/>
    <m/>
    <m/>
    <s v="Management Janji"/>
    <s v="2026-10-08 08:00:00 | M Janji : (08/10/2026) jam Pasang : 09:00 Note : hubungi pelanggan jika ingin kelokasi "/>
    <s v="FCC"/>
    <d v="2026-07-10T10:40:21"/>
    <d v="2026-10-08T08:00:00"/>
    <m/>
    <s v="PS"/>
    <s v="WARU INJOKO"/>
    <s v="NO ADDON"/>
    <n v="20261007"/>
    <s v="Completed"/>
    <s v="HSI Bisnis PSB 70% - 50 Mbps"/>
    <s v="INDIBIZ"/>
    <m/>
    <m/>
    <d v="2026-10-08T08:00:00"/>
    <s v="2026-10-08 08:00:00 | M Janji : (08/10/2026) jam Pasang : 09:00 Note : hubungi pelanggan jika ingin kelokasi "/>
    <n v="2026"/>
    <n v="10"/>
    <n v="7"/>
    <d v="2026-10-07T00:00:00"/>
    <n v="-1.3333333333357587"/>
    <x v="0"/>
  </r>
  <r>
    <n v="549"/>
    <n v="1002629220"/>
    <n v="3"/>
    <x v="3"/>
    <n v="5"/>
    <s v="SBY SELATAN"/>
    <s v="KETINTANG"/>
    <s v="IJK"/>
    <s v="REG"/>
    <s v="AO"/>
    <x v="0"/>
    <m/>
    <s v="Completed (PS)"/>
    <s v="RBS-Regional 3"/>
    <d v="2026-10-09T10:46:47"/>
    <d v="2026-10-12T13:21:36"/>
    <n v="69407141"/>
    <m/>
    <n v="152306253537"/>
    <s v="PT DATA PRIMA SOLUSINDO"/>
    <s v="ODP-IJK-FLV/28"/>
    <s v="WO066079951"/>
    <m/>
    <m/>
    <m/>
    <n v="112.73459796867699"/>
    <n v="-7.3093502135891697"/>
    <s v="AMRBS;400664;AMEX;ASANDHYASARI;RBS-3;SURAMADU;PT DATA PRIMA SOLUSINDO;HSI Basic Promo HUT Telkom (1:2) 300 Mbps (Rp 950.000) PSB Rp 150.000;Cp. Harizan 085718503440 - Husein 08881850554;Harizan Farizi;admin@newconnext.com;Tenant Sanfu, Royal Plaza Upper G"/>
    <s v="Amex"/>
    <m/>
    <m/>
    <m/>
    <m/>
    <m/>
    <m/>
    <m/>
    <m/>
    <s v="Management Janji"/>
    <s v="2026-10-10 08:00:00|Nama Pic : bp Harizan  No Hp Pic : 085718503440 No alt : - Jam Pemasangan : pagi  Tanggal Pemasangan : 10 Oktober 2026|40951375|MYDITA"/>
    <s v="FCC"/>
    <d v="2026-09-10T10:55:09"/>
    <d v="2026-10-10T08:00:00"/>
    <m/>
    <s v="PS"/>
    <s v="WARU INJOKO"/>
    <s v="NO ADDON"/>
    <n v="20261012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0T08:00:00"/>
    <s v="2026-10-10 08:00:00|Nama Pic : bp Harizan  No Hp Pic : 085718503440 No alt : - Jam Pemasangan : pagi  Tanggal Pemasangan : 10 Oktober 2026|40951375|MYDITA"/>
    <n v="2026"/>
    <n v="10"/>
    <n v="12"/>
    <d v="2026-10-12T00:00:00"/>
    <n v="1.6666666666642413"/>
    <x v="2"/>
  </r>
  <r>
    <n v="550"/>
    <n v="1002633465"/>
    <n v="3"/>
    <x v="3"/>
    <n v="5"/>
    <s v="SBY SELATAN"/>
    <s v="KETINTANG"/>
    <s v="IJK"/>
    <s v="REG"/>
    <s v="AO"/>
    <x v="0"/>
    <m/>
    <s v="Completed (PS)"/>
    <s v="RBS-Regional 3"/>
    <d v="2026-10-12T15:48:45"/>
    <d v="2026-10-12T17:59:00"/>
    <n v="69406874"/>
    <m/>
    <n v="152306253557"/>
    <s v="MASJID AL AKBAR SURABAYA"/>
    <s v="ODP-IJK-FJH/18"/>
    <s v="WO066276416"/>
    <m/>
    <m/>
    <m/>
    <n v="112.71687968000001"/>
    <n v="-7.3371681559999997"/>
    <s v="MD|MYDB-20261008270491|DN00001/MN00443|MASJID AL AKBAR SURABAYA|082147350542"/>
    <s v="MYDIGIBIZPARTNER"/>
    <m/>
    <m/>
    <m/>
    <m/>
    <m/>
    <m/>
    <m/>
    <m/>
    <s v="Management Janji"/>
    <s v="2026-10-09 15:00:00 |   M Janji : (09/10/2026)  jam Pasang : 09:00  Note : hubungi pelanggan jika ingin kelokasi    "/>
    <s v="FCC"/>
    <d v="2026-12-10T16:25:18"/>
    <m/>
    <m/>
    <s v="PS"/>
    <s v="WARU INJOKO"/>
    <s v="NO ADDON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7:00:00"/>
    <s v="2026-10-09 15:00:00 |   M Janji : (09/10/2026)  jam Pasang : 09:00  Note : hubungi pelanggan jika ingin kelokasi    "/>
    <n v="2026"/>
    <n v="10"/>
    <n v="12"/>
    <d v="2026-10-12T00:00:00"/>
    <n v="-0.29166666666424135"/>
    <x v="0"/>
  </r>
  <r>
    <n v="551"/>
    <n v="1002635155"/>
    <n v="3"/>
    <x v="3"/>
    <n v="5"/>
    <s v="SBY SELATAN"/>
    <s v="KETINTANG"/>
    <s v="IJK"/>
    <s v="REG"/>
    <s v="AO"/>
    <x v="0"/>
    <m/>
    <s v="Completed (PS)"/>
    <s v="RBS-Regional 3"/>
    <d v="2026-10-13T14:10:40"/>
    <d v="2026-10-14T15:27:29"/>
    <n v="69409468"/>
    <m/>
    <n v="152306253571"/>
    <s v="PT MAHARDHIKA BINTANG BERJAYA"/>
    <s v="ODP-IJK-FLV/28"/>
    <s v="WO066347479"/>
    <m/>
    <m/>
    <m/>
    <n v="112.734436555545"/>
    <n v="-7.3092777427500302"/>
    <s v="AMRBS;400664;AMEX;ASANDHYASARI;RBS-3;SURAMADU;PSB;PT MAHARDHIKA BINTANG BERJAYA;HSI Bisnis (1:1) 75 Mbps (Rp 519.000) PSB Rp 150.000;Fajar 087783008982 - Mikael 085929857077;mesachfajar@gmail.com;Mesach Fajar Sulistyawan;Tenant Yamie Panda, Royal Plaza La"/>
    <s v="Amex"/>
    <m/>
    <m/>
    <m/>
    <m/>
    <m/>
    <m/>
    <m/>
    <m/>
    <s v="Management Janji"/>
    <s v="2026-10-14 15:00:00|Tanggal: 14/10/2026 Jam Pasang: Sore Note: Hubungi sebelum ke lokasi, terimakasih.  |40931149|MYDITA"/>
    <s v="FCC"/>
    <s v="13-10-2026 14:25:23"/>
    <d v="2026-10-14T15:00:00"/>
    <m/>
    <s v="PS"/>
    <s v="WARU INJOKO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15:00:00"/>
    <s v="2026-10-14 15:00:00|Tanggal: 14/10/2026 Jam Pasang: Sore Note: Hubungi sebelum ke lokasi, terimakasih.  |40931149|MYDITA"/>
    <n v="2026"/>
    <n v="10"/>
    <n v="14"/>
    <d v="2026-10-14T00:00:00"/>
    <n v="-0.625"/>
    <x v="0"/>
  </r>
  <r>
    <n v="552"/>
    <n v="1002637272"/>
    <n v="3"/>
    <x v="3"/>
    <n v="5"/>
    <s v="SBY SELATAN"/>
    <s v="KETINTANG"/>
    <s v="IJK"/>
    <s v="REG"/>
    <s v="AO"/>
    <x v="0"/>
    <m/>
    <s v="Completed (PS)"/>
    <s v="RBS-Regional 3"/>
    <d v="2026-10-14T16:17:59"/>
    <d v="2026-10-14T18:44:08"/>
    <n v="69408928"/>
    <m/>
    <n v="152306253579"/>
    <s v="PT NUSANTARA MODE KREASI"/>
    <s v="ODP-IJK-FHW/12"/>
    <s v="WO066425489"/>
    <m/>
    <m/>
    <m/>
    <n v="112.72604733999999"/>
    <n v="-7.3375194319999997"/>
    <s v="|MB00449|MYIA-019552600544/POI/bapak/085122006464/akundtf02@gmail.com"/>
    <s v="Sales Force DBS"/>
    <m/>
    <m/>
    <m/>
    <m/>
    <m/>
    <m/>
    <m/>
    <m/>
    <s v="Management Janji"/>
    <s v="2026-10-13 15:00:00 | Tanggal pemasangan: 13/10//2026  Jam pemasangan : pagi/siang  Info Tambahan : Hubungi pelanggan dulu sebelum ke lokasi.  terima kasih"/>
    <s v="FCC"/>
    <s v="14-10-2026 16:25:04"/>
    <m/>
    <m/>
    <s v="PS"/>
    <s v="WARU INJOKO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7:00:00"/>
    <s v="2026-10-13 15:00:00 | Tanggal pemasangan: 13/10//2026  Jam pemasangan : pagi/siang  Info Tambahan : Hubungi pelanggan dulu sebelum ke lokasi.  terima kasih"/>
    <n v="2026"/>
    <n v="10"/>
    <n v="14"/>
    <d v="2026-10-14T00:00:00"/>
    <n v="-0.29166666666424135"/>
    <x v="0"/>
  </r>
  <r>
    <n v="553"/>
    <n v="1002628545"/>
    <n v="3"/>
    <x v="3"/>
    <n v="5"/>
    <s v="SBY SELATAN"/>
    <s v="KETINTANG"/>
    <s v="IJK"/>
    <s v="REG"/>
    <s v="AO"/>
    <x v="0"/>
    <s v="1P INET"/>
    <s v="102 | FOLLOW UP COMPLETED"/>
    <s v="RBS-Regional 3"/>
    <d v="2026-10-08T17:46:35"/>
    <d v="2026-10-12T15:48:45"/>
    <n v="69406874"/>
    <m/>
    <n v="152306253530"/>
    <s v="MASJID AL AKBAR SURABAYA"/>
    <s v="ODP-IJK-FJH/35 FJH/D02/35.01"/>
    <s v="WO066043609"/>
    <m/>
    <m/>
    <m/>
    <n v="112.71530799999999"/>
    <n v="-7.3367765999999897"/>
    <s v="MD|MYDB-20261008270491|DN00001/MN00443|MASJID AL AKBAR SURABAYA|082147350542"/>
    <s v="MYDIGIBIZPARTNER"/>
    <m/>
    <m/>
    <m/>
    <m/>
    <m/>
    <m/>
    <m/>
    <m/>
    <s v="Management Janji"/>
    <s v="2026-10-09 15:00:00 |  M Janji : (09/10/2026) jam Pasang : 09:00 Note : hubungi pelanggan jika ingin kelokasi  "/>
    <s v="FCC"/>
    <d v="2026-08-10T17:55:09"/>
    <d v="2026-10-09T15:00:00"/>
    <s v="Kendala Pelanggan"/>
    <s v="REVOKE"/>
    <s v="WARU INJOKO"/>
    <s v="NO ADDON"/>
    <m/>
    <s v="Follow Up Revoke Completed, New Order ID : SC1002633465"/>
    <s v="HSI Bisnis Basic Promo Hari Pelanggan Nasional PSB 70% - 50 Mbps"/>
    <s v="INDIBIZ"/>
    <m/>
    <m/>
    <d v="2026-10-09T15:00:00"/>
    <s v="2026-10-09 15:00:00 |  M Janji : (09/10/2026) jam Pasang : 09:00 Note : hubungi pelanggan jika ingin kelokasi  "/>
    <m/>
    <m/>
    <m/>
    <e v="#NUM!"/>
    <e v="#NUM!"/>
    <x v="1"/>
  </r>
  <r>
    <n v="554"/>
    <n v="1002633689"/>
    <n v="3"/>
    <x v="3"/>
    <n v="5"/>
    <s v="SBY SELATAN"/>
    <s v="KETINTANG"/>
    <s v="IJK"/>
    <s v="REG"/>
    <s v="AO"/>
    <x v="0"/>
    <s v="1P INET"/>
    <s v="102 | FOLLOW UP COMPLETED"/>
    <s v="RBS-Regional 3"/>
    <d v="2026-10-12T16:53:39"/>
    <d v="2026-10-14T16:17:58"/>
    <n v="69408928"/>
    <m/>
    <n v="152306253559"/>
    <s v="PT NUSANTARA MODE KREASI"/>
    <s v="ODP-IJK-FHW/12 FHW/D01/12.01"/>
    <s v="WO066282980"/>
    <m/>
    <m/>
    <m/>
    <n v="112.726135"/>
    <n v="-7.3378209999999999"/>
    <s v="|MB00449|MYIA-019552600544/POI/bapak/085122006464/akundtf02@gmail.com"/>
    <s v="MYIB_ASSISTANT"/>
    <m/>
    <m/>
    <m/>
    <m/>
    <m/>
    <m/>
    <m/>
    <m/>
    <s v="Management Janji"/>
    <s v="2026-10-13 15:00:00 | Tanggal pemasangan: 13/10//2026 Jam pemasangan : pagi/siang Info Tambahan : Hubungi pelanggan dulu sebelum ke lokasi. terima kasih"/>
    <s v="FCC"/>
    <d v="2026-12-10T17:11:06"/>
    <d v="2026-10-13T15:00:00"/>
    <m/>
    <s v="REVOKE"/>
    <s v="WARU INJOKO"/>
    <s v="NO ADDON"/>
    <m/>
    <s v="Follow Up Revoke Completed, New Order ID : SC1002637272"/>
    <s v="HSI Bisnis Promo Hari Pelanggan Nasional PSB 70% - 300 Mbps"/>
    <s v="INDIBIZ"/>
    <m/>
    <m/>
    <d v="2026-10-13T15:00:00"/>
    <s v="2026-10-13 15:00:00 | Tanggal pemasangan: 13/10//2026 Jam pemasangan : pagi/siang Info Tambahan : Hubungi pelanggan dulu sebelum ke lokasi. terima kasih"/>
    <m/>
    <m/>
    <m/>
    <e v="#NUM!"/>
    <e v="#NUM!"/>
    <x v="1"/>
  </r>
  <r>
    <n v="555"/>
    <n v="1002633751"/>
    <n v="3"/>
    <x v="3"/>
    <n v="5"/>
    <s v="SBY SELATAN"/>
    <s v="KETINTANG"/>
    <s v="IJK"/>
    <s v="REG"/>
    <s v="AO"/>
    <x v="0"/>
    <m/>
    <s v="QC MIA - INVALID QUALITY CONTROL MIA"/>
    <s v="RBS-Regional 3"/>
    <d v="2026-10-12T17:34:33"/>
    <d v="2026-10-15T15:10:21"/>
    <n v="69408940"/>
    <m/>
    <n v="152306253544"/>
    <s v="Cyber Unit4 Subdit2"/>
    <s v="ODP-IJK-FC/08"/>
    <m/>
    <m/>
    <m/>
    <m/>
    <n v="112.730721140033"/>
    <n v="-7.3222262883548801"/>
    <s v="MC20245|Cyber Unit4 Subdit2|HSI 300MB|088289482016/"/>
    <s v="Sales Force DBS"/>
    <m/>
    <m/>
    <m/>
    <m/>
    <m/>
    <m/>
    <m/>
    <m/>
    <m/>
    <m/>
    <m/>
    <d v="2026-12-10T17:39:59"/>
    <m/>
    <m/>
    <s v="QC1"/>
    <s v="WARU INJOKO"/>
    <s v="NO ADDON"/>
    <m/>
    <s v="QC MIA - INVALID QUALITY CONTROL MIA - Foto Lokasi Instalasi Tidak Valid - 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1"/>
  </r>
  <r>
    <n v="556"/>
    <n v="1002638326"/>
    <n v="3"/>
    <x v="3"/>
    <n v="5"/>
    <s v="SBY SELATAN"/>
    <s v="KETINTANG"/>
    <s v="IJK"/>
    <s v="REG"/>
    <s v="AO"/>
    <x v="0"/>
    <s v="1P INET"/>
    <s v="MIE - SEND SURVEY"/>
    <s v="RBS-Regional 3"/>
    <d v="2026-10-15T12:14:34"/>
    <d v="2026-10-15T12:16:01"/>
    <n v="69410739"/>
    <m/>
    <n v="152306253584"/>
    <s v="Yatim Mandiri"/>
    <s v="ODP-IJK-FJS/02 FJS/D01/02.01"/>
    <s v="WO066469692"/>
    <m/>
    <m/>
    <m/>
    <n v="112.72627559999999"/>
    <n v="-7.3236520000000001"/>
    <s v="|MN02609|MYIA-066797427103/POI/Khotib/081232690886/chotieb@yatimmandiri.org"/>
    <s v="MYIB_ASSISTANT"/>
    <m/>
    <m/>
    <m/>
    <m/>
    <m/>
    <m/>
    <m/>
    <m/>
    <s v="Management Janji"/>
    <s v="2026-10-19 08:00:00 | Nama PIC:  bp khotib  No HP: 081232690886 Alt: Tanggal: 19/10/2026 Jam Pasang: 09.00 Note: Hubungi sebelum ke lokasi, terimakasih.  "/>
    <s v="FCC"/>
    <s v="15-10-2026 12:25:22"/>
    <d v="2026-10-19T08:00:00"/>
    <m/>
    <s v="SURVEY_NEW_MANJA"/>
    <s v="WARU INJOKO"/>
    <s v="NO ADDON"/>
    <m/>
    <s v="MIE - SEND SURVEY"/>
    <s v="HSI Bisnis Promo Hari Pelanggan Nasional PSB 70% - 100 Mbps"/>
    <s v="INDIBIZ"/>
    <m/>
    <m/>
    <d v="2026-10-19T08:00:00"/>
    <s v="2026-10-19 08:00:00 | Nama PIC:  bp khotib  No HP: 081232690886 Alt: Tanggal: 19/10/2026 Jam Pasang: 09.00 Note: Hubungi sebelum ke lokasi, terimakasih.  "/>
    <m/>
    <m/>
    <m/>
    <e v="#NUM!"/>
    <e v="#NUM!"/>
    <x v="1"/>
  </r>
  <r>
    <n v="557"/>
    <n v="1002626779"/>
    <n v="3"/>
    <x v="3"/>
    <n v="5"/>
    <s v="SBY SELATAN"/>
    <s v="KETINTANG"/>
    <s v="IJK"/>
    <s v="REG"/>
    <s v="AO"/>
    <x v="0"/>
    <m/>
    <s v="CANCEL COMPLETED"/>
    <s v="RBS-Regional 2"/>
    <d v="2026-10-07T16:36:51"/>
    <d v="2026-10-08T09:37:02"/>
    <n v="69406087"/>
    <m/>
    <n v="152306253524"/>
    <s v="PT LIMA MENARA BINTANG"/>
    <s v="ODP-IJK-FEE/17"/>
    <m/>
    <m/>
    <m/>
    <m/>
    <n v="106.831312179565"/>
    <n v="-6.1795102580773298"/>
    <s v="|MB00153|/085215450088/fenny@5mb.co.id/AM 406829 NOUVI RIZKY NURUCHI/081291580250"/>
    <s v="Sales Profesional"/>
    <m/>
    <m/>
    <m/>
    <m/>
    <m/>
    <m/>
    <m/>
    <m/>
    <m/>
    <m/>
    <m/>
    <d v="2026-07-10T16:40:45"/>
    <m/>
    <m/>
    <s v="REJECT_FCC"/>
    <s v="WARU INJOKO"/>
    <s v="NETMONK"/>
    <m/>
    <s v="DECLINE : Decline - Batal Order RIRIN RISNAWATI 40931149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558"/>
    <n v="1002620353"/>
    <n v="3"/>
    <x v="3"/>
    <n v="5"/>
    <s v="SBY UTARA"/>
    <s v="TANDES"/>
    <s v="KNN"/>
    <s v="REG"/>
    <s v="AO"/>
    <x v="0"/>
    <s v="1P INET"/>
    <s v="Completed (PS)"/>
    <s v="RBS-Regional 3"/>
    <d v="2026-10-02T15:55:40"/>
    <d v="2026-10-03T11:38:55"/>
    <n v="69403272"/>
    <m/>
    <n v="152412249599"/>
    <s v="WARKOP BUNDA"/>
    <s v="ODP-TDS-FLD/38 FLD/D03/38.01"/>
    <s v="WO065595020"/>
    <m/>
    <m/>
    <m/>
    <n v="112.6537841"/>
    <n v="-7.2527160999999998"/>
    <s v="|MN00884|MYIA-080597121498/POI/SARMINI/081703881301/yenxeoner@gmail.com"/>
    <s v="MYIB_ASSISTANT"/>
    <m/>
    <m/>
    <m/>
    <m/>
    <m/>
    <m/>
    <m/>
    <m/>
    <s v="Management Janji"/>
    <s v="2026-10-04 11:00:00 | Nama PIC : bapak budi No HP : 081703881301 Alt :  M Janji : (minggu/4/oktober/2026) jam Pasang : 09:00 Note : hubungi pelanggan jika ingin kelokasi"/>
    <s v="FCC"/>
    <d v="2026-02-10T16:10:13"/>
    <d v="2026-10-04T11:00:00"/>
    <m/>
    <s v="PS"/>
    <s v="KANDANGAN"/>
    <s v="NO ADDON"/>
    <n v="20261003"/>
    <s v="Completed"/>
    <s v="HSI Bisnis Basic Promo Hari Pelanggan Nasional PSB 70% - 75 Mbps"/>
    <s v="INDIBIZ"/>
    <m/>
    <m/>
    <d v="2026-10-04T11:00:00"/>
    <s v="2026-10-04 11:00:00 | Nama PIC : bapak budi No HP : 081703881301 Alt :  M Janji : (minggu/4/oktober/2026) jam Pasang : 09:00 Note : hubungi pelanggan jika ingin kelokasi"/>
    <n v="2026"/>
    <n v="10"/>
    <n v="3"/>
    <d v="2026-10-03T00:00:00"/>
    <n v="-1.4583333333357587"/>
    <x v="0"/>
  </r>
  <r>
    <n v="559"/>
    <n v="1002626700"/>
    <n v="3"/>
    <x v="3"/>
    <n v="5"/>
    <s v="SBY UTARA"/>
    <s v="TANDES"/>
    <s v="KNN"/>
    <s v="REG"/>
    <s v="AO"/>
    <x v="0"/>
    <m/>
    <s v="Completed (PS)"/>
    <s v="RBS-Regional 3"/>
    <d v="2026-10-07T16:07:03"/>
    <d v="2026-10-07T19:22:12"/>
    <n v="69404395"/>
    <n v="3135922434"/>
    <n v="152412249685"/>
    <s v="PT. Kurir Cepat Sampai"/>
    <s v="ODP-KND-FAN/09"/>
    <s v="WO065957099"/>
    <m/>
    <m/>
    <m/>
    <n v="112.67160863403601"/>
    <n v="-7.2562442884802003"/>
    <s v="|MN02280|MYIA-036524212716/POI/Nozomi Julitawati Dewi Patulak/08818622690/pt.kurircepatsampai@gmail.com"/>
    <s v="Sales Force DBS"/>
    <m/>
    <m/>
    <m/>
    <m/>
    <m/>
    <m/>
    <m/>
    <m/>
    <s v="Management Janji"/>
    <s v="2026-10-06 15:00:00 | Nama PIC : Ibu Nozomi  No HP : 08818622690  Alt : -  M Janji : 06 Okt 2026  Jam Pasang : Pagi / Siang  Note : hubungi pelanggan jika ingin kelokasi   "/>
    <s v="FCC"/>
    <d v="2026-07-10T16:10:22"/>
    <m/>
    <m/>
    <s v="PS"/>
    <s v="KANDANGAN"/>
    <s v="NO ADDON"/>
    <n v="20261007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7T07:00:00"/>
    <s v="2026-10-06 15:00:00 | Nama PIC : Ibu Nozomi  No HP : 08818622690  Alt : -  M Janji : 06 Okt 2026  Jam Pasang : Pagi / Siang  Note : hubungi pelanggan jika ingin kelokasi   "/>
    <n v="2026"/>
    <n v="10"/>
    <n v="7"/>
    <d v="2026-10-07T00:00:00"/>
    <n v="-0.29166666666424135"/>
    <x v="0"/>
  </r>
  <r>
    <n v="560"/>
    <n v="1002626728"/>
    <n v="3"/>
    <x v="3"/>
    <n v="5"/>
    <s v="SBY UTARA"/>
    <s v="TANDES"/>
    <s v="KNN"/>
    <s v="REG"/>
    <s v="AO"/>
    <x v="0"/>
    <m/>
    <s v="Completed (PS)"/>
    <s v="RBS-Regional 3"/>
    <d v="2026-10-07T16:17:59"/>
    <d v="2026-10-07T19:23:02"/>
    <n v="69404407"/>
    <m/>
    <n v="152412249686"/>
    <s v="PT. Kurir Cepat Sampai"/>
    <s v="ODP-KND-FAN/09"/>
    <s v="WO065958240"/>
    <m/>
    <m/>
    <m/>
    <n v="112.67160863403601"/>
    <n v="-7.2562442884802003"/>
    <s v="|MN02280|MYIA-089224924948/POI/Nozomi Julitawati Dewi Patulak/08818622690/pt.kurircepatsampai@gmail.com"/>
    <s v="Sales Force DBS"/>
    <m/>
    <m/>
    <m/>
    <m/>
    <m/>
    <m/>
    <m/>
    <m/>
    <s v="Management Janji"/>
    <s v="2026-10-06 15:00:00 | Nama :IBU NOZOMI  No HP :08818622690  No Alternatif :  M Janji : 06/10/2026  Jam Pasang : Pagi  NoteÃ‚Â :  Hubungi terlebih dahulu sebelum ke lokasi"/>
    <s v="FCC"/>
    <d v="2026-07-10T16:25:06"/>
    <m/>
    <m/>
    <s v="PS"/>
    <s v="KANDANGAN"/>
    <s v="NO ADDON"/>
    <n v="20261007"/>
    <s v="Completed"/>
    <s v="- SP_NOSS;SP_NOSS ~ Internet NOSS Multispeed Network[0]  - SP_NOSS;SP_NOSS ~ Internet NOSS Multispeed Network[0]  - E25060;E25060 ~ ES25 - Paket HSI Bisnis (HSIE) Khusus Winback 2.0[0]  - E25060~null~E25060_UNL;UNL ~ Internet-Link Unlimited Internet Usage"/>
    <s v="INDIBIZ"/>
    <m/>
    <m/>
    <d v="2026-10-07T07:00:00"/>
    <s v="2026-10-06 15:00:00 | Nama :IBU NOZOMI  No HP :08818622690  No Alternatif :  M Janji : 06/10/2026  Jam Pasang : Pagi  NoteÃ‚Â :  Hubungi terlebih dahulu sebelum ke lokasi"/>
    <n v="2026"/>
    <n v="10"/>
    <n v="7"/>
    <d v="2026-10-07T00:00:00"/>
    <n v="-0.29166666666424135"/>
    <x v="0"/>
  </r>
  <r>
    <n v="561"/>
    <n v="1002635446"/>
    <n v="3"/>
    <x v="3"/>
    <n v="5"/>
    <s v="SBY UTARA"/>
    <s v="TANDES"/>
    <s v="KNN"/>
    <s v="REG"/>
    <s v="AO"/>
    <x v="0"/>
    <s v="1P INET"/>
    <s v="Completed (PS)"/>
    <s v="RBS-Regional 3"/>
    <d v="2026-10-13T15:31:40"/>
    <d v="2026-10-14T16:21:56"/>
    <n v="69409539"/>
    <m/>
    <n v="152412249767"/>
    <s v="Pramudya Kitchen"/>
    <s v="ODP-KND-FGT/01 FGT/D01/01.01"/>
    <s v="WO066348231"/>
    <m/>
    <m/>
    <m/>
    <n v="112.62764369999999"/>
    <n v="-7.2481106999999998"/>
    <s v="MD|MYDB-20261013270692|DN00001/MN01273|Pramudya Kitchen|081231183009"/>
    <s v="MYDIGIBIZPARTNER"/>
    <m/>
    <m/>
    <m/>
    <m/>
    <m/>
    <m/>
    <m/>
    <m/>
    <s v="Management Janji"/>
    <s v="2026-10-15 08:00:00 | Nama PIC : Kukuh  No HP : 081231183009 Alt :  Tgl Pemasangan : 14 Oktober 2026 Interval : PAGI / SIANG Note : Hubungi pelanggan terlebih dahulu"/>
    <s v="FCC"/>
    <s v="13-10-2026 15:39:51"/>
    <d v="2026-10-15T08:00:00"/>
    <m/>
    <s v="PS"/>
    <s v="KANDANGAN"/>
    <s v="NO ADDON"/>
    <n v="20261014"/>
    <s v="Completed"/>
    <s v="HSI Bisnis Promo Hari Pelanggan Nasional PSB 70% - 100 Mbps"/>
    <s v="INDIBIZ"/>
    <m/>
    <m/>
    <d v="2026-10-15T08:00:00"/>
    <s v="2026-10-15 08:00:00 | Nama PIC : Kukuh  No HP : 081231183009 Alt :  Tgl Pemasangan : 14 Oktober 2026 Interval : PAGI / SIANG Note : Hubungi pelanggan terlebih dahulu"/>
    <n v="2026"/>
    <n v="10"/>
    <n v="14"/>
    <d v="2026-10-14T00:00:00"/>
    <n v="-1.3333333333357587"/>
    <x v="0"/>
  </r>
  <r>
    <n v="562"/>
    <n v="1002621810"/>
    <n v="3"/>
    <x v="3"/>
    <n v="5"/>
    <s v="SBY UTARA"/>
    <s v="TANDES"/>
    <s v="KNN"/>
    <s v="REG"/>
    <s v="AO"/>
    <x v="0"/>
    <s v="1P INET"/>
    <s v="100 | REVOKE COMPLETED"/>
    <s v="RBS-Regional 3"/>
    <d v="2026-10-05T09:47:35"/>
    <d v="2026-10-08T09:48:50"/>
    <n v="69404100"/>
    <m/>
    <n v="152412249642"/>
    <s v="pt bersama abadi indonesia karsa"/>
    <s v="ODP-TDS-FEF/47 FEF/D07/47.01"/>
    <s v="WO065743562"/>
    <m/>
    <m/>
    <m/>
    <n v="112.65539"/>
    <n v="-7.2978959999999997"/>
    <s v="|MC80156|MYIA-035540954600/POI/agus sugiarto/0818301560/ad2025minos@gmail.com"/>
    <s v="MYIB_ASSISTANT"/>
    <m/>
    <m/>
    <m/>
    <m/>
    <m/>
    <m/>
    <m/>
    <m/>
    <s v="Management Janji"/>
    <s v="2026-10-06 15:00:00 | Nama :AGUS No HP :0818301560 No Alternatif : M Janji : 06/10/2026 Jam Pasang : Pagi NoteÃ‚Â :  Hubungi terlebih dahulu sebelum ke lokasi"/>
    <s v="FCC"/>
    <d v="2026-05-10T10:40:08"/>
    <d v="2026-10-06T15:00:00"/>
    <s v="Kendala Pelanggan"/>
    <s v="REVOKE"/>
    <s v="KANDANGAN"/>
    <s v="NO ADDON"/>
    <m/>
    <s v="Revoke Completed"/>
    <s v="HSI Bisnis PSB 70% - 75 Mbps"/>
    <s v="INDIBIZ"/>
    <m/>
    <m/>
    <d v="2026-10-06T15:00:00"/>
    <s v="2026-10-06 15:00:00 | Nama :AGUS No HP :0818301560 No Alternatif : M Janji : 06/10/2026 Jam Pasang : Pagi NoteÃ‚Â :  Hubungi terlebih dahulu sebelum ke lokasi"/>
    <m/>
    <m/>
    <m/>
    <e v="#NUM!"/>
    <e v="#NUM!"/>
    <x v="1"/>
  </r>
  <r>
    <n v="563"/>
    <n v="1002626289"/>
    <n v="3"/>
    <x v="3"/>
    <n v="5"/>
    <s v="SBY UTARA"/>
    <s v="TANDES"/>
    <s v="KNN"/>
    <s v="REG"/>
    <s v="AO"/>
    <x v="0"/>
    <s v="1P INET"/>
    <s v="MIA - INVALID SURVEY"/>
    <s v="RBS-Regional 3"/>
    <d v="2026-10-07T14:07:35"/>
    <d v="2026-10-08T09:45:18"/>
    <n v="69405914"/>
    <m/>
    <n v="152412249682"/>
    <s v="SAM CREATIVE"/>
    <s v="ODP-TDS-FHF/26 FHF/D03/26.01"/>
    <s v="WO065939759"/>
    <m/>
    <m/>
    <m/>
    <n v="112.6268692"/>
    <n v="-7.2395955000000001"/>
    <s v="MD|MYDB-20261007270406|DN00001/MN00459|SAM CREATIVE|081234749966"/>
    <s v="MYDIGIBIZPARTNER"/>
    <m/>
    <m/>
    <m/>
    <m/>
    <m/>
    <m/>
    <m/>
    <m/>
    <s v="Management Janji"/>
    <s v="2026-10-08 11:00:00 | No HP :081234749966 Alt :  M Janji : (RABU/8/oktober/2026) Note : hubungi pelanggan jika ingin kelokasi"/>
    <s v="FCC"/>
    <d v="2026-07-10T14:10:33"/>
    <d v="2026-10-08T11:00:00"/>
    <m/>
    <s v="SURVEY_NEW_MANJA"/>
    <s v="KANDANGAN"/>
    <s v="OCA"/>
    <m/>
    <s v="MIE - INVALID SURVEY - Kendala Jalur/Rute Tarikan"/>
    <s v="HSI Bisnis Basic Bundling OCA Breach Checker Promo H2 2026 PSB 70% - 50 Mbps"/>
    <s v="INDIBIZ"/>
    <m/>
    <m/>
    <d v="2026-10-08T11:00:00"/>
    <s v="2026-10-08 11:00:00 | No HP :081234749966 Alt :  M Janji : (RABU/8/oktober/2026) Note : hubungi pelanggan jika ingin kelokasi"/>
    <m/>
    <m/>
    <m/>
    <e v="#NUM!"/>
    <e v="#NUM!"/>
    <x v="1"/>
  </r>
  <r>
    <n v="564"/>
    <n v="1002630981"/>
    <n v="3"/>
    <x v="3"/>
    <n v="5"/>
    <s v="SBY UTARA"/>
    <s v="TANDES"/>
    <s v="KNN"/>
    <s v="REG"/>
    <s v="AO"/>
    <x v="0"/>
    <s v="1P INET"/>
    <s v="MIA - INVALID SURVEY"/>
    <s v="RBS-Regional 3"/>
    <d v="2026-10-10T14:16:35"/>
    <d v="2026-10-12T07:53:22"/>
    <n v="69407937"/>
    <m/>
    <n v="152412249730"/>
    <s v="ERABLUE BEWONO PAKAL"/>
    <s v="ODP-TDS-FHC/14 FHC/D02/14.01"/>
    <s v="WO066160098"/>
    <m/>
    <m/>
    <m/>
    <n v="112.60856099999999"/>
    <n v="-7.2357300000000002"/>
    <s v="|MN00843|MYIA-002744901189/POI/HASBIBINTARO SHIDDIQ/081249549394/nextperdanaone@gmail.com"/>
    <s v="MYIB_ASSISTANT"/>
    <m/>
    <m/>
    <m/>
    <m/>
    <m/>
    <m/>
    <m/>
    <m/>
    <s v="Management Janji"/>
    <s v="2026-10-12 15:00:00 | telp :081249549394 alt : manja : pagi /siang12/10/2026 hub sebelum ke lokasi"/>
    <s v="FCC"/>
    <d v="2026-10-10T14:25:05"/>
    <d v="2026-10-12T15:00:00"/>
    <m/>
    <s v="SURVEY_NEW_MANJA"/>
    <s v="KANDANGAN"/>
    <s v="NO ADDON"/>
    <m/>
    <s v="MIE - INVALID SURVEY - Kendala Jalur/Rute Tarikan"/>
    <s v="HSI Bisnis PSB 70% - 100 Mbps"/>
    <s v="INDIBIZ"/>
    <m/>
    <m/>
    <d v="2026-10-12T15:00:00"/>
    <s v="2026-10-12 15:00:00 | telp :081249549394 alt : manja : pagi /siang12/10/2026 hub sebelum ke lokasi"/>
    <m/>
    <m/>
    <m/>
    <e v="#NUM!"/>
    <e v="#NUM!"/>
    <x v="1"/>
  </r>
  <r>
    <n v="565"/>
    <n v="1002629709"/>
    <n v="3"/>
    <x v="3"/>
    <n v="5"/>
    <s v="SBY UTARA"/>
    <s v="TANDES"/>
    <s v="KNN"/>
    <s v="REG"/>
    <s v="AO"/>
    <x v="0"/>
    <s v="1P INET"/>
    <s v="WAITING AKTIFASI IHLD"/>
    <s v="RBS-Regional 3"/>
    <d v="2026-10-09T13:39:35"/>
    <d v="2026-10-09T17:21:02"/>
    <n v="69407338"/>
    <m/>
    <n v="152412249714"/>
    <s v="SAM CREATIVE"/>
    <s v="ODP-TDS-FHF/26 FHF/D03/26.01"/>
    <s v="WO066089327"/>
    <m/>
    <m/>
    <m/>
    <n v="112.6268692"/>
    <n v="-7.2395955000000001"/>
    <s v="MD|MYDB-20261009270522|DN00001/MN00459|SAM CREATIVE|081234749966"/>
    <s v="MYDIGIBIZPARTNER"/>
    <m/>
    <m/>
    <m/>
    <m/>
    <m/>
    <m/>
    <m/>
    <m/>
    <s v="Management Janji"/>
    <s v="2026-10-10 15:00:00 | M Janji : (10/10/2026) jam Pasang : 09:00 Note : hubungi pelanggan jika ingin kelokasi  "/>
    <s v="FCC"/>
    <d v="2026-09-10T13:40:32"/>
    <d v="2026-10-10T15:00:00"/>
    <m/>
    <s v="UNSC"/>
    <s v="KANDANGAN"/>
    <s v="NO ADDON"/>
    <m/>
    <s v="WAITING:  |MYDITA"/>
    <s v="HSI Bisnis Khusus Winback PSB 70% - 150 Mbps"/>
    <s v="INDIBIZ"/>
    <m/>
    <m/>
    <d v="2026-10-10T15:00:00"/>
    <s v="2026-10-10 15:00:00 | M Janji : (10/10/2026) jam Pasang : 09:00 Note : hubungi pelanggan jika ingin kelokasi  "/>
    <m/>
    <m/>
    <m/>
    <e v="#NUM!"/>
    <e v="#NUM!"/>
    <x v="1"/>
  </r>
  <r>
    <n v="566"/>
    <n v="1002617848"/>
    <n v="3"/>
    <x v="3"/>
    <n v="5"/>
    <s v="SBY UTARA"/>
    <s v="TANDES"/>
    <s v="KRP"/>
    <s v="REG"/>
    <s v="AO"/>
    <x v="0"/>
    <m/>
    <s v="Completed (PS)"/>
    <s v="RBS-Regional 2"/>
    <d v="2026-10-01T13:27:52"/>
    <d v="2026-10-01T15:45:08"/>
    <n v="69005969"/>
    <m/>
    <n v="152415235112"/>
    <s v="HAYA TEKNOLOGI INDONESIA"/>
    <s v="ODP-KRP-FBM/06"/>
    <s v="WO065492145"/>
    <m/>
    <m/>
    <m/>
    <n v="112.70686032241601"/>
    <n v="-7.33200050681699"/>
    <s v="RBS/R2/AM ROBERTO RAPSANJANI 406543/081285505152/AHMAD SARJONO/082123705945/finance@hayateknologi.co.id/PIC : FAJAR : 085693530060"/>
    <s v="Account Manager"/>
    <m/>
    <m/>
    <m/>
    <m/>
    <m/>
    <m/>
    <m/>
    <m/>
    <s v="Management Janji"/>
    <s v="2026-03-05 08:00:00|Jam Pasang : Pagi / Siang  Note : hubungi pelanggan jika ingin kelokasi   |RI2334|MYDITA"/>
    <s v="FCC"/>
    <d v="2026-01-10T13:40:38"/>
    <m/>
    <m/>
    <s v="PS"/>
    <s v="BAMBE"/>
    <s v="NO ADDON"/>
    <n v="20261001"/>
    <s v="Completed"/>
    <s v="- 11_11446;Biaya PSB HSI EBIS Tunai di Depan ~ 11[150000]  - SP_NOSS;SP_NOSS ~ Internet NOSS Multispeed Network[0]  - SP_NOSS;SP_NOSS ~ Internet NOSS Multispeed Network[0]  - E23047;E23047 ~ ES23 - Paket HSI Bisnis Basic[0]  - E23047~null~E23047_UNL;UNL ~"/>
    <s v="INDIBIZ"/>
    <m/>
    <m/>
    <d v="2026-10-01T07:00:00"/>
    <s v="2026-03-05 08:00:00|Jam Pasang : Pagi / Siang  Note : hubungi pelanggan jika ingin kelokasi   |RI2334|MYDITA"/>
    <n v="2026"/>
    <n v="10"/>
    <n v="1"/>
    <d v="2026-10-01T00:00:00"/>
    <n v="-0.29166666666424135"/>
    <x v="0"/>
  </r>
  <r>
    <n v="567"/>
    <n v="1002627687"/>
    <n v="3"/>
    <x v="3"/>
    <n v="5"/>
    <s v="SBY UTARA"/>
    <s v="TANDES"/>
    <s v="KRP"/>
    <s v="REG"/>
    <s v="AO"/>
    <x v="0"/>
    <s v="1P INET"/>
    <s v="Completed (PS)"/>
    <s v="RBS-Regional 3"/>
    <d v="2026-10-08T13:20:36"/>
    <d v="2026-10-10T16:22:28"/>
    <n v="69406494"/>
    <m/>
    <n v="152415234983"/>
    <s v="TOKO PAK ACHMAD BERKAH"/>
    <s v="ODP-KRP-FB/34 FB/D06/34.01"/>
    <s v="WO066011757"/>
    <m/>
    <m/>
    <m/>
    <n v="112.68506290000001"/>
    <n v="-7.3286268999999997"/>
    <s v="|MN00086|MYIA-090890085414/POI/ACHMAD PRAYOGI /085739027882/denyachmadrahendra102@gmail.com"/>
    <s v="MYIB_ASSISTANT"/>
    <m/>
    <m/>
    <m/>
    <m/>
    <m/>
    <m/>
    <m/>
    <m/>
    <s v="Management Janji"/>
    <s v="2026-10-12 11:00:00 | Nama PIC :TOKO PAK ACHMAD BERKAH No HP : 085739027882 No Alt : - M Janji : Rabu 09 oktober  2026 Jam Pasang : Pagi / Siang Note : hubungi pelanggan jika ingin ke lokasi, terima kasih. "/>
    <s v="FCC"/>
    <d v="2026-08-10T13:40:32"/>
    <d v="2026-10-12T11:00:00"/>
    <m/>
    <s v="PS"/>
    <s v="BAMBE"/>
    <s v="OCA"/>
    <n v="20261010"/>
    <s v="Completed"/>
    <s v="HSI Bisnis Bundling OCA Breach Checker Promo H2 2026 PSB 70% - 100 Mbps"/>
    <s v="INDIBIZ"/>
    <m/>
    <m/>
    <d v="2026-10-12T11:00:00"/>
    <s v="2026-10-12 11:00:00 | Nama PIC :TOKO PAK ACHMAD BERKAH No HP : 085739027882 No Alt : - M Janji : Rabu 09 oktober  2026 Jam Pasang : Pagi / Siang Note : hubungi pelanggan jika ingin ke lokasi, terima kasih. "/>
    <n v="2026"/>
    <n v="10"/>
    <n v="10"/>
    <d v="2026-10-10T00:00:00"/>
    <n v="-2.4583333333357587"/>
    <x v="0"/>
  </r>
  <r>
    <n v="568"/>
    <n v="1002619479"/>
    <n v="3"/>
    <x v="3"/>
    <n v="5"/>
    <s v="SBY UTARA"/>
    <s v="TANDES"/>
    <s v="LKI"/>
    <s v="REG"/>
    <s v="AO"/>
    <x v="0"/>
    <s v="1P INET"/>
    <s v="Completed (PS)"/>
    <s v="RBS-Regional 3"/>
    <d v="2026-10-02T11:07:39"/>
    <d v="2026-10-02T21:15:42"/>
    <n v="69402927"/>
    <m/>
    <n v="152424211930"/>
    <s v="Toko yuni"/>
    <s v="ODP-LKS-FBF/18 FBF/D03/18.01"/>
    <s v="WO065559450"/>
    <m/>
    <m/>
    <m/>
    <n v="112.6677682"/>
    <n v="-7.3056636999999904"/>
    <s v="|MN02435|MYIA-009025555145/POI/Yuni Budiarti /085156689062/yunirande2@gmail.com"/>
    <s v="MYIB_ASSISTANT"/>
    <m/>
    <m/>
    <m/>
    <m/>
    <m/>
    <m/>
    <m/>
    <m/>
    <s v="Management Janji"/>
    <s v="2026-10-04 11:00:00 | Tanggal pemasangan: 03/10/2026 Jam pemasangan : pagi / siang Info Tambahan : Hubungi pelanggan dulu sebelum ke lokasi. terima kasih"/>
    <s v="FCC"/>
    <d v="2026-02-10T11:11:07"/>
    <d v="2026-10-04T11:00:00"/>
    <m/>
    <s v="PS"/>
    <s v="TANDES"/>
    <s v="NO ADDON"/>
    <n v="20261002"/>
    <s v="Completed"/>
    <s v="HSI Bisnis Promo Hari Pelanggan Nasional PSB 70% - 75 Mbps"/>
    <s v="INDIBIZ"/>
    <m/>
    <m/>
    <d v="2026-10-04T11:00:00"/>
    <s v="2026-10-04 11:00:00 | Tanggal pemasangan: 03/10/2026 Jam pemasangan : pagi / siang Info Tambahan : Hubungi pelanggan dulu sebelum ke lokasi. terima kasih"/>
    <n v="2026"/>
    <n v="10"/>
    <n v="2"/>
    <d v="2026-10-02T00:00:00"/>
    <n v="-2.4583333333357587"/>
    <x v="0"/>
  </r>
  <r>
    <n v="569"/>
    <n v="1002622919"/>
    <n v="3"/>
    <x v="3"/>
    <n v="5"/>
    <s v="SBY UTARA"/>
    <s v="TANDES"/>
    <s v="LKI"/>
    <s v="REG"/>
    <s v="AO"/>
    <x v="0"/>
    <m/>
    <s v="Completed (PS)"/>
    <s v="RBS-Regional 3"/>
    <d v="2026-10-05T15:42:10"/>
    <d v="2026-10-05T17:23:36"/>
    <n v="69402929"/>
    <m/>
    <n v="152424212472"/>
    <s v="LPMK WIYUNG"/>
    <s v="ODP-LKS-FAM/06"/>
    <s v="WO065793022"/>
    <m/>
    <m/>
    <m/>
    <n v="112.694814162349"/>
    <n v="-7.3144176310756297"/>
    <s v="MD|MYDB-20260930270060|DN00001/MN01993|LPMK WIYUNG|085791280248"/>
    <s v="MYDIGIBIZPARTNER"/>
    <m/>
    <m/>
    <m/>
    <m/>
    <m/>
    <m/>
    <m/>
    <m/>
    <s v="Management Janji"/>
    <s v="2026-10-05 08:00:00 | Nama PIC : Ibu Fitri  No HP : 085791280248  No Alt : -  M Janji : 05 Okt 2026  Jam Pasang : Pagi / Siang  Note : hubungi pelanggan jika ingin ke lokasi, terima kasih  "/>
    <s v="FCC"/>
    <d v="2026-05-10T16:25:46"/>
    <m/>
    <m/>
    <s v="PS"/>
    <s v="TANDES"/>
    <s v="OCA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5 08:00:00 | Nama PIC : Ibu Fitri  No HP : 085791280248  No Alt : -  M Janji : 05 Okt 2026  Jam Pasang : Pagi / Siang  Note : hubungi pelanggan jika ingin ke lokasi, terima kasih  "/>
    <n v="2026"/>
    <n v="10"/>
    <n v="5"/>
    <d v="2026-10-05T00:00:00"/>
    <n v="-0.29166666666424135"/>
    <x v="0"/>
  </r>
  <r>
    <n v="570"/>
    <n v="1002630898"/>
    <n v="3"/>
    <x v="3"/>
    <n v="5"/>
    <s v="SBY UTARA"/>
    <s v="TANDES"/>
    <s v="LKI"/>
    <s v="REG"/>
    <s v="AO"/>
    <x v="0"/>
    <s v="1P INET"/>
    <s v="Completed (PS)"/>
    <s v="RBS-Regional 3"/>
    <d v="2026-10-10T13:08:34"/>
    <d v="2026-10-10T18:41:12"/>
    <n v="69407859"/>
    <m/>
    <n v="152424212888"/>
    <s v="WORKSHOP HAMPTON"/>
    <s v="ODP-LKS-FAY/29 FAY/D03/29.01"/>
    <s v="WO066154785"/>
    <m/>
    <m/>
    <m/>
    <n v="112.6778422"/>
    <n v="-7.3162309999999904"/>
    <s v="MD|MYDB-20261010270568|DN00001/MN00443|WORKSHOP HAMPTON|08174725434"/>
    <s v="MYDIGIBIZPARTNER"/>
    <m/>
    <m/>
    <m/>
    <m/>
    <m/>
    <m/>
    <m/>
    <m/>
    <s v="Management Janji"/>
    <s v="2026-10-11 11:00:00 | M Janji : 11 oktober 2026 jam Pasang : 08.00 - 13.00 Note : hubungi pelanggan jika ingin kelokasi"/>
    <s v="FCC"/>
    <d v="2026-10-10T13:40:54"/>
    <d v="2026-10-11T11:00:00"/>
    <m/>
    <s v="PS"/>
    <s v="TANDES"/>
    <s v="NO ADDON"/>
    <n v="20261010"/>
    <s v="Completed"/>
    <s v="HSI Bisnis Basic Promo Hari Pelanggan Nasional PSB 70% - 50 Mbps"/>
    <s v="INDIBIZ"/>
    <m/>
    <m/>
    <d v="2026-10-11T11:00:00"/>
    <s v="2026-10-11 11:00:00 | M Janji : 11 oktober 2026 jam Pasang : 08.00 - 13.00 Note : hubungi pelanggan jika ingin kelokasi"/>
    <n v="2026"/>
    <n v="10"/>
    <n v="10"/>
    <d v="2026-10-10T00:00:00"/>
    <n v="-1.4583333333357587"/>
    <x v="0"/>
  </r>
  <r>
    <n v="571"/>
    <n v="1002619480"/>
    <n v="3"/>
    <x v="3"/>
    <n v="5"/>
    <s v="SBY UTARA"/>
    <s v="TANDES"/>
    <s v="LKI"/>
    <s v="REG"/>
    <s v="AO"/>
    <x v="0"/>
    <s v="1P INET"/>
    <s v="102 | FOLLOW UP COMPLETED"/>
    <s v="RBS-Regional 3"/>
    <d v="2026-10-02T11:08:35"/>
    <d v="2026-10-05T15:42:10"/>
    <n v="69402929"/>
    <m/>
    <n v="152424212061"/>
    <s v="LPMK WIYUNG"/>
    <s v="ODP-LKS-FAM/06 FAM/D03/06.01"/>
    <s v="WO065559603"/>
    <m/>
    <m/>
    <m/>
    <n v="112.694453448057"/>
    <n v="-7.3141615691990003"/>
    <s v="MD|MYDB-20260930270060|DN00001/MN01993|LPMK WIYUNG|085791280248"/>
    <s v="MYDIGIBIZPARTNER"/>
    <m/>
    <m/>
    <m/>
    <m/>
    <m/>
    <m/>
    <m/>
    <m/>
    <s v="Management Janji"/>
    <s v="2026-10-05 08:00:00 | Nama PIC : Ibu Fitri No HP : 085791280248 No Alt : - M Janji : 05 Okt 2026 Jam Pasang : Pagi / Siang Note : hubungi pelanggan jika ingin ke lokasi, terima kasih "/>
    <s v="FCC"/>
    <d v="2026-02-10T11:11:07"/>
    <d v="2026-10-05T08:00:00"/>
    <s v="Kendala Pelanggan"/>
    <s v="REVOKE"/>
    <s v="TANDES"/>
    <s v="OCA"/>
    <m/>
    <s v="Follow Up Revoke Completed, New Order ID : SC1002622919"/>
    <s v="HSI Bisnis Basic Bundling OCA Breach Checker Promo H2 2026 PSB 70% - 50 Mbps"/>
    <s v="INDIBIZ"/>
    <m/>
    <m/>
    <d v="2026-10-05T08:00:00"/>
    <s v="2026-10-05 08:00:00 | Nama PIC : Ibu Fitri No HP : 085791280248 No Alt : - M Janji : 05 Okt 2026 Jam Pasang : Pagi / Siang Note : hubungi pelanggan jika ingin ke lokasi, terima kasih "/>
    <m/>
    <m/>
    <m/>
    <e v="#NUM!"/>
    <e v="#NUM!"/>
    <x v="1"/>
  </r>
  <r>
    <n v="572"/>
    <n v="1002625196"/>
    <n v="3"/>
    <x v="3"/>
    <n v="5"/>
    <s v="SBY UTARA"/>
    <s v="TANDES"/>
    <s v="LKI"/>
    <s v="REG"/>
    <s v="AO"/>
    <x v="0"/>
    <s v="2P INET + VOICE"/>
    <s v="100 | REVOKE COMPLETED"/>
    <s v="RBS-Regional 3"/>
    <d v="2026-10-06T19:17:41"/>
    <d v="2026-10-13T09:37:01"/>
    <n v="69405409"/>
    <n v="3135970354"/>
    <n v="152424213325"/>
    <s v="PT Jingsheng International Biotechnology"/>
    <s v="ODP-KRP-FAU/31 FAU/D02/31.01"/>
    <s v="WO065892390"/>
    <m/>
    <m/>
    <m/>
    <n v="112.700524"/>
    <n v="-7.3086000000000002"/>
    <s v="|MN00518|MYIA-076677216411/POI/Elin Yulisia/089678937413/elinyulisia@gmail.com"/>
    <s v="MYIB_ASSISTANT"/>
    <m/>
    <m/>
    <m/>
    <m/>
    <m/>
    <m/>
    <m/>
    <m/>
    <s v="Management Janji"/>
    <s v="2026-10-09 11:00:00 | Jam pemasangan : 12.00 Info Tambahan : Hubungi pelanggan dulu sebelum ke lokasi terimakasih  "/>
    <s v="FCC"/>
    <d v="2026-06-10T19:25:27"/>
    <d v="2026-10-09T11:00:00"/>
    <s v="Kendala Lainnya"/>
    <s v="REVOKE"/>
    <s v="TANDES"/>
    <s v="NO ADDON"/>
    <m/>
    <s v="Revoke Completed"/>
    <s v="HSI Bisnis Bundling Phone Dual Band PSB 70% - Free 800 Menit Promo - 100 Mbps"/>
    <s v="INDIBIZ"/>
    <m/>
    <m/>
    <d v="2026-10-09T11:00:00"/>
    <s v="2026-10-09 11:00:00 | Jam pemasangan : 12.00 Info Tambahan : Hubungi pelanggan dulu sebelum ke lokasi terimakasih  "/>
    <m/>
    <m/>
    <m/>
    <e v="#NUM!"/>
    <e v="#NUM!"/>
    <x v="1"/>
  </r>
  <r>
    <n v="573"/>
    <n v="1002631442"/>
    <n v="3"/>
    <x v="3"/>
    <n v="5"/>
    <s v="SBY UTARA"/>
    <s v="TANDES"/>
    <s v="LKI"/>
    <s v="REG"/>
    <s v="AO"/>
    <x v="0"/>
    <s v="1P INET"/>
    <s v="MIA - INVALID SURVEY"/>
    <s v="RBS-Regional 3"/>
    <d v="2026-10-11T10:04:35"/>
    <d v="2026-10-12T07:54:05"/>
    <n v="69408119"/>
    <m/>
    <n v="152424213171"/>
    <s v="Pandora"/>
    <s v="ODP-TDS-FZ/09 FZ/D01/01.09"/>
    <s v="WO066190479"/>
    <m/>
    <m/>
    <m/>
    <n v="112.67409960000001"/>
    <n v="-7.2934885999999999"/>
    <s v="|MN02280|MYIA-012762385472/POI/Danny Suhendar/081289614441/danny@indonesianet.co.id"/>
    <s v="MYIB_ASSISTANT"/>
    <m/>
    <m/>
    <m/>
    <m/>
    <m/>
    <m/>
    <m/>
    <m/>
    <s v="Management Janji"/>
    <s v="2026-10-12 15:00:00 | Tanggal pemasangan : 12 Oct 2026 Jam pemasangan : 12.00 Info Tambahan : Hubungi pelanggan dulu sebelum ke lokasi terima kasih."/>
    <s v="FCC"/>
    <d v="2026-11-10T10:25:11"/>
    <d v="2026-10-12T15:00:00"/>
    <m/>
    <s v="SURVEY_NEW_MANJA"/>
    <s v="TANDES"/>
    <s v="NO ADDON"/>
    <m/>
    <s v="MIE - INVALID SURVEY - Kendala Jalur/Rute Tarikan"/>
    <s v="HSI Bisnis PSB 70% - 50 Mbps"/>
    <s v="INDIBIZ"/>
    <m/>
    <m/>
    <d v="2026-10-12T15:00:00"/>
    <s v="2026-10-12 15:00:00 | Tanggal pemasangan : 12 Oct 2026 Jam pemasangan : 12.00 Info Tambahan : Hubungi pelanggan dulu sebelum ke lokasi terima kasih."/>
    <m/>
    <m/>
    <m/>
    <e v="#NUM!"/>
    <e v="#NUM!"/>
    <x v="1"/>
  </r>
  <r>
    <n v="574"/>
    <n v="1002622586"/>
    <n v="3"/>
    <x v="3"/>
    <n v="5"/>
    <s v="SBY UTARA"/>
    <s v="TANDES"/>
    <s v="TNS"/>
    <s v="REG"/>
    <s v="AO"/>
    <x v="0"/>
    <m/>
    <s v="Completed (PS)"/>
    <s v="RBS-Regional 3"/>
    <d v="2026-10-05T14:07:34"/>
    <d v="2026-10-05T19:44:07"/>
    <n v="69403662"/>
    <m/>
    <n v="152409278803"/>
    <s v="Watu Uleg Lakon&amp; 39;e Penyetan"/>
    <s v="ODP-TDS-FAL/16"/>
    <s v="WO065778221"/>
    <m/>
    <m/>
    <m/>
    <n v="112.69338936607799"/>
    <n v="-7.2839923217568803"/>
    <s v="MD|MYID-4042610010003|RBIZAgipstr|WATU ULEG|081331903553"/>
    <s v="Sales Force DBS"/>
    <m/>
    <m/>
    <m/>
    <m/>
    <m/>
    <m/>
    <m/>
    <m/>
    <s v="Management Janji"/>
    <s v="2026-10-04 15:00:00 | Jam pemasangan : 12.00  Info Tambahan : Hubungi pelanggan dulu sebelum ke lokasi  terimakasih "/>
    <s v="FCC"/>
    <d v="2026-05-10T14:25:44"/>
    <m/>
    <m/>
    <s v="PS"/>
    <s v="TANDES"/>
    <s v="NO ADDON"/>
    <n v="2026100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5T07:00:00"/>
    <s v="2026-10-04 15:00:00 | Jam pemasangan : 12.00  Info Tambahan : Hubungi pelanggan dulu sebelum ke lokasi  terimakasih "/>
    <n v="2026"/>
    <n v="10"/>
    <n v="5"/>
    <d v="2026-10-05T00:00:00"/>
    <n v="-0.29166666666424135"/>
    <x v="0"/>
  </r>
  <r>
    <n v="575"/>
    <n v="1002624131"/>
    <n v="3"/>
    <x v="3"/>
    <n v="5"/>
    <s v="SBY UTARA"/>
    <s v="TANDES"/>
    <s v="TNS"/>
    <s v="REG"/>
    <s v="AO"/>
    <x v="0"/>
    <s v="1P INET"/>
    <s v="Completed (PS)"/>
    <s v="RBS-Regional 3"/>
    <d v="2026-10-06T12:07:36"/>
    <d v="2026-10-06T18:43:28"/>
    <n v="69404943"/>
    <m/>
    <n v="152409278811"/>
    <s v="PT. NUSA PRIMA MOTOR"/>
    <s v="ODP-TDS-FAZ/47 FAZ/D05/47.01"/>
    <s v="WO065848172"/>
    <m/>
    <m/>
    <m/>
    <n v="112.7052291"/>
    <n v="-7.2742830999999999"/>
    <s v="|MC20057|MYIA-050399599424/POI/Devita Romadona/0881036277014/devitadona71@gmail.com"/>
    <s v="MYIB_ASSISTANT"/>
    <m/>
    <m/>
    <m/>
    <m/>
    <m/>
    <m/>
    <m/>
    <m/>
    <s v="Management Janji"/>
    <s v="2026-10-07 11:00:00 | Nama PIC : ibu Devita  No HP : 0881036277014 Alt :  M Janji : (RABU/7/oktober/2026) jam Pasang : 09:00 Note : hubungi pelanggan jika ingin kelokasi"/>
    <s v="FCC"/>
    <d v="2026-06-10T12:25:39"/>
    <d v="2026-10-07T11:00:00"/>
    <m/>
    <s v="PS"/>
    <s v="TANDES"/>
    <s v="NO ADDON"/>
    <n v="20261006"/>
    <s v="Completed"/>
    <s v="HSI Bisnis Basic Promo Hari Pelanggan Nasional PSB 70% - 50 Mbps"/>
    <s v="INDIBIZ"/>
    <m/>
    <m/>
    <d v="2026-10-07T11:00:00"/>
    <s v="2026-10-07 11:00:00 | Nama PIC : ibu Devita  No HP : 0881036277014 Alt :  M Janji : (RABU/7/oktober/2026) jam Pasang : 09:00 Note : hubungi pelanggan jika ingin kelokasi"/>
    <n v="2026"/>
    <n v="10"/>
    <n v="6"/>
    <d v="2026-10-06T00:00:00"/>
    <n v="-1.4583333333357587"/>
    <x v="0"/>
  </r>
  <r>
    <n v="576"/>
    <n v="1002626378"/>
    <n v="3"/>
    <x v="3"/>
    <n v="5"/>
    <s v="SBY UTARA"/>
    <s v="TANDES"/>
    <s v="TNS"/>
    <s v="REG"/>
    <s v="AO"/>
    <x v="0"/>
    <m/>
    <s v="Completed (PS)"/>
    <s v="RBS-Regional 3"/>
    <d v="2026-10-07T14:33:12"/>
    <d v="2026-10-07T16:08:25"/>
    <n v="69404958"/>
    <m/>
    <n v="152409278825"/>
    <s v="PT. NUSA PRIMA MOTOR"/>
    <s v="ODP-TDS-FBB/01"/>
    <s v="WO065944047"/>
    <m/>
    <m/>
    <m/>
    <n v="112.6949"/>
    <n v="-7.2626999999999997"/>
    <s v="|MC20057|MYIA-013992789781/POI/Ivanka Kevin Alfana/089681012977/ivankakevin21@gmail.com"/>
    <s v="Sales Force DBS"/>
    <m/>
    <m/>
    <m/>
    <m/>
    <m/>
    <m/>
    <m/>
    <m/>
    <s v="Management Janji"/>
    <s v="2026-10-08 08:00:00 | Nama PIC:  bu ivanka  No HP: 089681012977  Alt:  Tanggal: 8/10/2026  Jam Pasang: Pagi  Note: Hubungi sebelum ke lokasi, terimakasih.   "/>
    <s v="FCC"/>
    <d v="2026-07-10T14:39:58"/>
    <m/>
    <m/>
    <s v="PS"/>
    <s v="TANDES"/>
    <s v="NO ADDON"/>
    <n v="20261007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07T07:00:00"/>
    <s v="2026-10-08 08:00:00 | Nama PIC:  bu ivanka  No HP: 089681012977  Alt:  Tanggal: 8/10/2026  Jam Pasang: Pagi  Note: Hubungi sebelum ke lokasi, terimakasih.   "/>
    <n v="2026"/>
    <n v="10"/>
    <n v="7"/>
    <d v="2026-10-07T00:00:00"/>
    <n v="-0.29166666666424135"/>
    <x v="0"/>
  </r>
  <r>
    <n v="577"/>
    <n v="1002636915"/>
    <n v="3"/>
    <x v="3"/>
    <n v="5"/>
    <s v="SBY UTARA"/>
    <s v="TANDES"/>
    <s v="TNS"/>
    <s v="REG"/>
    <s v="AO"/>
    <x v="0"/>
    <s v="1P INET"/>
    <s v="Completed (PS)"/>
    <s v="RBS-Regional 3"/>
    <d v="2026-10-14T14:14:35"/>
    <d v="2026-10-15T14:02:51"/>
    <n v="69410201"/>
    <m/>
    <n v="152409278599"/>
    <s v="TOKO MUHAMMAD ADYANTO"/>
    <s v="ODP-TDS-FCP/05 FCP/D01/05.01"/>
    <s v="WO066410515"/>
    <m/>
    <m/>
    <m/>
    <n v="112.6952388"/>
    <n v="-7.2846244999999996"/>
    <s v="|MN02280|MYIA-037490630499/POI/Muhammad Adyanto/0882009723149/firmansyahpradana36@gmail.com"/>
    <s v="MYIB_ASSISTANT"/>
    <m/>
    <m/>
    <m/>
    <m/>
    <m/>
    <m/>
    <m/>
    <m/>
    <s v="Management Janji"/>
    <s v="2026-10-15 11:00:00 | Tanggal: 15/10/2026 Jam Pasang: 08.00 - 12.00 Note: Hubungi sebelum ke lokasi, terimakasih.  "/>
    <s v="FCC"/>
    <s v="14-10-2026 14:39:55"/>
    <d v="2026-10-15T11:00:00"/>
    <m/>
    <s v="PS"/>
    <s v="TANDES"/>
    <s v="NO ADDON"/>
    <n v="20261015"/>
    <s v="Completed"/>
    <s v="HSI Bisnis Promo Hari Pelanggan Nasional PSB 70% - 50 Mbps"/>
    <s v="INDIBIZ"/>
    <m/>
    <m/>
    <d v="2026-10-15T11:00:00"/>
    <s v="2026-10-15 11:00:00 | Tanggal: 15/10/2026 Jam Pasang: 08.00 - 12.00 Note: Hubungi sebelum ke lokasi, terimakasih.  "/>
    <n v="2026"/>
    <n v="10"/>
    <n v="15"/>
    <d v="2026-10-15T00:00:00"/>
    <n v="-0.45833333333575865"/>
    <x v="0"/>
  </r>
  <r>
    <n v="578"/>
    <n v="1002621074"/>
    <n v="3"/>
    <x v="3"/>
    <n v="5"/>
    <s v="SBY UTARA"/>
    <s v="TANDES"/>
    <s v="TNS"/>
    <s v="REG"/>
    <s v="AO"/>
    <x v="0"/>
    <s v="1P INET"/>
    <s v="102 | FOLLOW UP COMPLETED"/>
    <s v="RBS-Regional 3"/>
    <d v="2026-10-03T15:13:39"/>
    <d v="2026-10-05T14:07:33"/>
    <n v="69403662"/>
    <m/>
    <n v="152409278523"/>
    <s v="Watu Uleg Lakon&amp; 39;e Penyetan"/>
    <s v="ODP-TDS-FAL/16 FAL/D03/16.01"/>
    <s v="WO065661825"/>
    <m/>
    <m/>
    <m/>
    <n v="112.6935625"/>
    <n v="-7.2840625000000001"/>
    <s v="MD|MYID-4042610010003|RBIZAgipstr|WATU ULEG|081331903553"/>
    <s v="SOBIZ"/>
    <m/>
    <m/>
    <m/>
    <m/>
    <m/>
    <m/>
    <m/>
    <m/>
    <s v="Management Janji"/>
    <s v="2026-10-04 15:00:00 | Jam pemasangan : 12.00 Info Tambahan : Hubungi pelanggan dulu sebelum ke lokasi terimakasih "/>
    <s v="FCC"/>
    <d v="2026-03-10T15:25:07"/>
    <d v="2026-10-04T15:00:00"/>
    <m/>
    <s v="REVOKE"/>
    <s v="TANDES"/>
    <s v="NO ADDON"/>
    <m/>
    <s v="Follow Up Revoke Completed, New Order ID : SC1002622586"/>
    <s v="HSI Bisnis Promo Hari Pelanggan Nasional PSB 70% - 75 Mbps"/>
    <s v="INDIBIZ"/>
    <m/>
    <m/>
    <d v="2026-10-04T15:00:00"/>
    <s v="2026-10-04 15:00:00 | Jam pemasangan : 12.00 Info Tambahan : Hubungi pelanggan dulu sebelum ke lokasi terimakasih "/>
    <m/>
    <m/>
    <m/>
    <e v="#NUM!"/>
    <e v="#NUM!"/>
    <x v="1"/>
  </r>
  <r>
    <n v="579"/>
    <n v="1002629789"/>
    <n v="3"/>
    <x v="3"/>
    <n v="5"/>
    <s v="SBY UTARA"/>
    <s v="TANDES"/>
    <s v="TNS"/>
    <s v="REG"/>
    <s v="AO"/>
    <x v="0"/>
    <s v="1P INET"/>
    <s v="MIA - INVALID SURVEY"/>
    <s v="RBS-Regional 3"/>
    <d v="2026-10-09T14:01:35"/>
    <d v="2026-10-09T20:33:40"/>
    <n v="69407383"/>
    <m/>
    <n v="152409278841"/>
    <s v="KONDOKU"/>
    <s v="ODP-TDS-FGQ/38 FGQ/D04/38.01"/>
    <s v="WO066091660"/>
    <m/>
    <m/>
    <m/>
    <n v="112.67253669999999"/>
    <n v="-7.2935521999999997"/>
    <s v="MD|MYDB-20261009270531|DN00001/MN00086|KONDOKU|083857317946"/>
    <s v="MYDIGIBIZPARTNER"/>
    <m/>
    <m/>
    <m/>
    <m/>
    <m/>
    <m/>
    <m/>
    <m/>
    <s v="Management Janji"/>
    <s v="2026-10-10 11:00:00 | Tanggal : 10 Oktober 2026 Jam : siang Hubungi pelanggan sebelum ke lokasi "/>
    <s v="FCC"/>
    <d v="2026-09-10T14:10:27"/>
    <d v="2026-10-10T11:00:00"/>
    <m/>
    <s v="SURVEY_NEW_MANJA"/>
    <s v="TANDES"/>
    <s v="NO ADDON"/>
    <m/>
    <s v="MIE - INVALID SURVEY - Kendala Jalur/Rute Tarikan"/>
    <s v="HSI Bisnis Promo Hari Pelanggan Nasional PSB 70% - 150 Mbps"/>
    <s v="INDIBIZ"/>
    <m/>
    <m/>
    <d v="2026-10-10T11:00:00"/>
    <s v="2026-10-10 11:00:00 | Tanggal : 10 Oktober 2026 Jam : siang Hubungi pelanggan sebelum ke lokasi "/>
    <m/>
    <m/>
    <m/>
    <e v="#NUM!"/>
    <e v="#NUM!"/>
    <x v="1"/>
  </r>
  <r>
    <n v="580"/>
    <n v="1002637226"/>
    <n v="3"/>
    <x v="3"/>
    <n v="5"/>
    <s v="SBY UTARA"/>
    <s v="TANDES"/>
    <s v="TNS"/>
    <s v="REG"/>
    <s v="AO"/>
    <x v="0"/>
    <m/>
    <s v="QC MIA - INVALID QUALITY CONTROL MIA"/>
    <s v="RBS-Regional 3"/>
    <d v="2026-10-14T16:04:58"/>
    <d v="2026-10-15T14:14:03"/>
    <n v="69410304"/>
    <m/>
    <n v="152409278879"/>
    <s v="PT. ARSABA VISI SEJAHTERA"/>
    <s v="ODP-TDS-FCP/83"/>
    <m/>
    <m/>
    <m/>
    <m/>
    <n v="112.6971772"/>
    <n v="-7.2823168999999996"/>
    <s v="AMRBS;940137;AM;ISTIHAMIN FITRI;RBS-3;SURAMADU;PSB;PT. ARSABA VISI SEJAHTERA;HSI Bisnis (1:1) 150 Mbps (Rp 819.000) PSB Rp 150.000;08999839222;bhs.pdn@gmail.com;ZAID BOBSAID;Darmo Permai Timur VI No. 9A, Sonokwijenan, Kec. Sukomanunggal, Surabaya, Jawa Ti"/>
    <s v="Account Manager"/>
    <m/>
    <m/>
    <m/>
    <m/>
    <m/>
    <m/>
    <m/>
    <m/>
    <m/>
    <m/>
    <m/>
    <s v="14-10-2026 16:10:17"/>
    <m/>
    <m/>
    <s v="QC1"/>
    <s v="TANDES"/>
    <s v="NO ADDON"/>
    <m/>
    <s v="QC MIA - INVALID QUALITY CONTROL MIA - Foto Lokasi Instalasi Tidak Valid - Upload ulang lokasi tapak depan pemasangan 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1"/>
  </r>
  <r>
    <n v="581"/>
    <n v="1002638348"/>
    <n v="3"/>
    <x v="3"/>
    <n v="5"/>
    <s v="SBY UTARA"/>
    <s v="TANDES"/>
    <s v="TNS"/>
    <s v="REG"/>
    <s v="AO"/>
    <x v="0"/>
    <m/>
    <s v="MIE - SEND SURVEY"/>
    <s v="RBS-Regional 3"/>
    <d v="2026-10-15T12:33:49"/>
    <d v="2026-10-15T13:40:02"/>
    <n v="69410765"/>
    <m/>
    <n v="152409278796"/>
    <s v="TOKO SUMBER WARAS"/>
    <s v="ODP-TDS-FCU/02"/>
    <s v="WO066478605"/>
    <m/>
    <m/>
    <m/>
    <n v="112.66582150000001"/>
    <n v="-7.2941098999999996"/>
    <s v="|MN00889|/TOKO SUMBER WARAS/MICHELLE ANGELIN SANTOSO/082322180335/Mchleangelin02@gmail.com/HSI Bisnis Promo HUT Telkom (1:1) 100 Mbps (Rp 535.000) PSB Rp 150.000/"/>
    <s v="Sales Force DBS"/>
    <m/>
    <m/>
    <m/>
    <m/>
    <m/>
    <m/>
    <m/>
    <m/>
    <s v="Management Janji"/>
    <s v="2026-10-16 11:00:00|Nama PIC:  bu michelle No HP: 082322180335 Alt: Tanggal: 16/10/2026 Jam Pasang: Siang Note: Hubungi sebelum ke lokasi, terimakasih. |40931149|MYDITA"/>
    <s v="FCC"/>
    <s v="15-10-2026 12:39:59"/>
    <d v="2026-10-16T11:00:00"/>
    <m/>
    <s v="SURVEY_NEW_MANJA"/>
    <s v="TANDES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11:00:00"/>
    <s v="2026-10-16 11:00:00|Nama PIC:  bu michelle No HP: 082322180335 Alt: Tanggal: 16/10/2026 Jam Pasang: Siang Note: Hubungi sebelum ke lokasi, terimakasih. |40931149|MYDITA"/>
    <m/>
    <m/>
    <m/>
    <e v="#NUM!"/>
    <e v="#NUM!"/>
    <x v="1"/>
  </r>
  <r>
    <n v="582"/>
    <n v="1002632692"/>
    <n v="3"/>
    <x v="3"/>
    <n v="5"/>
    <s v="SBY UTARA"/>
    <s v="TANDES"/>
    <s v="TNS"/>
    <s v="REG"/>
    <s v="AO"/>
    <x v="0"/>
    <m/>
    <s v="CANCEL COMPLETED"/>
    <s v="RBS-Regional 3"/>
    <d v="2026-10-12T11:52:28"/>
    <d v="2026-10-12T14:55:33"/>
    <n v="69408566"/>
    <m/>
    <n v="152409278864"/>
    <s v="PT. ARSABA VISI SEJAHTERA"/>
    <s v="ODP-TDS-FCP/83"/>
    <m/>
    <m/>
    <m/>
    <m/>
    <n v="112.695411762904"/>
    <n v="-7.28089969441218"/>
    <s v="AMRBS;940137;AM;ISTIHAMIN FITRI;RBS-3;SURAMADU;PSB;PT. ARSABA VISI SEJAHTERA;HSI Bisnis (1:1) 150 Mbps (Rp 819.000) PSB Rp 150.000;08999839222;bhs.pdn@gmail.com;ZAID BOBSAID;Darmo Permai Timur VI No. 9A, Sonokwijenan, Kec. Sukomanunggal, Surabaya, Jawa Ti"/>
    <s v="Account Manager"/>
    <m/>
    <m/>
    <m/>
    <m/>
    <m/>
    <m/>
    <m/>
    <m/>
    <m/>
    <m/>
    <m/>
    <d v="2026-12-10T12:25:16"/>
    <m/>
    <m/>
    <s v="REJECT_FCC"/>
    <s v="TANDES"/>
    <s v="NO ADDON"/>
    <m/>
    <s v="DECLINE : Decline - Batal Order YUDA SEPTIAN 40000798|MYDITA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s v="DECLINE : Decline - Batal Order YUDA SEPTIAN 40000798|MYDITA"/>
    <m/>
    <m/>
    <m/>
    <m/>
    <m/>
    <e v="#NUM!"/>
    <e v="#NUM!"/>
    <x v="1"/>
  </r>
  <r>
    <n v="583"/>
    <n v="1002634941"/>
    <n v="3"/>
    <x v="3"/>
    <n v="5"/>
    <s v="SBY UTARA"/>
    <s v="TANDES"/>
    <s v="TNS"/>
    <s v="REG"/>
    <s v="AO"/>
    <x v="0"/>
    <m/>
    <s v="CANCEL COMPLETED"/>
    <s v="RBS-Regional 3"/>
    <d v="2026-10-13T13:11:25"/>
    <d v="2026-10-13T16:42:48"/>
    <n v="69409371"/>
    <m/>
    <n v="152409278100"/>
    <s v="PT. ARSABA VISI SEJAHTERA"/>
    <s v="ODP-TDS-FCP/83"/>
    <m/>
    <m/>
    <m/>
    <m/>
    <n v="112.69740602279199"/>
    <n v="-7.2824203611049603"/>
    <s v="AMRBS;940137;AM;ISTIHAMIN FITRI;RBS-3;SURAMADU;PSB;PT. ARSABA VISI SEJAHTERA;HSI Bisnis (1:1) 150 Mbps (Rp 819.000) PSB Rp 150.000;08999839222;bhs.pdn@gmail.com;ZAID BOBSAID;Darmo Permai Timur VI No. 9A, Sonokwijenan, Kec. Sukomanunggal, Surabaya, Jawa Ti"/>
    <s v="Account Manager"/>
    <m/>
    <m/>
    <m/>
    <m/>
    <m/>
    <m/>
    <m/>
    <m/>
    <m/>
    <m/>
    <m/>
    <s v="13-10-2026 13:25:28"/>
    <m/>
    <m/>
    <s v="REJECT_FCC"/>
    <s v="TANDES"/>
    <s v="NO ADDON"/>
    <m/>
    <s v="DECLINE : Decline - Batal Order NENG PUTRI MEILINDA PERMATASARI 40981184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NENG PUTRI MEILINDA PERMATASARI 40981184|MYDITA"/>
    <m/>
    <m/>
    <m/>
    <m/>
    <m/>
    <e v="#NUM!"/>
    <e v="#NUM!"/>
    <x v="1"/>
  </r>
  <r>
    <n v="584"/>
    <n v="1002620590"/>
    <n v="3"/>
    <x v="3"/>
    <n v="5"/>
    <s v="SBY SELATAN"/>
    <s v="TANDES"/>
    <s v="DMO"/>
    <s v="REG"/>
    <s v="AO"/>
    <x v="0"/>
    <s v="1P INET"/>
    <s v="Completed (PS)"/>
    <s v="RBS-Regional 3"/>
    <d v="2026-10-02T17:38:39"/>
    <d v="2026-10-03T12:30:44"/>
    <n v="69403359"/>
    <m/>
    <n v="152301272666"/>
    <s v="PANDAGO"/>
    <s v="ODP-DMO-FAQ/54 FAQ/D02/54.01"/>
    <s v="WO065605892"/>
    <m/>
    <m/>
    <m/>
    <n v="112.71367600000001"/>
    <n v="-7.2886765999999996"/>
    <s v="|MN00443|MYIA-095480575600/POI/PAK LA DYLON/081959999152/pandago.sby@gmail.com"/>
    <s v="MYIB_ASSISTANT"/>
    <m/>
    <m/>
    <m/>
    <m/>
    <m/>
    <m/>
    <m/>
    <m/>
    <s v="Management Janji"/>
    <s v="2026-10-03 15:00:00 | Nama PIC:  bp dylon  No HP: 081959999152 Alt: Tanggal: 3/10/2026 Jam Pasang: Sore Note: Hubungi sebelum ke lokasi, terimakasih.  "/>
    <s v="FCC"/>
    <d v="2026-02-10T17:39:54"/>
    <d v="2026-10-03T15:00:00"/>
    <m/>
    <s v="PS"/>
    <s v="DARMO GUBENG"/>
    <s v="NO ADDON"/>
    <n v="20261003"/>
    <s v="Completed"/>
    <s v="HSI Bisnis Promo Hari Pelanggan Nasional PSB 70% - 75 Mbps"/>
    <s v="INDIBIZ"/>
    <m/>
    <m/>
    <d v="2026-10-03T15:00:00"/>
    <s v="2026-10-03 15:00:00 | Nama PIC:  bp dylon  No HP: 081959999152 Alt: Tanggal: 3/10/2026 Jam Pasang: Sore Note: Hubungi sebelum ke lokasi, terimakasih.  "/>
    <n v="2026"/>
    <n v="10"/>
    <n v="3"/>
    <d v="2026-10-03T00:00:00"/>
    <n v="-0.625"/>
    <x v="0"/>
  </r>
  <r>
    <n v="585"/>
    <n v="1002624137"/>
    <n v="3"/>
    <x v="3"/>
    <n v="5"/>
    <s v="SBY SELATAN"/>
    <s v="TANDES"/>
    <s v="DMO"/>
    <s v="REG"/>
    <s v="AO"/>
    <x v="0"/>
    <s v="1P INET"/>
    <s v="Completed (PS)"/>
    <s v="RBS-Regional 3"/>
    <d v="2026-10-06T12:10:39"/>
    <d v="2026-10-07T13:22:09"/>
    <n v="69404944"/>
    <m/>
    <n v="152301272855"/>
    <s v="PT. NUSA PRIMA MOTOR"/>
    <s v="ODP-DMO-FSA/63 FSA/D04/63.01"/>
    <s v="WO065848458"/>
    <m/>
    <m/>
    <m/>
    <n v="112.71006250000001"/>
    <n v="-7.2940624999999999"/>
    <s v="|MC20057|MYIA-056450465596/POI/Amaniatus Safina/085852035320/amaniatusvina29@gmail.com"/>
    <s v="MYIB_ASSISTANT"/>
    <m/>
    <m/>
    <m/>
    <m/>
    <m/>
    <m/>
    <m/>
    <m/>
    <s v="Management Janji"/>
    <s v="2026-10-07 11:00:00 | Nama PIC : ibu amania No HP : 085852035320 Alt :  M Janji : (RABU/7/oktober/2026) jam Pasang : 09:00 Note : hubungi pelanggan jika ingin kelokasi"/>
    <s v="FCC"/>
    <d v="2026-06-10T12:25:39"/>
    <d v="2026-10-07T11:00:00"/>
    <m/>
    <s v="PS"/>
    <s v="DARMO GUBENG"/>
    <s v="NO ADDON"/>
    <n v="20261007"/>
    <s v="Completed"/>
    <s v="HSI Bisnis Basic Promo Hari Pelanggan Nasional PSB 70% - 50 Mbps"/>
    <s v="INDIBIZ"/>
    <m/>
    <m/>
    <d v="2026-10-07T11:00:00"/>
    <s v="2026-10-07 11:00:00 | Nama PIC : ibu amania No HP : 085852035320 Alt :  M Janji : (RABU/7/oktober/2026) jam Pasang : 09:00 Note : hubungi pelanggan jika ingin kelokasi"/>
    <n v="2026"/>
    <n v="10"/>
    <n v="7"/>
    <d v="2026-10-07T00:00:00"/>
    <n v="-0.45833333333575865"/>
    <x v="0"/>
  </r>
  <r>
    <n v="586"/>
    <n v="1002631920"/>
    <n v="3"/>
    <x v="3"/>
    <n v="5"/>
    <s v="SBY SELATAN"/>
    <s v="TANDES"/>
    <s v="DMO"/>
    <s v="REG"/>
    <s v="AO"/>
    <x v="0"/>
    <s v="1P INET"/>
    <s v="Completed (PS)"/>
    <s v="RBS-Regional 3"/>
    <d v="2026-10-12T08:23:39"/>
    <d v="2026-10-12T16:32:56"/>
    <n v="69408311"/>
    <m/>
    <n v="152301272886"/>
    <s v="WARKOP DUKUH KUPANG"/>
    <s v="ODP-DMO-FNH/39 FNH/D03/39.01"/>
    <s v="WO066226393"/>
    <m/>
    <m/>
    <m/>
    <n v="112.7135306"/>
    <n v="-7.2847089"/>
    <s v="MD|MYDB-20261012270603|DN00001/MN00443|WARKOP DUKUH KUPANG|081265768227"/>
    <s v="MYDIGIBIZPARTNER"/>
    <m/>
    <m/>
    <m/>
    <m/>
    <m/>
    <m/>
    <m/>
    <m/>
    <s v="Management Janji"/>
    <s v="2026-10-13 08:00:00 | Jam pemasangan : 08.00 - 12.00 Waktu pemasangan : 13 oktober 2026 Info Tambahan : Hubungi pelanggan dulu sebelum ke lokasi terimakasih  "/>
    <s v="FCC"/>
    <d v="2026-12-10T08:25:13"/>
    <d v="2026-10-13T08:00:00"/>
    <m/>
    <s v="PS"/>
    <s v="DARMO GUBENG"/>
    <s v="NO ADDON"/>
    <n v="20261012"/>
    <s v="Completed"/>
    <s v="HSI Bisnis Basic Promo Hari Pelanggan Nasional PSB 70% - 75 Mbps"/>
    <s v="INDIBIZ"/>
    <m/>
    <m/>
    <d v="2026-10-13T08:00:00"/>
    <s v="2026-10-13 08:00:00 | Jam pemasangan : 08.00 - 12.00 Waktu pemasangan : 13 oktober 2026 Info Tambahan : Hubungi pelanggan dulu sebelum ke lokasi terimakasih  "/>
    <n v="2026"/>
    <n v="10"/>
    <n v="12"/>
    <d v="2026-10-12T00:00:00"/>
    <n v="-1.3333333333357587"/>
    <x v="0"/>
  </r>
  <r>
    <n v="587"/>
    <n v="1002628703"/>
    <n v="3"/>
    <x v="3"/>
    <n v="5"/>
    <s v="SBY SELATAN"/>
    <s v="TANDES"/>
    <s v="DMO"/>
    <s v="REG"/>
    <s v="AO"/>
    <x v="0"/>
    <s v="1P INET"/>
    <s v="MIA - INVALID SURVEY"/>
    <s v="RBS-Regional 3"/>
    <d v="2026-10-09T07:17:34"/>
    <d v="2026-10-09T20:36:53"/>
    <n v="69406931"/>
    <m/>
    <n v="152301272877"/>
    <s v="cceed (china construction eight engineering division)"/>
    <s v="ODP-DMO-FPY/02 FPY/D01/02.01"/>
    <s v="WO066056748"/>
    <m/>
    <m/>
    <m/>
    <n v="112.7183271"/>
    <n v="-7.2948085999999996"/>
    <s v="MD|MYDB-20261008270474|DN00001/MN02093|cceed (china construction eight engineering division)|085853540330"/>
    <s v="MYDIGIBIZPARTNER"/>
    <m/>
    <m/>
    <m/>
    <m/>
    <m/>
    <m/>
    <m/>
    <m/>
    <s v="Management Janji"/>
    <s v="2026-10-10 08:00:00 | Tanggal: 10/10/2026 Jam Pasang: 08.00 - 12.00 Note: Hubungi sebelum ke lokasi, terimakasih.  "/>
    <s v="FCC"/>
    <d v="2026-09-10T07:40:56"/>
    <d v="2026-10-10T08:00:00"/>
    <m/>
    <s v="SURVEY_NEW_MANJA"/>
    <s v="DARMO GUBENG"/>
    <s v="NO ADDON"/>
    <m/>
    <s v="MIE - INVALID SURVEY - Kendala Jalur/Rute Tarikan"/>
    <s v="HSI Bisnis Basic Promo Hari Pelanggan Nasional PSB 70% - 50 Mbps"/>
    <s v="INDIBIZ"/>
    <m/>
    <m/>
    <d v="2026-10-10T08:00:00"/>
    <s v="2026-10-10 08:00:00 | Tanggal: 10/10/2026 Jam Pasang: 08.00 - 12.00 Note: Hubungi sebelum ke lokasi, terimakasih.  "/>
    <m/>
    <m/>
    <m/>
    <e v="#NUM!"/>
    <e v="#NUM!"/>
    <x v="1"/>
  </r>
  <r>
    <n v="588"/>
    <n v="1002624625"/>
    <n v="3"/>
    <x v="3"/>
    <n v="5"/>
    <s v="SBY SELATAN"/>
    <s v="MANYAR"/>
    <s v="GBG"/>
    <s v="REG"/>
    <s v="AO"/>
    <x v="0"/>
    <m/>
    <s v="Completed (PS)"/>
    <s v="RBS-Regional 3"/>
    <d v="2026-10-06T14:47:58"/>
    <d v="2026-10-06T15:54:16"/>
    <n v="69398904"/>
    <m/>
    <n v="152320246616"/>
    <s v="Brew Cafe"/>
    <s v="ODP-MYR-FCG/78"/>
    <s v="WO065867274"/>
    <m/>
    <m/>
    <m/>
    <n v="112.76"/>
    <n v="-7.2850000000000001"/>
    <s v="|MN02813|MYIA-062237519437/POI/Bambang Hidayatullah/083846950838/brewbaya@gmail.com"/>
    <s v="Sales Force DBS"/>
    <m/>
    <m/>
    <m/>
    <m/>
    <m/>
    <m/>
    <m/>
    <m/>
    <s v="Management Janji"/>
    <s v="2026-09-27 08:00:00 | Tanggal Pemasangan : 27 September 2026  Jam Pemasangan : 08:00 15:00  Info Tambahan : Hubungi pelanggan dulu sebelum ke lokasi terimakasih"/>
    <s v="FCC"/>
    <d v="2026-06-10T14:55:39"/>
    <m/>
    <m/>
    <s v="PS"/>
    <s v="DARMO GUBENG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09-27 08:00:00 | Tanggal Pemasangan : 27 September 2026  Jam Pemasangan : 08:00 15:00  Info Tambahan : Hubungi pelanggan dulu sebelum ke lokasi terimakasih"/>
    <n v="2026"/>
    <n v="10"/>
    <n v="6"/>
    <d v="2026-10-06T00:00:00"/>
    <n v="-0.29166666666424135"/>
    <x v="0"/>
  </r>
  <r>
    <n v="589"/>
    <n v="1002638781"/>
    <n v="3"/>
    <x v="3"/>
    <n v="5"/>
    <s v="SBY SELATAN"/>
    <s v="MANYAR"/>
    <s v="GBG"/>
    <s v="REG"/>
    <s v="AO"/>
    <x v="0"/>
    <s v="1P INET"/>
    <s v="MIE - SEND SURVEY"/>
    <s v="RBS-Regional 3"/>
    <d v="2026-10-15T14:47:40"/>
    <d v="2026-10-15T14:50:02"/>
    <n v="69410937"/>
    <m/>
    <n v="152320246699"/>
    <s v="SLB-C AKW KUMARA II"/>
    <s v="ODP-MYR-FCG/07 FCG/D01/01.07"/>
    <s v="WO066486101"/>
    <m/>
    <m/>
    <m/>
    <n v="112.7612599"/>
    <n v="-7.2871069999999998"/>
    <s v="MD|MYDB-20261015270814|DN00001/MN02094|SLB-C AKW KUMARA II|081333139006"/>
    <s v="MYDIGIBIZPARTNER"/>
    <m/>
    <m/>
    <m/>
    <m/>
    <m/>
    <m/>
    <m/>
    <m/>
    <s v="Management Janji"/>
    <s v="2026-10-19 08:00:00 | Tanggal : 19 Oktober 2026 Jam : pagi  Hubungi pelanggan sebelum ke lokasi "/>
    <s v="FCC"/>
    <s v="15-10-2026 14:54:56"/>
    <d v="2026-10-19T08:00:00"/>
    <m/>
    <s v="SURVEY_NEW_MANJA"/>
    <s v="DARMO GUBENG"/>
    <s v="NO ADDON"/>
    <m/>
    <s v="MIE - SEND SURVEY"/>
    <s v="HSI Bisnis Promo Hari Pelanggan Nasional PSB 70% - 50 Mbps"/>
    <s v="INDIBIZ"/>
    <m/>
    <m/>
    <d v="2026-10-19T08:00:00"/>
    <s v="2026-10-19 08:00:00 | Tanggal : 19 Oktober 2026 Jam : pagi  Hubungi pelanggan sebelum ke lokasi "/>
    <m/>
    <m/>
    <m/>
    <e v="#NUM!"/>
    <e v="#NUM!"/>
    <x v="1"/>
  </r>
  <r>
    <n v="590"/>
    <n v="1002619653"/>
    <n v="3"/>
    <x v="3"/>
    <n v="5"/>
    <s v="SBY UTARA"/>
    <s v="TANDES"/>
    <s v="KLN"/>
    <s v="REG"/>
    <s v="AO"/>
    <x v="0"/>
    <s v="1P INET"/>
    <s v="Completed (PS)"/>
    <s v="RBS-Regional 3"/>
    <d v="2026-10-02T12:25:39"/>
    <d v="2026-10-03T18:06:10"/>
    <n v="69403003"/>
    <m/>
    <n v="152418250917"/>
    <s v="PT Berbagi Inovasi Teknologi (Biteship)"/>
    <s v="ODP-TDS-FEG/10 FEG/D02/10.01"/>
    <s v="WO065568166"/>
    <m/>
    <m/>
    <m/>
    <n v="112.693361"/>
    <n v="-7.255833"/>
    <s v="|MN00843|MYIA-012930312629/POI/Andrik Nofiansah/085236425428/andrik@biteship.com"/>
    <s v="MYIB_ASSISTANT"/>
    <m/>
    <m/>
    <m/>
    <m/>
    <m/>
    <m/>
    <m/>
    <m/>
    <s v="Management Janji"/>
    <s v="2026-10-04 11:00:00 | Jam pemasangan : 12.00 Info Tambahan : Hubungi pelanggan dulu sebelum ke lokasi terimakasih "/>
    <s v="FCC"/>
    <d v="2026-02-10T12:55:31"/>
    <d v="2026-10-04T11:00:00"/>
    <m/>
    <s v="PS"/>
    <s v="KEBALEN"/>
    <s v="NO ADDON"/>
    <n v="20261003"/>
    <s v="Completed"/>
    <s v="HSI Bisnis Promo Hari Pelanggan Nasional PSB 70% - 100 Mbps"/>
    <s v="INDIBIZ"/>
    <m/>
    <m/>
    <d v="2026-10-04T11:00:00"/>
    <s v="2026-10-04 11:00:00 | Jam pemasangan : 12.00 Info Tambahan : Hubungi pelanggan dulu sebelum ke lokasi terimakasih "/>
    <n v="2026"/>
    <n v="10"/>
    <n v="3"/>
    <d v="2026-10-03T00:00:00"/>
    <n v="-1.4583333333357587"/>
    <x v="0"/>
  </r>
  <r>
    <n v="591"/>
    <n v="1002630920"/>
    <n v="3"/>
    <x v="3"/>
    <n v="5"/>
    <s v="SBY UTARA"/>
    <s v="TANDES"/>
    <s v="KLN"/>
    <s v="REG"/>
    <s v="AO"/>
    <x v="0"/>
    <s v="1P INET"/>
    <s v="Completed (PS)"/>
    <s v="RBS-Regional 3"/>
    <d v="2026-10-10T13:29:35"/>
    <d v="2026-10-12T13:42:09"/>
    <n v="69407894"/>
    <m/>
    <n v="152418251988"/>
    <s v="CV. BORNEO"/>
    <s v="ODP-KLN-FAS/11 FAS/D02/11.01"/>
    <s v="WO066156521"/>
    <m/>
    <m/>
    <m/>
    <n v="112.687325"/>
    <n v="-7.2349569999999996"/>
    <s v="|MN02580|MYIA-002345200317/POI/HIFRIYADI/089524621010/razorcrest27@gmail.com"/>
    <s v="MYIB_ASSISTANT"/>
    <m/>
    <m/>
    <m/>
    <m/>
    <m/>
    <m/>
    <m/>
    <m/>
    <s v="Management Janji"/>
    <s v="2026-10-11 15:00:00 | Nama :JONATHAN No HP :089524621010 No Alternatif : M Janji : 11/10/2026 Jam Pasang : Pagi NoteÃ‚Â :  Hubungi terlebih dahulu sebelum ke lokasi"/>
    <s v="FCC"/>
    <d v="2026-10-10T13:40:54"/>
    <d v="2026-10-11T15:00:00"/>
    <m/>
    <s v="PS"/>
    <s v="KEBALEN"/>
    <s v="NO ADDON"/>
    <n v="20261012"/>
    <s v="Completed"/>
    <s v="HSI Bisnis Promo Hari Pelanggan Nasional PSB 70% - 75 Mbps"/>
    <s v="INDIBIZ"/>
    <m/>
    <m/>
    <d v="2026-10-11T15:00:00"/>
    <s v="2026-10-11 15:00:00 | Nama :JONATHAN No HP :089524621010 No Alternatif : M Janji : 11/10/2026 Jam Pasang : Pagi NoteÃ‚Â :  Hubungi terlebih dahulu sebelum ke lokasi"/>
    <n v="2026"/>
    <n v="10"/>
    <n v="12"/>
    <d v="2026-10-12T00:00:00"/>
    <n v="0.375"/>
    <x v="0"/>
  </r>
  <r>
    <n v="592"/>
    <n v="1002622595"/>
    <n v="3"/>
    <x v="3"/>
    <n v="5"/>
    <s v="SBY UTARA"/>
    <s v="TANDES"/>
    <s v="KLN"/>
    <s v="REG"/>
    <s v="AO"/>
    <x v="0"/>
    <s v="2P INET + VOICE"/>
    <s v="102 | FOLLOW UP COMPLETED"/>
    <s v="RBS-Regional 3"/>
    <d v="2026-10-05T14:07:39"/>
    <d v="2026-10-07T16:07:03"/>
    <n v="69404395"/>
    <n v="3135924134"/>
    <n v="152418251271"/>
    <s v="PT. Kurir Cepat Sampai"/>
    <s v="ODP-TDS-FTB/05 FTB/D04/05.01"/>
    <s v="WO065777233"/>
    <m/>
    <m/>
    <m/>
    <n v="112.671926"/>
    <n v="-7.2563069999999996"/>
    <s v="|MN02280|MYIA-036524212716/POI/Nozomi Julitawati Dewi Patulak/08818622690/pt.kurircepatsampai@gmail.com"/>
    <s v="MYIB_ASSISTANT"/>
    <m/>
    <m/>
    <m/>
    <m/>
    <m/>
    <m/>
    <m/>
    <m/>
    <s v="Management Janji"/>
    <s v="2026-10-06 15:00:00 | Nama PIC : Ibu Nozomi No HP : 08818622690 Alt : - M Janji : 06 Okt 2026 Jam Pasang : Pagi / Siang Note : hubungi pelanggan jika ingin kelokasi  "/>
    <s v="FCC"/>
    <d v="2026-05-10T14:25:44"/>
    <d v="2026-10-06T15:00:00"/>
    <m/>
    <s v="REVOKE"/>
    <s v="KEBALEN"/>
    <s v="NO ADDON"/>
    <m/>
    <s v="Follow Up Revoke Completed, New Order ID : SC1002626700"/>
    <s v="HSI Bisnis Bundling Phone PSB 70% - Free 800 Menit - 50 Mbps"/>
    <s v="INDIBIZ"/>
    <m/>
    <m/>
    <d v="2026-10-06T15:00:00"/>
    <s v="2026-10-06 15:00:00 | Nama PIC : Ibu Nozomi No HP : 08818622690 Alt : - M Janji : 06 Okt 2026 Jam Pasang : Pagi / Siang Note : hubungi pelanggan jika ingin kelokasi  "/>
    <m/>
    <m/>
    <m/>
    <e v="#NUM!"/>
    <e v="#NUM!"/>
    <x v="1"/>
  </r>
  <r>
    <n v="593"/>
    <n v="1002622546"/>
    <n v="3"/>
    <x v="3"/>
    <n v="5"/>
    <s v="SBY UTARA"/>
    <s v="TANDES"/>
    <s v="KLN"/>
    <s v="REG"/>
    <s v="AO"/>
    <x v="0"/>
    <s v="1P INET"/>
    <s v="102 | FOLLOW UP COMPLETED"/>
    <s v="RBS-Regional 3"/>
    <d v="2026-10-05T13:58:40"/>
    <d v="2026-10-07T16:17:58"/>
    <n v="69404407"/>
    <m/>
    <n v="152418904752"/>
    <s v="PT. Kurir Cepat Sampai"/>
    <s v="ODP-TDS-FTB/05 FTB/D04/05.01"/>
    <s v="WO065776212"/>
    <m/>
    <m/>
    <m/>
    <n v="112.671926"/>
    <n v="-7.2563069999999996"/>
    <s v="|MN02280|MYIA-089224924948/POI/Nozomi Julitawati Dewi Patulak/08818622690/pt.kurircepatsampai@gmail.com"/>
    <s v="MYIB_ASSISTANT"/>
    <m/>
    <m/>
    <m/>
    <m/>
    <m/>
    <m/>
    <m/>
    <m/>
    <s v="Management Janji"/>
    <s v="2026-10-06 15:00:00 | Nama :IBU NOZOMI No HP :08818622690 No Alternatif : M Janji : 06/10/2026 Jam Pasang : Pagi NoteÃ‚Â :  Hubungi terlebih dahulu sebelum ke lokasi"/>
    <s v="FCC"/>
    <d v="2026-05-10T14:25:44"/>
    <d v="2026-10-06T15:00:00"/>
    <m/>
    <s v="REVOKE"/>
    <s v="KEBALEN"/>
    <s v="NO ADDON"/>
    <m/>
    <s v="Follow Up Revoke Completed, New Order ID : SC1002626728"/>
    <s v="HSI Bisnis Promo Hari Pelanggan Nasional PSB 70% - 300 Mbps"/>
    <s v="INDIBIZ"/>
    <m/>
    <m/>
    <d v="2026-10-06T15:00:00"/>
    <s v="2026-10-06 15:00:00 | Nama :IBU NOZOMI No HP :08818622690 No Alternatif : M Janji : 06/10/2026 Jam Pasang : Pagi NoteÃ‚Â :  Hubungi terlebih dahulu sebelum ke lokasi"/>
    <m/>
    <m/>
    <m/>
    <e v="#NUM!"/>
    <e v="#NUM!"/>
    <x v="1"/>
  </r>
  <r>
    <n v="594"/>
    <n v="1002624121"/>
    <n v="3"/>
    <x v="3"/>
    <n v="5"/>
    <s v="SBY UTARA"/>
    <s v="TANDES"/>
    <s v="KLN"/>
    <s v="REG"/>
    <s v="AO"/>
    <x v="0"/>
    <s v="1P INET"/>
    <s v="102 | FOLLOW UP COMPLETED"/>
    <s v="RBS-Regional 3"/>
    <d v="2026-10-06T12:01:35"/>
    <d v="2026-10-07T14:33:11"/>
    <n v="69404958"/>
    <m/>
    <n v="152418251446"/>
    <s v="PT. NUSA PRIMA MOTOR"/>
    <s v="ODP-TDS-FFB/11 FFB/D02/11.01"/>
    <s v="WO065847494"/>
    <m/>
    <m/>
    <m/>
    <n v="112.6944362"/>
    <n v="-7.2624921999999996"/>
    <s v="|MC20057|MYIA-013992789781/POI/Ivanka Kevin Alfana/089681012977/ivankakevin21@gmail.com"/>
    <s v="MYIB_ASSISTANT"/>
    <m/>
    <m/>
    <m/>
    <m/>
    <m/>
    <m/>
    <m/>
    <m/>
    <s v="Management Janji"/>
    <s v="2026-10-08 08:00:00 | Nama PIC:  bu ivanka No HP: 089681012977 Alt: Tanggal: 8/10/2026 Jam Pasang: Pagi Note: Hubungi sebelum ke lokasi, terimakasih.  "/>
    <s v="FCC"/>
    <d v="2026-06-10T12:25:39"/>
    <d v="2026-10-08T08:00:00"/>
    <m/>
    <s v="REVOKE"/>
    <s v="KEBALEN"/>
    <s v="NO ADDON"/>
    <m/>
    <s v="Follow Up Revoke Completed, New Order ID : SC1002626378"/>
    <s v="HSI Bisnis Basic Promo Hari Pelanggan Nasional PSB 70% - 50 Mbps"/>
    <s v="INDIBIZ"/>
    <m/>
    <m/>
    <d v="2026-10-08T08:00:00"/>
    <s v="2026-10-08 08:00:00 | Nama PIC:  bu ivanka No HP: 089681012977 Alt: Tanggal: 8/10/2026 Jam Pasang: Pagi Note: Hubungi sebelum ke lokasi, terimakasih.  "/>
    <m/>
    <m/>
    <m/>
    <e v="#NUM!"/>
    <e v="#NUM!"/>
    <x v="1"/>
  </r>
  <r>
    <n v="595"/>
    <n v="1002638320"/>
    <n v="3"/>
    <x v="3"/>
    <n v="5"/>
    <s v="SBY UTARA"/>
    <s v="TANDES"/>
    <s v="KLN"/>
    <s v="REG"/>
    <s v="AO"/>
    <x v="0"/>
    <m/>
    <s v="QC MIA - INVALID QUALITY CONTROL MIA"/>
    <s v="RBS-Regional 3"/>
    <d v="2026-10-15T12:08:20"/>
    <d v="2026-10-15T12:40:59"/>
    <n v="69410750"/>
    <m/>
    <n v="152418250568"/>
    <s v="WIBOWO LINTAS LOGISTIK"/>
    <s v="ODP-TDS-FKV/21"/>
    <m/>
    <m/>
    <m/>
    <m/>
    <n v="112.66449930244301"/>
    <n v="-7.2273833265910801"/>
    <s v="|MN00889|/WIBOWO LINTAS LOGISTIK/HALIM PERDANA KUSUMAH/0895324247978/halimpk238@gmaio.com/HSI Bisnis Promo HUT Telkom (1:1) 50 Mbps (Rp 355.000) PSB Rp 150.000/"/>
    <s v="Sales Force DBS"/>
    <m/>
    <m/>
    <m/>
    <m/>
    <m/>
    <m/>
    <m/>
    <m/>
    <m/>
    <m/>
    <m/>
    <s v="15-10-2026 12:10:11"/>
    <m/>
    <m/>
    <s v="QC1"/>
    <s v="KEBALEN"/>
    <s v="NO ADDON"/>
    <m/>
    <s v="QC MIA - INVALID QUALITY CONTROL MIA - Upload Kartu Identitas Tidak Sesuai - 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596"/>
    <n v="1002625509"/>
    <n v="3"/>
    <x v="3"/>
    <n v="5"/>
    <s v="SBY UTARA"/>
    <s v="TANDES"/>
    <s v="KLN"/>
    <s v="REG"/>
    <s v="AO"/>
    <x v="0"/>
    <s v="1P INET"/>
    <s v="CANCEL COMPLETED"/>
    <s v="RBS-Regional 3"/>
    <d v="2026-10-07T09:52:41"/>
    <d v="2026-10-10T21:50:18"/>
    <n v="69405525"/>
    <m/>
    <n v="152418251622"/>
    <s v="TOKO FATAHILLAH"/>
    <s v="ODP-TDS-FKV/15 FKV/D02/15.01"/>
    <s v="WO065910218"/>
    <m/>
    <m/>
    <m/>
    <n v="112.6633009"/>
    <n v="-7.2300964999999904"/>
    <s v="|MN00086|MYIA-022391783626/POI/FATAHILLAH /082264809331/maskaboll087@gmail.com"/>
    <s v="MYIB_ASSISTANT"/>
    <m/>
    <m/>
    <m/>
    <m/>
    <m/>
    <m/>
    <m/>
    <m/>
    <s v="Management Janji"/>
    <s v="2026-10-11 08:00:00 | Nama PIC : FATAHILLAH No HP : 082264809331 Alt :  M Janji : 11/09/2026 Jam Pasang : 08.00  - 13:00  NoteÃ‚Â :  hubungi terlebih dahulu sebelum ke lokasi, terima kasih."/>
    <s v="FCC"/>
    <d v="2026-07-10T09:55:18"/>
    <d v="2026-10-11T08:00:00"/>
    <m/>
    <s v="CANCEL"/>
    <s v="KEBALEN"/>
    <s v="OCA"/>
    <m/>
    <s v="Cancel Completed"/>
    <s v="HSI Bisnis Basic Bundling OCA Breach Checker Promo H2 2026 PSB 70% - 150 Mbps"/>
    <s v="INDIBIZ"/>
    <m/>
    <s v="Cancel Completed"/>
    <d v="2026-10-11T08:00:00"/>
    <s v="2026-10-11 08:00:00 | Nama PIC : FATAHILLAH No HP : 082264809331 Alt :  M Janji : 11/09/2026 Jam Pasang : 08.00  - 13:00  NoteÃ‚Â :  hubungi terlebih dahulu sebelum ke lokasi, terima kasih."/>
    <m/>
    <m/>
    <m/>
    <e v="#NUM!"/>
    <e v="#NUM!"/>
    <x v="1"/>
  </r>
  <r>
    <n v="597"/>
    <n v="1002618729"/>
    <n v="3"/>
    <x v="3"/>
    <n v="5"/>
    <s v="SBY UTARA"/>
    <s v="MANYAR"/>
    <s v="MGO"/>
    <s v="REG"/>
    <s v="AO"/>
    <x v="0"/>
    <s v="1P INET"/>
    <s v="Completed (PS)"/>
    <s v="RBS-Regional 3"/>
    <d v="2026-10-01T17:28:34"/>
    <d v="2026-10-02T14:00:13"/>
    <n v="69402647"/>
    <m/>
    <n v="152413167912"/>
    <s v="SD MUHAMMADIYAH 20 (Guru Bidang)"/>
    <s v="ODP-DMO-FQJ/40 FQJ/D03/40.01"/>
    <s v="WO065521820"/>
    <m/>
    <m/>
    <m/>
    <n v="112.7226948"/>
    <n v="-7.2545115999999998"/>
    <s v="MD|MYDB-20261001270126|DN00001/MN02094|SD MUHAMMADIYAH 20 (Guru Bidang)|0081232101488"/>
    <s v="MYDIGIBIZPARTNER"/>
    <m/>
    <m/>
    <m/>
    <m/>
    <m/>
    <m/>
    <m/>
    <m/>
    <s v="Management Janji"/>
    <s v="2026-10-03 15:00:00 | Jam pemasangan : 12.00 Info Tambahan : Hubungi pelanggan dulu sebelum ke lokasi terimakasih "/>
    <s v="FCC"/>
    <d v="2026-01-10T17:40:21"/>
    <d v="2026-10-03T15:00:00"/>
    <m/>
    <s v="PS"/>
    <s v="MERGOYOSO"/>
    <s v="NO ADDON"/>
    <n v="20261002"/>
    <s v="Completed"/>
    <s v="HSI Bisnis Promo Hari Pelanggan Nasional PSB 70% - 50 Mbps"/>
    <s v="INDIBIZ"/>
    <m/>
    <m/>
    <d v="2026-10-03T15:00:00"/>
    <s v="2026-10-03 15:00:00 | Jam pemasangan : 12.00 Info Tambahan : Hubungi pelanggan dulu sebelum ke lokasi terimakasih "/>
    <n v="2026"/>
    <n v="10"/>
    <n v="2"/>
    <d v="2026-10-02T00:00:00"/>
    <n v="-1.625"/>
    <x v="0"/>
  </r>
  <r>
    <n v="598"/>
    <n v="1002618465"/>
    <n v="3"/>
    <x v="3"/>
    <n v="5"/>
    <s v="SBY UTARA"/>
    <s v="MANYAR"/>
    <s v="MGO"/>
    <s v="REG"/>
    <s v="AO"/>
    <x v="0"/>
    <s v="2P INET + VOICE"/>
    <s v="Completed (PS)"/>
    <s v="RBS-Regional 3"/>
    <d v="2026-10-01T15:52:40"/>
    <d v="2026-10-03T11:38:55"/>
    <n v="69402542"/>
    <n v="3135979326"/>
    <n v="152413168369"/>
    <s v="PT SAMUDERA JAYA KUSUMA"/>
    <s v="ODP-DMO-FST/08 FST/D01/08.01"/>
    <s v="WO065511533"/>
    <m/>
    <m/>
    <m/>
    <n v="112.7425585"/>
    <n v="-7.2719299999999896"/>
    <s v="|MN02280|MYIA-005206776408/POI/IRFANSYAH/082299100819/irvan@samuderajayakusuma.com"/>
    <s v="MYIB_ASSISTANT"/>
    <m/>
    <m/>
    <m/>
    <m/>
    <m/>
    <m/>
    <m/>
    <m/>
    <s v="Management Janji"/>
    <s v="2026-10-03 15:00:00 | Tanggal: 2/10/2026 Jam Pasang: 08.00 - 12.00 Note: Hubungi sebelum ke lokasi, terimakasih. "/>
    <s v="FCC"/>
    <d v="2026-01-10T16:39:58"/>
    <d v="2026-10-03T15:00:00"/>
    <m/>
    <s v="PS"/>
    <s v="MERGOYOSO"/>
    <s v="NO ADDON"/>
    <n v="20261003"/>
    <s v="Completed"/>
    <s v="HSI Bisnis Bundling Phone PSB 70% - Free 800 Menit - 50 Mbps"/>
    <s v="INDIBIZ"/>
    <m/>
    <m/>
    <d v="2026-10-03T15:00:00"/>
    <s v="2026-10-03 15:00:00 | Tanggal: 2/10/2026 Jam Pasang: 08.00 - 12.00 Note: Hubungi sebelum ke lokasi, terimakasih. "/>
    <n v="2026"/>
    <n v="10"/>
    <n v="3"/>
    <d v="2026-10-03T00:00:00"/>
    <n v="-0.625"/>
    <x v="0"/>
  </r>
  <r>
    <n v="599"/>
    <n v="1002619627"/>
    <n v="3"/>
    <x v="3"/>
    <n v="5"/>
    <s v="SBY UTARA"/>
    <s v="MANYAR"/>
    <s v="MGO"/>
    <s v="REG"/>
    <s v="AO"/>
    <x v="0"/>
    <s v="2P INET + VOICE"/>
    <s v="Completed (PS)"/>
    <s v="RBS-Regional 3"/>
    <d v="2026-10-02T11:55:34"/>
    <d v="2026-10-03T18:30:54"/>
    <n v="69402996"/>
    <n v="3135979339"/>
    <n v="152413168384"/>
    <s v="PT. WILL CORP INDONESIA"/>
    <s v="ODP-DMO-FMP/21 FMP/D03/21.01"/>
    <s v="WO065565826"/>
    <m/>
    <m/>
    <m/>
    <n v="112.74776079999999"/>
    <n v="-7.265269"/>
    <s v="|MN00109|MYIA-056569242302/POI/NURKHAMID/085173306144/khamidn688@gmail.com"/>
    <s v="MYIB_ASSISTANT"/>
    <m/>
    <m/>
    <m/>
    <m/>
    <m/>
    <m/>
    <m/>
    <m/>
    <s v="Management Janji"/>
    <s v="2026-10-03 11:00:00 | Jam pemasangan : 12.00 Info Tambahan : Hubungi pelanggan dulu sebelum ke lokasi terimakasih "/>
    <s v="FCC"/>
    <d v="2026-02-10T12:10:44"/>
    <d v="2026-10-03T11:00:00"/>
    <m/>
    <s v="PS"/>
    <s v="MERGOYOSO"/>
    <s v="NO ADDON"/>
    <n v="20261003"/>
    <s v="Completed"/>
    <s v="HSI Bisnis Bundling Phone PSB 70% - Free 800 Menit Promo - 100 Mbps"/>
    <s v="INDIBIZ"/>
    <m/>
    <m/>
    <d v="2026-10-03T11:00:00"/>
    <s v="2026-10-03 11:00:00 | Jam pemasangan : 12.00 Info Tambahan : Hubungi pelanggan dulu sebelum ke lokasi terimakasih "/>
    <n v="2026"/>
    <n v="10"/>
    <n v="3"/>
    <d v="2026-10-03T00:00:00"/>
    <n v="-0.45833333333575865"/>
    <x v="0"/>
  </r>
  <r>
    <n v="600"/>
    <n v="1002620233"/>
    <n v="3"/>
    <x v="3"/>
    <n v="5"/>
    <s v="SBY UTARA"/>
    <s v="MANYAR"/>
    <s v="MGO"/>
    <s v="REG"/>
    <s v="AO"/>
    <x v="0"/>
    <m/>
    <s v="Completed (PS)"/>
    <s v="RBS-Regional 3"/>
    <d v="2026-10-02T15:23:39"/>
    <d v="2026-10-02T18:27:26"/>
    <n v="69395233"/>
    <m/>
    <n v="152413168387"/>
    <s v="Maju HardWare Xiaomi WTC Surabaya"/>
    <s v="ODP-DMO-FTB/18"/>
    <s v="WO065591861"/>
    <m/>
    <m/>
    <m/>
    <n v="112.747718085744"/>
    <n v="-7.2627766292953"/>
    <s v="MD|MYID-4042609210004|RBIZsanbiz|XIAOMI WTC SURABAYA|085735553535"/>
    <s v="Sales Force DBS"/>
    <m/>
    <m/>
    <m/>
    <m/>
    <m/>
    <m/>
    <m/>
    <m/>
    <s v="Management Janji"/>
    <s v="2026-09-23 15:00:00 | Waktu pemasnagan : 22 September 2026  Jam pemasangan : 08.00 - 12.00  Mohon hubungi pelanggan sebelum ke lokasi   Terima kasih"/>
    <s v="FCC"/>
    <d v="2026-02-10T15:40:15"/>
    <m/>
    <m/>
    <s v="PS"/>
    <s v="MERGOYOSO"/>
    <s v="NO ADDON"/>
    <n v="2026100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2T07:00:00"/>
    <s v="2026-09-23 15:00:00 | Waktu pemasnagan : 22 September 2026  Jam pemasangan : 08.00 - 12.00  Mohon hubungi pelanggan sebelum ke lokasi   Terima kasih"/>
    <n v="2026"/>
    <n v="10"/>
    <n v="2"/>
    <d v="2026-10-02T00:00:00"/>
    <n v="-0.29166666666424135"/>
    <x v="0"/>
  </r>
  <r>
    <n v="601"/>
    <n v="1002621148"/>
    <n v="3"/>
    <x v="3"/>
    <n v="5"/>
    <s v="SBY UTARA"/>
    <s v="MANYAR"/>
    <s v="MGO"/>
    <s v="REG"/>
    <s v="AO"/>
    <x v="0"/>
    <m/>
    <s v="Completed (PS)"/>
    <s v="RBS-Regional 3"/>
    <d v="2026-10-03T17:04:17"/>
    <d v="2026-10-03T20:21:54"/>
    <n v="69401938"/>
    <m/>
    <n v="152413167953"/>
    <s v="seiko outlet plaza surabaya"/>
    <s v="ODP-DMO-FSY/11"/>
    <s v="WO065670906"/>
    <m/>
    <m/>
    <m/>
    <n v="112.74822399999999"/>
    <n v="-7.2646689999999996"/>
    <s v="|MN02749|MYIA-027844725771/POI/danuh satriyo wicaksono/088901921204/seikooutletdelta@gmail.com"/>
    <s v="Sales Force DBS"/>
    <m/>
    <m/>
    <m/>
    <m/>
    <m/>
    <m/>
    <m/>
    <m/>
    <s v="Management Janji"/>
    <s v="2026-10-02 15:00:00 | Tanggal : 1 Oktober 2026  Jam : pagi siang  Hubungi pelanggan sebelum ke lokasi "/>
    <s v="FCC"/>
    <d v="2026-03-10T17:25:31"/>
    <m/>
    <m/>
    <s v="PS"/>
    <s v="MERGOYOSO"/>
    <s v="NO ADDON"/>
    <n v="202610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7:00:00"/>
    <s v="2026-10-02 15:00:00 | Tanggal : 1 Oktober 2026  Jam : pagi siang  Hubungi pelanggan sebelum ke lokasi "/>
    <n v="2026"/>
    <n v="10"/>
    <n v="3"/>
    <d v="2026-10-03T00:00:00"/>
    <n v="-0.29166666666424135"/>
    <x v="0"/>
  </r>
  <r>
    <n v="602"/>
    <n v="1002621509"/>
    <n v="3"/>
    <x v="3"/>
    <n v="5"/>
    <s v="SBY UTARA"/>
    <s v="MANYAR"/>
    <s v="MGO"/>
    <s v="REG"/>
    <s v="AO"/>
    <x v="0"/>
    <s v="1P INET"/>
    <s v="Completed (PS)"/>
    <s v="RBS-Regional 3"/>
    <d v="2026-10-04T18:46:40"/>
    <d v="2026-10-06T16:22:53"/>
    <n v="69403981"/>
    <m/>
    <n v="152413168417"/>
    <s v="GoodRent"/>
    <s v="ODP-MGO-FAB/03 FAB/D03/03.01"/>
    <s v="WO065724818"/>
    <m/>
    <m/>
    <m/>
    <n v="112.7462754"/>
    <n v="-7.2643184999999999"/>
    <s v="|MN02280|MYIA-070466604174/POI/BERTRAND/082153936851/trent15926@gmail.com"/>
    <s v="MYIB_ASSISTANT"/>
    <m/>
    <m/>
    <m/>
    <m/>
    <m/>
    <m/>
    <m/>
    <m/>
    <s v="Management Janji"/>
    <s v="2026-10-06 08:00:00 | Nama : BP BERTRAND No Hp : 082153936851 No Alt :  Tgl Pemasangan : 05 Oktober 2026 Interval : SIANG Note : Hubungi pelanggan terlebih dahulu"/>
    <s v="FCC"/>
    <d v="2026-04-10T18:54:56"/>
    <d v="2026-10-06T08:00:00"/>
    <m/>
    <s v="PS"/>
    <s v="MERGOYOSO"/>
    <s v="NO ADDON"/>
    <n v="20261006"/>
    <s v="Completed"/>
    <s v="HSI Bisnis Promo Hari Pelanggan Nasional PSB 70% - 300 Mbps"/>
    <s v="INDIBIZ"/>
    <m/>
    <m/>
    <d v="2026-10-06T08:00:00"/>
    <s v="2026-10-06 08:00:00 | Nama : BP BERTRAND No Hp : 082153936851 No Alt :  Tgl Pemasangan : 05 Oktober 2026 Interval : SIANG Note : Hubungi pelanggan terlebih dahulu"/>
    <n v="2026"/>
    <n v="10"/>
    <n v="6"/>
    <d v="2026-10-06T00:00:00"/>
    <n v="-0.33333333333575865"/>
    <x v="0"/>
  </r>
  <r>
    <n v="603"/>
    <n v="1002621695"/>
    <n v="3"/>
    <x v="3"/>
    <n v="5"/>
    <s v="SBY UTARA"/>
    <s v="MANYAR"/>
    <s v="MGO"/>
    <s v="REG"/>
    <s v="AO"/>
    <x v="0"/>
    <m/>
    <s v="Completed (PS)"/>
    <s v="RBS-Regional 3"/>
    <d v="2026-10-05T09:13:17"/>
    <d v="2026-10-05T10:07:36"/>
    <n v="69399915"/>
    <n v="3135979324"/>
    <n v="152413168426"/>
    <s v="PUSAT EMAS"/>
    <s v="ODP-DMO-FSY/17"/>
    <s v="WO065740590"/>
    <m/>
    <m/>
    <m/>
    <n v="112.748825"/>
    <n v="-7.2652169999999998"/>
    <s v="AMRBS;402409;AMEX;DODOD HERMANU;RBS-3;SURAMADU;PSB;PUSAT EMAS;081119807105;pusatemasirgi@gmail.com;HSI Bisnis + Phone 800 Menit (1:1) 50 Mbps (Rp 479.000) PSB Rp 150.000;M. Irgi Munggaran;Plaza Surabaya lantai 1 SC 064 Jl. Pemuda No.33-37, Embong Kaliasin"/>
    <s v="Amex"/>
    <m/>
    <m/>
    <m/>
    <m/>
    <m/>
    <m/>
    <m/>
    <m/>
    <s v="Management Janji"/>
    <s v="2026-09-30 08:00:00|Tanggal pemasangan : 29 SEPTEMBER JULI 2026  Jam pemasangan : pagi/siang  Info Tambahan : Hubungi pelanggan dulu sebelum ke lokasi  terima kasih|40010577|MYDITA"/>
    <s v="FCC"/>
    <d v="2026-05-10T09:25:13"/>
    <m/>
    <m/>
    <s v="PS"/>
    <s v="MERGOYOSO"/>
    <s v="NO ADDON"/>
    <n v="20261005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5T07:00:00"/>
    <s v="2026-09-30 08:00:00|Tanggal pemasangan : 29 SEPTEMBER JULI 2026  Jam pemasangan : pagi/siang  Info Tambahan : Hubungi pelanggan dulu sebelum ke lokasi  terima kasih|40010577|MYDITA"/>
    <n v="2026"/>
    <n v="10"/>
    <n v="5"/>
    <d v="2026-10-05T00:00:00"/>
    <n v="-0.29166666666424135"/>
    <x v="0"/>
  </r>
  <r>
    <n v="604"/>
    <n v="1002636881"/>
    <n v="3"/>
    <x v="3"/>
    <n v="5"/>
    <s v="SBY UTARA"/>
    <s v="MANYAR"/>
    <s v="MGO"/>
    <s v="REG"/>
    <s v="AO"/>
    <x v="0"/>
    <s v="1P INET"/>
    <s v="Completed (PS)"/>
    <s v="RBS-Regional 3"/>
    <d v="2026-10-14T14:04:40"/>
    <d v="2026-10-14T18:34:07"/>
    <n v="69410189"/>
    <m/>
    <n v="152413168543"/>
    <s v="PT. KALOG EXPRESS"/>
    <s v="ODP-DMO-FME/51 FME/D04/51.01"/>
    <s v="WO066409359"/>
    <m/>
    <m/>
    <m/>
    <n v="112.730891"/>
    <n v="-7.2485876999999999"/>
    <s v="MD|MYDB-20261014270752|DN00001/MN02093|PT. KALOG EXPRESS|08988330788"/>
    <s v="MYDIGIBIZPARTNER"/>
    <m/>
    <m/>
    <m/>
    <m/>
    <m/>
    <m/>
    <m/>
    <m/>
    <s v="Management Janji"/>
    <s v="2026-10-15 11:00:00 | Tanggal Pemasangan : 15 Oktober 2026 Jam Pemasangan : 08:00 15:00 Info Tambahan : Hubungi pelanggan dulu sebelum ke lokasi terimakasih"/>
    <s v="FCC"/>
    <s v="14-10-2026 14:09:57"/>
    <d v="2026-10-15T11:00:00"/>
    <m/>
    <s v="PS"/>
    <s v="MERGOYOSO"/>
    <s v="NO ADDON"/>
    <n v="20261014"/>
    <s v="Completed"/>
    <s v="HSI Bisnis Basic Promo Hari Pelanggan Nasional PSB 70% - 75 Mbps"/>
    <s v="INDIBIZ"/>
    <m/>
    <m/>
    <d v="2026-10-15T11:00:00"/>
    <s v="2026-10-15 11:00:00 | Tanggal Pemasangan : 15 Oktober 2026 Jam Pemasangan : 08:00 15:00 Info Tambahan : Hubungi pelanggan dulu sebelum ke lokasi terimakasih"/>
    <n v="2026"/>
    <n v="10"/>
    <n v="14"/>
    <d v="2026-10-14T00:00:00"/>
    <n v="-1.4583333333357587"/>
    <x v="0"/>
  </r>
  <r>
    <n v="605"/>
    <n v="1002636995"/>
    <n v="3"/>
    <x v="3"/>
    <n v="5"/>
    <s v="SBY UTARA"/>
    <s v="MANYAR"/>
    <s v="MGO"/>
    <s v="REG"/>
    <s v="AO"/>
    <x v="0"/>
    <s v="1P INET"/>
    <s v="Completed (PS)"/>
    <s v="RBS-Regional 3"/>
    <d v="2026-10-14T14:40:40"/>
    <d v="2026-10-15T13:33:37"/>
    <n v="69410210"/>
    <m/>
    <n v="152413168544"/>
    <s v="PT SUMBER SELAMAT"/>
    <s v="ODP-DMO-FQA/47 FQA/D04/47.01"/>
    <s v="WO066413408"/>
    <m/>
    <m/>
    <m/>
    <n v="112.738052"/>
    <n v="-7.2505300000000004"/>
    <s v="MD|MYDB-20261014270737|DN00001/MN00086|PT SUMBER SELAMAT|08123036897"/>
    <s v="MYDIGIBIZPARTNER"/>
    <m/>
    <m/>
    <m/>
    <m/>
    <m/>
    <m/>
    <m/>
    <m/>
    <s v="Management Janji"/>
    <s v="2026-10-15 11:00:00 | Jam pemasangan : 08.00 - 12.00 Waktu pemasangan : 15 oktober 2026 Info Tambahan : Hubungi pelanggan dulu sebelum ke lokasi terimakasih"/>
    <s v="FCC"/>
    <s v="14-10-2026 14:54:54"/>
    <d v="2026-10-15T11:00:00"/>
    <m/>
    <s v="PS"/>
    <s v="MERGOYOSO"/>
    <s v="NO ADDON"/>
    <n v="20261015"/>
    <s v="Completed"/>
    <s v="HSI Bisnis Basic Promo Hari Pelanggan Nasional PSB 70% - 75 Mbps"/>
    <s v="INDIBIZ"/>
    <m/>
    <m/>
    <d v="2026-10-15T11:00:00"/>
    <s v="2026-10-15 11:00:00 | Jam pemasangan : 08.00 - 12.00 Waktu pemasangan : 15 oktober 2026 Info Tambahan : Hubungi pelanggan dulu sebelum ke lokasi terimakasih"/>
    <n v="2026"/>
    <n v="10"/>
    <n v="15"/>
    <d v="2026-10-15T00:00:00"/>
    <n v="-0.45833333333575865"/>
    <x v="0"/>
  </r>
  <r>
    <n v="606"/>
    <n v="1002638441"/>
    <n v="3"/>
    <x v="3"/>
    <n v="5"/>
    <s v="SBY UTARA"/>
    <s v="MANYAR"/>
    <s v="MGO"/>
    <s v="REG"/>
    <s v="AO"/>
    <x v="0"/>
    <s v="1P INET"/>
    <s v="Completed (PS)"/>
    <s v="RBS-Regional 3"/>
    <d v="2026-10-15T13:19:41"/>
    <d v="2026-10-15T20:14:53"/>
    <n v="69410800"/>
    <m/>
    <n v="152413168567"/>
    <s v="WARKOP RB COFFEE"/>
    <s v="ODP-DMO-FBM/06 FBM/D01/06.01"/>
    <s v="WO066474715"/>
    <m/>
    <m/>
    <m/>
    <n v="112.72574"/>
    <n v="-7.2572640000000002"/>
    <s v="|MN01982|MYIA-088123161766/POI/M.Rofi&amp; 39;i/08213331635/hasanbasri92802@gmail.com"/>
    <s v="MYIB_ASSISTANT"/>
    <m/>
    <m/>
    <m/>
    <m/>
    <m/>
    <m/>
    <m/>
    <m/>
    <s v="Management Janji"/>
    <s v="2026-10-17 08:00:00 | Tanggal pemasangan : 17 OKTOBER 2026 Jam pemasangan : pagi/siang Info Tambahan : Hubungi pelanggan dulu sebelum ke lokasi terima kasih"/>
    <s v="FCC"/>
    <s v="15-10-2026 13:25:34"/>
    <d v="2026-10-17T08:00:00"/>
    <m/>
    <s v="PS"/>
    <s v="MERGOYOSO"/>
    <s v="NO ADDON"/>
    <n v="20261015"/>
    <s v="Completed"/>
    <s v="HSI Bisnis Promo Hari Pelanggan Nasional PSB 70% - 100 Mbps"/>
    <s v="INDIBIZ"/>
    <m/>
    <m/>
    <d v="2026-10-17T08:00:00"/>
    <s v="2026-10-17 08:00:00 | Tanggal pemasangan : 17 OKTOBER 2026 Jam pemasangan : pagi/siang Info Tambahan : Hubungi pelanggan dulu sebelum ke lokasi terima kasih"/>
    <n v="2026"/>
    <n v="10"/>
    <n v="15"/>
    <d v="2026-10-15T00:00:00"/>
    <n v="-2.3333333333357587"/>
    <x v="0"/>
  </r>
  <r>
    <n v="607"/>
    <n v="1002616819"/>
    <n v="3"/>
    <x v="3"/>
    <n v="5"/>
    <s v="SBY UTARA"/>
    <s v="MANYAR"/>
    <s v="MGO"/>
    <s v="REG"/>
    <s v="AO"/>
    <x v="0"/>
    <s v="1P INET"/>
    <s v="102 | FOLLOW UP COMPLETED"/>
    <s v="RBS-Regional 3"/>
    <d v="2026-10-01T07:17:34"/>
    <d v="2026-10-02T13:29:01"/>
    <n v="69401978"/>
    <m/>
    <n v="152413168350"/>
    <s v="PT. Infinity Global Energy"/>
    <s v="ODP-DMO-FQA/43 FQA/D04/43.01"/>
    <s v="WO065455723"/>
    <m/>
    <m/>
    <m/>
    <n v="112.7381486"/>
    <n v="-7.2487031999999996"/>
    <s v="|MN02627|MYIA-033965943039/POI/ROEDY SOEMARTONO/08213331539/infinityenergy.id@gmail.com"/>
    <s v="MYIB_ASSISTANT"/>
    <m/>
    <m/>
    <m/>
    <m/>
    <m/>
    <m/>
    <m/>
    <m/>
    <s v="Management Janji"/>
    <s v="2026-10-02 08:00:00 | Nama PIC : Roedy No HP : 08213331539 Alt :  M Janji : 02/10/2026 Jam Pasang : 08.00 - 13:00  NoteÃ‚Â :  hubungi terlebih dahulu sebelum kelokasi"/>
    <s v="FCC"/>
    <d v="2026-01-10T07:40:28"/>
    <d v="2026-10-02T08:00:00"/>
    <s v="Kendala Pelanggan"/>
    <s v="REVOKE"/>
    <s v="MERGOYOSO"/>
    <s v="OCA"/>
    <m/>
    <s v="Follow Up Revoke Completed, New Order ID : SC1002619781"/>
    <s v="HSI Bisnis Bundling OCA Breach Checker Promo H2 2026 PSB 70% - 75 Mbps"/>
    <s v="INDIBIZ"/>
    <m/>
    <m/>
    <d v="2026-10-02T08:00:00"/>
    <s v="2026-10-02 08:00:00 | Nama PIC : Roedy No HP : 08213331539 Alt :  M Janji : 02/10/2026 Jam Pasang : 08.00 - 13:00  NoteÃ‚Â :  hubungi terlebih dahulu sebelum kelokasi"/>
    <m/>
    <m/>
    <m/>
    <e v="#NUM!"/>
    <e v="#NUM!"/>
    <x v="1"/>
  </r>
  <r>
    <n v="608"/>
    <n v="1002625298"/>
    <n v="3"/>
    <x v="3"/>
    <n v="5"/>
    <s v="SBY UTARA"/>
    <s v="MANYAR"/>
    <s v="MGO"/>
    <s v="REG"/>
    <s v="AO"/>
    <x v="0"/>
    <m/>
    <s v="102 | FOLLOW UP COMPLETED"/>
    <s v="RBS-Regional 3"/>
    <d v="2026-10-07T08:33:01"/>
    <d v="2026-10-15T17:52:58"/>
    <n v="69405451"/>
    <m/>
    <n v="152413168460"/>
    <s v="PT PIONIR PEMOEDA BERDIKARA"/>
    <s v="ODP-MGO-FHA/08"/>
    <s v="WO065943915"/>
    <m/>
    <m/>
    <m/>
    <n v="112.74216269999999"/>
    <n v="-7.2430228000000003"/>
    <s v="AMRBS;940137;AM;ISTIHAMIN FITRIYAH;RBS-3;SURAMADU;PSB;PT PIONIR PEMOEDA BERDIKARA;JAFARDHAN;081284565457;finance@photomaticsgroup.com;HSI Basic Promo HUT Telkom (1:2) 75 Mbps (Rp 365.000) PSB Rp 150.000;"/>
    <s v="Account Manager"/>
    <m/>
    <m/>
    <m/>
    <m/>
    <m/>
    <m/>
    <m/>
    <m/>
    <s v="Management Janji"/>
    <s v="2026-10-10 08:00:00|Nama :BAPA JAFAR No HP :081284565457 No Alternatif : M Janji : 10/10/2026 Jam Pasang : Pagi NoteÃ‚Â :  Hubungi terlebih dahulu sebelum ke lokasi|40951378|MYDITA"/>
    <s v="FCC"/>
    <d v="2026-07-10T09:25:32"/>
    <d v="2026-10-10T08:00:00"/>
    <m/>
    <s v="REVOKE"/>
    <s v="MERGOYOSO"/>
    <s v="NO ADDON"/>
    <m/>
    <s v="Follow Up Revoke Completed, New Order ID : SC100263918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Nama :BAPA JAFAR No HP :081284565457 No Alternatif : M Janji : 10/10/2026 Jam Pasang : Pagi NoteÃ‚Â :  Hubungi terlebih dahulu sebelum ke lokasi|40951378|MYDITA"/>
    <m/>
    <m/>
    <m/>
    <e v="#NUM!"/>
    <e v="#NUM!"/>
    <x v="1"/>
  </r>
  <r>
    <n v="609"/>
    <n v="1002639184"/>
    <n v="3"/>
    <x v="3"/>
    <n v="5"/>
    <s v="SBY UTARA"/>
    <s v="MANYAR"/>
    <s v="MGO"/>
    <s v="REG"/>
    <s v="AO"/>
    <x v="0"/>
    <m/>
    <s v="8 | OSS - PONR"/>
    <s v="RBS-Regional 3"/>
    <d v="2026-10-15T17:52:58"/>
    <d v="2026-10-15T18:28:54"/>
    <n v="69405451"/>
    <m/>
    <n v="152413168577"/>
    <s v="PT PIONIR PEMOEDA BERDIKARA"/>
    <s v="ODP-MGO-FHA/18"/>
    <s v="WO066504485"/>
    <m/>
    <m/>
    <m/>
    <n v="112.733652591705"/>
    <n v="-7.2561674290779701"/>
    <s v="AMRBS;940137;AM;ISTIHAMIN FITRIYAH;RBS-3;SURAMADU;PSB;PT PIONIR PEMOEDA BERDIKARA;JAFARDHAN;081284565457;finance@photomaticsgroup.com;HSI Basic Promo HUT Telkom (1:2) 75 Mbps (Rp 365.000) PSB Rp 150.000;"/>
    <s v="Account Manager"/>
    <m/>
    <m/>
    <m/>
    <m/>
    <m/>
    <m/>
    <m/>
    <m/>
    <s v="Management Janji"/>
    <s v="2026-10-10 08:00:00|Nama :BAPA JAFAR  No HP :081284565457  No Alternatif :  M Janji : 10/10/2026  Jam Pasang : Pagi  NoteÃ‚Â :  Hubungi terlebih dahulu sebelum ke lokasi|40951378|MYDITA"/>
    <s v="FCC"/>
    <s v="15-10-2026 17:55:15"/>
    <m/>
    <m/>
    <s v="ACT_COM"/>
    <s v="MERGOYOSO"/>
    <s v="NO ADDON"/>
    <m/>
    <s v="PONR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10-15T07:00:00"/>
    <s v="2026-10-10 08:00:00|Nama :BAPA JAFAR  No HP :081284565457  No Alternatif :  M Janji : 10/10/2026  Jam Pasang : Pagi  NoteÃ‚Â :  Hubungi terlebih dahulu sebelum ke lokasi|40951378|MYDITA"/>
    <m/>
    <m/>
    <m/>
    <e v="#NUM!"/>
    <e v="#NUM!"/>
    <x v="1"/>
  </r>
  <r>
    <n v="610"/>
    <n v="1002627494"/>
    <n v="3"/>
    <x v="3"/>
    <n v="5"/>
    <s v="SBY UTARA"/>
    <s v="MANYAR"/>
    <s v="MGO"/>
    <s v="REG"/>
    <s v="AO"/>
    <x v="0"/>
    <m/>
    <s v="MIA - INVALID SURVEY"/>
    <s v="RBS-Regional 3"/>
    <d v="2026-10-08T11:25:14"/>
    <d v="2026-10-12T07:52:38"/>
    <n v="69406396"/>
    <m/>
    <n v="152413168473"/>
    <s v="DAUN LADA RESTO"/>
    <s v="ODP-MGO-FHA/01"/>
    <s v="WO066153518"/>
    <m/>
    <m/>
    <m/>
    <n v="112.73258539744501"/>
    <n v="-7.2543600356287703"/>
    <s v="AMRBS;940137;AM;ISTIHAMIN FITRIYAH;RBS-3;SURAMADU;PSB;MOCHAMMAD SEPTIAN EFFENDI;089515110563;Septiankertajaya@gmail.com;HSI Bisnis Promo HUT Telkom (1:1) 50 Mbps (Rp 355.000) PSB Rp 150.000;"/>
    <s v="Account Manager"/>
    <m/>
    <m/>
    <m/>
    <m/>
    <m/>
    <m/>
    <m/>
    <m/>
    <s v="Management Janji"/>
    <s v="2026-10-12 11:00:00|Nama PIC : Bp Septian No HP : 089515110563 No Alt : - M Janji : 12 Oktober  2026 Jam Pasang : Pagi / Siang Note : hubungi pelanggan jika ingin kelokasi |40951378|MYDITA"/>
    <s v="FCC"/>
    <d v="2026-08-10T11:40:36"/>
    <d v="2026-10-12T11:00:00"/>
    <m/>
    <s v="SURVEY_NEW_MANJA"/>
    <s v="MERGOYOSO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11:00:00"/>
    <s v="2026-10-12 11:00:00|Nama PIC : Bp Septian No HP : 089515110563 No Alt : - M Janji : 12 Oktober  2026 Jam Pasang : Pagi / Siang Note : hubungi pelanggan jika ingin kelokasi |40951378|MYDITA"/>
    <m/>
    <m/>
    <m/>
    <e v="#NUM!"/>
    <e v="#NUM!"/>
    <x v="1"/>
  </r>
  <r>
    <n v="611"/>
    <n v="1002631448"/>
    <n v="3"/>
    <x v="3"/>
    <n v="5"/>
    <s v="SBY UTARA"/>
    <s v="MANYAR"/>
    <s v="MGO"/>
    <s v="REG"/>
    <s v="AO"/>
    <x v="0"/>
    <s v="1P INET"/>
    <s v="MIA - INVALID SURVEY"/>
    <s v="RBS-Regional 3"/>
    <d v="2026-10-11T10:07:35"/>
    <d v="2026-10-13T08:36:49"/>
    <n v="69408131"/>
    <m/>
    <n v="152413168520"/>
    <s v="zafire reflexology"/>
    <s v="ODP-MGO-FAM/02 FAM/D05/01.02"/>
    <s v="WO066190615"/>
    <m/>
    <m/>
    <m/>
    <n v="112.7510156"/>
    <n v="-7.2614288999999896"/>
    <s v="|MN02280|MYIA-032499407654/POI/Dwi Mardiana Susilawati/081333332337/dwimardianazafire@gmail.com"/>
    <s v="MYIB_ASSISTANT"/>
    <m/>
    <m/>
    <m/>
    <m/>
    <m/>
    <m/>
    <m/>
    <m/>
    <s v="Management Janji"/>
    <s v="2026-10-13 11:00:00 | Tanggal pemasangan : 12 Oct 2026 Jam pemasangan : 12.00 Info Tambahan : Hubungi pelanggan dulu sebelum ke lokasi terima kasih."/>
    <s v="FCC"/>
    <d v="2026-11-10T10:25:11"/>
    <d v="2026-10-13T11:00:00"/>
    <m/>
    <s v="SURVEY_NEW_MANJA"/>
    <s v="MERGOYOSO"/>
    <s v="NO ADDON"/>
    <m/>
    <s v="MIE - INVALID SURVEY - Kendala Jalur/Rute Tarikan"/>
    <s v="HSI Bisnis Promo Hari Pelanggan Nasional PSB 70% - 100 Mbps Dual Band"/>
    <s v="INDIBIZ"/>
    <m/>
    <m/>
    <d v="2026-10-13T11:00:00"/>
    <s v="2026-10-13 11:00:00 | Tanggal pemasangan : 12 Oct 2026 Jam pemasangan : 12.00 Info Tambahan : Hubungi pelanggan dulu sebelum ke lokasi terima kasih."/>
    <m/>
    <m/>
    <m/>
    <e v="#NUM!"/>
    <e v="#NUM!"/>
    <x v="1"/>
  </r>
  <r>
    <n v="612"/>
    <n v="1002634167"/>
    <n v="3"/>
    <x v="3"/>
    <n v="5"/>
    <s v="SBY UTARA"/>
    <s v="MANYAR"/>
    <s v="MGO"/>
    <s v="REG"/>
    <s v="AO"/>
    <x v="0"/>
    <m/>
    <s v="QC MIA - INVALID QUALITY CONTROL MIA"/>
    <s v="RBS-Regional 3"/>
    <d v="2026-10-13T09:29:03"/>
    <d v="2026-10-15T13:34:49"/>
    <n v="69409082"/>
    <m/>
    <n v="152413168526"/>
    <s v="MOCH ARIEF"/>
    <s v="ODP-MGO-FHA/01"/>
    <m/>
    <m/>
    <m/>
    <m/>
    <n v="112.73365259547499"/>
    <n v="-7.2550924936144803"/>
    <s v="AMRBS;940137;AM;ISTIHAMIN FITRI;RBS-3;SURAMADU;PSB;MOCH ARIEF-RESTAURAT HOUSE OF WOK ;HSI Bisnis Promo HUT Telkom (1:1) 50 Mbps (Rp 355.000) PSB Rp 150.000;081559680049 - 0895639015301;annakharisna315@gmail.com;MOCH ARIEF;BG JUNCTION MALL TENANT RESTAURAT"/>
    <s v="Account Manager"/>
    <m/>
    <m/>
    <m/>
    <m/>
    <m/>
    <m/>
    <m/>
    <m/>
    <m/>
    <m/>
    <m/>
    <s v="13-10-2026 09:40:36"/>
    <m/>
    <m/>
    <s v="QC1"/>
    <s v="MERGOYOSO"/>
    <s v="NO ADDON"/>
    <m/>
    <s v="QC MIA - INVALID QUALITY CONTROL MIA - Tidak Ada Lampiran Penunjang - 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</r>
  <r>
    <n v="613"/>
    <n v="1002638566"/>
    <n v="3"/>
    <x v="3"/>
    <n v="5"/>
    <s v="SBY UTARA"/>
    <s v="MANYAR"/>
    <s v="MGO"/>
    <s v="REG"/>
    <s v="AO"/>
    <x v="0"/>
    <s v="2P INET + VOICE"/>
    <s v="MIE - SEND SURVEY"/>
    <s v="RBS-Regional 3"/>
    <d v="2026-10-15T13:49:40"/>
    <d v="2026-10-15T13:52:02"/>
    <n v="69410867"/>
    <n v="3135979344"/>
    <n v="152413168570"/>
    <s v="PT. GLOBAL FREIGHT SOLUTION"/>
    <s v="ODP-DMO-FST/08 FST/D01/08.01"/>
    <s v="WO066479474"/>
    <m/>
    <m/>
    <m/>
    <n v="112.7425965"/>
    <n v="-7.2719233999999897"/>
    <s v="|MN02280|MYIA-086004967138/POI/Nazma Abdul Nizar /085524846660/id.gfsin@gmail.com"/>
    <s v="MYIB_ASSISTANT"/>
    <m/>
    <m/>
    <m/>
    <m/>
    <m/>
    <m/>
    <m/>
    <m/>
    <s v="Management Janji"/>
    <s v="2026-10-17 11:00:00 | Nama PIC:  bp nazma No HP: 085524846660 Alt: Tanggal: 17/10/2026 Jam Pasang: Siang Note: Hubungi sebelum ke lokasi, terimakasih. "/>
    <s v="FCC"/>
    <s v="15-10-2026 13:55:16"/>
    <d v="2026-10-17T11:00:00"/>
    <m/>
    <s v="SURVEY_NEW_MANJA"/>
    <s v="MERGOYOSO"/>
    <s v="NO ADDON"/>
    <m/>
    <s v="MIE - SEND SURVEY"/>
    <s v="HSI Bisnis Bundling Phone PSB 70% - Free 800 Menit Promo - 50 Mbps"/>
    <s v="INDIBIZ"/>
    <m/>
    <m/>
    <d v="2026-10-17T11:00:00"/>
    <s v="2026-10-17 11:00:00 | Nama PIC:  bp nazma No HP: 085524846660 Alt: Tanggal: 17/10/2026 Jam Pasang: Siang Note: Hubungi sebelum ke lokasi, terimakasih. "/>
    <m/>
    <m/>
    <m/>
    <e v="#NUM!"/>
    <e v="#NUM!"/>
    <x v="1"/>
  </r>
  <r>
    <n v="614"/>
    <n v="1002622792"/>
    <n v="3"/>
    <x v="3"/>
    <n v="5"/>
    <s v="SBY SELATAN"/>
    <s v="MANYAR"/>
    <s v="JGR"/>
    <s v="REG"/>
    <s v="AO"/>
    <x v="0"/>
    <s v="1P INET"/>
    <s v="Completed (PS)"/>
    <s v="RBS-Regional 3"/>
    <d v="2026-10-05T15:07:41"/>
    <d v="2026-10-06T19:14:02"/>
    <n v="69404461"/>
    <m/>
    <n v="152310256201"/>
    <s v="BeeJay Store"/>
    <s v="ODP-RKT-FFX/12 FFX/D01/01.12"/>
    <s v="WO065786153"/>
    <m/>
    <m/>
    <m/>
    <n v="112.781352328693"/>
    <n v="-7.3138486213142597"/>
    <s v="|MN02680|MYIA-078761577678/POI/ADAM/082241307056/super.admin@beejayseafoods.com"/>
    <s v="MYIB_ASSISTANT"/>
    <m/>
    <m/>
    <m/>
    <m/>
    <m/>
    <m/>
    <m/>
    <m/>
    <s v="Management Janji"/>
    <s v="2026-10-06 15:00:00 | Nama PIC : BAPAK RAIHAN No HP : 082241307056 Alt :  M Janji : (selasa/6/oktober/2026) jam Pasang : 09:00 Note : hubungi pelanggan jika ingin kelokasi"/>
    <s v="FCC"/>
    <d v="2026-05-10T15:11:09"/>
    <d v="2026-10-06T15:00:00"/>
    <m/>
    <s v="PS"/>
    <s v="JAGIR"/>
    <s v="NO ADDON"/>
    <n v="20261006"/>
    <s v="Completed"/>
    <s v="HSI Bisnis Promo Hari Pelanggan Nasional PSB 70% - 100 Mbps"/>
    <s v="INDIBIZ"/>
    <m/>
    <m/>
    <d v="2026-10-06T15:00:00"/>
    <s v="2026-10-06 15:00:00 | Nama PIC : BAPAK RAIHAN No HP : 082241307056 Alt :  M Janji : (selasa/6/oktober/2026) jam Pasang : 09:00 Note : hubungi pelanggan jika ingin kelokasi"/>
    <n v="2026"/>
    <n v="10"/>
    <n v="6"/>
    <d v="2026-10-06T00:00:00"/>
    <n v="-0.625"/>
    <x v="0"/>
  </r>
  <r>
    <n v="615"/>
    <n v="1002625200"/>
    <n v="3"/>
    <x v="3"/>
    <n v="5"/>
    <s v="SBY SELATAN"/>
    <s v="MANYAR"/>
    <s v="JGR"/>
    <s v="REG"/>
    <s v="AO"/>
    <x v="0"/>
    <m/>
    <s v="Completed (PS)"/>
    <s v="RBS-Regional 3"/>
    <d v="2026-10-06T19:20:20"/>
    <d v="2026-10-06T20:55:49"/>
    <n v="69403746"/>
    <m/>
    <n v="152310256223"/>
    <s v="PT. Telogo Makmur Sentosa"/>
    <s v="ODP-RKT-FHF/39"/>
    <s v="WO065892730"/>
    <m/>
    <m/>
    <m/>
    <n v="112.7791"/>
    <n v="-7.3284000000000002"/>
    <s v="|MN02083|MYIA-013308406117/POI/Pak Jodik/081806080058/telogomakmursentosa.pt@gmail.com"/>
    <s v="Sales Force DBS"/>
    <m/>
    <m/>
    <m/>
    <m/>
    <m/>
    <m/>
    <m/>
    <m/>
    <s v="Management Janji"/>
    <s v="2026-10-05 08:00:00 | Nama PIC : Bp Jodik  No HP : 081806080058  No Alt : -  M Janji : 05 Oktober 2026  Jam Pasang : Pagi / Siang  Note : hubungi pelanggan jika ingin kelokasi  "/>
    <s v="FCC"/>
    <d v="2026-06-10T19:25:27"/>
    <m/>
    <m/>
    <s v="PS"/>
    <s v="JAGIR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6T07:00:00"/>
    <s v="2026-10-05 08:00:00 | Nama PIC : Bp Jodik  No HP : 081806080058  No Alt : -  M Janji : 05 Oktober 2026  Jam Pasang : Pagi / Siang  Note : hubungi pelanggan jika ingin kelokasi  "/>
    <n v="2026"/>
    <n v="10"/>
    <n v="6"/>
    <d v="2026-10-06T00:00:00"/>
    <n v="-0.29166666666424135"/>
    <x v="0"/>
  </r>
  <r>
    <n v="616"/>
    <n v="1002631072"/>
    <n v="3"/>
    <x v="3"/>
    <n v="5"/>
    <s v="SBY SELATAN"/>
    <s v="MANYAR"/>
    <s v="JGR"/>
    <s v="REG"/>
    <s v="AO"/>
    <x v="0"/>
    <s v="1P INET"/>
    <s v="Completed (PS)"/>
    <s v="RBS-Regional 3"/>
    <d v="2026-10-10T15:58:34"/>
    <d v="2026-10-11T16:03:49"/>
    <n v="69407994"/>
    <m/>
    <n v="152310256278"/>
    <s v="CAFFEE ZENDY RIZQY ABADI"/>
    <s v="ODP-RKT-FFG/86 FFG/D07/86.01"/>
    <s v="WO066168697"/>
    <m/>
    <m/>
    <m/>
    <n v="112.801788076758"/>
    <n v="-7.3469100244099099"/>
    <s v="MD|MYDB-20261010270559|DN00001/MN00018|CAFFEE ZENDY RIZQY ABADI|081333636558"/>
    <s v="MYDIGIBIZPARTNER"/>
    <m/>
    <m/>
    <m/>
    <m/>
    <m/>
    <m/>
    <m/>
    <m/>
    <s v="Management Janji"/>
    <s v="2026-10-11 15:00:00 | Jam pemasangan : 12.00 Info Tambahan : Hubungi pelanggan dulu sebelum ke lokasi terimakasih "/>
    <s v="FCC"/>
    <d v="2026-10-10T16:25:08"/>
    <d v="2026-10-11T15:00:00"/>
    <m/>
    <s v="PS"/>
    <s v="JAGIR"/>
    <s v="NO ADDON"/>
    <n v="20261011"/>
    <s v="Completed"/>
    <s v="HSI Bisnis Promo Hari Pelanggan Nasional PSB 70% - 75 Mbps"/>
    <s v="INDIBIZ"/>
    <m/>
    <m/>
    <d v="2026-10-11T15:00:00"/>
    <s v="2026-10-11 15:00:00 | Jam pemasangan : 12.00 Info Tambahan : Hubungi pelanggan dulu sebelum ke lokasi terimakasih "/>
    <n v="2026"/>
    <n v="10"/>
    <n v="11"/>
    <d v="2026-10-11T00:00:00"/>
    <n v="-0.625"/>
    <x v="0"/>
  </r>
  <r>
    <n v="617"/>
    <n v="1002621155"/>
    <n v="3"/>
    <x v="3"/>
    <n v="5"/>
    <s v="SBY SELATAN"/>
    <s v="MANYAR"/>
    <s v="JGR"/>
    <s v="REG"/>
    <s v="AO"/>
    <x v="0"/>
    <s v="1P INET"/>
    <s v="102 | FOLLOW UP COMPLETED"/>
    <s v="RBS-Regional 3"/>
    <d v="2026-10-03T17:19:47"/>
    <d v="2026-10-06T19:20:19"/>
    <n v="69403746"/>
    <m/>
    <n v="152310256174"/>
    <s v="PT. Telogo Makmur Sentosa"/>
    <s v="ODP-RKT-FHF/39 FHF/D04/01.39"/>
    <s v="WO065671465"/>
    <m/>
    <m/>
    <m/>
    <n v="112.7790768"/>
    <n v="-7.3275152999999902"/>
    <s v="|MN02083|MYIA-013308406117/POI/Pak Jodik/081806080058/telogomakmursentosa.pt@gmail.com"/>
    <s v="MYIB_ASSISTANT"/>
    <m/>
    <m/>
    <m/>
    <m/>
    <m/>
    <m/>
    <m/>
    <m/>
    <s v="Management Janji"/>
    <s v="2026-10-05 08:00:00 | Nama PIC : Bp Jodik No HP : 081806080058 No Alt : - M Janji : 05 Oktober 2026 Jam Pasang : Pagi / Siang Note : hubungi pelanggan jika ingin kelokasi "/>
    <s v="FCC"/>
    <d v="2026-03-10T17:25:31"/>
    <d v="2026-10-05T08:00:00"/>
    <s v="Kendala Pelanggan"/>
    <s v="REVOKE"/>
    <s v="JAGIR"/>
    <s v="NO ADDON"/>
    <m/>
    <s v="Follow Up Revoke Completed, New Order ID : SC1002625200"/>
    <s v="HSI Bisnis Promo Hari Pelanggan Nasional PSB 70% - 150 Mbps"/>
    <s v="INDIBIZ"/>
    <m/>
    <m/>
    <d v="2026-10-05T08:00:00"/>
    <s v="2026-10-05 08:00:00 | Nama PIC : Bp Jodik No HP : 081806080058 No Alt : - M Janji : 05 Oktober 2026 Jam Pasang : Pagi / Siang Note : hubungi pelanggan jika ingin kelokasi "/>
    <m/>
    <m/>
    <m/>
    <e v="#NUM!"/>
    <e v="#NUM!"/>
    <x v="1"/>
  </r>
  <r>
    <n v="618"/>
    <n v="1002625135"/>
    <n v="3"/>
    <x v="3"/>
    <n v="5"/>
    <s v="SBY SELATAN"/>
    <s v="MANYAR"/>
    <s v="JGR"/>
    <s v="REG"/>
    <s v="AO"/>
    <x v="0"/>
    <m/>
    <s v="100 | REVOKE COMPLETED"/>
    <s v="RBS-Regional 3"/>
    <d v="2026-10-06T17:49:41"/>
    <d v="2026-10-06T19:08:10"/>
    <n v="69403746"/>
    <m/>
    <n v="152310256222"/>
    <s v="PT. Telogo Makmur Sentosa"/>
    <s v="ODP-RKT-FHF/39"/>
    <s v="WO065887636"/>
    <m/>
    <m/>
    <m/>
    <n v="112.7791"/>
    <n v="-7.3284000000000002"/>
    <s v="|MN02083|MYIA-013308406117/POI/Pak Jodik/081806080058/telogomakmursentosa.pt@gmail.com"/>
    <s v="Sales Force DBS"/>
    <m/>
    <m/>
    <m/>
    <m/>
    <m/>
    <m/>
    <m/>
    <m/>
    <s v="Management Janji"/>
    <s v="2026-10-05 08:00:00 | Nama PIC : Bp Jodik  No HP : 081806080058  No Alt : -  M Janji : 05 Oktober 2026  Jam Pasang : Pagi / Siang  Note : hubungi pelanggan jika ingin kelokasi  "/>
    <s v="FCC"/>
    <d v="2026-06-10T17:55:35"/>
    <m/>
    <m/>
    <s v="REVOKE"/>
    <s v="JAGIR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10-05 08:00:00 | Nama PIC : Bp Jodik  No HP : 081806080058  No Alt : -  M Janji : 05 Oktober 2026  Jam Pasang : Pagi / Siang  Note : hubungi pelanggan jika ingin kelokasi  "/>
    <m/>
    <m/>
    <m/>
    <e v="#NUM!"/>
    <e v="#NUM!"/>
    <x v="1"/>
  </r>
  <r>
    <n v="619"/>
    <n v="1002621157"/>
    <n v="3"/>
    <x v="3"/>
    <n v="5"/>
    <s v="SBY SELATAN"/>
    <s v="MANYAR"/>
    <s v="JGR"/>
    <s v="REG"/>
    <s v="AO"/>
    <x v="0"/>
    <s v="1P INET"/>
    <s v="98 | OSS - CANCEL COMPLETE"/>
    <s v="RBS-Regional 3"/>
    <d v="2026-10-03T17:19:39"/>
    <d v="2026-10-06T18:58:19"/>
    <n v="69403746"/>
    <m/>
    <n v="152310256174"/>
    <s v="PT. Telogo Makmur Sentosa"/>
    <s v="ODP-RKT-FHF/39 FHF/D04/01.39"/>
    <s v="WO065671465"/>
    <m/>
    <m/>
    <m/>
    <n v="112.7790768"/>
    <n v="-7.3275152999999902"/>
    <s v="|MN02083|MYIA-013308406117/POI/Pak Jodik/081806080058/telogomakmursentosa.pt@gmail.com"/>
    <s v="MYIB_ASSISTANT"/>
    <m/>
    <m/>
    <m/>
    <m/>
    <m/>
    <m/>
    <m/>
    <m/>
    <s v="Management Janji"/>
    <s v="2026-10-05 08:00:00 | Nama PIC : Bp Jodik No HP : 081806080058 No Alt : - M Janji : 05 Oktober 2026 Jam Pasang : Pagi / Siang Note : hubungi pelanggan jika ingin kelokasi "/>
    <s v="FCC"/>
    <d v="2026-03-10T17:25:31"/>
    <d v="2026-10-05T08:00:00"/>
    <s v="Kendala Pelanggan"/>
    <s v="CANCEL"/>
    <s v="JAGIR"/>
    <s v="NO ADDON"/>
    <m/>
    <s v="Cancel Completed"/>
    <s v="HSI Bisnis Promo Hari Pelanggan Nasional PSB 70% - 150 Mbps"/>
    <s v="INDIBIZ"/>
    <m/>
    <m/>
    <d v="2026-10-05T08:00:00"/>
    <s v="2026-10-05 08:00:00 | Nama PIC : Bp Jodik No HP : 081806080058 No Alt : - M Janji : 05 Oktober 2026 Jam Pasang : Pagi / Siang Note : hubungi pelanggan jika ingin kelokasi "/>
    <m/>
    <m/>
    <m/>
    <e v="#NUM!"/>
    <e v="#NUM!"/>
    <x v="1"/>
  </r>
  <r>
    <n v="620"/>
    <n v="1002618123"/>
    <n v="3"/>
    <x v="3"/>
    <n v="5"/>
    <s v="SBY SELATAN"/>
    <s v="MANYAR"/>
    <s v="MYR"/>
    <s v="REG"/>
    <s v="AO"/>
    <x v="0"/>
    <m/>
    <s v="Completed (PS)"/>
    <s v="RBS-Regional 3"/>
    <d v="2026-10-01T14:33:24"/>
    <d v="2026-10-02T19:37:06"/>
    <n v="69402439"/>
    <m/>
    <n v="152303244298"/>
    <s v="ALIAND STAR INDONESIA"/>
    <s v="ODP-MYR-FQP/40"/>
    <s v="WO065521944"/>
    <m/>
    <m/>
    <m/>
    <n v="112.780497"/>
    <n v="-7.2836188000000002"/>
    <s v="|MN02446|/ALIAND STAR INDONESIA/Andhiyani khoirunnisa/082229627293/andhiyani23@gmail.com/HSI Bisnis Promo HUT Telkom (1:1) 50 Mbps (Rp 355.000) PSB Rp 150.000"/>
    <s v="Sales Force DBS"/>
    <m/>
    <m/>
    <m/>
    <m/>
    <m/>
    <m/>
    <m/>
    <m/>
    <s v="Management Janji"/>
    <s v="2026-10-03 08:00:00|Nama Pic : IBU ANDI No Hp Pic : 082229627293 Jam Pemasangan : 08:00 - 12.00 Tanggal Pemasangan : JUMAT 2 OKTOBER 2026 Info Tambahan : Hubungi pelanggan sebelum datang ke lokasi|40000798|MYDITA"/>
    <s v="FCC"/>
    <d v="2026-01-10T14:40:16"/>
    <d v="2026-10-03T08:00:00"/>
    <m/>
    <s v="PS"/>
    <s v="MANYAR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8:00:00"/>
    <s v="2026-10-03 08:00:00|Nama Pic : IBU ANDI No Hp Pic : 082229627293 Jam Pemasangan : 08:00 - 12.00 Tanggal Pemasangan : JUMAT 2 OKTOBER 2026 Info Tambahan : Hubungi pelanggan sebelum datang ke lokasi|40000798|MYDITA"/>
    <n v="2026"/>
    <n v="10"/>
    <n v="2"/>
    <d v="2026-10-02T00:00:00"/>
    <n v="-1.3333333333357587"/>
    <x v="0"/>
  </r>
  <r>
    <n v="621"/>
    <n v="1002618719"/>
    <n v="3"/>
    <x v="3"/>
    <n v="5"/>
    <s v="SBY SELATAN"/>
    <s v="MANYAR"/>
    <s v="MYR"/>
    <s v="REG"/>
    <s v="AO"/>
    <x v="0"/>
    <m/>
    <s v="Completed (PS)"/>
    <s v="RBS-Regional 3"/>
    <d v="2026-10-01T17:24:30"/>
    <d v="2026-10-02T19:09:30"/>
    <n v="69402645"/>
    <m/>
    <n v="152303245581"/>
    <s v="ALIAND STAR INDONESIA"/>
    <s v="ODP-MYR-FQP/38"/>
    <s v="WO065555688"/>
    <m/>
    <m/>
    <m/>
    <n v="112.780497"/>
    <n v="-7.2836188000000002"/>
    <s v="|MN02446|/ALIAND STAR INDONESIA/Andhiyani khoirunnisa/082229627293/andhiyani23@gmail.com/HSI Bisnis Promo HUT Telkom (1:1) 50 Mbps (Rp 355.000) PSB Rp 150.000"/>
    <s v="Sales Force DBS"/>
    <m/>
    <m/>
    <m/>
    <m/>
    <m/>
    <m/>
    <m/>
    <m/>
    <s v="Management Janji"/>
    <s v="2026-10-04 08:00:00|Jam pemasangan : 12.00 Info Tambahan : Hubungi pelanggan dulu sebelum ke lokasi terimakasih|40951377|MYDITA"/>
    <s v="FCC"/>
    <d v="2026-01-10T17:25:35"/>
    <d v="2026-10-04T08:00:00"/>
    <m/>
    <s v="PS"/>
    <s v="MANYAR"/>
    <s v="NO ADDON"/>
    <n v="2026100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4T08:00:00"/>
    <s v="2026-10-04 08:00:00|Jam pemasangan : 12.00 Info Tambahan : Hubungi pelanggan dulu sebelum ke lokasi terimakasih|40951377|MYDITA"/>
    <n v="2026"/>
    <n v="10"/>
    <n v="2"/>
    <d v="2026-10-02T00:00:00"/>
    <n v="-2.3333333333357587"/>
    <x v="0"/>
  </r>
  <r>
    <n v="622"/>
    <n v="1002620434"/>
    <n v="3"/>
    <x v="3"/>
    <n v="5"/>
    <s v="SBY SELATAN"/>
    <s v="MANYAR"/>
    <s v="MYR"/>
    <s v="REG"/>
    <s v="AO"/>
    <x v="0"/>
    <m/>
    <s v="Completed (PS)"/>
    <s v="RBS-Regional 3"/>
    <d v="2026-10-02T16:28:12"/>
    <d v="2026-10-02T18:19:57"/>
    <n v="69400564"/>
    <m/>
    <n v="152303245782"/>
    <s v="toko novita"/>
    <s v="ODP-MYR-FYA/04"/>
    <s v="WO065599838"/>
    <m/>
    <m/>
    <m/>
    <n v="112.7825653"/>
    <n v="-7.2943269519999996"/>
    <s v="MD|MYDB-20260928269851|DN00001/MN01993|toko novita|087799191323"/>
    <s v="MYDIGIBIZPARTNER"/>
    <m/>
    <m/>
    <m/>
    <m/>
    <m/>
    <m/>
    <m/>
    <m/>
    <s v="Management Janji"/>
    <s v="2026-09-30 08:00:00 | Tanggal pemasangan: 30/09/2026  Jam pemasangan : pagi / siang  Info Tambahan : Hubungi pelanggan dulu sebelum ke lokasi  terima kasih."/>
    <s v="FCC"/>
    <d v="2026-02-10T16:40:22"/>
    <m/>
    <m/>
    <s v="PS"/>
    <s v="MANYAR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7:00:00"/>
    <s v="2026-09-30 08:00:00 | Tanggal pemasangan: 30/09/2026  Jam pemasangan : pagi / siang  Info Tambahan : Hubungi pelanggan dulu sebelum ke lokasi  terima kasih."/>
    <n v="2026"/>
    <n v="10"/>
    <n v="2"/>
    <d v="2026-10-02T00:00:00"/>
    <n v="-0.29166666666424135"/>
    <x v="0"/>
  </r>
  <r>
    <n v="623"/>
    <n v="1002620872"/>
    <n v="3"/>
    <x v="3"/>
    <n v="5"/>
    <s v="SBY SELATAN"/>
    <s v="MANYAR"/>
    <s v="MYR"/>
    <s v="REG"/>
    <s v="AO"/>
    <x v="0"/>
    <s v="1P INET"/>
    <s v="Completed (PS)"/>
    <s v="RBS-Regional 3"/>
    <d v="2026-10-03T11:28:35"/>
    <d v="2026-10-03T18:53:36"/>
    <n v="69403546"/>
    <m/>
    <n v="152303245938"/>
    <s v="PT Mamari Keluarga Sejahtera"/>
    <s v="ODP-MYR-FMT/03 FMT/D01/03.01"/>
    <s v="WO065640196"/>
    <m/>
    <m/>
    <m/>
    <n v="112.781138"/>
    <n v="-7.3057619999999996"/>
    <s v="|MC80156|MYIA-005976073661/POI/Qori wahyuni/082172240262/qori.oie@gmail.com"/>
    <s v="MYIB_ASSISTANT"/>
    <m/>
    <m/>
    <m/>
    <m/>
    <m/>
    <m/>
    <m/>
    <m/>
    <s v="Management Janji"/>
    <s v="2026-10-04 08:00:00 | Tanggal pemasangan: 04/11//2026 Jam pemasangan : pagi/siang Info Tambahan : Hubungi pelanggan dulu sebelum ke lokasi. terima kasih"/>
    <s v="FCC"/>
    <d v="2026-03-10T11:39:58"/>
    <d v="2026-10-04T08:00:00"/>
    <m/>
    <s v="PS"/>
    <s v="MANYAR"/>
    <s v="NO ADDON"/>
    <n v="20261003"/>
    <s v="Completed"/>
    <s v="HSI Bisnis Promo Hari Pelanggan Nasional PSB 70% - 50 Mbps"/>
    <s v="INDIBIZ"/>
    <m/>
    <m/>
    <d v="2026-10-04T08:00:00"/>
    <s v="2026-10-04 08:00:00 | Tanggal pemasangan: 04/11//2026 Jam pemasangan : pagi/siang Info Tambahan : Hubungi pelanggan dulu sebelum ke lokasi. terima kasih"/>
    <n v="2026"/>
    <n v="10"/>
    <n v="3"/>
    <d v="2026-10-03T00:00:00"/>
    <n v="-1.3333333333357587"/>
    <x v="0"/>
  </r>
  <r>
    <n v="624"/>
    <n v="1002620834"/>
    <n v="3"/>
    <x v="3"/>
    <n v="5"/>
    <s v="SBY SELATAN"/>
    <s v="MANYAR"/>
    <s v="MYR"/>
    <s v="REG"/>
    <s v="AO"/>
    <x v="0"/>
    <s v="1P INET"/>
    <s v="Completed (PS)"/>
    <s v="RBS-Regional 3"/>
    <d v="2026-10-03T10:37:40"/>
    <d v="2026-10-04T16:48:57"/>
    <n v="69403518"/>
    <m/>
    <n v="152303243536"/>
    <s v="SAKINAH USMANY"/>
    <s v="ODP-MYR-FWZ/38 FWZ/D04/38.01"/>
    <s v="WO065634090"/>
    <m/>
    <m/>
    <m/>
    <n v="112.796211"/>
    <n v="-7.2906975999999997"/>
    <s v="MD|MYDB-20261002270196|DN00001/MN00442|SAKINAH USMANY|081233555720"/>
    <s v="MYDIGIBIZPARTNER"/>
    <m/>
    <m/>
    <m/>
    <m/>
    <m/>
    <m/>
    <m/>
    <m/>
    <s v="Management Janji"/>
    <s v="2026-10-04 08:00:00 | Tanggal pemasangan : 04 OKTOBER 2026 Jam pemasangan : pagi/siang Info Tambahan : Hubungi pelanggan dulu sebelum ke lokasi terima kasih"/>
    <s v="FCC"/>
    <d v="2026-03-10T10:40:11"/>
    <d v="2026-10-04T08:00:00"/>
    <m/>
    <s v="PS"/>
    <s v="MANYAR"/>
    <s v="OCA"/>
    <n v="20261004"/>
    <s v="Completed"/>
    <s v="HSI Bisnis Basic Bundling OCA Breach Checker Promo H2 2026 PSB 70% - 50 Mbps"/>
    <s v="INDIBIZ"/>
    <m/>
    <m/>
    <d v="2026-10-04T08:00:00"/>
    <s v="2026-10-04 08:00:00 | Tanggal pemasangan : 04 OKTOBER 2026 Jam pemasangan : pagi/siang Info Tambahan : Hubungi pelanggan dulu sebelum ke lokasi terima kasih"/>
    <n v="2026"/>
    <n v="10"/>
    <n v="4"/>
    <d v="2026-10-04T00:00:00"/>
    <n v="-0.33333333333575865"/>
    <x v="0"/>
  </r>
  <r>
    <n v="625"/>
    <n v="1002622326"/>
    <n v="3"/>
    <x v="3"/>
    <n v="5"/>
    <s v="SBY SELATAN"/>
    <s v="MANYAR"/>
    <s v="MYR"/>
    <s v="REG"/>
    <s v="AO"/>
    <x v="0"/>
    <s v="1P INET"/>
    <s v="Completed (PS)"/>
    <s v="RBS-Regional 3"/>
    <d v="2026-10-05T12:38:40"/>
    <d v="2026-10-06T13:46:19"/>
    <n v="69404305"/>
    <m/>
    <n v="152303244071"/>
    <s v="PT Bumbu bunda elia sukses"/>
    <s v="ODP-MYR-FW/21 FW/D02/01.21"/>
    <s v="WO065765991"/>
    <m/>
    <m/>
    <m/>
    <n v="112.809578"/>
    <n v="-7.2617880000000001"/>
    <s v="|MN00843|MYIA-010549905970/POI/JONATHAN HANDOKO/089518691029/lovita.saputri@momuung.co.id"/>
    <s v="MYIB_ASSISTANT"/>
    <m/>
    <m/>
    <m/>
    <m/>
    <m/>
    <m/>
    <m/>
    <m/>
    <s v="Management Janji"/>
    <s v="2026-10-06 11:00:00 | Nama PIC : Ibu Lovita No HP : 089518691029 Alt : - M Janji : 06 Okt 2026 Jam Pasang : Pagi / Siang Note : hubungi pelanggan jika ingin kelokasi "/>
    <s v="FCC"/>
    <d v="2026-05-10T13:40:15"/>
    <d v="2026-10-06T11:00:00"/>
    <m/>
    <s v="PS"/>
    <s v="MANYAR"/>
    <s v="NO ADDON"/>
    <n v="20261006"/>
    <s v="Completed"/>
    <s v="HSI Bisnis Promo Hari Pelanggan Nasional PSB 70% - 300 Mbps"/>
    <s v="INDIBIZ"/>
    <m/>
    <m/>
    <d v="2026-10-06T11:00:00"/>
    <s v="2026-10-06 11:00:00 | Nama PIC : Ibu Lovita No HP : 089518691029 Alt : - M Janji : 06 Okt 2026 Jam Pasang : Pagi / Siang Note : hubungi pelanggan jika ingin kelokasi "/>
    <n v="2026"/>
    <n v="10"/>
    <n v="6"/>
    <d v="2026-10-06T00:00:00"/>
    <n v="-0.45833333333575865"/>
    <x v="0"/>
  </r>
  <r>
    <n v="626"/>
    <n v="1002622325"/>
    <n v="3"/>
    <x v="3"/>
    <n v="5"/>
    <s v="SBY SELATAN"/>
    <s v="MANYAR"/>
    <s v="MYR"/>
    <s v="REG"/>
    <s v="AO"/>
    <x v="0"/>
    <s v="1P INET"/>
    <s v="Completed (PS)"/>
    <s v="RBS-Regional 3"/>
    <d v="2026-10-05T12:38:35"/>
    <d v="2026-10-06T14:26:57"/>
    <n v="69404284"/>
    <m/>
    <n v="152303244070"/>
    <s v="PT Ibu sayang anak sukses"/>
    <s v="ODP-MYR-FW/21 FW/D02/01.21"/>
    <s v="WO065765990"/>
    <m/>
    <m/>
    <m/>
    <n v="112.809578"/>
    <n v="-7.2617880000000001"/>
    <s v="|MN00843|MYIA-003983651492/POI/JONATHAN HANDOKO/089518691029/lovita.saputri@momuung.co.id"/>
    <s v="MYIB_ASSISTANT"/>
    <m/>
    <m/>
    <m/>
    <m/>
    <m/>
    <m/>
    <m/>
    <m/>
    <s v="Management Janji"/>
    <s v="2026-10-06 11:00:00 | Nama PIC : Ibu Lovita No HP : 089518691029 Alt : - M Janji : 06 Okt 2026 Jam Pasang : Pagi / Siang Note : hubungi pelanggan jika ingin kelokasi "/>
    <s v="FCC"/>
    <d v="2026-05-10T13:40:15"/>
    <d v="2026-10-06T11:00:00"/>
    <m/>
    <s v="PS"/>
    <s v="MANYAR"/>
    <s v="NO ADDON"/>
    <n v="20261006"/>
    <s v="Completed"/>
    <s v="HSI Bisnis Promo Hari Pelanggan Nasional PSB 70% - 300 Mbps"/>
    <s v="INDIBIZ"/>
    <m/>
    <m/>
    <d v="2026-10-06T11:00:00"/>
    <s v="2026-10-06 11:00:00 | Nama PIC : Ibu Lovita No HP : 089518691029 Alt : - M Janji : 06 Okt 2026 Jam Pasang : Pagi / Siang Note : hubungi pelanggan jika ingin kelokasi "/>
    <n v="2026"/>
    <n v="10"/>
    <n v="6"/>
    <d v="2026-10-06T00:00:00"/>
    <n v="-0.45833333333575865"/>
    <x v="0"/>
  </r>
  <r>
    <n v="627"/>
    <n v="1002630715"/>
    <n v="3"/>
    <x v="3"/>
    <n v="5"/>
    <s v="SBY SELATAN"/>
    <s v="MANYAR"/>
    <s v="MYR"/>
    <s v="REG"/>
    <s v="AO"/>
    <x v="0"/>
    <s v="1P INET"/>
    <s v="Completed (PS)"/>
    <s v="RBS-Regional 3"/>
    <d v="2026-10-10T10:29:35"/>
    <d v="2026-10-11T16:28:08"/>
    <n v="69407778"/>
    <m/>
    <n v="152303241552"/>
    <s v="YUNGHO RESTO"/>
    <s v="ODP-MYR-FGX/12 FGX/D02/12.01"/>
    <s v="WO066140515"/>
    <m/>
    <m/>
    <m/>
    <n v="112.76764540000001"/>
    <n v="-7.2665177999999999"/>
    <s v="|MN02280|MYIA-015117166412/POI/anggara Marcellinus kevin/08575991853/kevindjiefanya@gmail.com"/>
    <s v="MYIB_ASSISTANT"/>
    <m/>
    <m/>
    <m/>
    <m/>
    <m/>
    <m/>
    <m/>
    <m/>
    <s v="Management Janji"/>
    <s v="2026-10-11 11:00:00 | Nama PIC : YUNGHO RESTO No HP : 08575991853 No Alt : - M Janji : sabtu 10 oktober  2026 Jam Pasang : Pagi / Siang Note : hubungi pelanggan jika ingin ke lokasi, terima kasih. "/>
    <s v="FCC"/>
    <d v="2026-10-10T10:40:05"/>
    <d v="2026-10-11T11:00:00"/>
    <m/>
    <s v="PS"/>
    <s v="MANYAR"/>
    <s v="NO ADDON"/>
    <n v="20261011"/>
    <s v="Completed"/>
    <s v="HSI Bisnis Basic Promo Hari Pelanggan Nasional PSB 70% - 100 Mbps"/>
    <s v="INDIBIZ"/>
    <m/>
    <m/>
    <d v="2026-10-11T11:00:00"/>
    <s v="2026-10-11 11:00:00 | Nama PIC : YUNGHO RESTO No HP : 08575991853 No Alt : - M Janji : sabtu 10 oktober  2026 Jam Pasang : Pagi / Siang Note : hubungi pelanggan jika ingin ke lokasi, terima kasih. "/>
    <n v="2026"/>
    <n v="10"/>
    <n v="11"/>
    <d v="2026-10-11T00:00:00"/>
    <n v="-0.45833333333575865"/>
    <x v="0"/>
  </r>
  <r>
    <n v="628"/>
    <n v="1002634907"/>
    <n v="3"/>
    <x v="3"/>
    <n v="5"/>
    <s v="SBY SELATAN"/>
    <s v="MANYAR"/>
    <s v="MYR"/>
    <s v="REG"/>
    <s v="AO"/>
    <x v="0"/>
    <s v="1P INET"/>
    <s v="Completed (PS)"/>
    <s v="RBS-Regional 3"/>
    <d v="2026-10-13T12:55:39"/>
    <d v="2026-10-13T17:20:41"/>
    <n v="69409343"/>
    <m/>
    <n v="152303240518"/>
    <s v="WARKOP MEPET"/>
    <s v="ODP-MYR-FLE/09 FLE/D02/09.01"/>
    <s v="WO066329174"/>
    <m/>
    <m/>
    <m/>
    <n v="112.78018179999999"/>
    <n v="-7.3007552000000002"/>
    <s v="|MN00086|MYIA-096925800279/POI/AGUS YULISTIYO/08176656606/pocongkembar@gmail.com"/>
    <s v="MYIB_ASSISTANT"/>
    <m/>
    <m/>
    <m/>
    <m/>
    <m/>
    <m/>
    <m/>
    <m/>
    <s v="Management Janji"/>
    <s v="2026-10-14 11:00:00 | Manja : 14 Okt 2026 Jam : Pagi (08.00) Note : Hubungi pelanggan terlebih dahulu"/>
    <s v="FCC"/>
    <s v="13-10-2026 13:25:28"/>
    <d v="2026-10-14T11:00:00"/>
    <m/>
    <s v="PS"/>
    <s v="MANYAR"/>
    <s v="NO ADDON"/>
    <n v="20261013"/>
    <s v="Completed"/>
    <s v="HSI Bisnis Promo Hari Pelanggan Nasional PSB 70% - 50 Mbps"/>
    <s v="INDIBIZ"/>
    <m/>
    <m/>
    <d v="2026-10-14T11:00:00"/>
    <s v="2026-10-14 11:00:00 | Manja : 14 Okt 2026 Jam : Pagi (08.00) Note : Hubungi pelanggan terlebih dahulu"/>
    <n v="2026"/>
    <n v="10"/>
    <n v="13"/>
    <d v="2026-10-13T00:00:00"/>
    <n v="-1.4583333333357587"/>
    <x v="0"/>
  </r>
  <r>
    <n v="629"/>
    <n v="1002625053"/>
    <n v="3"/>
    <x v="3"/>
    <n v="5"/>
    <s v="SBY SELATAN"/>
    <s v="MANYAR"/>
    <s v="MYR"/>
    <s v="REG"/>
    <s v="AO"/>
    <x v="0"/>
    <s v="1P INET"/>
    <s v="MIA - INVALID SURVEY"/>
    <s v="RBS-Regional 3"/>
    <d v="2026-10-06T16:52:39"/>
    <d v="2026-10-08T09:43:03"/>
    <n v="69405349"/>
    <m/>
    <n v="152303240673"/>
    <s v="KOST MANYAR"/>
    <s v="ODP-MYR-FQD/15 FQD/D02/15.01"/>
    <s v="WO065882564"/>
    <m/>
    <m/>
    <m/>
    <n v="112.771637029945"/>
    <n v="-7.2886098467285496"/>
    <s v="MD|MYDB-20261006270372|DN00001/MN00884|KOST MANYAR|082338719388"/>
    <s v="MYDIGIBIZPARTNER"/>
    <m/>
    <m/>
    <m/>
    <m/>
    <m/>
    <m/>
    <m/>
    <m/>
    <s v="Management Janji"/>
    <s v="2026-10-08 11:00:00 | Waktu pemasangan: 06 oktober 2026 Jam pemasangan : 08.00 - 12.00 Mohon hubungi pelanggan sebelum ke lokasi  Terima kasih "/>
    <s v="FCC"/>
    <d v="2026-06-10T16:55:20"/>
    <d v="2026-10-08T11:00:00"/>
    <m/>
    <s v="SURVEY_NEW_MANJA"/>
    <s v="MANYAR"/>
    <s v="NO ADDON"/>
    <m/>
    <s v="MIE - INVALID SURVEY - Kendala Jalur/Rute Tarikan"/>
    <s v="HSI Bisnis Promo Hari Pelanggan Nasional PSB 70% - 300 Mbps"/>
    <s v="INDIBIZ"/>
    <m/>
    <m/>
    <d v="2026-10-08T11:00:00"/>
    <s v="2026-10-08 11:00:00 | Waktu pemasangan: 06 oktober 2026 Jam pemasangan : 08.00 - 12.00 Mohon hubungi pelanggan sebelum ke lokasi  Terima kasih "/>
    <m/>
    <m/>
    <m/>
    <e v="#NUM!"/>
    <e v="#NUM!"/>
    <x v="1"/>
  </r>
  <r>
    <n v="630"/>
    <n v="1002618820"/>
    <n v="3"/>
    <x v="3"/>
    <n v="5"/>
    <s v="SBY SELATAN"/>
    <s v="KETINTANG"/>
    <s v="RKT"/>
    <s v="REG"/>
    <s v="AO"/>
    <x v="0"/>
    <s v="1P INET"/>
    <s v="Completed (PS)"/>
    <s v="RBS-Regional 3"/>
    <d v="2026-10-01T19:37:39"/>
    <d v="2026-10-03T14:09:29"/>
    <n v="69402688"/>
    <m/>
    <n v="152308243565"/>
    <s v="PT. Karya Asta Sedana"/>
    <s v="ODP-RKT-FDF/47 FDF/D03/01.47"/>
    <s v="WO065529924"/>
    <m/>
    <m/>
    <m/>
    <n v="112.755453586578"/>
    <n v="-7.3179974751349901"/>
    <s v="|MB00449|MYIA-069372422186/POI/bapak/085212553798/sutra.rizyan@kas.co.id"/>
    <s v="MYIB_ASSISTANT"/>
    <m/>
    <m/>
    <m/>
    <m/>
    <m/>
    <m/>
    <m/>
    <m/>
    <s v="Management Janji"/>
    <s v="2026-10-03 08:00:00 | Nama Pic : BP SUTRA No Hp Pic : 085212553798 Jam Pemasangan : 08:00 - 12.00 Tanggal Pemasangan : JUMAT 2 OKTOBER 2026 Info Tambahan : Hubungi pelanggan sebelum datang ke lokasi"/>
    <s v="FCC"/>
    <d v="2026-01-10T19:40:32"/>
    <d v="2026-10-03T08:00:00"/>
    <m/>
    <s v="PS"/>
    <s v="RUNGKUT"/>
    <s v="NO ADDON"/>
    <n v="20261003"/>
    <s v="Completed"/>
    <s v="HSI Bisnis Promo Hari Pelanggan Nasional PSB 70% - 50 Mbps"/>
    <s v="INDIBIZ"/>
    <m/>
    <m/>
    <d v="2026-10-03T08:00:00"/>
    <s v="2026-10-03 08:00:00 | Nama Pic : BP SUTRA No Hp Pic : 085212553798 Jam Pemasangan : 08:00 - 12.00 Tanggal Pemasangan : JUMAT 2 OKTOBER 2026 Info Tambahan : Hubungi pelanggan sebelum datang ke lokasi"/>
    <n v="2026"/>
    <n v="10"/>
    <n v="3"/>
    <d v="2026-10-03T00:00:00"/>
    <n v="-0.33333333333575865"/>
    <x v="0"/>
  </r>
  <r>
    <n v="631"/>
    <n v="1002621618"/>
    <n v="3"/>
    <x v="3"/>
    <n v="5"/>
    <s v="SBY SELATAN"/>
    <s v="KETINTANG"/>
    <s v="RKT"/>
    <s v="REG"/>
    <s v="AO"/>
    <x v="0"/>
    <m/>
    <s v="Completed (PS)"/>
    <s v="RBS-Regional 3"/>
    <d v="2026-10-05T08:46:10"/>
    <d v="2026-10-10T14:05:26"/>
    <n v="69404040"/>
    <m/>
    <n v="152308243593"/>
    <s v="WARUNG KOPI HANAN"/>
    <s v="ODP-RKT-FBH/16"/>
    <s v="WO065795810"/>
    <m/>
    <m/>
    <m/>
    <n v="112.7420724"/>
    <n v="-7.3060653999999996"/>
    <s v="|MN02435|/WARUNG KOPI HANAN/EKO WIHANAN/081230192211/Ewihanan@gmail.com/HSI Bisnis Winback + Antares Eazy (1:1) 100 Mbps (Rp 640.000) PSB Rp 150.000/"/>
    <s v="Sales Force DBS"/>
    <m/>
    <m/>
    <m/>
    <m/>
    <m/>
    <m/>
    <m/>
    <m/>
    <s v="Management Janji"/>
    <s v="2026-10-10 11:00:00|M Janji : 10 Oct 2026 Jam Pasang : Siang Note : hubungi pelanggan jika ingin ke lokasi, terima kasih.|40941148|MYDITA"/>
    <s v="FCC"/>
    <d v="2026-05-10T08:55:22"/>
    <d v="2026-10-10T11:00:00"/>
    <m/>
    <s v="PS"/>
    <s v="RUNGKUT"/>
    <s v="ANTAREZ"/>
    <n v="20261010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10-10T11:00:00"/>
    <s v="2026-10-10 11:00:00|M Janji : 10 Oct 2026 Jam Pasang : Siang Note : hubungi pelanggan jika ingin ke lokasi, terima kasih.|40941148|MYDITA"/>
    <n v="2026"/>
    <n v="10"/>
    <n v="10"/>
    <d v="2026-10-10T00:00:00"/>
    <n v="-0.45833333333575865"/>
    <x v="0"/>
  </r>
  <r>
    <n v="632"/>
    <n v="1002624935"/>
    <n v="3"/>
    <x v="3"/>
    <n v="5"/>
    <s v="SBY SELATAN"/>
    <s v="KETINTANG"/>
    <s v="RKT"/>
    <s v="REG"/>
    <s v="AO"/>
    <x v="0"/>
    <m/>
    <s v="Completed (PS)"/>
    <s v="RBS-Regional 3"/>
    <d v="2026-10-06T16:13:49"/>
    <d v="2026-10-06T18:00:24"/>
    <n v="69403975"/>
    <m/>
    <n v="152308243614"/>
    <s v="BALAP KOPI"/>
    <s v="ODP-RKT-FCD/09"/>
    <s v="WO065878958"/>
    <m/>
    <m/>
    <m/>
    <n v="112.761"/>
    <n v="-7.3064"/>
    <s v="|MN02435|/BALAP KOPI/088989169275/sylvirimayanti33@gmail.com/HSI Bisnis Winback + Antares Eazy (1:1) 100 Mbps (Rp 640.000) PSB Rp 150.000/SYLVI RIMAYANTI/-7.306900, 112.761197"/>
    <s v="Sales Force DBS"/>
    <m/>
    <m/>
    <m/>
    <m/>
    <m/>
    <m/>
    <m/>
    <m/>
    <s v="Management Janji"/>
    <s v="2026-10-05 15:00:00|Tanggal pemasangan : 05 OKTOBER 2026  Jam pemasangan : pagi/siang  Info Tambahan : Hubungi pelanggan dulu sebelum ke lokasi  terima kasih|40010577|MYDITA"/>
    <s v="FCC"/>
    <d v="2026-06-10T16:40:46"/>
    <m/>
    <m/>
    <s v="PS"/>
    <s v="RUNGKUT"/>
    <s v="ANTAREZ"/>
    <n v="20261006"/>
    <s v="Completed"/>
    <s v="- E23015;E23015 ~ ES23 - Perangkat ONT[0]  - E23015~null~44292;E23015||11||Abodemen 0[0]  - E23015~null~E23015_SWONTDUALB;SWONTDUALB ~ Biaya Sewa ONT Dual Band ~ E23015[50000]  - E24057;E24057 ~ ES24 - Paket HSI Bisnis (HSIE) Khusus Winback[0]  - E24057~n"/>
    <s v="INDIBIZ"/>
    <m/>
    <m/>
    <d v="2026-10-06T07:00:00"/>
    <s v="2026-10-05 15:00:00|Tanggal pemasangan : 05 OKTOBER 2026  Jam pemasangan : pagi/siang  Info Tambahan : Hubungi pelanggan dulu sebelum ke lokasi  terima kasih|40010577|MYDITA"/>
    <n v="2026"/>
    <n v="10"/>
    <n v="6"/>
    <d v="2026-10-06T00:00:00"/>
    <n v="-0.29166666666424135"/>
    <x v="0"/>
  </r>
  <r>
    <n v="633"/>
    <n v="1002634538"/>
    <n v="3"/>
    <x v="3"/>
    <n v="5"/>
    <s v="SBY SELATAN"/>
    <s v="KETINTANG"/>
    <s v="RKT"/>
    <s v="REG"/>
    <s v="AO"/>
    <x v="0"/>
    <s v="1P INET"/>
    <s v="Completed (PS)"/>
    <s v="RBS-Regional 3"/>
    <d v="2026-10-13T10:47:35"/>
    <d v="2026-10-14T13:10:47"/>
    <n v="69409219"/>
    <m/>
    <n v="152308243683"/>
    <s v="source lab indonesia"/>
    <s v="ODP-RKT-FTY/52 FTY/D06/52.01"/>
    <s v="WO066315080"/>
    <m/>
    <m/>
    <m/>
    <n v="112.746325"/>
    <n v="-7.3205150000000003"/>
    <s v="|MC20232|MYIA-078054635868/POI/norman dewantoro/082143859123/sourcelab.id@gmail.com"/>
    <s v="MYIB_ASSISTANT"/>
    <m/>
    <m/>
    <m/>
    <m/>
    <m/>
    <m/>
    <m/>
    <m/>
    <s v="Management Janji"/>
    <s v="2026-10-14 08:00:00 | Nama Pic : bp norman  No Hp Pic : 082143859123 No alt : - Jam Pemasangan : pagi  Tanggal Pemasangan : 14 Oktober 2026"/>
    <s v="FCC"/>
    <s v="13-10-2026 10:55:12"/>
    <d v="2026-10-14T08:00:00"/>
    <m/>
    <s v="PS"/>
    <s v="RUNGKUT"/>
    <s v="NO ADDON"/>
    <n v="20261014"/>
    <s v="Completed"/>
    <s v="HSI Bisnis Basic Promo Hari Pelanggan Nasional PSB 70% - 50 Mbps"/>
    <s v="INDIBIZ"/>
    <m/>
    <m/>
    <d v="2026-10-14T08:00:00"/>
    <s v="2026-10-14 08:00:00 | Nama Pic : bp norman  No Hp Pic : 082143859123 No alt : - Jam Pemasangan : pagi  Tanggal Pemasangan : 14 Oktober 2026"/>
    <n v="2026"/>
    <n v="10"/>
    <n v="14"/>
    <d v="2026-10-14T00:00:00"/>
    <n v="-0.33333333333575865"/>
    <x v="0"/>
  </r>
  <r>
    <n v="634"/>
    <n v="1002634046"/>
    <n v="3"/>
    <x v="3"/>
    <n v="5"/>
    <s v="SBY SELATAN"/>
    <s v="KETINTANG"/>
    <s v="RKT"/>
    <s v="REG"/>
    <s v="AO"/>
    <x v="0"/>
    <s v="1P INET"/>
    <s v="Completed (PS)"/>
    <s v="RBS-Regional 3"/>
    <d v="2026-10-13T08:52:34"/>
    <d v="2026-10-14T14:49:03"/>
    <n v="69409051"/>
    <m/>
    <n v="152308243653"/>
    <s v="PT. WIN OADIRA SUKSES"/>
    <s v="ODP-RKT-FKT/08 FKT/D01/08.01"/>
    <s v="WO066304326"/>
    <m/>
    <m/>
    <m/>
    <n v="112.7522319"/>
    <n v="-7.3181209000000003"/>
    <s v="MD|MYDB-20261012270604|DN00001/MN00443|PT. WIN OADIRA SUKSES|6281234501069"/>
    <s v="MYDIGIBIZPARTNER"/>
    <m/>
    <m/>
    <m/>
    <m/>
    <m/>
    <m/>
    <m/>
    <m/>
    <s v="Management Janji"/>
    <s v="2026-10-14 08:00:00 | Jam Pemasangan : 08:00 - 12.00 Tanggal Pemasangan : RABU 14 OKTOBER 2026 Info Tambahan : Hubungi pelanggan sebelum datang ke lokasi"/>
    <s v="FCC"/>
    <s v="13-10-2026 08:55:14"/>
    <d v="2026-10-14T08:00:00"/>
    <m/>
    <s v="PS"/>
    <s v="RUNGKUT"/>
    <s v="NO ADDON"/>
    <n v="20261014"/>
    <s v="Completed"/>
    <s v="HSI Bisnis Promo Hari Pelanggan Nasional PSB 70% - 200 Mbps"/>
    <s v="INDIBIZ"/>
    <m/>
    <m/>
    <d v="2026-10-14T08:00:00"/>
    <s v="2026-10-14 08:00:00 | Jam Pemasangan : 08:00 - 12.00 Tanggal Pemasangan : RABU 14 OKTOBER 2026 Info Tambahan : Hubungi pelanggan sebelum datang ke lokasi"/>
    <n v="2026"/>
    <n v="10"/>
    <n v="14"/>
    <d v="2026-10-14T00:00:00"/>
    <n v="-0.33333333333575865"/>
    <x v="0"/>
  </r>
  <r>
    <n v="635"/>
    <n v="1002621494"/>
    <n v="3"/>
    <x v="3"/>
    <n v="5"/>
    <s v="SBY SELATAN"/>
    <s v="KETINTANG"/>
    <s v="RKT"/>
    <s v="REG"/>
    <s v="AO"/>
    <x v="0"/>
    <m/>
    <s v="102 | FOLLOW UP COMPLETED"/>
    <s v="RBS-Regional 3"/>
    <d v="2026-10-04T16:59:56"/>
    <d v="2026-10-06T16:13:49"/>
    <n v="69403975"/>
    <m/>
    <n v="152308243249"/>
    <s v="BALAP KOPI"/>
    <s v="ODP-RKT-FCD/09"/>
    <s v="WO065725475"/>
    <m/>
    <m/>
    <m/>
    <n v="112.7612716"/>
    <n v="-7.3070893999999997"/>
    <s v="|MN02435|/BALAP KOPI/088989169275/sylvirimayanti33@gmail.com/HSI Bisnis Winback + Antares Eazy (1:1) 100 Mbps (Rp 640.000) PSB Rp 150.000/SYLVI RIMAYANTI/-7.306900, 112.761197"/>
    <s v="Sales Force DBS"/>
    <m/>
    <m/>
    <m/>
    <m/>
    <m/>
    <m/>
    <m/>
    <m/>
    <s v="Management Janji"/>
    <s v="2026-10-05 15:00:00|Tanggal pemasangan : 05 OKTOBER 2026 Jam pemasangan : pagi/siang Info Tambahan : Hubungi pelanggan dulu sebelum ke lokasi terima kasih|40010577|MYDITA"/>
    <s v="FCC"/>
    <d v="2026-04-10T17:25:09"/>
    <d v="2026-10-05T15:00:00"/>
    <m/>
    <s v="REVOKE"/>
    <s v="RUNGKUT"/>
    <s v="ANTAREZ"/>
    <m/>
    <s v="Follow Up Revoke Completed, New Order ID : SC1002624935"/>
    <s v="- E23015;E23015 ~ ES23 - Perangkat ONT[0]  - E23015~null~44292;E23015||11||Abodemen 0[0]  - E23015~null~E23015_SWONTDUALB;SWONTDUALB ~ Biaya Sewa ONT Dual Band ~ E23015[50000]  - E24057;E24057 ~ ES24 - Paket HSI Bisnis (HSIE) Khusus Winback[0]  - E24057~n"/>
    <s v="INDIBIZ"/>
    <m/>
    <m/>
    <d v="2026-10-05T15:00:00"/>
    <s v="2026-10-05 15:00:00|Tanggal pemasangan : 05 OKTOBER 2026 Jam pemasangan : pagi/siang Info Tambahan : Hubungi pelanggan dulu sebelum ke lokasi terima kasih|40010577|MYDITA"/>
    <m/>
    <m/>
    <m/>
    <e v="#NUM!"/>
    <e v="#NUM!"/>
    <x v="1"/>
  </r>
  <r>
    <n v="636"/>
    <n v="1002635560"/>
    <n v="3"/>
    <x v="4"/>
    <n v="4"/>
    <s v="SOLO"/>
    <s v="BOYOLALI"/>
    <s v="BYL"/>
    <s v="REG"/>
    <s v="AO"/>
    <x v="0"/>
    <m/>
    <s v="Cancel Order"/>
    <s v="RBS-Regional 3"/>
    <d v="2026-10-13T16:07:06"/>
    <d v="2026-10-15T13:51:59"/>
    <n v="69407957"/>
    <m/>
    <n v="141553170121"/>
    <s v="LB SIMO BOYOLALI"/>
    <s v="ODP-BYL-FAA/007"/>
    <s v="WO066352605"/>
    <m/>
    <m/>
    <m/>
    <n v="110.676756356927"/>
    <n v="-7.4391598902509699"/>
    <s v="|MN02619|MYIA-052429738460/POI/MUHAMMAD AL RAFI/088267021696/rafialm44@gmail.com"/>
    <s v="MYDIGIBIZPARTNER"/>
    <m/>
    <m/>
    <m/>
    <m/>
    <m/>
    <m/>
    <m/>
    <m/>
    <s v="Management Janji"/>
    <s v="2026-10-11 15:00:00 | Jam pemasangan : 12.00  Info Tambahan : Hubungi pelanggan dulu sebelum ke lokasi  terimakasih   "/>
    <s v="FCC"/>
    <s v="13-10-2026 16:10:00"/>
    <m/>
    <s v="Kendala Pelanggan"/>
    <s v="CANCEL"/>
    <s v="BOYOLALI"/>
    <s v="NO ADDON"/>
    <m/>
    <s v="Order dicancel oleh MOHAMAD GHUFRON HARIS remark : cancel karena pelanggan di hub minta cancel pemasangan,vendor baru tdk tau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3T07:00:00"/>
    <s v="2026-10-11 15:00:00 | Jam pemasangan : 12.00  Info Tambahan : Hubungi pelanggan dulu sebelum ke lokasi  terimakasih   "/>
    <m/>
    <m/>
    <m/>
    <e v="#NUM!"/>
    <e v="#NUM!"/>
    <x v="1"/>
  </r>
  <r>
    <n v="637"/>
    <n v="1002620934"/>
    <n v="3"/>
    <x v="4"/>
    <n v="4"/>
    <s v="SOLO"/>
    <s v="KLATEN"/>
    <s v="DLG"/>
    <s v="REG"/>
    <s v="AO"/>
    <x v="0"/>
    <s v="1P INET"/>
    <s v="Completed (PS)"/>
    <s v="RBS-Regional 3"/>
    <d v="2026-10-03T12:29:34"/>
    <d v="2026-10-05T16:32:26"/>
    <n v="69403570"/>
    <m/>
    <n v="143592107359"/>
    <s v="SD NEGERI 1 BULUREJO"/>
    <s v="ODP-DLG-FG/056 FG/D04/056.01"/>
    <s v="WO065646428"/>
    <m/>
    <m/>
    <m/>
    <n v="110.7244029"/>
    <n v="-7.6536429999999998"/>
    <s v="|MN00951|MYIA-079335081932/POI/Erlin Diah/085704713593/sdnegeribulurejo1@gmail.com"/>
    <s v="MYIB_ASSISTANT"/>
    <m/>
    <m/>
    <m/>
    <m/>
    <m/>
    <m/>
    <m/>
    <m/>
    <s v="Management Janji"/>
    <s v="2026-10-04 11:00:00 | Jam pemasangan : 12.00 Info Tambahan : Hubungi pelanggan dulu sebelum ke lokasi terimakasih  "/>
    <s v="FCC"/>
    <d v="2026-03-10T12:40:12"/>
    <d v="2026-10-04T11:00:00"/>
    <m/>
    <s v="PS"/>
    <s v="DELANGGU"/>
    <s v="NO ADDON"/>
    <n v="20261005"/>
    <s v="Completed"/>
    <s v="HSI Bisnis Promo Hari Pelanggan Nasional PSB 70% - 50 Mbps"/>
    <s v="INDIBIZ"/>
    <m/>
    <m/>
    <d v="2026-10-04T11:00:00"/>
    <s v="2026-10-04 11:00:00 | Jam pemasangan : 12.00 Info Tambahan : Hubungi pelanggan dulu sebelum ke lokasi terimakasih  "/>
    <n v="2026"/>
    <n v="10"/>
    <n v="5"/>
    <d v="2026-10-05T00:00:00"/>
    <n v="0.54166666666424135"/>
    <x v="0"/>
  </r>
  <r>
    <n v="638"/>
    <n v="1002626053"/>
    <n v="3"/>
    <x v="4"/>
    <n v="4"/>
    <s v="SOLO"/>
    <s v="KLATEN"/>
    <s v="DLG"/>
    <s v="REG"/>
    <s v="AO"/>
    <x v="0"/>
    <s v="1P INET"/>
    <s v="Completed (PS)"/>
    <s v="RBS-Regional 3"/>
    <d v="2026-10-07T13:04:35"/>
    <d v="2026-10-08T19:42:51"/>
    <n v="69405828"/>
    <m/>
    <n v="143592109534"/>
    <s v="Politeknik Manufaktur Ceper (Kampus 1)"/>
    <s v="ODP-DLG-FB/003 FB/D01/003.01"/>
    <s v="WO065932497"/>
    <m/>
    <m/>
    <m/>
    <n v="110.6873363"/>
    <n v="-7.6715363999999902"/>
    <s v="|MN00951|MYIA-006888923962/POI/Sutiyoko/082120060020/polmanceper@gmail.com"/>
    <s v="MYIB_ASSISTANT"/>
    <m/>
    <m/>
    <m/>
    <m/>
    <m/>
    <m/>
    <m/>
    <m/>
    <s v="Management Janji"/>
    <s v="2026-10-08 11:00:00 | Nama Pic : IBU SANTI No Hp Pic : 082120060020 Jam Pemasangan : 08:00 - 12.00 Tanggal Pemasangan : KAMIS 08 OKTOBER 2026 Info Tambahan : Hubungi pelanggan sebelum datang ke lokasi"/>
    <s v="FCC"/>
    <d v="2026-07-10T13:10:36"/>
    <d v="2026-10-08T11:00:00"/>
    <m/>
    <s v="PS"/>
    <s v="DELANGGU"/>
    <s v="NO ADDON"/>
    <n v="20261008"/>
    <s v="Completed"/>
    <s v="HSI Bisnis Promo Hari Pelanggan Nasional PSB 70% - 200 Mbps"/>
    <s v="INDIBIZ"/>
    <m/>
    <m/>
    <d v="2026-10-08T11:00:00"/>
    <s v="2026-10-08 11:00:00 | Nama Pic : IBU SANTI No Hp Pic : 082120060020 Jam Pemasangan : 08:00 - 12.00 Tanggal Pemasangan : KAMIS 08 OKTOBER 2026 Info Tambahan : Hubungi pelanggan sebelum datang ke lokasi"/>
    <n v="2026"/>
    <n v="10"/>
    <n v="8"/>
    <d v="2026-10-08T00:00:00"/>
    <n v="-0.45833333333575865"/>
    <x v="0"/>
  </r>
  <r>
    <n v="639"/>
    <n v="1002633687"/>
    <n v="3"/>
    <x v="4"/>
    <n v="4"/>
    <s v="SOLO"/>
    <s v="KLATEN"/>
    <s v="DLG"/>
    <s v="REG"/>
    <s v="AO"/>
    <x v="0"/>
    <s v="1P INET"/>
    <s v="7 | OSS - PROVISIONING ISSUED"/>
    <s v="RBS-Regional 3"/>
    <d v="2026-10-12T16:52:40"/>
    <d v="2026-10-13T15:31:34"/>
    <n v="69408927"/>
    <m/>
    <n v="143592107541"/>
    <s v="SMA NEGERI 1 POLANHARJO"/>
    <s v="ODP-DLG-FE/009 FE/D01/009.01"/>
    <s v="WO066282749"/>
    <m/>
    <m/>
    <m/>
    <n v="110.6500535"/>
    <n v="-7.6099622"/>
    <s v="|MN00943|MYIA-069326582039/POI/AGUS WAHYUDI /087836989354/wahyudiagus1275@gmail.com"/>
    <s v="MYIB_ASSISTANT"/>
    <m/>
    <m/>
    <m/>
    <m/>
    <m/>
    <m/>
    <m/>
    <m/>
    <s v="Management Janji"/>
    <s v="2026-10-13 15:00:00 | Nama PIC : Agus  No HP : 087836989354 No Alt : 0272551718 M Janji : 13 Oktober  2026 Jam Pasang : Pagi / Siang Note : hubungi pelanggan jika ingin kelokasi"/>
    <s v="FCC"/>
    <d v="2026-12-10T17:11:06"/>
    <d v="2026-10-13T15:00:00"/>
    <m/>
    <s v="PI"/>
    <s v="DELANGGU"/>
    <s v="NO ADDON"/>
    <m/>
    <s v="Provisioning Issued"/>
    <s v="HSI Bisnis Basic Promo Hari Pelanggan Nasional PSB 70% - 50 Mbps"/>
    <s v="INDIBIZ"/>
    <m/>
    <m/>
    <d v="2026-10-13T15:00:00"/>
    <s v="2026-10-13 15:00:00 | Nama PIC : Agus  No HP : 087836989354 No Alt : 0272551718 M Janji : 13 Oktober  2026 Jam Pasang : Pagi / Siang Note : hubungi pelanggan jika ingin kelokasi"/>
    <m/>
    <m/>
    <m/>
    <e v="#NUM!"/>
    <e v="#NUM!"/>
    <x v="1"/>
  </r>
  <r>
    <n v="640"/>
    <n v="1002622370"/>
    <n v="3"/>
    <x v="4"/>
    <n v="4"/>
    <s v="SOLO"/>
    <s v="KLATEN"/>
    <s v="KLX"/>
    <s v="REG"/>
    <s v="AO"/>
    <x v="0"/>
    <s v="1P INET"/>
    <s v="Completed (PS)"/>
    <s v="RBS-Regional 3"/>
    <d v="2026-10-05T13:04:39"/>
    <d v="2026-10-06T16:25:53"/>
    <n v="69404314"/>
    <m/>
    <n v="146550124548"/>
    <s v="SMK Negeri 1 Klaten (50mbps)"/>
    <s v="ODP-KLX-FAJ/006 FAJ/D01/006.01"/>
    <s v="WO065768815"/>
    <m/>
    <m/>
    <m/>
    <n v="110.60453769999999"/>
    <n v="-7.6957678999999999"/>
    <s v="|MN00951|MYIA-015429573441/POI/Haryadi/081392728320/haryadi@smkn1klaten.sch.id"/>
    <s v="MYIB_ASSISTANT"/>
    <m/>
    <m/>
    <m/>
    <m/>
    <m/>
    <m/>
    <m/>
    <m/>
    <s v="Management Janji"/>
    <s v="2026-10-06 15:00:00 | Nama PIC : SMK Negeri 1 Klaten (50mbps) No HP : 081392728320 Alt :  M Janji : (selasa/6/oktober/2026) jam Pasang : 09:00 Note : hubungi pelanggan jika ingin kelokasi"/>
    <s v="FCC"/>
    <d v="2026-05-10T13:40:15"/>
    <d v="2026-10-06T15:00:00"/>
    <m/>
    <s v="PS"/>
    <s v="X"/>
    <s v="NO ADDON"/>
    <n v="20261006"/>
    <s v="Completed"/>
    <s v="HSI Bisnis Promo Hari Pelanggan Nasional PSB 70% - 50 Mbps"/>
    <s v="INDIBIZ"/>
    <m/>
    <m/>
    <d v="2026-10-06T15:00:00"/>
    <s v="2026-10-06 15:00:00 | Nama PIC : SMK Negeri 1 Klaten (50mbps) No HP : 081392728320 Alt :  M Janji : (selasa/6/oktober/2026) jam Pasang : 09:00 Note : hubungi pelanggan jika ingin kelokasi"/>
    <n v="2026"/>
    <n v="10"/>
    <n v="6"/>
    <d v="2026-10-06T00:00:00"/>
    <n v="-0.625"/>
    <x v="0"/>
  </r>
  <r>
    <n v="641"/>
    <n v="1002622303"/>
    <n v="3"/>
    <x v="4"/>
    <n v="4"/>
    <s v="SOLO"/>
    <s v="KLATEN"/>
    <s v="KLX"/>
    <s v="REG"/>
    <s v="AO"/>
    <x v="0"/>
    <s v="1P INET"/>
    <s v="Completed (PS)"/>
    <s v="RBS-Regional 3"/>
    <d v="2026-10-05T12:26:36"/>
    <d v="2026-10-06T18:46:09"/>
    <n v="69404290"/>
    <m/>
    <n v="146550124547"/>
    <s v="SMK Negeri 1 Klaten (300 Mbps)"/>
    <s v="ODP-KLX-FAJ/006 FAJ/D01/006.01"/>
    <s v="WO065764794"/>
    <m/>
    <m/>
    <m/>
    <n v="110.60453769999999"/>
    <n v="-7.6957678999999999"/>
    <s v="|MN00951|MYIA-044566117521/POI/Haryadi/081392728320/haryadi@smkn1klaten.sch.id"/>
    <s v="MYIB_ASSISTANT"/>
    <m/>
    <m/>
    <m/>
    <m/>
    <m/>
    <m/>
    <m/>
    <m/>
    <s v="Management Janji"/>
    <s v="2026-10-06 15:00:00 | Nama PIC : Bp Haryadi No HP : 081392728320 Alt : - M Janji : 06 Okt 2026 Jam Pasang : Pagi / Siang Note : hubungi pelanggan jika ingin kelokasi "/>
    <s v="FCC"/>
    <d v="2026-05-10T13:40:15"/>
    <d v="2026-10-06T15:00:00"/>
    <m/>
    <s v="PS"/>
    <s v="X"/>
    <s v="NO ADDON"/>
    <n v="20261006"/>
    <s v="Completed"/>
    <s v="HSI Bisnis Promo Hari Pelanggan Nasional PSB 70% - 300 Mbps"/>
    <s v="INDIBIZ"/>
    <m/>
    <m/>
    <d v="2026-10-06T15:00:00"/>
    <s v="2026-10-06 15:00:00 | Nama PIC : Bp Haryadi No HP : 081392728320 Alt : - M Janji : 06 Okt 2026 Jam Pasang : Pagi / Siang Note : hubungi pelanggan jika ingin kelokasi "/>
    <n v="2026"/>
    <n v="10"/>
    <n v="6"/>
    <d v="2026-10-06T00:00:00"/>
    <n v="-0.625"/>
    <x v="0"/>
  </r>
  <r>
    <n v="642"/>
    <n v="1002623454"/>
    <n v="3"/>
    <x v="4"/>
    <n v="4"/>
    <s v="SOLO"/>
    <s v="KLATEN"/>
    <s v="PEN"/>
    <s v="REG"/>
    <s v="AO"/>
    <x v="0"/>
    <s v="2P INET + VOICE"/>
    <s v="Completed (PS)"/>
    <s v="RBS-Regional 3"/>
    <d v="2026-10-06T08:44:40"/>
    <d v="2026-10-07T16:42:30"/>
    <n v="69404692"/>
    <n v="2725602014"/>
    <n v="142510106344"/>
    <s v="PT WARNA ABADI MITRA BERSAMA"/>
    <s v="ODP-PEN-FA/003 FA/D01/03.01"/>
    <s v="WO065824789"/>
    <m/>
    <m/>
    <m/>
    <n v="110.693296"/>
    <n v="-7.6862120000000003"/>
    <s v="|MN02587|MYIA-009715960496/POI/Safari/085600002216/perijinanwabs@gmail.com"/>
    <s v="MYIB_ASSISTANT"/>
    <m/>
    <m/>
    <m/>
    <m/>
    <m/>
    <m/>
    <m/>
    <m/>
    <s v="Management Janji"/>
    <s v="2026-10-07 08:00:00 | Nama PIC : Safari No HP : 085600002216 Alt :  Tgl Pemasangan : 07 Oktober 2026 Interval : PAGI / SIANG Note : Hubungi pelanggan terlebih dahulu"/>
    <s v="FCC"/>
    <d v="2026-06-10T09:25:04"/>
    <d v="2026-10-07T08:00:00"/>
    <m/>
    <s v="PS"/>
    <s v="X"/>
    <s v="NO ADDON"/>
    <n v="20261007"/>
    <s v="Completed"/>
    <s v="HSI Bisnis Bundling Phone PSB 70% - Free 800 Menit - 50 Mbps"/>
    <s v="INDIBIZ"/>
    <m/>
    <m/>
    <d v="2026-10-07T08:00:00"/>
    <s v="2026-10-07 08:00:00 | Nama PIC : Safari No HP : 085600002216 Alt :  Tgl Pemasangan : 07 Oktober 2026 Interval : PAGI / SIANG Note : Hubungi pelanggan terlebih dahulu"/>
    <n v="2026"/>
    <n v="10"/>
    <n v="7"/>
    <d v="2026-10-07T00:00:00"/>
    <n v="-0.33333333333575865"/>
    <x v="0"/>
  </r>
  <r>
    <n v="643"/>
    <n v="1002626004"/>
    <n v="3"/>
    <x v="4"/>
    <n v="4"/>
    <s v="SOLO"/>
    <s v="KLATEN"/>
    <s v="PEN"/>
    <s v="REG"/>
    <s v="AO"/>
    <x v="0"/>
    <s v="1P INET"/>
    <s v="Completed (PS)"/>
    <s v="RBS-Regional 3"/>
    <d v="2026-10-07T12:44:34"/>
    <d v="2026-10-09T08:30:15"/>
    <n v="69405782"/>
    <m/>
    <n v="142510106349"/>
    <s v="Politeknik Manufaktur Ceper (Kampus 2)"/>
    <s v="ODP-PEN-FD/078 FD/D06/078.01"/>
    <s v="WO065930551"/>
    <m/>
    <m/>
    <m/>
    <n v="110.6894794"/>
    <n v="-7.6730748999999996"/>
    <s v="|MN00951|MYIA-052544578382/POI/Sutiyoko/082120060020/polmanceper@gmail.com"/>
    <s v="MYIB_ASSISTANT"/>
    <m/>
    <m/>
    <m/>
    <m/>
    <m/>
    <m/>
    <m/>
    <m/>
    <s v="Management Janji"/>
    <s v="2026-10-08 11:00:00 | M Janji : (08/10/2026) jam Pasang : 09:00 Note : hubungi pelanggan jika ingin kelokasi "/>
    <s v="FCC"/>
    <d v="2026-07-10T12:55:39"/>
    <d v="2026-10-08T11:00:00"/>
    <m/>
    <s v="PS"/>
    <s v="X"/>
    <s v="NO ADDON"/>
    <n v="20261009"/>
    <s v="Completed"/>
    <s v="HSI Bisnis Promo Hari Pelanggan Nasional PSB 70% - 100 Mbps"/>
    <s v="INDIBIZ"/>
    <m/>
    <m/>
    <d v="2026-10-08T11:00:00"/>
    <s v="2026-10-08 11:00:00 | M Janji : (08/10/2026) jam Pasang : 09:00 Note : hubungi pelanggan jika ingin kelokasi "/>
    <n v="2026"/>
    <n v="10"/>
    <n v="9"/>
    <d v="2026-10-09T00:00:00"/>
    <n v="0.54166666666424135"/>
    <x v="0"/>
  </r>
  <r>
    <n v="644"/>
    <n v="1002635581"/>
    <n v="3"/>
    <x v="4"/>
    <n v="4"/>
    <s v="SOLO"/>
    <s v="KLATEN"/>
    <s v="PEN"/>
    <s v="REG"/>
    <s v="AO"/>
    <x v="0"/>
    <s v="1P INET"/>
    <s v="Completed (PS)"/>
    <s v="RBS-Regional 3"/>
    <d v="2026-10-13T16:10:39"/>
    <d v="2026-10-14T12:46:09"/>
    <n v="69409629"/>
    <m/>
    <n v="142510106367"/>
    <s v="LB PEDAN KLATEN"/>
    <s v="ODP-PEN-FH/019"/>
    <s v="WO066352144"/>
    <m/>
    <m/>
    <m/>
    <n v="110.704881028835"/>
    <n v="-7.6980310428447201"/>
    <s v="|MN02619|MYIA-085135356568/POI/MUHAMMAD AL RAFI/088267021696/rafialm44@gmail.com"/>
    <s v="MYIB_ASSISTANT"/>
    <m/>
    <m/>
    <m/>
    <m/>
    <m/>
    <m/>
    <m/>
    <m/>
    <s v="Management Janji"/>
    <s v="2026-10-14 15:00:00 | Nama :BAPA RAFI No HP :088267021696 No Alternatif : M Janji : 14/10/2026 Jam Pasang : Pagi NoteÃ‚Â :  Hubungi terlebih dahulu sebelum ke lokasi"/>
    <s v="FCC"/>
    <s v="13-10-2026 16:25:18"/>
    <d v="2026-10-14T15:00:00"/>
    <m/>
    <s v="PS"/>
    <s v="X"/>
    <s v="NO ADDON"/>
    <n v="20261014"/>
    <s v="Completed"/>
    <s v="HSI Bisnis Basic Promo Hari Pelanggan Nasional PSB 70% - 50 Mbps"/>
    <s v="INDIBIZ"/>
    <m/>
    <m/>
    <d v="2026-10-14T15:00:00"/>
    <s v="2026-10-14 15:00:00 | Nama :BAPA RAFI No HP :088267021696 No Alternatif : M Janji : 14/10/2026 Jam Pasang : Pagi NoteÃ‚Â :  Hubungi terlebih dahulu sebelum ke lokasi"/>
    <n v="2026"/>
    <n v="10"/>
    <n v="14"/>
    <d v="2026-10-14T00:00:00"/>
    <n v="-0.625"/>
    <x v="0"/>
  </r>
  <r>
    <n v="645"/>
    <n v="1002623782"/>
    <n v="3"/>
    <x v="4"/>
    <n v="4"/>
    <s v="SOLO"/>
    <s v="INNER - SOLO JATENG TIMUR"/>
    <s v="KTO"/>
    <s v="REG"/>
    <s v="AO"/>
    <x v="0"/>
    <s v="1P INET"/>
    <s v="Completed (PS)"/>
    <s v="RBS-Regional 3"/>
    <d v="2026-10-06T10:19:35"/>
    <d v="2026-10-07T16:58:12"/>
    <n v="69404806"/>
    <m/>
    <n v="146528600024"/>
    <s v="Success Jaya Distribution Digital (SJDD)"/>
    <s v="ODP-KTO-FAD/018 FAD/D03/018.01"/>
    <s v="WO065834127"/>
    <m/>
    <m/>
    <m/>
    <n v="110.7388572"/>
    <n v="-7.5853248999999998"/>
    <s v="MD|MYID-4042610060002|RBIZAntonWH|PT. Succsess Jaya Distribusi Digital|081218995161"/>
    <s v="SOBIZ"/>
    <m/>
    <m/>
    <m/>
    <m/>
    <m/>
    <m/>
    <m/>
    <m/>
    <s v="Management Janji"/>
    <s v="2026-10-07 08:00:00 | Tanggal pemasangan : 07 OKTOBER 2026 Jam pemasangan : pagi/siang Info Tambahan : Hubungi pelanggan dulu sebelum ke lokasi terima kasih"/>
    <s v="FCC"/>
    <d v="2026-06-10T10:24:53"/>
    <d v="2026-10-07T08:00:00"/>
    <m/>
    <s v="PS"/>
    <s v="SOLO KARTOSURO"/>
    <s v="NO ADDON"/>
    <n v="20261007"/>
    <s v="Completed"/>
    <s v="HSI Bisnis Promo Hari Pelanggan Nasional PSB 70% - 100 Mbps Dual Band"/>
    <s v="INDIBIZ"/>
    <m/>
    <m/>
    <d v="2026-10-07T08:00:00"/>
    <s v="2026-10-07 08:00:00 | Tanggal pemasangan : 07 OKTOBER 2026 Jam pemasangan : pagi/siang Info Tambahan : Hubungi pelanggan dulu sebelum ke lokasi terima kasih"/>
    <n v="2026"/>
    <n v="10"/>
    <n v="7"/>
    <d v="2026-10-07T00:00:00"/>
    <n v="-0.33333333333575865"/>
    <x v="0"/>
  </r>
  <r>
    <n v="646"/>
    <n v="1002628113"/>
    <n v="3"/>
    <x v="4"/>
    <n v="4"/>
    <s v="SOLO"/>
    <s v="INNER - SOLO JATENG TIMUR"/>
    <s v="KTO"/>
    <s v="REG"/>
    <s v="AO"/>
    <x v="0"/>
    <s v="1P INET"/>
    <s v="Completed (PS)"/>
    <s v="RBS-Regional 3"/>
    <d v="2026-10-08T15:56:35"/>
    <d v="2026-10-10T17:48:15"/>
    <n v="69406710"/>
    <m/>
    <n v="146528600184"/>
    <s v="EZ KARAOKE"/>
    <s v="ODP-KTO-FC/055 FC/D08/055.01"/>
    <s v="WO066032649"/>
    <m/>
    <m/>
    <m/>
    <n v="110.74834749999999"/>
    <n v="-7.5222179000000002"/>
    <s v="|MC80045|MYIA-052732096129/POI/ESA RIZA ASHARI/082136368658/ezareza036@gmail.com"/>
    <s v="MYIB_ASSISTANT"/>
    <m/>
    <m/>
    <m/>
    <m/>
    <m/>
    <m/>
    <m/>
    <m/>
    <s v="Management Janji"/>
    <s v="2026-10-09 15:00:00 | Nama Pic : bp ESA RIZA ASHARI No Hp Pic : 082136368658 No alt : - Jam Pemasangan : siang  Tanggal Pemasangan : 9 Oktober 2026"/>
    <s v="FCC"/>
    <d v="2026-08-10T16:25:42"/>
    <d v="2026-10-09T15:00:00"/>
    <m/>
    <s v="PS"/>
    <s v="SOLO KARTOSURO"/>
    <s v="NO ADDON"/>
    <n v="20261010"/>
    <s v="Completed"/>
    <s v="HSI Bisnis Promo Hari Pelanggan Nasional PSB 70% - 100 Mbps"/>
    <s v="INDIBIZ"/>
    <m/>
    <m/>
    <d v="2026-10-09T15:00:00"/>
    <s v="2026-10-09 15:00:00 | Nama Pic : bp ESA RIZA ASHARI No Hp Pic : 082136368658 No alt : - Jam Pemasangan : siang  Tanggal Pemasangan : 9 Oktober 2026"/>
    <n v="2026"/>
    <n v="10"/>
    <n v="10"/>
    <d v="2026-10-10T00:00:00"/>
    <n v="0.375"/>
    <x v="0"/>
  </r>
  <r>
    <n v="647"/>
    <n v="1002634896"/>
    <n v="3"/>
    <x v="4"/>
    <n v="4"/>
    <s v="SOLO"/>
    <s v="INNER - SOLO JATENG TIMUR"/>
    <s v="KTO"/>
    <s v="REG"/>
    <s v="AO"/>
    <x v="0"/>
    <s v="1P INET"/>
    <s v="Completed (PS)"/>
    <s v="RBS-Regional 3"/>
    <d v="2026-10-13T12:47:35"/>
    <d v="2026-10-14T15:48:12"/>
    <n v="69409341"/>
    <m/>
    <n v="146528600527"/>
    <s v="PT. BUMI PEMBANGUNAN PERTIWI - SOLO"/>
    <s v="ODP-KTO-FD/005 FD/D11/005.01"/>
    <s v="WO066328540"/>
    <m/>
    <m/>
    <m/>
    <n v="110.73617710000001"/>
    <n v="-7.5413554999999999"/>
    <s v="|MN00265|MYIA-039765191789/POI/ERMAWATI /081227330130/successjayagroupmadiun@gmail.com"/>
    <s v="MYIB_ASSISTANT"/>
    <m/>
    <m/>
    <m/>
    <m/>
    <m/>
    <m/>
    <m/>
    <m/>
    <s v="Management Janji"/>
    <s v="2026-10-14 11:00:00 | Manja : 14 Okt 2026 Jam : Pagi (08.00) Note : Hubungi pelanggan terlebih dahulu"/>
    <s v="FCC"/>
    <s v="13-10-2026 12:54:59"/>
    <d v="2026-10-14T11:00:00"/>
    <m/>
    <s v="PS"/>
    <s v="SOLO KARTOSURO"/>
    <s v="NO ADDON"/>
    <n v="20261014"/>
    <s v="Completed"/>
    <s v="HSI Bisnis Promo Hari Pelanggan Nasional PSB 70% - 50 Mbps"/>
    <s v="INDIBIZ"/>
    <m/>
    <m/>
    <d v="2026-10-14T11:00:00"/>
    <s v="2026-10-14 11:00:00 | Manja : 14 Okt 2026 Jam : Pagi (08.00) Note : Hubungi pelanggan terlebih dahulu"/>
    <n v="2026"/>
    <n v="10"/>
    <n v="14"/>
    <d v="2026-10-14T00:00:00"/>
    <n v="-0.45833333333575865"/>
    <x v="0"/>
  </r>
  <r>
    <n v="648"/>
    <n v="1002636643"/>
    <n v="3"/>
    <x v="4"/>
    <n v="4"/>
    <s v="SOLO"/>
    <s v="INNER - SOLO JATENG TIMUR"/>
    <s v="KTO"/>
    <s v="REG"/>
    <s v="AO"/>
    <x v="0"/>
    <s v="1P INET"/>
    <s v="7 | OSS - PROVISIONING ISSUED"/>
    <s v="RBS-Regional 3"/>
    <d v="2026-10-14T12:22:40"/>
    <d v="2026-10-15T11:24:57"/>
    <n v="69410085"/>
    <m/>
    <n v="146528600162"/>
    <s v="ERABLUE PELEM BATOK"/>
    <s v="ODP-KTO-FF/007 FF/D02/007.01"/>
    <s v="WO066398310"/>
    <m/>
    <m/>
    <m/>
    <n v="110.742833"/>
    <n v="-7.5556530000000004"/>
    <s v="|MN02587|MYIA-073058777139/POI/HASBIBINTARO SHIDDIQ/081249549394/nextperdanaone@gmail.com"/>
    <s v="MYIB_ASSISTANT"/>
    <m/>
    <m/>
    <m/>
    <m/>
    <m/>
    <m/>
    <m/>
    <m/>
    <s v="Management Janji"/>
    <s v="2026-10-15 11:00:00 | Nama : BP HASBIBINTARO SHIDDIQ No Hp : 081249549394 No Hp Alternatif :  Tanggal : 15 Oktober 2026 Interval : PAGI  Note : Mohon hubungi pelanggan terlebih dahulu"/>
    <s v="FCC"/>
    <s v="14-10-2026 12:24:54"/>
    <d v="2026-10-15T11:00:00"/>
    <m/>
    <s v="PI"/>
    <s v="SOLO KARTOSURO"/>
    <s v="NO ADDON"/>
    <m/>
    <s v="Provisioning Issued"/>
    <s v="HSI Bisnis PSB 70% - 50 Mbps"/>
    <s v="INDIBIZ"/>
    <m/>
    <m/>
    <d v="2026-10-15T11:00:00"/>
    <s v="2026-10-15 11:00:00 | Nama : BP HASBIBINTARO SHIDDIQ No Hp : 081249549394 No Hp Alternatif :  Tanggal : 15 Oktober 2026 Interval : PAGI  Note : Mohon hubungi pelanggan terlebih dahulu"/>
    <m/>
    <m/>
    <m/>
    <e v="#NUM!"/>
    <e v="#NUM!"/>
    <x v="1"/>
  </r>
  <r>
    <n v="649"/>
    <n v="1002630747"/>
    <n v="3"/>
    <x v="4"/>
    <n v="4"/>
    <s v="SOLO"/>
    <s v="INNER - SOLO JATENG TIMUR"/>
    <s v="SLO"/>
    <s v="REG"/>
    <s v="AO"/>
    <x v="0"/>
    <s v="1P INET"/>
    <s v="Completed (PS)"/>
    <s v="RBS-Regional 3"/>
    <d v="2026-10-10T10:53:40"/>
    <d v="2026-10-11T14:47:38"/>
    <n v="69407812"/>
    <m/>
    <n v="146527612140"/>
    <s v="PT BMS"/>
    <s v="ODP-SLO-FN/047 FN/D01/047.01"/>
    <s v="WO066142445"/>
    <m/>
    <m/>
    <m/>
    <n v="110.809574"/>
    <n v="-7.5906900000000004"/>
    <s v="|MC80042|MYIA-005354165548/POI/Muhammad Fathan Amin/085156059026/fathanbatch03@gmail.com"/>
    <s v="MYIB_ASSISTANT"/>
    <m/>
    <m/>
    <m/>
    <m/>
    <m/>
    <m/>
    <m/>
    <m/>
    <s v="Management Janji"/>
    <s v="2026-10-11 08:00:00 | Tanggal pemasangan : 11 OKTOBER 2026 Jam pemasangan : pagi/siang Info Tambahan : Hubungi pelanggan dulu sebelum ke lokasi terima kasih"/>
    <s v="FCC"/>
    <d v="2026-10-10T10:55:39"/>
    <d v="2026-10-11T08:00:00"/>
    <m/>
    <s v="PS"/>
    <s v="X"/>
    <s v="NO ADDON"/>
    <n v="20261011"/>
    <s v="Completed"/>
    <s v="HSI Bisnis Khusus Winback PSB 70% - 50 Mbps"/>
    <s v="INDIBIZ"/>
    <m/>
    <m/>
    <d v="2026-10-11T08:00:00"/>
    <s v="2026-10-11 08:00:00 | Tanggal pemasangan : 11 OKTOBER 2026 Jam pemasangan : pagi/siang Info Tambahan : Hubungi pelanggan dulu sebelum ke lokasi terima kasih"/>
    <n v="2026"/>
    <n v="10"/>
    <n v="11"/>
    <d v="2026-10-11T00:00:00"/>
    <n v="-0.33333333333575865"/>
    <x v="0"/>
  </r>
  <r>
    <n v="650"/>
    <n v="1002629753"/>
    <n v="3"/>
    <x v="4"/>
    <n v="4"/>
    <s v="SOLO"/>
    <s v="INNER - SOLO JATENG TIMUR"/>
    <s v="BKG"/>
    <s v="REG"/>
    <s v="AO"/>
    <x v="0"/>
    <s v="1P INET"/>
    <s v="Completed (PS)"/>
    <s v="RBS-Regional 3"/>
    <d v="2026-10-09T13:52:35"/>
    <d v="2026-10-10T14:10:57"/>
    <n v="69407387"/>
    <m/>
    <n v="142518104148"/>
    <s v="SPBU 4457505 WIRUN"/>
    <s v="ODP-BKG-FC/002"/>
    <s v="WO066090559"/>
    <m/>
    <m/>
    <m/>
    <n v="110.864493665227"/>
    <n v="-7.60256483660479"/>
    <s v="|MC60015|MYIA-064449228615/POI/Said Abdillah/081575377507/spbu_sajogja4457505@yahoo.co.id"/>
    <s v="MYIB_ASSISTANT"/>
    <m/>
    <m/>
    <m/>
    <m/>
    <m/>
    <m/>
    <m/>
    <m/>
    <s v="Management Janji"/>
    <s v="2026-10-10 11:00:00 | Nama :EFENDI No HP :081575377507 No Alternatif : M Janji : 10/10/2026 Jam Pasang : Pagi NoteÃ‚Â :  Hubungi terlebih dahulu sebelum ke lokasi"/>
    <s v="FCC"/>
    <d v="2026-09-10T13:55:11"/>
    <d v="2026-10-10T11:00:00"/>
    <m/>
    <s v="PS"/>
    <s v="SOLO PALUR"/>
    <s v="NO ADDON"/>
    <n v="20261010"/>
    <s v="Completed"/>
    <s v="HSI Bisnis Promo Hari Pelanggan Nasional PSB 70% - 100 Mbps"/>
    <s v="INDIBIZ"/>
    <m/>
    <m/>
    <d v="2026-10-10T11:00:00"/>
    <s v="2026-10-10 11:00:00 | Nama :EFENDI No HP :081575377507 No Alternatif : M Janji : 10/10/2026 Jam Pasang : Pagi NoteÃ‚Â :  Hubungi terlebih dahulu sebelum ke lokasi"/>
    <n v="2026"/>
    <n v="10"/>
    <n v="10"/>
    <d v="2026-10-10T00:00:00"/>
    <n v="-0.45833333333575865"/>
    <x v="0"/>
  </r>
  <r>
    <n v="651"/>
    <n v="1002631039"/>
    <n v="3"/>
    <x v="4"/>
    <n v="4"/>
    <s v="SOLO"/>
    <s v="INNER - SOLO JATENG TIMUR"/>
    <s v="BKG"/>
    <s v="REG"/>
    <s v="AO"/>
    <x v="0"/>
    <s v="1P INET"/>
    <s v="Completed (PS)"/>
    <s v="RBS-Regional 3"/>
    <d v="2026-10-10T15:25:36"/>
    <d v="2026-10-11T23:03:52"/>
    <n v="69407955"/>
    <m/>
    <n v="142518105067"/>
    <s v="LB MOJOLABAN SUKOHARJO"/>
    <s v="ODP-BKG-FC/071 FC/D03/071.01"/>
    <s v="WO066166270"/>
    <m/>
    <m/>
    <m/>
    <n v="110.871490442328"/>
    <n v="-7.6079490968255996"/>
    <s v="|MN02619|MYIA-029090171878/POI/MUHAMMAD AL RAFI/088267021696/rafialm44@gmail.com"/>
    <s v="MYIB_ASSISTANT"/>
    <m/>
    <m/>
    <m/>
    <m/>
    <m/>
    <m/>
    <m/>
    <m/>
    <s v="Management Janji"/>
    <s v="2026-10-11 15:00:00 | Jam pemasangan : 12.00 Info Tambahan : Hubungi pelanggan dulu sebelum ke lokasi terimakasih  "/>
    <s v="FCC"/>
    <d v="2026-10-10T15:40:11"/>
    <d v="2026-10-11T15:00:00"/>
    <m/>
    <s v="PS"/>
    <s v="SOLO PALUR"/>
    <s v="NO ADDON"/>
    <n v="20261011"/>
    <s v="Completed"/>
    <s v="HSI Bisnis Basic Promo Hari Pelanggan Nasional PSB 70% - 50 Mbps"/>
    <s v="INDIBIZ"/>
    <m/>
    <m/>
    <d v="2026-10-11T15:00:00"/>
    <s v="2026-10-11 15:00:00 | Jam pemasangan : 12.00 Info Tambahan : Hubungi pelanggan dulu sebelum ke lokasi terimakasih  "/>
    <n v="2026"/>
    <n v="10"/>
    <n v="11"/>
    <d v="2026-10-11T00:00:00"/>
    <n v="-0.625"/>
    <x v="0"/>
  </r>
  <r>
    <n v="652"/>
    <n v="1002631041"/>
    <n v="3"/>
    <x v="4"/>
    <n v="4"/>
    <s v="SOLO"/>
    <s v="INNER - SOLO JATENG TIMUR"/>
    <s v="SKH"/>
    <s v="REG"/>
    <s v="AO"/>
    <x v="0"/>
    <s v="1P INET"/>
    <s v="Completed (PS)"/>
    <s v="RBS-Regional 3"/>
    <d v="2026-10-10T15:26:40"/>
    <d v="2026-10-11T21:22:58"/>
    <n v="69407956"/>
    <m/>
    <n v="143555101213"/>
    <s v="LB NGUTER SUKOHARJO"/>
    <s v="ODP-SKH-FC/062 FC/D04/062.01"/>
    <s v="WO066166336"/>
    <m/>
    <m/>
    <m/>
    <n v="110.87805734475"/>
    <n v="-7.7453250059255501"/>
    <s v="|MN02619|MYIA-078120417209/POI/MUHAMMAD AL RAFI/088267021696/rafialm44@gmail.com"/>
    <s v="MYIB_ASSISTANT"/>
    <m/>
    <m/>
    <m/>
    <m/>
    <m/>
    <m/>
    <m/>
    <m/>
    <s v="Management Janji"/>
    <s v="2026-10-11 15:00:00 | Jam pemasangan : 12.00 Info Tambahan : Hubungi pelanggan dulu sebelum ke lokasi terimakasih  "/>
    <s v="FCC"/>
    <d v="2026-10-10T15:40:11"/>
    <d v="2026-10-11T15:00:00"/>
    <m/>
    <s v="PS"/>
    <s v="SUKOHARJO"/>
    <s v="NO ADDON"/>
    <n v="20261011"/>
    <s v="Completed"/>
    <s v="HSI Bisnis Basic Promo Hari Pelanggan Nasional PSB 70% - 50 Mbps"/>
    <s v="INDIBIZ"/>
    <m/>
    <m/>
    <d v="2026-10-11T15:00:00"/>
    <s v="2026-10-11 15:00:00 | Jam pemasangan : 12.00 Info Tambahan : Hubungi pelanggan dulu sebelum ke lokasi terimakasih  "/>
    <n v="2026"/>
    <n v="10"/>
    <n v="11"/>
    <d v="2026-10-11T00:00:00"/>
    <n v="-0.625"/>
    <x v="0"/>
  </r>
  <r>
    <n v="653"/>
    <n v="1002635436"/>
    <n v="3"/>
    <x v="4"/>
    <n v="4"/>
    <s v="SOLO"/>
    <s v="INNER - SOLO JATENG TIMUR"/>
    <s v="SKH"/>
    <s v="REG"/>
    <s v="AO"/>
    <x v="0"/>
    <s v="1P INET"/>
    <s v="Completed (PS)"/>
    <s v="RBS-Regional 3"/>
    <d v="2026-10-13T15:29:35"/>
    <d v="2026-10-14T19:56:31"/>
    <n v="69409557"/>
    <m/>
    <n v="143555101388"/>
    <s v="steak dan seblak mama pipih"/>
    <s v="ODP-SKH-FX/089 FX/D05/089.01"/>
    <s v="WO066348075"/>
    <m/>
    <m/>
    <m/>
    <n v="110.7950589"/>
    <n v="-7.6754987999999997"/>
    <s v="|MN01470|MYIA-031724095676/POI/Yuni/0895323736066/yuniindrawati1981@gmail.com"/>
    <s v="MYIB_ASSISTANT"/>
    <m/>
    <m/>
    <m/>
    <m/>
    <m/>
    <m/>
    <m/>
    <m/>
    <s v="Management Janji"/>
    <s v="2026-10-14 15:00:00 | Tanggal pemasangan : 14 Oct 2026 Jam pemasangan : 10.00 Info Tambahan : Hubungi pelanggan dulu sebelum ke lokasi terima kasih.  "/>
    <s v="FCC"/>
    <s v="13-10-2026 15:39:51"/>
    <d v="2026-10-14T15:00:00"/>
    <m/>
    <s v="PS"/>
    <s v="SUKOHARJO"/>
    <s v="NO ADDON"/>
    <n v="20261014"/>
    <s v="Completed"/>
    <s v="HSI Bisnis Promo Hari Pelanggan Nasional PSB 70% - 50 Mbps"/>
    <s v="INDIBIZ"/>
    <m/>
    <m/>
    <d v="2026-10-14T15:00:00"/>
    <s v="2026-10-14 15:00:00 | Tanggal pemasangan : 14 Oct 2026 Jam pemasangan : 10.00 Info Tambahan : Hubungi pelanggan dulu sebelum ke lokasi terima kasih.  "/>
    <n v="2026"/>
    <n v="10"/>
    <n v="14"/>
    <d v="2026-10-14T00:00:00"/>
    <n v="-0.625"/>
    <x v="0"/>
  </r>
  <r>
    <n v="654"/>
    <n v="1002618761"/>
    <n v="3"/>
    <x v="4"/>
    <n v="4"/>
    <s v="KUDUS"/>
    <s v="BLORA"/>
    <s v="BLO"/>
    <s v="REG"/>
    <s v="AO"/>
    <x v="0"/>
    <s v="1P INET"/>
    <s v="Completed (PS)"/>
    <s v="RBS-Regional 3"/>
    <d v="2026-10-01T17:49:39"/>
    <d v="2026-10-03T16:25:34"/>
    <n v="69402661"/>
    <m/>
    <n v="141569116032"/>
    <s v="PT BANGKIT LAKULINER INDONESIA"/>
    <s v="ODP-BLO-FG/031 FG/D07/031.01"/>
    <s v="WO065523463"/>
    <m/>
    <m/>
    <m/>
    <n v="111.415111"/>
    <n v="-6.96875"/>
    <s v="|MN02897|MYIA-043250148362/POI/Muhammad Arif Nurdin /085283300362/arif.nurdin@seindonesia.co.id"/>
    <s v="MYIB_ASSISTANT"/>
    <m/>
    <m/>
    <m/>
    <m/>
    <m/>
    <m/>
    <m/>
    <m/>
    <s v="Management Janji"/>
    <s v="2026-10-02 15:00:00 | Nama : ARIF No HP : 085283300362 No Alt :  M Janji : 02/10/2026 Jam Pasang : Pagi  NoteÃ‚Â :  hubungi terlebih dahulu sebelum kelokasi "/>
    <s v="FCC"/>
    <d v="2026-01-10T17:55:32"/>
    <d v="2026-10-02T15:00:00"/>
    <m/>
    <s v="PS"/>
    <s v="X"/>
    <s v="NO ADDON"/>
    <n v="20261003"/>
    <s v="Completed"/>
    <s v="HSI Bisnis Promo Hari Pelanggan Nasional PSB 70% - 50 Mbps"/>
    <s v="INDIBIZ"/>
    <m/>
    <m/>
    <d v="2026-10-02T15:00:00"/>
    <s v="2026-10-02 15:00:00 | Nama : ARIF No HP : 085283300362 No Alt :  M Janji : 02/10/2026 Jam Pasang : Pagi  NoteÃ‚Â :  hubungi terlebih dahulu sebelum kelokasi "/>
    <n v="2026"/>
    <n v="10"/>
    <n v="3"/>
    <d v="2026-10-03T00:00:00"/>
    <n v="0.375"/>
    <x v="0"/>
  </r>
  <r>
    <n v="655"/>
    <n v="1002617446"/>
    <n v="3"/>
    <x v="4"/>
    <n v="4"/>
    <s v="KUDUS"/>
    <s v="BLORA"/>
    <s v="BLO"/>
    <s v="REG"/>
    <s v="AO"/>
    <x v="0"/>
    <s v="1P INET"/>
    <s v="Completed (PS)"/>
    <s v="RBS-Regional 3"/>
    <d v="2026-10-01T10:47:39"/>
    <d v="2026-10-02T13:50:21"/>
    <n v="69402204"/>
    <m/>
    <n v="141569116024"/>
    <s v="Kripek tempe dan peyek mbk dani"/>
    <s v="ODP-BLO-FFC/010 FFC/D03/03.10"/>
    <s v="WO065471818"/>
    <m/>
    <m/>
    <m/>
    <n v="111.4356827"/>
    <n v="-6.9676187000000001"/>
    <s v="|MC60133|MYIA-064574997194/POI/Sandhyka fanny nugroho/082341929664/fanyholo16@gmail.com"/>
    <s v="MYIB_ASSISTANT"/>
    <m/>
    <m/>
    <m/>
    <m/>
    <m/>
    <m/>
    <m/>
    <m/>
    <s v="Management Janji"/>
    <s v="2026-10-02 08:00:00 | Jam pemasangan : 12.00 Info Tambahan : Hubungi pelanggan dulu sebelum ke lokasi terimakasih  "/>
    <s v="FCC"/>
    <d v="2026-01-10T11:40:20"/>
    <d v="2026-10-02T08:00:00"/>
    <m/>
    <s v="PS"/>
    <s v="X"/>
    <s v="NO ADDON"/>
    <n v="20261002"/>
    <s v="Completed"/>
    <s v="HSI Bisnis PSB 70% - 50 Mbps"/>
    <s v="INDIBIZ"/>
    <m/>
    <m/>
    <d v="2026-10-02T08:00:00"/>
    <s v="2026-10-02 08:00:00 | Jam pemasangan : 12.00 Info Tambahan : Hubungi pelanggan dulu sebelum ke lokasi terimakasih  "/>
    <n v="2026"/>
    <n v="10"/>
    <n v="2"/>
    <d v="2026-10-02T00:00:00"/>
    <n v="-0.33333333333575865"/>
    <x v="0"/>
  </r>
  <r>
    <n v="656"/>
    <n v="1002621472"/>
    <n v="3"/>
    <x v="4"/>
    <n v="4"/>
    <s v="KUDUS"/>
    <s v="BLORA"/>
    <s v="BLO"/>
    <s v="REG"/>
    <s v="AO"/>
    <x v="0"/>
    <s v="1P INET"/>
    <s v="98 | OSS - CANCEL COMPLETE"/>
    <s v="RBS-Regional 3"/>
    <d v="2026-10-04T15:58:35"/>
    <d v="2026-10-05T16:16:43"/>
    <n v="69403968"/>
    <m/>
    <n v="141569116042"/>
    <s v="Warung Pak Parno"/>
    <s v="ODP-BLO-FFE/006 FFE/D02/01.06"/>
    <s v="WO065716539"/>
    <m/>
    <m/>
    <m/>
    <n v="111.4062969"/>
    <n v="-6.9794874999999896"/>
    <s v="|MN02609|MYIA-047166313631/POI/Suparno/085736109877/tokogugun80@gmail.com"/>
    <s v="MYIB_ASSISTANT"/>
    <m/>
    <m/>
    <m/>
    <m/>
    <m/>
    <m/>
    <m/>
    <m/>
    <s v="Management Janji"/>
    <s v="2026-10-05 15:00:00 | Jam pemasangan : 12.00 Info Tambahan : Hubungi pelanggan dulu sebelum ke lokasi terimakasih "/>
    <s v="FCC"/>
    <d v="2026-04-10T16:10:39"/>
    <d v="2026-10-05T15:00:00"/>
    <s v="Kendala Pelanggan"/>
    <s v="CANCEL"/>
    <s v="X"/>
    <s v="NO ADDON"/>
    <m/>
    <s v="Cancel Completed"/>
    <s v="HSI Bisnis Promo Hari Pelanggan Nasional PSB 70% - 50 Mbps"/>
    <s v="INDIBIZ"/>
    <m/>
    <m/>
    <d v="2026-10-05T15:00:00"/>
    <s v="2026-10-05 15:00:00 | Jam pemasangan : 12.00 Info Tambahan : Hubungi pelanggan dulu sebelum ke lokasi terimakasih "/>
    <m/>
    <m/>
    <m/>
    <e v="#NUM!"/>
    <e v="#NUM!"/>
    <x v="1"/>
  </r>
  <r>
    <n v="657"/>
    <n v="1002630338"/>
    <n v="3"/>
    <x v="4"/>
    <n v="4"/>
    <s v="KUDUS"/>
    <s v="BLORA"/>
    <s v="BLO"/>
    <s v="REG"/>
    <s v="AO"/>
    <x v="0"/>
    <s v="1P INET"/>
    <s v="98 | OSS - CANCEL COMPLETE"/>
    <s v="RBS-Regional 3"/>
    <d v="2026-10-09T16:16:40"/>
    <d v="2026-10-12T08:58:20"/>
    <n v="69407582"/>
    <m/>
    <n v="141569116063"/>
    <s v="Warung Pak Margono"/>
    <s v="ODP-BLO-FAB/002 FAB/D02/10.02"/>
    <s v="WO066109042"/>
    <m/>
    <m/>
    <m/>
    <n v="111.4101926"/>
    <n v="-6.9690795999999997"/>
    <s v="|MN02609|MYIA-045081070365/POI/Gunawan/0895703146111/bintangshopku01@gmail.com"/>
    <s v="MYIB_ASSISTANT"/>
    <m/>
    <m/>
    <m/>
    <m/>
    <m/>
    <m/>
    <m/>
    <m/>
    <s v="Management Janji"/>
    <s v="2026-10-10 15:00:00 | Nama PIC : Warung Pak Margono No HP : 0895703146111 No Alt : - M Janji : sabtu 10 oktober  2026 Jam Pasang : Pagi / Siang Note : hubungi pelanggan jika ingin ke lokasi, terima kasih. "/>
    <s v="FCC"/>
    <d v="2026-09-10T17:25:25"/>
    <d v="2026-10-10T15:00:00"/>
    <s v="Kendala Pelanggan"/>
    <s v="CANCEL"/>
    <s v="X"/>
    <s v="NO ADDON"/>
    <m/>
    <s v="Cancel Completed"/>
    <s v="HSI Bisnis Promo Hari Pelanggan Nasional PSB 70% - 50 Mbps"/>
    <s v="INDIBIZ"/>
    <m/>
    <m/>
    <d v="2026-10-10T15:00:00"/>
    <s v="2026-10-10 15:00:00 | Nama PIC : Warung Pak Margono No HP : 0895703146111 No Alt : - M Janji : sabtu 10 oktober  2026 Jam Pasang : Pagi / Siang Note : hubungi pelanggan jika ingin ke lokasi, terima kasih. "/>
    <m/>
    <m/>
    <m/>
    <e v="#NUM!"/>
    <e v="#NUM!"/>
    <x v="1"/>
  </r>
  <r>
    <n v="658"/>
    <n v="1002625202"/>
    <n v="3"/>
    <x v="4"/>
    <n v="4"/>
    <s v="KUDUS"/>
    <s v="BLORA"/>
    <s v="CEP"/>
    <s v="REG"/>
    <s v="AO"/>
    <x v="0"/>
    <s v="1P INET"/>
    <s v="Completed (PS)"/>
    <s v="RBS-Regional 3"/>
    <d v="2026-10-06T19:22:34"/>
    <d v="2026-10-07T13:53:34"/>
    <n v="69405411"/>
    <m/>
    <n v="142552107903"/>
    <s v="JK coffee"/>
    <s v="ODP-CEP-FG/034 FG/D08/034.01"/>
    <s v="WO065892659"/>
    <m/>
    <m/>
    <m/>
    <n v="111.57086099999999"/>
    <n v="-7.1124219999999996"/>
    <s v="|MN00408|MYIA-069711745975/POI/lambang aji prayogi/089609279601/rahmadantititania@gmail.com"/>
    <s v="MYIB_ASSISTANT"/>
    <m/>
    <m/>
    <m/>
    <m/>
    <m/>
    <m/>
    <m/>
    <m/>
    <s v="Management Janji"/>
    <s v="2026-10-08 08:00:00 | Nama PIC : Bp Lambang No HP : 089609279601 No Alt : - M Janji : 8 Okt 2026 Jam Pasang : Pagi / Siang Note : hubungi pelanggan jika ingin kelokasi"/>
    <s v="FCC"/>
    <d v="2026-06-10T19:25:27"/>
    <d v="2026-10-08T08:00:00"/>
    <m/>
    <s v="PS"/>
    <s v="CEPU"/>
    <s v="NO ADDON"/>
    <n v="20261007"/>
    <s v="Completed"/>
    <s v="HSI Bisnis Basic Promo Hari Pelanggan Nasional PSB 70% - 200 Mbps"/>
    <s v="INDIBIZ"/>
    <m/>
    <m/>
    <d v="2026-10-08T08:00:00"/>
    <s v="2026-10-08 08:00:00 | Nama PIC : Bp Lambang No HP : 089609279601 No Alt : - M Janji : 8 Okt 2026 Jam Pasang : Pagi / Siang Note : hubungi pelanggan jika ingin kelokasi"/>
    <n v="2026"/>
    <n v="10"/>
    <n v="7"/>
    <d v="2026-10-07T00:00:00"/>
    <n v="-1.3333333333357587"/>
    <x v="0"/>
  </r>
  <r>
    <n v="659"/>
    <n v="1002619966"/>
    <n v="3"/>
    <x v="4"/>
    <n v="4"/>
    <s v="KUDUS"/>
    <s v="BLORA"/>
    <s v="CEP"/>
    <s v="REG"/>
    <s v="AO"/>
    <x v="0"/>
    <m/>
    <s v="CANCEL COMPLETED"/>
    <s v="RBS-Regional 3"/>
    <d v="2026-10-02T14:20:25"/>
    <d v="2026-10-02T15:15:50"/>
    <n v="69403149"/>
    <m/>
    <n v="142552107893"/>
    <s v="KANTOR DESA POJOKWATU"/>
    <s v="ODP-CEP-FG/121"/>
    <m/>
    <m/>
    <m/>
    <m/>
    <n v="111.57115810000001"/>
    <n v="-7.1108092000000003"/>
    <s v="|MN00410|/ERIFA RISTANTO DEKA/0895428457776/aku.sayangjuwita@gmail.com /Permintaan PSB HSI BISNIS 1S INET 200MBPS PAKET WINBACK2/KANTOR DESA POJOKWATU"/>
    <s v="Sales Profesional"/>
    <m/>
    <m/>
    <m/>
    <m/>
    <m/>
    <m/>
    <m/>
    <m/>
    <m/>
    <m/>
    <m/>
    <d v="2026-02-10T14:39:55"/>
    <m/>
    <m/>
    <s v="REJECT_FCC"/>
    <s v="CEPU"/>
    <s v="NO ADDON"/>
    <m/>
    <s v="DECLINE : Decline - Paket dan Harga Tidak Sesuai Ilham Budhi Prasetya 4000080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660"/>
    <n v="1002620263"/>
    <n v="3"/>
    <x v="4"/>
    <n v="4"/>
    <s v="KUDUS"/>
    <s v="BLORA"/>
    <s v="CEP"/>
    <s v="REG"/>
    <s v="AO"/>
    <x v="0"/>
    <m/>
    <s v="98 | OSS - CANCEL COMPLETE"/>
    <s v="RBS-Regional 3"/>
    <d v="2026-10-02T15:29:12"/>
    <d v="2026-10-05T16:12:52"/>
    <n v="69403235"/>
    <m/>
    <n v="142552107894"/>
    <s v="KANTOR DESA POJOKWATU"/>
    <s v="ODP-CEP-FG/121"/>
    <s v="WO065645639"/>
    <m/>
    <m/>
    <m/>
    <n v="111.57115810000001"/>
    <n v="-7.1108092000000003"/>
    <s v="|MN00410|/ERIFA RISTANTO DEKA/0895428457776/aku.sayangjuwita@gmail.com /Permintaan PSB HSI BASIC 1S INET 200MBPS PAKET WINBACK2 675K/KANTOR DESA POJOKWATU"/>
    <s v="Sales Profesional"/>
    <m/>
    <m/>
    <m/>
    <m/>
    <m/>
    <m/>
    <m/>
    <m/>
    <s v="Management Janji"/>
    <s v="2026-10-04 11:00:00|Jam pemasangan : 12.00 Info Tambahan : Hubungi pelanggan dulu sebelum ke lokasi terimakasih  |40951381|MYDITA"/>
    <s v="FCC"/>
    <d v="2026-02-10T15:40:15"/>
    <d v="2026-10-04T11:00:00"/>
    <s v="Kendala Pelanggan"/>
    <s v="CANCEL"/>
    <s v="CEPU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11:00:00"/>
    <s v="2026-10-04 11:00:00|Jam pemasangan : 12.00 Info Tambahan : Hubungi pelanggan dulu sebelum ke lokasi terimakasih  |40951381|MYDITA"/>
    <m/>
    <m/>
    <m/>
    <e v="#NUM!"/>
    <e v="#NUM!"/>
    <x v="1"/>
  </r>
  <r>
    <n v="661"/>
    <n v="1002625896"/>
    <n v="3"/>
    <x v="4"/>
    <n v="4"/>
    <s v="KUDUS"/>
    <s v="BLORA"/>
    <s v="NGA"/>
    <s v="REG"/>
    <s v="AO"/>
    <x v="0"/>
    <s v="1P INET"/>
    <s v="Completed (PS)"/>
    <s v="RBS-Regional 3"/>
    <d v="2026-10-07T11:52:34"/>
    <d v="2026-10-08T14:05:55"/>
    <n v="69405732"/>
    <m/>
    <n v="142519105289"/>
    <s v="SMK MUHAMMADIYAH KUNDURAN"/>
    <s v="ODP-NGA-FB/019 FB/D02/019.01"/>
    <s v="WO065924933"/>
    <m/>
    <m/>
    <m/>
    <n v="111.2401205"/>
    <n v="-7.0551518999999896"/>
    <s v="|MN02756|MYIA-066272684185/POI/AHMAD CATUR PRASTIYO/082359358546/ahmad0163@guru.smk.belajar.id"/>
    <s v="MYIB_ASSISTANT"/>
    <m/>
    <m/>
    <m/>
    <m/>
    <m/>
    <m/>
    <m/>
    <m/>
    <s v="Management Janji"/>
    <s v="2026-10-08 08:00:00 | Nama Pic : bp CATUR No Hp Pic : 082359358546 No alt : - Jam Pemasangan : pagi  Tanggal Pemasangan : 8 Oktober 2026"/>
    <s v="FCC"/>
    <d v="2026-07-10T11:55:13"/>
    <d v="2026-10-08T08:00:00"/>
    <m/>
    <s v="PS"/>
    <s v="X"/>
    <s v="NO ADDON"/>
    <n v="20261008"/>
    <s v="Completed"/>
    <s v="HSI Bisnis Basic Promo Hari Pelanggan Nasional PSB 70% - 200 Mbps"/>
    <s v="INDIBIZ"/>
    <m/>
    <m/>
    <d v="2026-10-08T08:00:00"/>
    <s v="2026-10-08 08:00:00 | Nama Pic : bp CATUR No Hp Pic : 082359358546 No alt : - Jam Pemasangan : pagi  Tanggal Pemasangan : 8 Oktober 2026"/>
    <n v="2026"/>
    <n v="10"/>
    <n v="8"/>
    <d v="2026-10-08T00:00:00"/>
    <n v="-0.33333333333575865"/>
    <x v="0"/>
  </r>
  <r>
    <n v="662"/>
    <n v="1002631671"/>
    <n v="3"/>
    <x v="4"/>
    <n v="4"/>
    <s v="KUDUS"/>
    <s v="BLORA"/>
    <s v="NGA"/>
    <s v="REG"/>
    <s v="AO"/>
    <x v="0"/>
    <s v="1P INET"/>
    <s v="CANCEL COMPLETED"/>
    <s v="RBS-Regional 3"/>
    <d v="2026-10-11T15:20:39"/>
    <d v="2026-10-13T10:03:47"/>
    <n v="69408228"/>
    <m/>
    <n v="142519105299"/>
    <s v="Angkringan Treteg Buntung"/>
    <s v="ODP-NGA-FC/049 FC/D04/049.01"/>
    <s v="WO066208718"/>
    <m/>
    <m/>
    <m/>
    <n v="111.30481589999999"/>
    <n v="-7.0202492999999997"/>
    <s v="|MC20057|MYIA-096404629564/POI/M Slamet Riyanto/085229680113/slametryan74@gmail.com"/>
    <s v="MYIB_ASSISTANT"/>
    <m/>
    <m/>
    <m/>
    <m/>
    <m/>
    <m/>
    <m/>
    <m/>
    <s v="Management Janji"/>
    <s v="2026-10-12 15:00:00 | Jam Pemasangan : 08:00 - 12.00 Tanggal Pemasangan : MINGGU 12 OKTOBER 2026 Info Tambahan : Hubungi pelanggan sebelum datang ke lokasi"/>
    <s v="FCC"/>
    <d v="2026-11-10T15:25:08"/>
    <d v="2026-10-12T15:00:00"/>
    <m/>
    <s v="CANCEL"/>
    <s v="X"/>
    <s v="NO ADDON"/>
    <m/>
    <s v="CANCEL ORDER INVALID SURVEY remark : cancel by hotda krn indikasi reseler  response : OK"/>
    <s v="HSI Bisnis Promo Hari Pelanggan Nasional PSB 70% - 300 Mbps"/>
    <s v="INDIBIZ"/>
    <m/>
    <m/>
    <d v="2026-10-12T15:00:00"/>
    <s v="2026-10-12 15:00:00 | Jam Pemasangan : 08:00 - 12.00 Tanggal Pemasangan : MINGGU 12 OKTOBER 2026 Info Tambahan : Hubungi pelanggan sebelum datang ke lokasi"/>
    <m/>
    <m/>
    <m/>
    <e v="#NUM!"/>
    <e v="#NUM!"/>
    <x v="1"/>
  </r>
  <r>
    <n v="663"/>
    <n v="1002625586"/>
    <n v="3"/>
    <x v="4"/>
    <n v="4"/>
    <s v="KUDUS"/>
    <s v="BLORA"/>
    <s v="RDB"/>
    <s v="REG"/>
    <s v="AO"/>
    <x v="0"/>
    <s v="1P INET"/>
    <s v="Completed (PS)"/>
    <s v="RBS-Regional 3"/>
    <d v="2026-10-07T10:17:35"/>
    <d v="2026-10-08T14:09:15"/>
    <n v="69405559"/>
    <m/>
    <n v="142512103134"/>
    <s v="FEREN TEA"/>
    <s v="ODP-RDB-FA/031 FA/D04/31.01"/>
    <s v="WO065912993"/>
    <m/>
    <m/>
    <m/>
    <n v="111.38305690668599"/>
    <n v="-7.2043537324090003"/>
    <s v="|MC60123|MYIA-046289294375/POI/NANA APRILIA AINURIZKI/082324825268/ainurizkinana@gmail.com"/>
    <s v="MYIB_ASSISTANT"/>
    <m/>
    <m/>
    <m/>
    <m/>
    <m/>
    <m/>
    <m/>
    <m/>
    <s v="Management Janji"/>
    <s v="2026-10-08 08:00:00 | Tanggal pemasangan : 08 Oct 2026 Jam pemasangan : 08.00 Info Tambahan : Hubungi pelanggan dulu sebelum ke Lokasi terima kasih."/>
    <s v="FCC"/>
    <d v="2026-07-10T10:25:27"/>
    <d v="2026-10-08T08:00:00"/>
    <m/>
    <s v="PS"/>
    <s v="CEPU"/>
    <s v="NO ADDON"/>
    <n v="20261008"/>
    <s v="Completed"/>
    <s v="HSI Bisnis Promo Hari Pelanggan Nasional PSB 70% - 150 Mbps"/>
    <s v="INDIBIZ"/>
    <m/>
    <m/>
    <d v="2026-10-08T08:00:00"/>
    <s v="2026-10-08 08:00:00 | Tanggal pemasangan : 08 Oct 2026 Jam pemasangan : 08.00 Info Tambahan : Hubungi pelanggan dulu sebelum ke Lokasi terima kasih."/>
    <n v="2026"/>
    <n v="10"/>
    <n v="8"/>
    <d v="2026-10-08T00:00:00"/>
    <n v="-0.33333333333575865"/>
    <x v="0"/>
  </r>
  <r>
    <n v="664"/>
    <n v="1002633968"/>
    <n v="3"/>
    <x v="4"/>
    <n v="4"/>
    <s v="KUDUS"/>
    <s v="BLORA"/>
    <s v="RDB"/>
    <s v="REG"/>
    <s v="AO"/>
    <x v="0"/>
    <s v="1P INET"/>
    <s v="Completed (PS)"/>
    <s v="RBS-Regional 3"/>
    <d v="2026-10-13T08:17:39"/>
    <d v="2026-10-13T14:54:49"/>
    <n v="69409017"/>
    <m/>
    <n v="142512103136"/>
    <s v="BENGKEL MOBIL SENTANA MOTOR"/>
    <s v="ODP-RDB-FE/039 FE/D02/039"/>
    <s v="WO066302216"/>
    <m/>
    <m/>
    <m/>
    <n v="111.3901133"/>
    <n v="-7.1740792000000004"/>
    <s v="|MC60134|MYIA-044423342192/POI/IMAM DWI FEBRIANTO/082341272151/s07673926@gmail.com"/>
    <s v="MYIB_ASSISTANT"/>
    <m/>
    <m/>
    <m/>
    <m/>
    <m/>
    <m/>
    <m/>
    <m/>
    <s v="Management Janji"/>
    <s v="2026-10-14 08:00:00 | Tanggal Pemasangan : 14 Oktober 2026 Jam Pemasangan : 08:00 15:00 Info Tambahan : Hubungi pelanggan dulu sebelum ke lokasi terimakasih"/>
    <s v="FCC"/>
    <s v="13-10-2026 08:40:05"/>
    <d v="2026-10-14T08:00:00"/>
    <m/>
    <s v="PS"/>
    <s v="CEPU"/>
    <s v="NO ADDON"/>
    <n v="20261013"/>
    <s v="Completed"/>
    <s v="HSI Bisnis PSB 70% - 75 Mbps"/>
    <s v="INDIBIZ"/>
    <m/>
    <m/>
    <d v="2026-10-14T08:00:00"/>
    <s v="2026-10-14 08:00:00 | Tanggal Pemasangan : 14 Oktober 2026 Jam Pemasangan : 08:00 15:00 Info Tambahan : Hubungi pelanggan dulu sebelum ke lokasi terimakasih"/>
    <n v="2026"/>
    <n v="10"/>
    <n v="13"/>
    <d v="2026-10-13T00:00:00"/>
    <n v="-1.3333333333357587"/>
    <x v="0"/>
  </r>
  <r>
    <n v="665"/>
    <n v="1002626864"/>
    <n v="3"/>
    <x v="4"/>
    <n v="4"/>
    <s v="KUDUS"/>
    <s v="PURWODADI"/>
    <s v="GDO"/>
    <s v="REG"/>
    <s v="AO"/>
    <x v="0"/>
    <s v="1P INET"/>
    <s v="Completed (PS)"/>
    <s v="RBS-Regional 3"/>
    <d v="2026-10-07T17:19:34"/>
    <d v="2026-10-09T16:38:48"/>
    <n v="69406128"/>
    <m/>
    <n v="142521103440"/>
    <s v="LASKAR BUAH GODONG"/>
    <s v="ODP-GDO-FG/049 FG/D05/049.01"/>
    <s v="WO065963560"/>
    <m/>
    <m/>
    <m/>
    <n v="110.778138"/>
    <n v="-7.024762"/>
    <s v="|MN01047|MYIA-094258284607/POI/LAELATUL AFIATUN NISAK/085733668576/kantorhrdlaskarbuah@gmail.com"/>
    <s v="MYIB_ASSISTANT"/>
    <m/>
    <m/>
    <m/>
    <m/>
    <m/>
    <m/>
    <m/>
    <m/>
    <s v="Management Janji"/>
    <s v="2026-10-08 15:00:00 | Nama PIC :  No HP : 085733668576 Alt :  M Janji : 08/10/2026 Jam Pasang : 08.00  - 13:00  NoteÃ‚Â :  hubungi terlebih dahulu sebelum ke lokasi, terima kasih."/>
    <s v="FCC"/>
    <d v="2026-07-10T17:40:11"/>
    <d v="2026-10-08T15:00:00"/>
    <m/>
    <s v="PS"/>
    <s v="GUBUG"/>
    <s v="NO ADDON"/>
    <n v="20261009"/>
    <s v="Completed"/>
    <s v="HSI Bisnis Promo Hari Pelanggan Nasional PSB 70% - 50 Mbps"/>
    <s v="INDIBIZ"/>
    <m/>
    <m/>
    <d v="2026-10-08T15:00:00"/>
    <s v="2026-10-08 15:00:00 | Nama PIC :  No HP : 085733668576 Alt :  M Janji : 08/10/2026 Jam Pasang : 08.00  - 13:00  NoteÃ‚Â :  hubungi terlebih dahulu sebelum ke lokasi, terima kasih."/>
    <n v="2026"/>
    <n v="10"/>
    <n v="9"/>
    <d v="2026-10-09T00:00:00"/>
    <n v="0.375"/>
    <x v="0"/>
  </r>
  <r>
    <n v="666"/>
    <n v="1002628838"/>
    <n v="3"/>
    <x v="4"/>
    <n v="4"/>
    <s v="KUDUS"/>
    <s v="PURWODADI"/>
    <s v="GDO"/>
    <s v="REG"/>
    <s v="AO"/>
    <x v="0"/>
    <s v="1P INET"/>
    <s v="Completed (PS)"/>
    <s v="RBS-Regional 3"/>
    <d v="2026-10-09T08:55:40"/>
    <d v="2026-10-10T15:13:39"/>
    <n v="69407015"/>
    <m/>
    <n v="142521103471"/>
    <s v="LPK WELDING CHANGWON"/>
    <s v="ODP-GDO-FD/004 FD/D02/004.01"/>
    <s v="WO066062105"/>
    <m/>
    <m/>
    <m/>
    <n v="110.76413700000001"/>
    <n v="-7.0195400000000001"/>
    <s v="|MN01047|MYIA-036423656606/POI/EKO NUGROHO/085640841685/nurussyifacantik23@gmail.com"/>
    <s v="MYIB_ASSISTANT"/>
    <m/>
    <m/>
    <m/>
    <m/>
    <m/>
    <m/>
    <m/>
    <m/>
    <s v="Management Janji"/>
    <s v="2026-10-10 08:00:00 | Nama PIC : Ibu Dewi No Hp : 085640841685 Alt : - Manja : 09 Okt 2026 Jam : Pagi / Siang Note : Hubungi pelanggan terlebih dahulu"/>
    <s v="FCC"/>
    <d v="2026-09-10T09:39:46"/>
    <d v="2026-10-10T08:00:00"/>
    <m/>
    <s v="PS"/>
    <s v="GUBUG"/>
    <s v="NO ADDON"/>
    <n v="20261010"/>
    <s v="Completed"/>
    <s v="HSI Bisnis Promo Hari Pelanggan Nasional PSB 70% - 50 Mbps"/>
    <s v="INDIBIZ"/>
    <m/>
    <m/>
    <d v="2026-10-10T08:00:00"/>
    <s v="2026-10-10 08:00:00 | Nama PIC : Ibu Dewi No Hp : 085640841685 Alt : - Manja : 09 Okt 2026 Jam : Pagi / Siang Note : Hubungi pelanggan terlebih dahulu"/>
    <n v="2026"/>
    <n v="10"/>
    <n v="10"/>
    <d v="2026-10-10T00:00:00"/>
    <n v="-0.33333333333575865"/>
    <x v="0"/>
  </r>
  <r>
    <n v="667"/>
    <n v="1002620740"/>
    <n v="3"/>
    <x v="4"/>
    <n v="4"/>
    <s v="KUDUS"/>
    <s v="PURWODADI"/>
    <s v="GDO"/>
    <s v="REG"/>
    <s v="AO"/>
    <x v="0"/>
    <s v="1P INET"/>
    <s v="98 | OSS - CANCEL COMPLETE"/>
    <s v="RBS-Regional 3"/>
    <d v="2026-10-03T08:35:35"/>
    <d v="2026-10-06T09:35:00"/>
    <n v="69403439"/>
    <m/>
    <n v="142521103463"/>
    <s v="LASKAR BUAH GODONG"/>
    <s v="ODP-GDO-FG/049 FG/D05/049.01"/>
    <s v="WO065625127"/>
    <m/>
    <m/>
    <m/>
    <n v="110.778127"/>
    <n v="-7.0247109999999999"/>
    <s v="|MN00799|MYIA-027088428739/POI/LAELATUL AFIATUN NISAK/085733668576/kantorhrdlaskarbuah@gmail.com"/>
    <s v="MYIB_ASSISTANT"/>
    <m/>
    <m/>
    <m/>
    <m/>
    <m/>
    <m/>
    <m/>
    <m/>
    <s v="Management Janji"/>
    <s v="2026-10-04 08:00:00 | Nama Pic : LASKAR BUAH GODONG No Hp Pic : 085733668576 Jam Pemasangan : 08:00 - 12.00 Tanggal Pemasangan : MINGGU 04 OKTOBER 2026 Info Tambahan : Hubungi pelanggan sebelum datang ke lokasi"/>
    <s v="FCC"/>
    <d v="2026-03-10T08:40:16"/>
    <d v="2026-10-04T08:00:00"/>
    <s v="Kendala Pelanggan"/>
    <s v="CANCEL"/>
    <s v="GUBUG"/>
    <s v="NO ADDON"/>
    <m/>
    <s v="Cancel Completed"/>
    <s v="HSI Bisnis Basic Promo Hari Pelanggan Nasional PSB 70% - 50 Mbps"/>
    <s v="INDIBIZ"/>
    <m/>
    <m/>
    <d v="2026-10-04T08:00:00"/>
    <s v="2026-10-04 08:00:00 | Nama Pic : LASKAR BUAH GODONG No Hp Pic : 085733668576 Jam Pemasangan : 08:00 - 12.00 Tanggal Pemasangan : MINGGU 04 OKTOBER 2026 Info Tambahan : Hubungi pelanggan sebelum datang ke lokasi"/>
    <m/>
    <m/>
    <m/>
    <e v="#NUM!"/>
    <e v="#NUM!"/>
    <x v="1"/>
  </r>
  <r>
    <n v="668"/>
    <n v="1002628822"/>
    <n v="3"/>
    <x v="4"/>
    <n v="4"/>
    <s v="KUDUS"/>
    <s v="PURWODADI"/>
    <s v="GBU"/>
    <s v="REG"/>
    <s v="AO"/>
    <x v="0"/>
    <s v="1P INET"/>
    <s v="Completed (PS)"/>
    <s v="RBS-Regional 3"/>
    <d v="2026-10-09T08:46:35"/>
    <d v="2026-10-10T13:48:31"/>
    <n v="69407010"/>
    <m/>
    <n v="146516109483"/>
    <s v="SPPG KEDUNGJATI"/>
    <s v="ODP-GBU-FF/030 FF/D04/030.01"/>
    <s v="WO066061466"/>
    <m/>
    <m/>
    <m/>
    <n v="110.63709799999999"/>
    <n v="-7.163252"/>
    <s v="|MN01996|MYIA-010286006648/POI/Moh. Zamroni/0881027408627/jayakedungjati281@gmail.com"/>
    <s v="MYIB_ASSISTANT"/>
    <m/>
    <m/>
    <m/>
    <m/>
    <m/>
    <m/>
    <m/>
    <m/>
    <s v="Management Janji"/>
    <s v="2026-10-10 08:00:00 | Nama :ZAMRONI No HP :0881027408627 No Alternatif : M Janji : 10/10/2026 Jam Pasang : Pagi NoteÃ‚Â :  Hubungi terlebih dahulu sebelum ke lokasi"/>
    <s v="FCC"/>
    <d v="2026-09-10T08:55:53"/>
    <d v="2026-10-10T08:00:00"/>
    <m/>
    <s v="PS"/>
    <s v="GUBUG"/>
    <s v="NO ADDON"/>
    <n v="20261010"/>
    <s v="Completed"/>
    <s v="HSI Bisnis Promo Hari Pelanggan Nasional PSB 70% - 200 Mbps"/>
    <s v="INDIBIZ"/>
    <m/>
    <m/>
    <d v="2026-10-10T08:00:00"/>
    <s v="2026-10-10 08:00:00 | Nama :ZAMRONI No HP :0881027408627 No Alternatif : M Janji : 10/10/2026 Jam Pasang : Pagi NoteÃ‚Â :  Hubungi terlebih dahulu sebelum ke lokasi"/>
    <n v="2026"/>
    <n v="10"/>
    <n v="10"/>
    <d v="2026-10-10T00:00:00"/>
    <n v="-0.33333333333575865"/>
    <x v="0"/>
  </r>
  <r>
    <n v="669"/>
    <n v="1002634851"/>
    <n v="3"/>
    <x v="4"/>
    <n v="4"/>
    <s v="KUDUS"/>
    <s v="PURWODADI"/>
    <s v="GBU"/>
    <s v="REG"/>
    <s v="AO"/>
    <x v="0"/>
    <s v="1P INET"/>
    <s v="Completed (PS)"/>
    <s v="RBS-Regional 3"/>
    <d v="2026-10-13T12:17:35"/>
    <d v="2026-10-14T15:22:38"/>
    <n v="69409302"/>
    <m/>
    <n v="146516109595"/>
    <s v="SPPG KALIMARO"/>
    <s v="ODP-GBU-FE/070 FE/D02/070.01"/>
    <s v="WO066325497"/>
    <m/>
    <m/>
    <m/>
    <n v="110.64831100000001"/>
    <n v="-7.1233979999999999"/>
    <s v="|MN01996|MYIA-073453464125/POI/Afif Khoirul Umam/083144999829/afifkhoirul123@gmail.com"/>
    <s v="MYIB_ASSISTANT"/>
    <m/>
    <m/>
    <m/>
    <m/>
    <m/>
    <m/>
    <m/>
    <m/>
    <s v="Management Janji"/>
    <s v="2026-10-14 11:00:00 | Tanggal: 14/10/2026 Jam Pasang: 08.00 - 12.00 Note: Hubungi sebelum ke lokasi, terimakasih. "/>
    <s v="FCC"/>
    <s v="13-10-2026 12:25:09"/>
    <d v="2026-10-14T11:00:00"/>
    <m/>
    <s v="PS"/>
    <s v="GUBUG"/>
    <s v="NO ADDON"/>
    <n v="20261014"/>
    <s v="Completed"/>
    <s v="HSI Bisnis Promo Hari Pelanggan Nasional PSB 70% - 100 Mbps"/>
    <s v="INDIBIZ"/>
    <m/>
    <m/>
    <d v="2026-10-14T11:00:00"/>
    <s v="2026-10-14 11:00:00 | Tanggal: 14/10/2026 Jam Pasang: 08.00 - 12.00 Note: Hubungi sebelum ke lokasi, terimakasih. "/>
    <n v="2026"/>
    <n v="10"/>
    <n v="14"/>
    <d v="2026-10-14T00:00:00"/>
    <n v="-0.45833333333575865"/>
    <x v="0"/>
  </r>
  <r>
    <n v="670"/>
    <n v="1002637895"/>
    <n v="3"/>
    <x v="4"/>
    <n v="4"/>
    <s v="KUDUS"/>
    <s v="PURWODADI"/>
    <s v="GBU"/>
    <s v="REG"/>
    <s v="AO"/>
    <x v="0"/>
    <m/>
    <s v="MIE - SEND SURVEY"/>
    <s v="RBS-Regional 2"/>
    <d v="2026-10-15T09:50:51"/>
    <d v="2026-10-15T11:16:09"/>
    <n v="69410571"/>
    <n v="2922951017"/>
    <n v="146516109599"/>
    <s v="ERAFONE GUBUG GROBOGAN"/>
    <s v="ODP-GBU-FA/014"/>
    <s v="WO066463436"/>
    <m/>
    <m/>
    <m/>
    <n v="110.9172873"/>
    <n v="-7.0811261999999999"/>
    <s v="|MN00062|/ERAFONE GUBUG GROBOGAN /Pic Intan Purnama Sari / 089634052712 /dl-rutinfinance@erajaya.com"/>
    <s v="Sales Profesional"/>
    <m/>
    <m/>
    <m/>
    <m/>
    <m/>
    <m/>
    <m/>
    <m/>
    <s v="Management Janji"/>
    <s v="2026-10-16 08:00:00|Tanggal pemasangan : 16 OKTOBER 2026 Jam pemasangan : pagi/siang Info Tambahan : Hubungi pelanggan dulu sebelum ke lokasi terima kasih|40010577|MYDITA"/>
    <s v="FCC"/>
    <s v="15-10-2026 09:54:50"/>
    <d v="2026-10-16T08:00:00"/>
    <m/>
    <s v="SURVEY_NEW_MANJA"/>
    <s v="GUBUG"/>
    <s v="NO ADDON"/>
    <m/>
    <s v="MIE - SEND SURVEY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6T08:00:00"/>
    <s v="2026-10-16 08:00:00|Tanggal pemasangan : 16 OKTOBER 2026 Jam pemasangan : pagi/siang Info Tambahan : Hubungi pelanggan dulu sebelum ke lokasi terima kasih|40010577|MYDITA"/>
    <m/>
    <m/>
    <m/>
    <e v="#NUM!"/>
    <e v="#NUM!"/>
    <x v="1"/>
  </r>
  <r>
    <n v="671"/>
    <n v="1002637836"/>
    <n v="3"/>
    <x v="4"/>
    <n v="4"/>
    <s v="KUDUS"/>
    <s v="PURWODADI"/>
    <s v="GBU"/>
    <s v="REG"/>
    <s v="AO"/>
    <x v="0"/>
    <m/>
    <s v="FCC - HD1A - INPROGRESS FOLLOW UP"/>
    <s v="RBS-Regional 3"/>
    <d v="2026-10-15T09:31:51"/>
    <d v="2026-10-15T10:47:49"/>
    <n v="69410536"/>
    <m/>
    <n v="146516109598"/>
    <s v="JAGOSTU MANAGEMENT"/>
    <s v="ODP-GBU-FB/010"/>
    <m/>
    <m/>
    <m/>
    <m/>
    <n v="110.63367839999999"/>
    <n v="-7.0506725000000001"/>
    <s v="|MN00410|/LUKMAN HAKIM/085139418474/newq675 @gmail.com/Permintaan PSB HSI WB1 100 MBPS ABONEMEN 535K"/>
    <s v="Sales Profesional"/>
    <m/>
    <m/>
    <m/>
    <m/>
    <m/>
    <m/>
    <m/>
    <m/>
    <m/>
    <m/>
    <m/>
    <s v="15-10-2026 09:40:08"/>
    <m/>
    <m/>
    <s v="FCC"/>
    <s v="GUBUG"/>
    <s v="NO ADDON"/>
    <m/>
    <s v="FOLLOW UP : Follow Up RANGGA WISNU EKAPAKSI 40951381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m/>
    <m/>
    <m/>
    <m/>
    <m/>
    <e v="#NUM!"/>
    <e v="#NUM!"/>
    <x v="1"/>
  </r>
  <r>
    <n v="672"/>
    <n v="1002618094"/>
    <n v="3"/>
    <x v="4"/>
    <n v="4"/>
    <s v="KUDUS"/>
    <s v="PURWODADI"/>
    <s v="PWB"/>
    <s v="REG"/>
    <s v="AO"/>
    <x v="0"/>
    <m/>
    <s v="Completed (PS)"/>
    <s v="RBS-Regional 3"/>
    <d v="2026-10-01T14:26:10"/>
    <d v="2026-10-02T16:01:59"/>
    <n v="69402453"/>
    <m/>
    <n v="141568111741"/>
    <s v="SPPG TARUMAN"/>
    <s v="ODP-PWB-FA/037"/>
    <s v="WO065517729"/>
    <m/>
    <m/>
    <m/>
    <n v="110.84761279999999"/>
    <n v="-7.0151427999999996"/>
    <s v="|MN00410|/RAVINDRA LUQMAN/085641184995/Sppgtaruman@gmail.com /Permintaan PSB HSI BISNIS 1S INET 50MBPS PAKET WINBACK2/SPPG TARUMAN"/>
    <s v="Sales Profesional"/>
    <m/>
    <m/>
    <m/>
    <m/>
    <m/>
    <m/>
    <m/>
    <m/>
    <s v="Management Janji"/>
    <s v="2026-10-02 15:00:00|telp :085641184995 alt ;  manja : pagi / siang 02/10/2026 hub sebelum ke lokasi |40000802|MYDITA"/>
    <s v="FCC"/>
    <d v="2026-01-10T14:40:16"/>
    <d v="2026-10-02T15:00:00"/>
    <m/>
    <s v="PS"/>
    <s v="X"/>
    <s v="NO ADDON"/>
    <n v="20261002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02T15:00:00"/>
    <s v="2026-10-02 15:00:00|telp :085641184995 alt ;  manja : pagi / siang 02/10/2026 hub sebelum ke lokasi |40000802|MYDITA"/>
    <n v="2026"/>
    <n v="10"/>
    <n v="2"/>
    <d v="2026-10-02T00:00:00"/>
    <n v="-0.625"/>
    <x v="0"/>
  </r>
  <r>
    <n v="673"/>
    <n v="1002618342"/>
    <n v="3"/>
    <x v="4"/>
    <n v="4"/>
    <s v="KUDUS"/>
    <s v="PURWODADI"/>
    <s v="PWB"/>
    <s v="REG"/>
    <s v="AO"/>
    <x v="0"/>
    <m/>
    <s v="Completed (PS)"/>
    <s v="RBS-Regional 3"/>
    <d v="2026-10-01T15:27:07"/>
    <d v="2026-10-02T20:44:33"/>
    <n v="69402518"/>
    <m/>
    <n v="141568111742"/>
    <s v="MI NURUL HUDA ASEMRUDUNG"/>
    <s v="ODP-PWB-FE/003"/>
    <s v="WO065513737"/>
    <m/>
    <m/>
    <m/>
    <n v="111.0005197"/>
    <n v="-7.1935992000000004"/>
    <s v="|MN00410|/MUNADI/081325352203/asemrudungminurulhuda@ymail.com /Permintaan PSB HSI BISNIS 1S INET 50MBPS PAKET WINBACK2/MI NURUL HUDA ASEMRUDUNG"/>
    <s v="Sales Profesional"/>
    <m/>
    <m/>
    <m/>
    <m/>
    <m/>
    <m/>
    <m/>
    <m/>
    <s v="Management Janji"/>
    <s v="2026-10-02 15:00:00|Jam Pemasangan : 08:00 - 12.00 Tanggal Pemasangan :02/10/2026 Info Tambahan : Hubungi pelanggan sebelum datang ke lokasi |40971402|MYDITA"/>
    <s v="FCC"/>
    <d v="2026-01-10T15:40:41"/>
    <d v="2026-10-02T15:00:00"/>
    <m/>
    <s v="PS"/>
    <s v="X"/>
    <s v="NO ADDON"/>
    <n v="20261002"/>
    <s v="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10-02T15:00:00"/>
    <s v="2026-10-02 15:00:00|Jam Pemasangan : 08:00 - 12.00 Tanggal Pemasangan :02/10/2026 Info Tambahan : Hubungi pelanggan sebelum datang ke lokasi |40971402|MYDITA"/>
    <n v="2026"/>
    <n v="10"/>
    <n v="2"/>
    <d v="2026-10-02T00:00:00"/>
    <n v="-0.625"/>
    <x v="0"/>
  </r>
  <r>
    <n v="674"/>
    <n v="1002627000"/>
    <n v="3"/>
    <x v="4"/>
    <n v="4"/>
    <s v="KUDUS"/>
    <s v="PURWODADI"/>
    <s v="PWB"/>
    <s v="REG"/>
    <s v="AO"/>
    <x v="0"/>
    <s v="1P INET"/>
    <s v="Completed (PS)"/>
    <s v="RBS-Regional 3"/>
    <d v="2026-10-08T08:02:07"/>
    <d v="2026-10-08T15:47:47"/>
    <n v="69406189"/>
    <m/>
    <n v="141568111770"/>
    <s v="PT. PUTRA BINTANG SEMBILAN NUSANTARA"/>
    <s v="ODP-PWB-FJ/043 FJ/D06/043.01"/>
    <s v="WO065979584"/>
    <m/>
    <m/>
    <m/>
    <n v="110.88242278590199"/>
    <n v="-7.0717729267824101"/>
    <s v="|MN02756|MYIA-074558747027/POI/Mohammad Aziz Purnomo/081223011984/aziz.jangli@gmail.com"/>
    <s v="MYIB_ASSISTANT"/>
    <m/>
    <m/>
    <m/>
    <m/>
    <m/>
    <m/>
    <m/>
    <m/>
    <s v="Management Janji"/>
    <s v="2026-10-09 08:00:00 | Tanggal: 9/10/2026 Jam Pasang: 08.00 - 12.00 Note: Hubungi sebelum ke lokasi, terimakasih. "/>
    <s v="FCC"/>
    <d v="2026-08-10T08:25:36"/>
    <d v="2026-10-09T08:00:00"/>
    <m/>
    <s v="PS"/>
    <s v="X"/>
    <s v="NO ADDON"/>
    <n v="20261008"/>
    <s v="Completed"/>
    <s v="HSI Bisnis Basic Promo Hari Pelanggan Nasional PSB 70% - 100 Mbps Dual Band"/>
    <s v="INDIBIZ"/>
    <m/>
    <m/>
    <d v="2026-10-09T08:00:00"/>
    <s v="2026-10-09 08:00:00 | Tanggal: 9/10/2026 Jam Pasang: 08.00 - 12.00 Note: Hubungi sebelum ke lokasi, terimakasih. "/>
    <n v="2026"/>
    <n v="10"/>
    <n v="8"/>
    <d v="2026-10-08T00:00:00"/>
    <n v="-1.3333333333357587"/>
    <x v="0"/>
  </r>
  <r>
    <n v="675"/>
    <n v="1002630874"/>
    <n v="3"/>
    <x v="4"/>
    <n v="4"/>
    <s v="KUDUS"/>
    <s v="PURWODADI"/>
    <s v="PWB"/>
    <s v="REG"/>
    <s v="AO"/>
    <x v="0"/>
    <s v="1P INET"/>
    <s v="Completed (PS)"/>
    <s v="RBS-Regional 3"/>
    <d v="2026-10-10T12:37:40"/>
    <d v="2026-10-13T15:09:15"/>
    <n v="69407882"/>
    <m/>
    <n v="141568111783"/>
    <s v="PUSKESMAS PURWODADI 2"/>
    <s v="ODP-PWB-FC/008 FC/D02/008.01"/>
    <s v="WO066152454"/>
    <m/>
    <m/>
    <m/>
    <n v="110.969677"/>
    <n v="-7.1175269999999999"/>
    <s v="|MN01047|MYIA-028189940216/POI/SOELFIATI/081391783419/puskesmasnambuhan2@gmail.com"/>
    <s v="MYIB_ASSISTANT"/>
    <m/>
    <m/>
    <m/>
    <m/>
    <m/>
    <m/>
    <m/>
    <m/>
    <s v="Management Janji"/>
    <s v="2026-10-11 11:00:00 | Jam Pemasangan : 08:00 - 12.00 Tanggal Pemasangan : MINGGU 11 OKTOBER 2026 Info Tambahan : Hubungi pelanggan sebelum datang ke lokasi"/>
    <s v="FCC"/>
    <d v="2026-10-10T12:40:11"/>
    <d v="2026-10-11T11:00:00"/>
    <m/>
    <s v="PS"/>
    <s v="X"/>
    <s v="NO ADDON"/>
    <n v="20261013"/>
    <s v="Completed"/>
    <s v="HSI Bisnis Basic Promo Hari Pelanggan Nasional PSB 70% - 50 Mbps"/>
    <s v="INDIBIZ"/>
    <m/>
    <m/>
    <d v="2026-10-11T11:00:00"/>
    <s v="2026-10-11 11:00:00 | Jam Pemasangan : 08:00 - 12.00 Tanggal Pemasangan : MINGGU 11 OKTOBER 2026 Info Tambahan : Hubungi pelanggan sebelum datang ke lokasi"/>
    <n v="2026"/>
    <n v="10"/>
    <n v="13"/>
    <d v="2026-10-13T00:00:00"/>
    <n v="1.5416666666642413"/>
    <x v="2"/>
  </r>
  <r>
    <n v="676"/>
    <n v="1002632986"/>
    <n v="3"/>
    <x v="4"/>
    <n v="4"/>
    <s v="KUDUS"/>
    <s v="PURWODADI"/>
    <s v="PWB"/>
    <s v="REG"/>
    <s v="AO"/>
    <x v="0"/>
    <m/>
    <s v="Completed (PS)"/>
    <s v="RBS-Regional 3"/>
    <d v="2026-10-12T13:42:07"/>
    <d v="2026-10-13T15:21:57"/>
    <n v="69408644"/>
    <m/>
    <n v="141568111001"/>
    <s v="PUSKESMAS PURWODADI 2"/>
    <s v="ODP-PWB-FC/073"/>
    <s v="WO066268786"/>
    <m/>
    <m/>
    <m/>
    <n v="110.96966279999999"/>
    <n v="-7.1176503000000002"/>
    <s v="|MN00410|/SOELFIATI/081391783419/puskesmasnambuhan2@gmail.com /Permintaan PSB HSI BASIC 1S INET 50MBPS PAKET WINBACK2/PUSKESMAS PURWODADI 2"/>
    <s v="Sales Profesional"/>
    <m/>
    <m/>
    <m/>
    <m/>
    <m/>
    <m/>
    <m/>
    <m/>
    <s v="Management Janji"/>
    <s v="2026-10-13 11:00:00|Nama Pic : IBU SOFI No Hp Pic : 081391783419 Jam Pemasangan : 08:00 - 12.00 Tanggal Pemasangan : SELASA 13 OKTOBER 2026 Info Tambahan : Hubungi pelanggan sebelum datang ke lokasi|40000798|MYDITA"/>
    <s v="FCC"/>
    <d v="2026-12-10T13:55:32"/>
    <d v="2026-10-13T11:00:00"/>
    <m/>
    <s v="PS"/>
    <s v="X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1:00:00"/>
    <s v="2026-10-13 11:00:00|Nama Pic : IBU SOFI No Hp Pic : 081391783419 Jam Pemasangan : 08:00 - 12.00 Tanggal Pemasangan : SELASA 13 OKTOBER 2026 Info Tambahan : Hubungi pelanggan sebelum datang ke lokasi|40000798|MYDITA"/>
    <n v="2026"/>
    <n v="10"/>
    <n v="13"/>
    <d v="2026-10-13T00:00:00"/>
    <n v="-0.45833333333575865"/>
    <x v="0"/>
  </r>
  <r>
    <n v="677"/>
    <n v="1002632302"/>
    <n v="3"/>
    <x v="4"/>
    <n v="4"/>
    <s v="KUDUS"/>
    <s v="PURWODADI"/>
    <s v="PWB"/>
    <s v="REG"/>
    <s v="AO"/>
    <x v="0"/>
    <s v="1P INET"/>
    <s v="Completed (PS)"/>
    <s v="RBS-Regional 3"/>
    <d v="2026-10-12T10:13:35"/>
    <d v="2026-10-13T18:18:50"/>
    <n v="69408431"/>
    <m/>
    <n v="141568111789"/>
    <s v="PUSKESMAS PURWODADI II"/>
    <s v="ODP-PWB-FC/073 FC/D08/073.01"/>
    <s v="WO066234804"/>
    <m/>
    <m/>
    <m/>
    <n v="110.9697074"/>
    <n v="-7.1174215999999904"/>
    <s v="|MN01314|MYIA-090218648449/POI/SOELFIATI/081391783419/puskesmasnambuhan2@gmail.com"/>
    <s v="MYIB_ASSISTANT"/>
    <m/>
    <m/>
    <m/>
    <m/>
    <m/>
    <m/>
    <m/>
    <m/>
    <s v="Management Janji"/>
    <s v="2026-10-13 08:00:00 | Tanggal pemasangan: 13/10//2026 Jam pemasangan : pagi/siang Info Tambahan : Hubungi pelanggan dulu sebelum ke lokasi. terima kasih"/>
    <s v="FCC"/>
    <d v="2026-12-10T10:25:08"/>
    <d v="2026-10-13T08:00:00"/>
    <m/>
    <s v="PS"/>
    <s v="X"/>
    <s v="NO ADDON"/>
    <n v="20261013"/>
    <s v="Completed"/>
    <s v="HSI Bisnis Basic Promo Hari Pelanggan Nasional PSB 70% - 50 Mbps"/>
    <s v="INDIBIZ"/>
    <m/>
    <m/>
    <d v="2026-10-13T08:00:00"/>
    <s v="2026-10-13 08:00:00 | Tanggal pemasangan: 13/10//2026 Jam pemasangan : pagi/siang Info Tambahan : Hubungi pelanggan dulu sebelum ke lokasi. terima kasih"/>
    <n v="2026"/>
    <n v="10"/>
    <n v="13"/>
    <d v="2026-10-13T00:00:00"/>
    <n v="-0.33333333333575865"/>
    <x v="0"/>
  </r>
  <r>
    <n v="678"/>
    <n v="1002626559"/>
    <n v="3"/>
    <x v="4"/>
    <n v="4"/>
    <s v="KUDUS"/>
    <s v="PURWODADI"/>
    <s v="PWB"/>
    <s v="REG"/>
    <s v="AO"/>
    <x v="0"/>
    <m/>
    <s v="CANCEL COMPLETED"/>
    <s v="RBS-Regional 3"/>
    <d v="2026-10-07T15:27:27"/>
    <d v="2026-10-10T12:37:31"/>
    <n v="69406008"/>
    <m/>
    <n v="141568111767"/>
    <s v="PUSKESMAS PURWODADI 2"/>
    <s v="ODP-PWB-FC/008"/>
    <m/>
    <m/>
    <m/>
    <m/>
    <n v="110.96966279999999"/>
    <n v="-7.1176503000000002"/>
    <s v="|MN00410|/SOELFIATI/081391783419/puskesmasnambuhan2@gmail.com /Permintaan PSB HSI BASIC 1S INET 50MBPS PAKET WINBACK2/PUSKESMAS PURWODADI 2"/>
    <s v="Sales Profesional"/>
    <m/>
    <m/>
    <m/>
    <m/>
    <m/>
    <m/>
    <m/>
    <m/>
    <m/>
    <m/>
    <m/>
    <d v="2026-07-10T15:55:12"/>
    <m/>
    <m/>
    <s v="REJECT_FCC"/>
    <s v="X"/>
    <s v="NO ADDON"/>
    <m/>
    <s v="DECLINE : Decline - Batal Order YUDA SEPTIAN 40000798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679"/>
    <n v="1002634710"/>
    <n v="3"/>
    <x v="4"/>
    <n v="4"/>
    <s v="KUDUS"/>
    <s v="PURWODADI"/>
    <s v="PWB"/>
    <s v="REG"/>
    <s v="AO"/>
    <x v="0"/>
    <s v="1P INET"/>
    <s v="98 | OSS - CANCEL COMPLETE"/>
    <s v="RBS-Regional 3"/>
    <d v="2026-10-13T11:22:35"/>
    <d v="2026-10-15T08:34:40"/>
    <n v="69409256"/>
    <m/>
    <n v="141568111794"/>
    <s v="live Streaming Suwanto"/>
    <s v="ODP-PWB-FD/167 FD/D09/167.01"/>
    <s v="WO066319768"/>
    <m/>
    <m/>
    <m/>
    <n v="110.944875"/>
    <n v="-6.979279"/>
    <s v="|MN00447|MYIA-075971716473/POI/Suwanto/085113721267/rimbaburu@gmail.com"/>
    <s v="MYIB_ASSISTANT"/>
    <m/>
    <m/>
    <m/>
    <m/>
    <m/>
    <m/>
    <m/>
    <m/>
    <s v="Management Janji"/>
    <s v="2026-10-14 08:00:00 | Nama :SUWANTO No HP :085113721267 No Alternatif : M Janji : 14/10/2026 Jam Pasang : Pagi NoteÃ‚Â :  Hubungi terlebih dahulu sebelum ke lokasi "/>
    <s v="FCC"/>
    <s v="13-10-2026 12:10:23"/>
    <d v="2026-10-14T08:00:00"/>
    <s v="Kendala Pelanggan"/>
    <s v="CANCEL"/>
    <s v="X"/>
    <s v="NO ADDON"/>
    <m/>
    <s v="Cancel Completed"/>
    <s v="HSI Bisnis Promo Hari Pelanggan Nasional PSB 70% - 300 Mbps"/>
    <s v="INDIBIZ"/>
    <m/>
    <m/>
    <d v="2026-10-14T08:00:00"/>
    <s v="2026-10-14 08:00:00 | Nama :SUWANTO No HP :085113721267 No Alternatif : M Janji : 14/10/2026 Jam Pasang : Pagi NoteÃ‚Â :  Hubungi terlebih dahulu sebelum ke lokasi "/>
    <m/>
    <m/>
    <m/>
    <e v="#NUM!"/>
    <e v="#NUM!"/>
    <x v="1"/>
  </r>
  <r>
    <n v="680"/>
    <n v="1002620295"/>
    <n v="3"/>
    <x v="4"/>
    <n v="4"/>
    <s v="KUDUS"/>
    <s v="PURWODADI"/>
    <s v="WRO"/>
    <s v="REG"/>
    <s v="AO"/>
    <x v="0"/>
    <s v="1P INET"/>
    <s v="Completed (PS)"/>
    <s v="RBS-Regional 3"/>
    <d v="2026-10-02T15:37:34"/>
    <d v="2026-10-04T15:59:38"/>
    <n v="69403262"/>
    <m/>
    <n v="142509107337"/>
    <s v="LPK SAKURA"/>
    <s v="ODP-WRO-FE/001 FE/D01/001.01"/>
    <s v="WO065593057"/>
    <m/>
    <m/>
    <m/>
    <n v="111.084547"/>
    <n v="-7.2547100000000002"/>
    <s v="|MN01996|MYIA-042357564633/POI/NGADIYANTO /082323973412/ngadiyanto3412@gmail.com"/>
    <s v="MYIB_ASSISTANT"/>
    <m/>
    <m/>
    <m/>
    <m/>
    <m/>
    <m/>
    <m/>
    <m/>
    <s v="Management Janji"/>
    <s v="2026-10-03 15:00:00 | Nama PIC:  bp ngadiyanto  No HP: 082323973412 Alt: Tanggal: 3/10/2026 Jam Pasang: Sore Note: Hubungi sebelum ke lokasi, terimakasih.   "/>
    <s v="FCC"/>
    <d v="2026-02-10T15:40:15"/>
    <d v="2026-10-03T15:00:00"/>
    <m/>
    <s v="PS"/>
    <s v="WIROSARI"/>
    <s v="NO ADDON"/>
    <n v="20261004"/>
    <s v="Completed"/>
    <s v="HSI Bisnis Promo Hari Pelanggan Nasional PSB 70% - 100 Mbps"/>
    <s v="INDIBIZ"/>
    <m/>
    <m/>
    <d v="2026-10-03T15:00:00"/>
    <s v="2026-10-03 15:00:00 | Nama PIC:  bp ngadiyanto  No HP: 082323973412 Alt: Tanggal: 3/10/2026 Jam Pasang: Sore Note: Hubungi sebelum ke lokasi, terimakasih.   "/>
    <n v="2026"/>
    <n v="10"/>
    <n v="4"/>
    <d v="2026-10-04T00:00:00"/>
    <n v="0.375"/>
    <x v="0"/>
  </r>
  <r>
    <n v="681"/>
    <n v="1002617580"/>
    <n v="3"/>
    <x v="4"/>
    <n v="4"/>
    <s v="SOLO"/>
    <s v="SRAGEN"/>
    <s v="SRG"/>
    <s v="REG"/>
    <s v="AO"/>
    <x v="0"/>
    <s v="1P INET"/>
    <s v="Completed (PS)"/>
    <s v="RBS-Regional 3"/>
    <d v="2026-10-01T11:23:40"/>
    <d v="2026-10-02T11:37:44"/>
    <n v="69402265"/>
    <m/>
    <n v="142565402250"/>
    <s v="SMA Trensains Muhammadiyah Sragen 3"/>
    <s v="ODP-SRG-FAT/016 FAT/D04/016.01"/>
    <s v="WO065477020"/>
    <m/>
    <m/>
    <m/>
    <n v="111.1211766"/>
    <n v="-7.3640650999999897"/>
    <s v="|MN01811|MYIA-036057047702/POI/Indrato Dwi Atmoko/081548640111/trensainss@gmail.com"/>
    <s v="MYIB_ASSISTANT"/>
    <m/>
    <m/>
    <m/>
    <m/>
    <m/>
    <m/>
    <m/>
    <m/>
    <s v="Management Janji"/>
    <s v="2026-10-02 08:00:00 | Nama Pic : BP INDRA No Hp Pic : 081548640111 Jam Pemasangan : 08:00 - 12.00 Tanggal Pemasangan : JUMAT 2 OKTOBER 2026 Info Tambahan : Hubungi pelanggan sebelum datang ke lokasi"/>
    <s v="FCC"/>
    <d v="2026-01-10T11:40:20"/>
    <d v="2026-10-02T08:00:00"/>
    <m/>
    <s v="PS"/>
    <s v="X"/>
    <s v="NO ADDON"/>
    <n v="20261002"/>
    <s v="Completed"/>
    <s v="HSI Bisnis Promo Hari Pelanggan Nasional PSB 70% - 200 Mbps"/>
    <s v="INDIBIZ"/>
    <m/>
    <m/>
    <d v="2026-10-02T08:00:00"/>
    <s v="2026-10-02 08:00:00 | Nama Pic : BP INDRA No Hp Pic : 081548640111 Jam Pemasangan : 08:00 - 12.00 Tanggal Pemasangan : JUMAT 2 OKTOBER 2026 Info Tambahan : Hubungi pelanggan sebelum datang ke lokasi"/>
    <n v="2026"/>
    <n v="10"/>
    <n v="2"/>
    <d v="2026-10-02T00:00:00"/>
    <n v="-0.33333333333575865"/>
    <x v="0"/>
  </r>
  <r>
    <n v="682"/>
    <n v="1002622270"/>
    <n v="3"/>
    <x v="4"/>
    <n v="4"/>
    <s v="SOLO"/>
    <s v="SRAGEN"/>
    <s v="SRG"/>
    <s v="REG"/>
    <s v="AO"/>
    <x v="0"/>
    <s v="1P INET"/>
    <s v="Completed (PS)"/>
    <s v="RBS-Regional 3"/>
    <d v="2026-10-05T12:10:40"/>
    <d v="2026-10-07T10:51:50"/>
    <n v="69404243"/>
    <m/>
    <n v="142565401170"/>
    <s v="SD N JETIS 1"/>
    <s v="ODP-SRG-FAJ/031"/>
    <s v="WO065762764"/>
    <m/>
    <m/>
    <m/>
    <n v="111.101056337356"/>
    <n v="-7.5255563355172796"/>
    <s v="|MN01811|MYIA-018361259526/POI/DYAH WIDIASTUTI/085713849173/sdnegerijetis001@gmail.com"/>
    <s v="MYIB_ASSISTANT"/>
    <m/>
    <m/>
    <m/>
    <m/>
    <m/>
    <m/>
    <m/>
    <m/>
    <s v="Management Janji"/>
    <s v="2026-10-06 15:00:00 | Jam Pemasangan : 08:00 - 12.00 Tanggal Pemasangan : SELASA 06 OKTOBER 2026 Info Tambahan : Hubungi pelanggan sebelum datang ke lokasi"/>
    <s v="FCC"/>
    <d v="2026-05-10T12:25:23"/>
    <d v="2026-10-06T15:00:00"/>
    <m/>
    <s v="PS"/>
    <s v="X"/>
    <s v="NO ADDON"/>
    <n v="20261007"/>
    <s v="Completed"/>
    <s v="HSI Bisnis Basic Promo Hari Pelanggan Nasional PSB 70% - 75 Mbps"/>
    <s v="INDIBIZ"/>
    <m/>
    <m/>
    <d v="2026-10-06T15:00:00"/>
    <s v="2026-10-06 15:00:00 | Jam Pemasangan : 08:00 - 12.00 Tanggal Pemasangan : SELASA 06 OKTOBER 2026 Info Tambahan : Hubungi pelanggan sebelum datang ke lokasi"/>
    <n v="2026"/>
    <n v="10"/>
    <n v="7"/>
    <d v="2026-10-07T00:00:00"/>
    <n v="0.375"/>
    <x v="0"/>
  </r>
  <r>
    <n v="683"/>
    <n v="1002638557"/>
    <n v="3"/>
    <x v="4"/>
    <n v="4"/>
    <s v="SOLO"/>
    <s v="SRAGEN"/>
    <s v="SRG"/>
    <s v="REG"/>
    <s v="AO"/>
    <x v="0"/>
    <m/>
    <s v="FCC - HD1A - SUBMIT"/>
    <s v="RBS-Regional 3"/>
    <d v="2026-10-15T13:49:40"/>
    <d v="2026-10-15T15:34:39"/>
    <n v="69410865"/>
    <m/>
    <n v="142565401726"/>
    <s v="SMA SCIENCE PLUS BQBS"/>
    <s v="ODP-SRG-FAJ/019"/>
    <s v="WO066492638"/>
    <m/>
    <m/>
    <m/>
    <n v="111.0927512"/>
    <n v="-7.4783799999999996"/>
    <s v="MC60143|/Haidar/085226009359/it.baitulquran@gmail.com/ PSB 1S INET Bisnis WINBACK 2.0 300mbps ABODEMEN 1.130.000 BLM PPN/ TTPN BU YULITA"/>
    <s v="Sales Force DBS"/>
    <m/>
    <m/>
    <m/>
    <m/>
    <m/>
    <m/>
    <m/>
    <m/>
    <s v="Management Janji"/>
    <s v="2026-10-16 15:00:00|Jam pemasangan : 12.00 Info Tambahan : Hubungi pelanggan dulu sebelum ke lokasi terimakasih |40951381|MYDITA"/>
    <s v="FCC"/>
    <s v="15-10-2026 13:55:16"/>
    <d v="2026-10-16T00:00:00"/>
    <m/>
    <s v="FCC"/>
    <s v="X"/>
    <s v="NO ADDON"/>
    <m/>
    <s v="AGREE : Lanjut berlangganan by RANGGA WISNU EKAPAKSI 40951381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6T15:00:00"/>
    <s v="2026-10-16 15:00:00|Jam pemasangan : 12.00 Info Tambahan : Hubungi pelanggan dulu sebelum ke lokasi terimakasih |40951381|MYDITA"/>
    <m/>
    <m/>
    <m/>
    <e v="#NUM!"/>
    <e v="#NUM!"/>
    <x v="1"/>
  </r>
  <r>
    <n v="684"/>
    <n v="1002631672"/>
    <n v="3"/>
    <x v="4"/>
    <n v="4"/>
    <s v="SOLO"/>
    <s v="SRAGEN"/>
    <s v="KAR"/>
    <s v="REG"/>
    <s v="AO"/>
    <x v="0"/>
    <s v="1P INET"/>
    <s v="Completed (PS)"/>
    <s v="RBS-Regional 3"/>
    <d v="2026-10-11T15:23:41"/>
    <d v="2026-10-13T16:38:25"/>
    <n v="69408215"/>
    <m/>
    <n v="142567105876"/>
    <s v="Gudang SFA Steak (CV. Sumber Citarasa Utama)"/>
    <s v="ODP-KAR-FC/035 FC/D02/035.01"/>
    <s v="WO066208881"/>
    <m/>
    <m/>
    <m/>
    <n v="110.943076"/>
    <n v="-7.59694"/>
    <s v="|MN00396|MYIA-072034658156/POI/Aditya Fadhil Kuncoro/085742203505/gudang.sfa.it@gmail.com"/>
    <s v="MYIB_ASSISTANT"/>
    <m/>
    <m/>
    <m/>
    <m/>
    <m/>
    <m/>
    <m/>
    <m/>
    <s v="Management Janji"/>
    <s v="2026-10-12 15:00:00 | M Janji : (12/10/2026) jam Pasang : 09:00 Note : hubungi pelanggan jika ingin kelokasi"/>
    <s v="FCC"/>
    <d v="2026-11-10T15:25:08"/>
    <d v="2026-10-12T15:00:00"/>
    <m/>
    <s v="PS"/>
    <s v="KARANGANYAR SOLO"/>
    <s v="NO ADDON"/>
    <n v="20261013"/>
    <s v="Completed"/>
    <s v="HSI Bisnis Basic Promo Hari Pelanggan Nasional PSB 70% - 100 Mbps"/>
    <s v="INDIBIZ"/>
    <m/>
    <m/>
    <d v="2026-10-12T15:00:00"/>
    <s v="2026-10-12 15:00:00 | M Janji : (12/10/2026) jam Pasang : 09:00 Note : hubungi pelanggan jika ingin kelokasi"/>
    <n v="2026"/>
    <n v="10"/>
    <n v="13"/>
    <d v="2026-10-13T00:00:00"/>
    <n v="0.375"/>
    <x v="0"/>
  </r>
  <r>
    <n v="685"/>
    <n v="1002635437"/>
    <n v="3"/>
    <x v="4"/>
    <n v="4"/>
    <s v="SOLO"/>
    <s v="SRAGEN"/>
    <s v="KAR"/>
    <s v="REG"/>
    <s v="AO"/>
    <x v="0"/>
    <m/>
    <s v="QC MIA - INVALID QUALITY CONTROL MIA"/>
    <s v="RBS-Regional 3"/>
    <d v="2026-10-13T15:31:11"/>
    <d v="2026-10-14T19:49:55"/>
    <n v="69409559"/>
    <m/>
    <n v="142567105885"/>
    <s v="CV Sentral Profit Bersama"/>
    <s v="ODP-KAR-FY/053"/>
    <m/>
    <m/>
    <m/>
    <m/>
    <n v="110.95192"/>
    <n v="-7.6332810000000002"/>
    <s v="AMRBS;405678/Nighara Asmarantaka Sulya//TREG4SOLO/Utami Suryandari/085159488314 &amp; 081335110130/sentralprofitbersamasolo@gmail.com/PSB HSI BASIC WINBACK 2.0 100mbps ABODEMEN 440.000 PLUS PPN"/>
    <s v="Amex"/>
    <m/>
    <m/>
    <m/>
    <m/>
    <m/>
    <m/>
    <m/>
    <m/>
    <m/>
    <m/>
    <m/>
    <s v="13-10-2026 15:39:51"/>
    <m/>
    <m/>
    <s v="QC1"/>
    <s v="KARANGANYAR SOLO"/>
    <s v="NO ADDON"/>
    <m/>
    <s v="QC MIA - INVALID QUALITY CONTROL MIA - Tidak Mengunggah Foto Lokasi Instalasi Tampak Depan Menyeluruh - upload foto lokasi 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686"/>
    <n v="1002627119"/>
    <n v="3"/>
    <x v="4"/>
    <n v="4"/>
    <s v="SOLO"/>
    <s v="INNER - SOLO JATENG TIMUR"/>
    <s v="SOP"/>
    <s v="REG"/>
    <s v="AO"/>
    <x v="0"/>
    <m/>
    <s v="Completed (PS)"/>
    <s v="RBS-Regional 3"/>
    <d v="2026-10-08T08:55:46"/>
    <d v="2026-10-12T16:12:23"/>
    <n v="69406232"/>
    <m/>
    <n v="142526106862"/>
    <s v="CV Ranotex"/>
    <s v="ODP-SOP-FK/042"/>
    <s v="WO066168938"/>
    <m/>
    <m/>
    <m/>
    <n v="110.91012410010801"/>
    <n v="-7.5144267536697598"/>
    <s v="AMRBS;406329/Afiq Adzana/TREG4SOLO/Arfan/0271652924 / 087835014447/cvranotex@gmail.com/PSB Winback 2.0 Bisnis 50 Mbps Rp 355.000"/>
    <s v="Amex"/>
    <m/>
    <m/>
    <m/>
    <m/>
    <m/>
    <m/>
    <m/>
    <m/>
    <s v="Management Janji"/>
    <s v="2026-10-13 08:00:00|Tanggal : 13 Oktober 2026 Jam : pagi  Hubungi pelanggan sebelum ke lokasi  |40900827|MYDITA"/>
    <s v="FCC"/>
    <d v="2026-08-10T09:25:47"/>
    <d v="2026-10-13T08:00:00"/>
    <m/>
    <s v="PS"/>
    <s v="SOLO PALUR"/>
    <s v="NO ADDON"/>
    <n v="202610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3T08:00:00"/>
    <s v="2026-10-13 08:00:00|Tanggal : 13 Oktober 2026 Jam : pagi  Hubungi pelanggan sebelum ke lokasi  |40900827|MYDITA"/>
    <n v="2026"/>
    <n v="10"/>
    <n v="12"/>
    <d v="2026-10-12T00:00:00"/>
    <n v="-1.3333333333357587"/>
    <x v="0"/>
  </r>
  <r>
    <n v="687"/>
    <n v="1002637246"/>
    <n v="3"/>
    <x v="4"/>
    <n v="4"/>
    <s v="SOLO"/>
    <s v="INNER - SOLO JATENG TIMUR"/>
    <s v="SOP"/>
    <s v="REG"/>
    <s v="AO"/>
    <x v="0"/>
    <s v="1P INET"/>
    <s v="Completed (PS)"/>
    <s v="RBS-Regional 3"/>
    <d v="2026-10-14T16:08:39"/>
    <d v="2026-10-15T15:01:49"/>
    <n v="69410311"/>
    <m/>
    <n v="142526106251"/>
    <s v="ONLINE SHOPE YELLOWFACE"/>
    <s v="ODP-SOP-FX/010"/>
    <s v="WO066424233"/>
    <m/>
    <m/>
    <m/>
    <n v="110.90025300000001"/>
    <n v="-7.5954389999999998"/>
    <s v="|MC80156|MYIA-020492221400/POI/YUDDHY SETYANTO/085647474003/ladadhiedadadhieda@gmail.com"/>
    <s v="MYIB_ASSISTANT"/>
    <m/>
    <m/>
    <m/>
    <m/>
    <m/>
    <m/>
    <m/>
    <m/>
    <s v="Management Janji"/>
    <s v="2026-10-15 15:00:00 | Tanggal Pemasangan : 15 Oktober 2026 Jam Pemasangan : 08:00 15:00 Info Tambahan : Hubungi pelanggan dulu sebelum ke lokasi terimakasih"/>
    <s v="FCC"/>
    <s v="14-10-2026 16:10:17"/>
    <d v="2026-10-15T15:00:00"/>
    <m/>
    <s v="PS"/>
    <s v="SOLO PALUR"/>
    <s v="NO ADDON"/>
    <n v="20261015"/>
    <s v="Completed"/>
    <s v="HSI Bisnis PSB 70% - 200 Mbps"/>
    <s v="INDIBIZ"/>
    <m/>
    <m/>
    <d v="2026-10-15T15:00:00"/>
    <s v="2026-10-15 15:00:00 | Tanggal Pemasangan : 15 Oktober 2026 Jam Pemasangan : 08:00 15:00 Info Tambahan : Hubungi pelanggan dulu sebelum ke lokasi terimakasih"/>
    <n v="2026"/>
    <n v="10"/>
    <n v="15"/>
    <d v="2026-10-15T00:00:00"/>
    <n v="-0.625"/>
    <x v="0"/>
  </r>
  <r>
    <n v="688"/>
    <n v="1002637195"/>
    <n v="3"/>
    <x v="4"/>
    <n v="4"/>
    <s v="SOLO"/>
    <s v="INNER - SOLO JATENG TIMUR"/>
    <s v="SOP"/>
    <s v="REG"/>
    <s v="AO"/>
    <x v="0"/>
    <s v="1P INET"/>
    <s v="8 | OSS - PONR"/>
    <s v="RBS-Regional 3"/>
    <d v="2026-10-14T15:49:35"/>
    <d v="2026-10-15T16:16:48"/>
    <n v="69410298"/>
    <m/>
    <n v="142526106295"/>
    <s v="PUSKESMAS MASARAN 2"/>
    <s v="ODP-SOP-FY/013 FY/D01/013.01"/>
    <s v="WO066422581"/>
    <m/>
    <m/>
    <m/>
    <n v="110.91195399999999"/>
    <n v="-7.4893559999999999"/>
    <s v="|MC50018|MYIA-043563557696/POI/Dr. ANY SUSILOWATI /088228736454/pusmasaran2@gmail.com"/>
    <s v="MYIB_ASSISTANT"/>
    <m/>
    <m/>
    <m/>
    <m/>
    <m/>
    <m/>
    <m/>
    <m/>
    <s v="Management Janji"/>
    <s v="2026-10-15 15:00:00 | Jam pemasangan : 08.00 - 12.00 Waktu pemasangan : 15 oktober 2026 Info Tambahan : Hubungi pelanggan dulu sebelum ke lokasi terimakasih"/>
    <s v="FCC"/>
    <s v="14-10-2026 15:54:47"/>
    <d v="2026-10-15T15:00:00"/>
    <m/>
    <s v="ACT_COM"/>
    <s v="SOLO PALUR"/>
    <s v="NO ADDON"/>
    <m/>
    <s v="PONR"/>
    <s v="HSI Bisnis Basic Promo Hari Pelanggan Nasional PSB 70% - 100 Mbps Dual Band"/>
    <s v="INDIBIZ"/>
    <m/>
    <m/>
    <d v="2026-10-15T15:00:00"/>
    <s v="2026-10-15 15:00:00 | Jam pemasangan : 08.00 - 12.00 Waktu pemasangan : 15 oktober 2026 Info Tambahan : Hubungi pelanggan dulu sebelum ke lokasi terimakasih"/>
    <m/>
    <m/>
    <m/>
    <e v="#NUM!"/>
    <e v="#NUM!"/>
    <x v="1"/>
  </r>
  <r>
    <n v="689"/>
    <n v="1002624473"/>
    <n v="3"/>
    <x v="4"/>
    <n v="4"/>
    <s v="SOLO"/>
    <s v="INNER - SOLO JATENG TIMUR"/>
    <s v="SOP"/>
    <s v="REG"/>
    <s v="AO"/>
    <x v="0"/>
    <m/>
    <s v="QC MIA - INVALID QUALITY CONTROL MIA"/>
    <s v="RBS-Regional 3"/>
    <d v="2026-10-06T14:03:49"/>
    <d v="2026-10-15T15:22:53"/>
    <n v="69405094"/>
    <m/>
    <n v="142526106810"/>
    <s v="VENTARA HUB"/>
    <s v="ODP-SOP-FS/010"/>
    <m/>
    <m/>
    <m/>
    <m/>
    <n v="110.8630019"/>
    <n v="-7.5670392"/>
    <s v="MC60143|/Qinthara Rafiandra/082135900585/ventara.hub@gmail.com/ PSB 1S INET Bisnis WINBACK 2.0 75mbps ABODEMEN 415.000 BLM PPN/ TTPN GRAPARI"/>
    <s v="Sales Force DBS"/>
    <m/>
    <m/>
    <m/>
    <m/>
    <m/>
    <m/>
    <m/>
    <m/>
    <m/>
    <m/>
    <m/>
    <d v="2026-06-10T14:25:39"/>
    <m/>
    <m/>
    <s v="QC1"/>
    <s v="SOLO PALUR"/>
    <s v="NO ADDON"/>
    <m/>
    <s v="QC MIA - INVALID QUALITY CONTROL MIA - Foto Lokasi Instalasi Tidak Valid - upload foto lokasi sesuai nama usaha terdaftar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</r>
  <r>
    <n v="690"/>
    <n v="1002621095"/>
    <n v="3"/>
    <x v="4"/>
    <n v="4"/>
    <s v="SOLO"/>
    <s v="SRAGEN"/>
    <s v="TWM"/>
    <s v="REG"/>
    <s v="AO"/>
    <x v="0"/>
    <m/>
    <s v="Completed (PS)"/>
    <s v="RBS-Regional 3"/>
    <d v="2026-10-03T15:51:25"/>
    <d v="2026-10-04T11:28:06"/>
    <n v="69403697"/>
    <m/>
    <n v="142522107238"/>
    <s v="MA TAHFIZHUL QUR&amp; 39;AN 1"/>
    <s v="ODP-TWM-FA/046"/>
    <s v="WO065672084"/>
    <m/>
    <m/>
    <m/>
    <n v="111.10284299999999"/>
    <n v="-7.6372296999999998"/>
    <s v="MC60143|/JIMO /085229211411/djeemo@gmail.com/ PSB 1S INET Bisnis  100mbps ABODEMEN 535.000 BLM PPN/ TTPN GRAPARI"/>
    <s v="Sales Force DBS"/>
    <m/>
    <m/>
    <m/>
    <m/>
    <m/>
    <m/>
    <m/>
    <m/>
    <s v="Management Janji"/>
    <s v="2026-10-05 08:00:00|Jam pemasangan : 12.00 Info Tambahan : Hubungi pelanggan dulu sebelum ke lokasi terimakasih|40951377|MYDITA"/>
    <s v="FCC"/>
    <d v="2026-03-10T15:55:37"/>
    <d v="2026-10-05T08:00:00"/>
    <m/>
    <s v="PS"/>
    <s v="KARANGANYAR SOLO"/>
    <s v="NO ADDON"/>
    <n v="2026100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5T08:00:00"/>
    <s v="2026-10-05 08:00:00|Jam pemasangan : 12.00 Info Tambahan : Hubungi pelanggan dulu sebelum ke lokasi terimakasih|40951377|MYDITA"/>
    <n v="2026"/>
    <n v="10"/>
    <n v="4"/>
    <d v="2026-10-04T00:00:00"/>
    <n v="-1.3333333333357587"/>
    <x v="0"/>
  </r>
  <r>
    <n v="691"/>
    <n v="1002619657"/>
    <n v="3"/>
    <x v="4"/>
    <n v="4"/>
    <s v="SOLO"/>
    <s v="INNER - SOLO JATENG TIMUR"/>
    <s v="GLD"/>
    <s v="REG"/>
    <s v="AO"/>
    <x v="0"/>
    <s v="1P INET"/>
    <s v="Completed (PS)"/>
    <s v="RBS-Regional 3"/>
    <d v="2026-10-02T12:26:39"/>
    <d v="2026-10-04T08:17:40"/>
    <n v="69403018"/>
    <m/>
    <n v="146514602781"/>
    <s v="Kost Rini D&amp; 39;Wirya"/>
    <s v="ODP-GLD-FR/063 FR/D07/06.63"/>
    <s v="WO065568220"/>
    <m/>
    <m/>
    <m/>
    <n v="110.86068899999999"/>
    <n v="-7.5532440000000003"/>
    <s v="|MN00396|MYIA-049629140529/POI/Ari Setya Rini/08122045665/kostsoloraya21@gmail.com"/>
    <s v="MYIB_ASSISTANT"/>
    <m/>
    <m/>
    <m/>
    <m/>
    <m/>
    <m/>
    <m/>
    <m/>
    <s v="Management Janji"/>
    <s v="2026-10-03 11:00:00 | Nama PIC:  bu rini  No HP: 08122045665 Alt: Tanggal: 3/10/2026 Jam Pasang: Siang Note: Hubungi sebelum ke lokasi, terimakasih.  "/>
    <s v="FCC"/>
    <d v="2026-02-10T12:55:31"/>
    <d v="2026-10-03T11:00:00"/>
    <m/>
    <s v="PS"/>
    <s v="X"/>
    <s v="NO ADDON"/>
    <n v="20261004"/>
    <s v="Completed"/>
    <s v="HSI Bisnis Basic Promo Hari Pelanggan Nasional PSB 70% - 50 Mbps"/>
    <s v="INDIBIZ"/>
    <m/>
    <m/>
    <d v="2026-10-03T11:00:00"/>
    <s v="2026-10-03 11:00:00 | Nama PIC:  bu rini  No HP: 08122045665 Alt: Tanggal: 3/10/2026 Jam Pasang: Siang Note: Hubungi sebelum ke lokasi, terimakasih.  "/>
    <n v="2026"/>
    <n v="10"/>
    <n v="4"/>
    <d v="2026-10-04T00:00:00"/>
    <n v="0.54166666666424135"/>
    <x v="0"/>
  </r>
  <r>
    <n v="692"/>
    <n v="1002620709"/>
    <n v="3"/>
    <x v="4"/>
    <n v="4"/>
    <s v="SOLO"/>
    <s v="INNER - SOLO JATENG TIMUR"/>
    <s v="GLD"/>
    <s v="REG"/>
    <s v="AO"/>
    <x v="0"/>
    <s v="1P INET"/>
    <s v="Completed (PS)"/>
    <s v="RBS-Regional 3"/>
    <d v="2026-10-03T07:35:35"/>
    <d v="2026-10-03T12:15:18"/>
    <n v="69403424"/>
    <m/>
    <n v="146514602884"/>
    <s v="Pondok Wijaya"/>
    <s v="ODP-GLD-FR/010 FR/D01/2A1.10"/>
    <s v="WO065621104"/>
    <m/>
    <m/>
    <m/>
    <n v="110.854884"/>
    <n v="-7.553229"/>
    <s v="|MN00396|MYIA-090316416529/POI/Anastasia Ermin Sarhendayati/081548532247/ermin0611@gmail.com"/>
    <s v="MYIB_ASSISTANT"/>
    <m/>
    <m/>
    <m/>
    <m/>
    <m/>
    <m/>
    <m/>
    <m/>
    <s v="Management Janji"/>
    <s v="2026-10-04 08:00:00 | Jam pemasangan : 12.00 Info Tambahan : Hubungi pelanggan dulu sebelum ke lokasi terimakasih "/>
    <s v="FCC"/>
    <d v="2026-03-10T07:39:59"/>
    <d v="2026-10-04T08:00:00"/>
    <m/>
    <s v="PS"/>
    <s v="X"/>
    <s v="NO ADDON"/>
    <n v="20261003"/>
    <s v="Completed"/>
    <s v="HSI Bisnis Basic Promo Hari Pelanggan Nasional PSB 70% - 50 Mbps"/>
    <s v="INDIBIZ"/>
    <m/>
    <m/>
    <d v="2026-10-04T08:00:00"/>
    <s v="2026-10-04 08:00:00 | Jam pemasangan : 12.00 Info Tambahan : Hubungi pelanggan dulu sebelum ke lokasi terimakasih "/>
    <n v="2026"/>
    <n v="10"/>
    <n v="3"/>
    <d v="2026-10-03T00:00:00"/>
    <n v="-1.3333333333357587"/>
    <x v="0"/>
  </r>
  <r>
    <n v="693"/>
    <n v="1002634631"/>
    <n v="3"/>
    <x v="4"/>
    <n v="4"/>
    <s v="SOLO"/>
    <s v="INNER - SOLO JATENG TIMUR"/>
    <s v="GLD"/>
    <s v="REG"/>
    <s v="AO"/>
    <x v="0"/>
    <m/>
    <s v="Completed (PS)"/>
    <s v="RBS-Regional 3"/>
    <d v="2026-10-13T11:09:31"/>
    <d v="2026-10-15T11:56:59"/>
    <n v="69409237"/>
    <m/>
    <n v="146514602819"/>
    <s v="PT PRATAMA KURNIA KASIH"/>
    <s v="ODP-GLD-FAG/077"/>
    <s v="WO066339824"/>
    <m/>
    <m/>
    <m/>
    <n v="110.838683571134"/>
    <n v="-7.5681111059841202"/>
    <s v="AMRBS;406949/Elsa//TREG4SOLO/VINCENTIUS ADITYA HERNAWAN 08562824149 / 085799519927/kurniakasihit@gmail.com/PSB BISNIS WINBACK 2.0 1S INET ONLY 50Mbps ABODEMEN 355.000 PLUS PPN "/>
    <s v="Amex"/>
    <m/>
    <m/>
    <m/>
    <m/>
    <m/>
    <m/>
    <m/>
    <m/>
    <s v="Management Janji"/>
    <s v="2026-10-14 11:00:00|Tanggal pemasangan : 14 OKTOBER 2026 Jam pemasangan : pagi/siang Info Tambahan : Hubungi pelanggan dulu sebelum ke lokasi terima kasih|40010577|MYDITA"/>
    <s v="FCC"/>
    <s v="13-10-2026 12:10:23"/>
    <d v="2026-10-14T11:00:00"/>
    <m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11:00:00"/>
    <s v="2026-10-14 11:00:00|Tanggal pemasangan : 14 OKTOBER 2026 Jam pemasangan : pagi/siang Info Tambahan : Hubungi pelanggan dulu sebelum ke lokasi terima kasih|40010577|MYDITA"/>
    <n v="2026"/>
    <n v="10"/>
    <n v="15"/>
    <d v="2026-10-15T00:00:00"/>
    <n v="0.54166666666424135"/>
    <x v="0"/>
  </r>
  <r>
    <n v="694"/>
    <n v="1002617694"/>
    <n v="3"/>
    <x v="4"/>
    <n v="4"/>
    <s v="SOLO"/>
    <s v="INNER - SOLO JATENG TIMUR"/>
    <s v="KRT"/>
    <s v="REG"/>
    <s v="AO"/>
    <x v="0"/>
    <s v="2P INET + VOICE"/>
    <s v="Completed (PS)"/>
    <s v="RBS-Regional 3"/>
    <d v="2026-10-01T12:05:40"/>
    <d v="2026-10-01T18:00:03"/>
    <n v="69402263"/>
    <n v="2716010314"/>
    <n v="142505404560"/>
    <s v="PCN MR DIY XCLM"/>
    <s v="ODP-KRT-FQ/031 FQ/D03/031.01"/>
    <s v="WO065482211"/>
    <m/>
    <m/>
    <m/>
    <n v="110.762888789903"/>
    <n v="-7.5396775316492004"/>
    <s v="|MN01857|MYIA-006500738290/POI/Rizky Nanda/081917636163/admin@panduciti.net"/>
    <s v="MYIB_ASSISTANT"/>
    <m/>
    <m/>
    <m/>
    <m/>
    <m/>
    <m/>
    <m/>
    <m/>
    <s v="Management Janji"/>
    <s v="2026-10-02 11:00:00 | Tanggal pemasangan : 2 OKTOBER 2026 Jam pemasangan : 11.00 Info Tambahan : Hubungi pelanggan dulu sebelum ke lokasi, terima kasih."/>
    <s v="FCC"/>
    <d v="2026-01-10T12:25:17"/>
    <d v="2026-10-02T11:00:00"/>
    <m/>
    <s v="PS"/>
    <s v="X"/>
    <s v="NO ADDON"/>
    <n v="20261001"/>
    <s v="Completed"/>
    <s v="HSI Bisnis Basic Bundling Phone PSB 70% - Free 800 Menit - 50 Mbps"/>
    <s v="INDIBIZ"/>
    <m/>
    <m/>
    <d v="2026-10-02T11:00:00"/>
    <s v="2026-10-02 11:00:00 | Tanggal pemasangan : 2 OKTOBER 2026 Jam pemasangan : 11.00 Info Tambahan : Hubungi pelanggan dulu sebelum ke lokasi, terima kasih."/>
    <n v="2026"/>
    <n v="10"/>
    <n v="1"/>
    <d v="2026-10-01T00:00:00"/>
    <n v="-1.4583333333357587"/>
    <x v="0"/>
  </r>
  <r>
    <n v="695"/>
    <n v="1002621260"/>
    <n v="3"/>
    <x v="4"/>
    <n v="4"/>
    <s v="SOLO"/>
    <s v="INNER - SOLO JATENG TIMUR"/>
    <s v="KRT"/>
    <s v="REG"/>
    <s v="AO"/>
    <x v="0"/>
    <s v="1P INET"/>
    <s v="Completed (PS)"/>
    <s v="RBS-Regional 3"/>
    <d v="2026-10-04T09:20:35"/>
    <d v="2026-10-08T13:50:33"/>
    <n v="69403811"/>
    <m/>
    <n v="142505403747"/>
    <s v="GO CUAN LUWES GENTAN"/>
    <s v="ODP-KRT-FEA/009 FEA/D01/009.01"/>
    <s v="WO065690348"/>
    <m/>
    <m/>
    <m/>
    <n v="110.78072280000001"/>
    <n v="-7.5764433000000002"/>
    <s v="|MN00440|MYIA-081723082017/POI/DWI WASMAN/081229055758/dwiwasman5758@gmail.com"/>
    <s v="MYIB_ASSISTANT"/>
    <m/>
    <m/>
    <m/>
    <m/>
    <m/>
    <m/>
    <m/>
    <m/>
    <s v="Management Janji"/>
    <s v="2026-10-05 08:00:00 | Nama Pic : bu idoy  No Hp Pic : 081326259605 No alt : - Jam Pemasangan : pagi  Tanggal Pemasangan : 4 Oktober 2026  "/>
    <s v="FCC"/>
    <d v="2026-04-10T09:25:11"/>
    <d v="2026-10-05T08:00:00"/>
    <m/>
    <s v="PS"/>
    <s v="X"/>
    <s v="NO ADDON"/>
    <n v="20261008"/>
    <s v="Completed"/>
    <s v="HSI Bisnis Basic Promo Hari Pelanggan Nasional PSB 70% - 50 Mbps"/>
    <s v="INDIBIZ"/>
    <m/>
    <m/>
    <d v="2026-10-05T08:00:00"/>
    <s v="2026-10-05 08:00:00 | Nama Pic : bu idoy  No Hp Pic : 081326259605 No alt : - Jam Pemasangan : pagi  Tanggal Pemasangan : 4 Oktober 2026  "/>
    <n v="2026"/>
    <n v="10"/>
    <n v="8"/>
    <d v="2026-10-08T00:00:00"/>
    <n v="2.6666666666642413"/>
    <x v="2"/>
  </r>
  <r>
    <n v="696"/>
    <n v="1002624452"/>
    <n v="3"/>
    <x v="4"/>
    <n v="4"/>
    <s v="SOLO"/>
    <s v="INNER - SOLO JATENG TIMUR"/>
    <s v="KRT"/>
    <s v="REG"/>
    <s v="AO"/>
    <x v="0"/>
    <m/>
    <s v="Completed (PS)"/>
    <s v="RBS-Regional 3"/>
    <d v="2026-10-06T14:00:18"/>
    <d v="2026-10-08T19:40:41"/>
    <n v="69405089"/>
    <m/>
    <n v="142505402851"/>
    <s v="Alif&amp; 39;s Bakery Banjarsari Surakarta"/>
    <s v="ODP-KRT-FBJ/101"/>
    <s v="WO065866385"/>
    <m/>
    <m/>
    <m/>
    <n v="110.8203177"/>
    <n v="-7.5451522999999998"/>
    <s v="AMRBS ; 920111 ; AM ; BINDA ANISSA ; TREG3 ; MAGELANG ;1S HSI BISNIS 50 MB 1:1 PROMO; IRWAN/085188140787/ga.alifs002@gmail.com"/>
    <s v="Account Manager"/>
    <m/>
    <m/>
    <m/>
    <m/>
    <m/>
    <m/>
    <m/>
    <m/>
    <s v="Management Janji"/>
    <s v="2026-10-07 11:00:00|Nama PIC:  bp irwan No HP: 085188140787 Alt: Tanggal: 7/10/2026 Jam Pasang: Siang Note: Hubungi sebelum ke lokasi, terimakasih.  |40931149|MYDITA"/>
    <s v="FCC"/>
    <d v="2026-06-10T14:25:39"/>
    <d v="2026-10-07T11:00:00"/>
    <s v="Kendala Pelanggan"/>
    <s v="PS"/>
    <s v="X"/>
    <s v="NO ADDON"/>
    <n v="20261008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7T11:00:00"/>
    <s v="2026-10-07 11:00:00|Nama PIC:  bp irwan No HP: 085188140787 Alt: Tanggal: 7/10/2026 Jam Pasang: Siang Note: Hubungi sebelum ke lokasi, terimakasih.  |40931149|MYDITA"/>
    <n v="2026"/>
    <n v="10"/>
    <n v="8"/>
    <d v="2026-10-08T00:00:00"/>
    <n v="0.54166666666424135"/>
    <x v="0"/>
  </r>
  <r>
    <n v="697"/>
    <n v="1002624187"/>
    <n v="3"/>
    <x v="4"/>
    <n v="4"/>
    <s v="SOLO"/>
    <s v="INNER - SOLO JATENG TIMUR"/>
    <s v="KRT"/>
    <s v="REG"/>
    <s v="AO"/>
    <x v="0"/>
    <s v="1P INET"/>
    <s v="Completed (PS)"/>
    <s v="RBS-Regional 3"/>
    <d v="2026-10-06T12:40:35"/>
    <d v="2026-10-12T13:08:30"/>
    <n v="69405006"/>
    <m/>
    <n v="142505402850"/>
    <s v="PT. Bangkit Lakuliner Indonesia Banjarsari Solo 1"/>
    <s v="ODP-KRT-FBJ/052 FBJ/D03/052.01"/>
    <s v="WO065851542"/>
    <m/>
    <m/>
    <m/>
    <n v="110.8202922"/>
    <n v="-7.5436565"/>
    <s v="|MN02235|MYIA-023520204550/POI/Muhamad Arif Nurdin /085283300362/arif.nurdin@seindonesia.co.id"/>
    <s v="MYIB_ASSISTANT"/>
    <m/>
    <m/>
    <m/>
    <m/>
    <m/>
    <m/>
    <m/>
    <m/>
    <s v="Management Janji"/>
    <s v="2026-10-07 11:00:00 | Nama Pic : PT. Bangkit Lakuliner Indonesia Banjarsari Solo 1 No Hp Pic : 085283300362 No alt : - Jam Pemasangan : pagi  Tanggal Pemasangan : 7 Oktober 2026"/>
    <s v="FCC"/>
    <d v="2026-06-10T13:25:20"/>
    <d v="2026-10-07T11:00:00"/>
    <s v="Kendala Pelanggan"/>
    <s v="PS"/>
    <s v="X"/>
    <s v="NO ADDON"/>
    <n v="20261012"/>
    <s v="Completed"/>
    <s v="HSI Bisnis Promo Hari Pelanggan Nasional PSB 70% - 50 Mbps"/>
    <s v="INDIBIZ"/>
    <m/>
    <m/>
    <d v="2026-10-07T11:00:00"/>
    <s v="2026-10-07 11:00:00 | Nama Pic : PT. Bangkit Lakuliner Indonesia Banjarsari Solo 1 No Hp Pic : 085283300362 No alt : - Jam Pemasangan : pagi  Tanggal Pemasangan : 7 Oktober 2026"/>
    <n v="2026"/>
    <n v="10"/>
    <n v="12"/>
    <d v="2026-10-12T00:00:00"/>
    <n v="4.5416666666642413"/>
    <x v="2"/>
  </r>
  <r>
    <n v="698"/>
    <n v="1002633976"/>
    <n v="3"/>
    <x v="4"/>
    <n v="4"/>
    <s v="SOLO"/>
    <s v="INNER - SOLO JATENG TIMUR"/>
    <s v="KRT"/>
    <s v="REG"/>
    <s v="AO"/>
    <x v="0"/>
    <s v="1P INET"/>
    <s v="Completed (PS)"/>
    <s v="RBS-Regional 3"/>
    <d v="2026-10-13T08:22:34"/>
    <d v="2026-10-14T16:42:39"/>
    <n v="69409018"/>
    <m/>
    <n v="142505403140"/>
    <s v="SMK MUHAMMADIYAH 4 SURAKARTA"/>
    <s v="ODP-KRT-FBZ/096 FBZ/D09/096.01"/>
    <s v="WO066302586"/>
    <m/>
    <m/>
    <m/>
    <n v="110.791978"/>
    <n v="-7.5614559999999997"/>
    <s v="|MN00396|MYIA-097394305216/POI/Musyarofah/0818256655/smkmuh4ska@gmail.com"/>
    <s v="MYIB_ASSISTANT"/>
    <m/>
    <m/>
    <m/>
    <m/>
    <m/>
    <m/>
    <m/>
    <m/>
    <s v="Management Janji"/>
    <s v="2026-10-14 08:00:00 | Jam Pemasangan : 08:00 - 12.00 Tanggal Pemasangan : RABU 14 OKTOBER 2026 Info Tambahan : Hubungi pelanggan sebelum datang ke lokasi"/>
    <s v="FCC"/>
    <s v="13-10-2026 08:40:05"/>
    <d v="2026-10-14T08:00:00"/>
    <m/>
    <s v="PS"/>
    <s v="X"/>
    <s v="NO ADDON"/>
    <n v="20261014"/>
    <s v="Completed"/>
    <s v="HSI Bisnis Basic Promo Hari Pelanggan Nasional PSB 70% - 100 Mbps"/>
    <s v="INDIBIZ"/>
    <m/>
    <m/>
    <d v="2026-10-14T08:00:00"/>
    <s v="2026-10-14 08:00:00 | Jam Pemasangan : 08:00 - 12.00 Tanggal Pemasangan : RABU 14 OKTOBER 2026 Info Tambahan : Hubungi pelanggan sebelum datang ke lokasi"/>
    <n v="2026"/>
    <n v="10"/>
    <n v="14"/>
    <d v="2026-10-14T00:00:00"/>
    <n v="-0.33333333333575865"/>
    <x v="0"/>
  </r>
  <r>
    <n v="699"/>
    <n v="1002632982"/>
    <n v="3"/>
    <x v="4"/>
    <n v="4"/>
    <s v="SOLO"/>
    <s v="INNER - SOLO JATENG TIMUR"/>
    <s v="KRT"/>
    <s v="REG"/>
    <s v="AO"/>
    <x v="0"/>
    <m/>
    <s v="7 | OSS - PROVISIONING ISSUED"/>
    <s v="RBS-Regional 3"/>
    <d v="2026-10-12T13:45:35"/>
    <d v="2026-10-13T11:39:53"/>
    <n v="69408643"/>
    <m/>
    <n v="142505403514"/>
    <s v="PYJ6 Ã¢â‚¬â€œ Payless Solo Paragon"/>
    <s v="ODP-KRT-FED/015"/>
    <s v="WO066268573"/>
    <m/>
    <m/>
    <m/>
    <n v="110.8094309"/>
    <n v="-7.5631282000000004"/>
    <s v="AMRBS;960218/Candra Evita Tryariestya/TREG4SOLO/Ayu Putri Angreani Kusanto/08990794495/ayu.putri@next1.co.id /PSB HSI BISNIS 1S INET 50MBPS 439.000"/>
    <s v="Account Manager"/>
    <m/>
    <m/>
    <m/>
    <m/>
    <m/>
    <m/>
    <m/>
    <m/>
    <s v="Management Janji"/>
    <s v="2026-10-13 11:00:00|Nama PIC : IBU AYU No HP : 08990794495 Alt :  M Janji : (SELASA/13/OKTOBER/2026) jam Pasang : 09:00 Note : hubungi pelanggan jika ingin kelokasi|40961371|MYDITA"/>
    <s v="FCC"/>
    <d v="2026-12-10T13:55:32"/>
    <d v="2026-10-13T11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1:00:00"/>
    <s v="2026-10-13 11:00:00|Nama PIC : IBU AYU No HP : 08990794495 Alt :  M Janji : (SELASA/13/OKTOBER/2026) jam Pasang : 09:00 Note : hubungi pelanggan jika ingin kelokasi|40961371|MYDITA"/>
    <m/>
    <m/>
    <m/>
    <e v="#NUM!"/>
    <e v="#NUM!"/>
    <x v="1"/>
  </r>
  <r>
    <n v="700"/>
    <n v="1002633071"/>
    <n v="3"/>
    <x v="4"/>
    <n v="4"/>
    <s v="SOLO"/>
    <s v="INNER - SOLO JATENG TIMUR"/>
    <s v="KRT"/>
    <s v="REG"/>
    <s v="AO"/>
    <x v="0"/>
    <m/>
    <s v="7 | OSS - PROVISIONING ISSUED"/>
    <s v="RBS-Regional 3"/>
    <d v="2026-10-12T14:06:21"/>
    <d v="2026-10-13T15:30:26"/>
    <n v="69408690"/>
    <m/>
    <n v="142505404005"/>
    <s v="SSJM Sport Station Solo Paragon"/>
    <s v="ODP-KRT-FED/015"/>
    <s v="WO066283149"/>
    <m/>
    <m/>
    <m/>
    <n v="110.8094309"/>
    <n v="-7.5631282000000004"/>
    <s v="AMRBS;960218/Candra Evita Tryariestya/TREG4SOLO/Ayu Putri Angreani Kusanto/08990794495/ayu.putri@next1.co.id /PSB HSI BISNIS 1S INET 50MBPS 439.000"/>
    <s v="Account Manager"/>
    <m/>
    <m/>
    <m/>
    <m/>
    <m/>
    <m/>
    <m/>
    <m/>
    <s v="Management Janji"/>
    <s v="2026-10-13 15:00:00|Nama :AYU No HP :08990794495 No Alternatif : M Janji : 13/10/2026 Jam Pasang : Pagi NoteÃ‚Â :  Hubungi terlebih dahulu sebelum ke lokasi|40951377|MYDITA"/>
    <s v="FCC"/>
    <d v="2026-12-10T14:10:16"/>
    <d v="2026-10-13T15:00:00"/>
    <m/>
    <s v="PI"/>
    <s v="X"/>
    <s v="NO ADDON"/>
    <m/>
    <s v="Provisioning Issued"/>
    <s v="- E23046;E23046 ~ ES23 - Paket HSI Bisnis[0]  - E23046~null~E23046_UNL;UNL ~ Internet-Link Unlimited Internet Usage ~ E23046[0]  - E23046~null~44877;E23046||11||Abodemen 0[0]  - E23046~null~E23046_HSIE50M;HSIE50M ~ High Speed Internet EBIS 50 Mbps ~ E2304"/>
    <s v="INDIBIZ"/>
    <m/>
    <m/>
    <d v="2026-10-13T15:00:00"/>
    <s v="2026-10-13 15:00:00|Nama :AYU No HP :08990794495 No Alternatif : M Janji : 13/10/2026 Jam Pasang : Pagi NoteÃ‚Â :  Hubungi terlebih dahulu sebelum ke lokasi|40951377|MYDITA"/>
    <m/>
    <m/>
    <m/>
    <e v="#NUM!"/>
    <e v="#NUM!"/>
    <x v="1"/>
  </r>
  <r>
    <n v="701"/>
    <n v="1002633052"/>
    <n v="3"/>
    <x v="4"/>
    <n v="4"/>
    <s v="SOLO"/>
    <s v="INNER - SOLO JATENG TIMUR"/>
    <s v="KRT"/>
    <s v="REG"/>
    <s v="AO"/>
    <x v="0"/>
    <m/>
    <s v="7 | OSS - PROVISIONING ISSUED"/>
    <s v="RBS-Regional 3"/>
    <d v="2026-10-12T13:59:35"/>
    <d v="2026-10-13T15:25:18"/>
    <n v="69408672"/>
    <m/>
    <n v="142505404004"/>
    <s v="SK70 Ã¢â‚¬â€œ Skechers Solo Paragon"/>
    <s v="ODP-KRT-FED/015"/>
    <s v="WO066278309"/>
    <m/>
    <m/>
    <m/>
    <n v="110.8094309"/>
    <n v="-7.5631282000000004"/>
    <s v="AMRBS;960218/Candra Evita Tryariestya/TREG4SOLO/Ayu Putri Angreani Kusanto/08990794495/ayu.putri@next1.co.id /PSB HSI BISNIS 1S INET 50MBPS 439.000"/>
    <s v="Account Manager"/>
    <m/>
    <m/>
    <m/>
    <m/>
    <m/>
    <m/>
    <m/>
    <m/>
    <s v="Management Janji"/>
    <s v="2026-10-13 15:00:00|Tanggal pemasangan: 13/10//2026 Jam pemasangan : pagi/siang Info Tambahan : Hubungi pelanggan dulu sebelum ke lokasi. terima kasih|40921089|MYDITA"/>
    <s v="FCC"/>
    <d v="2026-12-10T14:02:08"/>
    <d v="2026-10-13T15:00:00"/>
    <m/>
    <s v="PI"/>
    <s v="X"/>
    <s v="NO ADDON"/>
    <m/>
    <s v="Provisioning Issu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10-13T15:00:00"/>
    <s v="2026-10-13 15:00:00|Tanggal pemasangan: 13/10//2026 Jam pemasangan : pagi/siang Info Tambahan : Hubungi pelanggan dulu sebelum ke lokasi. terima kasih|40921089|MYDITA"/>
    <m/>
    <m/>
    <m/>
    <e v="#NUM!"/>
    <e v="#NUM!"/>
    <x v="1"/>
  </r>
  <r>
    <n v="702"/>
    <n v="1002624136"/>
    <n v="3"/>
    <x v="4"/>
    <n v="4"/>
    <s v="SOLO"/>
    <s v="INNER - SOLO JATENG TIMUR"/>
    <s v="KRT"/>
    <s v="REG"/>
    <s v="AO"/>
    <x v="0"/>
    <s v="1P INET"/>
    <s v="OSS - FALLOUT"/>
    <s v="RBS-Regional 3"/>
    <d v="2026-10-06T12:10:34"/>
    <d v="2026-10-07T16:55:33"/>
    <n v="69404963"/>
    <m/>
    <n v="142505402849"/>
    <s v="Triadhipa logistic"/>
    <s v="ODP-KRT-FB/128"/>
    <s v="WO065848536"/>
    <m/>
    <m/>
    <m/>
    <n v="110.785877"/>
    <n v="-7.5340049999999996"/>
    <s v="|MC50147|MYIA-013995521715/POI/catur winarno/085234656260/chess.sundava@gmail.com"/>
    <s v="MYIB_ASSISTANT"/>
    <m/>
    <m/>
    <m/>
    <m/>
    <m/>
    <m/>
    <m/>
    <m/>
    <s v="Management Janji"/>
    <s v="2026-10-07 11:00:00 | Nama PIC : Bp Catur No HP : 08121450401 No Alt : - M Janji : 7 Okt 2026 Jam Pasang : Pagi / Siang Note : hubungi pelanggan jika ingin kelokasi"/>
    <s v="FCC"/>
    <d v="2026-06-10T12:25:39"/>
    <d v="2026-10-07T11:00:00"/>
    <s v="Kendala Teknik"/>
    <s v="FO_WFM"/>
    <s v="X"/>
    <s v="NO ADDON"/>
    <m/>
    <s v="Provisioning Failed|WFM|INF009699357|TOJ_-7.5510456999999995,110.7452643_cek lokasi ODP-KRT-FAA/017 FULL id valins 36158145 j"/>
    <s v="HSI Bisnis Khusus Winback PSB 70% - 100 Mbps"/>
    <s v="INDIBIZ"/>
    <m/>
    <m/>
    <d v="2026-10-07T11:00:00"/>
    <s v="2026-10-07 11:00:00 | Nama PIC : Bp Catur No HP : 08121450401 No Alt : - M Janji : 7 Okt 2026 Jam Pasang : Pagi / Siang Note : hubungi pelanggan jika ingin kelokasi"/>
    <m/>
    <m/>
    <m/>
    <e v="#NUM!"/>
    <e v="#NUM!"/>
    <x v="1"/>
  </r>
  <r>
    <n v="703"/>
    <n v="1002635147"/>
    <n v="3"/>
    <x v="4"/>
    <n v="4"/>
    <s v="SOLO"/>
    <s v="INNER - SOLO JATENG TIMUR"/>
    <s v="KRT"/>
    <s v="REG"/>
    <s v="AO"/>
    <x v="0"/>
    <m/>
    <s v="MYCX - SEND OPEN PAPERLESS"/>
    <s v="RBS-Regional 3"/>
    <d v="2026-10-13T14:04:06"/>
    <d v="2026-10-13T14:06:20"/>
    <n v="69409444"/>
    <m/>
    <n v="142505404146"/>
    <s v="Universitas Pignatelli Triputra"/>
    <s v="ODP-KRT-FP/005"/>
    <m/>
    <m/>
    <m/>
    <m/>
    <n v="110.777205"/>
    <n v="-7.5536811999999998"/>
    <s v="AMRBS;406329/Afiq Adzana/TREG4SOLO/Danny Sebastian/088232089390/universitaspignatellitriputra@gmail.com/PSB Winback 2.0 Bisnis 300 Mbps Rp 1.130.000"/>
    <s v="Amex"/>
    <m/>
    <m/>
    <m/>
    <m/>
    <m/>
    <m/>
    <m/>
    <m/>
    <m/>
    <m/>
    <m/>
    <s v="13-10-2026 14:25:23"/>
    <m/>
    <m/>
    <s v="INPROGRESS_SC"/>
    <s v="X"/>
    <s v="NO ADDON"/>
    <m/>
    <s v="SEND PAPERLESS OPEN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1"/>
  </r>
  <r>
    <n v="704"/>
    <n v="1002617638"/>
    <n v="3"/>
    <x v="4"/>
    <n v="4"/>
    <s v="SOLO"/>
    <s v="INNER - SOLO JATENG TIMUR"/>
    <s v="KRT"/>
    <s v="REG"/>
    <s v="AO"/>
    <x v="0"/>
    <s v="2P INET + VOICE"/>
    <s v="98 | OSS - CANCEL COMPLETE"/>
    <s v="RBS-Regional 3"/>
    <d v="2026-10-01T11:40:40"/>
    <d v="2026-10-05T13:41:20"/>
    <n v="69402275"/>
    <n v="2716011842"/>
    <n v="142505404559"/>
    <s v="PCN MR DIY XCLM"/>
    <s v="ODP-KRT-FQ/031 FQ/D03/031.01"/>
    <s v="WO065479008"/>
    <m/>
    <m/>
    <m/>
    <n v="110.762864306951"/>
    <n v="-7.5397335047301803"/>
    <s v="|MN01857|MYIA-014527317667/POI/RIZKY NANDA/081917636163/diy.xclm@panducitiakses.com"/>
    <s v="MYIB_ASSISTANT"/>
    <m/>
    <m/>
    <m/>
    <m/>
    <m/>
    <m/>
    <m/>
    <m/>
    <s v="Management Janji"/>
    <s v="2026-10-02 08:00:00 | Tanggal: 2/10/2026 Jam Pasang: 08.00 - 12.00 Note: Hubungi sebelum ke lokasi, terimakasih. "/>
    <s v="FCC"/>
    <d v="2026-01-10T12:25:17"/>
    <d v="2026-10-02T08:00:00"/>
    <s v="Kendala Pelanggan"/>
    <s v="CANCEL"/>
    <s v="X"/>
    <s v="NO ADDON"/>
    <m/>
    <s v="Cancel Completed"/>
    <s v="HSI Bisnis Basic Bundling Phone PSB 70% - Free 800 Menit - 50 Mbps"/>
    <s v="INDIBIZ"/>
    <m/>
    <m/>
    <d v="2026-10-02T08:00:00"/>
    <s v="2026-10-02 08:00:00 | Tanggal: 2/10/2026 Jam Pasang: 08.00 - 12.00 Note: Hubungi sebelum ke lokasi, terimakasih. "/>
    <m/>
    <m/>
    <m/>
    <e v="#NUM!"/>
    <e v="#NUM!"/>
    <x v="1"/>
  </r>
  <r>
    <n v="705"/>
    <n v="1002626809"/>
    <n v="3"/>
    <x v="4"/>
    <n v="4"/>
    <s v="SOLO"/>
    <s v="INNER - SOLO JATENG TIMUR"/>
    <s v="MSO"/>
    <s v="REG"/>
    <s v="AO"/>
    <x v="0"/>
    <m/>
    <s v="Completed (PS)"/>
    <s v="RBS-Regional 3"/>
    <d v="2026-10-07T16:49:16"/>
    <d v="2026-10-08T15:16:43"/>
    <n v="69406092"/>
    <m/>
    <n v="142566103204"/>
    <s v="PT Budimas Makmur Mulya (Manage Service smk 1 muhammadiyah Gondangrejo)"/>
    <s v="ODP-MSO-FCL5/005"/>
    <s v="WO065968580"/>
    <m/>
    <m/>
    <m/>
    <n v="107.43881703891699"/>
    <n v="-5.8624016044081904"/>
    <s v="AMRBS;820063/ANETTA NIMASAYU//TREG4SOLO/Ipung Prasetyo Restu 081330884868/ipung.adwa@gmail.com/PSB 1S HSI BISNIS WINBACK 1.0 300 mbps ABODEMEN 1.220.000 PLUS PPN"/>
    <s v="Account Manager"/>
    <m/>
    <m/>
    <m/>
    <m/>
    <m/>
    <m/>
    <m/>
    <m/>
    <s v="Management Janji"/>
    <s v="2026-10-09 08:00:00|No HP :081330884868 Alt :  M Janji : (RABU/8/oktober/2026) Note : hubungi pelanggan jika ingin kelokas|40000802|MYDITA"/>
    <s v="FCC"/>
    <d v="2026-07-10T17:40:11"/>
    <d v="2026-10-09T08:00:00"/>
    <m/>
    <s v="PS"/>
    <s v="SOLO PALUR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08:00:00"/>
    <s v="2026-10-09 08:00:00|No HP :081330884868 Alt :  M Janji : (RABU/8/oktober/2026) Note : hubungi pelanggan jika ingin kelokas|40000802|MYDITA"/>
    <n v="2026"/>
    <n v="10"/>
    <n v="8"/>
    <d v="2026-10-08T00:00:00"/>
    <n v="-1.3333333333357587"/>
    <x v="0"/>
  </r>
  <r>
    <n v="706"/>
    <n v="1002625665"/>
    <n v="3"/>
    <x v="4"/>
    <n v="4"/>
    <s v="SOLO"/>
    <s v="INNER - SOLO JATENG TIMUR"/>
    <s v="MSO"/>
    <s v="REG"/>
    <s v="AO"/>
    <x v="0"/>
    <s v="1P INET"/>
    <s v="Completed (PS)"/>
    <s v="RBS-Regional 3"/>
    <d v="2026-10-07T10:38:39"/>
    <d v="2026-10-07T17:14:59"/>
    <n v="69405608"/>
    <m/>
    <n v="142566103201"/>
    <s v="CV Ayura Askara"/>
    <s v="ODP-MSO-FB/015 FB/D02/015.01"/>
    <s v="WO065915244"/>
    <m/>
    <m/>
    <m/>
    <n v="110.84105026019201"/>
    <n v="-7.5486086549801499"/>
    <s v="MD|MYIB-038579220340|SYSTEM|CV AYURA ASKARA|08122118640"/>
    <s v="LPC_EBIS"/>
    <m/>
    <m/>
    <m/>
    <m/>
    <m/>
    <m/>
    <m/>
    <m/>
    <s v="Management Janji"/>
    <s v="2026-10-08 11:00:00 | M Janji : (08/10/2026) jam Pasang : 09:00 Note : hubungi pelanggan jika ingin kelokasi "/>
    <s v="FCC"/>
    <d v="2026-07-10T10:40:21"/>
    <d v="2026-10-08T11:00:00"/>
    <m/>
    <s v="PS"/>
    <s v="SOLO PALUR"/>
    <s v="NO ADDON"/>
    <n v="20261007"/>
    <s v="Completed"/>
    <s v="HSI Bisnis Basic Promo Hari Pelanggan Nasional PSB 70% - 50 Mbps"/>
    <s v="INDIBIZ"/>
    <m/>
    <m/>
    <d v="2026-10-08T11:00:00"/>
    <s v="2026-10-08 11:00:00 | M Janji : (08/10/2026) jam Pasang : 09:00 Note : hubungi pelanggan jika ingin kelokasi "/>
    <n v="2026"/>
    <n v="10"/>
    <n v="7"/>
    <d v="2026-10-07T00:00:00"/>
    <n v="-1.4583333333357587"/>
    <x v="0"/>
  </r>
  <r>
    <n v="707"/>
    <n v="1002633339"/>
    <n v="3"/>
    <x v="4"/>
    <n v="4"/>
    <s v="SOLO"/>
    <s v="INNER - SOLO JATENG TIMUR"/>
    <s v="MSO"/>
    <s v="REG"/>
    <s v="AO"/>
    <x v="0"/>
    <s v="1P INET"/>
    <s v="Completed (PS)"/>
    <s v="RBS-Regional 3"/>
    <d v="2026-10-12T15:14:40"/>
    <d v="2026-10-13T22:05:53"/>
    <n v="69408799"/>
    <m/>
    <n v="142566103386"/>
    <s v="ERABLUE NGESENG GEMOLONG"/>
    <s v="ODP-MSO-FCD/049 FCD/D06/049.01"/>
    <s v="WO066271570"/>
    <m/>
    <m/>
    <m/>
    <n v="110.827985580324"/>
    <n v="-7.39849729795597"/>
    <s v="|MN01857|MYIA-091524632935/POI/HASBIBINTARO SHIDDIQ/081249549394/nextperdanaone@gmail.com"/>
    <s v="MYIB_ASSISTANT"/>
    <m/>
    <m/>
    <m/>
    <m/>
    <m/>
    <m/>
    <m/>
    <m/>
    <s v="Management Janji"/>
    <s v="2026-10-13 15:00:00 | Nama PIC : ERABLUE NGESENG GEMOLONG No HP : 081249549394 No Alt : - M Janji : 13 Oktober  2026 Jam Pasang : Pagi / Siang Note : hubungi pelanggan jika ingin kelokasi"/>
    <s v="FCC"/>
    <d v="2026-12-10T15:25:51"/>
    <d v="2026-10-13T15:00:00"/>
    <m/>
    <s v="PS"/>
    <s v="SOLO PALUR"/>
    <s v="NO ADDON"/>
    <n v="20261013"/>
    <s v="Completed"/>
    <s v="HSI Bisnis PSB 70% - 50 Mbps"/>
    <s v="INDIBIZ"/>
    <m/>
    <m/>
    <d v="2026-10-13T15:00:00"/>
    <s v="2026-10-13 15:00:00 | Nama PIC : ERABLUE NGESENG GEMOLONG No HP : 081249549394 No Alt : - M Janji : 13 Oktober  2026 Jam Pasang : Pagi / Siang Note : hubungi pelanggan jika ingin kelokasi"/>
    <n v="2026"/>
    <n v="10"/>
    <n v="13"/>
    <d v="2026-10-13T00:00:00"/>
    <n v="-0.625"/>
    <x v="0"/>
  </r>
  <r>
    <n v="708"/>
    <n v="1002633488"/>
    <n v="3"/>
    <x v="4"/>
    <n v="4"/>
    <s v="SOLO"/>
    <s v="INNER - SOLO JATENG TIMUR"/>
    <s v="MSO"/>
    <s v="REG"/>
    <s v="AO"/>
    <x v="0"/>
    <m/>
    <s v="Completed (PS)"/>
    <s v="RBS-Regional 3"/>
    <d v="2026-10-12T15:54:56"/>
    <d v="2026-10-13T17:20:23"/>
    <n v="69408877"/>
    <m/>
    <n v="142566103388"/>
    <s v="cv padma sekar jagat"/>
    <s v="ODP-MSO-FJ/055"/>
    <s v="WO066286269"/>
    <m/>
    <m/>
    <m/>
    <n v="110.81948585340599"/>
    <n v="-7.5184277776925104"/>
    <s v="|MB00449|MYIA-065446410866/POI/ibu/085848772344/padmasekarjagatcv@gmail.com "/>
    <s v="Sales Force DBS"/>
    <m/>
    <m/>
    <m/>
    <m/>
    <m/>
    <m/>
    <m/>
    <m/>
    <s v="Management Janji"/>
    <s v="2026-10-13 15:00:00|Tanggal : 13 Oktober 2026 Jam : pagi siang Hubungi pelanggan sebelum ke lokasi |40981182|MYDITA"/>
    <s v="FCC"/>
    <d v="2026-12-10T16:25:18"/>
    <d v="2026-10-13T15:00:00"/>
    <m/>
    <s v="PS"/>
    <s v="SOLO PALUR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5:00:00"/>
    <s v="2026-10-13 15:00:00|Tanggal : 13 Oktober 2026 Jam : pagi siang Hubungi pelanggan sebelum ke lokasi |40981182|MYDITA"/>
    <n v="2026"/>
    <n v="10"/>
    <n v="13"/>
    <d v="2026-10-13T00:00:00"/>
    <n v="-0.625"/>
    <x v="0"/>
  </r>
  <r>
    <n v="709"/>
    <n v="1002633215"/>
    <n v="3"/>
    <x v="4"/>
    <n v="4"/>
    <s v="SOLO"/>
    <s v="INNER - SOLO JATENG TIMUR"/>
    <s v="MSO"/>
    <s v="REG"/>
    <s v="AO"/>
    <x v="0"/>
    <m/>
    <s v="7 | OSS - PROVISIONING ISSUED"/>
    <s v="RBS-Regional 2"/>
    <d v="2026-10-12T14:48:11"/>
    <d v="2026-10-13T15:19:16"/>
    <n v="69383033"/>
    <m/>
    <n v="142566103385"/>
    <s v="PT.NETTOCYBER INDONESIA (VELO)"/>
    <s v="ODP-MSO-FCD/004"/>
    <s v="WO066274899"/>
    <m/>
    <m/>
    <m/>
    <n v="110.8271111"/>
    <n v="-7.3980183000000004"/>
    <s v="AMRBS;402714;AMANDA OKTARIANI;JKT OUTER;HSI Bisnis PSB 70% - 200 Mbps - (1049000);CP BPK IVAN ;08516297623;windu.mahardika@velo.co.id"/>
    <s v="Amex"/>
    <m/>
    <m/>
    <m/>
    <m/>
    <m/>
    <m/>
    <m/>
    <m/>
    <s v="Management Janji"/>
    <s v="2026-10-13 15:00:00|Tanggal: 13/10/2026 Jam Pasang: 08.00 - 12.00 Note: Hubungi sebelum ke lokasi, terimakasih.  |40931149|MYDITA"/>
    <s v="FCC"/>
    <d v="2026-12-10T15:25:51"/>
    <d v="2026-10-13T15:00:00"/>
    <m/>
    <s v="PI"/>
    <s v="SOLO PALUR"/>
    <s v="NO ADDON"/>
    <m/>
    <s v="Provisioning Issued"/>
    <s v="- 11_11446;Biaya PSB HSI EBIS Tunai di Depan ~ 11[500000]  - E23046;E23046 ~ ES23 - Paket HSI Bisnis[0]  - E23046~null~E23046_UNL;UNL ~ Internet-Link Unlimited Internet Usage ~ E23046[0]  - E23046~null~44877;E23046||11||Abodemen 0[0]  - E23046~null~E23046"/>
    <s v="INDIBIZ"/>
    <m/>
    <m/>
    <d v="2026-10-13T15:00:00"/>
    <s v="2026-10-13 15:00:00|Tanggal: 13/10/2026 Jam Pasang: 08.00 - 12.00 Note: Hubungi sebelum ke lokasi, terimakasih.  |40931149|MYDITA"/>
    <m/>
    <m/>
    <m/>
    <e v="#NUM!"/>
    <e v="#NUM!"/>
    <x v="1"/>
  </r>
  <r>
    <n v="710"/>
    <n v="1002637244"/>
    <n v="3"/>
    <x v="4"/>
    <n v="4"/>
    <s v="SOLO"/>
    <s v="INNER - SOLO JATENG TIMUR"/>
    <s v="MSO"/>
    <s v="REG"/>
    <s v="AO"/>
    <x v="0"/>
    <s v="1P INET"/>
    <s v="8 | OSS - PONR"/>
    <s v="RBS-Regional 3"/>
    <d v="2026-10-14T16:08:34"/>
    <d v="2026-10-15T18:51:37"/>
    <n v="69410326"/>
    <m/>
    <n v="142566103570"/>
    <s v="LAB KOM SMPN 1 KALIJAMBE"/>
    <s v="ODP-MSO-FCC/006 FCC/D01/006.01"/>
    <s v="WO066424183"/>
    <m/>
    <m/>
    <m/>
    <n v="110.8213844"/>
    <n v="-7.4492708999999904"/>
    <s v="|MN02255|MYIA-082072527163/POI/AGUS PRIYANTO,S.PD/081217301725/wibowoandhika8@gmail.com"/>
    <s v="MYIB_ASSISTANT"/>
    <m/>
    <m/>
    <m/>
    <m/>
    <m/>
    <m/>
    <m/>
    <m/>
    <s v="Management Janji"/>
    <s v="2026-10-16 08:00:00 | Jam pemasangan : 12.00 Info Tambahan : Hubungi pelanggan dulu sebelum ke lokasi terimakasih  "/>
    <s v="FCC"/>
    <s v="14-10-2026 16:10:17"/>
    <d v="2026-10-16T08:00:00"/>
    <m/>
    <s v="ACT_COM"/>
    <s v="SOLO PALUR"/>
    <s v="NO ADDON"/>
    <m/>
    <s v="PONR"/>
    <s v="HSI Bisnis Promo Hari Pelanggan Nasional PSB 70% - 100 Mbps Dual Band"/>
    <s v="INDIBIZ"/>
    <m/>
    <m/>
    <d v="2026-10-16T08:00:00"/>
    <s v="2026-10-16 08:00:00 | Jam pemasangan : 12.00 Info Tambahan : Hubungi pelanggan dulu sebelum ke lokasi terimakasih  "/>
    <m/>
    <m/>
    <m/>
    <e v="#NUM!"/>
    <e v="#NUM!"/>
    <x v="1"/>
  </r>
  <r>
    <n v="711"/>
    <n v="1002637251"/>
    <n v="3"/>
    <x v="4"/>
    <n v="4"/>
    <s v="SOLO"/>
    <s v="INNER - SOLO JATENG TIMUR"/>
    <s v="MSO"/>
    <s v="REG"/>
    <s v="AO"/>
    <x v="0"/>
    <s v="1P INET"/>
    <s v="8 | OSS - PONR"/>
    <s v="RBS-Regional 3"/>
    <d v="2026-10-14T16:10:36"/>
    <d v="2026-10-15T16:30:28"/>
    <n v="69410331"/>
    <m/>
    <n v="142566103571"/>
    <s v="PERPUSTAKAAN SMPN 1 KALIJAMBE"/>
    <s v="ODP-MSO-FCC/006 FCC/D01/006.01"/>
    <s v="WO066424318"/>
    <m/>
    <m/>
    <m/>
    <n v="110.8213844"/>
    <n v="-7.4492708999999904"/>
    <s v="|MN02255|MYIA-093958770937/POI/AGUS PRIYANTO,S.PD/081217301725/wibowoandhika8@gmail.com"/>
    <s v="MYIB_ASSISTANT"/>
    <m/>
    <m/>
    <m/>
    <m/>
    <m/>
    <m/>
    <m/>
    <m/>
    <s v="Management Janji"/>
    <s v="2026-10-16 08:00:00 | Jam pemasangan : 12.00 Info Tambahan : Hubungi pelanggan dulu sebelum ke lokasi terimakasih  "/>
    <s v="FCC"/>
    <s v="14-10-2026 16:25:04"/>
    <d v="2026-10-16T08:00:00"/>
    <m/>
    <s v="ACT_COM"/>
    <s v="SOLO PALUR"/>
    <s v="NO ADDON"/>
    <m/>
    <s v="PONR"/>
    <s v="HSI Bisnis Promo Hari Pelanggan Nasional PSB 70% - 50 Mbps"/>
    <s v="INDIBIZ"/>
    <m/>
    <m/>
    <d v="2026-10-16T08:00:00"/>
    <s v="2026-10-16 08:00:00 | Jam pemasangan : 12.00 Info Tambahan : Hubungi pelanggan dulu sebelum ke lokasi terimakasih  "/>
    <m/>
    <m/>
    <m/>
    <e v="#NUM!"/>
    <e v="#NUM!"/>
    <x v="1"/>
  </r>
  <r>
    <n v="712"/>
    <n v="1002637947"/>
    <n v="3"/>
    <x v="4"/>
    <n v="4"/>
    <s v="SOLO"/>
    <s v="INNER - SOLO JATENG TIMUR"/>
    <s v="MSO"/>
    <s v="REG"/>
    <s v="AO"/>
    <x v="0"/>
    <m/>
    <s v="QC MIA - INVALID QUALITY CONTROL MIA"/>
    <s v="RBS-Regional 3"/>
    <d v="2026-10-15T10:02:56"/>
    <d v="2026-10-15T14:07:16"/>
    <n v="69410604"/>
    <m/>
    <n v="142566103748"/>
    <s v="PT BPR Bank Djoko Tingkir (Perseroda) Kantor Kas RSUD Gemolong"/>
    <s v="ODP-MSO-FCD/049"/>
    <m/>
    <m/>
    <m/>
    <m/>
    <n v="110.828275636214"/>
    <n v="-7.3984936970982096"/>
    <s v="AMRBS;960218/Candra Evita Tryariestya/TREG4SOLO/Henoch Sukma Pandadar/082142534758/info@bprdjokotingkir.com /PSB HSI BASIC 1S INET 50MBPS 387.000 PLUS PPN"/>
    <s v="Account Manager"/>
    <m/>
    <m/>
    <m/>
    <m/>
    <m/>
    <m/>
    <m/>
    <m/>
    <m/>
    <m/>
    <m/>
    <s v="15-10-2026 10:10:17"/>
    <m/>
    <m/>
    <s v="QC1"/>
    <s v="SOLO PALUR"/>
    <s v="NO ADDON"/>
    <m/>
    <s v="QC MIA - INVALID QUALITY CONTROL MIA - Tidak Mengunggah Foto Lokasi Instalasi Tampak Depan Menyeluruh - 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713"/>
    <n v="1002632051"/>
    <n v="3"/>
    <x v="4"/>
    <n v="4"/>
    <s v="SOLO"/>
    <s v="INNER - SOLO JATENG TIMUR"/>
    <s v="MSO"/>
    <s v="REG"/>
    <s v="AO"/>
    <x v="0"/>
    <s v="1P INET"/>
    <s v="CANCEL COMPLETED"/>
    <s v="RBS-Regional 3"/>
    <d v="2026-10-12T09:09:24"/>
    <d v="2026-10-13T09:35:58"/>
    <n v="69406121"/>
    <m/>
    <m/>
    <s v="cv padma sekar jagat"/>
    <m/>
    <s v="WO065965890"/>
    <m/>
    <m/>
    <m/>
    <n v="110.819594"/>
    <n v="-7.5183580000000001"/>
    <s v="|MB00449|MYIA-065446410866/POI/ibu/085848772344/padmasekarjagatcv@gmail.com"/>
    <s v="MYIB_ASSISTANT"/>
    <m/>
    <m/>
    <m/>
    <m/>
    <m/>
    <m/>
    <m/>
    <m/>
    <s v="Management Janji"/>
    <s v="2026-10-09 08:00:00 | Tanggal pemasangan : 09 OKTOBER 2026 Jam pemasangan : pagi/siang Info Tambahan : Hubungi pelanggan dulu sebelum ke lokasi terima kasih"/>
    <s v="FCC"/>
    <d v="2026-12-10T09:24:56"/>
    <d v="2026-10-09T00:00:00"/>
    <m/>
    <s v="REJECT_FCC"/>
    <s v="SOLO PALUR"/>
    <s v="NO ADDON"/>
    <m/>
    <s v="DECLINE : Decline - Batal Order NENG PUTRI MEILINDA PERMATASARI 40981184|MYDITA"/>
    <s v="HSI Bisnis Promo Hari Pelanggan Nasional PSB 70% - 300 Mbps"/>
    <s v="INDIBIZ"/>
    <m/>
    <s v="DECLINE : Decline - Batal Order NENG PUTRI MEILINDA PERMATASARI 40981184|MYDITA"/>
    <d v="2026-10-09T08:00:00"/>
    <s v="2026-10-09 08:00:00 | Tanggal pemasangan : 09 OKTOBER 2026 Jam pemasangan : pagi/siang Info Tambahan : Hubungi pelanggan dulu sebelum ke lokasi terima kasih"/>
    <m/>
    <m/>
    <m/>
    <e v="#NUM!"/>
    <e v="#NUM!"/>
    <x v="1"/>
  </r>
  <r>
    <n v="714"/>
    <n v="1002626895"/>
    <n v="3"/>
    <x v="4"/>
    <n v="4"/>
    <s v="SOLO"/>
    <s v="INNER - SOLO JATENG TIMUR"/>
    <s v="MSO"/>
    <s v="REG"/>
    <s v="AO"/>
    <x v="0"/>
    <s v="1P INET"/>
    <s v="98 | OSS - CANCEL COMPLETE"/>
    <s v="RBS-Regional 3"/>
    <d v="2026-10-07T17:50:41"/>
    <d v="2026-10-12T09:10:08"/>
    <n v="69406121"/>
    <m/>
    <n v="142566103205"/>
    <s v="cv padma sekar jagat"/>
    <s v="ODP-MSO-FJ/055 FJ/D05/055.01"/>
    <s v="WO065965890"/>
    <m/>
    <m/>
    <m/>
    <n v="110.819649"/>
    <n v="-7.5182690000000001"/>
    <s v="|MB00449|MYIA-065446410866/POI/ibu/085848772344/padmasekarjagatcv@gmail.com"/>
    <s v="MYIB_ASSISTANT"/>
    <m/>
    <m/>
    <m/>
    <m/>
    <m/>
    <m/>
    <m/>
    <m/>
    <s v="Management Janji"/>
    <s v="2026-10-09 08:00:00 | Tanggal pemasangan : 09 OKTOBER 2026 Jam pemasangan : pagi/siang Info Tambahan : Hubungi pelanggan dulu sebelum ke lokasi terima kasih"/>
    <s v="FCC"/>
    <d v="2026-07-10T17:55:12"/>
    <d v="2026-10-09T08:00:00"/>
    <s v="Kendala Teknik"/>
    <s v="CANCEL"/>
    <s v="SOLO PALUR"/>
    <s v="NO ADDON"/>
    <m/>
    <s v="Cancel Completed"/>
    <s v="HSI Bisnis Promo Hari Pelanggan Nasional PSB 70% - 300 Mbps"/>
    <s v="INDIBIZ"/>
    <m/>
    <m/>
    <d v="2026-10-09T08:00:00"/>
    <s v="2026-10-09 08:00:00 | Tanggal pemasangan : 09 OKTOBER 2026 Jam pemasangan : pagi/siang Info Tambahan : Hubungi pelanggan dulu sebelum ke lokasi terima kasih"/>
    <m/>
    <m/>
    <m/>
    <e v="#NUM!"/>
    <e v="#NUM!"/>
    <x v="1"/>
  </r>
  <r>
    <n v="715"/>
    <n v="1002617973"/>
    <n v="3"/>
    <x v="4"/>
    <n v="4"/>
    <s v="SOLO"/>
    <s v="WONOGIRI"/>
    <s v="JSO"/>
    <s v="REG"/>
    <s v="AO"/>
    <x v="0"/>
    <m/>
    <s v="Completed (PS)"/>
    <s v="RBS-Regional 3"/>
    <d v="2026-10-01T13:57:21"/>
    <d v="2026-10-03T12:55:24"/>
    <n v="69402411"/>
    <m/>
    <n v="142523108896"/>
    <s v="Puskesmas Jatisrono I"/>
    <s v="ODP-JSO-F02/014"/>
    <s v="WO065551069"/>
    <m/>
    <m/>
    <m/>
    <n v="111.127386046067"/>
    <n v="-7.8303749684347101"/>
    <s v="AMRBS;405678/Nighara Asmarantaka Sulya//TREG4SOLO/Nurjadid 081329022378/puskesmasjatisrono1@yahoo.co.id/PSB HSI BISNIS WINBACK 2.0 300mbps ABODEMEN 1.130.000 PLUS PPN"/>
    <s v="Amex"/>
    <m/>
    <m/>
    <m/>
    <m/>
    <m/>
    <m/>
    <m/>
    <m/>
    <s v="Management Janji"/>
    <s v="2026-10-03 08:00:00|Jam Pemasangan : 08:00 - 12.00 Tanggal Pemasangan : SABTU 03 OKTOBER 2026 Info Tambahan : Hubungi pelanggan sebelum datang ke lokasi|40000798|MYDITA"/>
    <s v="FCC"/>
    <d v="2026-01-10T14:10:17"/>
    <d v="2026-10-03T08:00:00"/>
    <m/>
    <s v="PS"/>
    <s v="X"/>
    <s v="NO ADDON"/>
    <n v="2026100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3T08:00:00"/>
    <s v="2026-10-03 08:00:00|Jam Pemasangan : 08:00 - 12.00 Tanggal Pemasangan : SABTU 03 OKTOBER 2026 Info Tambahan : Hubungi pelanggan sebelum datang ke lokasi|40000798|MYDITA"/>
    <n v="2026"/>
    <n v="10"/>
    <n v="3"/>
    <d v="2026-10-03T00:00:00"/>
    <n v="-0.33333333333575865"/>
    <x v="0"/>
  </r>
  <r>
    <n v="716"/>
    <n v="1002620950"/>
    <n v="3"/>
    <x v="4"/>
    <n v="4"/>
    <s v="SOLO"/>
    <s v="WONOGIRI"/>
    <s v="JSO"/>
    <s v="REG"/>
    <s v="AO"/>
    <x v="0"/>
    <s v="1P INET"/>
    <s v="Completed (PS)"/>
    <s v="RBS-Regional 3"/>
    <d v="2026-10-03T12:50:40"/>
    <d v="2026-10-04T15:58:38"/>
    <n v="69403592"/>
    <m/>
    <n v="142523108356"/>
    <s v="BRILLIANT JAYA FROZEN FOOD"/>
    <s v="ODP-JSO-FG/045 FG/D05/045.01"/>
    <s v="WO065648317"/>
    <m/>
    <m/>
    <m/>
    <n v="111.06861960000001"/>
    <n v="-7.8193758999999998"/>
    <s v="|MN02255|MYIA-045812021716/POI/SLAMET RIYANTO/082227998080/nunuriyanto@gmail.com"/>
    <s v="MYIB_ASSISTANT"/>
    <m/>
    <m/>
    <m/>
    <m/>
    <m/>
    <m/>
    <m/>
    <m/>
    <s v="Management Janji"/>
    <s v="2026-10-04 11:00:00 | Jam pemasangan : 12.00 Info Tambahan : Hubungi pelanggan dulu sebelum ke lokasi terimakasih  "/>
    <s v="FCC"/>
    <d v="2026-03-10T13:10:40"/>
    <d v="2026-10-04T11:00:00"/>
    <m/>
    <s v="PS"/>
    <s v="X"/>
    <s v="NO ADDON"/>
    <n v="20261004"/>
    <s v="Completed"/>
    <s v="HSI Bisnis Basic Promo Hari Pelanggan Nasional PSB 70% - 50 Mbps"/>
    <s v="INDIBIZ"/>
    <m/>
    <m/>
    <d v="2026-10-04T11:00:00"/>
    <s v="2026-10-04 11:00:00 | Jam pemasangan : 12.00 Info Tambahan : Hubungi pelanggan dulu sebelum ke lokasi terimakasih  "/>
    <n v="2026"/>
    <n v="10"/>
    <n v="4"/>
    <d v="2026-10-04T00:00:00"/>
    <n v="-0.45833333333575865"/>
    <x v="0"/>
  </r>
  <r>
    <n v="717"/>
    <n v="1002624040"/>
    <n v="3"/>
    <x v="4"/>
    <n v="4"/>
    <s v="SOLO"/>
    <s v="WONOGIRI"/>
    <s v="JSO"/>
    <s v="REG"/>
    <s v="AO"/>
    <x v="0"/>
    <s v="1P INET"/>
    <s v="Completed (PS)"/>
    <s v="RBS-Regional 3"/>
    <d v="2026-10-06T11:34:40"/>
    <d v="2026-10-07T11:43:20"/>
    <n v="69404902"/>
    <m/>
    <n v="142523108357"/>
    <s v="TOKO WK GIRIMARTO"/>
    <s v="ODP-JSO-FG/029 FA/D11/029.01"/>
    <s v="WO065844331"/>
    <m/>
    <m/>
    <m/>
    <n v="111.0700698"/>
    <n v="-7.7782329999999904"/>
    <s v="|MN02255|MYIA-099742806122/POI/RAHELGA NOSYALDIO/08122594626/mulyadi461975@gmail.com"/>
    <s v="MYIB_ASSISTANT"/>
    <m/>
    <m/>
    <m/>
    <m/>
    <m/>
    <m/>
    <m/>
    <m/>
    <s v="Management Janji"/>
    <s v="2026-10-07 08:00:00 | Tanggal pemasangan: 07/10/2026 Jam pemasangan : pagi / siang Info Tambahan : Hubungi pelanggan dulu sebelum ke lokasi. terima kasih"/>
    <s v="FCC"/>
    <d v="2026-06-10T11:40:08"/>
    <d v="2026-10-07T08:00:00"/>
    <m/>
    <s v="PS"/>
    <s v="X"/>
    <s v="NO ADDON"/>
    <n v="20261007"/>
    <s v="Completed"/>
    <s v="HSI Bisnis Basic Promo Hari Pelanggan Nasional PSB 70% - 50 Mbps"/>
    <s v="INDIBIZ"/>
    <m/>
    <m/>
    <d v="2026-10-07T08:00:00"/>
    <s v="2026-10-07 08:00:00 | Tanggal pemasangan: 07/10/2026 Jam pemasangan : pagi / siang Info Tambahan : Hubungi pelanggan dulu sebelum ke lokasi. terima kasih"/>
    <n v="2026"/>
    <n v="10"/>
    <n v="7"/>
    <d v="2026-10-07T00:00:00"/>
    <n v="-0.33333333333575865"/>
    <x v="0"/>
  </r>
  <r>
    <n v="718"/>
    <n v="1002637891"/>
    <n v="3"/>
    <x v="4"/>
    <n v="4"/>
    <s v="SOLO"/>
    <s v="WONOGIRI"/>
    <s v="JSO"/>
    <s v="REG"/>
    <s v="AO"/>
    <x v="0"/>
    <m/>
    <s v="Completed (PS)"/>
    <s v="RBS-Regional 2"/>
    <d v="2026-10-15T09:48:49"/>
    <d v="2026-10-15T21:35:44"/>
    <n v="69410572"/>
    <n v="2735501009"/>
    <n v="142523108359"/>
    <s v="ERAFONE JATISRONO WONOGIRI"/>
    <s v="ODP-JSO-FC/047"/>
    <s v="WO066468074"/>
    <m/>
    <m/>
    <m/>
    <n v="111.1289567"/>
    <n v="-7.8262938999999996"/>
    <s v="|MN00062|/ERAFONE JATISRONO WONOGIRI/HSI BISNIS 2S INET POTS 50MBPS/089634052712/dl-rutinfinance@erajaya.com/Intan Purnama Sari"/>
    <s v="B2B Partner Management (PM)"/>
    <m/>
    <m/>
    <m/>
    <m/>
    <m/>
    <m/>
    <m/>
    <m/>
    <s v="Management Janji"/>
    <s v="2026-10-16 08:00:00|Tanggal Pemasangan : 16 Oktober 2026 Jam pemasangan : 10.00 Info Tambahan : Hubungi pelanggan dulu sebelum ke lokasi terima kasih.|40971401|MYDITA"/>
    <s v="FCC"/>
    <s v="15-10-2026 09:54:50"/>
    <d v="2026-10-16T08:00:00"/>
    <m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Tanggal Pemasangan : 16 Oktober 2026 Jam pemasangan : 10.00 Info Tambahan : Hubungi pelanggan dulu sebelum ke lokasi terima kasih.|40971401|MYDITA"/>
    <n v="2026"/>
    <n v="10"/>
    <n v="15"/>
    <d v="2026-10-15T00:00:00"/>
    <n v="-1.3333333333357587"/>
    <x v="0"/>
  </r>
  <r>
    <n v="719"/>
    <n v="1002619578"/>
    <n v="3"/>
    <x v="4"/>
    <n v="4"/>
    <s v="SOLO"/>
    <s v="WONOGIRI"/>
    <s v="JSO"/>
    <s v="REG"/>
    <s v="AO"/>
    <x v="0"/>
    <s v="1P INET"/>
    <s v="98 | OSS - CANCEL COMPLETE"/>
    <s v="RBS-Regional 3"/>
    <d v="2026-10-02T11:35:34"/>
    <d v="2026-10-05T15:08:47"/>
    <n v="69402956"/>
    <m/>
    <n v="142523108354"/>
    <s v="KANTOR DESA GIRIMARTO"/>
    <s v="ODP-JSO-FG/016 FG/D01/016.01"/>
    <s v="WO065563777"/>
    <m/>
    <m/>
    <m/>
    <n v="111.08164600000001"/>
    <n v="-7.7886013999999903"/>
    <s v="|MN02255|MYIA-022742020622/POI/FEBRIAN ARLIEK WIJANARKO/085879211306/desagirimarto21@gmail.com"/>
    <s v="MYIB_ASSISTANT"/>
    <m/>
    <m/>
    <m/>
    <m/>
    <m/>
    <m/>
    <m/>
    <m/>
    <s v="Management Janji"/>
    <s v="2026-10-05 08:00:00 | M Janji : 03/10/2026 Jam Pasang : Pagi  NoteÃ‚Â :  hubungi terlebih dahulu sebelum kelokasi  "/>
    <s v="FCC"/>
    <d v="2026-02-10T11:39:58"/>
    <d v="2026-10-05T08:00:00"/>
    <s v="Kendala Pelanggan"/>
    <s v="CANCEL"/>
    <s v="X"/>
    <s v="NO ADDON"/>
    <m/>
    <s v="Cancel Completed"/>
    <s v="HSI Bisnis Basic Promo Hari Pelanggan Nasional PSB 70% - 50 Mbps"/>
    <s v="INDIBIZ"/>
    <m/>
    <m/>
    <d v="2026-10-05T08:00:00"/>
    <s v="2026-10-05 08:00:00 | M Janji : 03/10/2026 Jam Pasang : Pagi  NoteÃ‚Â :  hubungi terlebih dahulu sebelum kelokasi  "/>
    <m/>
    <m/>
    <m/>
    <e v="#NUM!"/>
    <e v="#NUM!"/>
    <x v="1"/>
  </r>
  <r>
    <n v="720"/>
    <n v="1002621082"/>
    <n v="3"/>
    <x v="4"/>
    <n v="4"/>
    <s v="SOLO"/>
    <s v="WONOGIRI"/>
    <s v="WNG"/>
    <s v="REG"/>
    <s v="AO"/>
    <x v="0"/>
    <s v="1P INET"/>
    <s v="Completed (PS)"/>
    <s v="RBS-Regional 3"/>
    <d v="2026-10-03T15:23:35"/>
    <d v="2026-10-06T09:16:06"/>
    <n v="69403685"/>
    <m/>
    <n v="143554100304"/>
    <s v="SMP NEGERI 1 MANYARAN"/>
    <s v="ODP-WNG-FV/021 FV/D04/021.01"/>
    <s v="WO065663305"/>
    <m/>
    <m/>
    <m/>
    <n v="110.8010781"/>
    <n v="-7.8243926000000004"/>
    <s v="|MN00943|MYIA-032734233444/POI/ADITYA ANGGUN PRAMESTI /081575903231/smpn1manyaran@yahoo.com"/>
    <s v="MYIB_ASSISTANT"/>
    <m/>
    <m/>
    <m/>
    <m/>
    <m/>
    <m/>
    <m/>
    <m/>
    <s v="Management Janji"/>
    <s v="2026-10-04 15:00:00 | Jam pemasangan : 12.00 Info Tambahan : Hubungi pelanggan dulu sebelum ke lokasi terimakasih"/>
    <s v="FCC"/>
    <d v="2026-03-10T15:25:07"/>
    <d v="2026-10-04T15:00:00"/>
    <m/>
    <s v="PS"/>
    <s v="X"/>
    <s v="NO ADDON"/>
    <n v="20261006"/>
    <s v="Completed"/>
    <s v="HSI Bisnis Promo Hari Pelanggan Nasional PSB 70% - 50 Mbps"/>
    <s v="INDIBIZ"/>
    <m/>
    <m/>
    <d v="2026-10-04T15:00:00"/>
    <s v="2026-10-04 15:00:00 | Jam pemasangan : 12.00 Info Tambahan : Hubungi pelanggan dulu sebelum ke lokasi terimakasih"/>
    <n v="2026"/>
    <n v="10"/>
    <n v="6"/>
    <d v="2026-10-06T00:00:00"/>
    <n v="1.375"/>
    <x v="2"/>
  </r>
  <r>
    <n v="721"/>
    <n v="1002621515"/>
    <n v="3"/>
    <x v="4"/>
    <n v="4"/>
    <s v="SOLO"/>
    <s v="WONOGIRI"/>
    <s v="WNG"/>
    <s v="REG"/>
    <s v="AO"/>
    <x v="0"/>
    <s v="1P INET"/>
    <s v="Completed (PS)"/>
    <s v="RBS-Regional 3"/>
    <d v="2026-10-04T19:20:35"/>
    <d v="2026-10-05T22:55:41"/>
    <n v="69403996"/>
    <m/>
    <n v="143554101237"/>
    <s v="TOKO BERKAH"/>
    <s v="ODP-WNG-FH/020 FH/D02/020.01"/>
    <s v="WO065726163"/>
    <m/>
    <m/>
    <m/>
    <n v="110.84886109999999"/>
    <n v="-7.8933388999999998"/>
    <s v="|MN02255|MYIA-000595524551/POI/SUGIYANTO/085229024486/giyanto03021976@gmail.com"/>
    <s v="MYIB_ASSISTANT"/>
    <m/>
    <m/>
    <m/>
    <m/>
    <m/>
    <m/>
    <m/>
    <m/>
    <s v="Management Janji"/>
    <s v="2026-10-06 08:00:00 | Tanggal pemasangan : 06 OKTOBER 2026 Jam pemasangan : pagi/siang Info Tambahan : Hubungi pelanggan dulu sebelum ke lokasi terima kasih"/>
    <s v="FCC"/>
    <d v="2026-04-10T19:25:15"/>
    <d v="2026-10-06T08:00:00"/>
    <m/>
    <s v="PS"/>
    <s v="X"/>
    <s v="NO ADDON"/>
    <n v="20261005"/>
    <s v="Completed"/>
    <s v="HSI Bisnis Promo Hari Pelanggan Nasional PSB 70% - 200 Mbps"/>
    <s v="INDIBIZ"/>
    <m/>
    <m/>
    <d v="2026-10-06T08:00:00"/>
    <s v="2026-10-06 08:00:00 | Tanggal pemasangan : 06 OKTOBER 2026 Jam pemasangan : pagi/siang Info Tambahan : Hubungi pelanggan dulu sebelum ke lokasi terima kasih"/>
    <n v="2026"/>
    <n v="10"/>
    <n v="5"/>
    <d v="2026-10-05T00:00:00"/>
    <n v="-1.3333333333357587"/>
    <x v="0"/>
  </r>
  <r>
    <n v="722"/>
    <n v="1002622830"/>
    <n v="3"/>
    <x v="4"/>
    <n v="4"/>
    <s v="SOLO"/>
    <s v="WONOGIRI"/>
    <s v="WNG"/>
    <s v="REG"/>
    <s v="AO"/>
    <x v="0"/>
    <s v="1P INET"/>
    <s v="Completed (PS)"/>
    <s v="RBS-Regional 3"/>
    <d v="2026-10-05T15:19:39"/>
    <d v="2026-10-07T14:25:51"/>
    <n v="69404492"/>
    <m/>
    <n v="143554101855"/>
    <s v="KANTOR DESA PURWOSARI"/>
    <s v="ODP-WNG-FE/103 FE/D13/103.01"/>
    <s v="WO065789299"/>
    <m/>
    <m/>
    <m/>
    <n v="110.9588067"/>
    <n v="-7.7902945999999904"/>
    <s v="|MN02255|MYIA-082716054825/POI/MARYADI/083872712010/maryadi0890@gmail.com"/>
    <s v="MYIB_ASSISTANT"/>
    <m/>
    <m/>
    <m/>
    <m/>
    <m/>
    <m/>
    <m/>
    <m/>
    <s v="Management Janji"/>
    <s v="2026-10-06 15:00:00 | Jam pemasangan : 12.00 Info Tambahan : Hubungi pelanggan dulu sebelum ke lokasi terimakasih  "/>
    <s v="FCC"/>
    <d v="2026-05-10T15:25:14"/>
    <d v="2026-10-06T15:00:00"/>
    <m/>
    <s v="PS"/>
    <s v="X"/>
    <s v="NO ADDON"/>
    <n v="20261007"/>
    <s v="Completed"/>
    <s v="HSI Bisnis Basic Promo Hari Pelanggan Nasional PSB 70% - 50 Mbps"/>
    <s v="INDIBIZ"/>
    <m/>
    <m/>
    <d v="2026-10-06T15:00:00"/>
    <s v="2026-10-06 15:00:00 | Jam pemasangan : 12.00 Info Tambahan : Hubungi pelanggan dulu sebelum ke lokasi terimakasih  "/>
    <n v="2026"/>
    <n v="10"/>
    <n v="7"/>
    <d v="2026-10-07T00:00:00"/>
    <n v="0.375"/>
    <x v="0"/>
  </r>
  <r>
    <n v="723"/>
    <n v="1002632010"/>
    <n v="3"/>
    <x v="4"/>
    <n v="4"/>
    <s v="SOLO"/>
    <s v="WONOGIRI"/>
    <s v="WNG"/>
    <s v="REG"/>
    <s v="AO"/>
    <x v="0"/>
    <s v="1P INET"/>
    <s v="WAITING AKTIFASI IHLD"/>
    <s v="RBS-Regional 3"/>
    <d v="2026-10-12T08:56:22"/>
    <d v="2026-10-13T10:10:08"/>
    <n v="69407133"/>
    <m/>
    <m/>
    <s v="YAYASAN ADHIGANA GEMILANG JAYA ABADI SPPG GUNUNGAN MANYARAN"/>
    <m/>
    <s v="WO066070120"/>
    <m/>
    <m/>
    <m/>
    <n v="110.830084"/>
    <n v="-7.8472670000000004"/>
    <s v="|MN02255|MYIA-045650023451/POI/KEMAS DENDY PRIHADIBYANTO/085710193108/sppggununganmanyaran@gmail.com"/>
    <s v="MYIB_ASSISTANT"/>
    <m/>
    <m/>
    <m/>
    <m/>
    <m/>
    <m/>
    <m/>
    <m/>
    <s v="Management Janji"/>
    <s v="2026-10-10 08:00:00 | Tanggal Pemasangan : 10 Oktober 2026 Jam Pemasangan : 08:00 15:00 Info Tambahan : Hubungi pelanggan dulu sebelum ke lokasi terimakasih"/>
    <s v="FCC"/>
    <d v="2026-12-10T09:24:56"/>
    <d v="2026-10-10T00:00:00"/>
    <m/>
    <s v="UNSC"/>
    <s v="X"/>
    <s v="NO ADDON"/>
    <m/>
    <s v="WAITING : |MYDITA"/>
    <s v="HSI Bisnis Basic Promo Hari Pelanggan Nasional PSB 70% - 50 Mbps"/>
    <s v="INDIBIZ"/>
    <m/>
    <m/>
    <d v="2026-10-10T08:00:00"/>
    <s v="2026-10-10 08:00:00 | Tanggal Pemasangan : 10 Oktober 2026 Jam Pemasangan : 08:00 15:00 Info Tambahan : Hubungi pelanggan dulu sebelum ke lokasi terimakasih"/>
    <m/>
    <m/>
    <m/>
    <e v="#NUM!"/>
    <e v="#NUM!"/>
    <x v="1"/>
  </r>
  <r>
    <n v="724"/>
    <n v="1002629174"/>
    <n v="3"/>
    <x v="4"/>
    <n v="4"/>
    <s v="SOLO"/>
    <s v="WONOGIRI"/>
    <s v="WNG"/>
    <s v="REG"/>
    <s v="AO"/>
    <x v="0"/>
    <s v="1P INET"/>
    <s v="98 | OSS - CANCEL COMPLETE"/>
    <s v="RBS-Regional 3"/>
    <d v="2026-10-09T10:22:34"/>
    <d v="2026-10-12T08:57:20"/>
    <n v="69407133"/>
    <m/>
    <n v="143554102008"/>
    <s v="YAYASAN ADHIGANA GEMILANG JAYA ABADI SPPG GUNUNGAN MANYARAN"/>
    <s v="ODP-WNG-FV/035 FV/D01/035.01"/>
    <s v="WO066070120"/>
    <m/>
    <m/>
    <m/>
    <n v="110.8306061"/>
    <n v="-7.8486443000000001"/>
    <s v="|MN02255|MYIA-045650023451/POI/KEMAS DENDY PRIHADIBYANTO/085710193108/sppggununganmanyaran@gmail.com"/>
    <s v="MYIB_ASSISTANT"/>
    <m/>
    <m/>
    <m/>
    <m/>
    <m/>
    <m/>
    <m/>
    <m/>
    <s v="Management Janji"/>
    <s v="2026-10-10 08:00:00 | Tanggal Pemasangan : 10 Oktober 2026 Jam Pemasangan : 08:00 15:00 Info Tambahan : Hubungi pelanggan dulu sebelum ke lokasi terimakasih"/>
    <s v="FCC"/>
    <d v="2026-09-10T10:26:12"/>
    <d v="2026-10-10T08:00:00"/>
    <s v="Kendala Teknik"/>
    <s v="CANCEL"/>
    <s v="X"/>
    <s v="NO ADDON"/>
    <m/>
    <s v="Cancel Completed"/>
    <s v="HSI Bisnis Basic Promo Hari Pelanggan Nasional PSB 70% - 50 Mbps"/>
    <s v="INDIBIZ"/>
    <m/>
    <m/>
    <d v="2026-10-10T08:00:00"/>
    <s v="2026-10-10 08:00:00 | Tanggal Pemasangan : 10 Oktober 2026 Jam Pemasangan : 08:00 15:00 Info Tambahan : Hubungi pelanggan dulu sebelum ke lokasi terimakasih"/>
    <m/>
    <m/>
    <m/>
    <e v="#NUM!"/>
    <e v="#NUM!"/>
    <x v="1"/>
  </r>
  <r>
    <n v="725"/>
    <n v="1002629209"/>
    <n v="3"/>
    <x v="3"/>
    <n v="5"/>
    <s v="SBY UTARA"/>
    <s v="GRESIK"/>
    <s v="BPG"/>
    <s v="REG"/>
    <s v="AO"/>
    <x v="0"/>
    <s v="1P INET"/>
    <s v="Completed (PS)"/>
    <s v="RBS-Regional 3"/>
    <d v="2026-10-09T10:31:40"/>
    <d v="2026-10-09T17:46:45"/>
    <n v="69407143"/>
    <m/>
    <n v="152443207656"/>
    <s v="WARKOP IJO BENJENG 1"/>
    <s v="ODP-BPG-FB/36 FB/D02/36.01"/>
    <s v="WO066071184"/>
    <m/>
    <m/>
    <m/>
    <n v="112.461293041706"/>
    <n v="-7.2663236464183401"/>
    <s v="MD|MYDB-20261008270485|DN00001/MN00018|WARKOP IJO BENJENG 1|0881026828614"/>
    <s v="MYDIGIBIZPARTNER"/>
    <m/>
    <m/>
    <m/>
    <m/>
    <m/>
    <m/>
    <m/>
    <m/>
    <s v="Management Janji"/>
    <s v="2026-10-10 08:00:00 | Tanggal Pemasangan : 10 Oktober 2026 Jam Pemasangan : 08:00 15:00 Info Tambahan : Hubungi pelanggan dulu sebelum ke lokasi terimakasih"/>
    <s v="FCC"/>
    <d v="2026-09-10T10:40:05"/>
    <d v="2026-10-10T08:00:00"/>
    <m/>
    <s v="PS"/>
    <s v="NON-HERO GRESIK"/>
    <s v="NO ADDON"/>
    <n v="20261009"/>
    <s v="Completed"/>
    <s v="HSI Bisnis Promo Hari Pelanggan Nasional PSB 70% - 150 Mbps"/>
    <s v="INDIBIZ"/>
    <m/>
    <m/>
    <d v="2026-10-10T08:00:00"/>
    <s v="2026-10-10 08:00:00 | Tanggal Pemasangan : 10 Oktober 2026 Jam Pemasangan : 08:00 15:00 Info Tambahan : Hubungi pelanggan dulu sebelum ke lokasi terimakasih"/>
    <n v="2026"/>
    <n v="10"/>
    <n v="9"/>
    <d v="2026-10-09T00:00:00"/>
    <n v="-1.3333333333357587"/>
    <x v="0"/>
  </r>
  <r>
    <n v="726"/>
    <n v="1002635006"/>
    <n v="3"/>
    <x v="5"/>
    <n v="5"/>
    <s v="SIDOARJO"/>
    <s v="JOMBANG"/>
    <s v="JOM"/>
    <s v="REG"/>
    <s v="AO"/>
    <x v="0"/>
    <m/>
    <s v="Completed (PS)"/>
    <s v="RBS-Regional 3"/>
    <d v="2026-10-13T13:30:48"/>
    <d v="2026-10-13T18:27:21"/>
    <n v="69409383"/>
    <m/>
    <n v="152318240550"/>
    <s v="JOGER STUDIO"/>
    <s v="ODP-JOM-FAB/30"/>
    <s v="WO066338489"/>
    <m/>
    <m/>
    <m/>
    <n v="112.2744764"/>
    <n v="-7.5931864999999998"/>
    <s v="|MN02084|/JOGER STUDIO /WINBACK HSI B2B + NETMONK (1:1) 200MBPS 946,1RB PSB DISC 70%//Putuw192@gmail.com/I PUTU WIDIANA /85342903100"/>
    <s v="Sales Force DBS"/>
    <m/>
    <m/>
    <m/>
    <m/>
    <m/>
    <m/>
    <m/>
    <m/>
    <s v="Management Janji"/>
    <s v="2026-10-14 11:00:00|Tanggal pemasangan : 14 OKTOBER 2026 Jam pemasangan : pagi/siang Info Tambahan : Hubungi pelanggan dulu sebelum ke lokasi terima kasih|40010577|MYDITA"/>
    <s v="FCC"/>
    <s v="13-10-2026 13:40:32"/>
    <d v="2026-10-14T11:00:00"/>
    <m/>
    <s v="PS"/>
    <s v="JOMBANG"/>
    <s v="NETMONK"/>
    <n v="2026101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14T11:00:00"/>
    <s v="2026-10-14 11:00:00|Tanggal pemasangan : 14 OKTOBER 2026 Jam pemasangan : pagi/siang Info Tambahan : Hubungi pelanggan dulu sebelum ke lokasi terima kasih|40010577|MYDITA"/>
    <n v="2026"/>
    <n v="10"/>
    <n v="13"/>
    <d v="2026-10-13T00:00:00"/>
    <n v="-1.4583333333357587"/>
    <x v="0"/>
  </r>
  <r>
    <n v="727"/>
    <n v="1002623737"/>
    <n v="3"/>
    <x v="5"/>
    <n v="5"/>
    <s v="SIDOARJO"/>
    <s v="JOMBANG"/>
    <s v="JOM"/>
    <s v="REG"/>
    <s v="AO"/>
    <x v="0"/>
    <s v="1P INET"/>
    <s v="102 | FOLLOW UP COMPLETED"/>
    <s v="RBS-Regional 3"/>
    <d v="2026-10-06T10:08:35"/>
    <d v="2026-10-06T17:07:30"/>
    <n v="69404770"/>
    <m/>
    <n v="152318241730"/>
    <s v="WARKOP GANG BALI"/>
    <s v="ODP-JOM-FAA/83 FAA/D02/83.01"/>
    <s v="WO065832760"/>
    <m/>
    <m/>
    <m/>
    <n v="112.23193209999999"/>
    <n v="-7.5616674000000001"/>
    <s v="MD|MYDB-20261006270335|DN00001/MN00086|WARKOP GANG BALI|081358072274"/>
    <s v="MYDIGIBIZPARTNER"/>
    <m/>
    <m/>
    <m/>
    <m/>
    <m/>
    <m/>
    <m/>
    <m/>
    <s v="Management Janji"/>
    <s v="2026-10-07 08:00:00 | Tanggal pemasangan : 07 OKTOBER 2026 Jam pemasangan : pagi/siang Info Tambahan : Hubungi pelanggan dulu sebelum ke lokasi terima kasih"/>
    <s v="FCC"/>
    <d v="2026-06-10T10:10:36"/>
    <d v="2026-10-07T08:00:00"/>
    <m/>
    <s v="REVOKE"/>
    <s v="JOMBANG"/>
    <s v="OCA"/>
    <m/>
    <s v="Follow Up Revoke Completed, New Order ID : SC1002625084"/>
    <s v="HSI Bisnis Bundling OCA Breach Checker Promo H2 2026 PSB 70% - 100 Mbps"/>
    <s v="INDIBIZ"/>
    <m/>
    <m/>
    <d v="2026-10-07T08:00:00"/>
    <s v="2026-10-07 08:00:00 | Tanggal pemasangan : 07 OKTOBER 2026 Jam pemasangan : pagi/siang Info Tambahan : Hubungi pelanggan dulu sebelum ke lokasi terima kasih"/>
    <m/>
    <m/>
    <m/>
    <e v="#NUM!"/>
    <e v="#NUM!"/>
    <x v="1"/>
  </r>
  <r>
    <n v="728"/>
    <n v="1002638845"/>
    <n v="3"/>
    <x v="5"/>
    <n v="5"/>
    <s v="SIDOARJO"/>
    <s v="JOMBANG"/>
    <s v="JOM"/>
    <s v="REG"/>
    <s v="AO"/>
    <x v="0"/>
    <m/>
    <s v="8 | OSS - PONR"/>
    <s v="RBS-Regional 3"/>
    <d v="2026-10-15T15:08:38"/>
    <d v="2026-10-15T21:44:16"/>
    <n v="69410949"/>
    <m/>
    <n v="152318240222"/>
    <s v="MA AL ANWAR"/>
    <s v="ODP-JOM-FE/48"/>
    <s v="WO066493393"/>
    <m/>
    <m/>
    <m/>
    <n v="112.1924083"/>
    <n v="-7.5581836999999998"/>
    <s v="|MN02084|/MA AL ANWAR/WINBACK HSI B2B + NETMONK (1:1) 200MBPS 946,1RB PSB DISC 70%//maalanwar2024@gmail.com/MOH. NUR FADLAN THOYIB S.HI/81216604988"/>
    <s v="Sales Force DBS"/>
    <m/>
    <m/>
    <m/>
    <m/>
    <m/>
    <m/>
    <m/>
    <m/>
    <s v="Management Janji"/>
    <s v="2026-10-16 15:00:00|Nama PIC:  bp toni  No HP: 081216604988 Alt: Tanggal: 16/10/2026 Jam Pasang: Sore Note: Hubungi sebelum ke lokasi, terimakasih. |40931149|MYDITA"/>
    <s v="FCC"/>
    <s v="15-10-2026 15:10:37"/>
    <d v="2026-10-16T15:00:00"/>
    <m/>
    <s v="ACT_COM"/>
    <s v="JOMBANG"/>
    <s v="NETMONK"/>
    <m/>
    <s v="PONR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10-16T15:00:00"/>
    <s v="2026-10-16 15:00:00|Nama PIC:  bp toni  No HP: 081216604988 Alt: Tanggal: 16/10/2026 Jam Pasang: Sore Note: Hubungi sebelum ke lokasi, terimakasih. |40931149|MYDITA"/>
    <m/>
    <m/>
    <m/>
    <e v="#NUM!"/>
    <e v="#NUM!"/>
    <x v="1"/>
  </r>
  <r>
    <n v="729"/>
    <n v="1002617289"/>
    <n v="3"/>
    <x v="5"/>
    <n v="5"/>
    <s v="SIDOARJO"/>
    <s v="JOMBANG"/>
    <s v="MOJ"/>
    <s v="REG"/>
    <s v="AO"/>
    <x v="0"/>
    <m/>
    <s v="Completed (PS)"/>
    <s v="RBS-Regional 3"/>
    <d v="2026-10-01T10:16:29"/>
    <d v="2026-10-01T16:04:21"/>
    <n v="69400158"/>
    <m/>
    <n v="152319207912"/>
    <s v="PT. PRADIPTA PERKASA MAKMUR"/>
    <s v="ODP-MOJ-FJ/46"/>
    <s v="WO065468628"/>
    <m/>
    <m/>
    <m/>
    <n v="112.34041568000001"/>
    <n v="-7.546673052"/>
    <s v="|MN02627|MYIA-081077924838/POI/RHINO FAJAR PRASETYO/6281216490893/ptppmadm@gmail.com"/>
    <s v="Sales Force DBS"/>
    <m/>
    <m/>
    <m/>
    <m/>
    <m/>
    <m/>
    <m/>
    <m/>
    <s v="Management Janji"/>
    <s v="2026-10-01 08:00:00 | M Janji : 10/01/2026  Jam Pasang : pagi  Note : hubungi pelanggan jika ingin kelokasi    "/>
    <s v="FCC"/>
    <d v="2026-01-10T10:25:19"/>
    <m/>
    <m/>
    <s v="PS"/>
    <s v="JOMBANG"/>
    <s v="NO ADDON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1T07:00:00"/>
    <s v="2026-10-01 08:00:00 | M Janji : 10/01/2026  Jam Pasang : pagi  Note : hubungi pelanggan jika ingin kelokasi    "/>
    <n v="2026"/>
    <n v="10"/>
    <n v="1"/>
    <d v="2026-10-01T00:00:00"/>
    <n v="-0.29166666666424135"/>
    <x v="0"/>
  </r>
  <r>
    <n v="730"/>
    <n v="1002620432"/>
    <n v="3"/>
    <x v="5"/>
    <n v="5"/>
    <s v="SIDOARJO"/>
    <s v="JOMBANG"/>
    <s v="MOJ"/>
    <s v="REG"/>
    <s v="AO"/>
    <x v="0"/>
    <m/>
    <s v="Completed (PS)"/>
    <s v="RBS-Regional 3"/>
    <d v="2026-10-02T16:26:48"/>
    <d v="2026-10-03T14:46:18"/>
    <n v="69403314"/>
    <m/>
    <n v="152319208071"/>
    <s v="SMK MUHAMMADIYAH 3 JOMBANG"/>
    <s v="ODP-MOJ-FE/63"/>
    <s v="WO065609024"/>
    <m/>
    <m/>
    <m/>
    <n v="112.33218859999999"/>
    <n v="-7.5730507999999999"/>
    <s v="|MN02084|/SMK MUHAMMADIYAH 3 JOMBANG/WINBACK 2.0 HSI B2B (1:1) 100MBPS 535RB PSB DISC 70%//smkm3jombang@yahoo.co.id/BAMBANG SETIAWAN /81515903949"/>
    <s v="Sales Force DBS"/>
    <m/>
    <m/>
    <m/>
    <m/>
    <m/>
    <m/>
    <m/>
    <m/>
    <s v="Management Janji"/>
    <s v="2026-10-03 15:00:00|Nama PIC:  bp bambang No HP: 081515903949 Alt: Tanggal: 3/10/2026 Jam Pasang: Sore Note: Hubungi sebelum ke lokasi, terimakasih.  |40931149|MYDITA"/>
    <s v="FCC"/>
    <d v="2026-02-10T16:40:22"/>
    <d v="2026-10-03T15:00:00"/>
    <m/>
    <s v="PS"/>
    <s v="JOMBANG"/>
    <s v="NO ADDON"/>
    <n v="202610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5:00:00"/>
    <s v="2026-10-03 15:00:00|Nama PIC:  bp bambang No HP: 081515903949 Alt: Tanggal: 3/10/2026 Jam Pasang: Sore Note: Hubungi sebelum ke lokasi, terimakasih.  |40931149|MYDITA"/>
    <n v="2026"/>
    <n v="10"/>
    <n v="3"/>
    <d v="2026-10-03T00:00:00"/>
    <n v="-0.625"/>
    <x v="0"/>
  </r>
  <r>
    <n v="731"/>
    <n v="1002621327"/>
    <n v="3"/>
    <x v="5"/>
    <n v="5"/>
    <s v="SIDOARJO"/>
    <s v="JOMBANG"/>
    <s v="MOJ"/>
    <s v="REG"/>
    <s v="AO"/>
    <x v="0"/>
    <m/>
    <s v="Completed (PS)"/>
    <s v="RBS-Regional 3"/>
    <d v="2026-10-04T11:08:42"/>
    <d v="2026-10-04T18:10:00"/>
    <n v="69403842"/>
    <m/>
    <n v="152319209069"/>
    <s v="LUXURY PARFUME"/>
    <s v="ODP-MOJ-FK/22"/>
    <s v="WO065698732"/>
    <m/>
    <m/>
    <m/>
    <n v="112.4319852"/>
    <n v="-7.4631537000000003"/>
    <s v="|MN01614|/LUXURY PARFUME/WINBACK 2.0 HSI B2B (1:1) 50MBPS 355RB PSB DISC 70%//erwinsetiawan01111989@gmail.com/ERWIN SETIAWAN/81332823983"/>
    <s v="Sales Force DBS"/>
    <m/>
    <m/>
    <m/>
    <m/>
    <m/>
    <m/>
    <m/>
    <m/>
    <s v="Management Janji"/>
    <s v="2026-10-05 08:00:00|Nama PIC: bp erwin Notel: 081332823983 Tanggal: 5/10/2026 Jam Pasang: Pagi Note: Hubungi sebelum ke lokasi, terimakasih.  |40931149|MYDITA"/>
    <s v="FCC"/>
    <d v="2026-04-10T11:24:52"/>
    <d v="2026-10-05T08:00:00"/>
    <m/>
    <s v="PS"/>
    <s v="JOMBANG"/>
    <s v="NO ADDON"/>
    <n v="202610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8:00:00"/>
    <s v="2026-10-05 08:00:00|Nama PIC: bp erwin Notel: 081332823983 Tanggal: 5/10/2026 Jam Pasang: Pagi Note: Hubungi sebelum ke lokasi, terimakasih.  |40931149|MYDITA"/>
    <n v="2026"/>
    <n v="10"/>
    <n v="4"/>
    <d v="2026-10-04T00:00:00"/>
    <n v="-1.3333333333357587"/>
    <x v="0"/>
  </r>
  <r>
    <n v="732"/>
    <n v="1002621279"/>
    <n v="3"/>
    <x v="5"/>
    <n v="5"/>
    <s v="SIDOARJO"/>
    <s v="JOMBANG"/>
    <s v="MOJ"/>
    <s v="REG"/>
    <s v="AO"/>
    <x v="0"/>
    <m/>
    <s v="Completed (PS)"/>
    <s v="RBS-Regional 3"/>
    <d v="2026-10-04T09:59:32"/>
    <d v="2026-10-04T13:53:07"/>
    <n v="69403163"/>
    <m/>
    <n v="152319209068"/>
    <s v="PT. Citra sentral jagat (mess)"/>
    <s v="ODP-MOJ-FK/32"/>
    <s v="WO065692386"/>
    <m/>
    <m/>
    <m/>
    <n v="112.41571193"/>
    <n v="-7.6101747749999999"/>
    <s v="|MC20232|MYIA-030345666071/POI/shangjin chen/081252397673/indibizcitrasentraljagat@gmail.com"/>
    <s v="Sales Force DBS"/>
    <m/>
    <m/>
    <m/>
    <m/>
    <m/>
    <m/>
    <m/>
    <m/>
    <s v="Management Janji"/>
    <s v="2026-10-03 11:00:00 | Waktu pemasnagan : 3 Oktober 2026  Jam pemasangan : 08.00 - 12.00  Mohon hubungi pelanggan sebelum ke lokasi   Terima kasih"/>
    <s v="FCC"/>
    <d v="2026-04-10T10:10:28"/>
    <m/>
    <m/>
    <s v="PS"/>
    <s v="JOMBANG"/>
    <s v="NO ADDON"/>
    <n v="202610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7:00:00"/>
    <s v="2026-10-03 11:00:00 | Waktu pemasnagan : 3 Oktober 2026  Jam pemasangan : 08.00 - 12.00  Mohon hubungi pelanggan sebelum ke lokasi   Terima kasih"/>
    <n v="2026"/>
    <n v="10"/>
    <n v="4"/>
    <d v="2026-10-04T00:00:00"/>
    <n v="-0.29166666666424135"/>
    <x v="0"/>
  </r>
  <r>
    <n v="733"/>
    <n v="1002621982"/>
    <n v="3"/>
    <x v="5"/>
    <n v="5"/>
    <s v="SIDOARJO"/>
    <s v="JOMBANG"/>
    <s v="MOJ"/>
    <s v="REG"/>
    <s v="AO"/>
    <x v="0"/>
    <s v="1P INET"/>
    <s v="Completed (PS)"/>
    <s v="RBS-Regional 3"/>
    <d v="2026-10-05T10:38:35"/>
    <d v="2026-10-05T19:51:58"/>
    <n v="69404170"/>
    <m/>
    <n v="152319209240"/>
    <s v="PT. Citra sentral jagat (kantor)"/>
    <s v="ODP-MOJ-FK/32 FK/D06/32.01"/>
    <s v="WO065750151"/>
    <m/>
    <m/>
    <m/>
    <n v="112.41521299999999"/>
    <n v="-7.6101979999999996"/>
    <s v="|MC20232|MYIA-084207740572/POI/shangjin chen/081252397673/indibizcitrasentraljagat@gmail.com"/>
    <s v="MYIB_ASSISTANT"/>
    <m/>
    <m/>
    <m/>
    <m/>
    <m/>
    <m/>
    <m/>
    <m/>
    <s v="Management Janji"/>
    <s v="2026-10-06 08:00:00 | Tanggal : 6 Oktober 2026 Jam : pagi  Hubungi pelanggan sebelum ke lokasi "/>
    <s v="FCC"/>
    <d v="2026-05-10T10:40:08"/>
    <d v="2026-10-06T08:00:00"/>
    <m/>
    <s v="PS"/>
    <s v="JOMBANG"/>
    <s v="NO ADDON"/>
    <n v="20261005"/>
    <s v="Completed"/>
    <s v="HSI Bisnis Basic Promo Hari Pelanggan Nasional PSB 70% - 300 Mbps"/>
    <s v="INDIBIZ"/>
    <m/>
    <m/>
    <d v="2026-10-06T08:00:00"/>
    <s v="2026-10-06 08:00:00 | Tanggal : 6 Oktober 2026 Jam : pagi  Hubungi pelanggan sebelum ke lokasi "/>
    <n v="2026"/>
    <n v="10"/>
    <n v="5"/>
    <d v="2026-10-05T00:00:00"/>
    <n v="-1.3333333333357587"/>
    <x v="0"/>
  </r>
  <r>
    <n v="734"/>
    <n v="1002624019"/>
    <n v="3"/>
    <x v="5"/>
    <n v="5"/>
    <s v="SIDOARJO"/>
    <s v="JOMBANG"/>
    <s v="MOJ"/>
    <s v="REG"/>
    <s v="AO"/>
    <x v="0"/>
    <m/>
    <s v="Completed (PS)"/>
    <s v="RBS-Regional 3"/>
    <d v="2026-10-06T11:30:24"/>
    <d v="2026-10-07T17:46:07"/>
    <n v="69404899"/>
    <m/>
    <n v="152319209244"/>
    <s v="KRISNA JAYA"/>
    <s v="ODP-MOJ-FS/56"/>
    <s v="WO065951590"/>
    <m/>
    <m/>
    <m/>
    <n v="112.3178399"/>
    <n v="-7.5928291999999997"/>
    <s v="|MN01614|/KRISNA JAYA/PROMO H2 HSI B2B BISNIS + OCA (1:1) 100MBPS 530,5RB PSB DISC 70%//lilikfaridah060926@gmail.com/LILIK FARIDAH/85196275543"/>
    <s v="Sales Force DBS"/>
    <m/>
    <m/>
    <m/>
    <m/>
    <m/>
    <m/>
    <m/>
    <m/>
    <s v="Management Janji"/>
    <s v="2026-10-08 15:00:00|Nama PIC : Ageng  No HP : 085196275543 Alt :  M Janji : 08/09/2026 Jam Pasang : 08.00  - 13:00  NoteÃ‚Â :  hubungi terlebih dahulu sebelum ke lokasi, terima kasih.|40981184|MYDITA"/>
    <s v="FCC"/>
    <d v="2026-06-10T11:40:08"/>
    <d v="2026-10-08T15:00:00"/>
    <m/>
    <s v="PS"/>
    <s v="JOMBANG"/>
    <s v="OCA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15:00:00"/>
    <s v="2026-10-08 15:00:00|Nama PIC : Ageng  No HP : 085196275543 Alt :  M Janji : 08/09/2026 Jam Pasang : 08.00  - 13:00  NoteÃ‚Â :  hubungi terlebih dahulu sebelum ke lokasi, terima kasih.|40981184|MYDITA"/>
    <n v="2026"/>
    <n v="10"/>
    <n v="7"/>
    <d v="2026-10-07T00:00:00"/>
    <n v="-1.625"/>
    <x v="0"/>
  </r>
  <r>
    <n v="735"/>
    <n v="1002634266"/>
    <n v="3"/>
    <x v="5"/>
    <n v="5"/>
    <s v="SIDOARJO"/>
    <s v="JOMBANG"/>
    <s v="MOJ"/>
    <s v="REG"/>
    <s v="AO"/>
    <x v="0"/>
    <m/>
    <s v="Completed (PS)"/>
    <s v="RBS-Regional 3"/>
    <d v="2026-10-13T09:50:56"/>
    <d v="2026-10-13T17:30:52"/>
    <n v="69409104"/>
    <m/>
    <n v="152319208396"/>
    <s v="W, PENGKOL (WARUNG PINGIR KOLAM)"/>
    <s v="ODP-MOJ-FQ/47"/>
    <s v="WO066323316"/>
    <m/>
    <m/>
    <m/>
    <n v="112.3220087"/>
    <n v="-7.4596939999999998"/>
    <s v="|MN02271|/W, PENGKOL (WARUNG PINGIR KOLAM) /PROMO H2 HSI B2B BISNIS + NETMONK (1:1) 150MBPS 636,1RB PSB DISC 70%//silkum136@gmail.com/MOCHAMMAD MUKLIS/85337120995"/>
    <s v="Sales Force DBS"/>
    <m/>
    <m/>
    <m/>
    <m/>
    <m/>
    <m/>
    <m/>
    <m/>
    <s v="Management Janji"/>
    <s v="2026-10-14 08:00:00|Tanggal pemasangan: 14/10//2026 Jam pemasangan : pagi/siang Info Tambahan : Hubungi pelanggan dulu sebelum ke lokasi. terima kasih|40921089|MYDITA"/>
    <s v="FCC"/>
    <s v="13-10-2026 09:55:13"/>
    <d v="2026-10-14T08:00:00"/>
    <m/>
    <s v="PS"/>
    <s v="JOMBANG"/>
    <s v="NETMONK"/>
    <n v="20261013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4T08:00:00"/>
    <s v="2026-10-14 08:00:00|Tanggal pemasangan: 14/10//2026 Jam pemasangan : pagi/siang Info Tambahan : Hubungi pelanggan dulu sebelum ke lokasi. terima kasih|40921089|MYDITA"/>
    <n v="2026"/>
    <n v="10"/>
    <n v="13"/>
    <d v="2026-10-13T00:00:00"/>
    <n v="-1.3333333333357587"/>
    <x v="0"/>
  </r>
  <r>
    <n v="736"/>
    <n v="1002635845"/>
    <n v="3"/>
    <x v="5"/>
    <n v="5"/>
    <s v="SIDOARJO"/>
    <s v="JOMBANG"/>
    <s v="MOJ"/>
    <s v="REG"/>
    <s v="AO"/>
    <x v="0"/>
    <m/>
    <s v="Completed (PS)"/>
    <s v="RBS-Regional 3"/>
    <d v="2026-10-13T18:41:36"/>
    <d v="2026-10-15T23:52:22"/>
    <n v="69409723"/>
    <m/>
    <n v="152319208404"/>
    <s v="WARKOP PANDAWA 877"/>
    <s v="ODP-MOJ-FJ/36"/>
    <s v="WO066366502"/>
    <m/>
    <m/>
    <m/>
    <n v="112.33935580000001"/>
    <n v="-7.5193956999999996"/>
    <s v="|MN02093|/WARKOP PANDAWA 877/BUDI SANTOSO/085748348532/santosob271@gmail.com/HSI Bisnis + Netmonk Promo 2026 50 Mbps (Rp 411.100) PSB 150.000/"/>
    <s v="Sales Force DBS"/>
    <m/>
    <m/>
    <m/>
    <m/>
    <m/>
    <m/>
    <m/>
    <m/>
    <s v="Management Janji"/>
    <s v="2026-10-15 08:00:00|Nama : BUDI SANTOSO No HP :085748348532 No Alternatif : M Janji : 15/10/2026 Jam Pasang : Pagi NoteÃ‚Â :  Hubungi terlebih dahulu sebelum ke lokasi|40951377|MYDITA"/>
    <s v="FCC"/>
    <s v="13-10-2026 18:54:45"/>
    <d v="2026-10-15T08:00:00"/>
    <m/>
    <s v="PS"/>
    <s v="JOMBANG"/>
    <s v="NETMONK"/>
    <n v="2026101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5T08:00:00"/>
    <s v="2026-10-15 08:00:00|Nama : BUDI SANTOSO No HP :085748348532 No Alternatif : M Janji : 15/10/2026 Jam Pasang : Pagi NoteÃ‚Â :  Hubungi terlebih dahulu sebelum ke lokasi|40951377|MYDITA"/>
    <n v="2026"/>
    <n v="10"/>
    <n v="15"/>
    <d v="2026-10-15T00:00:00"/>
    <n v="-0.33333333333575865"/>
    <x v="0"/>
  </r>
  <r>
    <n v="737"/>
    <n v="1002620059"/>
    <n v="3"/>
    <x v="5"/>
    <n v="5"/>
    <s v="SIDOARJO"/>
    <s v="JOMBANG"/>
    <s v="MOJ"/>
    <s v="REG"/>
    <s v="AO"/>
    <x v="0"/>
    <s v="1P INET"/>
    <s v="102 | FOLLOW UP COMPLETED"/>
    <s v="RBS-Regional 3"/>
    <d v="2026-10-02T14:41:35"/>
    <d v="2026-10-04T09:59:31"/>
    <n v="69403163"/>
    <m/>
    <n v="152319209578"/>
    <s v="PT. Citra sentral jagat (mess)"/>
    <s v="ODP-MOJ-FK/32"/>
    <s v="WO065583860"/>
    <m/>
    <m/>
    <m/>
    <n v="112.41521400000001"/>
    <n v="-7.6101939999999999"/>
    <s v="|MC20232|MYIA-030345666071/POI/shangjin chen/081252397673/indibizcitrasentraljagat@gmail.com"/>
    <s v="MYIB_ASSISTANT"/>
    <m/>
    <m/>
    <m/>
    <m/>
    <m/>
    <m/>
    <m/>
    <m/>
    <s v="Management Janji"/>
    <s v="2026-10-03 11:00:00 | Waktu pemasnagan : 3 Oktober 2026 Jam pemasangan : 08.00 - 12.00 Mohon hubungi pelanggan sebelum ke lokasi  Terima kasih"/>
    <s v="FCC"/>
    <d v="2026-02-10T15:40:15"/>
    <d v="2026-10-03T11:00:00"/>
    <s v="Kendala Pelanggan"/>
    <s v="REVOKE"/>
    <s v="JOMBANG"/>
    <s v="NO ADDON"/>
    <m/>
    <s v="Follow Up Revoke Completed, New Order ID : SC1002621279"/>
    <s v="HSI Bisnis Basic Promo Hari Pelanggan Nasional PSB 70% - 300 Mbps"/>
    <s v="INDIBIZ"/>
    <m/>
    <m/>
    <d v="2026-10-03T11:00:00"/>
    <s v="2026-10-03 11:00:00 | Waktu pemasnagan : 3 Oktober 2026 Jam pemasangan : 08.00 - 12.00 Mohon hubungi pelanggan sebelum ke lokasi  Terima kasih"/>
    <m/>
    <m/>
    <m/>
    <e v="#NUM!"/>
    <e v="#NUM!"/>
    <x v="1"/>
  </r>
  <r>
    <n v="738"/>
    <n v="1002637654"/>
    <n v="3"/>
    <x v="5"/>
    <n v="5"/>
    <s v="SIDOARJO"/>
    <s v="JOMBANG"/>
    <s v="MOJ"/>
    <s v="REG"/>
    <s v="AO"/>
    <x v="0"/>
    <m/>
    <s v="9 | WFM - UN-SCS"/>
    <s v="RBS-Regional 3"/>
    <d v="2026-10-15T08:31:19"/>
    <d v="2026-10-15T08:31:20"/>
    <n v="69410224"/>
    <m/>
    <m/>
    <s v="MASJID MUNZILAN MUBARAKAN"/>
    <m/>
    <s v="WO066426114"/>
    <m/>
    <m/>
    <m/>
    <n v="112.3355"/>
    <n v="7.5587999999999997"/>
    <s v="|MN01222|/MASJID MUNZILAN MUBARAKAN/WINBACK 2.0 HSI B2B (1:1) 50MBPS 355RB PSB DISC 70%//ayucitraonline@gmail.com/SEPTIAN BUDI SANTOSO/08980000607"/>
    <s v="Sales Force DBS"/>
    <m/>
    <m/>
    <m/>
    <m/>
    <m/>
    <m/>
    <m/>
    <m/>
    <s v="Management Janji"/>
    <s v="2026-10-15 15:00:00|Tanggal Pemasangan : 15 Oktober 2026 Jam Pemasangan : 08:00 15:00 Info Tambahan : Hubungi pelanggan dulu sebelum ke lokasi terimakasih|40961370|MYDITA"/>
    <s v="FCC"/>
    <s v="15-10-2026 08:40:04"/>
    <d v="2026-10-15T00:00:00"/>
    <m/>
    <s v="UNSC"/>
    <s v="JOMBANG"/>
    <s v="NO ADDON"/>
    <m/>
    <s v="Inprogress Alpro, SC Lama : SC1002637061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10-15T15:00:00"/>
    <s v="2026-10-15 15:00:00|Tanggal Pemasangan : 15 Oktober 2026 Jam Pemasangan : 08:00 15:00 Info Tambahan : Hubungi pelanggan dulu sebelum ke lokasi terimakasih|40961370|MYDITA"/>
    <m/>
    <m/>
    <m/>
    <e v="#NUM!"/>
    <e v="#NUM!"/>
    <x v="1"/>
  </r>
  <r>
    <n v="739"/>
    <n v="1002635838"/>
    <n v="3"/>
    <x v="5"/>
    <n v="5"/>
    <s v="SIDOARJO"/>
    <s v="JOMBANG"/>
    <s v="MOJ"/>
    <s v="REG"/>
    <s v="AO"/>
    <x v="0"/>
    <m/>
    <s v="8 | OSS - PONR"/>
    <s v="RBS-Regional 3"/>
    <d v="2026-10-13T18:35:00"/>
    <d v="2026-10-15T18:59:52"/>
    <n v="69409693"/>
    <m/>
    <n v="152319208402"/>
    <s v="WARKOP PANDAWA 877"/>
    <s v="ODP-MOJ-FJ/36"/>
    <s v="WO066366112"/>
    <m/>
    <m/>
    <m/>
    <n v="112.339487965351"/>
    <n v="-7.5194993817665701"/>
    <s v="|MN02093|/WARKOP PANDAWA 877/BUDI SANTOSO/085748348532/santosob271@gmail.com/HSI Bisnis + Netmonk Promo 2026 150 Mbps (Rp 676.100) PSB 150.000/"/>
    <s v="Sales Force DBS"/>
    <m/>
    <m/>
    <m/>
    <m/>
    <m/>
    <m/>
    <m/>
    <m/>
    <s v="Management Janji"/>
    <s v="2026-10-15 08:00:00|Nama :BUDI No HP :085748348532 No Alternatif : M Janji : 15/10/2026 Jam Pasang : Pagi NoteÃ‚Â :  Hubungi terlebih dahulu sebelum ke lokasi|40951377|MYDITA"/>
    <s v="FCC"/>
    <s v="13-10-2026 18:39:49"/>
    <d v="2026-10-15T08:00:00"/>
    <m/>
    <s v="ACT_COM"/>
    <s v="JOMBANG"/>
    <s v="NETMONK"/>
    <m/>
    <s v="PONR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5T08:00:00"/>
    <s v="2026-10-15 08:00:00|Nama :BUDI No HP :085748348532 No Alternatif : M Janji : 15/10/2026 Jam Pasang : Pagi NoteÃ‚Â :  Hubungi terlebih dahulu sebelum ke lokasi|40951377|MYDITA"/>
    <m/>
    <m/>
    <m/>
    <e v="#NUM!"/>
    <e v="#NUM!"/>
    <x v="1"/>
  </r>
  <r>
    <n v="740"/>
    <n v="1002637061"/>
    <n v="3"/>
    <x v="5"/>
    <n v="5"/>
    <s v="SIDOARJO"/>
    <s v="JOMBANG"/>
    <s v="MOJ"/>
    <s v="REG"/>
    <s v="AO"/>
    <x v="0"/>
    <m/>
    <s v="98 | OSS - CANCEL COMPLETE"/>
    <s v="RBS-Regional 3"/>
    <d v="2026-10-14T15:02:57"/>
    <d v="2026-10-15T08:32:16"/>
    <n v="69410224"/>
    <m/>
    <n v="152319208568"/>
    <s v="MASJID MUNZILAN MUBARAKAN"/>
    <s v="ODP-MOJ-FE/103"/>
    <s v="WO066426114"/>
    <m/>
    <m/>
    <m/>
    <n v="112.33534469999999"/>
    <n v="-7.5589029999999999"/>
    <s v="|MN01222|/MASJID MUNZILAN MUBARAKAN/WINBACK 2.0 HSI B2B (1:1) 50MBPS 355RB PSB DISC 70%//ayucitraonline@gmail.com/SEPTIAN BUDI SANTOSO/08980000607"/>
    <s v="Sales Force DBS"/>
    <m/>
    <m/>
    <m/>
    <m/>
    <m/>
    <m/>
    <m/>
    <m/>
    <s v="Management Janji"/>
    <s v="2026-10-15 15:00:00|Tanggal Pemasangan : 15 Oktober 2026 Jam Pemasangan : 08:00 15:00 Info Tambahan : Hubungi pelanggan dulu sebelum ke lokasi terimakasih|40961370|MYDITA"/>
    <s v="FCC"/>
    <s v="14-10-2026 15:10:04"/>
    <d v="2026-10-15T15:00:00"/>
    <s v="Kendala Teknik"/>
    <s v="CANCEL"/>
    <s v="JOMBANG"/>
    <s v="NO ADDON"/>
    <m/>
    <s v="Cancel 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10-15T15:00:00"/>
    <s v="2026-10-15 15:00:00|Tanggal Pemasangan : 15 Oktober 2026 Jam Pemasangan : 08:00 15:00 Info Tambahan : Hubungi pelanggan dulu sebelum ke lokasi terimakasih|40961370|MYDITA"/>
    <m/>
    <m/>
    <m/>
    <e v="#NUM!"/>
    <e v="#NUM!"/>
    <x v="1"/>
  </r>
  <r>
    <n v="741"/>
    <n v="1002630361"/>
    <n v="3"/>
    <x v="5"/>
    <n v="5"/>
    <s v="SIDOARJO"/>
    <s v="JOMBANG"/>
    <s v="NRJ"/>
    <s v="REG"/>
    <s v="AO"/>
    <x v="0"/>
    <m/>
    <s v="Completed (PS)"/>
    <s v="RBS-Regional 3"/>
    <d v="2026-10-09T16:27:30"/>
    <d v="2026-10-10T12:42:57"/>
    <n v="69407588"/>
    <m/>
    <n v="152322205107"/>
    <s v="KAFE KARAOKE KEJORA"/>
    <s v="ODP-NRJ-FB/23"/>
    <s v="WO066137897"/>
    <m/>
    <m/>
    <m/>
    <n v="112.26580439999999"/>
    <n v="-7.6995317999999999"/>
    <s v="|MN02084|/KAFE KARAOKE KEJORA/WINBACK 2.0 HSI B2B (1:1) 100MBPS 535RB PSB DISC 70%//adyfatonywreda@gmail.com/SULISTIYANING MAMIK /85733603868"/>
    <s v="Sales Force DBS"/>
    <m/>
    <m/>
    <m/>
    <m/>
    <m/>
    <m/>
    <m/>
    <m/>
    <s v="Management Janji"/>
    <s v="2026-10-11 08:00:00|Nama PIC : bapak toni No HP : 085733603868 Alt :  M Janji : (MINGGU/11/OKTOBER/2026) jam Pasang : 09:00 Note : hubungi pelanggan jika ingin kelokasi|40961371|MYDITA"/>
    <s v="FCC"/>
    <d v="2026-09-10T17:25:25"/>
    <d v="2026-10-11T08:00:00"/>
    <m/>
    <s v="PS"/>
    <s v="JOMBANG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1T08:00:00"/>
    <s v="2026-10-11 08:00:00|Nama PIC : bapak toni No HP : 085733603868 Alt :  M Janji : (MINGGU/11/OKTOBER/2026) jam Pasang : 09:00 Note : hubungi pelanggan jika ingin kelokasi|40961371|MYDITA"/>
    <n v="2026"/>
    <n v="10"/>
    <n v="10"/>
    <d v="2026-10-10T00:00:00"/>
    <n v="-1.3333333333357587"/>
    <x v="0"/>
  </r>
  <r>
    <n v="742"/>
    <n v="1002632672"/>
    <n v="3"/>
    <x v="5"/>
    <n v="5"/>
    <s v="SIDOARJO"/>
    <s v="JOMBANG"/>
    <s v="NRJ"/>
    <s v="REG"/>
    <s v="AO"/>
    <x v="0"/>
    <m/>
    <s v="Completed (PS)"/>
    <s v="RBS-Regional 3"/>
    <d v="2026-10-12T11:45:34"/>
    <d v="2026-10-12T14:29:45"/>
    <n v="69405766"/>
    <m/>
    <n v="152322205116"/>
    <s v="LASKAR BUAH NGORO JOMBANG"/>
    <s v="ODP-NRJ-FB/08"/>
    <s v="WO066246564"/>
    <m/>
    <m/>
    <m/>
    <n v="112.2722"/>
    <n v="-7.6902999999999997"/>
    <s v="|MN00799|MYIA-050769838789/POI/LAELATUL AFIATUN NISAK/085733668576/kantorhrdlaskarbuah@gmail.com"/>
    <s v="Sales Force DBS"/>
    <m/>
    <m/>
    <m/>
    <m/>
    <m/>
    <m/>
    <m/>
    <m/>
    <s v="Management Janji"/>
    <s v="2026-10-08 11:00:00 | Tanggal pemasangan: 08/10/2026  Jam pemasangan : pagi / siang  Info Tambahan : Hubungi pelanggan dulu sebelum ke lokasi.  terima kasih"/>
    <s v="FCC"/>
    <d v="2026-12-10T12:25:16"/>
    <m/>
    <m/>
    <s v="PS"/>
    <s v="JOMBANG"/>
    <s v="NO ADDON"/>
    <n v="2026101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12T07:00:00"/>
    <s v="2026-10-08 11:00:00 | Tanggal pemasangan: 08/10/2026  Jam pemasangan : pagi / siang  Info Tambahan : Hubungi pelanggan dulu sebelum ke lokasi.  terima kasih"/>
    <n v="2026"/>
    <n v="10"/>
    <n v="12"/>
    <d v="2026-10-12T00:00:00"/>
    <n v="-0.29166666666424135"/>
    <x v="0"/>
  </r>
  <r>
    <n v="743"/>
    <n v="1002636362"/>
    <n v="3"/>
    <x v="5"/>
    <n v="5"/>
    <s v="SIDOARJO"/>
    <s v="JOMBANG"/>
    <s v="NRJ"/>
    <s v="REG"/>
    <s v="AO"/>
    <x v="0"/>
    <m/>
    <s v="Completed (PS)"/>
    <s v="RBS-Regional 3"/>
    <d v="2026-10-14T10:37:33"/>
    <d v="2026-10-15T11:22:31"/>
    <n v="69409933"/>
    <m/>
    <n v="152322205117"/>
    <s v="PLATFORM DIGITAL SOTAGLE"/>
    <s v="ODP-NRJ-FA/41"/>
    <s v="WO066391878"/>
    <m/>
    <m/>
    <m/>
    <n v="112.2087313"/>
    <n v="-7.6607469999999998"/>
    <s v="|MN02084|/PLATFORM DIGITAL SOTAGLE /WINBACK 2.0 HSI B2B (1:1) 50MBPS 355RB PSB DISC 70%//restusilohermawan2003@gmail.com/PLATFORM DIGITAL SOTAGLE /85196623079"/>
    <s v="Sales Force DBS"/>
    <m/>
    <m/>
    <m/>
    <m/>
    <m/>
    <m/>
    <m/>
    <m/>
    <s v="Management Janji"/>
    <s v="2026-10-15 08:00:00|Nama Pic : BP RESTU No Hp Pic : 085196623079 Jam Pemasangan : 08:00 - 12.00 Tanggal Pemasangan : KAMIS 15 OKTOBER 2026 Info Tambahan : Hubungi pelanggan sebelum datang ke lokasi|40000798|MYDITA"/>
    <s v="FCC"/>
    <s v="14-10-2026 10:40:00"/>
    <d v="2026-10-15T08:00:00"/>
    <m/>
    <s v="PS"/>
    <s v="JOMBANG"/>
    <s v="NO ADDON"/>
    <n v="20261015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15T08:00:00"/>
    <s v="2026-10-15 08:00:00|Nama Pic : BP RESTU No Hp Pic : 085196623079 Jam Pemasangan : 08:00 - 12.00 Tanggal Pemasangan : KAMIS 15 OKTOBER 2026 Info Tambahan : Hubungi pelanggan sebelum datang ke lokasi|40000798|MYDITA"/>
    <n v="2026"/>
    <n v="10"/>
    <n v="15"/>
    <d v="2026-10-15T00:00:00"/>
    <n v="-0.33333333333575865"/>
    <x v="0"/>
  </r>
  <r>
    <n v="744"/>
    <n v="1002625962"/>
    <n v="3"/>
    <x v="5"/>
    <n v="5"/>
    <s v="SIDOARJO"/>
    <s v="JOMBANG"/>
    <s v="NRJ"/>
    <s v="REG"/>
    <s v="AO"/>
    <x v="0"/>
    <s v="1P INET"/>
    <s v="102 | FOLLOW UP COMPLETED"/>
    <s v="RBS-Regional 3"/>
    <d v="2026-10-07T12:22:34"/>
    <d v="2026-10-12T11:45:34"/>
    <n v="69405766"/>
    <m/>
    <n v="152322205098"/>
    <s v="LASKAR BUAH NGORO JOMBANG"/>
    <s v="ODP-NRJ-FB/08 FB/D01/08.01"/>
    <s v="WO065928158"/>
    <m/>
    <m/>
    <m/>
    <n v="112.272306"/>
    <n v="-7.69"/>
    <s v="|MN00799|MYIA-050769838789/POI/LAELATUL AFIATUN NISAK/085733668576/kantorhrdlaskarbuah@gmail.com"/>
    <s v="MYIB_ASSISTANT"/>
    <m/>
    <m/>
    <m/>
    <m/>
    <m/>
    <m/>
    <m/>
    <m/>
    <s v="Management Janji"/>
    <s v="2026-10-08 11:00:00 | Tanggal pemasangan: 08/10/2026 Jam pemasangan : pagi / siang Info Tambahan : Hubungi pelanggan dulu sebelum ke lokasi. terima kasih"/>
    <s v="FCC"/>
    <d v="2026-07-10T12:25:39"/>
    <d v="2026-10-08T11:00:00"/>
    <s v="Kendala Pelanggan"/>
    <s v="REVOKE"/>
    <s v="JOMBANG"/>
    <s v="NO ADDON"/>
    <m/>
    <s v="Follow Up Revoke Completed, New Order ID : SC1002632672"/>
    <s v="HSI Bisnis Basic Promo Hari Pelanggan Nasional PSB 70% - 50 Mbps"/>
    <s v="INDIBIZ"/>
    <m/>
    <m/>
    <d v="2026-10-08T11:00:00"/>
    <s v="2026-10-08 11:00:00 | Tanggal pemasangan: 08/10/2026 Jam pemasangan : pagi / siang Info Tambahan : Hubungi pelanggan dulu sebelum ke lokasi. terima kasih"/>
    <m/>
    <m/>
    <m/>
    <e v="#NUM!"/>
    <e v="#NUM!"/>
    <x v="1"/>
  </r>
  <r>
    <n v="745"/>
    <n v="1002625084"/>
    <n v="3"/>
    <x v="5"/>
    <n v="5"/>
    <s v="SIDOARJO"/>
    <s v="JOMBANG"/>
    <s v="POS"/>
    <s v="REG"/>
    <s v="AO"/>
    <x v="0"/>
    <m/>
    <s v="Completed (PS)"/>
    <s v="RBS-Regional 3"/>
    <d v="2026-10-06T17:07:30"/>
    <d v="2026-10-06T19:11:09"/>
    <n v="69404770"/>
    <m/>
    <n v="152333218089"/>
    <s v="WARKOP GANG BALI"/>
    <s v="ODP-POS-FB/08"/>
    <s v="WO065884442"/>
    <m/>
    <m/>
    <m/>
    <n v="112.2278"/>
    <n v="-7.4635999999999996"/>
    <s v="MD|MYDB-20261006270335|DN00001/MN00086|WARKOP GANG BALI|081358072274"/>
    <s v="MYDIGIBIZPARTNER"/>
    <m/>
    <m/>
    <m/>
    <m/>
    <m/>
    <m/>
    <m/>
    <m/>
    <s v="Management Janji"/>
    <s v="2026-10-07 08:00:00 | Tanggal pemasangan : 07 OKTOBER 2026  Jam pemasangan : pagi/siang  Info Tambahan : Hubungi pelanggan dulu sebelum ke lokasi  terima kasih"/>
    <s v="FCC"/>
    <d v="2026-06-10T17:25:18"/>
    <m/>
    <m/>
    <s v="PS"/>
    <s v="JOMBANG"/>
    <s v="OCA"/>
    <n v="20261006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6T07:00:00"/>
    <s v="2026-10-07 08:00:00 | Tanggal pemasangan : 07 OKTOBER 2026  Jam pemasangan : pagi/siang  Info Tambahan : Hubungi pelanggan dulu sebelum ke lokasi  terima kasih"/>
    <n v="2026"/>
    <n v="10"/>
    <n v="6"/>
    <d v="2026-10-06T00:00:00"/>
    <n v="-0.29166666666424135"/>
    <x v="0"/>
  </r>
  <r>
    <n v="746"/>
    <n v="1002632893"/>
    <n v="3"/>
    <x v="5"/>
    <n v="5"/>
    <s v="SIDOARJO"/>
    <s v="JOMBANG"/>
    <s v="POS"/>
    <s v="REG"/>
    <s v="AO"/>
    <x v="0"/>
    <m/>
    <s v="Completed (PS)"/>
    <s v="RBS-Regional 3"/>
    <d v="2026-10-12T13:19:11"/>
    <d v="2026-10-12T20:40:48"/>
    <n v="69408647"/>
    <m/>
    <n v="152333218616"/>
    <s v="KANTOR DESA JATIGEDONG"/>
    <s v="ODP-POS-FC/54"/>
    <s v="WO066263967"/>
    <m/>
    <m/>
    <m/>
    <n v="112.2500142"/>
    <n v="-7.4453601000000003"/>
    <s v="|MN01222|/KANTOR DESA JATIGEDONG/WINBACK 2.0 HSI B2B (1:1) 75MBPS 415RB PSB DISC 70%//alhamdafarhan@gmail.com/FARHAN NAUFAL FALAKH ALHAMDA/85102234345"/>
    <s v="Sales Force DBS"/>
    <m/>
    <m/>
    <m/>
    <m/>
    <m/>
    <m/>
    <m/>
    <m/>
    <s v="Management Janji"/>
    <s v="2026-10-13 11:00:00|M Janji : (13/10/2026) jam Pasang : 09:00 Note : hubungi pelanggan jika ingin kelokasi|40971304|MYDITA"/>
    <s v="FCC"/>
    <d v="2026-12-10T13:25:06"/>
    <d v="2026-10-13T11:00:00"/>
    <m/>
    <s v="PS"/>
    <s v="JOMBANG"/>
    <s v="NO ADDON"/>
    <n v="2026101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3T11:00:00"/>
    <s v="2026-10-13 11:00:00|M Janji : (13/10/2026) jam Pasang : 09:00 Note : hubungi pelanggan jika ingin kelokasi|40971304|MYDITA"/>
    <n v="2026"/>
    <n v="10"/>
    <n v="12"/>
    <d v="2026-10-12T00:00:00"/>
    <n v="-1.4583333333357587"/>
    <x v="0"/>
  </r>
  <r>
    <n v="747"/>
    <n v="1002633296"/>
    <n v="3"/>
    <x v="5"/>
    <n v="5"/>
    <s v="SIDOARJO"/>
    <s v="MOJOKERTO"/>
    <s v="DLA"/>
    <s v="REG"/>
    <s v="AO"/>
    <x v="0"/>
    <m/>
    <s v="Completed (PS)"/>
    <s v="RBS-Regional 3"/>
    <d v="2026-10-12T15:03:50"/>
    <d v="2026-10-12T17:53:05"/>
    <n v="69408792"/>
    <m/>
    <n v="152329215910"/>
    <s v="DANA MINNING"/>
    <s v="ODP-DLA-FB/17"/>
    <s v="WO066276614"/>
    <m/>
    <m/>
    <m/>
    <n v="112.500576669691"/>
    <n v="-7.6171210702727103"/>
    <s v="|MN00518|/DANA MINNING/WINBACK HSI B2B + NETMONK (1:1) 200MBPS 946,1RB PSB DISC 70%/fendipradana688@gmail.com/FENDI PRADANA/81271583695"/>
    <s v="Sales Force DBS"/>
    <m/>
    <m/>
    <m/>
    <m/>
    <m/>
    <m/>
    <m/>
    <m/>
    <s v="Management Janji"/>
    <s v="2026-10-13 15:00:00|Tanggal : 13 Oktober 2026 Jam : pagi siang Hubungi pelanggan sebelum ke lokasi |40981182|MYDITA"/>
    <s v="FCC"/>
    <d v="2026-12-10T15:25:51"/>
    <d v="2026-10-13T15:00:00"/>
    <m/>
    <s v="PS"/>
    <s v="MOJOKERTO"/>
    <s v="NETMONK"/>
    <n v="20261012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3T15:00:00"/>
    <s v="2026-10-13 15:00:00|Tanggal : 13 Oktober 2026 Jam : pagi siang Hubungi pelanggan sebelum ke lokasi |40981182|MYDITA"/>
    <n v="2026"/>
    <n v="10"/>
    <n v="12"/>
    <d v="2026-10-12T00:00:00"/>
    <n v="-1.625"/>
    <x v="0"/>
  </r>
  <r>
    <n v="748"/>
    <n v="1002623081"/>
    <n v="3"/>
    <x v="5"/>
    <n v="5"/>
    <s v="SIDOARJO"/>
    <s v="MOJOKERTO"/>
    <s v="MIP"/>
    <s v="REG"/>
    <s v="AO"/>
    <x v="0"/>
    <m/>
    <s v="Completed (PS)"/>
    <s v="RBS-Regional 3"/>
    <d v="2026-10-05T16:17:52"/>
    <d v="2026-10-07T02:15:09"/>
    <n v="69404523"/>
    <m/>
    <n v="152313206944"/>
    <s v="SMP ENTREPRENEUR DAARUS SHALAWAT"/>
    <s v="ODP-MIP-FA/33"/>
    <s v="WO065881182"/>
    <m/>
    <m/>
    <m/>
    <n v="112.4775321"/>
    <n v="-7.4051733000000004"/>
    <s v="|MC30038|/AHMAD MAKSUM AMIN/85859730967/ppdaarusshalawat@gmail.com"/>
    <s v="Sales Force DBS"/>
    <m/>
    <m/>
    <m/>
    <m/>
    <m/>
    <m/>
    <m/>
    <m/>
    <s v="Management Janji"/>
    <s v="2026-10-07 15:00:00|M Janji : (11/06/2026) jam Pasang : 09:00 Note : hubungi pelanggan jika ingin kelokasi|40971304|MYDITA"/>
    <s v="FCC"/>
    <d v="2026-05-10T16:25:46"/>
    <d v="2026-10-07T15:00:00"/>
    <m/>
    <s v="PS"/>
    <s v="MOJOKERTO"/>
    <s v="NETMONK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15:00:00"/>
    <s v="2026-10-07 15:00:00|M Janji : (11/06/2026) jam Pasang : 09:00 Note : hubungi pelanggan jika ingin kelokasi|40971304|MYDITA"/>
    <n v="2026"/>
    <n v="10"/>
    <n v="7"/>
    <d v="2026-10-07T00:00:00"/>
    <n v="-0.625"/>
    <x v="0"/>
  </r>
  <r>
    <n v="749"/>
    <n v="1002638386"/>
    <n v="3"/>
    <x v="5"/>
    <n v="5"/>
    <s v="SIDOARJO"/>
    <s v="MOJOKERTO"/>
    <s v="MIP"/>
    <s v="REG"/>
    <s v="AO"/>
    <x v="0"/>
    <s v="1P INET"/>
    <s v="Completed (PS)"/>
    <s v="RBS-Regional 3"/>
    <d v="2026-10-15T12:55:40"/>
    <d v="2026-10-15T18:02:54"/>
    <n v="69410778"/>
    <m/>
    <n v="152313207128"/>
    <s v="SARJANA CELL"/>
    <s v="ODP-MIP-FA/28 FA/D06/28.01"/>
    <s v="WO066473591"/>
    <m/>
    <m/>
    <m/>
    <n v="112.45342429999999"/>
    <n v="-7.4023735000000004"/>
    <s v="MD|MYDB-20261015270798|DN00001/MN01572|SARJANA CELL|085648427690"/>
    <s v="MYDIGIBIZPARTNER"/>
    <m/>
    <m/>
    <m/>
    <m/>
    <m/>
    <m/>
    <m/>
    <m/>
    <s v="Management Janji"/>
    <s v="2026-10-16 11:00:00 | Tgl Pemasangan : 16 Oktober 2026 Interval : PAGI / SIANG Note : Hubungi pelanggan terlebih dahulu"/>
    <s v="FCC"/>
    <s v="15-10-2026 13:10:14"/>
    <d v="2026-10-16T11:00:00"/>
    <m/>
    <s v="PS"/>
    <s v="MOJOKERTO"/>
    <s v="NO ADDON"/>
    <n v="20261015"/>
    <s v="Completed"/>
    <s v="HSI Bisnis Promo Hari Pelanggan Nasional PSB 70% - 75 Mbps"/>
    <s v="INDIBIZ"/>
    <m/>
    <m/>
    <d v="2026-10-16T11:00:00"/>
    <s v="2026-10-16 11:00:00 | Tgl Pemasangan : 16 Oktober 2026 Interval : PAGI / SIANG Note : Hubungi pelanggan terlebih dahulu"/>
    <n v="2026"/>
    <n v="10"/>
    <n v="15"/>
    <d v="2026-10-15T00:00:00"/>
    <n v="-1.4583333333357587"/>
    <x v="0"/>
  </r>
  <r>
    <n v="750"/>
    <n v="1002621112"/>
    <n v="3"/>
    <x v="5"/>
    <n v="5"/>
    <s v="SIDOARJO"/>
    <s v="MOJOKERTO"/>
    <s v="MJS"/>
    <s v="REG"/>
    <s v="AO"/>
    <x v="0"/>
    <s v="1P INET"/>
    <s v="Completed (PS)"/>
    <s v="RBS-Regional 3"/>
    <d v="2026-10-03T16:01:34"/>
    <d v="2026-10-04T12:52:12"/>
    <n v="69403702"/>
    <m/>
    <n v="152330220813"/>
    <s v="TOKO KUE MOJOSARI MOJOKERTO"/>
    <s v="ODP-MJS-FN/13 FN/D02/13.01"/>
    <s v="WO065666339"/>
    <m/>
    <m/>
    <m/>
    <n v="112.5627245"/>
    <n v="-7.5215709999999998"/>
    <s v="|MN02214|MYIA-054970631628/POI/SOFANDI/081211377715/sofandioncom@gmail.com"/>
    <s v="MYIB_ASSISTANT"/>
    <m/>
    <m/>
    <m/>
    <m/>
    <m/>
    <m/>
    <m/>
    <m/>
    <s v="Management Janji"/>
    <s v="2026-10-04 15:00:00 | Nama PIC : Bp Fandi No HP : 081211377715 No Alt : - M Janji : 04 Oktober 2026 Jam Pasang : Pagi / Siang Note : hubungi pelanggan jika ingin kelokasi "/>
    <s v="FCC"/>
    <d v="2026-03-10T16:24:58"/>
    <d v="2026-10-04T15:00:00"/>
    <m/>
    <s v="PS"/>
    <s v="MOJOKERTO"/>
    <s v="NO ADDON"/>
    <n v="20261004"/>
    <s v="Completed"/>
    <s v="HSI Bisnis Promo Hari Pelanggan Nasional PSB 70% - 50 Mbps"/>
    <s v="INDIBIZ"/>
    <m/>
    <m/>
    <d v="2026-10-04T15:00:00"/>
    <s v="2026-10-04 15:00:00 | Nama PIC : Bp Fandi No HP : 081211377715 No Alt : - M Janji : 04 Oktober 2026 Jam Pasang : Pagi / Siang Note : hubungi pelanggan jika ingin kelokasi "/>
    <n v="2026"/>
    <n v="10"/>
    <n v="4"/>
    <d v="2026-10-04T00:00:00"/>
    <n v="-0.625"/>
    <x v="0"/>
  </r>
  <r>
    <n v="751"/>
    <n v="1002632263"/>
    <n v="3"/>
    <x v="5"/>
    <n v="5"/>
    <s v="SIDOARJO"/>
    <s v="MOJOKERTO"/>
    <s v="MJS"/>
    <s v="REG"/>
    <s v="AO"/>
    <x v="0"/>
    <m/>
    <s v="Completed (PS)"/>
    <s v="RBS-Regional 3"/>
    <d v="2026-10-12T10:06:59"/>
    <d v="2026-10-12T14:46:47"/>
    <n v="69408427"/>
    <m/>
    <n v="152330220851"/>
    <s v="SDN BALONGMASIN 2"/>
    <s v="ODP-MJS-FS/26"/>
    <s v="WO066242643"/>
    <m/>
    <m/>
    <m/>
    <n v="112.585166"/>
    <n v="-7.5190168999999996"/>
    <s v="|MN02783|/SDN BALONGMASIN 2 /WINBACK 2.0 HSI B2B (1:2) 50MBPS 320RB PSB DISC 70%//ayuni220590@gmail.com/SIROTAKUL AYUNI/85785051104"/>
    <s v="Sales Force DBS"/>
    <m/>
    <m/>
    <m/>
    <m/>
    <m/>
    <m/>
    <m/>
    <m/>
    <s v="Management Janji"/>
    <s v="2026-10-13 08:00:00|Nama Pic : IBU AYUNI No Hp Pic : 085785051104 Jam Pemasangan : 08:00 - 12.00 Tanggal Pemasangan : SELASA 13 OKTOBER 2026 Info Tambahan : Hubungi pelanggan sebelum datang ke lokasi|40000798|MYDITA"/>
    <s v="FCC"/>
    <d v="2026-12-10T10:25:08"/>
    <d v="2026-10-13T08:00:00"/>
    <m/>
    <s v="PS"/>
    <s v="MOJOKERTO"/>
    <s v="NO ADDON"/>
    <n v="20261012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10-13T08:00:00"/>
    <s v="2026-10-13 08:00:00|Nama Pic : IBU AYUNI No Hp Pic : 085785051104 Jam Pemasangan : 08:00 - 12.00 Tanggal Pemasangan : SELASA 13 OKTOBER 2026 Info Tambahan : Hubungi pelanggan sebelum datang ke lokasi|40000798|MYDITA"/>
    <n v="2026"/>
    <n v="10"/>
    <n v="12"/>
    <d v="2026-10-12T00:00:00"/>
    <n v="-1.3333333333357587"/>
    <x v="0"/>
  </r>
  <r>
    <n v="752"/>
    <n v="1002637966"/>
    <n v="3"/>
    <x v="5"/>
    <n v="5"/>
    <s v="SIDOARJO"/>
    <s v="MOJOKERTO"/>
    <s v="MJS"/>
    <s v="REG"/>
    <s v="AO"/>
    <x v="0"/>
    <m/>
    <s v="Completed (PS)"/>
    <s v="RBS-Regional 3"/>
    <d v="2026-10-15T10:10:13"/>
    <d v="2026-10-15T23:52:52"/>
    <n v="69410583"/>
    <m/>
    <n v="152330220974"/>
    <s v="D&amp; 39; UJUNG TERAS"/>
    <s v="ODP-MJS-FN/25"/>
    <s v="WO066490967"/>
    <m/>
    <m/>
    <m/>
    <n v="112.57032940000001"/>
    <n v="-7.5240684"/>
    <s v="|MN02783|/D' UJUNG TERAS/WINBACK 2.0 HSI B2B (1:1) 50MBPS 355RB PSB DISC 70%//desynv123456@gmail.com/ACHMAD AMANDA PUTRA/82233661763"/>
    <s v="Sales Force DBS"/>
    <m/>
    <m/>
    <m/>
    <m/>
    <m/>
    <m/>
    <m/>
    <m/>
    <s v="Management Janji"/>
    <s v="2026-10-16 15:00:00|telp :082233661763 M Janji : (16/10/2026) jam Pasang : 09:00 Note : hubungi pelanggan jika ingin kelokasi |40000802|MYDITA"/>
    <s v="FCC"/>
    <s v="15-10-2026 10:25:16"/>
    <d v="2026-10-16T15:00:00"/>
    <m/>
    <s v="PS"/>
    <s v="MOJOKERTO"/>
    <s v="NO ADDON"/>
    <n v="2026101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6T15:00:00"/>
    <s v="2026-10-16 15:00:00|telp :082233661763 M Janji : (16/10/2026) jam Pasang : 09:00 Note : hubungi pelanggan jika ingin kelokasi |40000802|MYDITA"/>
    <n v="2026"/>
    <n v="10"/>
    <n v="15"/>
    <d v="2026-10-15T00:00:00"/>
    <n v="-1.625"/>
    <x v="0"/>
  </r>
  <r>
    <n v="753"/>
    <n v="1002625275"/>
    <n v="3"/>
    <x v="5"/>
    <n v="5"/>
    <s v="SIDOARJO"/>
    <s v="MOJOKERTO"/>
    <s v="MJS"/>
    <s v="REG"/>
    <s v="AO"/>
    <x v="0"/>
    <s v="1P INET"/>
    <s v="MIA - INVALID SEND SURVEY"/>
    <s v="RBS-Regional 3"/>
    <d v="2026-10-07T08:14:39"/>
    <d v="2026-10-07T08:26:06"/>
    <n v="69405440"/>
    <m/>
    <n v="152330220948"/>
    <s v="WARKOP RAJAWALI"/>
    <s v="ODP-MJS-FZ/22 FZ/D02/22.01"/>
    <s v="WO065901265"/>
    <m/>
    <m/>
    <m/>
    <n v="112.576537504792"/>
    <n v="-7.5477270610609004"/>
    <s v="MD|MYDB-20261006270365|DN00001/MN00501|WARKOP RAJAWALI|082231695628"/>
    <s v="MYDIGIBIZPARTNER"/>
    <m/>
    <m/>
    <m/>
    <m/>
    <m/>
    <m/>
    <m/>
    <m/>
    <s v="Management Janji"/>
    <s v="2026-10-08 08:00:00 | Nama :WULAN No HP :082231695628 No Alternatif : M Janji : 08/10/2026 Jam Pasang : Pagi NoteÃ‚Â :  Hubungi terlebih dahulu sebelum ke lokasi"/>
    <s v="FCC"/>
    <d v="2026-07-10T08:25:30"/>
    <d v="2026-10-08T00:00:00"/>
    <m/>
    <s v="SURVEY_NEW_MANJA"/>
    <s v="MOJOKERTO"/>
    <s v="OCA"/>
    <m/>
    <s v="MIE - INIVALID SEND SURVEY"/>
    <s v="HSI Bisnis Bundling OCA Breach Checker Promo H2 2026 PSB 70% - 50 Mbps"/>
    <s v="INDIBIZ"/>
    <m/>
    <m/>
    <d v="2026-10-08T08:00:00"/>
    <s v="2026-10-08 08:00:00 | Nama :WULAN No HP :082231695628 No Alternatif : M Janji : 08/10/2026 Jam Pasang : Pagi NoteÃ‚Â :  Hubungi terlebih dahulu sebelum ke lokasi"/>
    <m/>
    <m/>
    <m/>
    <e v="#NUM!"/>
    <e v="#NUM!"/>
    <x v="1"/>
  </r>
  <r>
    <n v="754"/>
    <n v="1002626207"/>
    <n v="3"/>
    <x v="5"/>
    <n v="5"/>
    <s v="SIDOARJO"/>
    <s v="MOJOKERTO"/>
    <s v="NGI"/>
    <s v="REG"/>
    <s v="AO"/>
    <x v="0"/>
    <m/>
    <s v="Completed (PS)"/>
    <s v="RBS-Regional 3"/>
    <d v="2026-10-07T13:47:22"/>
    <d v="2026-10-07T18:15:31"/>
    <n v="69405885"/>
    <n v="3215210027"/>
    <n v="152321203997"/>
    <s v="PT JINGSHENG INTERNATIONAL BIOTECHNOLOGY"/>
    <s v="ODP-NGI-FG/26"/>
    <s v="WO065953105"/>
    <m/>
    <m/>
    <m/>
    <n v="112.6213029"/>
    <n v="-7.5633458999999998"/>
    <s v="|MN00518|/PT JINGSHENG INTERNATIONAL BIOTECHNOLOGY/HSI B2B (1:1) + PHONE (800 MENIT) 100MBPS 645RB PSB DISC 70%//annieann592@gmail.com/ELIN YULISIA /85286265272"/>
    <s v="Sales Force DBS"/>
    <m/>
    <m/>
    <m/>
    <m/>
    <m/>
    <m/>
    <m/>
    <m/>
    <s v="Management Janji"/>
    <s v="2026-10-08 15:00:00|Tanggal pemasangan : 08 OKTOBER 2026 Jam pemasangan : pagi/siang Info Tambahan : Hubungi pelanggan dulu sebelum ke lokasi terima kasih|40010577|MYDITA"/>
    <s v="FCC"/>
    <d v="2026-07-10T13:55:15"/>
    <d v="2026-10-08T15:00:00"/>
    <m/>
    <s v="PS"/>
    <s v="MOJOKERTO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15:00:00"/>
    <s v="2026-10-08 15:00:00|Tanggal pemasangan : 08 OKTOBER 2026 Jam pemasangan : pagi/siang Info Tambahan : Hubungi pelanggan dulu sebelum ke lokasi terima kasih|40010577|MYDITA"/>
    <n v="2026"/>
    <n v="10"/>
    <n v="7"/>
    <d v="2026-10-07T00:00:00"/>
    <n v="-1.625"/>
    <x v="0"/>
  </r>
  <r>
    <n v="755"/>
    <n v="1002634919"/>
    <n v="3"/>
    <x v="5"/>
    <n v="5"/>
    <s v="SIDOARJO"/>
    <s v="MOJOKERTO"/>
    <s v="NGI"/>
    <s v="REG"/>
    <s v="AO"/>
    <x v="0"/>
    <s v="1P INET"/>
    <s v="Completed (PS)"/>
    <s v="RBS-Regional 3"/>
    <d v="2026-10-13T13:02:47"/>
    <d v="2026-10-14T12:31:52"/>
    <n v="69409367"/>
    <m/>
    <n v="152321204001"/>
    <s v="PT. Karya Murni Indocipta"/>
    <s v="ODP-NGI-FJ/03 FJ/D01/03.01"/>
    <s v="WO066329922"/>
    <m/>
    <m/>
    <m/>
    <n v="112.61274"/>
    <n v="-7.5573600000000001"/>
    <s v="|MB00449|MYIA-063781301283/POI/bapak/08123355003/kami@karyamurni.co.id"/>
    <s v="MYIB_ASSISTANT"/>
    <m/>
    <m/>
    <m/>
    <m/>
    <m/>
    <m/>
    <m/>
    <m/>
    <s v="Management Janji"/>
    <s v="2026-10-14 11:00:00 | Tanggal pemasangan : 14 Oct 2026 Jam pemasangan : 08.00 12.00 Info Tambahan : Hubungi pelanggan dulu sebelum ke lokasi terima kasih. "/>
    <s v="FCC"/>
    <s v="13-10-2026 13:25:28"/>
    <d v="2026-10-14T11:00:00"/>
    <m/>
    <s v="PS"/>
    <s v="MOJOKERTO"/>
    <s v="NO ADDON"/>
    <n v="20261014"/>
    <s v="Completed"/>
    <s v="HSI Bisnis Promo Hari Pelanggan Nasional PSB 70% - 75 Mbps"/>
    <s v="INDIBIZ"/>
    <m/>
    <m/>
    <d v="2026-10-14T11:00:00"/>
    <s v="2026-10-14 11:00:00 | Tanggal pemasangan : 14 Oct 2026 Jam pemasangan : 08.00 12.00 Info Tambahan : Hubungi pelanggan dulu sebelum ke lokasi terima kasih. "/>
    <n v="2026"/>
    <n v="10"/>
    <n v="14"/>
    <d v="2026-10-14T00:00:00"/>
    <n v="-0.45833333333575865"/>
    <x v="0"/>
  </r>
  <r>
    <n v="756"/>
    <n v="1002616829"/>
    <n v="3"/>
    <x v="5"/>
    <n v="5"/>
    <s v="SIDOARJO"/>
    <s v="MOJOKERTO"/>
    <s v="MRT"/>
    <s v="REG"/>
    <s v="AO"/>
    <x v="0"/>
    <m/>
    <s v="Completed (PS)"/>
    <s v="RBS-Regional 3"/>
    <d v="2026-10-01T07:52:22"/>
    <d v="2026-10-02T20:23:21"/>
    <n v="69402000"/>
    <m/>
    <n v="152312243348"/>
    <s v="DUDUK MANIS CAFE"/>
    <s v="ODP-MRT-FX/31"/>
    <s v="WO065468525"/>
    <m/>
    <m/>
    <m/>
    <n v="112.43383559999999"/>
    <n v="-7.4922269000000004"/>
    <s v="|MN02271|/DUDUK MANIS CAFE/WINBACK 2.0 HSI B2B (1:1) 75MBPS 415RB PSB DISC 70%//iisdepita0@gmail.com/IIS DEPITA AYU CITRA/82223280007"/>
    <s v="Sales Force DBS"/>
    <m/>
    <m/>
    <m/>
    <m/>
    <m/>
    <m/>
    <m/>
    <m/>
    <s v="Management Janji"/>
    <s v="2026-10-02 08:00:00|telp :082223280007 alt ;  manja : pagi / siang 02/10/2026 hub sebelum ke lokasi |40000802|MYDITA"/>
    <s v="FCC"/>
    <d v="2026-01-10T07:55:44"/>
    <d v="2026-10-02T08:00:00"/>
    <m/>
    <s v="PS"/>
    <s v="MOJOKERTO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8:00:00"/>
    <s v="2026-10-02 08:00:00|telp :082223280007 alt ;  manja : pagi / siang 02/10/2026 hub sebelum ke lokasi |40000802|MYDITA"/>
    <n v="2026"/>
    <n v="10"/>
    <n v="2"/>
    <d v="2026-10-02T00:00:00"/>
    <n v="-0.33333333333575865"/>
    <x v="0"/>
  </r>
  <r>
    <n v="757"/>
    <n v="1002619197"/>
    <n v="3"/>
    <x v="5"/>
    <n v="5"/>
    <s v="SIDOARJO"/>
    <s v="MOJOKERTO"/>
    <s v="MRT"/>
    <s v="REG"/>
    <s v="AO"/>
    <x v="0"/>
    <m/>
    <s v="Completed (PS)"/>
    <s v="RBS-Regional 3"/>
    <d v="2026-10-02T09:51:24"/>
    <d v="2026-10-02T22:02:00"/>
    <n v="69402821"/>
    <m/>
    <n v="152312243562"/>
    <s v="PELITA JAYA"/>
    <s v="ODP-MRT-FAX/006"/>
    <s v="WO065578498"/>
    <m/>
    <m/>
    <m/>
    <n v="112.370482"/>
    <n v="-7.4588653999999996"/>
    <s v="|MN02084|/PELITA JAYA /WINBACK 2.0 HSI B2B (1:1) 50MBPS 355RB PSB DISC 70%//sasonoa205@gmail.com/ARI FERIUDIN /85856062478"/>
    <s v="Sales Force DBS"/>
    <m/>
    <m/>
    <m/>
    <m/>
    <m/>
    <m/>
    <m/>
    <m/>
    <s v="Management Janji"/>
    <s v="2026-10-03 11:00:00|Nama : ARI No HP : 085856062478 No Alternatif : M Janji : 03/10/2026 Jam Pasang : Pagi NoteÃ‚Â :  Hubungi terlebih dahulu sebelum ke lokasi |40961371|MYDITA"/>
    <s v="FCC"/>
    <d v="2026-02-10T10:10:27"/>
    <d v="2026-10-03T11:00:00"/>
    <m/>
    <s v="PS"/>
    <s v="MOJOKERTO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1:00:00"/>
    <s v="2026-10-03 11:00:00|Nama : ARI No HP : 085856062478 No Alternatif : M Janji : 03/10/2026 Jam Pasang : Pagi NoteÃ‚Â :  Hubungi terlebih dahulu sebelum ke lokasi |40961371|MYDITA"/>
    <n v="2026"/>
    <n v="10"/>
    <n v="2"/>
    <d v="2026-10-02T00:00:00"/>
    <n v="-1.4583333333357587"/>
    <x v="0"/>
  </r>
  <r>
    <n v="758"/>
    <n v="1002621142"/>
    <n v="3"/>
    <x v="5"/>
    <n v="5"/>
    <s v="SIDOARJO"/>
    <s v="MOJOKERTO"/>
    <s v="MRT"/>
    <s v="REG"/>
    <s v="AO"/>
    <x v="0"/>
    <m/>
    <s v="Completed (PS)"/>
    <s v="RBS-Regional 3"/>
    <d v="2026-10-03T16:42:18"/>
    <d v="2026-10-06T16:06:20"/>
    <n v="69403723"/>
    <m/>
    <n v="152312243367"/>
    <s v="BIENSI FES YENINDO"/>
    <s v="ODP-MRT-FAJ/20"/>
    <s v="WO065747636"/>
    <m/>
    <m/>
    <m/>
    <n v="112.442802"/>
    <n v="-7.4717848"/>
    <s v="|MN02783|/BIENSI FES YENINDO/WINBACK HSI B2B + NETMONK (1:1) 150MBPS 761,1RB PSB DISC 70%/081217812031/sunrise.3sco@gmail.com/AULIA AKBAR/-7.471587, 112.443147"/>
    <s v="Sales Force DBS"/>
    <m/>
    <m/>
    <m/>
    <m/>
    <m/>
    <m/>
    <m/>
    <m/>
    <s v="Management Janji"/>
    <s v="2026-10-06 08:00:00|Nama PIC : Bp Aulia No HP : 081217812031 Alt : 081249279151 (WA) M Janji : 06 Okt 2026 Jam Pasang : Pagi / Siang Note : hubungi pelanggan jika ingin kelokasi |40951378|MYDITA"/>
    <s v="FCC"/>
    <d v="2026-03-10T17:25:31"/>
    <d v="2026-10-06T08:00:00"/>
    <m/>
    <s v="PS"/>
    <s v="MOJOKERTO"/>
    <s v="NETMONK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Nama PIC : Bp Aulia No HP : 081217812031 Alt : 081249279151 (WA) M Janji : 06 Okt 2026 Jam Pasang : Pagi / Siang Note : hubungi pelanggan jika ingin kelokasi |40951378|MYDITA"/>
    <n v="2026"/>
    <n v="10"/>
    <n v="6"/>
    <d v="2026-10-06T00:00:00"/>
    <n v="-0.33333333333575865"/>
    <x v="0"/>
  </r>
  <r>
    <n v="759"/>
    <n v="1002620825"/>
    <n v="3"/>
    <x v="5"/>
    <n v="5"/>
    <s v="SIDOARJO"/>
    <s v="MOJOKERTO"/>
    <s v="MRT"/>
    <s v="REG"/>
    <s v="AO"/>
    <x v="0"/>
    <s v="1P INET"/>
    <s v="Completed (PS)"/>
    <s v="RBS-Regional 3"/>
    <d v="2026-10-03T10:29:35"/>
    <d v="2026-10-04T09:31:21"/>
    <n v="69403477"/>
    <m/>
    <n v="152312243576"/>
    <s v="PT ELIZABETH HANJAYA"/>
    <s v="ODP-MRT-FB/30 FB/D06/30.01"/>
    <s v="WO065633361"/>
    <m/>
    <m/>
    <m/>
    <n v="112.439976"/>
    <n v="-7.4786830000000002"/>
    <s v="|MN01245|MYIA-076421521819/POI/ripki hamdi/081213000729/hamdi@elizabethbag.com"/>
    <s v="MYIB_ASSISTANT"/>
    <m/>
    <m/>
    <m/>
    <m/>
    <m/>
    <m/>
    <m/>
    <m/>
    <s v="Management Janji"/>
    <s v="2026-10-04 08:00:00 | Nama PIC : Ripki No HP : 081213000729 No Alt :  M Janji : 04 Okt 2026 Jam Pasang : Pagi / Siang Note : hubungi pelanggan jika ingin ke lokasi, terima kasih"/>
    <s v="FCC"/>
    <d v="2026-03-10T10:40:11"/>
    <d v="2026-10-04T08:00:00"/>
    <m/>
    <s v="PS"/>
    <s v="MOJOKERTO"/>
    <s v="NO ADDON"/>
    <n v="20261004"/>
    <s v="Completed"/>
    <s v="HSI Bisnis Basic Promo Hari Pelanggan Nasional PSB 70% - 50 Mbps"/>
    <s v="INDIBIZ"/>
    <m/>
    <m/>
    <d v="2026-10-04T08:00:00"/>
    <s v="2026-10-04 08:00:00 | Nama PIC : Ripki No HP : 081213000729 No Alt :  M Janji : 04 Okt 2026 Jam Pasang : Pagi / Siang Note : hubungi pelanggan jika ingin ke lokasi, terima kasih"/>
    <n v="2026"/>
    <n v="10"/>
    <n v="4"/>
    <d v="2026-10-04T00:00:00"/>
    <n v="-0.33333333333575865"/>
    <x v="0"/>
  </r>
  <r>
    <n v="760"/>
    <n v="1002623650"/>
    <n v="3"/>
    <x v="5"/>
    <n v="5"/>
    <s v="SIDOARJO"/>
    <s v="MOJOKERTO"/>
    <s v="MRT"/>
    <s v="REG"/>
    <s v="AO"/>
    <x v="0"/>
    <m/>
    <s v="Completed (PS)"/>
    <s v="RBS-Regional 3"/>
    <d v="2026-10-06T09:43:50"/>
    <d v="2026-10-06T18:58:28"/>
    <n v="69404749"/>
    <m/>
    <n v="152312243583"/>
    <s v="TOKO BP"/>
    <s v="ODP-MRT-FAC/08"/>
    <s v="WO065850693"/>
    <m/>
    <m/>
    <m/>
    <n v="112.4578559"/>
    <n v="-7.5146337000000001"/>
    <s v="|MN02271|/TOKO BP /PROMO H2 HSI B2B BISNIS + OCA (1:1) 200MBPS 760,5RB PSB DISC 70%//st624239@gmail.com/SUTRISNO/82340348850"/>
    <s v="Sales Force DBS"/>
    <m/>
    <m/>
    <m/>
    <m/>
    <m/>
    <m/>
    <m/>
    <m/>
    <s v="Management Janji"/>
    <s v="2026-10-07 11:00:00|Nama :SUTRISNO No HP :082340348850 No Alternatif : M Janji : 07/10/2026 Jam Pasang : Pagi NoteÃ‚Â :  Hubungi terlebih dahulu sebelum ke lokasi|40951377|MYDITA"/>
    <s v="FCC"/>
    <d v="2026-06-10T10:10:36"/>
    <d v="2026-10-07T11:00:00"/>
    <m/>
    <s v="PS"/>
    <s v="MOJOKERTO"/>
    <s v="OCA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10-07T11:00:00"/>
    <s v="2026-10-07 11:00:00|Nama :SUTRISNO No HP :082340348850 No Alternatif : M Janji : 07/10/2026 Jam Pasang : Pagi NoteÃ‚Â :  Hubungi terlebih dahulu sebelum ke lokasi|40951377|MYDITA"/>
    <n v="2026"/>
    <n v="10"/>
    <n v="6"/>
    <d v="2026-10-06T00:00:00"/>
    <n v="-1.4583333333357587"/>
    <x v="0"/>
  </r>
  <r>
    <n v="761"/>
    <n v="1002625566"/>
    <n v="3"/>
    <x v="5"/>
    <n v="5"/>
    <s v="SIDOARJO"/>
    <s v="MOJOKERTO"/>
    <s v="MRT"/>
    <s v="REG"/>
    <s v="AO"/>
    <x v="0"/>
    <m/>
    <s v="Completed (PS)"/>
    <s v="RBS-Regional 3"/>
    <d v="2026-10-07T10:15:26"/>
    <d v="2026-10-08T17:44:19"/>
    <n v="69405537"/>
    <m/>
    <n v="152312243595"/>
    <s v="PT TOPSEL MAHARDIKA SEJAHTERA"/>
    <s v="ODP-MRT-FM/80"/>
    <s v="WO065921345"/>
    <m/>
    <m/>
    <m/>
    <n v="112.460019"/>
    <n v="-7.4681623999999998"/>
    <s v="|MN02271|/PT TOPSEL MAHARDIKA SEJAHTERA/PROMO H2 HSI B2B BISNIS + NETMONK (1:1) 300MBPS 1.056,1RB PSB DISC 70%//picittopsell@gmail.com/JOHAN AGUS SAPUTRA/81280014887"/>
    <s v="Sales Force DBS"/>
    <m/>
    <m/>
    <m/>
    <m/>
    <m/>
    <m/>
    <m/>
    <m/>
    <s v="Management Janji"/>
    <s v="2026-10-08 08:00:00|Tanggal: 8/10/2026 Jam Pasang: 08.00 - 12.00 Note: Hubungi sebelum ke lokasi, terimakasih. |40971401|MYDITA"/>
    <s v="FCC"/>
    <d v="2026-07-10T10:25:27"/>
    <d v="2026-10-08T08:00:00"/>
    <m/>
    <s v="PS"/>
    <s v="MOJOKERTO"/>
    <s v="NETMONK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8:00:00"/>
    <s v="2026-10-08 08:00:00|Tanggal: 8/10/2026 Jam Pasang: 08.00 - 12.00 Note: Hubungi sebelum ke lokasi, terimakasih. |40971401|MYDITA"/>
    <n v="2026"/>
    <n v="10"/>
    <n v="8"/>
    <d v="2026-10-08T00:00:00"/>
    <n v="-0.33333333333575865"/>
    <x v="0"/>
  </r>
  <r>
    <n v="762"/>
    <n v="1002625515"/>
    <n v="3"/>
    <x v="5"/>
    <n v="5"/>
    <s v="SIDOARJO"/>
    <s v="MOJOKERTO"/>
    <s v="MRT"/>
    <s v="REG"/>
    <s v="AO"/>
    <x v="0"/>
    <m/>
    <s v="Completed (PS)"/>
    <s v="RBS-Regional 3"/>
    <d v="2026-10-07T09:56:01"/>
    <d v="2026-10-08T17:27:17"/>
    <n v="69405522"/>
    <m/>
    <n v="152312243594"/>
    <s v="PT TOPSEL RAHARJA INDONESIA"/>
    <s v="ODP-MRT-FM/80"/>
    <s v="WO065929782"/>
    <m/>
    <m/>
    <m/>
    <n v="112.460019"/>
    <n v="-7.4681623999999998"/>
    <s v="|MN02271|/PT TOPSEL RAHARJA INSONESIA/PROMO H2 HSI B2B BISNIS + NETMONK (1:1) 300MBPS 1.056,1RB PSB DISC 70%//picittopsell@gmail.com/JOHAN AGUS SAPUTRA/81280014887"/>
    <s v="Sales Force DBS"/>
    <m/>
    <m/>
    <m/>
    <m/>
    <m/>
    <m/>
    <m/>
    <m/>
    <s v="Management Janji"/>
    <s v="2026-10-08 11:00:00|Tanggal pemasangan: 08/10/2026 Jam pemasangan : pagi / siang Info Tambahan : Hubungi pelanggan dulu sebelum ke lokasi. terima kasih|40951377|MYDITA"/>
    <s v="FCC"/>
    <d v="2026-07-10T10:25:27"/>
    <d v="2026-10-08T11:00:00"/>
    <m/>
    <s v="PS"/>
    <s v="MOJOKERTO"/>
    <s v="NETMONK"/>
    <n v="202610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8T11:00:00"/>
    <s v="2026-10-08 11:00:00|Tanggal pemasangan: 08/10/2026 Jam pemasangan : pagi / siang Info Tambahan : Hubungi pelanggan dulu sebelum ke lokasi. terima kasih|40951377|MYDITA"/>
    <n v="2026"/>
    <n v="10"/>
    <n v="8"/>
    <d v="2026-10-08T00:00:00"/>
    <n v="-0.45833333333575865"/>
    <x v="0"/>
  </r>
  <r>
    <n v="763"/>
    <n v="1002628105"/>
    <n v="3"/>
    <x v="5"/>
    <n v="5"/>
    <s v="SIDOARJO"/>
    <s v="MOJOKERTO"/>
    <s v="MRT"/>
    <s v="REG"/>
    <s v="AO"/>
    <x v="0"/>
    <m/>
    <s v="Completed (PS)"/>
    <s v="RBS-Regional 3"/>
    <d v="2026-10-08T15:56:37"/>
    <d v="2026-10-09T19:57:49"/>
    <n v="69406682"/>
    <m/>
    <n v="152312243623"/>
    <s v="TIPSY BEER HOUSE"/>
    <s v="ODP-MRT-FL/16"/>
    <s v="WO066104614"/>
    <m/>
    <m/>
    <m/>
    <n v="112.45203137397699"/>
    <n v="-7.4848958170564002"/>
    <s v="|MN02627|/TIPSY BEER HOUSE/WINBACK 2.0 HSI B2B (1:1) 50MBPS 355RB PSB DISC 70%//eko.arif25@gmail.com/IVAN DWI SURYANTONO/85961114442"/>
    <s v="Sales Force DBS"/>
    <m/>
    <m/>
    <m/>
    <m/>
    <m/>
    <m/>
    <m/>
    <m/>
    <s v="Management Janji"/>
    <s v="2026-10-10 15:00:00|Tanggal Pemasangan : 10 Oktober 2026 Jam Pemasangan : 08:00 15:00 Info Tambahan : Hubungi pelanggan dulu sebelum ke lokasi terimakasih|40961370|MYDITA"/>
    <s v="FCC"/>
    <d v="2026-08-10T16:25:42"/>
    <d v="2026-10-10T15:00:00"/>
    <m/>
    <s v="PS"/>
    <s v="MOJOKERTO"/>
    <s v="NO ADDON"/>
    <n v="20261009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10T15:00:00"/>
    <s v="2026-10-10 15:00:00|Tanggal Pemasangan : 10 Oktober 2026 Jam Pemasangan : 08:00 15:00 Info Tambahan : Hubungi pelanggan dulu sebelum ke lokasi terimakasih|40961370|MYDITA"/>
    <n v="2026"/>
    <n v="10"/>
    <n v="9"/>
    <d v="2026-10-09T00:00:00"/>
    <n v="-1.625"/>
    <x v="0"/>
  </r>
  <r>
    <n v="764"/>
    <n v="1002629170"/>
    <n v="3"/>
    <x v="5"/>
    <n v="5"/>
    <s v="SIDOARJO"/>
    <s v="MOJOKERTO"/>
    <s v="MRT"/>
    <s v="REG"/>
    <s v="AO"/>
    <x v="0"/>
    <m/>
    <s v="Completed (PS)"/>
    <s v="RBS-Regional 2"/>
    <d v="2026-10-09T10:24:12"/>
    <d v="2026-10-12T20:18:16"/>
    <n v="69232724"/>
    <m/>
    <n v="152312243415"/>
    <s v="PT. PENTA VALENT"/>
    <s v="ODP-MRT-FAC/24"/>
    <s v="WO066211362"/>
    <m/>
    <m/>
    <m/>
    <n v="112.4596528"/>
    <n v="-7.5090383999999997"/>
    <s v="MB00153/Edward P Sipahutar/081316456575/it02@ptpv.co.id/AM 406821 NADYA GWYNNI PANKRASIUS KIOLOL/08135482544"/>
    <s v="Sales Profesional"/>
    <m/>
    <m/>
    <m/>
    <m/>
    <m/>
    <m/>
    <m/>
    <m/>
    <s v="Management Janji"/>
    <s v="2026-10-12 15:00:00|Tanggal : 12 Oktober 2026 Jam : siang Hubungi pelanggan sebelum ke lokasi |40900827|MYDITA"/>
    <s v="FCC"/>
    <d v="2026-09-10T10:26:12"/>
    <d v="2026-10-12T15:00:00"/>
    <m/>
    <s v="PS"/>
    <s v="MOJOKERTO"/>
    <s v="NO ADDON"/>
    <n v="20261012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2T15:00:00"/>
    <s v="2026-10-12 15:00:00|Tanggal : 12 Oktober 2026 Jam : siang Hubungi pelanggan sebelum ke lokasi |40900827|MYDITA"/>
    <n v="2026"/>
    <n v="10"/>
    <n v="12"/>
    <d v="2026-10-12T00:00:00"/>
    <n v="-0.625"/>
    <x v="0"/>
  </r>
  <r>
    <n v="765"/>
    <n v="1002632644"/>
    <n v="3"/>
    <x v="5"/>
    <n v="5"/>
    <s v="SIDOARJO"/>
    <s v="MOJOKERTO"/>
    <s v="MRT"/>
    <s v="REG"/>
    <s v="AO"/>
    <x v="0"/>
    <m/>
    <s v="Completed (PS)"/>
    <s v="RBS-Regional 3"/>
    <d v="2026-10-12T11:37:24"/>
    <d v="2026-10-12T23:31:24"/>
    <n v="69407500"/>
    <m/>
    <n v="152312243626"/>
    <s v="CV. SURYA SEJAHTERA"/>
    <s v="ODP-MRT-FJ/23"/>
    <s v="WO066245672"/>
    <m/>
    <m/>
    <m/>
    <n v="112.42879121999999"/>
    <n v="-7.4780131120000002"/>
    <s v="MD|MYDB-20261009270544|DN00001/MN00884|CV. SURYA SEJAHTERA|082139991857"/>
    <s v="MYDIGIBIZPARTNER"/>
    <m/>
    <m/>
    <m/>
    <m/>
    <m/>
    <m/>
    <m/>
    <m/>
    <s v="Management Janji"/>
    <s v="2026-10-10 15:00:00 | Nama :MARGARETA  No HP :082139991857  No Alternatif :  M Janji : 10/10/2026  Jam Pasang : Pagi  NoteÃ‚Â :  Hubungi terlebih dahulu sebelum ke lokasi"/>
    <s v="FCC"/>
    <d v="2026-12-10T11:40:30"/>
    <m/>
    <m/>
    <s v="PS"/>
    <s v="MOJOKERTO"/>
    <s v="NO ADDON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7:00:00"/>
    <s v="2026-10-10 15:00:00 | Nama :MARGARETA  No HP :082139991857  No Alternatif :  M Janji : 10/10/2026  Jam Pasang : Pagi  NoteÃ‚Â :  Hubungi terlebih dahulu sebelum ke lokasi"/>
    <n v="2026"/>
    <n v="10"/>
    <n v="12"/>
    <d v="2026-10-12T00:00:00"/>
    <n v="-0.29166666666424135"/>
    <x v="0"/>
  </r>
  <r>
    <n v="766"/>
    <n v="1002634489"/>
    <n v="3"/>
    <x v="5"/>
    <n v="5"/>
    <s v="SIDOARJO"/>
    <s v="MOJOKERTO"/>
    <s v="MRT"/>
    <s v="REG"/>
    <s v="AO"/>
    <x v="0"/>
    <m/>
    <s v="Completed (PS)"/>
    <s v="RBS-Regional 3"/>
    <d v="2026-10-13T10:39:32"/>
    <d v="2026-10-13T16:21:56"/>
    <n v="69409188"/>
    <m/>
    <n v="152312243632"/>
    <s v="SMP KATOLIK SANTO YUSUF"/>
    <s v="ODP-MRT-FAF/58"/>
    <s v="WO066317039"/>
    <m/>
    <m/>
    <m/>
    <n v="112.4340515"/>
    <n v="-7.4665790000000003"/>
    <s v="AMRBS/404303/NUR KRISNA FEBRIYANTO/R3/JATIM TIMUR/HSI WINBACK 3.0 BISNIS 200MBPS 730.000/OKTOFIANUS KEFI /genevievekefi.03@gmail.com"/>
    <s v="Amex"/>
    <m/>
    <m/>
    <m/>
    <m/>
    <m/>
    <m/>
    <m/>
    <m/>
    <s v="Management Janji"/>
    <s v="2026-10-14 08:00:00|Nama :BAPA KEFI No HP :082333906619 No Alternatif : M Janji : 14/10/2026 Jam Pasang : Pagi NoteÃ‚Â :  Hubungi terlebih dahulu sebelum ke lokasi |40951377|MYDITA"/>
    <s v="FCC"/>
    <s v="13-10-2026 10:55:12"/>
    <d v="2026-10-14T08:00:00"/>
    <m/>
    <s v="PS"/>
    <s v="MOJOKERTO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:BAPA KEFI No HP :082333906619 No Alternatif : M Janji : 14/10/2026 Jam Pasang : Pagi NoteÃ‚Â :  Hubungi terlebih dahulu sebelum ke lokasi |40951377|MYDITA"/>
    <n v="2026"/>
    <n v="10"/>
    <n v="13"/>
    <d v="2026-10-13T00:00:00"/>
    <n v="-1.3333333333357587"/>
    <x v="0"/>
  </r>
  <r>
    <n v="767"/>
    <n v="1002633978"/>
    <n v="3"/>
    <x v="5"/>
    <n v="5"/>
    <s v="SIDOARJO"/>
    <s v="MOJOKERTO"/>
    <s v="MRT"/>
    <s v="REG"/>
    <s v="AO"/>
    <x v="0"/>
    <m/>
    <s v="Completed (PS)"/>
    <s v="RBS-Regional 3"/>
    <d v="2026-10-13T08:25:03"/>
    <d v="2026-10-13T10:49:06"/>
    <n v="69404704"/>
    <m/>
    <n v="152312243631"/>
    <s v="PT KEPUH KENCANA ARUM"/>
    <s v="ODP-MRT-FP/13"/>
    <s v="WO066303034"/>
    <m/>
    <m/>
    <m/>
    <n v="112.4278912"/>
    <n v="-7.5155719000000003"/>
    <s v="|MC30249|/OKKY IRFANTO/81233889048/kencanapurchasing@gmail.com"/>
    <s v="Sales Force DBS"/>
    <m/>
    <m/>
    <m/>
    <m/>
    <m/>
    <m/>
    <m/>
    <m/>
    <s v="Management Janji"/>
    <s v="2026-10-07 08:00:00|Nama Pic : bp ferdi   No Hp Pic : 081233889048  No alt : -  Jam Pemasangan : pagi   Tanggal Pemasangan : 7 Oktober 2026|40931150|MYDITA"/>
    <s v="FCC"/>
    <s v="13-10-2026 08:40:05"/>
    <m/>
    <m/>
    <s v="PS"/>
    <s v="MOJOKERTO"/>
    <s v="OCA"/>
    <n v="20261013"/>
    <s v="Completed"/>
    <s v="- 11_11446;Biaya PSB HSI EBIS Tunai di Depan ~ 11[150000]  - E23015;E23015 ~ ES23 - Perangkat ONT[0]  - E23015~null~44292;E23015||11||Abodemen 0[0]  - E23015~null~E23015_SWONTPREM;SWONTPREM ~ Biaya Sewa ONT Premium ~ E23015[50000]  - E26016;E26016 ~ ES26 "/>
    <s v="INDIBIZ"/>
    <m/>
    <m/>
    <d v="2026-10-13T07:00:00"/>
    <s v="2026-10-07 08:00:00|Nama Pic : bp ferdi   No Hp Pic : 081233889048  No alt : -  Jam Pemasangan : pagi   Tanggal Pemasangan : 7 Oktober 2026|40931150|MYDITA"/>
    <n v="2026"/>
    <n v="10"/>
    <n v="13"/>
    <d v="2026-10-13T00:00:00"/>
    <n v="-0.29166666666424135"/>
    <x v="0"/>
  </r>
  <r>
    <n v="768"/>
    <n v="1002636320"/>
    <n v="3"/>
    <x v="5"/>
    <n v="5"/>
    <s v="SIDOARJO"/>
    <s v="MOJOKERTO"/>
    <s v="MRT"/>
    <s v="REG"/>
    <s v="AO"/>
    <x v="0"/>
    <m/>
    <s v="Completed (PS)"/>
    <s v="RBS-Regional 3"/>
    <d v="2026-10-14T10:27:17"/>
    <d v="2026-10-14T17:24:54"/>
    <n v="69409921"/>
    <m/>
    <n v="152312243641"/>
    <s v="PT TIKI JALUR NUGRAHA EKAKURIR (MOJOKERTO)"/>
    <s v="ODP-MRT-FB/07"/>
    <s v="WO066391579"/>
    <m/>
    <m/>
    <m/>
    <n v="112.43987291786399"/>
    <n v="-7.4796425126214299"/>
    <s v="|MC30249|/MOCHAMAD JAMIAN/85730929792/mjk.it@jne.co.id"/>
    <s v="Sales Force DBS"/>
    <m/>
    <m/>
    <m/>
    <m/>
    <m/>
    <m/>
    <m/>
    <m/>
    <s v="Management Janji"/>
    <s v="2026-10-15 08:00:00|Nama Pic : BP JAMIAN No Hp Pic : 085730929792 Jam Pemasangan : 08:00 - 12.00 Tanggal Pemasangan : KAMIS 15 OKTOBER 2026 Info Tambahan : Hubungi pelanggan sebelum datang ke lokasi|40000798|MYDITA"/>
    <s v="FCC"/>
    <s v="14-10-2026 10:40:00"/>
    <d v="2026-10-15T08:00:00"/>
    <m/>
    <s v="PS"/>
    <s v="MOJOKERTO"/>
    <s v="OCA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Nama Pic : BP JAMIAN No Hp Pic : 085730929792 Jam Pemasangan : 08:00 - 12.00 Tanggal Pemasangan : KAMIS 15 OKTOBER 2026 Info Tambahan : Hubungi pelanggan sebelum datang ke lokasi|40000798|MYDITA"/>
    <n v="2026"/>
    <n v="10"/>
    <n v="14"/>
    <d v="2026-10-14T00:00:00"/>
    <n v="-1.3333333333357587"/>
    <x v="0"/>
  </r>
  <r>
    <n v="769"/>
    <n v="1002636288"/>
    <n v="3"/>
    <x v="5"/>
    <n v="5"/>
    <s v="SIDOARJO"/>
    <s v="MOJOKERTO"/>
    <s v="MRT"/>
    <s v="REG"/>
    <s v="AO"/>
    <x v="0"/>
    <s v="1P INET"/>
    <s v="Completed (PS)"/>
    <s v="RBS-Regional 3"/>
    <d v="2026-10-14T10:17:35"/>
    <d v="2026-10-15T17:11:39"/>
    <n v="69409912"/>
    <m/>
    <n v="152312243640"/>
    <s v="PT. Hikmat Penuh Berkat"/>
    <s v="ODP-MRT-FAF/39 FAF/D08/39.01"/>
    <s v="WO066384734"/>
    <m/>
    <m/>
    <m/>
    <n v="112.439055"/>
    <n v="-7.4681489999999897"/>
    <s v="|MN02813|MYIA-060180983247/POI/Okky Candra Srimarsono /083894634605/larittaokky@gmail.com"/>
    <s v="MYIB_ASSISTANT"/>
    <m/>
    <m/>
    <m/>
    <m/>
    <m/>
    <m/>
    <m/>
    <m/>
    <s v="Management Janji"/>
    <s v="2026-10-16 08:00:00 | Jam Pemasangan : 08:00 - 12.00 Tanggal Pemasangan : KAMIS 15 OKTOBER 2026 Info Tambahan : Hubungi pelanggan sebelum datang ke lokasi"/>
    <s v="FCC"/>
    <s v="14-10-2026 10:25:05"/>
    <d v="2026-10-16T08:00:00"/>
    <m/>
    <s v="PS"/>
    <s v="MOJOKERTO"/>
    <s v="NO ADDON"/>
    <n v="20261015"/>
    <s v="Completed"/>
    <s v="HSI Bisnis Promo Hari Pelanggan Nasional PSB 70% - 50 Mbps"/>
    <s v="INDIBIZ"/>
    <m/>
    <m/>
    <d v="2026-10-16T08:00:00"/>
    <s v="2026-10-16 08:00:00 | Jam Pemasangan : 08:00 - 12.00 Tanggal Pemasangan : KAMIS 15 OKTOBER 2026 Info Tambahan : Hubungi pelanggan sebelum datang ke lokasi"/>
    <n v="2026"/>
    <n v="10"/>
    <n v="15"/>
    <d v="2026-10-15T00:00:00"/>
    <n v="-1.3333333333357587"/>
    <x v="0"/>
  </r>
  <r>
    <n v="770"/>
    <n v="1002623517"/>
    <n v="3"/>
    <x v="5"/>
    <n v="5"/>
    <s v="SIDOARJO"/>
    <s v="MOJOKERTO"/>
    <s v="MRT"/>
    <s v="REG"/>
    <s v="AO"/>
    <x v="0"/>
    <m/>
    <s v="102 | FOLLOW UP COMPLETED"/>
    <s v="RBS-Regional 3"/>
    <d v="2026-10-06T09:06:15"/>
    <d v="2026-10-13T08:25:03"/>
    <n v="69404704"/>
    <m/>
    <n v="152312243582"/>
    <s v="PT KEPUH KENCANA ARUM"/>
    <s v="ODP-MRT-FP/13"/>
    <s v="WO065845393"/>
    <m/>
    <m/>
    <m/>
    <n v="112.42792590000001"/>
    <n v="-7.5165357000000004"/>
    <s v="|MC30249|/OKKY IRFANTO/81233889048/kencanapurchasing@gmail.com"/>
    <s v="Sales Force DBS"/>
    <m/>
    <m/>
    <m/>
    <m/>
    <m/>
    <m/>
    <m/>
    <m/>
    <s v="Management Janji"/>
    <s v="2026-10-07 08:00:00|Nama Pic : bp ferdi  No Hp Pic : 081233889048 No alt : - Jam Pemasangan : pagi  Tanggal Pemasangan : 7 Oktober 2026|40931150|MYDITA"/>
    <s v="FCC"/>
    <d v="2026-06-10T09:25:04"/>
    <d v="2026-10-07T08:00:00"/>
    <s v="Kendala Teknik"/>
    <s v="REVOKE"/>
    <s v="MOJOKERTO"/>
    <s v="OCA"/>
    <m/>
    <s v="Follow Up Revoke Completed, New Order ID : SC1002633978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7T08:00:00"/>
    <s v="2026-10-07 08:00:00|Nama Pic : bp ferdi  No Hp Pic : 081233889048 No alt : - Jam Pemasangan : pagi  Tanggal Pemasangan : 7 Oktober 2026|40931150|MYDITA"/>
    <m/>
    <m/>
    <m/>
    <e v="#NUM!"/>
    <e v="#NUM!"/>
    <x v="1"/>
  </r>
  <r>
    <n v="771"/>
    <n v="1002630123"/>
    <n v="3"/>
    <x v="5"/>
    <n v="5"/>
    <s v="SIDOARJO"/>
    <s v="MOJOKERTO"/>
    <s v="MRT"/>
    <s v="REG"/>
    <s v="AO"/>
    <x v="0"/>
    <s v="1P INET"/>
    <s v="102 | FOLLOW UP COMPLETED"/>
    <s v="RBS-Regional 3"/>
    <d v="2026-10-09T15:14:40"/>
    <d v="2026-10-12T11:37:24"/>
    <n v="69407500"/>
    <m/>
    <n v="152312243617"/>
    <s v="CV. SURYA SEJAHTERA"/>
    <s v="ODP-MRT-FJ/23 FJ/D07/23.01"/>
    <s v="WO066101787"/>
    <m/>
    <m/>
    <m/>
    <n v="112.4286103"/>
    <n v="-7.4782350999999903"/>
    <s v="MD|MYDB-20261009270544|DN00001/MN00884|CV. SURYA SEJAHTERA|082139991857"/>
    <s v="MYDIGIBIZPARTNER"/>
    <m/>
    <m/>
    <m/>
    <m/>
    <m/>
    <m/>
    <m/>
    <m/>
    <s v="Management Janji"/>
    <s v="2026-10-10 15:00:00 | Nama :MARGARETA No HP :082139991857 No Alternatif : M Janji : 10/10/2026 Jam Pasang : Pagi NoteÃ‚Â :  Hubungi terlebih dahulu sebelum ke lokasi"/>
    <s v="FCC"/>
    <d v="2026-09-10T15:40:41"/>
    <d v="2026-10-10T15:00:00"/>
    <s v="Kendala Pelanggan"/>
    <s v="REVOKE"/>
    <s v="MOJOKERTO"/>
    <s v="NO ADDON"/>
    <m/>
    <s v="Follow Up Revoke Completed, New Order ID : SC1002632644"/>
    <s v="HSI Bisnis Promo Hari Pelanggan Nasional PSB 70% - 50 Mbps"/>
    <s v="INDIBIZ"/>
    <m/>
    <m/>
    <d v="2026-10-10T15:00:00"/>
    <s v="2026-10-10 15:00:00 | Nama :MARGARETA No HP :082139991857 No Alternatif : M Janji : 10/10/2026 Jam Pasang : Pagi NoteÃ‚Â :  Hubungi terlebih dahulu sebelum ke lokasi"/>
    <m/>
    <m/>
    <m/>
    <e v="#NUM!"/>
    <e v="#NUM!"/>
    <x v="1"/>
  </r>
  <r>
    <n v="772"/>
    <n v="1002627636"/>
    <n v="3"/>
    <x v="5"/>
    <n v="5"/>
    <s v="SIDOARJO"/>
    <s v="MOJOKERTO"/>
    <s v="MRT"/>
    <s v="REG"/>
    <s v="AO"/>
    <x v="0"/>
    <m/>
    <s v="100 | REVOKE COMPLETED"/>
    <s v="RBS-Regional 3"/>
    <d v="2026-10-08T13:07:10"/>
    <d v="2026-10-12T21:02:09"/>
    <n v="69404704"/>
    <m/>
    <n v="152312243011"/>
    <s v="PT KEPUH KENCANA ARUM"/>
    <s v="ODP-MRT-FP/13"/>
    <s v="WO066011086"/>
    <m/>
    <m/>
    <m/>
    <n v="112.4278912"/>
    <n v="-7.5155719000000003"/>
    <s v="|MC30249|/OKKY IRFANTO/81233889048/kencanapurchasing@gmail.com"/>
    <s v="Sales Force DBS"/>
    <m/>
    <m/>
    <m/>
    <m/>
    <m/>
    <m/>
    <m/>
    <m/>
    <s v="Management Janji"/>
    <s v="2026-10-07 08:00:00|Nama Pic : bp ferdi   No Hp Pic : 081233889048  No alt : -  Jam Pemasangan : pagi   Tanggal Pemasangan : 7 Oktober 2026|40931150|MYDITA"/>
    <s v="FCC"/>
    <d v="2026-08-10T13:40:32"/>
    <m/>
    <m/>
    <s v="REVOKE"/>
    <s v="MOJOKERTO"/>
    <s v="OCA"/>
    <m/>
    <s v="Revoke Completed"/>
    <s v="- 11_11446;Biaya PSB HSI EBIS Tunai di Depan ~ 11[150000]  - E25023;E25023 ~ ES25 - Paket Produk OCA Breach Checker[0]  - E25023~null~104837;E25023||77||Abodemen 0[0]  - E25023~null~E25023_OCABRECHE;OCABRECHE ~ OCA Breach Checker ~ E25023[30500]  - E23015"/>
    <s v="INDIBIZ"/>
    <m/>
    <m/>
    <d v="2026-10-08T07:00:00"/>
    <s v="2026-10-07 08:00:00|Nama Pic : bp ferdi   No Hp Pic : 081233889048  No alt : -  Jam Pemasangan : pagi   Tanggal Pemasangan : 7 Oktober 2026|40931150|MYDITA"/>
    <m/>
    <m/>
    <m/>
    <e v="#NUM!"/>
    <e v="#NUM!"/>
    <x v="1"/>
  </r>
  <r>
    <n v="773"/>
    <n v="1002638004"/>
    <n v="3"/>
    <x v="5"/>
    <n v="5"/>
    <s v="SIDOARJO"/>
    <s v="MOJOKERTO"/>
    <s v="MRT"/>
    <s v="REG"/>
    <s v="AO"/>
    <x v="0"/>
    <m/>
    <s v="MIE - SEND SURVEY"/>
    <s v="RBS-Regional 3"/>
    <d v="2026-10-15T10:31:06"/>
    <d v="2026-10-15T12:08:34"/>
    <n v="69410616"/>
    <m/>
    <n v="152312243651"/>
    <s v="POWER GYM"/>
    <s v="ODP-MRT-FA/18"/>
    <s v="WO066469007"/>
    <m/>
    <m/>
    <m/>
    <n v="112.39175640000001"/>
    <n v="-7.4985856999999996"/>
    <s v="|MN00518|/POWER GYM/WINBACK 3.0 HSI B2B (1:1) 50MBPS 280RB PSB DISC 70%//nanda.nans22@gmail.com/NANDA AGUNG NANDAR SUDARMA/83125258967"/>
    <s v="Sales Force DBS"/>
    <m/>
    <m/>
    <m/>
    <m/>
    <m/>
    <m/>
    <m/>
    <m/>
    <s v="Management Janji"/>
    <s v="2026-10-16 11:00:00|Tanggal Pemasangan : 16 Oktober 2026 Jam pemasangan : 08.00 12.00 Info Tambahan : Hubungi pelanggan dulu sebelum ke lokasi terima kasih.|40971401|MYDITA"/>
    <s v="FCC"/>
    <s v="15-10-2026 10:40:14"/>
    <d v="2026-10-16T11:00:00"/>
    <m/>
    <s v="SURVEY_NEW_MANJA"/>
    <s v="MOJOKERTO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11:00:00"/>
    <s v="2026-10-16 11:00:00|Tanggal Pemasangan : 16 Oktober 2026 Jam pemasangan : 08.00 12.00 Info Tambahan : Hubungi pelanggan dulu sebelum ke lokasi terima kasih.|40971401|MYDITA"/>
    <m/>
    <m/>
    <m/>
    <e v="#NUM!"/>
    <e v="#NUM!"/>
    <x v="1"/>
  </r>
  <r>
    <n v="774"/>
    <n v="1002638113"/>
    <n v="3"/>
    <x v="5"/>
    <n v="5"/>
    <s v="SIDOARJO"/>
    <s v="MOJOKERTO"/>
    <s v="MRT"/>
    <s v="REG"/>
    <s v="AO"/>
    <x v="0"/>
    <m/>
    <s v="CC - HD1A - INPROGRESS UNCONTACTED"/>
    <s v="RBS-Regional 3"/>
    <d v="2026-10-15T10:58:15"/>
    <d v="2026-10-16T07:14:06"/>
    <n v="69410660"/>
    <m/>
    <n v="152312243654"/>
    <s v="DIGITAL PRINTING"/>
    <s v="ODP-MRT-FAQ/04"/>
    <m/>
    <m/>
    <m/>
    <m/>
    <n v="112.3876107"/>
    <n v="-7.4628272999999998"/>
    <s v="|MN02084|/DIGITAL PRINTING /WINBACK 2.0 HSI B2B (1:1) 50MBPS 355RB PSB DISC 70%//sasonoaris933@gmail.com/ARIS SASONO /85738017907"/>
    <s v="Sales Force DBS"/>
    <m/>
    <m/>
    <m/>
    <m/>
    <m/>
    <m/>
    <m/>
    <m/>
    <m/>
    <m/>
    <m/>
    <s v="15-10-2026 11:10:26"/>
    <d v="2026-10-17T08:00:00"/>
    <m/>
    <s v="FCC"/>
    <s v="MOJOKERTO"/>
    <s v="NO ADDON"/>
    <m/>
    <s v="UNCONTACTED : Mail Box - Memo Ika Paramitha M 40921089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775"/>
    <n v="1002637672"/>
    <n v="3"/>
    <x v="5"/>
    <n v="5"/>
    <s v="SIDOARJO"/>
    <s v="MOJOKERTO"/>
    <s v="MRT"/>
    <s v="REG"/>
    <s v="AO"/>
    <x v="0"/>
    <m/>
    <s v="CC - HD1A - INPROGRESS UNCONTACTED"/>
    <s v="RBS-Regional 3"/>
    <d v="2026-10-15T08:39:09"/>
    <d v="2026-10-15T15:33:35"/>
    <n v="69410485"/>
    <m/>
    <n v="152312243652"/>
    <s v="TARAPHONE"/>
    <s v="ODP-MRT-FB/30"/>
    <m/>
    <m/>
    <m/>
    <m/>
    <n v="112.43950580000001"/>
    <n v="-7.4784031000000004"/>
    <s v="|MC70131|/TARAPHONE/I NENGAH ADNYA/087878571515/taraphonemojokerto@gmail.com/HSI Bisnis Promo HUT Telkom (1:1) 200 Mbps (Rp 790.000) PSB Rp 150.000/"/>
    <s v="Sales Force DBS"/>
    <m/>
    <m/>
    <m/>
    <m/>
    <m/>
    <m/>
    <m/>
    <m/>
    <m/>
    <m/>
    <m/>
    <s v="15-10-2026 08:40:04"/>
    <m/>
    <m/>
    <s v="FCC"/>
    <s v="MOJOKERTO"/>
    <s v="NO ADDON"/>
    <m/>
    <s v="UNCONTACTED : Telepon Tidak Diangkat - RNA Siti QoriAh 4097140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776"/>
    <n v="1002625542"/>
    <n v="3"/>
    <x v="5"/>
    <n v="5"/>
    <s v="SIDOARJO"/>
    <s v="MOJOKERTO"/>
    <s v="MRT"/>
    <s v="REG"/>
    <s v="AO"/>
    <x v="0"/>
    <m/>
    <s v="CANCEL COMPLETED"/>
    <s v="RBS-Regional 3"/>
    <d v="2026-10-07T10:05:39"/>
    <d v="2026-10-07T10:44:13"/>
    <n v="69405530"/>
    <m/>
    <n v="152312243592"/>
    <s v="PT TOPSEL RAHARJA INSONESIA"/>
    <s v="ODP-MRT-FM/80"/>
    <m/>
    <m/>
    <m/>
    <m/>
    <n v="112.460019"/>
    <n v="-7.4681623999999998"/>
    <s v="|MN02271|/PT TOPSEL RAHARJA INSONESIA/PROMO H2 HSI B2B BISNIS + NETMONK (1:1) 300MBPS 1.056,1RB PSB DISC 70%//picittopsell@gmail.com/JOHAN AGUS SAPUTRA/81280014887"/>
    <s v="Sales Force DBS"/>
    <m/>
    <m/>
    <m/>
    <m/>
    <m/>
    <m/>
    <m/>
    <m/>
    <m/>
    <m/>
    <m/>
    <d v="2026-07-10T10:25:27"/>
    <m/>
    <m/>
    <s v="REJECT_FCC"/>
    <s v="MOJOKERTO"/>
    <s v="NETMONK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777"/>
    <n v="1002626384"/>
    <n v="3"/>
    <x v="5"/>
    <n v="5"/>
    <s v="SIDOARJO"/>
    <s v="INNER - JATIM TIMUR"/>
    <s v="KRN"/>
    <s v="REG"/>
    <s v="AO"/>
    <x v="0"/>
    <s v="1P INET"/>
    <s v="Completed (PS)"/>
    <s v="RBS-Regional 3"/>
    <d v="2026-10-07T14:33:39"/>
    <d v="2026-10-08T18:17:18"/>
    <n v="69405945"/>
    <m/>
    <n v="152331251971"/>
    <s v="PT Catur Setia Konstruksi"/>
    <s v="ODP-KRN-FBE/01"/>
    <s v="WO065943430"/>
    <m/>
    <m/>
    <m/>
    <n v="112.6039614"/>
    <n v="-7.3871428999999997"/>
    <s v="|MN02280|MYIA-096861847811/POI/tjatur julianto/08123012774/catursetiakonstruksi@gmail.com"/>
    <s v="MYIB_ASSISTANT"/>
    <m/>
    <m/>
    <m/>
    <m/>
    <m/>
    <m/>
    <m/>
    <m/>
    <s v="Management Janji"/>
    <s v="2026-10-08 11:00:00 | M Janji : (08/10/2026) jam Pasang : 09:00 Note : hubungi pelanggan jika ingin kelokasi "/>
    <s v="FCC"/>
    <d v="2026-07-10T14:39:58"/>
    <d v="2026-10-08T11:00:00"/>
    <m/>
    <s v="PS"/>
    <s v="KRIAN"/>
    <s v="NO ADDON"/>
    <n v="20261008"/>
    <s v="Completed"/>
    <s v="HSI Bisnis Promo Hari Pelanggan Nasional PSB 70% - 50 Mbps"/>
    <s v="INDIBIZ"/>
    <m/>
    <m/>
    <d v="2026-10-08T11:00:00"/>
    <s v="2026-10-08 11:00:00 | M Janji : (08/10/2026) jam Pasang : 09:00 Note : hubungi pelanggan jika ingin kelokasi "/>
    <n v="2026"/>
    <n v="10"/>
    <n v="8"/>
    <d v="2026-10-08T00:00:00"/>
    <n v="-0.45833333333575865"/>
    <x v="0"/>
  </r>
  <r>
    <n v="778"/>
    <n v="1002631456"/>
    <n v="3"/>
    <x v="5"/>
    <n v="5"/>
    <s v="SIDOARJO"/>
    <s v="INNER - JATIM TIMUR"/>
    <s v="KRN"/>
    <s v="REG"/>
    <s v="AO"/>
    <x v="0"/>
    <m/>
    <s v="Completed (PS)"/>
    <s v="RBS-Regional 3"/>
    <d v="2026-10-11T10:23:22"/>
    <d v="2026-10-12T11:55:04"/>
    <n v="69408133"/>
    <m/>
    <n v="152331252029"/>
    <s v="KLINIK PUSPA ANWAR MEDIKA"/>
    <s v="ODP-KRN-FE/01"/>
    <s v="WO066193166"/>
    <m/>
    <m/>
    <m/>
    <n v="112.5299986"/>
    <n v="-7.3994343999999996"/>
    <s v="|MC30245|/UMY NAZIROH/085730830323/puspaanwarmedika@gmail.com"/>
    <s v="Sales Force DBS"/>
    <m/>
    <m/>
    <m/>
    <m/>
    <m/>
    <m/>
    <m/>
    <m/>
    <s v="Management Janji"/>
    <s v="2026-10-12 08:00:00|Jam Pemasangan : 08:00 - 12.00 Tanggal Pemasangan : MINGGU 12 OKTOBER 2026 Info Tambahan : Hubungi pelanggan sebelum datang ke lokasi|40000798|MYDITA"/>
    <s v="FCC"/>
    <d v="2026-11-10T10:25:11"/>
    <d v="2026-10-12T08:00:00"/>
    <m/>
    <s v="PS"/>
    <s v="KRIAN"/>
    <s v="NO ADDON"/>
    <n v="202610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2T08:00:00"/>
    <s v="2026-10-12 08:00:00|Jam Pemasangan : 08:00 - 12.00 Tanggal Pemasangan : MINGGU 12 OKTOBER 2026 Info Tambahan : Hubungi pelanggan sebelum datang ke lokasi|40000798|MYDITA"/>
    <n v="2026"/>
    <n v="10"/>
    <n v="12"/>
    <d v="2026-10-12T00:00:00"/>
    <n v="-0.33333333333575865"/>
    <x v="0"/>
  </r>
  <r>
    <n v="779"/>
    <n v="1002623921"/>
    <n v="3"/>
    <x v="5"/>
    <n v="5"/>
    <s v="SIDOARJO"/>
    <s v="INNER - JATIM TIMUR"/>
    <s v="KRN"/>
    <s v="REG"/>
    <s v="AO"/>
    <x v="0"/>
    <s v="1P INET"/>
    <s v="9 | WFM - UN-SCS"/>
    <s v="RBS-Regional 3"/>
    <d v="2026-10-06T10:56:35"/>
    <d v="2026-10-06T10:56:35"/>
    <n v="69402355"/>
    <m/>
    <m/>
    <s v="menara agung perkasa"/>
    <m/>
    <s v="WO065490280"/>
    <m/>
    <m/>
    <m/>
    <n v="112.511"/>
    <n v="-7.4028600000000004"/>
    <s v="|MC20232|MYIA-048467448439/POI/della putri cahyani/082236478113/mapprofil37@gmail.com"/>
    <s v="MYIB_ASSISTANT"/>
    <m/>
    <m/>
    <m/>
    <m/>
    <m/>
    <m/>
    <m/>
    <m/>
    <s v="Management Janji"/>
    <s v="2026-10-02 11:00:00 | Jam pemasangan : 12.00 Info Tambahan : Hubungi pelanggan dulu sebelum ke lokasi terimakasih  "/>
    <s v="FCC"/>
    <d v="2026-06-10T11:25:05"/>
    <d v="2026-10-02T00:00:00"/>
    <m/>
    <s v="UNSC"/>
    <s v="KRIAN"/>
    <s v="NO ADDON"/>
    <m/>
    <s v="Inprogress Alpro, SC Lama : SC1002617823"/>
    <s v="HSI Bisnis Basic Promo Hari Pelanggan Nasional PSB 70% - 100 Mbps"/>
    <s v="INDIBIZ"/>
    <m/>
    <m/>
    <d v="2026-10-02T11:00:00"/>
    <s v="2026-10-02 11:00:00 | Jam pemasangan : 12.00 Info Tambahan : Hubungi pelanggan dulu sebelum ke lokasi terimakasih  "/>
    <m/>
    <m/>
    <m/>
    <e v="#NUM!"/>
    <e v="#NUM!"/>
    <x v="1"/>
  </r>
  <r>
    <n v="780"/>
    <n v="1002617823"/>
    <n v="3"/>
    <x v="5"/>
    <n v="5"/>
    <s v="SIDOARJO"/>
    <s v="INNER - JATIM TIMUR"/>
    <s v="KRN"/>
    <s v="REG"/>
    <s v="AO"/>
    <x v="0"/>
    <s v="1P INET"/>
    <s v="98 | OSS - CANCEL COMPLETE"/>
    <s v="RBS-Regional 3"/>
    <d v="2026-10-01T13:16:35"/>
    <d v="2026-10-06T10:57:16"/>
    <n v="69402355"/>
    <m/>
    <n v="152331251875"/>
    <s v="menara agung perkasa"/>
    <s v="ODP-KRN-FC/68 FC/D04/68.01"/>
    <s v="WO065490280"/>
    <m/>
    <m/>
    <m/>
    <n v="112.51153100000001"/>
    <n v="-7.4020760000000001"/>
    <s v="|MC20232|MYIA-048467448439/POI/della putri cahyani/082236478113/mapprofil37@gmail.com"/>
    <s v="MYIB_ASSISTANT"/>
    <m/>
    <m/>
    <m/>
    <m/>
    <m/>
    <m/>
    <m/>
    <m/>
    <s v="Management Janji"/>
    <s v="2026-10-02 11:00:00 | Jam pemasangan : 12.00 Info Tambahan : Hubungi pelanggan dulu sebelum ke lokasi terimakasih  "/>
    <s v="FCC"/>
    <d v="2026-01-10T13:25:24"/>
    <d v="2026-10-02T11:00:00"/>
    <s v="Kendala Teknik"/>
    <s v="CANCEL"/>
    <s v="KRIAN"/>
    <s v="NO ADDON"/>
    <m/>
    <s v="Cancel Completed"/>
    <s v="HSI Bisnis Basic Promo Hari Pelanggan Nasional PSB 70% - 100 Mbps"/>
    <s v="INDIBIZ"/>
    <m/>
    <m/>
    <d v="2026-10-02T11:00:00"/>
    <s v="2026-10-02 11:00:00 | Jam pemasangan : 12.00 Info Tambahan : Hubungi pelanggan dulu sebelum ke lokasi terimakasih  "/>
    <m/>
    <m/>
    <m/>
    <e v="#NUM!"/>
    <e v="#NUM!"/>
    <x v="1"/>
  </r>
  <r>
    <n v="781"/>
    <n v="1002636934"/>
    <n v="3"/>
    <x v="5"/>
    <n v="5"/>
    <s v="SIDOARJO"/>
    <s v="INNER - JATIM TIMUR"/>
    <s v="KRN"/>
    <s v="REG"/>
    <s v="AO"/>
    <x v="0"/>
    <s v="1P INET"/>
    <s v="98 | OSS - CANCEL COMPLETE"/>
    <s v="RBS-Regional 3"/>
    <d v="2026-10-14T14:20:41"/>
    <d v="2026-10-15T08:36:31"/>
    <n v="69410203"/>
    <m/>
    <n v="152331252092"/>
    <s v="ARKA FARM"/>
    <s v="ODP-KRN-FBE/91 FBE/D04/91.01"/>
    <s v="WO066411093"/>
    <m/>
    <m/>
    <m/>
    <n v="112.6106882"/>
    <n v="-7.3853157999999901"/>
    <s v="MD|MYDB-20261014270754|DN00001/MN00501|ARKA FARM|083849303033"/>
    <s v="MYDIGIBIZPARTNER"/>
    <m/>
    <m/>
    <m/>
    <m/>
    <m/>
    <m/>
    <m/>
    <m/>
    <s v="Management Janji"/>
    <s v="2026-10-15 11:00:00 | Tanggal Pemasangan : 15 Oktober 2026 Jam pemasangan : 08.00 12.00 Info Tambahan : Hubungi pelanggan dulu sebelum ke lokasi terima kasih."/>
    <s v="FCC"/>
    <s v="14-10-2026 14:25:10"/>
    <d v="2026-10-15T11:00:00"/>
    <s v="Kendala Pelanggan"/>
    <s v="CANCEL"/>
    <s v="KRIAN"/>
    <s v="NO ADDON"/>
    <m/>
    <s v="Cancel Completed"/>
    <s v="HSI Bisnis Promo Hari Pelanggan Nasional PSB 70% - 75 Mbps"/>
    <s v="INDIBIZ"/>
    <m/>
    <m/>
    <d v="2026-10-15T11:00:00"/>
    <s v="2026-10-15 11:00:00 | Tanggal Pemasangan : 15 Oktober 2026 Jam pemasangan : 08.00 12.00 Info Tambahan : Hubungi pelanggan dulu sebelum ke lokasi terima kasih."/>
    <m/>
    <m/>
    <m/>
    <e v="#NUM!"/>
    <e v="#NUM!"/>
    <x v="1"/>
  </r>
  <r>
    <n v="782"/>
    <n v="1002617312"/>
    <n v="3"/>
    <x v="5"/>
    <n v="5"/>
    <s v="SIDOARJO"/>
    <s v="INNER - JATIM TIMUR"/>
    <s v="SDN"/>
    <s v="REG"/>
    <s v="AO"/>
    <x v="0"/>
    <s v="1P INET"/>
    <s v="Completed (PS)"/>
    <s v="RBS-Regional 3"/>
    <d v="2026-10-01T10:20:40"/>
    <d v="2026-10-02T16:51:05"/>
    <n v="69402163"/>
    <m/>
    <n v="152328218520"/>
    <s v="J&amp;T Express (sukodono_1)"/>
    <s v="ODP-SDN-FV/22 FV/D03/22.01"/>
    <s v="WO065468653"/>
    <m/>
    <m/>
    <m/>
    <n v="112.65343230000001"/>
    <n v="-7.4160553"/>
    <s v="MD|MYDB-20260930270053|DN00001/MN01572|J&amp;T Express (sukodono_1)|081393665822"/>
    <s v="MYDIGIBIZPARTNER"/>
    <m/>
    <m/>
    <m/>
    <m/>
    <m/>
    <m/>
    <m/>
    <m/>
    <s v="Management Janji"/>
    <s v="2026-10-02 11:00:00 | Nama PIC:  bp fery No HP: 081393665822 Alt: Tanggal: 02/10/2026 Jam Pasang: Siang Note: Hubungi sebelum ke lokasi, terimakasih. "/>
    <s v="FCC"/>
    <d v="2026-01-10T10:25:19"/>
    <d v="2026-10-02T11:00:00"/>
    <m/>
    <s v="PS"/>
    <s v="SIDOARJO"/>
    <s v="NETMONK"/>
    <n v="20261002"/>
    <s v="Completed"/>
    <s v="HSI Bisnis Basic Bundling Netmonk Promo H2 2026 PSB 70% - 150 Mbps"/>
    <s v="INDIBIZ"/>
    <m/>
    <m/>
    <d v="2026-10-02T11:00:00"/>
    <s v="2026-10-02 11:00:00 | Nama PIC:  bp fery No HP: 081393665822 Alt: Tanggal: 02/10/2026 Jam Pasang: Siang Note: Hubungi sebelum ke lokasi, terimakasih. "/>
    <n v="2026"/>
    <n v="10"/>
    <n v="2"/>
    <d v="2026-10-02T00:00:00"/>
    <n v="-0.45833333333575865"/>
    <x v="0"/>
  </r>
  <r>
    <n v="783"/>
    <n v="1002616839"/>
    <n v="3"/>
    <x v="5"/>
    <n v="5"/>
    <s v="SIDOARJO"/>
    <s v="INNER - JATIM TIMUR"/>
    <s v="SDN"/>
    <s v="REG"/>
    <s v="AO"/>
    <x v="0"/>
    <m/>
    <s v="Completed (PS)"/>
    <s v="RBS-Regional 3"/>
    <d v="2026-10-01T08:02:54"/>
    <d v="2026-10-01T22:20:08"/>
    <n v="69401984"/>
    <m/>
    <n v="152328218519"/>
    <s v="SDN SUKODONO 1"/>
    <s v="ODP-SDN-FA/26"/>
    <s v="WO065475234"/>
    <m/>
    <m/>
    <m/>
    <n v="112.66993990135801"/>
    <n v="-7.40526673854795"/>
    <s v="|MN02627|/SDN SUKODONO 1/WINBACK 2.0 HSI B2B (1:1) 100MBPS 535RB PSB DISC 70%/-/sukodono1@yahoo.co.id/NISWATUN CHOIROH/081359309279085706760696"/>
    <s v="Sales Force DBS"/>
    <m/>
    <m/>
    <m/>
    <m/>
    <m/>
    <m/>
    <m/>
    <m/>
    <s v="Management Janji"/>
    <s v="2026-10-02 08:00:00|telp :081359309279 alt ;  manja : pagi / siang 02/10/2026 hub sebelum ke lokasi |40000802|MYDITA"/>
    <s v="FCC"/>
    <d v="2026-01-10T08:25:41"/>
    <d v="2026-10-02T08:00:00"/>
    <m/>
    <s v="PS"/>
    <s v="SIDOARJO"/>
    <s v="NO ADDON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8:00:00"/>
    <s v="2026-10-02 08:00:00|telp :081359309279 alt ;  manja : pagi / siang 02/10/2026 hub sebelum ke lokasi |40000802|MYDITA"/>
    <n v="2026"/>
    <n v="10"/>
    <n v="1"/>
    <d v="2026-10-01T00:00:00"/>
    <n v="-1.3333333333357587"/>
    <x v="0"/>
  </r>
  <r>
    <n v="784"/>
    <n v="1002622108"/>
    <n v="3"/>
    <x v="5"/>
    <n v="5"/>
    <s v="SIDOARJO"/>
    <s v="INNER - JATIM TIMUR"/>
    <s v="SDN"/>
    <s v="REG"/>
    <s v="AO"/>
    <x v="0"/>
    <s v="1P INET"/>
    <s v="Completed (PS)"/>
    <s v="RBS-Regional 3"/>
    <d v="2026-10-05T11:07:39"/>
    <d v="2026-10-07T08:37:13"/>
    <n v="69404212"/>
    <m/>
    <n v="152328218537"/>
    <s v="ERABLUE KLETEK SUKODONO"/>
    <s v="ODP-SDN-FY/004 FY/D01/004.01"/>
    <s v="WO065753627"/>
    <m/>
    <m/>
    <m/>
    <n v="112.673755"/>
    <n v="-7.3944080000000003"/>
    <s v="|MN00843|MYIA-066673063979/POI/HASBIBINTARO SHIDDIQ/081249549394/nextperdanaone@gmail.com"/>
    <s v="MYIB_ASSISTANT"/>
    <m/>
    <m/>
    <m/>
    <m/>
    <m/>
    <m/>
    <m/>
    <m/>
    <s v="Management Janji"/>
    <s v="2026-10-06 08:00:00 | Tanggal : 6 Oktober 2026 Jam : pagi  Hubungi pelanggan sebelum ke lokasi "/>
    <s v="FCC"/>
    <d v="2026-05-10T11:40:04"/>
    <d v="2026-10-06T08:00:00"/>
    <m/>
    <s v="PS"/>
    <s v="SIDOARJO"/>
    <s v="NO ADDON"/>
    <n v="20261007"/>
    <s v="Completed"/>
    <s v="HSI Bisnis PSB 70% Dual Band - 100 Mbps"/>
    <s v="INDIBIZ"/>
    <m/>
    <m/>
    <d v="2026-10-06T08:00:00"/>
    <s v="2026-10-06 08:00:00 | Tanggal : 6 Oktober 2026 Jam : pagi  Hubungi pelanggan sebelum ke lokasi "/>
    <n v="2026"/>
    <n v="10"/>
    <n v="7"/>
    <d v="2026-10-07T00:00:00"/>
    <n v="0.66666666666424135"/>
    <x v="0"/>
  </r>
  <r>
    <n v="785"/>
    <n v="1002617556"/>
    <n v="3"/>
    <x v="5"/>
    <n v="5"/>
    <s v="SIDOARJO"/>
    <s v="INNER - JATIM TIMUR"/>
    <s v="SDA"/>
    <s v="REG"/>
    <s v="AO"/>
    <x v="0"/>
    <s v="1P INET"/>
    <s v="Completed (PS)"/>
    <s v="RBS-Regional 3"/>
    <d v="2026-10-01T11:17:34"/>
    <d v="2026-10-02T15:53:48"/>
    <n v="69402243"/>
    <m/>
    <n v="152316233179"/>
    <s v="kost harmonia"/>
    <s v="ODP-SDA-FHU/028 FHU/D03/028.01"/>
    <s v="WO065476297"/>
    <m/>
    <m/>
    <m/>
    <n v="112.69584570000001"/>
    <n v="-7.4521503999999998"/>
    <s v="MD|MYDB-20261001270084|DN00001/MN01572|kost harmonia|082338876610"/>
    <s v="MYDIGIBIZPARTNER"/>
    <m/>
    <m/>
    <m/>
    <m/>
    <m/>
    <m/>
    <m/>
    <m/>
    <s v="Management Janji"/>
    <s v="2026-10-02 08:00:00 | telp :082338876610 alt ; 082338876610 manja : pagi / siang 02/10/2026 hub sebelum ke lokasi "/>
    <s v="FCC"/>
    <d v="2026-01-10T11:40:20"/>
    <d v="2026-10-02T08:00:00"/>
    <m/>
    <s v="PS"/>
    <s v="SIDOARJO"/>
    <s v="NO ADDON"/>
    <n v="20261002"/>
    <s v="Completed"/>
    <s v="HSI Bisnis Promo Hari Pelanggan Nasional PSB 70% - 75 Mbps"/>
    <s v="INDIBIZ"/>
    <m/>
    <m/>
    <d v="2026-10-02T08:00:00"/>
    <s v="2026-10-02 08:00:00 | telp :082338876610 alt ; 082338876610 manja : pagi / siang 02/10/2026 hub sebelum ke lokasi "/>
    <n v="2026"/>
    <n v="10"/>
    <n v="2"/>
    <d v="2026-10-02T00:00:00"/>
    <n v="-0.33333333333575865"/>
    <x v="0"/>
  </r>
  <r>
    <n v="786"/>
    <n v="1002620004"/>
    <n v="3"/>
    <x v="5"/>
    <n v="5"/>
    <s v="SIDOARJO"/>
    <s v="INNER - JATIM TIMUR"/>
    <s v="SDA"/>
    <s v="REG"/>
    <s v="AO"/>
    <x v="0"/>
    <s v="1P INET"/>
    <s v="Completed (PS)"/>
    <s v="RBS-Regional 3"/>
    <d v="2026-10-02T14:26:40"/>
    <d v="2026-10-03T10:02:22"/>
    <n v="69403171"/>
    <m/>
    <n v="152316231844"/>
    <s v="Gudang Pd Mutiara"/>
    <s v="ODP-SDA-FAC/04 FAC/D01/04.01"/>
    <s v="WO065581793"/>
    <m/>
    <m/>
    <m/>
    <n v="112.701519057154"/>
    <n v="-7.4495876911207297"/>
    <s v="MD|MYDB-20261002270176|DN00001/MN01572|Gudang Pd Mutiara|081288377414"/>
    <s v="MYDIGIBIZPARTNER"/>
    <m/>
    <m/>
    <m/>
    <m/>
    <m/>
    <m/>
    <m/>
    <m/>
    <s v="Management Janji"/>
    <s v="2026-10-03 11:00:00 | Waktu pemasnagan : 3 Oktober 2026 Jam pemasangan : 08.00 - 12.00 Mohon hubungi pelanggan sebelum ke lokasi  Terima kasih "/>
    <s v="FCC"/>
    <d v="2026-02-10T14:39:55"/>
    <d v="2026-10-03T11:00:00"/>
    <m/>
    <s v="PS"/>
    <s v="SIDOARJO"/>
    <s v="NO ADDON"/>
    <n v="20261003"/>
    <s v="Completed"/>
    <s v="HSI Bisnis Basic Promo Hari Pelanggan Nasional PSB 70% - 100 Mbps"/>
    <s v="INDIBIZ"/>
    <m/>
    <m/>
    <d v="2026-10-03T11:00:00"/>
    <s v="2026-10-03 11:00:00 | Waktu pemasnagan : 3 Oktober 2026 Jam pemasangan : 08.00 - 12.00 Mohon hubungi pelanggan sebelum ke lokasi  Terima kasih "/>
    <n v="2026"/>
    <n v="10"/>
    <n v="3"/>
    <d v="2026-10-03T00:00:00"/>
    <n v="-0.45833333333575865"/>
    <x v="0"/>
  </r>
  <r>
    <n v="787"/>
    <n v="1002622609"/>
    <n v="3"/>
    <x v="5"/>
    <n v="5"/>
    <s v="SIDOARJO"/>
    <s v="INNER - JATIM TIMUR"/>
    <s v="SDA"/>
    <s v="REG"/>
    <s v="AO"/>
    <x v="0"/>
    <m/>
    <s v="Completed (PS)"/>
    <s v="RBS-Regional 3"/>
    <d v="2026-10-05T14:16:26"/>
    <d v="2026-10-05T17:42:25"/>
    <n v="69402198"/>
    <m/>
    <n v="152316233305"/>
    <s v="MI DARUL ULUM SARIROGO"/>
    <s v="ODP-SDA-FCB/14"/>
    <s v="WO065779359"/>
    <m/>
    <m/>
    <m/>
    <n v="112.681397"/>
    <n v="-7.4233900000000004"/>
    <s v="|MN02627|MYIA-024426428593/POI/zanis afandi/081703600041/zanisaf99@gmail.com"/>
    <s v="Sales Force DBS"/>
    <m/>
    <m/>
    <m/>
    <m/>
    <m/>
    <m/>
    <m/>
    <m/>
    <s v="Management Janji"/>
    <s v="2026-10-02 08:00:00 | Nama PIC: bp zanis  No HP: 081703600041  Alt:  Tanggal: 02/10/2026  Jam Pasang: Pagi  Note: Hubungi sebelum ke lokasi, terimakasih. "/>
    <s v="FCC"/>
    <d v="2026-05-10T14:25:44"/>
    <m/>
    <m/>
    <s v="PS"/>
    <s v="SIDOARJO"/>
    <s v="OCA"/>
    <n v="20261005"/>
    <s v="Completed"/>
    <s v="- SP_NOSS;SP_NOSS ~ Internet NOSS Multispeed Network[0]  - SP_NOSS;SP_NOSS ~ Internet NOSS Multispeed Network[0]  - E26016;E26016 ~ ES26 - Paket HSI Bisnis (HSIE) Khusus Winback 3.0[0]  - E26016~null~E26016_UNL;UNL ~ Internet-Link Unlimited Internet Usage"/>
    <s v="INDIBIZ"/>
    <m/>
    <m/>
    <d v="2026-10-05T07:00:00"/>
    <s v="2026-10-02 08:00:00 | Nama PIC: bp zanis  No HP: 081703600041  Alt:  Tanggal: 02/10/2026  Jam Pasang: Pagi  Note: Hubungi sebelum ke lokasi, terimakasih. "/>
    <n v="2026"/>
    <n v="10"/>
    <n v="5"/>
    <d v="2026-10-05T00:00:00"/>
    <n v="-0.29166666666424135"/>
    <x v="0"/>
  </r>
  <r>
    <n v="788"/>
    <n v="1002622455"/>
    <n v="3"/>
    <x v="5"/>
    <n v="5"/>
    <s v="SIDOARJO"/>
    <s v="INNER - JATIM TIMUR"/>
    <s v="SDA"/>
    <s v="REG"/>
    <s v="AO"/>
    <x v="0"/>
    <s v="1P INET"/>
    <s v="Completed (PS)"/>
    <s v="RBS-Regional 3"/>
    <d v="2026-10-05T13:35:35"/>
    <d v="2026-10-06T08:21:45"/>
    <n v="69404356"/>
    <m/>
    <n v="152316233304"/>
    <s v="LUCK DIGITAL"/>
    <s v="ODP-SDA-FDE/05 FDE/D01/05.01"/>
    <s v="WO065772910"/>
    <m/>
    <m/>
    <m/>
    <n v="112.720407843589"/>
    <n v="-7.4553270041890398"/>
    <s v="MD|MYDB-20261005270283|DN00001/MN00500|LUCK DIGITAL|0895325640707"/>
    <s v="MYDIGIBIZPARTNER"/>
    <m/>
    <m/>
    <m/>
    <m/>
    <m/>
    <m/>
    <m/>
    <m/>
    <s v="Management Janji"/>
    <s v="2026-10-06 11:00:00 | No HP : 0895325640707 No Alt : - M Janji : 06 Oktober 2026 Jam Pasang : Pagi / Siang Note : hubungi pelanggan jika ingin kelokasi "/>
    <s v="FCC"/>
    <d v="2026-05-10T13:40:15"/>
    <d v="2026-10-06T11:00:00"/>
    <m/>
    <s v="PS"/>
    <s v="SIDOARJO"/>
    <s v="NETMONK"/>
    <n v="20261006"/>
    <s v="Completed"/>
    <s v="HSI Bisnis Bundling Netmonk Promo 2026 PSB 70% - 150 Mbps"/>
    <s v="INDIBIZ"/>
    <m/>
    <m/>
    <d v="2026-10-06T11:00:00"/>
    <s v="2026-10-06 11:00:00 | No HP : 0895325640707 No Alt : - M Janji : 06 Oktober 2026 Jam Pasang : Pagi / Siang Note : hubungi pelanggan jika ingin kelokasi "/>
    <n v="2026"/>
    <n v="10"/>
    <n v="6"/>
    <d v="2026-10-06T00:00:00"/>
    <n v="-0.45833333333575865"/>
    <x v="0"/>
  </r>
  <r>
    <n v="789"/>
    <n v="1002625047"/>
    <n v="3"/>
    <x v="5"/>
    <n v="5"/>
    <s v="SIDOARJO"/>
    <s v="INNER - JATIM TIMUR"/>
    <s v="SDA"/>
    <s v="REG"/>
    <s v="AO"/>
    <x v="0"/>
    <s v="1P INET"/>
    <s v="Completed (PS)"/>
    <s v="RBS-Regional 3"/>
    <d v="2026-10-06T16:50:39"/>
    <d v="2026-10-06T21:24:32"/>
    <n v="69405348"/>
    <m/>
    <n v="152316233342"/>
    <s v="DELTRAS ACADEMY"/>
    <s v="ODP-SDA-FDA/22"/>
    <s v="WO065882370"/>
    <m/>
    <m/>
    <m/>
    <n v="112.71526236087"/>
    <n v="-7.4461501842499596"/>
    <s v="MD|MYDB-20261005270314|DN00001/MN00501|DELTRAS ACADEMY|085789007777"/>
    <s v="MYDIGIBIZPARTNER"/>
    <m/>
    <m/>
    <m/>
    <m/>
    <m/>
    <m/>
    <m/>
    <m/>
    <s v="Management Janji"/>
    <s v="2026-10-07 15:00:00 | M Janji : (11/06/2026) jam Pasang : 09:00 Note : hubungi pelanggan jika ingin kelokasi"/>
    <s v="FCC"/>
    <d v="2026-06-10T16:55:20"/>
    <d v="2026-10-07T15:00:00"/>
    <s v="Kendala Pelanggan"/>
    <s v="PS"/>
    <s v="SIDOARJO"/>
    <s v="OCA"/>
    <n v="20261006"/>
    <s v="Completed"/>
    <s v="HSI Bisnis Bundling OCA Breach Checker Promo H2 2026 PSB 70% - 50 Mbps"/>
    <s v="INDIBIZ"/>
    <m/>
    <m/>
    <d v="2026-10-07T15:00:00"/>
    <s v="2026-10-07 15:00:00 | M Janji : (11/06/2026) jam Pasang : 09:00 Note : hubungi pelanggan jika ingin kelokasi"/>
    <n v="2026"/>
    <n v="10"/>
    <n v="6"/>
    <d v="2026-10-06T00:00:00"/>
    <n v="-1.625"/>
    <x v="0"/>
  </r>
  <r>
    <n v="790"/>
    <n v="1002626693"/>
    <n v="3"/>
    <x v="5"/>
    <n v="5"/>
    <s v="SIDOARJO"/>
    <s v="INNER - JATIM TIMUR"/>
    <s v="SDA"/>
    <s v="REG"/>
    <s v="AO"/>
    <x v="0"/>
    <s v="1P INET"/>
    <s v="Completed (PS)"/>
    <s v="RBS-Regional 3"/>
    <d v="2026-10-07T16:02:38"/>
    <d v="2026-10-07T19:08:47"/>
    <n v="69406052"/>
    <m/>
    <n v="152316233377"/>
    <s v="RAFI MEDIA DIGITAL"/>
    <s v="ODP-SDA-FDE/05 FDE/D01/05.01"/>
    <s v="WO065955964"/>
    <m/>
    <m/>
    <m/>
    <n v="112.720584198832"/>
    <n v="-7.4553113794235601"/>
    <s v="MD|MYDB-20261007270407|DN00001/MN00500|RAFI MEDIA DIGITAL|088235755157"/>
    <s v="MYDIGIBIZPARTNER"/>
    <m/>
    <m/>
    <m/>
    <m/>
    <m/>
    <m/>
    <m/>
    <m/>
    <s v="Management Janji"/>
    <s v="2026-10-08 15:00:00 | Tanggal pemasangan : 08 Oct 2026 Jam pemasangan : 12.00 Info Tambahan : Hubungi pelanggan dulu sebelum ke Lokasi terima kasih."/>
    <s v="FCC"/>
    <d v="2026-07-10T16:10:22"/>
    <d v="2026-10-08T15:00:00"/>
    <m/>
    <s v="PS"/>
    <s v="SIDOARJO"/>
    <s v="OCA"/>
    <n v="20261007"/>
    <s v="Completed"/>
    <s v="HSI Bisnis Bundling OCA Breach Checker Promo 2026 PSB 70% - 150 Mbps"/>
    <s v="INDIBIZ"/>
    <m/>
    <m/>
    <d v="2026-10-08T15:00:00"/>
    <s v="2026-10-08 15:00:00 | Tanggal pemasangan : 08 Oct 2026 Jam pemasangan : 12.00 Info Tambahan : Hubungi pelanggan dulu sebelum ke Lokasi terima kasih."/>
    <n v="2026"/>
    <n v="10"/>
    <n v="7"/>
    <d v="2026-10-07T00:00:00"/>
    <n v="-1.625"/>
    <x v="0"/>
  </r>
  <r>
    <n v="791"/>
    <n v="1002626328"/>
    <n v="3"/>
    <x v="5"/>
    <n v="5"/>
    <s v="SIDOARJO"/>
    <s v="INNER - JATIM TIMUR"/>
    <s v="SDA"/>
    <s v="REG"/>
    <s v="AO"/>
    <x v="0"/>
    <m/>
    <s v="Completed (PS)"/>
    <s v="RBS-Regional 3"/>
    <d v="2026-10-07T14:18:21"/>
    <d v="2026-10-09T16:06:34"/>
    <n v="69405918"/>
    <m/>
    <n v="152316233372"/>
    <s v="PT. SINAR NUSA KASIH INDONESIA"/>
    <s v="ODP-SDA-FFA/43"/>
    <s v="WO066067115"/>
    <m/>
    <m/>
    <m/>
    <n v="112.7406584"/>
    <n v="-7.4355393000000003"/>
    <s v="|MN02620|/PT. SINAR NUSA KASIH INDONESIA/PROMO H2 HSI B2B BISNIS + OCA (1:1) 100MBPS 530,5RB PSB DISC 70%//yinni@huiran.work/SULIANTO/82232192569"/>
    <s v="Sales Force DBS"/>
    <m/>
    <m/>
    <m/>
    <m/>
    <m/>
    <m/>
    <m/>
    <m/>
    <s v="Management Janji"/>
    <s v="2026-10-10 08:00:00|Tanggal : 10 Oktober 2026 Jam : pagi  Hubungi pelanggan sebelum ke lokasi |40900827|MYDITA"/>
    <s v="FCC"/>
    <d v="2026-07-10T14:25:31"/>
    <d v="2026-10-10T08:00:00"/>
    <m/>
    <s v="PS"/>
    <s v="SIDOARJO"/>
    <s v="OCA"/>
    <n v="20261009"/>
    <s v="Completed"/>
    <s v="- SP_NOSS;SP_NOSS ~ Internet NOSS Multispeed Network[0]  - SP_NOSS;SP_NOSS ~ Internet NOSS Multispeed Network[0]  - E26016;E26016 ~ ES26 - Paket HSI Bisnis (HSIE) Khusus Winback 3.0[0]  - E26016~null~E26016_UNL;UNL ~ Internet-Link Unlimited Internet Usage"/>
    <s v="INDIBIZ"/>
    <m/>
    <m/>
    <d v="2026-10-10T08:00:00"/>
    <s v="2026-10-10 08:00:00|Tanggal : 10 Oktober 2026 Jam : pagi  Hubungi pelanggan sebelum ke lokasi |40900827|MYDITA"/>
    <n v="2026"/>
    <n v="10"/>
    <n v="9"/>
    <d v="2026-10-09T00:00:00"/>
    <n v="-1.3333333333357587"/>
    <x v="0"/>
  </r>
  <r>
    <n v="792"/>
    <n v="1002627294"/>
    <n v="3"/>
    <x v="5"/>
    <n v="5"/>
    <s v="SIDOARJO"/>
    <s v="INNER - JATIM TIMUR"/>
    <s v="SDA"/>
    <s v="REG"/>
    <s v="AO"/>
    <x v="0"/>
    <m/>
    <s v="Completed (PS)"/>
    <s v="RBS-Regional 3"/>
    <d v="2026-10-08T09:53:00"/>
    <d v="2026-10-11T12:50:29"/>
    <n v="69406298"/>
    <m/>
    <n v="152316206616"/>
    <s v="PT ANGKASA MANDIRI SAKTI"/>
    <s v="ODP-SDA-FN/56"/>
    <s v="WO066166527"/>
    <m/>
    <m/>
    <m/>
    <n v="112.74538800000001"/>
    <n v="-7.4634847000000004"/>
    <s v="|MN02580|/PT ANGKASA MANDIRI SAKTI/WINBACK HSI B2B + OCA BREACH CHECKER  (1:1) 200MBPS 920,5RB PSB DISC 70%//Little_777@yahoo.com/EDU NUGRAHA/81217171718"/>
    <s v="Sales Force DBS"/>
    <m/>
    <m/>
    <m/>
    <m/>
    <m/>
    <m/>
    <m/>
    <m/>
    <s v="Management Janji"/>
    <s v="2026-10-12 08:00:00|Nama PIC:  bu rita No HP: 088237247494 Alt: 081224964990 Tanggal: 12/10/2026 Jam Pasang: Pagi Note: Hubungi sebelum ke lokasi, terimakasih.  |40931149|MYDITA"/>
    <s v="FCC"/>
    <d v="2026-08-10T09:55:19"/>
    <d v="2026-10-12T08:00:00"/>
    <m/>
    <s v="PS"/>
    <s v="SIDOARJO"/>
    <s v="OCA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8:00:00"/>
    <s v="2026-10-12 08:00:00|Nama PIC:  bu rita No HP: 088237247494 Alt: 081224964990 Tanggal: 12/10/2026 Jam Pasang: Pagi Note: Hubungi sebelum ke lokasi, terimakasih.  |40931149|MYDITA"/>
    <n v="2026"/>
    <n v="10"/>
    <n v="11"/>
    <d v="2026-10-11T00:00:00"/>
    <n v="-1.3333333333357587"/>
    <x v="0"/>
  </r>
  <r>
    <n v="793"/>
    <n v="1002627528"/>
    <n v="3"/>
    <x v="5"/>
    <n v="5"/>
    <s v="SIDOARJO"/>
    <s v="INNER - JATIM TIMUR"/>
    <s v="SDA"/>
    <s v="REG"/>
    <s v="AO"/>
    <x v="0"/>
    <m/>
    <s v="Completed (PS)"/>
    <s v="RBS-Regional 3"/>
    <d v="2026-10-08T11:35:06"/>
    <d v="2026-10-09T17:46:15"/>
    <n v="69406418"/>
    <m/>
    <n v="152316233398"/>
    <s v="FUN ENGLISH"/>
    <s v="ODP-SDA-FAE/12"/>
    <s v="WO066049397"/>
    <m/>
    <m/>
    <m/>
    <n v="112.68329230000001"/>
    <n v="-7.4535657000000004"/>
    <s v="|MC30245|/FIQOH MALA SAFITRI /81217562519/fiqohmala@gmail.com"/>
    <s v="Sales Force DBS"/>
    <m/>
    <m/>
    <m/>
    <m/>
    <m/>
    <m/>
    <m/>
    <m/>
    <s v="Management Janji"/>
    <s v="2026-10-10 08:00:00|Jam pemasangan : 12.00 Info Tambahan : Hubungi pelanggan dulu sebelum ke lokasi terimakasih  |40951381|MYDITA"/>
    <s v="FCC"/>
    <d v="2026-08-10T11:40:36"/>
    <d v="2026-10-10T08:00:00"/>
    <m/>
    <s v="PS"/>
    <s v="SIDOARJO"/>
    <s v="NO ADDON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Jam pemasangan : 12.00 Info Tambahan : Hubungi pelanggan dulu sebelum ke lokasi terimakasih  |40951381|MYDITA"/>
    <n v="2026"/>
    <n v="10"/>
    <n v="9"/>
    <d v="2026-10-09T00:00:00"/>
    <n v="-1.3333333333357587"/>
    <x v="0"/>
  </r>
  <r>
    <n v="794"/>
    <n v="1002635140"/>
    <n v="3"/>
    <x v="5"/>
    <n v="5"/>
    <s v="SIDOARJO"/>
    <s v="INNER - JATIM TIMUR"/>
    <s v="SDA"/>
    <s v="REG"/>
    <s v="AO"/>
    <x v="0"/>
    <m/>
    <s v="Completed (PS)"/>
    <s v="RBS-Regional 3"/>
    <d v="2026-10-13T14:03:03"/>
    <d v="2026-10-14T10:03:52"/>
    <n v="69409465"/>
    <m/>
    <n v="152316233518"/>
    <s v="LA CASA DE PADEL"/>
    <s v="ODP-SDA-FT/45"/>
    <s v="WO066344532"/>
    <m/>
    <m/>
    <m/>
    <n v="112.6928542"/>
    <n v="-7.4317035999999996"/>
    <s v="|MN02620|/LA CASA DE PADEL/WINBACK 2.0 HSI B2B (1:1) 75MBPS 415RB PSB DISC 70%//lacasadepadelsda@gmail.com/LANNY MARLINAH/85133859585"/>
    <s v="Sales Force DBS"/>
    <m/>
    <m/>
    <m/>
    <m/>
    <m/>
    <m/>
    <m/>
    <m/>
    <s v="Management Janji"/>
    <s v="2026-10-14 15:00:00|Tanggal Pemasangan : 14 Oktober 2026 Jam Pemasangan : 08:00 15:00 Info Tambahan : Hubungi pelanggan dulu sebelum ke lokasi terimakasih|40961370|MYDITA"/>
    <s v="FCC"/>
    <s v="13-10-2026 14:25:23"/>
    <d v="2026-10-14T15:00:00"/>
    <m/>
    <s v="PS"/>
    <s v="SIDOARJO"/>
    <s v="NO ADDON"/>
    <n v="20261014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14T15:00:00"/>
    <s v="2026-10-14 15:00:00|Tanggal Pemasangan : 14 Oktober 2026 Jam Pemasangan : 08:00 15:00 Info Tambahan : Hubungi pelanggan dulu sebelum ke lokasi terimakasih|40961370|MYDITA"/>
    <n v="2026"/>
    <n v="10"/>
    <n v="14"/>
    <d v="2026-10-14T00:00:00"/>
    <n v="-0.625"/>
    <x v="0"/>
  </r>
  <r>
    <n v="795"/>
    <n v="1002635124"/>
    <n v="3"/>
    <x v="5"/>
    <n v="5"/>
    <s v="SIDOARJO"/>
    <s v="INNER - JATIM TIMUR"/>
    <s v="SDA"/>
    <s v="REG"/>
    <s v="AO"/>
    <x v="0"/>
    <m/>
    <s v="Completed (PS)"/>
    <s v="RBS-Regional 3"/>
    <d v="2026-10-13T13:59:36"/>
    <d v="2026-10-14T16:05:08"/>
    <n v="69409436"/>
    <n v="3135917277"/>
    <n v="152316233517"/>
    <s v="LA CASA DE PADEL"/>
    <s v="ODP-SDA-FT/45"/>
    <s v="WO066344528"/>
    <m/>
    <m/>
    <m/>
    <n v="112.6928542"/>
    <n v="-7.4317035999999996"/>
    <s v="|MN02620|/LA CASA DE PADEL/HSI B2B (1:1) + PHONE (800 MENIT) 100MBPS 645RB PSB DISC 70%//lacasadepadelsda@gmail.com/LANNY MARLINAH/85133859585"/>
    <s v="Sales Force DBS"/>
    <m/>
    <m/>
    <m/>
    <m/>
    <m/>
    <m/>
    <m/>
    <m/>
    <s v="Management Janji"/>
    <s v="2026-10-14 15:00:00|Tanggal Pemasangan : 14 Oktober 2026 Jam Pemasangan : 08:00 15:00 Info Tambahan : Hubungi pelanggan dulu sebelum ke lokasi terimakasih|40961370|MYDITA"/>
    <s v="FCC"/>
    <s v="13-10-2026 14:25:23"/>
    <d v="2026-10-14T15:00:00"/>
    <m/>
    <s v="PS"/>
    <s v="SIDOARJO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15:00:00"/>
    <s v="2026-10-14 15:00:00|Tanggal Pemasangan : 14 Oktober 2026 Jam Pemasangan : 08:00 15:00 Info Tambahan : Hubungi pelanggan dulu sebelum ke lokasi terimakasih|40961370|MYDITA"/>
    <n v="2026"/>
    <n v="10"/>
    <n v="14"/>
    <d v="2026-10-14T00:00:00"/>
    <n v="-0.625"/>
    <x v="0"/>
  </r>
  <r>
    <n v="796"/>
    <n v="1002638688"/>
    <n v="3"/>
    <x v="5"/>
    <n v="5"/>
    <s v="SIDOARJO"/>
    <s v="INNER - JATIM TIMUR"/>
    <s v="SDA"/>
    <s v="REG"/>
    <s v="AO"/>
    <x v="0"/>
    <m/>
    <s v="Completed (PS)"/>
    <s v="RBS-Regional 3"/>
    <d v="2026-10-15T14:24:04"/>
    <d v="2026-10-15T19:14:51"/>
    <n v="69408556"/>
    <m/>
    <n v="152316233565"/>
    <s v="RESTORAN CABE MERAH"/>
    <s v="ODP-SDA-FHB/02"/>
    <s v="WO066483954"/>
    <m/>
    <m/>
    <m/>
    <n v="112.711626291275"/>
    <n v="-7.4495710688119496"/>
    <s v="|MN02580|/RESTORAN CABE MERAH/WINBACK 2.0 HSI B2B (1:1) 75MBPS 415RB PSB DISC 70%//official.kyatigroup@gmail.com/FAISAL/87788760646"/>
    <s v="Sales Force DBS"/>
    <m/>
    <m/>
    <m/>
    <m/>
    <m/>
    <m/>
    <m/>
    <m/>
    <s v="Management Janji"/>
    <s v="2026-10-13 11:00:00|Nama :FAISAL  No HP :087788760646  No Alternatif :  M Janji : 13/10/2026  Jam Pasang : Pagi  NoteÃ‚Â :  Hubungi terlebih dahulu sebelum ke lokasi  |40951377|MYDITA"/>
    <s v="FCC"/>
    <s v="15-10-2026 14:25:07"/>
    <m/>
    <m/>
    <s v="PS"/>
    <s v="SIDOARJO"/>
    <s v="NO ADDON"/>
    <n v="202610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5T07:00:00"/>
    <s v="2026-10-13 11:00:00|Nama :FAISAL  No HP :087788760646  No Alternatif :  M Janji : 13/10/2026  Jam Pasang : Pagi  NoteÃ‚Â :  Hubungi terlebih dahulu sebelum ke lokasi  |40951377|MYDITA"/>
    <n v="2026"/>
    <n v="10"/>
    <n v="15"/>
    <d v="2026-10-15T00:00:00"/>
    <n v="-0.29166666666424135"/>
    <x v="0"/>
  </r>
  <r>
    <n v="797"/>
    <n v="1002638366"/>
    <n v="3"/>
    <x v="5"/>
    <n v="5"/>
    <s v="SIDOARJO"/>
    <s v="INNER - JATIM TIMUR"/>
    <s v="SDA"/>
    <s v="REG"/>
    <s v="AO"/>
    <x v="0"/>
    <s v="1P INET"/>
    <s v="Completed (PS)"/>
    <s v="RBS-Regional 3"/>
    <d v="2026-10-15T12:43:40"/>
    <d v="2026-10-15T18:07:35"/>
    <n v="69410761"/>
    <m/>
    <n v="152316233580"/>
    <s v="RA AL AQSHA"/>
    <s v="ODP-SDA-FCG/12"/>
    <s v="WO066472479"/>
    <m/>
    <m/>
    <m/>
    <n v="112.67682910000001"/>
    <n v="-7.4442795000000004"/>
    <s v="MD|MYDB-20261015270796|DN00001/MN01572|RA AL AQSHA|081394412022"/>
    <s v="MYDIGIBIZPARTNER"/>
    <m/>
    <m/>
    <m/>
    <m/>
    <m/>
    <m/>
    <m/>
    <m/>
    <s v="Management Janji"/>
    <s v="2026-10-16 11:00:00 | Tgl Pemasangan : 16 Oktober 2026 Interval : PAGI / SIANG Note : Hubungi pelanggan terlebih dahulu"/>
    <s v="FCC"/>
    <s v="15-10-2026 12:54:53"/>
    <d v="2026-10-16T11:00:00"/>
    <m/>
    <s v="PS"/>
    <s v="SIDOARJO"/>
    <s v="NO ADDON"/>
    <n v="20261015"/>
    <s v="Completed"/>
    <s v="HSI Bisnis Promo Hari Pelanggan Nasional PSB 70% - 50 Mbps"/>
    <s v="INDIBIZ"/>
    <m/>
    <m/>
    <d v="2026-10-16T11:00:00"/>
    <s v="2026-10-16 11:00:00 | Tgl Pemasangan : 16 Oktober 2026 Interval : PAGI / SIANG Note : Hubungi pelanggan terlebih dahulu"/>
    <n v="2026"/>
    <n v="10"/>
    <n v="15"/>
    <d v="2026-10-15T00:00:00"/>
    <n v="-1.4583333333357587"/>
    <x v="0"/>
  </r>
  <r>
    <n v="798"/>
    <n v="1002617423"/>
    <n v="3"/>
    <x v="5"/>
    <n v="5"/>
    <s v="SIDOARJO"/>
    <s v="INNER - JATIM TIMUR"/>
    <s v="SDA"/>
    <s v="REG"/>
    <s v="AO"/>
    <x v="0"/>
    <s v="1P INET"/>
    <s v="102 | FOLLOW UP COMPLETED"/>
    <s v="RBS-Regional 3"/>
    <d v="2026-10-01T10:43:39"/>
    <d v="2026-10-05T14:16:26"/>
    <n v="69402198"/>
    <m/>
    <n v="152316233175"/>
    <s v="MI DARUL ULUM SARIROGO"/>
    <s v="ODP-SDA-FCB/14"/>
    <s v="WO065471238"/>
    <m/>
    <m/>
    <m/>
    <n v="112.6811052"/>
    <n v="-7.4230592"/>
    <s v="|MN02627|MYIA-024426428593/POI/zanis afandi/081703600041/zanisaf99@gmail.com"/>
    <s v="MYIB_ASSISTANT"/>
    <m/>
    <m/>
    <m/>
    <m/>
    <m/>
    <m/>
    <m/>
    <m/>
    <s v="Management Janji"/>
    <s v="2026-10-02 08:00:00 | Nama PIC: bp zanis No HP: 081703600041 Alt: Tanggal: 02/10/2026 Jam Pasang: Pagi Note: Hubungi sebelum ke lokasi, terimakasih. "/>
    <s v="FCC"/>
    <d v="2026-01-10T11:40:20"/>
    <d v="2026-10-02T08:00:00"/>
    <s v="Kendala Pelanggan"/>
    <s v="REVOKE"/>
    <s v="SIDOARJO"/>
    <s v="OCA"/>
    <m/>
    <s v="Follow Up Revoke Completed, New Order ID : SC1002622609"/>
    <s v="HSI Bisnis Bundling OCA Breach Checker Promo H2 2026 PSB 70% - 200 Mbps"/>
    <s v="INDIBIZ"/>
    <m/>
    <m/>
    <d v="2026-10-02T08:00:00"/>
    <s v="2026-10-02 08:00:00 | Nama PIC: bp zanis No HP: 081703600041 Alt: Tanggal: 02/10/2026 Jam Pasang: Pagi Note: Hubungi sebelum ke lokasi, terimakasih. "/>
    <m/>
    <m/>
    <m/>
    <e v="#NUM!"/>
    <e v="#NUM!"/>
    <x v="1"/>
  </r>
  <r>
    <n v="799"/>
    <n v="1002632699"/>
    <n v="3"/>
    <x v="5"/>
    <n v="5"/>
    <s v="SIDOARJO"/>
    <s v="INNER - JATIM TIMUR"/>
    <s v="SDA"/>
    <s v="REG"/>
    <s v="AO"/>
    <x v="0"/>
    <m/>
    <s v="102 | FOLLOW UP COMPLETED"/>
    <s v="RBS-Regional 3"/>
    <d v="2026-10-12T11:53:58"/>
    <d v="2026-10-15T14:24:04"/>
    <n v="69408556"/>
    <m/>
    <n v="152316233489"/>
    <s v="RESTORAN CABE MERAH"/>
    <s v="ODP-SDA-FHB/03"/>
    <s v="WO066254342"/>
    <m/>
    <m/>
    <m/>
    <n v="112.70718960000001"/>
    <n v="-7.4493967000000003"/>
    <s v="|MN02580|/RESTORAN CABE MERAH/WINBACK 2.0 HSI B2B (1:1) 75MBPS 415RB PSB DISC 70%//official.kyatigroup@gmail.com/FAISAL/87788760646"/>
    <s v="Sales Force DBS"/>
    <m/>
    <m/>
    <m/>
    <m/>
    <m/>
    <m/>
    <m/>
    <m/>
    <s v="Management Janji"/>
    <s v="2026-10-13 11:00:00|Nama :FAISAL No HP :087788760646 No Alternatif : M Janji : 13/10/2026 Jam Pasang : Pagi NoteÃ‚Â :  Hubungi terlebih dahulu sebelum ke lokasi |40951377|MYDITA"/>
    <s v="FCC"/>
    <d v="2026-12-10T12:25:16"/>
    <d v="2026-10-13T11:00:00"/>
    <s v="Kendala Pelanggan"/>
    <s v="REVOKE"/>
    <s v="SIDOARJO"/>
    <s v="NO ADDON"/>
    <m/>
    <s v="Follow Up Revoke Completed, New Order ID : SC100263868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1:00:00"/>
    <s v="2026-10-13 11:00:00|Nama :FAISAL No HP :087788760646 No Alternatif : M Janji : 13/10/2026 Jam Pasang : Pagi NoteÃ‚Â :  Hubungi terlebih dahulu sebelum ke lokasi |40951377|MYDITA"/>
    <m/>
    <m/>
    <m/>
    <e v="#NUM!"/>
    <e v="#NUM!"/>
    <x v="1"/>
  </r>
  <r>
    <n v="800"/>
    <n v="1002638940"/>
    <n v="3"/>
    <x v="5"/>
    <n v="5"/>
    <s v="SIDOARJO"/>
    <s v="INNER - JATIM TIMUR"/>
    <s v="SDA"/>
    <s v="REG"/>
    <s v="AO"/>
    <x v="0"/>
    <s v="1P INET"/>
    <s v="8 | OSS - PONR"/>
    <s v="RBS-Regional 3"/>
    <d v="2026-10-15T15:31:40"/>
    <d v="2026-10-15T17:49:12"/>
    <n v="69410985"/>
    <m/>
    <n v="152316232829"/>
    <s v="SMPN 6 SIDOARJO"/>
    <s v="ODP-SDA-FBK/02 FBK/D01/01.01.02"/>
    <s v="WO066492009"/>
    <m/>
    <m/>
    <m/>
    <n v="112.736569"/>
    <n v="-7.4516460000000002"/>
    <s v="MD|MYDB-20261015270792|DN00001/MN00501|SMPN 6 SIDOARJO|087853270649"/>
    <s v="MYDIGIBIZPARTNER"/>
    <m/>
    <m/>
    <m/>
    <m/>
    <m/>
    <m/>
    <m/>
    <m/>
    <s v="Management Janji"/>
    <s v="2026-10-16 15:00:00 | Tanggal : 16 Oktober 2026 Jam : siang (AKTIVASI) Hubungi pelanggan sebelum ke lokasi "/>
    <s v="FCC"/>
    <s v="15-10-2026 15:40:25"/>
    <d v="2026-10-16T15:00:00"/>
    <m/>
    <s v="ACT_COM"/>
    <s v="SIDOARJO"/>
    <s v="NO ADDON"/>
    <m/>
    <s v="PONR"/>
    <s v="HSI Bisnis Promo Hari Pelanggan Nasional PSB 70% - 50 Mbps"/>
    <s v="INDIBIZ"/>
    <m/>
    <m/>
    <d v="2026-10-16T15:00:00"/>
    <s v="2026-10-16 15:00:00 | Tanggal : 16 Oktober 2026 Jam : siang (AKTIVASI) Hubungi pelanggan sebelum ke lokasi "/>
    <m/>
    <m/>
    <m/>
    <e v="#NUM!"/>
    <e v="#NUM!"/>
    <x v="1"/>
  </r>
  <r>
    <n v="801"/>
    <n v="1002618024"/>
    <n v="3"/>
    <x v="5"/>
    <n v="5"/>
    <s v="PASURUAN"/>
    <s v="PASURUAN"/>
    <s v="BNL"/>
    <s v="REG"/>
    <s v="AO"/>
    <x v="0"/>
    <m/>
    <s v="Completed (PS)"/>
    <s v="RBS-Regional 3"/>
    <d v="2026-10-01T14:09:07"/>
    <d v="2026-10-02T18:28:06"/>
    <n v="69402402"/>
    <m/>
    <n v="152744222226"/>
    <s v="SDIT AL USWAH BANGIL"/>
    <s v="ODP-BNL-FA/01"/>
    <s v="WO065507753"/>
    <m/>
    <m/>
    <m/>
    <n v="112.77250979999999"/>
    <n v="-7.6047699"/>
    <s v="|MN00898|/SDIT AL USWAH BANGIL/WINBACK 2.0 HSI B2B (1:1) 50MBPS 355RB PSB DISC 70%//sditaluswahbangil@gmail.com/HENDRIK WIYONO/8980469442"/>
    <s v="Sales Force DBS"/>
    <m/>
    <m/>
    <m/>
    <m/>
    <m/>
    <m/>
    <m/>
    <m/>
    <s v="Management Janji"/>
    <s v="2026-10-02 15:00:00|Nama : HENDRIK No HP : 08980469442 No Alt :  M Janji : 02/10/2026 Jam Pasang : Pagi  NoteÃ‚Â :  hubungi terlebih dahulu sebelum kelokasi|40951377|MYDITA"/>
    <s v="FCC"/>
    <d v="2026-01-10T14:10:17"/>
    <d v="2026-10-02T15:00:00"/>
    <m/>
    <s v="PS"/>
    <s v="BANGIL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15:00:00"/>
    <s v="2026-10-02 15:00:00|Nama : HENDRIK No HP : 08980469442 No Alt :  M Janji : 02/10/2026 Jam Pasang : Pagi  NoteÃ‚Â :  hubungi terlebih dahulu sebelum kelokasi|40951377|MYDITA"/>
    <n v="2026"/>
    <n v="10"/>
    <n v="2"/>
    <d v="2026-10-02T00:00:00"/>
    <n v="-0.625"/>
    <x v="0"/>
  </r>
  <r>
    <n v="802"/>
    <n v="1002627001"/>
    <n v="3"/>
    <x v="5"/>
    <n v="5"/>
    <s v="PASURUAN"/>
    <s v="PASURUAN"/>
    <s v="BNL"/>
    <s v="REG"/>
    <s v="AO"/>
    <x v="0"/>
    <m/>
    <s v="Completed (PS)"/>
    <s v="RBS-Regional 2"/>
    <d v="2026-10-08T08:15:27"/>
    <d v="2026-10-09T17:21:35"/>
    <n v="68937486"/>
    <m/>
    <n v="152744222127"/>
    <s v="PT PROFESIONAL INTERNET INDONESIA"/>
    <s v="ODP-BNL-FC/77"/>
    <s v="WO066049312"/>
    <m/>
    <m/>
    <m/>
    <n v="112.78113070000001"/>
    <n v="-7.5979311999999997"/>
    <s v="AMRBS;402711; YUSRI TAUFIK;JKT OUTER ; PT PROFESIONAL INTERNET INDONESIA ; 1P HSI basic 1:2 + Netmonk 100mbps ;pic 0852-3203-3363 Rifki ; mrifkipratama@gmail.com"/>
    <s v="Amex"/>
    <m/>
    <m/>
    <m/>
    <m/>
    <m/>
    <m/>
    <m/>
    <m/>
    <s v="Management Janji"/>
    <s v="2026-10-10 11:00:00|Nama PIC : PT PROFESIONAL INTERNET INDONESIA No HP : 085232033363 No Alt : - M Janji : Rabu 09 oktober  2026 Jam Pasang : Pagi / Siang Note : hubungi pelanggan jika ingin ke lokasi, terima kasih. |40951377|MYDITA"/>
    <s v="FCC"/>
    <d v="2026-08-10T08:25:36"/>
    <d v="2026-10-10T11:00:00"/>
    <m/>
    <s v="PS"/>
    <s v="BANGIL"/>
    <s v="NETMONK"/>
    <n v="20261009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10-10T11:00:00"/>
    <s v="2026-10-10 11:00:00|Nama PIC : PT PROFESIONAL INTERNET INDONESIA No HP : 085232033363 No Alt : - M Janji : Rabu 09 oktober  2026 Jam Pasang : Pagi / Siang Note : hubungi pelanggan jika ingin ke lokasi, terima kasih. |40951377|MYDITA"/>
    <n v="2026"/>
    <n v="10"/>
    <n v="9"/>
    <d v="2026-10-09T00:00:00"/>
    <n v="-1.4583333333357587"/>
    <x v="0"/>
  </r>
  <r>
    <n v="803"/>
    <n v="1002629531"/>
    <n v="3"/>
    <x v="5"/>
    <n v="5"/>
    <s v="PASURUAN"/>
    <s v="PASURUAN"/>
    <s v="BNL"/>
    <s v="REG"/>
    <s v="AO"/>
    <x v="0"/>
    <s v="1P INET"/>
    <s v="Completed (PS)"/>
    <s v="RBS-Regional 3"/>
    <d v="2026-10-09T11:52:35"/>
    <d v="2026-10-10T23:38:16"/>
    <n v="69407272"/>
    <m/>
    <n v="152744222239"/>
    <s v="THE REDS KOST"/>
    <s v="ODP-BNL-FU/24 FU/D02/24.01"/>
    <s v="WO066080441"/>
    <m/>
    <m/>
    <m/>
    <n v="112.797458868056"/>
    <n v="-7.5983312821465496"/>
    <s v="|MN02884|MYIA-070876553865/POI/FINISIA PUTRI MELATI /085196594143/nuansabukitwarna@gmail.com"/>
    <s v="MYIB_ASSISTANT"/>
    <m/>
    <m/>
    <m/>
    <m/>
    <m/>
    <m/>
    <m/>
    <m/>
    <s v="Management Janji"/>
    <s v="2026-10-10 08:00:00 | Tanggal: 10/10/2026 Jam Pasang: 08.00 - 12.00 Note: Hubungi sebelum ke lokasi, terimakasih.  "/>
    <s v="FCC"/>
    <d v="2026-09-10T11:55:13"/>
    <d v="2026-10-10T08:00:00"/>
    <m/>
    <s v="PS"/>
    <s v="BANGIL"/>
    <s v="NO ADDON"/>
    <n v="20261010"/>
    <s v="Completed"/>
    <s v="HSI Bisnis Basic Promo Hari Pelanggan Nasional PSB 70% - 100 Mbps Dual Band"/>
    <s v="INDIBIZ"/>
    <m/>
    <m/>
    <d v="2026-10-10T08:00:00"/>
    <s v="2026-10-10 08:00:00 | Tanggal: 10/10/2026 Jam Pasang: 08.00 - 12.00 Note: Hubungi sebelum ke lokasi, terimakasih.  "/>
    <n v="2026"/>
    <n v="10"/>
    <n v="10"/>
    <d v="2026-10-10T00:00:00"/>
    <n v="-0.33333333333575865"/>
    <x v="0"/>
  </r>
  <r>
    <n v="804"/>
    <n v="1002634737"/>
    <n v="3"/>
    <x v="5"/>
    <n v="5"/>
    <s v="SIDOARJO"/>
    <s v="PASURUAN"/>
    <s v="BEJ"/>
    <s v="REG"/>
    <s v="AO"/>
    <x v="0"/>
    <s v="1P INET"/>
    <s v="Completed (PS)"/>
    <s v="RBS-Regional 3"/>
    <d v="2026-10-13T11:28:42"/>
    <d v="2026-10-13T18:35:12"/>
    <n v="69409267"/>
    <m/>
    <n v="152742207821"/>
    <s v="Jaya blok nusantara"/>
    <s v="ODP-BEJ-FR/06 FR/D02/06.01"/>
    <s v="WO066320455"/>
    <m/>
    <m/>
    <m/>
    <n v="112.721522209369"/>
    <n v="-7.6075577299559303"/>
    <s v="|MB00450|MYIA-045494746116/POI/Anthony/081321999782/leeanthony878@yahoo.com"/>
    <s v="MYIB_ASSISTANT"/>
    <m/>
    <m/>
    <m/>
    <m/>
    <m/>
    <m/>
    <m/>
    <m/>
    <s v="Management Janji"/>
    <s v="2026-10-14 08:00:00 | Manja : 14 Okt 2026 Jam : Pagi (08.00) Note : Hubungi pelanggan terlebih dahulu"/>
    <s v="FCC"/>
    <s v="13-10-2026 12:10:23"/>
    <d v="2026-10-14T08:00:00"/>
    <m/>
    <s v="PS"/>
    <s v="PANDAAN"/>
    <s v="NO ADDON"/>
    <n v="20261013"/>
    <s v="Completed"/>
    <s v="HSI Bisnis PSB 70% - 300 Mbps"/>
    <s v="INDIBIZ"/>
    <m/>
    <m/>
    <d v="2026-10-14T08:00:00"/>
    <s v="2026-10-14 08:00:00 | Manja : 14 Okt 2026 Jam : Pagi (08.00) Note : Hubungi pelanggan terlebih dahulu"/>
    <n v="2026"/>
    <n v="10"/>
    <n v="13"/>
    <d v="2026-10-13T00:00:00"/>
    <n v="-1.3333333333357587"/>
    <x v="0"/>
  </r>
  <r>
    <n v="805"/>
    <n v="1002630881"/>
    <n v="3"/>
    <x v="5"/>
    <n v="5"/>
    <s v="SIDOARJO"/>
    <s v="PASURUAN"/>
    <s v="BEJ"/>
    <s v="REG"/>
    <s v="AO"/>
    <x v="0"/>
    <s v="1P INET"/>
    <s v="98 | OSS - CANCEL COMPLETE"/>
    <s v="RBS-Regional 3"/>
    <d v="2026-10-10T12:43:46"/>
    <d v="2026-10-13T16:48:28"/>
    <n v="69407854"/>
    <m/>
    <n v="152742207099"/>
    <s v="Jaya blok nusantara"/>
    <s v="ODP-BEJ-FR/06 FR/D02/06.01"/>
    <s v="WO066152797"/>
    <m/>
    <m/>
    <m/>
    <n v="112.72086757"/>
    <n v="-7.6076107889999998"/>
    <s v="|MB00449|MYIA-031142329528/POI/bapak/081321999782/leeanthony878@yahoo.com"/>
    <s v="MYIB_ASSISTANT"/>
    <m/>
    <m/>
    <m/>
    <m/>
    <m/>
    <m/>
    <m/>
    <m/>
    <s v="Management Janji"/>
    <s v="2026-10-11 11:00:00 | Nama : BP ANTHONY No Hp : 081321999782 No Hp Alternatif :  Tanggal : 11 Oktober 2026 Interval : PAGI  Note : Mohon hubungi pelanggan terlebih dahulu "/>
    <s v="FCC"/>
    <d v="2026-10-10T13:40:54"/>
    <d v="2026-10-11T11:00:00"/>
    <s v="Kendala Pelanggan"/>
    <s v="CANCEL"/>
    <s v="PANDAAN"/>
    <s v="NO ADDON"/>
    <m/>
    <s v="Cancel Completed"/>
    <s v="HSI Bisnis PSB 70% - 75 Mbps"/>
    <s v="INDIBIZ"/>
    <m/>
    <m/>
    <d v="2026-10-11T11:00:00"/>
    <s v="2026-10-11 11:00:00 | Nama : BP ANTHONY No Hp : 081321999782 No Hp Alternatif :  Tanggal : 11 Oktober 2026 Interval : PAGI  Note : Mohon hubungi pelanggan terlebih dahulu "/>
    <m/>
    <m/>
    <m/>
    <e v="#NUM!"/>
    <e v="#NUM!"/>
    <x v="1"/>
  </r>
  <r>
    <n v="806"/>
    <n v="1002629522"/>
    <n v="3"/>
    <x v="5"/>
    <n v="5"/>
    <s v="SIDOARJO"/>
    <s v="PASURUAN"/>
    <s v="GEM"/>
    <s v="REG"/>
    <s v="AO"/>
    <x v="0"/>
    <s v="1P INET"/>
    <s v="Completed (PS)"/>
    <s v="RBS-Regional 3"/>
    <d v="2026-10-09T11:47:35"/>
    <d v="2026-10-13T15:56:02"/>
    <n v="69407267"/>
    <m/>
    <n v="152743216165"/>
    <s v="PT. Lastana Express Indonesia"/>
    <s v="ODP-GEM-FA/12 FA/D03/12.01"/>
    <s v="WO066080140"/>
    <m/>
    <m/>
    <m/>
    <n v="112.6929583"/>
    <n v="-7.5625732000000001"/>
    <s v="|MN00483|MYIA-097755367965/POI/Fasnan Wismara Agni/08121029533/f.agni@lazada.com"/>
    <s v="MYIB_ASSISTANT"/>
    <m/>
    <m/>
    <m/>
    <m/>
    <m/>
    <m/>
    <m/>
    <m/>
    <s v="Management Janji"/>
    <s v="2026-10-13 08:00:00 | Tanggal : 13 Oktober 2026 Jam : pagi  Hubungi pelanggan sebelum ke lokasi "/>
    <s v="FCC"/>
    <d v="2026-09-10T11:55:13"/>
    <d v="2026-10-13T08:00:00"/>
    <m/>
    <s v="PS"/>
    <s v="PANDAAN"/>
    <s v="NO ADDON"/>
    <n v="20261013"/>
    <s v="Completed"/>
    <s v="HSI Bisnis Promo Hari Pelanggan Nasional PSB 70% - 75 Mbps"/>
    <s v="INDIBIZ"/>
    <m/>
    <m/>
    <d v="2026-10-13T08:00:00"/>
    <s v="2026-10-13 08:00:00 | Tanggal : 13 Oktober 2026 Jam : pagi  Hubungi pelanggan sebelum ke lokasi "/>
    <n v="2026"/>
    <n v="10"/>
    <n v="13"/>
    <d v="2026-10-13T00:00:00"/>
    <n v="-0.33333333333575865"/>
    <x v="0"/>
  </r>
  <r>
    <n v="807"/>
    <n v="1002623776"/>
    <n v="3"/>
    <x v="5"/>
    <n v="5"/>
    <s v="PASURUAN"/>
    <s v="PASURUAN"/>
    <s v="GRA"/>
    <s v="REG"/>
    <s v="AO"/>
    <x v="0"/>
    <m/>
    <s v="Completed (PS)"/>
    <s v="RBS-Regional 3"/>
    <d v="2026-10-06T10:18:44"/>
    <d v="2026-10-07T11:38:48"/>
    <n v="69404808"/>
    <m/>
    <n v="152738202098"/>
    <s v="WARUNG SUKO JAGAL"/>
    <s v="ODP-GRA-FD/21"/>
    <s v="WO065841967"/>
    <m/>
    <m/>
    <m/>
    <n v="113.0133452"/>
    <n v="-7.7218287999999999"/>
    <s v="|MN00025|/WARUNG SUKO JAGAL/WINBACK 2.0 HSI B2B (1:2) 50MBPS 320RB PSB DISC 70%//Yhurissyivella@gmail.com/YHURISSYIVELLA/85748617401"/>
    <s v="Sales Force DBS"/>
    <m/>
    <m/>
    <m/>
    <m/>
    <m/>
    <m/>
    <m/>
    <m/>
    <s v="Management Janji"/>
    <s v="2026-10-07 08:00:00|Nama Pic : bu YHURISSYIVELLA No Hp Pic : 085748617401 No alt : - Jam Pemasangan : pagi  Tanggal Pemasangan : 7 Oktober 2026|40951375|MYDITA"/>
    <s v="FCC"/>
    <d v="2026-06-10T10:24:53"/>
    <d v="2026-10-07T08:00:00"/>
    <m/>
    <s v="PS"/>
    <s v="X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8:00:00"/>
    <s v="2026-10-07 08:00:00|Nama Pic : bu YHURISSYIVELLA No Hp Pic : 085748617401 No alt : - Jam Pemasangan : pagi  Tanggal Pemasangan : 7 Oktober 2026|40951375|MYDITA"/>
    <n v="2026"/>
    <n v="10"/>
    <n v="7"/>
    <d v="2026-10-07T00:00:00"/>
    <n v="-0.33333333333575865"/>
    <x v="0"/>
  </r>
  <r>
    <n v="808"/>
    <n v="1002624490"/>
    <n v="3"/>
    <x v="5"/>
    <n v="5"/>
    <s v="SIDOARJO"/>
    <s v="PASURUAN"/>
    <s v="PDA"/>
    <s v="REG"/>
    <s v="AO"/>
    <x v="0"/>
    <s v="1P INET"/>
    <s v="Completed (PS)"/>
    <s v="RBS-Regional 3"/>
    <d v="2026-10-06T14:08:35"/>
    <d v="2026-10-07T10:47:39"/>
    <n v="69405102"/>
    <m/>
    <n v="152741225169"/>
    <s v="Aurora Boga In"/>
    <s v="ODP-PDA-FAH/06 FAH/D02/06.01"/>
    <s v="WO065861769"/>
    <m/>
    <m/>
    <m/>
    <n v="112.69867000000001"/>
    <n v="-7.6689129999999999"/>
    <s v="|MN02559|MYIA-001437774336/POI/Muhamad Ghiffary/087774122266/auroramarketing6@gmail.com"/>
    <s v="MYIB_ASSISTANT"/>
    <m/>
    <m/>
    <m/>
    <m/>
    <m/>
    <m/>
    <m/>
    <m/>
    <s v="Management Janji"/>
    <s v="2026-10-07 11:00:00 | M Janji : Rabu 07 oktober  2026 Jam Pasang : Pagi / Siang Note : hubungi pelanggan jika ingin ke lokasi, terima kasih."/>
    <s v="FCC"/>
    <d v="2026-06-10T14:25:39"/>
    <d v="2026-10-07T11:00:00"/>
    <m/>
    <s v="PS"/>
    <s v="PANDAAN"/>
    <s v="NO ADDON"/>
    <n v="20261007"/>
    <s v="Completed"/>
    <s v="HSI Bisnis Khusus Winback PSB 70% - 100 Mbps"/>
    <s v="INDIBIZ"/>
    <m/>
    <m/>
    <d v="2026-10-07T11:00:00"/>
    <s v="2026-10-07 11:00:00 | M Janji : Rabu 07 oktober  2026 Jam Pasang : Pagi / Siang Note : hubungi pelanggan jika ingin ke lokasi, terima kasih."/>
    <n v="2026"/>
    <n v="10"/>
    <n v="7"/>
    <d v="2026-10-07T00:00:00"/>
    <n v="-0.45833333333575865"/>
    <x v="0"/>
  </r>
  <r>
    <n v="809"/>
    <n v="1002627707"/>
    <n v="3"/>
    <x v="5"/>
    <n v="5"/>
    <s v="SIDOARJO"/>
    <s v="PASURUAN"/>
    <s v="PDA"/>
    <s v="REG"/>
    <s v="AO"/>
    <x v="0"/>
    <m/>
    <s v="Completed (PS)"/>
    <s v="RBS-Regional 3"/>
    <d v="2026-10-08T13:34:10"/>
    <d v="2026-10-09T09:27:13"/>
    <n v="69406478"/>
    <m/>
    <n v="152741225174"/>
    <s v="DALWA MART NOGOSARI PANDAAN"/>
    <s v="ODP-PDA-FA/20"/>
    <s v="WO066017041"/>
    <m/>
    <m/>
    <m/>
    <n v="112.7029493"/>
    <n v="-7.6354490000000004"/>
    <s v="|MN02627|/DALWA MART NOGOSARI PANDAAN/PROMO H2 HSI B2B BASIC + OCA (1:2) 50MBPS 310,5RB PSB DISC 70%//suhadiefendi@gmail.com/YUDI ARIFIN/8113334114"/>
    <s v="Sales Force DBS"/>
    <m/>
    <m/>
    <m/>
    <m/>
    <m/>
    <m/>
    <m/>
    <m/>
    <s v="Management Janji"/>
    <s v="2026-10-09 15:00:00|Nama Pic : BP YUDI No Hp Pic : 08113334114 Jam Pemasangan : 08:00 - 12.00 Tanggal Pemasangan : JUMAT 09 OKTOBER 2026 Info Tambahan : Hubungi pelanggan sebelum datang ke lokasi|40000798|MYDITA"/>
    <s v="FCC"/>
    <d v="2026-08-10T13:40:32"/>
    <d v="2026-10-09T15:00:00"/>
    <m/>
    <s v="PS"/>
    <s v="PANDAAN"/>
    <s v="OCA"/>
    <n v="20261009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09T15:00:00"/>
    <s v="2026-10-09 15:00:00|Nama Pic : BP YUDI No Hp Pic : 08113334114 Jam Pemasangan : 08:00 - 12.00 Tanggal Pemasangan : JUMAT 09 OKTOBER 2026 Info Tambahan : Hubungi pelanggan sebelum datang ke lokasi|40000798|MYDITA"/>
    <n v="2026"/>
    <n v="10"/>
    <n v="9"/>
    <d v="2026-10-09T00:00:00"/>
    <n v="-0.625"/>
    <x v="0"/>
  </r>
  <r>
    <n v="810"/>
    <n v="1002632167"/>
    <n v="3"/>
    <x v="5"/>
    <n v="5"/>
    <s v="SIDOARJO"/>
    <s v="PASURUAN"/>
    <s v="PDA"/>
    <s v="REG"/>
    <s v="AO"/>
    <x v="0"/>
    <m/>
    <s v="Completed (PS)"/>
    <s v="RBS-Regional 3"/>
    <d v="2026-10-12T09:39:55"/>
    <d v="2026-10-13T13:55:30"/>
    <n v="69408409"/>
    <m/>
    <n v="152741225182"/>
    <s v="PT BEHAESTEX"/>
    <s v="ODP-PDA-FA/44"/>
    <s v="WO066239418"/>
    <m/>
    <m/>
    <m/>
    <n v="112.70147551688299"/>
    <n v="-7.6371106074490998"/>
    <s v="AMRBS;940137;AM;ISTIHAMIN FITRIYAH;RBS-3;SURAMADU;PSB;PT BEHAESTEX;NUR YAHYA;08999839222;bhs.pdn@gmail.com;HSI Bisnis (1:1) 300 Mbps (Rp 1.499.000) PSB Rp 150.000;"/>
    <s v="Account Manager"/>
    <m/>
    <m/>
    <m/>
    <m/>
    <m/>
    <m/>
    <m/>
    <m/>
    <s v="Management Janji"/>
    <s v="2026-10-16 08:00:00|Nama PIC : Bp Faisal No Hp : 08999839222 Alt : - Manja : 16 Okt 2026 Jam : Pagi / Siang Note : Hubungi pelanggan terlebih dahulu|40951378|MYDITA"/>
    <s v="FCC"/>
    <d v="2026-12-10T09:55:24"/>
    <d v="2026-10-16T08:00:00"/>
    <m/>
    <s v="PS"/>
    <s v="PANDAAN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Nama PIC : Bp Faisal No Hp : 08999839222 Alt : - Manja : 16 Okt 2026 Jam : Pagi / Siang Note : Hubungi pelanggan terlebih dahulu|40951378|MYDITA"/>
    <n v="2026"/>
    <n v="10"/>
    <n v="13"/>
    <d v="2026-10-13T00:00:00"/>
    <n v="-3.3333333333357587"/>
    <x v="0"/>
  </r>
  <r>
    <n v="811"/>
    <n v="1002634984"/>
    <n v="3"/>
    <x v="5"/>
    <n v="5"/>
    <s v="SIDOARJO"/>
    <s v="PASURUAN"/>
    <s v="PDA"/>
    <s v="REG"/>
    <s v="AO"/>
    <x v="0"/>
    <m/>
    <s v="Completed (PS)"/>
    <s v="RBS-Regional 3"/>
    <d v="2026-10-13T13:19:21"/>
    <d v="2026-10-14T15:36:30"/>
    <n v="69409390"/>
    <m/>
    <n v="152741225191"/>
    <s v="CV GELORA BANGUN PERTIWI"/>
    <s v="ODP-PDA-FW/17"/>
    <s v="WO066354211"/>
    <m/>
    <m/>
    <m/>
    <n v="112.71370188989999"/>
    <n v="-7.6943051329770604"/>
    <s v="AMRBS;940137;AM;ISTIHAMIN FITRI;RBS-3;SURAMADU;PSB;CV GELORA BANGUN PERTIWI;HSI Bisnis (1:1) 150 Mbps (Rp 819.000) PSB Rp 150.000;08999839222;bhs.pdn@gmail.com;TAUFIQURRAHMAN,S.Kom;Jl. Rambutan No.2, Kedung, Karang Jati, Kec. Pandaan, Pasuruan, Jawa Timur"/>
    <s v="Account Manager"/>
    <m/>
    <m/>
    <m/>
    <m/>
    <m/>
    <m/>
    <m/>
    <m/>
    <s v="Management Janji"/>
    <s v="2026-10-20 08:00:00|Jam Pemasangan : 08:00 - 12.00 Tanggal Pemasangan : SELASA 20 OKTOBER 2026 Info Tambahan : Hubungi pelanggan sebelum datang ke lokasi|40000798|MYDITA"/>
    <s v="FCC"/>
    <s v="13-10-2026 13:25:28"/>
    <d v="2026-10-20T08:00:00"/>
    <m/>
    <s v="PS"/>
    <s v="PANDAAN"/>
    <s v="NO ADDON"/>
    <n v="20261014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10-20T08:00:00"/>
    <s v="2026-10-20 08:00:00|Jam Pemasangan : 08:00 - 12.00 Tanggal Pemasangan : SELASA 20 OKTOBER 2026 Info Tambahan : Hubungi pelanggan sebelum datang ke lokasi|40000798|MYDITA"/>
    <n v="2026"/>
    <n v="10"/>
    <n v="14"/>
    <d v="2026-10-14T00:00:00"/>
    <n v="-6.3333333333357587"/>
    <x v="0"/>
  </r>
  <r>
    <n v="812"/>
    <n v="1002632657"/>
    <n v="3"/>
    <x v="5"/>
    <n v="5"/>
    <s v="SIDOARJO"/>
    <s v="PASURUAN"/>
    <s v="PDA"/>
    <s v="REG"/>
    <s v="AO"/>
    <x v="0"/>
    <m/>
    <s v="FCC - HD1A - INPROGRESS FOLLOW UP"/>
    <s v="RBS-Regional 3"/>
    <d v="2026-10-12T11:43:22"/>
    <d v="2026-10-12T15:21:07"/>
    <n v="69408534"/>
    <m/>
    <n v="152741225186"/>
    <s v="CV ARFA SEJAHTERA"/>
    <s v="ODP-PDA-FAU/27"/>
    <m/>
    <m/>
    <m/>
    <m/>
    <n v="112.708818995239"/>
    <n v="-7.6833858176017502"/>
    <s v="AMRBS;940137;AM;ISTIHAMIN FITRI;RBS-3;SURAMADU;PSB;CV ARFA SEJAHTERA;HSI Bisnis (1:1) 150 Mbps (Rp 819.000) PSB Rp 150.000;08999839222;bhs.pdn@gmail.com;MUHAMMAD HAYKAL MARTAK;Suwo Kulon Embong , Suwayuwo, Kec. Sukorejo, Pasuruan, Jawa Timur 67161"/>
    <s v="Account Manager"/>
    <m/>
    <m/>
    <m/>
    <m/>
    <m/>
    <m/>
    <m/>
    <m/>
    <m/>
    <m/>
    <m/>
    <d v="2026-12-10T12:25:16"/>
    <m/>
    <m/>
    <s v="FCC"/>
    <s v="PANDAAN"/>
    <s v="NO ADDON"/>
    <m/>
    <s v="FOLLOW UP : Follow Up Ghina Swanti Ariesa 40941148|MYDITA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1"/>
  </r>
  <r>
    <n v="813"/>
    <n v="1002632616"/>
    <n v="3"/>
    <x v="5"/>
    <n v="5"/>
    <s v="SIDOARJO"/>
    <s v="PASURUAN"/>
    <s v="PDA"/>
    <s v="REG"/>
    <s v="AO"/>
    <x v="0"/>
    <m/>
    <s v="CANCEL COMPLETED"/>
    <s v="RBS-Regional 3"/>
    <d v="2026-10-12T11:30:47"/>
    <d v="2026-10-12T17:56:02"/>
    <n v="69408531"/>
    <m/>
    <n v="152741225185"/>
    <s v="CV GELORA BANGUN PERTIWI"/>
    <s v="ODP-PDA-FW/17"/>
    <m/>
    <m/>
    <m/>
    <m/>
    <n v="112.70269145079899"/>
    <n v="-7.6652605462235499"/>
    <s v="AMRBS;940137;AM;ISTIHAMIN FITRI;RBS-3;SURAMADU;PSB;CV GELORA BANGUN PERTIWI;HSI Bisnis (1:1) 150 Mbps (Rp 819.000) PSB Rp 150.000;08999839222;bhs.pdn@gmail.com;TAUFIQURRAHMAN,S.Kom;Jl. Rambutan No.2, Kedung, Karang Jati, Kec. Pandaan, Pasuruan, Jawa Timur"/>
    <s v="Account Manager"/>
    <m/>
    <m/>
    <m/>
    <m/>
    <m/>
    <m/>
    <m/>
    <m/>
    <m/>
    <m/>
    <m/>
    <d v="2026-12-10T11:40:30"/>
    <m/>
    <m/>
    <s v="REJECT_FCC"/>
    <s v="PANDAAN"/>
    <s v="NO ADDON"/>
    <m/>
    <s v="DECLINE : Decline - Batal Order Novin Dwigo Prayudha 4096137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814"/>
    <n v="1002621479"/>
    <n v="3"/>
    <x v="5"/>
    <n v="5"/>
    <s v="SIDOARJO"/>
    <s v="PASURUAN"/>
    <s v="PDA"/>
    <s v="REG"/>
    <s v="AO"/>
    <x v="0"/>
    <s v="1P INET"/>
    <s v="98 | OSS - CANCEL COMPLETE"/>
    <s v="RBS-Regional 3"/>
    <d v="2026-10-04T16:13:48"/>
    <d v="2026-10-06T10:53:05"/>
    <n v="69403962"/>
    <m/>
    <n v="152741225071"/>
    <s v="Sport Station"/>
    <s v="ODP-PDA-FAA/31"/>
    <s v="WO065717494"/>
    <m/>
    <m/>
    <m/>
    <n v="112.67480639999999"/>
    <n v="-7.7031757000000001"/>
    <s v="|MN02280|MYIA-033300865008/POI/Maskur Rizal Aswandi Putra/087765630195/maskurrizal9@gmail.com"/>
    <s v="MYIB_ASSISTANT"/>
    <m/>
    <m/>
    <m/>
    <m/>
    <m/>
    <m/>
    <m/>
    <m/>
    <s v="Management Janji"/>
    <s v="2026-10-05 15:00:00 | Nama Pic : BP MASKUR No Hp Pic : 087765630195 Jam Pemasangan : 08:00 - 12.00 Tanggal Pemasangan : SENIN 05 OKTOBER 2026 Info Tambahan : Hubungi pelanggan sebelum datang ke lokasi"/>
    <s v="FCC"/>
    <d v="2026-04-10T16:25:44"/>
    <d v="2026-10-05T15:00:00"/>
    <s v="Kendala Teknik"/>
    <s v="CANCEL"/>
    <s v="PANDAAN"/>
    <s v="NO ADDON"/>
    <m/>
    <s v="Cancel Completed"/>
    <s v="HSI Bisnis Promo Hari Pelanggan Nasional PSB 70% - 50 Mbps"/>
    <s v="INDIBIZ"/>
    <m/>
    <m/>
    <d v="2026-10-05T15:00:00"/>
    <s v="2026-10-05 15:00:00 | Nama Pic : BP MASKUR No Hp Pic : 087765630195 Jam Pemasangan : 08:00 - 12.00 Tanggal Pemasangan : SENIN 05 OKTOBER 2026 Info Tambahan : Hubungi pelanggan sebelum datang ke lokasi"/>
    <m/>
    <m/>
    <m/>
    <e v="#NUM!"/>
    <e v="#NUM!"/>
    <x v="1"/>
  </r>
  <r>
    <n v="815"/>
    <n v="1002622646"/>
    <n v="3"/>
    <x v="5"/>
    <n v="5"/>
    <s v="SIDOARJO"/>
    <s v="PASURUAN"/>
    <s v="PDA"/>
    <s v="REG"/>
    <s v="AO"/>
    <x v="0"/>
    <s v="1P INET"/>
    <s v="98 | OSS - CANCEL COMPLETE"/>
    <s v="RBS-Regional 3"/>
    <d v="2026-10-05T14:22:35"/>
    <d v="2026-10-06T11:37:12"/>
    <n v="69404430"/>
    <m/>
    <n v="152741225111"/>
    <s v="Sport station"/>
    <s v="ODP-PDA-FAE/06"/>
    <s v="WO065779661"/>
    <m/>
    <m/>
    <m/>
    <n v="112.67480639999999"/>
    <n v="-7.7031757000000001"/>
    <s v="|MN02280|MYIA-018959900424/POI/Maskur Rizal Aswandi Putra/087765630195/maskurrizal9@gmail.com"/>
    <s v="MYIB_ASSISTANT"/>
    <m/>
    <m/>
    <m/>
    <m/>
    <m/>
    <m/>
    <m/>
    <m/>
    <s v="Management Janji"/>
    <s v="2026-10-06 11:00:00 | Waktu pemasangan: 06 oktober 2026 Jam pemasangan : 08.00 - 12.00 Mohon hubungi pelanggan sebelum ke lokasi  Terima kasih "/>
    <s v="FCC"/>
    <d v="2026-05-10T14:25:44"/>
    <d v="2026-10-06T11:00:00"/>
    <s v="Kendala Teknik"/>
    <s v="CANCEL"/>
    <s v="PANDAAN"/>
    <s v="NO ADDON"/>
    <m/>
    <s v="Cancel Completed"/>
    <s v="HSI Bisnis Promo Hari Pelanggan Nasional PSB 70% - 50 Mbps"/>
    <s v="INDIBIZ"/>
    <m/>
    <m/>
    <d v="2026-10-06T11:00:00"/>
    <s v="2026-10-06 11:00:00 | Waktu pemasangan: 06 oktober 2026 Jam pemasangan : 08.00 - 12.00 Mohon hubungi pelanggan sebelum ke lokasi  Terima kasih "/>
    <m/>
    <m/>
    <m/>
    <e v="#NUM!"/>
    <e v="#NUM!"/>
    <x v="1"/>
  </r>
  <r>
    <n v="816"/>
    <n v="1002632926"/>
    <n v="3"/>
    <x v="5"/>
    <n v="5"/>
    <s v="SIDOARJO"/>
    <s v="PASURUAN"/>
    <s v="PGE"/>
    <s v="REG"/>
    <s v="AO"/>
    <x v="0"/>
    <m/>
    <s v="98 | OSS - CANCEL COMPLETE"/>
    <s v="RBS-Regional 3"/>
    <d v="2026-10-12T13:29:10"/>
    <d v="2026-10-13T14:01:34"/>
    <n v="69408629"/>
    <m/>
    <n v="152746208737"/>
    <s v="VILLA KOEZ 2"/>
    <s v="ODP-PGE-FC/27"/>
    <s v="WO066262011"/>
    <m/>
    <m/>
    <m/>
    <n v="112.6399845"/>
    <n v="-7.6924786000000003"/>
    <s v="|MC30038|/ARIF PUJIANTO/85785469751/arifpujianto1508@gmail.com"/>
    <s v="Sales Force DBS"/>
    <m/>
    <m/>
    <m/>
    <m/>
    <m/>
    <m/>
    <m/>
    <m/>
    <s v="Management Janji"/>
    <s v="2026-10-13 11:00:00|Tanggal pemasangan : 13 Oct 2026 Jam pemasangan : 12.00 Info Tambahan : Hubungi pelanggan dulu sebelum ke lokasi terima kasih.|40941148|MYDITA"/>
    <s v="FCC"/>
    <d v="2026-12-10T13:39:57"/>
    <d v="2026-10-13T11:00:00"/>
    <s v="Kendala Pelanggan"/>
    <s v="CANCEL"/>
    <s v="PANDAAN"/>
    <s v="OCA"/>
    <m/>
    <s v="Cancel 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13T11:00:00"/>
    <s v="2026-10-13 11:00:00|Tanggal pemasangan : 13 Oct 2026 Jam pemasangan : 12.00 Info Tambahan : Hubungi pelanggan dulu sebelum ke lokasi terima kasih.|40941148|MYDITA"/>
    <m/>
    <m/>
    <m/>
    <e v="#NUM!"/>
    <e v="#NUM!"/>
    <x v="1"/>
  </r>
  <r>
    <n v="817"/>
    <n v="1002630937"/>
    <n v="3"/>
    <x v="5"/>
    <n v="5"/>
    <s v="SIDOARJO"/>
    <s v="PASURUAN"/>
    <s v="PWS"/>
    <s v="REG"/>
    <s v="AO"/>
    <x v="0"/>
    <m/>
    <s v="Completed (PS)"/>
    <s v="RBS-Regional 3"/>
    <d v="2026-10-10T13:40:52"/>
    <d v="2026-10-12T20:01:44"/>
    <n v="69407912"/>
    <m/>
    <n v="152740208032"/>
    <s v="WARUNG KOPI KETUA"/>
    <s v="ODP-PWS-FL/43"/>
    <s v="WO066177666"/>
    <m/>
    <m/>
    <m/>
    <n v="112.72353459999999"/>
    <n v="-7.7194038999999997"/>
    <s v="|MN01982|/WARUNG KOPI KETUA/WINBACK HSI B2B + OCA BREACH CHECKER (1:1) 200MBPS 920,5RB PSB DISC 70%/PSN/Hurrotin125@gmail.com/HURROTIN/82339707081"/>
    <s v="Sales Force DBS"/>
    <m/>
    <m/>
    <m/>
    <m/>
    <m/>
    <m/>
    <m/>
    <m/>
    <s v="Management Janji"/>
    <s v="2026-10-12 08:00:00|Nama : BP RIDWAN (ANAK) No Hp : 08139374835 No Hp Alternatif :  Tanggal : 11 Oktober 2026 Interval : SIANG Note : Mohon hubungi pelanggan terlebih dahulu |40900827|MYDITA"/>
    <s v="FCC"/>
    <d v="2026-10-10T13:55:42"/>
    <d v="2026-10-12T08:00:00"/>
    <m/>
    <s v="PS"/>
    <s v="PANDAAN"/>
    <s v="OCA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8:00:00"/>
    <s v="2026-10-12 08:00:00|Nama : BP RIDWAN (ANAK) No Hp : 08139374835 No Hp Alternatif :  Tanggal : 11 Oktober 2026 Interval : SIANG Note : Mohon hubungi pelanggan terlebih dahulu |40900827|MYDITA"/>
    <n v="2026"/>
    <n v="10"/>
    <n v="12"/>
    <d v="2026-10-12T00:00:00"/>
    <n v="-0.33333333333575865"/>
    <x v="0"/>
  </r>
  <r>
    <n v="818"/>
    <n v="1002619094"/>
    <n v="3"/>
    <x v="5"/>
    <n v="5"/>
    <s v="PASURUAN"/>
    <s v="PASURUAN"/>
    <s v="PSN"/>
    <s v="REG"/>
    <s v="AO"/>
    <x v="0"/>
    <m/>
    <s v="Completed (PS)"/>
    <s v="RBS-Regional 3"/>
    <d v="2026-10-02T09:17:06"/>
    <d v="2026-10-02T19:32:23"/>
    <n v="69402758"/>
    <m/>
    <n v="152729256775"/>
    <s v="WARUNG KOPI JOG"/>
    <s v="ODP-PSN-FV/54"/>
    <s v="WO065552616"/>
    <m/>
    <m/>
    <m/>
    <n v="112.91883919999999"/>
    <n v="-7.6454184999999999"/>
    <s v="|MN01982|/WARUNG KOPI JOG/WINBACK 2.0 HSI B2B (1:1) 75MBPS 415RB PSB DISC 70%/PSN/sekirooanj21@gmail.com/EKO WIDODO /82143398425"/>
    <s v="Sales Force DBS"/>
    <m/>
    <m/>
    <m/>
    <m/>
    <m/>
    <m/>
    <m/>
    <m/>
    <s v="Management Janji"/>
    <s v="2026-10-03 08:00:00|Jam pemasangan : 12.00 Info Tambahan : Hubungi pelanggan dulu sebelum ke lokasi terimakasih|40951377|MYDITA"/>
    <s v="FCC"/>
    <d v="2026-02-10T09:26:25"/>
    <d v="2026-10-03T08:00:00"/>
    <m/>
    <s v="PS"/>
    <s v="PASURUAN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8:00:00"/>
    <s v="2026-10-03 08:00:00|Jam pemasangan : 12.00 Info Tambahan : Hubungi pelanggan dulu sebelum ke lokasi terimakasih|40951377|MYDITA"/>
    <n v="2026"/>
    <n v="10"/>
    <n v="2"/>
    <d v="2026-10-02T00:00:00"/>
    <n v="-1.3333333333357587"/>
    <x v="0"/>
  </r>
  <r>
    <n v="819"/>
    <n v="1002623132"/>
    <n v="3"/>
    <x v="5"/>
    <n v="5"/>
    <s v="PASURUAN"/>
    <s v="PASURUAN"/>
    <s v="PSN"/>
    <s v="REG"/>
    <s v="AO"/>
    <x v="0"/>
    <m/>
    <s v="Completed (PS)"/>
    <s v="RBS-Regional 3"/>
    <d v="2026-10-05T16:34:20"/>
    <d v="2026-10-07T09:06:58"/>
    <n v="69404570"/>
    <m/>
    <n v="152729256701"/>
    <s v="KOS CEMARA 2"/>
    <s v="ODP-PSN-FM/105"/>
    <s v="WO065803473"/>
    <m/>
    <m/>
    <m/>
    <n v="112.88468810000001"/>
    <n v="-7.6513165000000001"/>
    <s v="|MN02680 |/KOS CEMARA 2/WINBACK 2.0 HSI B2B (1:2) 50MBPS 320RB PSB DISC 70%//rosy.utami@gmail.com/ROSY RETNO UTAMI/81231134040"/>
    <s v="Sales Force DBS"/>
    <m/>
    <m/>
    <m/>
    <m/>
    <m/>
    <m/>
    <m/>
    <m/>
    <s v="Management Janji"/>
    <s v="2026-10-06 15:00:00|Tanggal Pemasangan : 06 Oktober 2026 Jam Pemasangan : 08:00 15:00 Info Tambahan : Hubungi pelanggan dulu sebelum ke lokasi terimakasih|40961370|MYDITA"/>
    <s v="FCC"/>
    <d v="2026-05-10T17:25:47"/>
    <d v="2026-10-06T15:00:00"/>
    <m/>
    <s v="PS"/>
    <s v="PASURUAN"/>
    <s v="NO ADDON"/>
    <n v="20261007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10-06T15:00:00"/>
    <s v="2026-10-06 15:00:00|Tanggal Pemasangan : 06 Oktober 2026 Jam Pemasangan : 08:00 15:00 Info Tambahan : Hubungi pelanggan dulu sebelum ke lokasi terimakasih|40961370|MYDITA"/>
    <n v="2026"/>
    <n v="10"/>
    <n v="7"/>
    <d v="2026-10-07T00:00:00"/>
    <n v="0.375"/>
    <x v="0"/>
  </r>
  <r>
    <n v="820"/>
    <n v="1002626615"/>
    <n v="3"/>
    <x v="5"/>
    <n v="5"/>
    <s v="PASURUAN"/>
    <s v="PASURUAN"/>
    <s v="PSN"/>
    <s v="REG"/>
    <s v="AO"/>
    <x v="0"/>
    <s v="1P INET"/>
    <s v="Completed (PS)"/>
    <s v="RBS-Regional 3"/>
    <d v="2026-10-07T15:39:35"/>
    <d v="2026-10-08T17:20:11"/>
    <n v="69406020"/>
    <m/>
    <n v="152729256959"/>
    <s v="PT Kharisma Samudera Indonesia"/>
    <s v="ODP-PSN-FA/11 FA/D01/11.01"/>
    <s v="WO065953055"/>
    <m/>
    <m/>
    <m/>
    <n v="112.812544"/>
    <n v="-7.6266809999999996"/>
    <s v="|MC80156|MYIA-075787076801/POI/ainun harisma/085186681629/aharisma.kbi@gmail.com"/>
    <s v="MYIB_ASSISTANT"/>
    <m/>
    <m/>
    <m/>
    <m/>
    <m/>
    <m/>
    <m/>
    <m/>
    <s v="Management Janji"/>
    <s v="2026-10-08 15:00:00 | Tanggal pemasangan: 08/10/2026 Jam pemasangan : pagi / siang Info Tambahan : Hubungi pelanggan dulu sebelum ke lokasi. terima kasih"/>
    <s v="FCC"/>
    <d v="2026-07-10T15:55:12"/>
    <d v="2026-10-08T15:00:00"/>
    <m/>
    <s v="PS"/>
    <s v="PASURUAN"/>
    <s v="NO ADDON"/>
    <n v="20261008"/>
    <s v="Completed"/>
    <s v="HSI Bisnis Promo Hari Pelanggan Nasional PSB 70% - 100 Mbps"/>
    <s v="INDIBIZ"/>
    <m/>
    <m/>
    <d v="2026-10-08T15:00:00"/>
    <s v="2026-10-08 15:00:00 | Tanggal pemasangan: 08/10/2026 Jam pemasangan : pagi / siang Info Tambahan : Hubungi pelanggan dulu sebelum ke lokasi. terima kasih"/>
    <n v="2026"/>
    <n v="10"/>
    <n v="8"/>
    <d v="2026-10-08T00:00:00"/>
    <n v="-0.625"/>
    <x v="0"/>
  </r>
  <r>
    <n v="821"/>
    <n v="1002627546"/>
    <n v="3"/>
    <x v="5"/>
    <n v="5"/>
    <s v="PASURUAN"/>
    <s v="PASURUAN"/>
    <s v="PSN"/>
    <s v="REG"/>
    <s v="AO"/>
    <x v="0"/>
    <m/>
    <s v="Completed (PS)"/>
    <s v="RBS-Regional 3"/>
    <d v="2026-10-08T11:54:34"/>
    <d v="2026-10-09T16:07:05"/>
    <n v="69406425"/>
    <m/>
    <n v="152729256816"/>
    <s v="SDN PUKUL"/>
    <s v="ODP-PSN-FCH/16"/>
    <s v="WO066080403"/>
    <m/>
    <m/>
    <m/>
    <n v="112.8477087"/>
    <n v="-7.6917799999999996"/>
    <s v="|MN00025|/SDN PUKUL/WINBACK 2.0 HSI B2B (1:1) 50MBPS 355RB PSB DISC 70%//sdnpukul01@gmail.com/MOHAMMAD RIZAL/89679910504"/>
    <s v="Sales Force DBS"/>
    <m/>
    <m/>
    <m/>
    <m/>
    <m/>
    <m/>
    <m/>
    <m/>
    <s v="Management Janji"/>
    <s v="2026-10-10 08:00:00|Nama PIC : SDN PUKUL No HP : 089679910504 No Alt : - M Janji : sabtu 10 oktober  2026 Jam Pasang : Pagi / Siang Note : hubungi pelanggan jika ingin ke lokasi, terima kasih. |40951377|MYDITA"/>
    <s v="FCC"/>
    <d v="2026-08-10T11:55:15"/>
    <d v="2026-10-10T08:00:00"/>
    <m/>
    <s v="PS"/>
    <s v="PASURUAN"/>
    <s v="NO ADDON"/>
    <n v="20261009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08:00:00"/>
    <s v="2026-10-10 08:00:00|Nama PIC : SDN PUKUL No HP : 089679910504 No Alt : - M Janji : sabtu 10 oktober  2026 Jam Pasang : Pagi / Siang Note : hubungi pelanggan jika ingin ke lokasi, terima kasih. |40951377|MYDITA"/>
    <n v="2026"/>
    <n v="10"/>
    <n v="9"/>
    <d v="2026-10-09T00:00:00"/>
    <n v="-1.3333333333357587"/>
    <x v="0"/>
  </r>
  <r>
    <n v="822"/>
    <n v="1002627341"/>
    <n v="3"/>
    <x v="5"/>
    <n v="5"/>
    <s v="PASURUAN"/>
    <s v="PASURUAN"/>
    <s v="PSN"/>
    <s v="REG"/>
    <s v="AO"/>
    <x v="0"/>
    <m/>
    <s v="Completed (PS)"/>
    <s v="RBS-Regional 3"/>
    <d v="2026-10-08T10:09:04"/>
    <d v="2026-10-09T23:43:48"/>
    <n v="69406330"/>
    <m/>
    <n v="152729256815"/>
    <s v="LUCKY ESPORT ARENA"/>
    <s v="ODP-PSN-FBL/22"/>
    <s v="WO066106025"/>
    <m/>
    <m/>
    <m/>
    <n v="112.9013241"/>
    <n v="-7.6461983"/>
    <s v="|MN00025|/LUCKY ESPORT ARENA/PROMO H2 HSI B2B BISNIS + NETMONK (1:1) 200MBPS 786,1RB PSB DISC 70%//fandrianto.s@gmail.com/FANDRIANTO/85235555553"/>
    <s v="Sales Force DBS"/>
    <m/>
    <m/>
    <m/>
    <m/>
    <m/>
    <m/>
    <m/>
    <m/>
    <s v="Management Janji"/>
    <s v="2026-10-10 15:00:00|Nama Pic : BP FANDRIANTO No Hp Pic : 085235555553 Jam Pemasangan : 08:00 - 12.00 Tanggal Pemasangan : SABTU 10 OKTOBER 2026 Info Tambahan : Hubungi pelanggan sebelum datang ke lokasi|40000798|MYDITA"/>
    <s v="FCC"/>
    <d v="2026-08-10T10:26:33"/>
    <d v="2026-10-10T15:00:00"/>
    <m/>
    <s v="PS"/>
    <s v="PASURUAN"/>
    <s v="NETMONK"/>
    <n v="20261009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0T15:00:00"/>
    <s v="2026-10-10 15:00:00|Nama Pic : BP FANDRIANTO No Hp Pic : 085235555553 Jam Pemasangan : 08:00 - 12.00 Tanggal Pemasangan : SABTU 10 OKTOBER 2026 Info Tambahan : Hubungi pelanggan sebelum datang ke lokasi|40000798|MYDITA"/>
    <n v="2026"/>
    <n v="10"/>
    <n v="9"/>
    <d v="2026-10-09T00:00:00"/>
    <n v="-1.625"/>
    <x v="0"/>
  </r>
  <r>
    <n v="823"/>
    <n v="1002626606"/>
    <n v="3"/>
    <x v="5"/>
    <n v="5"/>
    <s v="PASURUAN"/>
    <s v="PASURUAN"/>
    <s v="PSN"/>
    <s v="REG"/>
    <s v="AO"/>
    <x v="0"/>
    <s v="1P INET"/>
    <s v="SIBEL - CREATE ORDER FAIL"/>
    <s v="RBS-Regional 3"/>
    <d v="2026-10-07T15:39:21"/>
    <d v="2026-10-08T15:37:18"/>
    <n v="69406020"/>
    <m/>
    <n v="152729256959"/>
    <s v="PT Kharisma Samudera Indonesia"/>
    <s v="ODP-PSN-FA/11 FA/D01/11.01"/>
    <s v="WO065953055"/>
    <m/>
    <m/>
    <m/>
    <n v="112.812544"/>
    <n v="-7.6266809999999996"/>
    <s v="|MC80156|MYIA-075787076801/POI/ainun harisma/085186681629/aharisma.kbi@gmail.com"/>
    <s v="MYIB_ASSISTANT"/>
    <m/>
    <m/>
    <m/>
    <m/>
    <m/>
    <m/>
    <m/>
    <m/>
    <s v="Management Janji"/>
    <s v="2026-10-08 15:00:00 | Tanggal pemasangan: 08/10/2026 Jam pemasangan : pagi / siang Info Tambahan : Hubungi pelanggan dulu sebelum ke lokasi. terima kasih"/>
    <s v="FCC"/>
    <d v="2026-07-10T15:55:12"/>
    <d v="2026-10-08T15:00:00"/>
    <m/>
    <s v="INPROGRESS_SC"/>
    <s v="PASURUAN"/>
    <s v="NO ADDON"/>
    <m/>
    <s v="Error invoking service 'EAI Siebel Adapter', method 'Upsert' at step 'Upsert CA BA SA'.(SBL-BPR-00162) -- Cannot perform 'Upd"/>
    <s v="HSI Bisnis Promo Hari Pelanggan Nasional PSB 70% - 100 Mbps"/>
    <s v="INDIBIZ"/>
    <m/>
    <m/>
    <d v="2026-10-08T15:00:00"/>
    <s v="2026-10-08 15:00:00 | Tanggal pemasangan: 08/10/2026 Jam pemasangan : pagi / siang Info Tambahan : Hubungi pelanggan dulu sebelum ke lokasi. terima kasih"/>
    <m/>
    <m/>
    <m/>
    <e v="#NUM!"/>
    <e v="#NUM!"/>
    <x v="1"/>
  </r>
  <r>
    <n v="824"/>
    <n v="1002627742"/>
    <n v="3"/>
    <x v="5"/>
    <n v="5"/>
    <s v="SIDOARJO"/>
    <s v="INNER - JATIM TIMUR"/>
    <s v="TUN"/>
    <s v="REG"/>
    <s v="AO"/>
    <x v="0"/>
    <m/>
    <s v="Completed (PS)"/>
    <s v="RBS-Regional 3"/>
    <d v="2026-10-08T13:48:17"/>
    <d v="2026-10-09T13:03:05"/>
    <n v="69406511"/>
    <m/>
    <n v="152327226840"/>
    <s v="DALWA MART TULANGAN"/>
    <s v="ODP-TUN-FX/26"/>
    <s v="WO066019895"/>
    <m/>
    <m/>
    <m/>
    <n v="112.64967262744899"/>
    <n v="-7.4692913321637402"/>
    <s v="|MN02627|/DALWA MART TULANGAN/PROMO H2 HSI B2B BASIC + OCA (1:2) 50MBPS 310,5RB PSB DISC 70%//suhadiefendi@gmail.com/YUDI ARIFIN/8113334114"/>
    <s v="Sales Force DBS"/>
    <m/>
    <m/>
    <m/>
    <m/>
    <m/>
    <m/>
    <m/>
    <m/>
    <s v="Management Janji"/>
    <s v="2026-10-09 15:00:00|Nama Pic : DALWA MART TULANGAN No Hp Pic : 08113334114 No alt : - Jam Pemasangan : pagi  Tanggal Pemasangan : 9 Oktober 2026|40961350|MYDITA"/>
    <s v="FCC"/>
    <d v="2026-08-10T14:10:33"/>
    <d v="2026-10-09T15:00:00"/>
    <m/>
    <s v="PS"/>
    <s v="TULANGAN"/>
    <s v="OCA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15:00:00"/>
    <s v="2026-10-09 15:00:00|Nama Pic : DALWA MART TULANGAN No Hp Pic : 08113334114 No alt : - Jam Pemasangan : pagi  Tanggal Pemasangan : 9 Oktober 2026|40961350|MYDITA"/>
    <n v="2026"/>
    <n v="10"/>
    <n v="9"/>
    <d v="2026-10-09T00:00:00"/>
    <n v="-0.625"/>
    <x v="0"/>
  </r>
  <r>
    <n v="825"/>
    <n v="1002636462"/>
    <n v="3"/>
    <x v="5"/>
    <n v="5"/>
    <s v="SIDOARJO"/>
    <s v="INNER - JATIM TIMUR"/>
    <s v="TUN"/>
    <s v="REG"/>
    <s v="AO"/>
    <x v="0"/>
    <s v="1P INET"/>
    <s v="Completed (PS)"/>
    <s v="RBS-Regional 3"/>
    <d v="2026-10-14T11:10:39"/>
    <d v="2026-10-15T12:47:52"/>
    <n v="69409993"/>
    <m/>
    <n v="152327226877"/>
    <s v="ERABLUE KEPADANGAN"/>
    <s v="ODP-TUN-FB/09 FB/D03/01.09"/>
    <s v="WO066390319"/>
    <m/>
    <m/>
    <m/>
    <n v="112.65106900000001"/>
    <n v="-7.4782859999999998"/>
    <s v="|MN00843|MYIA-022806947117/POI/HASBIBINTARO SHIDDIQ/081249549394/nextperdanaone@gmail.com"/>
    <s v="MYIB_ASSISTANT"/>
    <m/>
    <m/>
    <m/>
    <m/>
    <m/>
    <m/>
    <m/>
    <m/>
    <s v="Management Janji"/>
    <s v="2026-10-15 08:00:00 | Nama PIC : ERABLUE KEPADANGAN No HP : 081249549394 Alt :  M Janji : 15/10/2026 Jam Pasang : 08.00 - 13:00  NoteÃ‚Â :  hubungi terlebih dahulu sebelum kelokasi"/>
    <s v="FCC"/>
    <s v="14-10-2026 11:39:56"/>
    <d v="2026-10-15T08:00:00"/>
    <m/>
    <s v="PS"/>
    <s v="TULANGAN"/>
    <s v="NO ADDON"/>
    <n v="20261015"/>
    <s v="Completed"/>
    <s v="HSI Bisnis PSB 70% - 50 Mbps"/>
    <s v="INDIBIZ"/>
    <m/>
    <m/>
    <d v="2026-10-15T08:00:00"/>
    <s v="2026-10-15 08:00:00 | Nama PIC : ERABLUE KEPADANGAN No HP : 081249549394 Alt :  M Janji : 15/10/2026 Jam Pasang : 08.00 - 13:00  NoteÃ‚Â :  hubungi terlebih dahulu sebelum kelokasi"/>
    <n v="2026"/>
    <n v="10"/>
    <n v="15"/>
    <d v="2026-10-15T00:00:00"/>
    <n v="-0.33333333333575865"/>
    <x v="0"/>
  </r>
  <r>
    <n v="826"/>
    <n v="1002630428"/>
    <n v="3"/>
    <x v="5"/>
    <n v="5"/>
    <s v="SIDOARJO"/>
    <s v="INNER - JATIM TIMUR"/>
    <s v="TUN"/>
    <s v="REG"/>
    <s v="AO"/>
    <x v="0"/>
    <m/>
    <s v="CANCEL COMPLETED"/>
    <s v="RBS-Regional 3"/>
    <d v="2026-10-09T17:00:18"/>
    <d v="2026-10-12T23:20:17"/>
    <n v="69407626"/>
    <m/>
    <n v="152327226596"/>
    <s v="MI DARUSSALAM PEJANGKUNGAN"/>
    <s v="ODP-TUN-FAK/003"/>
    <s v="WO066137494"/>
    <m/>
    <m/>
    <m/>
    <n v="112.7178614"/>
    <n v="-7.4460407999999996"/>
    <s v="|MN00370|/MI DARUSSALAM PEJANGKUNGAN /WINBACK 2.0 HSI B2B (1:1) 50MBPS 355RB PSB DISC 70%//misdarussalam.prambon@gmail.com/MOHAMMAD ABU KHOIR/85648270944"/>
    <s v="Sales Force DBS"/>
    <m/>
    <m/>
    <m/>
    <m/>
    <m/>
    <m/>
    <m/>
    <m/>
    <s v="Management Janji"/>
    <s v="2026-10-11 08:00:00|Nama PIC : bapak abu No HP : 085648270944 Alt :  M Janji : (MINGGU/11/OKTOBER/2026) jam Pasang : 09:00 Note : hubungi pelanggan jika ingin kelokasi|40961371|MYDITA"/>
    <s v="FCC"/>
    <d v="2026-09-10T17:25:25"/>
    <d v="2026-10-11T08:00:00"/>
    <m/>
    <s v="CANCEL"/>
    <s v="TULANGAN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Cancel Completed"/>
    <d v="2026-10-11T08:00:00"/>
    <s v="2026-10-11 08:00:00|Nama PIC : bapak abu No HP : 085648270944 Alt :  M Janji : (MINGGU/11/OKTOBER/2026) jam Pasang : 09:00 Note : hubungi pelanggan jika ingin kelokasi|40961371|MYDITA"/>
    <m/>
    <m/>
    <m/>
    <e v="#NUM!"/>
    <e v="#NUM!"/>
    <x v="1"/>
  </r>
  <r>
    <n v="827"/>
    <n v="1002630392"/>
    <n v="3"/>
    <x v="5"/>
    <n v="5"/>
    <s v="SIDOARJO"/>
    <s v="INNER - JATIM TIMUR"/>
    <s v="GDA"/>
    <s v="REG"/>
    <s v="AO"/>
    <x v="0"/>
    <m/>
    <s v="Completed (PS)"/>
    <s v="RBS-Regional 3"/>
    <d v="2026-10-09T16:43:31"/>
    <d v="2026-10-10T14:16:57"/>
    <n v="69407619"/>
    <m/>
    <n v="152317262353"/>
    <s v="FOTO COPY PRIONO"/>
    <s v="ODP-GDA-FBL/048"/>
    <s v="WO066140609"/>
    <m/>
    <m/>
    <m/>
    <n v="112.75944920000001"/>
    <n v="-7.3874607000000001"/>
    <s v="|MN02620|/FOTO COPY, ATK &amp; JASA PROGRAM/WINBACK 2.0 HSI B2B (1:1) 100MBPS 535RB PSB DISC 70%//Priono.atk@gmail.com/PRIONO, SH/82334646089"/>
    <s v="Sales Force DBS"/>
    <m/>
    <m/>
    <m/>
    <m/>
    <m/>
    <m/>
    <m/>
    <m/>
    <s v="Management Janji"/>
    <s v="2026-10-11 08:00:00|Tanggal : 11 Oktober 2026 Jam : pagi  Hubungi pelanggan sebelum ke lokasi  |40900827|MYDITA"/>
    <s v="FCC"/>
    <d v="2026-09-10T17:25:25"/>
    <d v="2026-10-11T08:00:00"/>
    <m/>
    <s v="PS"/>
    <s v="GEDANGAN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1T08:00:00"/>
    <s v="2026-10-11 08:00:00|Tanggal : 11 Oktober 2026 Jam : pagi  Hubungi pelanggan sebelum ke lokasi  |40900827|MYDITA"/>
    <n v="2026"/>
    <n v="10"/>
    <n v="10"/>
    <d v="2026-10-10T00:00:00"/>
    <n v="-1.3333333333357587"/>
    <x v="0"/>
  </r>
  <r>
    <n v="828"/>
    <n v="1002629504"/>
    <n v="3"/>
    <x v="5"/>
    <n v="5"/>
    <s v="SIDOARJO"/>
    <s v="INNER - JATIM TIMUR"/>
    <s v="GDA"/>
    <s v="REG"/>
    <s v="AO"/>
    <x v="0"/>
    <s v="1P INET"/>
    <s v="Completed (PS)"/>
    <s v="RBS-Regional 3"/>
    <d v="2026-10-09T11:39:39"/>
    <d v="2026-10-09T16:22:45"/>
    <n v="69407257"/>
    <m/>
    <n v="152317262069"/>
    <s v="WARKOP TANIA"/>
    <s v="ODP-GDA-FE/33 FE/D05/33.01"/>
    <s v="WO066079342"/>
    <m/>
    <m/>
    <m/>
    <n v="112.74399016052401"/>
    <n v="-7.3860818949593403"/>
    <s v="MD|MYDB-20261009270521|DN00001/MN00500|WARKOP TANIA|085795570611"/>
    <s v="MYDIGIBIZPARTNER"/>
    <m/>
    <m/>
    <m/>
    <m/>
    <m/>
    <m/>
    <m/>
    <m/>
    <s v="Management Janji"/>
    <s v="2026-10-10 08:00:00 | M Janji : (10/10/2026) jam Pasang : 09:00 Note : hubungi pelanggan jika ingin kelokasi  "/>
    <s v="FCC"/>
    <d v="2026-09-10T11:55:13"/>
    <d v="2026-10-10T08:00:00"/>
    <m/>
    <s v="PS"/>
    <s v="GEDANGAN"/>
    <s v="NO ADDON"/>
    <n v="20261009"/>
    <s v="Completed"/>
    <s v="HSI Bisnis Promo Hari Pelanggan Nasional PSB 70% - 50 Mbps"/>
    <s v="INDIBIZ"/>
    <m/>
    <m/>
    <d v="2026-10-10T08:00:00"/>
    <s v="2026-10-10 08:00:00 | M Janji : (10/10/2026) jam Pasang : 09:00 Note : hubungi pelanggan jika ingin kelokasi  "/>
    <n v="2026"/>
    <n v="10"/>
    <n v="9"/>
    <d v="2026-10-09T00:00:00"/>
    <n v="-1.3333333333357587"/>
    <x v="0"/>
  </r>
  <r>
    <n v="829"/>
    <n v="1002622233"/>
    <n v="3"/>
    <x v="5"/>
    <n v="5"/>
    <s v="SIDOARJO"/>
    <s v="INNER - JATIM TIMUR"/>
    <s v="GDA"/>
    <s v="REG"/>
    <s v="AO"/>
    <x v="0"/>
    <s v="1P INET"/>
    <s v="100 | REVOKE COMPLETED"/>
    <s v="RBS-Regional 3"/>
    <d v="2026-10-05T11:52:35"/>
    <d v="2026-10-06T17:22:57"/>
    <n v="69404266"/>
    <m/>
    <n v="152317262320"/>
    <s v="PT Prima Jaya Mandiri Makmur"/>
    <s v="ODP-GDA-FAH/05"/>
    <s v="WO065760377"/>
    <m/>
    <m/>
    <m/>
    <n v="112.7564718"/>
    <n v="-7.3898845999999896"/>
    <s v="|MC20057|MYIA-048789209668/POI/Leonardo Oetomo/081333565834/ernest@pjmm.co.id"/>
    <s v="MYIB_ASSISTANT"/>
    <m/>
    <m/>
    <m/>
    <m/>
    <m/>
    <m/>
    <m/>
    <m/>
    <s v="Management Janji"/>
    <s v="2026-10-06 08:00:00 | Jam Pemasangan : 08:00 - 12.00 Tanggal Pemasangan : SELASA 06 OKTOBER 2026 Info Tambahan : Hubungi pelanggan sebelum datang ke lokasi"/>
    <s v="FCC"/>
    <d v="2026-05-10T11:55:08"/>
    <d v="2026-10-06T08:00:00"/>
    <m/>
    <s v="REVOKE"/>
    <s v="GEDANGAN"/>
    <s v="NO ADDON"/>
    <m/>
    <s v="Revoke Completed"/>
    <s v="HSI Bisnis Promo Hari Pelanggan Nasional PSB 70% - 150 Mbps"/>
    <s v="INDIBIZ"/>
    <m/>
    <m/>
    <d v="2026-10-06T08:00:00"/>
    <s v="2026-10-06 08:00:00 | Jam Pemasangan : 08:00 - 12.00 Tanggal Pemasangan : SELASA 06 OKTOBER 2026 Info Tambahan : Hubungi pelanggan sebelum datang ke lokasi"/>
    <m/>
    <m/>
    <m/>
    <e v="#NUM!"/>
    <e v="#NUM!"/>
    <x v="1"/>
  </r>
  <r>
    <n v="830"/>
    <n v="1002620780"/>
    <n v="3"/>
    <x v="5"/>
    <n v="5"/>
    <s v="SIDOARJO"/>
    <s v="INNER - JATIM TIMUR"/>
    <s v="SPJ"/>
    <s v="REG"/>
    <s v="AO"/>
    <x v="0"/>
    <s v="1P INET"/>
    <s v="Completed (PS)"/>
    <s v="RBS-Regional 3"/>
    <d v="2026-10-03T09:34:40"/>
    <d v="2026-10-04T12:51:33"/>
    <n v="69403490"/>
    <m/>
    <n v="152332253608"/>
    <s v="DEWA MOTOR KETEGAN SIDOARJO"/>
    <s v="ODP-SPJ-FBC/12 FBC/D04/12.01"/>
    <s v="WO065628799"/>
    <m/>
    <m/>
    <m/>
    <n v="112.7016709"/>
    <n v="-7.3463174999999996"/>
    <s v="|MN01984|MYIA-055116925234/POI/TRI HENDRA/082114253919/ap.finance@dewamotor.com"/>
    <s v="MYIB_ASSISTANT"/>
    <m/>
    <m/>
    <m/>
    <m/>
    <m/>
    <m/>
    <m/>
    <m/>
    <s v="Management Janji"/>
    <s v="2026-10-04 08:00:00 | Jam pemasangan : 12.00 Info Tambahan : Hubungi pelanggan dulu sebelum ke lokasi terimakasih  "/>
    <s v="FCC"/>
    <d v="2026-03-10T09:40:05"/>
    <d v="2026-10-04T08:00:00"/>
    <m/>
    <s v="PS"/>
    <s v="SEPANJANG"/>
    <s v="NO ADDON"/>
    <n v="20261004"/>
    <s v="Completed"/>
    <s v="HSI Bisnis Basic Promo Hari Pelanggan Nasional PSB 70% - 50 Mbps"/>
    <s v="INDIBIZ"/>
    <m/>
    <m/>
    <d v="2026-10-04T08:00:00"/>
    <s v="2026-10-04 08:00:00 | Jam pemasangan : 12.00 Info Tambahan : Hubungi pelanggan dulu sebelum ke lokasi terimakasih  "/>
    <n v="2026"/>
    <n v="10"/>
    <n v="4"/>
    <d v="2026-10-04T00:00:00"/>
    <n v="-0.33333333333575865"/>
    <x v="0"/>
  </r>
  <r>
    <n v="831"/>
    <n v="1002627680"/>
    <n v="3"/>
    <x v="5"/>
    <n v="5"/>
    <s v="SIDOARJO"/>
    <s v="INNER - JATIM TIMUR"/>
    <s v="SPJ"/>
    <s v="REG"/>
    <s v="AO"/>
    <x v="0"/>
    <m/>
    <s v="Completed (PS)"/>
    <s v="RBS-Regional 3"/>
    <d v="2026-10-08T13:22:30"/>
    <d v="2026-10-09T15:14:16"/>
    <n v="69406492"/>
    <m/>
    <n v="152332253693"/>
    <s v="DALWA MART MASANGAN KULON"/>
    <s v="ODP-SPJ-FAG/52"/>
    <s v="WO066067403"/>
    <m/>
    <m/>
    <m/>
    <n v="112.68561529999999"/>
    <n v="-7.3831490000000004"/>
    <s v="|MN02627|/DALWA MART MASANGAN KULON/PROMO H2 HSI B2B BASIC + OCA (1:2) 50MBPS 310,5RB PSB DISC 70%//suhadiefendi@gmail.com/YUDI ARIFIN/8113334114"/>
    <s v="Sales Force DBS"/>
    <m/>
    <m/>
    <m/>
    <m/>
    <m/>
    <m/>
    <m/>
    <m/>
    <s v="Management Janji"/>
    <s v="2026-10-10 08:00:00|Tanggal: 10/10/2026 Jam Pasang: 08.00 - 12.00 Note: Hubungi sebelum ke lokasi, terimakasih.  Tinggal aktivasi |40931149|MYDITA"/>
    <s v="FCC"/>
    <d v="2026-08-10T13:40:32"/>
    <d v="2026-10-10T08:00:00"/>
    <m/>
    <s v="PS"/>
    <s v="SEPANJANG"/>
    <s v="OCA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Tanggal: 10/10/2026 Jam Pasang: 08.00 - 12.00 Note: Hubungi sebelum ke lokasi, terimakasih.  Tinggal aktivasi |40931149|MYDITA"/>
    <n v="2026"/>
    <n v="10"/>
    <n v="9"/>
    <d v="2026-10-09T00:00:00"/>
    <n v="-1.3333333333357587"/>
    <x v="0"/>
  </r>
  <r>
    <n v="832"/>
    <n v="1002624432"/>
    <n v="3"/>
    <x v="3"/>
    <n v="5"/>
    <s v="SBY SELATAN"/>
    <s v="KETINTANG"/>
    <s v="WRU"/>
    <s v="REG"/>
    <s v="AO"/>
    <x v="0"/>
    <s v="1P INET"/>
    <s v="Completed (PS)"/>
    <s v="RBS-Regional 3"/>
    <d v="2026-10-06T13:53:40"/>
    <d v="2026-10-07T15:12:07"/>
    <n v="69405085"/>
    <m/>
    <n v="152302238421"/>
    <s v="Novia Musik"/>
    <s v="ODP-WR1-FCW/29 FCW/D03/29.01"/>
    <s v="WO065859788"/>
    <m/>
    <m/>
    <m/>
    <n v="112.7065977"/>
    <n v="-7.3758572999999998"/>
    <s v="MD|MYDB-20261006270355|DN00001/MN01572|Novia Musik|082338214449"/>
    <s v="MYDIGIBIZPARTNER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4:25:39"/>
    <d v="2026-10-07T11:00:00"/>
    <m/>
    <s v="PS"/>
    <s v="WARU INJOKO"/>
    <s v="OCA"/>
    <n v="20261007"/>
    <s v="Completed"/>
    <s v="HSI Bisnis Bundling OCA Breach Checker Promo H2 2026 PSB 70% - 50 Mbps"/>
    <s v="INDIBIZ"/>
    <m/>
    <m/>
    <d v="2026-10-07T11:00:00"/>
    <s v="2026-10-07 11:00:00 | Tanggal pemasangan : 07 OKTOBER 2026 Jam pemasangan : pagi/siang Info Tambahan : Hubungi pelanggan dulu sebelum ke lokasi terima kasih"/>
    <n v="2026"/>
    <n v="10"/>
    <n v="7"/>
    <d v="2026-10-07T00:00:00"/>
    <n v="-0.45833333333575865"/>
    <x v="0"/>
  </r>
  <r>
    <n v="833"/>
    <n v="1002634816"/>
    <n v="3"/>
    <x v="3"/>
    <n v="5"/>
    <s v="SBY SELATAN"/>
    <s v="KETINTANG"/>
    <s v="WRU"/>
    <s v="REG"/>
    <s v="AO"/>
    <x v="0"/>
    <s v="1P INET"/>
    <s v="Completed (PS)"/>
    <s v="RBS-Regional 3"/>
    <d v="2026-10-13T11:58:39"/>
    <d v="2026-10-14T16:40:43"/>
    <n v="69409291"/>
    <m/>
    <n v="152302238514"/>
    <s v="Puskesmas Medaeng"/>
    <s v="ODP-WR1-FEV/70 FEV/D03/70.01"/>
    <s v="WO066323487"/>
    <m/>
    <m/>
    <m/>
    <n v="112.7202343"/>
    <n v="-7.3562684999999997"/>
    <s v="|MC20057|MYIA-079269221607/POI/Dr. Novi Wiria Pridayanti/081332003343/puskesmas.medaeng@gmail.com"/>
    <s v="MYIB_ASSISTANT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2:10:23"/>
    <d v="2026-10-14T11:00:00"/>
    <m/>
    <s v="PS"/>
    <s v="WARU INJOKO"/>
    <s v="NO ADDON"/>
    <n v="20261014"/>
    <s v="Completed"/>
    <s v="HSI Bisnis Promo Hari Pelanggan Nasional PSB 70% - 200 Mbps"/>
    <s v="INDIBIZ"/>
    <m/>
    <m/>
    <d v="2026-10-14T11:00:00"/>
    <s v="2026-10-14 11:00:00 | Tanggal pemasangan : 14 OKTOBER 2026 Jam pemasangan : pagi/siang Info Tambahan : Hubungi pelanggan dulu sebelum ke lokasi terima kasih"/>
    <n v="2026"/>
    <n v="10"/>
    <n v="14"/>
    <d v="2026-10-14T00:00:00"/>
    <n v="-0.45833333333575865"/>
    <x v="0"/>
  </r>
  <r>
    <n v="834"/>
    <n v="1002620339"/>
    <n v="3"/>
    <x v="3"/>
    <n v="5"/>
    <s v="SBY SELATAN"/>
    <s v="KETINTANG"/>
    <s v="WRU"/>
    <s v="REG"/>
    <s v="AO"/>
    <x v="0"/>
    <m/>
    <s v="100 | REVOKE COMPLETED"/>
    <s v="RBS-Regional 3"/>
    <d v="2026-10-02T15:52:10"/>
    <d v="2026-10-06T10:35:40"/>
    <n v="69403286"/>
    <m/>
    <n v="152302238362"/>
    <s v="ASPIRE GRUP INDONESIA"/>
    <s v="ODP-WR1-FHW/71"/>
    <s v="WO065636828"/>
    <m/>
    <m/>
    <m/>
    <n v="112.727108001708"/>
    <n v="-7.3756288204415803"/>
    <s v="|MN02394|/ASPIRE GRUP INDONESIA /BUDI/081387966677/hrdga.aspiregroupindonesia@gmail.com/HSI Bisnis Promo HUT Telkom (1:1) 75 Mbps (Rp 415.000) PSB Rp 150.000"/>
    <s v="Sales Force DBS"/>
    <m/>
    <m/>
    <m/>
    <m/>
    <m/>
    <m/>
    <m/>
    <m/>
    <s v="Management Janji"/>
    <s v="2026-10-04 08:00:00|Jam pemasangan : 12.00 Info Tambahan : Hubungi pelanggan dulu sebelum ke lokasi terimakasih  |40951381|MYDITA"/>
    <s v="FCC"/>
    <d v="2026-02-10T15:55:26"/>
    <d v="2026-10-04T08:00:00"/>
    <s v="Kendala Teknik"/>
    <s v="REVOKE"/>
    <s v="WARU INJOKO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4T08:00:00"/>
    <s v="2026-10-04 08:00:00|Jam pemasangan : 12.00 Info Tambahan : Hubungi pelanggan dulu sebelum ke lokasi terimakasih  |40951381|MYDITA"/>
    <m/>
    <m/>
    <m/>
    <e v="#NUM!"/>
    <e v="#NUM!"/>
    <x v="1"/>
  </r>
  <r>
    <n v="835"/>
    <n v="1002620404"/>
    <n v="3"/>
    <x v="3"/>
    <n v="5"/>
    <s v="SBY SELATAN"/>
    <s v="KETINTANG"/>
    <s v="WRU"/>
    <s v="REG"/>
    <s v="AO"/>
    <x v="0"/>
    <m/>
    <s v="100 | REVOKE COMPLETED"/>
    <s v="RBS-Regional 3"/>
    <d v="2026-10-02T16:14:34"/>
    <d v="2026-10-05T13:50:11"/>
    <n v="69403281"/>
    <m/>
    <n v="152302238363"/>
    <s v="ASPIRE GRUP INDONESIA"/>
    <s v="ODP-WR1-FGL/47"/>
    <s v="WO065636657"/>
    <m/>
    <m/>
    <m/>
    <n v="112.727266741275"/>
    <n v="-7.3755729601013602"/>
    <s v="|MN02394|/ASPIRE GRUP INDONESIA/HSI Bisnis Promo HUT Telkom (1:1) 75 Mbps (Rp 415.000) PSB Rp 150.000/081387966677/hrdga.aspiregroupindonesia@gmail.com/BUDI/Pergudangan Tiga Permata Logistik, no E1, Jl Raya Aloha KM 15 Sidoarjo "/>
    <s v="Sales Force DBS"/>
    <m/>
    <m/>
    <m/>
    <m/>
    <m/>
    <m/>
    <m/>
    <m/>
    <s v="Management Janji"/>
    <s v="2026-10-04 08:00:00|Jam pemasangan : 12.00 Info Tambahan : Hubungi pelanggan dulu sebelum ke lokasi terimakasih  |40951381|MYDITA"/>
    <s v="FCC"/>
    <d v="2026-02-10T16:25:45"/>
    <d v="2026-10-04T08:00:00"/>
    <s v="Kendala Teknik"/>
    <s v="REVOKE"/>
    <s v="WARU INJOKO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4T08:00:00"/>
    <s v="2026-10-04 08:00:00|Jam pemasangan : 12.00 Info Tambahan : Hubungi pelanggan dulu sebelum ke lokasi terimakasih  |40951381|MYDITA"/>
    <m/>
    <m/>
    <m/>
    <e v="#NUM!"/>
    <e v="#NUM!"/>
    <x v="1"/>
  </r>
  <r>
    <n v="836"/>
    <n v="1002630631"/>
    <n v="3"/>
    <x v="3"/>
    <n v="5"/>
    <s v="SBY SELATAN"/>
    <s v="KETINTANG"/>
    <s v="WRU"/>
    <s v="REG"/>
    <s v="AO"/>
    <x v="0"/>
    <m/>
    <s v="100 | REVOKE COMPLETED"/>
    <s v="RBS-Regional 3"/>
    <d v="2026-10-10T09:03:19"/>
    <d v="2026-10-14T09:15:28"/>
    <n v="69407717"/>
    <m/>
    <n v="152302238470"/>
    <s v="PT. Bangun Informasi Teknologi"/>
    <s v="ODP-WR1-FEW/73"/>
    <s v="WO066153352"/>
    <m/>
    <m/>
    <m/>
    <n v="112.72472930000001"/>
    <n v="-7.3508505"/>
    <s v="|MN02332|/PT. Bangun Informasi Teknologi/REYHANSYAH/087778113956/billing@bnteknologi.com/HSI Bisnis Promo HUT Telkom (1:1) 50 Mbps (Rp 355.000) PSB Rp 150.000"/>
    <s v="Sales Force DBS"/>
    <m/>
    <m/>
    <m/>
    <m/>
    <m/>
    <m/>
    <m/>
    <m/>
    <s v="Management Janji"/>
    <s v="2026-10-12 08:00:00|Nama : BP SANDI (IT) No Hp : 087778113956 No Hp Alternatif :  Tanggal : 12 Oktober 2026 Interval : PAGI  Note : Mohon hubungi pelanggan terlebih dahulu |40900827|MYDITA"/>
    <s v="FCC"/>
    <d v="2026-10-10T09:40:08"/>
    <d v="2026-10-12T08:00:00"/>
    <s v="Kendala Pelanggan"/>
    <s v="REVOKE"/>
    <s v="WARU INJOKO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2T08:00:00"/>
    <s v="2026-10-12 08:00:00|Nama : BP SANDI (IT) No Hp : 087778113956 No Hp Alternatif :  Tanggal : 12 Oktober 2026 Interval : PAGI  Note : Mohon hubungi pelanggan terlebih dahulu |40900827|MYDITA"/>
    <m/>
    <m/>
    <m/>
    <e v="#NUM!"/>
    <e v="#NUM!"/>
    <x v="1"/>
  </r>
  <r>
    <n v="837"/>
    <n v="1002633079"/>
    <n v="3"/>
    <x v="3"/>
    <n v="5"/>
    <s v="SBY SELATAN"/>
    <s v="KETINTANG"/>
    <s v="WRU"/>
    <s v="REG"/>
    <s v="AO"/>
    <x v="0"/>
    <m/>
    <s v="CC - HD1A - INPROGRESS UNCONTACTED"/>
    <s v="RBS-Regional 3"/>
    <d v="2026-10-12T14:09:10"/>
    <d v="2026-10-15T14:56:39"/>
    <n v="69408686"/>
    <m/>
    <n v="152302238502"/>
    <s v="Badan cahaya lestari permai abadi"/>
    <s v="ODP-WR1-FGV/40"/>
    <m/>
    <m/>
    <m/>
    <m/>
    <n v="112.72916789999999"/>
    <n v="-7.3851940000000003"/>
    <s v="|MN02446|/Badan cahaya lestari permai abadi/Yuwiko pradana huda/087743061865/ferdi@valentinogreas.com/HSI Basic Promo HUT Telkom (1:2) 200 Mbps (Rp 675.000) PSB Rp 150.000"/>
    <s v="Sales Force DBS"/>
    <m/>
    <m/>
    <m/>
    <m/>
    <m/>
    <m/>
    <m/>
    <m/>
    <m/>
    <m/>
    <m/>
    <d v="2026-12-10T14:10:16"/>
    <m/>
    <m/>
    <s v="FCC"/>
    <s v="WARU INJOKO"/>
    <s v="NO ADDON"/>
    <m/>
    <s v="UNCONTACTED : Mail Box - Memo Muhammad Fauzan Fidhianta 4096137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838"/>
    <n v="1002617383"/>
    <n v="3"/>
    <x v="3"/>
    <n v="5"/>
    <s v="SBY SELATAN"/>
    <s v="KETINTANG"/>
    <s v="TPO"/>
    <s v="REG"/>
    <s v="AO"/>
    <x v="0"/>
    <s v="1P INET"/>
    <s v="Completed (PS)"/>
    <s v="RBS-Regional 3"/>
    <d v="2026-10-01T10:35:40"/>
    <d v="2026-10-06T14:53:10"/>
    <n v="69402176"/>
    <m/>
    <n v="152305231385"/>
    <s v="CV GALAXY MULIA CAHAYA"/>
    <s v="ODP-TPO-FCT/18 FCT/D01/18.01"/>
    <s v="WO065470141"/>
    <m/>
    <m/>
    <m/>
    <n v="112.78666440000001"/>
    <n v="-7.3539735999999998"/>
    <s v="MD|MYDB-20261001270091|DN00001/MN00884|CV GALAXY MULIA CAHAYA|085870323525"/>
    <s v="MYDIGIBIZPARTNER"/>
    <m/>
    <m/>
    <m/>
    <m/>
    <m/>
    <m/>
    <m/>
    <m/>
    <s v="Management Janji"/>
    <s v="2026-10-02 08:00:00 | Jam pemasangan : 12.00 Info Tambahan : Hubungi pelanggan dulu sebelum ke lokasi terimakasih  "/>
    <s v="FCC"/>
    <d v="2026-01-10T10:40:21"/>
    <d v="2026-10-02T08:00:00"/>
    <s v="Kendala Pelanggan"/>
    <s v="PS"/>
    <s v="TROPODO"/>
    <s v="NO ADDON"/>
    <n v="20261006"/>
    <s v="Completed"/>
    <s v="HSI Bisnis Promo Hari Pelanggan Nasional PSB 70% - 300 Mbps"/>
    <s v="INDIBIZ"/>
    <m/>
    <m/>
    <d v="2026-10-02T08:00:00"/>
    <s v="2026-10-02 08:00:00 | Jam pemasangan : 12.00 Info Tambahan : Hubungi pelanggan dulu sebelum ke lokasi terimakasih  "/>
    <n v="2026"/>
    <n v="10"/>
    <n v="6"/>
    <d v="2026-10-06T00:00:00"/>
    <n v="3.6666666666642413"/>
    <x v="2"/>
  </r>
  <r>
    <n v="839"/>
    <n v="1002617708"/>
    <n v="3"/>
    <x v="3"/>
    <n v="5"/>
    <s v="SBY SELATAN"/>
    <s v="KETINTANG"/>
    <s v="TPO"/>
    <s v="REG"/>
    <s v="AO"/>
    <x v="0"/>
    <m/>
    <s v="Completed (PS)"/>
    <s v="RBS-Regional 3"/>
    <d v="2026-10-01T12:16:02"/>
    <d v="2026-10-01T17:22:30"/>
    <n v="69401010"/>
    <m/>
    <n v="152305231383"/>
    <s v="cafe BIOLA"/>
    <s v="ODP-TPO-FCC/24"/>
    <s v="WO065483847"/>
    <m/>
    <m/>
    <m/>
    <n v="112.7634"/>
    <n v="-7.3680000000000003"/>
    <s v="MD|MYDB-20260929269959|DN00001/MN00459|cafe BIOLA|082264149593"/>
    <s v="MYDIGIBIZPARTNER"/>
    <m/>
    <m/>
    <m/>
    <m/>
    <m/>
    <m/>
    <m/>
    <m/>
    <s v="Management Janji"/>
    <s v="2026-09-30 15:00:00 | Jam pemasangan : 12.00  Info Tambahan : Hubungi pelanggan dulu sebelum ke lokasi  terimakasih   "/>
    <s v="FCC"/>
    <d v="2026-01-10T12:25:17"/>
    <m/>
    <m/>
    <s v="PS"/>
    <s v="TROPODO"/>
    <s v="OCA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1T07:00:00"/>
    <s v="2026-09-30 15:00:00 | Jam pemasangan : 12.00  Info Tambahan : Hubungi pelanggan dulu sebelum ke lokasi  terimakasih   "/>
    <n v="2026"/>
    <n v="10"/>
    <n v="1"/>
    <d v="2026-10-01T00:00:00"/>
    <n v="-0.29166666666424135"/>
    <x v="0"/>
  </r>
  <r>
    <n v="840"/>
    <n v="1002623807"/>
    <n v="3"/>
    <x v="3"/>
    <n v="5"/>
    <s v="SBY SELATAN"/>
    <s v="KETINTANG"/>
    <s v="TPO"/>
    <s v="REG"/>
    <s v="AO"/>
    <x v="0"/>
    <s v="1P INET"/>
    <s v="Completed (PS)"/>
    <s v="RBS-Regional 3"/>
    <d v="2026-10-06T10:23:40"/>
    <d v="2026-10-07T19:34:29"/>
    <n v="69404783"/>
    <m/>
    <n v="152305231446"/>
    <s v="PT. Swadharma Sarana informatika"/>
    <s v="ODP-TPO-FDL/32 FDL/D04/32.01"/>
    <s v="WO065834524"/>
    <m/>
    <m/>
    <m/>
    <n v="112.7627882"/>
    <n v="-7.3788168999999897"/>
    <s v="|MN02627|MYIA-009011758518/POI/ERA YUDHA PRAYITNO/081515234874/sksda_k@yahoo.com"/>
    <s v="MYIB_ASSISTANT"/>
    <m/>
    <m/>
    <m/>
    <m/>
    <m/>
    <m/>
    <m/>
    <m/>
    <s v="Management Janji"/>
    <s v="2026-10-07 08:00:00 | Nama :YUDHA No HP :081515234874 No Alternatif : M Janji : 07/10/2026 Jam Pasang : Pagi NoteÃ‚Â :  Hubungi terlebih dahulu sebelum ke lokasi"/>
    <s v="FCC"/>
    <d v="2026-06-10T10:24:53"/>
    <d v="2026-10-07T08:00:00"/>
    <m/>
    <s v="PS"/>
    <s v="TROPODO"/>
    <s v="NETMONK"/>
    <n v="20261007"/>
    <s v="Completed"/>
    <s v="HSI Bisnis Bundling Netmonk PSB 70% Promo - 150 Mbps"/>
    <s v="INDIBIZ"/>
    <m/>
    <m/>
    <d v="2026-10-07T08:00:00"/>
    <s v="2026-10-07 08:00:00 | Nama :YUDHA No HP :081515234874 No Alternatif : M Janji : 07/10/2026 Jam Pasang : Pagi NoteÃ‚Â :  Hubungi terlebih dahulu sebelum ke lokasi"/>
    <n v="2026"/>
    <n v="10"/>
    <n v="7"/>
    <d v="2026-10-07T00:00:00"/>
    <n v="-0.33333333333575865"/>
    <x v="0"/>
  </r>
  <r>
    <n v="841"/>
    <n v="1002626947"/>
    <n v="3"/>
    <x v="3"/>
    <n v="5"/>
    <s v="SBY SELATAN"/>
    <s v="KETINTANG"/>
    <s v="TPO"/>
    <s v="REG"/>
    <s v="AO"/>
    <x v="0"/>
    <s v="1P INET"/>
    <s v="Completed (PS)"/>
    <s v="RBS-Regional 3"/>
    <d v="2026-10-07T19:34:40"/>
    <d v="2026-10-10T11:33:23"/>
    <n v="69406173"/>
    <m/>
    <n v="152305231464"/>
    <s v="TANG KOPI"/>
    <s v="ODP-TPO-FCW/13 FCW/D04/13.01"/>
    <s v="WO065971715"/>
    <m/>
    <m/>
    <m/>
    <n v="112.764503"/>
    <n v="-7.3438768999999997"/>
    <s v="|MN00458|MYIA-039678895103/POI/Hakim/+6287850650006/mr.lukmanhakim.f@gmail.com"/>
    <s v="MYIB_ASSISTANT"/>
    <m/>
    <m/>
    <m/>
    <m/>
    <m/>
    <m/>
    <m/>
    <m/>
    <s v="Management Janji"/>
    <s v="2026-10-09 08:00:00 | Nama : BP HAKIM  No Hp : 087850650006 No Alt :  Tgl Pemasangan : 08 Oktober 2026 Interval : PAGI  Note : Hubungi pelanggan terlebih dahulu"/>
    <s v="FCC"/>
    <d v="2026-07-10T19:40:08"/>
    <d v="2026-10-09T08:00:00"/>
    <s v="Kendala Pelanggan"/>
    <s v="PS"/>
    <s v="TROPODO"/>
    <s v="OCA"/>
    <n v="20261010"/>
    <s v="Completed"/>
    <s v="HSI Bisnis Bundling OCA Breach Checker Promo H2 2026 PSB 70% - 200 Mbps"/>
    <s v="INDIBIZ"/>
    <m/>
    <m/>
    <d v="2026-10-09T08:00:00"/>
    <s v="2026-10-09 08:00:00 | Nama : BP HAKIM  No Hp : 087850650006 No Alt :  Tgl Pemasangan : 08 Oktober 2026 Interval : PAGI  Note : Hubungi pelanggan terlebih dahulu"/>
    <n v="2026"/>
    <n v="10"/>
    <n v="10"/>
    <d v="2026-10-10T00:00:00"/>
    <n v="0.66666666666424135"/>
    <x v="0"/>
  </r>
  <r>
    <n v="842"/>
    <n v="1002625964"/>
    <n v="3"/>
    <x v="3"/>
    <n v="5"/>
    <s v="SBY SELATAN"/>
    <s v="KETINTANG"/>
    <s v="TPO"/>
    <s v="REG"/>
    <s v="AO"/>
    <x v="0"/>
    <s v="1P INET"/>
    <s v="Completed (PS)"/>
    <s v="RBS-Regional 3"/>
    <d v="2026-10-07T12:22:40"/>
    <d v="2026-10-09T18:35:04"/>
    <n v="69405785"/>
    <m/>
    <n v="152305231459"/>
    <s v="SMK DARMA SISWA 2"/>
    <s v="ODP-TPO-FEX/21 FEX/D02/21.01"/>
    <s v="WO065928279"/>
    <m/>
    <m/>
    <m/>
    <n v="112.7626822"/>
    <n v="-7.3471234000000001"/>
    <s v="MD|MYDB-20261007270389|DN00001/MN00443|SMK DARMA SISWA 2|083831574843"/>
    <s v="MYDIGIBIZPARTNER"/>
    <m/>
    <m/>
    <m/>
    <m/>
    <m/>
    <m/>
    <m/>
    <m/>
    <s v="Management Janji"/>
    <s v="2026-10-08 11:00:00 | Nama PIC : Lukman No HP : 083831574843 Alt :  M Janji : 08/09/2026 Jam Pasang : 08.00  - 13:00  NoteÃ‚Â :  hubungi terlebih dahulu sebelum ke lokasi, terima kasih."/>
    <s v="FCC"/>
    <d v="2026-07-10T12:25:39"/>
    <d v="2026-10-08T11:00:00"/>
    <m/>
    <s v="PS"/>
    <s v="TROPODO"/>
    <s v="OCA"/>
    <n v="20261009"/>
    <s v="Completed"/>
    <s v="HSI Bisnis Bundling OCA Breach Checker Promo H2 2026 PSB 70% - 300 Mbps"/>
    <s v="INDIBIZ"/>
    <m/>
    <m/>
    <d v="2026-10-08T11:00:00"/>
    <s v="2026-10-08 11:00:00 | Nama PIC : Lukman No HP : 083831574843 Alt :  M Janji : 08/09/2026 Jam Pasang : 08.00  - 13:00  NoteÃ‚Â :  hubungi terlebih dahulu sebelum ke lokasi, terima kasih."/>
    <n v="2026"/>
    <n v="10"/>
    <n v="9"/>
    <d v="2026-10-09T00:00:00"/>
    <n v="0.54166666666424135"/>
    <x v="0"/>
  </r>
  <r>
    <n v="843"/>
    <n v="1002629950"/>
    <n v="3"/>
    <x v="3"/>
    <n v="5"/>
    <s v="SBY SELATAN"/>
    <s v="KETINTANG"/>
    <s v="TPO"/>
    <s v="REG"/>
    <s v="AO"/>
    <x v="0"/>
    <m/>
    <s v="Completed (PS)"/>
    <s v="RBS-Regional 3"/>
    <d v="2026-10-09T14:41:33"/>
    <d v="2026-10-09T16:47:49"/>
    <n v="69405736"/>
    <m/>
    <n v="152305231478"/>
    <s v="PT DOA YAKIN KEMITRAAN"/>
    <s v="ODP-TPO-FAF/26"/>
    <s v="WO066097116"/>
    <m/>
    <m/>
    <m/>
    <n v="112.7576691"/>
    <n v="-7.3826122999999901"/>
    <s v="|MC30223|MYIA-049871391770/POI/LAYLI NOOR IFADHOH,S.Kep./085833272727/kemitraan_invoice@dnyskincare.com"/>
    <s v="Sales Force DBS"/>
    <m/>
    <m/>
    <m/>
    <m/>
    <m/>
    <m/>
    <m/>
    <m/>
    <s v="Management Janji"/>
    <s v="2026-10-08 08:00:00 | Tanggal: 8/10/2026  Jam Pasang: 08.00 - 12.00  Note: Hubungi sebelum ke lokasi, terimakasih. "/>
    <s v="FCC"/>
    <d v="2026-09-10T14:55:43"/>
    <m/>
    <m/>
    <s v="PS"/>
    <s v="TROPODO"/>
    <s v="NO ADDON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07:00:00"/>
    <s v="2026-10-08 08:00:00 | Tanggal: 8/10/2026  Jam Pasang: 08.00 - 12.00  Note: Hubungi sebelum ke lokasi, terimakasih. "/>
    <n v="2026"/>
    <n v="10"/>
    <n v="9"/>
    <d v="2026-10-09T00:00:00"/>
    <n v="-0.29166666666424135"/>
    <x v="0"/>
  </r>
  <r>
    <n v="844"/>
    <n v="1002632056"/>
    <n v="3"/>
    <x v="3"/>
    <n v="5"/>
    <s v="SBY SELATAN"/>
    <s v="KETINTANG"/>
    <s v="TPO"/>
    <s v="REG"/>
    <s v="AO"/>
    <x v="0"/>
    <s v="1P INET"/>
    <s v="Completed (PS)"/>
    <s v="RBS-Regional 3"/>
    <d v="2026-10-12T09:11:35"/>
    <d v="2026-10-13T14:02:16"/>
    <n v="69408344"/>
    <m/>
    <n v="152305231499"/>
    <s v="TOKO OKTIA"/>
    <s v="ODP-TPO-FAA/06 FAA/D02/01.06"/>
    <s v="WO066229451"/>
    <m/>
    <m/>
    <m/>
    <n v="112.76599229999999"/>
    <n v="-7.3717620999999998"/>
    <s v="MD|MYDB-20261010270569|DN00001/MN00443|TOKO OKTIA|081333465117"/>
    <s v="MYDIGIBIZPARTNER"/>
    <m/>
    <m/>
    <m/>
    <m/>
    <m/>
    <m/>
    <m/>
    <m/>
    <s v="Management Janji"/>
    <s v="2026-10-13 08:00:00 | Jam pemasangan : 08.00 - 12.00 Waktu pemasangan : 13 oktober 2026 Info Tambahan : Hubungi pelanggan dulu sebelum ke lokasi terimakasih "/>
    <s v="FCC"/>
    <d v="2026-12-10T09:24:56"/>
    <d v="2026-10-13T08:00:00"/>
    <m/>
    <s v="PS"/>
    <s v="TROPODO"/>
    <s v="NO ADDON"/>
    <n v="20261013"/>
    <s v="Completed"/>
    <s v="HSI Bisnis Basic Promo Hari Pelanggan Nasional PSB 70% - 50 Mbps"/>
    <s v="INDIBIZ"/>
    <m/>
    <m/>
    <d v="2026-10-13T08:00:00"/>
    <s v="2026-10-13 08:00:00 | Jam pemasangan : 08.00 - 12.00 Waktu pemasangan : 13 oktober 2026 Info Tambahan : Hubungi pelanggan dulu sebelum ke lokasi terimakasih "/>
    <n v="2026"/>
    <n v="10"/>
    <n v="13"/>
    <d v="2026-10-13T00:00:00"/>
    <n v="-0.33333333333575865"/>
    <x v="0"/>
  </r>
  <r>
    <n v="845"/>
    <n v="1002625909"/>
    <n v="3"/>
    <x v="3"/>
    <n v="5"/>
    <s v="SBY SELATAN"/>
    <s v="KETINTANG"/>
    <s v="TPO"/>
    <s v="REG"/>
    <s v="AO"/>
    <x v="0"/>
    <s v="1P INET"/>
    <s v="102 | FOLLOW UP COMPLETED"/>
    <s v="RBS-Regional 3"/>
    <d v="2026-10-07T11:57:35"/>
    <d v="2026-10-09T14:41:32"/>
    <n v="69405736"/>
    <m/>
    <n v="152305231457"/>
    <s v="PT DOA YAKIN KEMITRAAN"/>
    <s v="ODP-TPO-FHE/28 FHE/D02/28.01"/>
    <s v="WO065925516"/>
    <m/>
    <m/>
    <m/>
    <n v="112.75760200000001"/>
    <n v="-7.3841460000000003"/>
    <s v="|MC30223|MYIA-049871391770/POI/LAYLI NOOR IFADHOH,S.Kep./085833272727/kemitraan_invoice@dnyskincare.com"/>
    <s v="MYIB_ASSISTANT"/>
    <m/>
    <m/>
    <m/>
    <m/>
    <m/>
    <m/>
    <m/>
    <m/>
    <s v="Management Janji"/>
    <s v="2026-10-08 08:00:00 | Tanggal: 8/10/2026 Jam Pasang: 08.00 - 12.00 Note: Hubungi sebelum ke lokasi, terimakasih. "/>
    <s v="FCC"/>
    <d v="2026-07-10T12:10:19"/>
    <d v="2026-10-08T08:00:00"/>
    <s v="Kendala Pelanggan"/>
    <s v="REVOKE"/>
    <s v="TROPODO"/>
    <s v="NO ADDON"/>
    <m/>
    <s v="Follow Up Revoke Completed, New Order ID : SC1002629950"/>
    <s v="HSI Bisnis Promo Hari Pelanggan Nasional PSB 70% - 100 Mbps Dual Band"/>
    <s v="INDIBIZ"/>
    <m/>
    <m/>
    <d v="2026-10-08T08:00:00"/>
    <s v="2026-10-08 08:00:00 | Tanggal: 8/10/2026 Jam Pasang: 08.00 - 12.00 Note: Hubungi sebelum ke lokasi, terimakasih. "/>
    <m/>
    <m/>
    <m/>
    <e v="#NUM!"/>
    <e v="#NUM!"/>
    <x v="1"/>
  </r>
  <r>
    <n v="846"/>
    <n v="1002635882"/>
    <n v="3"/>
    <x v="3"/>
    <n v="5"/>
    <s v="SBY SELATAN"/>
    <s v="KETINTANG"/>
    <s v="TPO"/>
    <s v="REG"/>
    <s v="AO"/>
    <x v="0"/>
    <s v="1P INET"/>
    <s v="OSS - FALLOUT"/>
    <s v="RBS-Regional 3"/>
    <d v="2026-10-13T19:20:39"/>
    <d v="2026-10-15T20:22:41"/>
    <n v="69409695"/>
    <m/>
    <n v="152305231193"/>
    <s v="PT DEWATA AGUNG WIBAWA"/>
    <s v="ODP-TPO-FDB/02 FDB/D01/02.01"/>
    <s v="WO066366077"/>
    <m/>
    <m/>
    <m/>
    <n v="112.77042"/>
    <n v="-7.3820860000000001"/>
    <s v="|MN01982|MYIA-040536974548/POI/Jhony Agung Pangestu /081339197001/joni@plazabali.co.id"/>
    <s v="MYIB_ASSISTANT"/>
    <m/>
    <m/>
    <m/>
    <m/>
    <m/>
    <m/>
    <m/>
    <m/>
    <s v="Management Janji"/>
    <s v="2026-10-15 08:00:00 | Nama PIC : Bp Jhony No HP : 081339197001 No Alt : - M Janji : 15 Okt 2026 Jam Pasang : Pagi / Siang Note : hubungi pelanggan jika ingin ke lokasi, terima kasih"/>
    <s v="FCC"/>
    <s v="13-10-2026 19:25:37"/>
    <d v="2026-10-15T08:00:00"/>
    <s v="Kendala Pelanggan"/>
    <s v="FO_WFM"/>
    <s v="TROPODO"/>
    <s v="NO ADDON"/>
    <m/>
    <s v="Provisioning Failed|WFM|INF009836307|PP_-7.347323299999999,112.76353_manja hari jumat 16 oktober 2026"/>
    <s v="HSI Bisnis Promo Hari Pelanggan Nasional PSB 70% - 50 Mbps"/>
    <s v="INDIBIZ"/>
    <m/>
    <m/>
    <d v="2026-10-15T08:00:00"/>
    <s v="2026-10-15 08:00:00 | Nama PIC : Bp Jhony No HP : 081339197001 No Alt : - M Janji : 15 Okt 2026 Jam Pasang : Pagi / Siang Note : hubungi pelanggan jika ingin ke lokasi, terima kasih"/>
    <m/>
    <m/>
    <m/>
    <e v="#NUM!"/>
    <e v="#NUM!"/>
    <x v="1"/>
  </r>
  <r>
    <n v="847"/>
    <n v="1002630512"/>
    <n v="3"/>
    <x v="3"/>
    <n v="5"/>
    <s v="SBY SELATAN"/>
    <s v="KETINTANG"/>
    <s v="TPO"/>
    <s v="REG"/>
    <s v="AO"/>
    <x v="0"/>
    <s v="1P INET"/>
    <s v="100 | REVOKE COMPLETED"/>
    <s v="RBS-Regional 3"/>
    <d v="2026-10-09T18:02:38"/>
    <d v="2026-10-14T09:02:56"/>
    <n v="69407643"/>
    <m/>
    <n v="152305231482"/>
    <s v="PT DOA NIAT YAKIN KEMITRAAN"/>
    <s v="ODP-TPO-FHE/28 FHE/D02/28.01"/>
    <s v="WO066118020"/>
    <m/>
    <m/>
    <m/>
    <n v="112.75760200000001"/>
    <n v="-7.3841460000000003"/>
    <s v="|MC30223|MYIA-038089806719/POI/LAYLI NOOR IFADHOH,S.Kep./085833272727/kemitraan_invoice@dnyskincare.com"/>
    <s v="MYIB_ASSISTANT"/>
    <m/>
    <m/>
    <m/>
    <m/>
    <m/>
    <m/>
    <m/>
    <m/>
    <s v="Management Janji"/>
    <s v="2026-10-10 15:00:00 | Tanggal Pemasangan : 10 Oktober 2026 Jam Pemasangan : 08:00 15:00 Info Tambahan : Hubungi pelanggan dulu sebelum ke lokasi terimakasih"/>
    <s v="FCC"/>
    <d v="2026-09-10T18:10:56"/>
    <d v="2026-10-10T15:00:00"/>
    <s v="Kendala Pelanggan"/>
    <s v="REVOKE"/>
    <s v="TROPODO"/>
    <s v="NO ADDON"/>
    <m/>
    <s v="Revoke Completed"/>
    <s v="HSI Bisnis Promo Hari Pelanggan Nasional PSB 70% - 100 Mbps Dual Band"/>
    <s v="INDIBIZ"/>
    <m/>
    <m/>
    <d v="2026-10-10T15:00:00"/>
    <s v="2026-10-10 15:00:00 | Tanggal Pemasangan : 10 Oktober 2026 Jam Pemasangan : 08:00 15:00 Info Tambahan : Hubungi pelanggan dulu sebelum ke lokasi terimakasih"/>
    <m/>
    <m/>
    <m/>
    <e v="#NUM!"/>
    <e v="#NUM!"/>
    <x v="1"/>
  </r>
  <r>
    <n v="848"/>
    <n v="1002638196"/>
    <n v="3"/>
    <x v="3"/>
    <n v="5"/>
    <s v="SBY SELATAN"/>
    <s v="KETINTANG"/>
    <s v="TPO"/>
    <s v="REG"/>
    <s v="AO"/>
    <x v="0"/>
    <s v="1P INET"/>
    <s v="MIE - SEND SURVEY"/>
    <s v="RBS-Regional 3"/>
    <d v="2026-10-15T11:20:41"/>
    <d v="2026-10-15T11:22:06"/>
    <n v="69410702"/>
    <m/>
    <n v="152305231523"/>
    <s v="GENESIS TOKO ALAT TULIS"/>
    <s v="ODP-TPO-FFM/12 FFM/D01/12.01"/>
    <s v="WO066463980"/>
    <m/>
    <m/>
    <m/>
    <n v="112.77064059999999"/>
    <n v="-7.3436885999999904"/>
    <s v="|MN02559|MYIA-057579479673/POI/Sonia Halim/081230302966/soniaaahalim@gmail.com"/>
    <s v="MYIB_ASSISTANT"/>
    <m/>
    <m/>
    <m/>
    <m/>
    <m/>
    <m/>
    <m/>
    <m/>
    <s v="Management Janji"/>
    <s v="2026-10-16 08:00:00 | Tanggal pemasangan: 16/10/2026 Jam pemasangan : pagi Info Tambahan : Hubungi pelanggan dulu sebelum ke lokasi terima kasih."/>
    <s v="FCC"/>
    <s v="15-10-2026 11:25:24"/>
    <d v="2026-10-16T08:00:00"/>
    <m/>
    <s v="SURVEY_NEW_MANJA"/>
    <s v="TROPODO"/>
    <s v="NO ADDON"/>
    <m/>
    <s v="MIE - SEND SURVEY"/>
    <s v="HSI Bisnis Promo Hari Pelanggan Nasional PSB 70% - 75 Mbps"/>
    <s v="INDIBIZ"/>
    <m/>
    <m/>
    <d v="2026-10-16T08:00:00"/>
    <s v="2026-10-16 08:00:00 | Tanggal pemasangan: 16/10/2026 Jam pemasangan : pagi Info Tambahan : Hubungi pelanggan dulu sebelum ke lokasi terima kasih."/>
    <m/>
    <m/>
    <m/>
    <e v="#NUM!"/>
    <e v="#NUM!"/>
    <x v="1"/>
  </r>
  <r>
    <n v="849"/>
    <n v="1002637986"/>
    <n v="3"/>
    <x v="3"/>
    <n v="5"/>
    <s v="SBY SELATAN"/>
    <s v="KETINTANG"/>
    <s v="TPO"/>
    <s v="REG"/>
    <s v="AO"/>
    <x v="0"/>
    <s v="1P INET"/>
    <s v="MIE - SEND SURVEY"/>
    <s v="RBS-Regional 3"/>
    <d v="2026-10-15T10:16:39"/>
    <d v="2026-10-15T10:18:06"/>
    <n v="69410610"/>
    <m/>
    <n v="152305231520"/>
    <s v="SMA PLUS DARMA SISWA"/>
    <s v="ODP-TPO-FEX/21 FEX/D02/21.01"/>
    <s v="WO066455925"/>
    <m/>
    <m/>
    <m/>
    <n v="112.7622595"/>
    <n v="-7.3473243999999998"/>
    <s v="|MN00443|MYIA-004674754034/POI/Pak Lukman/083831574843/smkdarmasiswa2sda@gmail.com"/>
    <s v="MYIB_ASSISTANT"/>
    <m/>
    <m/>
    <m/>
    <m/>
    <m/>
    <m/>
    <m/>
    <m/>
    <s v="Management Janji"/>
    <s v="2026-10-16 08:00:00 | Tanggal pemasangan : 16 OKTOBER 2026 Jam pemasangan : pagi/siang Info Tambahan : Hubungi pelanggan dulu sebelum ke lokasi terima kasih"/>
    <s v="FCC"/>
    <s v="15-10-2026 10:25:16"/>
    <d v="2026-10-16T08:00:00"/>
    <m/>
    <s v="SURVEY_NEW_MANJA"/>
    <s v="TROPODO"/>
    <s v="NO ADDON"/>
    <m/>
    <s v="MIE - SEND SURVEY"/>
    <s v="HSI Bisnis Promo Hari Pelanggan Nasional PSB 70% - 300 Mbps"/>
    <s v="INDIBIZ"/>
    <m/>
    <m/>
    <d v="2026-10-16T08:00:00"/>
    <s v="2026-10-16 08:00:00 | Tanggal pemasangan : 16 OKTOBER 2026 Jam pemasangan : pagi/siang Info Tambahan : Hubungi pelanggan dulu sebelum ke lokasi terima kasih"/>
    <m/>
    <m/>
    <m/>
    <e v="#NUM!"/>
    <e v="#NUM!"/>
    <x v="1"/>
  </r>
  <r>
    <n v="850"/>
    <n v="1002617838"/>
    <n v="3"/>
    <x v="4"/>
    <n v="4"/>
    <s v="KUDUS"/>
    <s v="KUDUS"/>
    <s v="DMA"/>
    <s v="REG"/>
    <s v="AO"/>
    <x v="0"/>
    <m/>
    <s v="Completed (PS)"/>
    <s v="RBS-Regional 3"/>
    <d v="2026-10-01T13:24:57"/>
    <d v="2026-10-04T07:16:01"/>
    <n v="69402365"/>
    <m/>
    <n v="141456115553"/>
    <s v="WISMA MUTIARA DEMAK"/>
    <s v="ODP-DMA-FB/146"/>
    <s v="WO065651963"/>
    <m/>
    <m/>
    <m/>
    <n v="110.640070438385"/>
    <n v="-6.8997784563049702"/>
    <s v="|MC60142|/JAMAL MUHLIS/081325316050/wismamutiara781@gmail.com /Permintaan PSB HSI BISNIS 1S INET 100MBPS PAKET WINBACK1/WISMA MUTIARA DEMAK"/>
    <s v="Sales Profesional"/>
    <m/>
    <m/>
    <m/>
    <m/>
    <m/>
    <m/>
    <m/>
    <m/>
    <s v="Management Janji"/>
    <s v="2026-10-04 11:00:00|Tanggal pemasangan : 04 Okt 2026 Jam pemasangan : 12.00 Info Tambahan : Hubungi pelanggan dulu sebelum ke lokasi terima kasih.|40941148|MYDITA"/>
    <s v="FCC"/>
    <d v="2026-01-10T13:40:38"/>
    <d v="2026-10-04T11:00:00"/>
    <m/>
    <s v="PS"/>
    <s v="DEMAK"/>
    <s v="NO ADDON"/>
    <n v="202610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11:00:00"/>
    <s v="2026-10-04 11:00:00|Tanggal pemasangan : 04 Okt 2026 Jam pemasangan : 12.00 Info Tambahan : Hubungi pelanggan dulu sebelum ke lokasi terima kasih.|40941148|MYDITA"/>
    <n v="2026"/>
    <n v="10"/>
    <n v="4"/>
    <d v="2026-10-04T00:00:00"/>
    <n v="-0.45833333333575865"/>
    <x v="0"/>
  </r>
  <r>
    <n v="851"/>
    <n v="1002623580"/>
    <n v="3"/>
    <x v="4"/>
    <n v="4"/>
    <s v="KUDUS"/>
    <s v="KUDUS"/>
    <s v="DMA"/>
    <s v="REG"/>
    <s v="AO"/>
    <x v="0"/>
    <m/>
    <s v="Completed (PS)"/>
    <s v="RBS-Regional 3"/>
    <d v="2026-10-06T09:22:04"/>
    <d v="2026-10-06T17:23:48"/>
    <n v="69399897"/>
    <m/>
    <n v="141456115572"/>
    <s v="SPBU 4459509"/>
    <s v="ODP-DMA-FJ/099"/>
    <s v="WO065828452"/>
    <m/>
    <m/>
    <m/>
    <n v="110.5823"/>
    <n v="-6.9226400000000003"/>
    <s v="|MN01414|MYIA-050699426269/POI/FAHRUR RIZAL/081390766646/spbu4459509@gmail.com"/>
    <s v="Sales Profesional"/>
    <m/>
    <m/>
    <m/>
    <m/>
    <m/>
    <m/>
    <m/>
    <m/>
    <s v="Management Janji"/>
    <s v="2026-09-29 11:00:00 | Nama PIC:  bp fahrul  No HP: 081390766646  Alt:  Tanggal: 29/9/2026  Jam Pasang: Siang  Note: Hubungi sebelum ke lokasi, terimakasih"/>
    <s v="FCC"/>
    <d v="2026-06-10T09:25:04"/>
    <m/>
    <m/>
    <s v="PS"/>
    <s v="DEMAK"/>
    <s v="NO ADDON"/>
    <n v="20261006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6T07:00:00"/>
    <s v="2026-09-29 11:00:00 | Nama PIC:  bp fahrul  No HP: 081390766646  Alt:  Tanggal: 29/9/2026  Jam Pasang: Siang  Note: Hubungi sebelum ke lokasi, terimakasih"/>
    <n v="2026"/>
    <n v="10"/>
    <n v="6"/>
    <d v="2026-10-06T00:00:00"/>
    <n v="-0.29166666666424135"/>
    <x v="0"/>
  </r>
  <r>
    <n v="852"/>
    <n v="1002637941"/>
    <n v="3"/>
    <x v="4"/>
    <n v="4"/>
    <s v="KUDUS"/>
    <s v="KUDUS"/>
    <s v="DMA"/>
    <s v="REG"/>
    <s v="AO"/>
    <x v="0"/>
    <m/>
    <s v="8 | OSS - PONR"/>
    <s v="RBS-Regional 3"/>
    <d v="2026-10-15T10:01:18"/>
    <d v="2026-10-15T14:50:14"/>
    <n v="69410602"/>
    <m/>
    <n v="141456115597"/>
    <s v="PT. Abdi Mandiri Nusantara"/>
    <s v="ODP-DMA-FGB/016"/>
    <s v="WO066459774"/>
    <m/>
    <m/>
    <m/>
    <n v="110.6349402"/>
    <n v="-6.8978662000000002"/>
    <s v="|MN00880|/Makin/081299936206/abdimandirinusantara@gmail.com /Permintaan PSB HSI BISNIS 1S INET 100MBPS 669K/PT. Abdi Mandiri Nusantara"/>
    <s v="Sales Profesional"/>
    <m/>
    <m/>
    <m/>
    <m/>
    <m/>
    <m/>
    <m/>
    <m/>
    <s v="Management Janji"/>
    <s v="2026-10-16 08:00:00|Nama PIC:  bp makin  No HP: 081299936206 Alt: Tanggal: 16/10/2026 Jam Pasang: Pagi Note: Hubungi sebelum ke lokasi, terimakasih.  |40931149|MYDITA"/>
    <s v="FCC"/>
    <s v="15-10-2026 10:10:17"/>
    <d v="2026-10-16T08:00:00"/>
    <m/>
    <s v="ACT_COM"/>
    <s v="DEMAK"/>
    <s v="NO ADDON"/>
    <m/>
    <s v="PONR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16T08:00:00"/>
    <s v="2026-10-16 08:00:00|Nama PIC:  bp makin  No HP: 081299936206 Alt: Tanggal: 16/10/2026 Jam Pasang: Pagi Note: Hubungi sebelum ke lokasi, terimakasih.  |40931149|MYDITA"/>
    <m/>
    <m/>
    <m/>
    <e v="#NUM!"/>
    <e v="#NUM!"/>
    <x v="1"/>
  </r>
  <r>
    <n v="853"/>
    <n v="1002634564"/>
    <n v="3"/>
    <x v="4"/>
    <n v="4"/>
    <s v="KUDUS"/>
    <s v="KUDUS"/>
    <s v="DMA"/>
    <s v="REG"/>
    <s v="AO"/>
    <x v="0"/>
    <s v="1P INET"/>
    <s v="98 | OSS - CANCEL COMPLETE"/>
    <s v="RBS-Regional 3"/>
    <d v="2026-10-13T10:52:35"/>
    <d v="2026-10-15T10:24:25"/>
    <n v="69409198"/>
    <m/>
    <n v="141456115587"/>
    <s v="PT. Abdi Mandiri Nusantara"/>
    <s v="ODP-DMA-FA/018 FA/D07/01.18"/>
    <s v="WO066315545"/>
    <m/>
    <m/>
    <m/>
    <n v="110.634688"/>
    <n v="-6.8979480000000004"/>
    <s v="|MN00880|MYIA-063311169545/POI/Makin/081299936206/abdimandirinusantara@gmail.com"/>
    <s v="MYIB_ASSISTANT"/>
    <m/>
    <m/>
    <m/>
    <m/>
    <m/>
    <m/>
    <m/>
    <m/>
    <s v="Management Janji"/>
    <s v="2026-10-14 08:00:00 | Tanggal pemasangan: 14/10//2026 Jam pemasangan : pagi/siang Info Tambahan : Hubungi pelanggan dulu sebelum ke lokasi. terima kasih"/>
    <s v="FCC"/>
    <s v="13-10-2026 10:55:12"/>
    <d v="2026-10-14T08:00:00"/>
    <s v="Kendala Pelanggan"/>
    <s v="CANCEL"/>
    <s v="DEMAK"/>
    <s v="NO ADDON"/>
    <m/>
    <s v="Cancel Completed"/>
    <s v="HSI Bisnis PSB 70% Dual Band - 100 Mbps"/>
    <s v="INDIBIZ"/>
    <m/>
    <m/>
    <d v="2026-10-14T08:00:00"/>
    <s v="2026-10-14 08:00:00 | Tanggal pemasangan: 14/10//2026 Jam pemasangan : pagi/siang Info Tambahan : Hubungi pelanggan dulu sebelum ke lokasi. terima kasih"/>
    <m/>
    <m/>
    <m/>
    <e v="#NUM!"/>
    <e v="#NUM!"/>
    <x v="1"/>
  </r>
  <r>
    <n v="854"/>
    <n v="1002617515"/>
    <n v="3"/>
    <x v="6"/>
    <n v="4"/>
    <s v="SEMARANG"/>
    <s v="SALATIGA"/>
    <s v="SLI"/>
    <s v="REG"/>
    <s v="AO"/>
    <x v="0"/>
    <s v="1P INET"/>
    <s v="Completed (PS)"/>
    <s v="RBS-Regional 3"/>
    <d v="2026-10-01T11:05:40"/>
    <d v="2026-10-02T14:22:26"/>
    <n v="69402219"/>
    <m/>
    <n v="142434111801"/>
    <s v="SD KRISTEN 04"/>
    <s v="ODP-SLI-FH/004 FH/D02/01.04"/>
    <s v="WO065474059"/>
    <m/>
    <m/>
    <m/>
    <n v="110.50549289999999"/>
    <n v="-7.3329836999999998"/>
    <s v="|MN00238|MYIA-051341016470/POI/NATALIA/082142035844/sdkristen04@gmail.com"/>
    <s v="MYIB_ASSISTANT"/>
    <m/>
    <m/>
    <m/>
    <m/>
    <m/>
    <m/>
    <m/>
    <m/>
    <s v="Management Janji"/>
    <s v="2026-10-02 08:00:00 | Nama : NARENDRA No HP :  082142035844 No Alt :  M Janji : 02/10/2026 Jam Pasang : Pagi  NoteÃ‚Â :  hubungi terlebih dahulu sebelum kelokasi  "/>
    <s v="FCC"/>
    <d v="2026-01-10T11:40:20"/>
    <d v="2026-10-02T08:00:00"/>
    <m/>
    <s v="PS"/>
    <s v="X"/>
    <s v="NO ADDON"/>
    <n v="20261002"/>
    <s v="Completed"/>
    <s v="HSI Bisnis Basic Promo Hari Pelanggan Nasional PSB 70% - 100 Mbps"/>
    <s v="INDIBIZ"/>
    <m/>
    <m/>
    <d v="2026-10-02T08:00:00"/>
    <s v="2026-10-02 08:00:00 | Nama : NARENDRA No HP :  082142035844 No Alt :  M Janji : 02/10/2026 Jam Pasang : Pagi  NoteÃ‚Â :  hubungi terlebih dahulu sebelum kelokasi  "/>
    <n v="2026"/>
    <n v="10"/>
    <n v="2"/>
    <d v="2026-10-02T00:00:00"/>
    <n v="-0.33333333333575865"/>
    <x v="0"/>
  </r>
  <r>
    <n v="855"/>
    <n v="1002618961"/>
    <n v="3"/>
    <x v="6"/>
    <n v="4"/>
    <s v="SEMARANG"/>
    <s v="SALATIGA"/>
    <s v="SLI"/>
    <s v="REG"/>
    <s v="AO"/>
    <x v="0"/>
    <s v="1P INET"/>
    <s v="Completed (PS)"/>
    <s v="RBS-Regional 3"/>
    <d v="2026-10-02T08:37:34"/>
    <d v="2026-10-02T18:39:29"/>
    <n v="69402718"/>
    <m/>
    <n v="142434111564"/>
    <s v="KOST BRC"/>
    <s v="ODP-SLI-FAE/066 FAE/D06/066.01"/>
    <s v="WO065542892"/>
    <m/>
    <m/>
    <m/>
    <n v="110.434306114912"/>
    <n v="-7.3956559601632801"/>
    <s v="MD|MYDB-20261001270145|DN00001/MN00663|KOST BRC|085956671372"/>
    <s v="MYDIGIBIZPARTNER"/>
    <m/>
    <m/>
    <m/>
    <m/>
    <m/>
    <m/>
    <m/>
    <m/>
    <s v="Management Janji"/>
    <s v="2026-10-03 08:00:00 | Nama : BP MUHAMMAD ISROK No Hp : 085956671372 No Alt :  Tgl Pemasangan : 03 Oktober 2026 Interval : PAGI  Note : Hubungi pelanggan terlebih dahulu"/>
    <s v="FCC"/>
    <d v="2026-02-10T08:40:00"/>
    <d v="2026-10-03T08:00:00"/>
    <m/>
    <s v="PS"/>
    <s v="X"/>
    <s v="NO ADDON"/>
    <n v="20261002"/>
    <s v="Completed"/>
    <s v="HSI Bisnis Promo Hari Pelanggan Nasional PSB 70% - 50 Mbps"/>
    <s v="INDIBIZ"/>
    <m/>
    <m/>
    <d v="2026-10-03T08:00:00"/>
    <s v="2026-10-03 08:00:00 | Nama : BP MUHAMMAD ISROK No Hp : 085956671372 No Alt :  Tgl Pemasangan : 03 Oktober 2026 Interval : PAGI  Note : Hubungi pelanggan terlebih dahulu"/>
    <n v="2026"/>
    <n v="10"/>
    <n v="2"/>
    <d v="2026-10-02T00:00:00"/>
    <n v="-1.3333333333357587"/>
    <x v="0"/>
  </r>
  <r>
    <n v="856"/>
    <n v="1002626888"/>
    <n v="3"/>
    <x v="6"/>
    <n v="4"/>
    <s v="SEMARANG"/>
    <s v="SALATIGA"/>
    <s v="SLI"/>
    <s v="REG"/>
    <s v="AO"/>
    <x v="0"/>
    <s v="1P INET"/>
    <s v="Completed (PS)"/>
    <s v="RBS-Regional 3"/>
    <d v="2026-10-07T17:40:41"/>
    <d v="2026-10-09T13:48:52"/>
    <n v="69406118"/>
    <m/>
    <n v="142434111622"/>
    <s v="Kost putri Mulya"/>
    <s v="ODP-SLI-FAT/009 FAT/D01/009.01"/>
    <s v="WO065965132"/>
    <m/>
    <m/>
    <m/>
    <n v="110.606295391917"/>
    <n v="-7.2354864446284299"/>
    <s v="MD|MYDB-20261007270403|DN00001/MN00663|Kost putri Mulya|085701010077"/>
    <s v="MYDIGIBIZPARTNER"/>
    <m/>
    <m/>
    <m/>
    <m/>
    <m/>
    <m/>
    <m/>
    <m/>
    <s v="Management Janji"/>
    <s v="2026-10-08 15:00:00 |  M Janji : (08/10/2026) jam Pasang : 09:00 Note : hubungi pelanggan jika ingin kelokasi  "/>
    <s v="FCC"/>
    <d v="2026-07-10T17:55:12"/>
    <d v="2026-10-08T15:00:00"/>
    <m/>
    <s v="PS"/>
    <s v="X"/>
    <s v="NO ADDON"/>
    <n v="20261009"/>
    <s v="Completed"/>
    <s v="HSI Bisnis Promo Hari Pelanggan Nasional PSB 70% - 300 Mbps"/>
    <s v="INDIBIZ"/>
    <m/>
    <m/>
    <d v="2026-10-08T15:00:00"/>
    <s v="2026-10-08 15:00:00 |  M Janji : (08/10/2026) jam Pasang : 09:00 Note : hubungi pelanggan jika ingin kelokasi  "/>
    <n v="2026"/>
    <n v="10"/>
    <n v="9"/>
    <d v="2026-10-09T00:00:00"/>
    <n v="0.375"/>
    <x v="0"/>
  </r>
  <r>
    <n v="857"/>
    <n v="1002633640"/>
    <n v="3"/>
    <x v="6"/>
    <n v="4"/>
    <s v="SEMARANG"/>
    <s v="SALATIGA"/>
    <s v="SLI"/>
    <s v="REG"/>
    <s v="AO"/>
    <x v="0"/>
    <s v="1P INET"/>
    <s v="Completed (PS)"/>
    <s v="RBS-Regional 3"/>
    <d v="2026-10-12T16:38:36"/>
    <d v="2026-10-13T18:02:36"/>
    <n v="69408895"/>
    <m/>
    <n v="142434111860"/>
    <s v="Kost Wanita Shofiya"/>
    <s v="ODP-SLI-FB/126 FB/D12/126.01"/>
    <s v="WO066281417"/>
    <m/>
    <m/>
    <m/>
    <n v="110.4966584"/>
    <n v="-7.3202344999999998"/>
    <s v="|MN00481|MYIA-058724709520/POI/Indi Mustofia muna/0882006849078/mustofiaindy@gmail.com"/>
    <s v="MYIB_ASSISTANT"/>
    <m/>
    <m/>
    <m/>
    <m/>
    <m/>
    <m/>
    <m/>
    <m/>
    <s v="Management Janji"/>
    <s v="2026-10-13 15:00:00 | Nama PIC : Ibu Indi No Hp : 0882006849078 Alt : - Manja : 13 Okt 2026 Jam : Pagi / Siang Note : Hubungi pelanggan terlebih dahulu"/>
    <s v="FCC"/>
    <d v="2026-12-10T16:40:24"/>
    <d v="2026-10-13T15:00:00"/>
    <m/>
    <s v="PS"/>
    <s v="X"/>
    <s v="NO ADDON"/>
    <n v="20261013"/>
    <s v="Completed"/>
    <s v="HSI Bisnis Promo Hari Pelanggan Nasional PSB 70% - 75 Mbps"/>
    <s v="INDIBIZ"/>
    <m/>
    <m/>
    <d v="2026-10-13T15:00:00"/>
    <s v="2026-10-13 15:00:00 | Nama PIC : Ibu Indi No Hp : 0882006849078 Alt : - Manja : 13 Okt 2026 Jam : Pagi / Siang Note : Hubungi pelanggan terlebih dahulu"/>
    <n v="2026"/>
    <n v="10"/>
    <n v="13"/>
    <d v="2026-10-13T00:00:00"/>
    <n v="-0.625"/>
    <x v="0"/>
  </r>
  <r>
    <n v="858"/>
    <n v="1002631043"/>
    <n v="3"/>
    <x v="6"/>
    <n v="4"/>
    <s v="SEMARANG"/>
    <s v="SALATIGA"/>
    <s v="SLI"/>
    <s v="REG"/>
    <s v="AO"/>
    <x v="0"/>
    <s v="1P INET"/>
    <s v="102 | FOLLOW UP COMPLETED"/>
    <s v="RBS-Regional 3"/>
    <d v="2026-10-10T15:28:40"/>
    <d v="2026-10-13T16:07:06"/>
    <n v="69407957"/>
    <m/>
    <n v="142434111656"/>
    <s v="LB SIMO BOYOLALI"/>
    <s v="ODP-SLI-FAQ/043 FAQ/D02/043.01"/>
    <s v="WO066166464"/>
    <m/>
    <m/>
    <m/>
    <n v="110.642364642328"/>
    <n v="-7.3608837787470698"/>
    <s v="|MN02619|MYIA-052429738460/POI/MUHAMMAD AL RAFI/088267021696/rafialm44@gmail.com"/>
    <s v="MYIB_ASSISTANT"/>
    <m/>
    <m/>
    <m/>
    <m/>
    <m/>
    <m/>
    <m/>
    <m/>
    <s v="Management Janji"/>
    <s v="2026-10-11 15:00:00 | Jam pemasangan : 12.00 Info Tambahan : Hubungi pelanggan dulu sebelum ke lokasi terimakasih  "/>
    <s v="FCC"/>
    <d v="2026-10-10T15:40:11"/>
    <d v="2026-10-11T15:00:00"/>
    <s v="Kendala Pelanggan"/>
    <s v="REVOKE"/>
    <s v="X"/>
    <s v="NO ADDON"/>
    <m/>
    <s v="Follow Up Revoke Completed, New Order ID : SC1002635560"/>
    <s v="HSI Bisnis Basic Promo Hari Pelanggan Nasional PSB 70% - 50 Mbps"/>
    <s v="INDIBIZ"/>
    <m/>
    <m/>
    <d v="2026-10-11T15:00:00"/>
    <s v="2026-10-11 15:00:00 | Jam pemasangan : 12.00 Info Tambahan : Hubungi pelanggan dulu sebelum ke lokasi terimakasih  "/>
    <m/>
    <m/>
    <m/>
    <e v="#NUM!"/>
    <e v="#NUM!"/>
    <x v="1"/>
  </r>
  <r>
    <n v="859"/>
    <n v="1002638532"/>
    <n v="3"/>
    <x v="6"/>
    <n v="4"/>
    <s v="SEMARANG"/>
    <s v="SALATIGA"/>
    <s v="SLI"/>
    <s v="REG"/>
    <s v="AO"/>
    <x v="0"/>
    <s v="1P INET"/>
    <s v="MIE - SEND SURVEY"/>
    <s v="RBS-Regional 3"/>
    <d v="2026-10-15T13:41:39"/>
    <d v="2026-10-15T13:44:01"/>
    <n v="69410840"/>
    <m/>
    <n v="142434111881"/>
    <s v="SURYA BARU NANGGULAN"/>
    <s v="ODP-SLI-FP/074 FP/D07/074.01"/>
    <s v="WO066478653"/>
    <m/>
    <m/>
    <m/>
    <n v="110.5122983"/>
    <n v="-7.3336603"/>
    <s v="|MN00238|MYIA-012689120978/POI/MUH KHANIF/085865297498/khanifmgl89@gmail.com"/>
    <s v="MYIB_ASSISTANT"/>
    <m/>
    <m/>
    <m/>
    <m/>
    <m/>
    <m/>
    <m/>
    <m/>
    <s v="Management Janji"/>
    <s v="2026-10-16 11:00:00 | Tanggal pemasangan : 16 OKTOBER 2026 Jam pemasangan : pagi/siang Info Tambahan : Hubungi pelanggan dulu sebelum ke lokasi terima kasih"/>
    <s v="FCC"/>
    <s v="15-10-2026 13:55:16"/>
    <d v="2026-10-16T11:00:00"/>
    <m/>
    <s v="SURVEY_NEW_MANJA"/>
    <s v="X"/>
    <s v="NO ADDON"/>
    <m/>
    <s v="MIE - SEND SURVEY"/>
    <s v="HSI Bisnis Promo Hari Pelanggan Nasional PSB 70% - 50 Mbps"/>
    <s v="INDIBIZ"/>
    <m/>
    <m/>
    <d v="2026-10-16T11:00:00"/>
    <s v="2026-10-16 11:00:00 | Tanggal pemasangan : 16 OKTOBER 2026 Jam pemasangan : pagi/siang Info Tambahan : Hubungi pelanggan dulu sebelum ke lokasi terima kasih"/>
    <m/>
    <m/>
    <m/>
    <e v="#NUM!"/>
    <e v="#NUM!"/>
    <x v="1"/>
  </r>
  <r>
    <n v="860"/>
    <n v="1002619128"/>
    <n v="3"/>
    <x v="6"/>
    <n v="4"/>
    <s v="SEMARANG"/>
    <s v="SALATIGA"/>
    <s v="SLI"/>
    <s v="REG"/>
    <s v="AO"/>
    <x v="0"/>
    <s v="1P INET"/>
    <s v="WAITING AKTIFASI IHLD"/>
    <s v="RBS-Regional 3"/>
    <d v="2026-10-02T09:26:58"/>
    <d v="2026-10-03T08:33:03"/>
    <n v="69400076"/>
    <m/>
    <m/>
    <s v="PONDOK PESANTREN DARUL ABROR"/>
    <m/>
    <s v="WO065251953"/>
    <m/>
    <m/>
    <m/>
    <n v="110.666"/>
    <n v="-7.3639999999999999"/>
    <s v="|MN00238|MYIA-089752171710/POI/KHAFID/088215414280/darulabror01@gmail.com"/>
    <s v="MYIB_ASSISTANT"/>
    <m/>
    <m/>
    <m/>
    <m/>
    <m/>
    <m/>
    <m/>
    <m/>
    <s v="Management Janji"/>
    <s v="2026-09-29 11:00:00 | Nama : BP KHAFID  No Hp : 088215414280 No Alt :  Tgl Pemasangan : 29 September 2026 Interval : PAGI  Note : Hubungi pelanggan terlebih dahulu"/>
    <s v="FCC"/>
    <d v="2026-02-10T09:40:29"/>
    <d v="2026-09-29T00:00:00"/>
    <m/>
    <s v="UNSC"/>
    <s v="X"/>
    <s v="NO ADDON"/>
    <m/>
    <s v="WAITING:  |MYDITA"/>
    <s v="HSI Bisnis Basic Promo Hari Pelanggan Nasional PSB 70% - 50 Mbps"/>
    <s v="INDIBIZ"/>
    <m/>
    <m/>
    <d v="2026-09-29T11:00:00"/>
    <s v="2026-09-29 11:00:00 | Nama : BP KHAFID  No Hp : 088215414280 No Alt :  Tgl Pemasangan : 29 September 2026 Interval : PAGI  Note : Hubungi pelanggan terlebih dahulu"/>
    <m/>
    <m/>
    <m/>
    <e v="#NUM!"/>
    <e v="#NUM!"/>
    <x v="1"/>
  </r>
  <r>
    <n v="861"/>
    <n v="1002622449"/>
    <n v="3"/>
    <x v="6"/>
    <n v="4"/>
    <s v="SEMARANG"/>
    <s v="UNGARAN"/>
    <s v="ABR"/>
    <s v="REG"/>
    <s v="AO"/>
    <x v="0"/>
    <m/>
    <s v="Completed (PS)"/>
    <s v="RBS-Regional 3"/>
    <d v="2026-10-05T13:33:26"/>
    <d v="2026-10-05T15:08:38"/>
    <n v="69401571"/>
    <m/>
    <n v="141459108537"/>
    <s v="PEMERINTAH DESA ROWOBONI"/>
    <s v="ODP-ABR-FK/004"/>
    <s v="WO065773433"/>
    <m/>
    <m/>
    <m/>
    <n v="110.44052916"/>
    <n v="-7.3291379040000004"/>
    <s v="|MN00238|MYIA-026415415896/POI/TRI AFDAH/08562972698/dsrowoboni@gmail.com"/>
    <s v="MYDIGIBIZPARTNER"/>
    <m/>
    <m/>
    <m/>
    <m/>
    <m/>
    <m/>
    <m/>
    <m/>
    <s v="Management Janji"/>
    <s v="2026-10-02 08:00:00 | Nama PIC:  bu tri fandah  No HP: 08562972698  Alt:   Tanggal: 2/10/2026  Jam Pasang: Pagi  Note: Hubungi sebelum ke lokasi, terimakasih. "/>
    <s v="FCC"/>
    <d v="2026-05-10T13:40:15"/>
    <m/>
    <m/>
    <s v="PS"/>
    <s v="AMBARAWA"/>
    <s v="NO ADDON"/>
    <n v="20261005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05T07:00:00"/>
    <s v="2026-10-02 08:00:00 | Nama PIC:  bu tri fandah  No HP: 08562972698  Alt:   Tanggal: 2/10/2026  Jam Pasang: Pagi  Note: Hubungi sebelum ke lokasi, terimakasih. "/>
    <n v="2026"/>
    <n v="10"/>
    <n v="5"/>
    <d v="2026-10-05T00:00:00"/>
    <n v="-0.29166666666424135"/>
    <x v="0"/>
  </r>
  <r>
    <n v="862"/>
    <n v="1002622008"/>
    <n v="3"/>
    <x v="6"/>
    <n v="4"/>
    <s v="SEMARANG"/>
    <s v="UNGARAN"/>
    <s v="ABR"/>
    <s v="REG"/>
    <s v="AO"/>
    <x v="0"/>
    <s v="1P INET"/>
    <s v="Completed (PS)"/>
    <s v="RBS-Regional 3"/>
    <d v="2026-10-05T10:43:40"/>
    <d v="2026-10-06T13:40:18"/>
    <n v="69404173"/>
    <m/>
    <n v="141459108153"/>
    <s v="SDN ROWOBONI 02"/>
    <s v="ODP-ABR-FK/012 FK/D02/012.01"/>
    <s v="WO065750681"/>
    <m/>
    <m/>
    <m/>
    <n v="110.423529"/>
    <n v="-7.3132693"/>
    <s v="|MN00481|MYIA-012959317724/POI/dea tiara putra/081228616267/sdn.rowoboni02@gmail.com"/>
    <s v="MYIB_ASSISTANT"/>
    <m/>
    <m/>
    <m/>
    <m/>
    <m/>
    <m/>
    <m/>
    <m/>
    <s v="Management Janji"/>
    <s v="2026-10-06 08:00:00 | Jam pemasangan : 08.00 - 12.00 Waktu pemasangan : 06 Oktober 2026 Info Tambahan : Hubungi pelanggan dulu sebelum ke lokasi terimakasih "/>
    <s v="FCC"/>
    <d v="2026-05-10T11:40:04"/>
    <d v="2026-10-06T08:00:00"/>
    <m/>
    <s v="PS"/>
    <s v="AMBARAWA"/>
    <s v="NO ADDON"/>
    <n v="20261006"/>
    <s v="Completed"/>
    <s v="HSI Bisnis Basic Promo Hari Pelanggan Nasional PSB 70% - 75 Mbps"/>
    <s v="INDIBIZ"/>
    <m/>
    <m/>
    <d v="2026-10-06T08:00:00"/>
    <s v="2026-10-06 08:00:00 | Jam pemasangan : 08.00 - 12.00 Waktu pemasangan : 06 Oktober 2026 Info Tambahan : Hubungi pelanggan dulu sebelum ke lokasi terimakasih "/>
    <n v="2026"/>
    <n v="10"/>
    <n v="6"/>
    <d v="2026-10-06T00:00:00"/>
    <n v="-0.33333333333575865"/>
    <x v="0"/>
  </r>
  <r>
    <n v="863"/>
    <n v="1002629675"/>
    <n v="3"/>
    <x v="6"/>
    <n v="4"/>
    <s v="SEMARANG"/>
    <s v="UNGARAN"/>
    <s v="ABR"/>
    <s v="REG"/>
    <s v="AO"/>
    <x v="0"/>
    <s v="1P INET"/>
    <s v="Completed (PS)"/>
    <s v="RBS-Regional 3"/>
    <d v="2026-10-09T13:23:39"/>
    <d v="2026-10-10T16:28:37"/>
    <n v="69407332"/>
    <m/>
    <n v="141459106720"/>
    <s v="Klinik Rawat Inap Anugerah"/>
    <s v="ODP-ABR-FJ/022 FJ/D03/022.01"/>
    <s v="WO066087688"/>
    <m/>
    <m/>
    <m/>
    <n v="110.416211597621"/>
    <n v="-7.3035182440492701"/>
    <s v="MD|MYDB-20261008270466|DN00001/MN00663|Klinik Rawat Inap Anugerah|085290423509"/>
    <s v="MYDIGIBIZPARTNER"/>
    <m/>
    <m/>
    <m/>
    <m/>
    <m/>
    <m/>
    <m/>
    <m/>
    <s v="Management Janji"/>
    <s v="2026-10-10 11:00:00 | Tanggal Pemasangan : 10 Oktober 2026 Jam Pemasangan : 08:00 15:00 Info Tambahan : Hubungi pelanggan dulu sebelum ke lokasi terimakasih"/>
    <s v="FCC"/>
    <d v="2026-09-10T13:25:42"/>
    <d v="2026-10-10T11:00:00"/>
    <m/>
    <s v="PS"/>
    <s v="AMBARAWA"/>
    <s v="NO ADDON"/>
    <n v="20261010"/>
    <s v="Completed"/>
    <s v="HSI Bisnis Promo Hari Pelanggan Nasional PSB 70% - 100 Mbps"/>
    <s v="INDIBIZ"/>
    <m/>
    <m/>
    <d v="2026-10-10T11:00:00"/>
    <s v="2026-10-10 11:00:00 | Tanggal Pemasangan : 10 Oktober 2026 Jam Pemasangan : 08:00 15:00 Info Tambahan : Hubungi pelanggan dulu sebelum ke lokasi terimakasih"/>
    <n v="2026"/>
    <n v="10"/>
    <n v="10"/>
    <d v="2026-10-10T00:00:00"/>
    <n v="-0.45833333333575865"/>
    <x v="0"/>
  </r>
  <r>
    <n v="864"/>
    <n v="1002626880"/>
    <n v="3"/>
    <x v="6"/>
    <n v="4"/>
    <s v="SEMARANG"/>
    <s v="UNGARAN"/>
    <s v="BDN"/>
    <s v="REG"/>
    <s v="AO"/>
    <x v="0"/>
    <s v="1P INET"/>
    <s v="Completed (PS)"/>
    <s v="RBS-Regional 3"/>
    <d v="2026-10-07T17:32:40"/>
    <d v="2026-10-08T13:04:47"/>
    <n v="69406134"/>
    <m/>
    <n v="141411106690"/>
    <s v="Kos griyo asri"/>
    <s v="ODP-BDN-FA/079"/>
    <s v="WO065964613"/>
    <m/>
    <m/>
    <m/>
    <n v="110.37462361156901"/>
    <n v="-7.2258301157136202"/>
    <s v="MD|MYDB-20261007270434|DN00001/MN00663|Kos griyo asri|082219024817"/>
    <s v="MYDIGIBIZPARTNER"/>
    <m/>
    <m/>
    <m/>
    <m/>
    <m/>
    <m/>
    <m/>
    <m/>
    <s v="Management Janji"/>
    <s v="2026-10-08 15:00:00 | No HP :082219024817 Alt :  M Janji : (RABU/8/oktober/2026) Note : hubungi pelanggan jika ingin kelokasi"/>
    <s v="FCC"/>
    <d v="2026-07-10T17:40:11"/>
    <d v="2026-10-08T15:00:00"/>
    <m/>
    <s v="PS"/>
    <s v="AMBARAWA"/>
    <s v="NO ADDON"/>
    <n v="20261008"/>
    <s v="Completed"/>
    <s v="HSI Bisnis Promo Hari Pelanggan Nasional PSB 70% - 50 Mbps"/>
    <s v="INDIBIZ"/>
    <m/>
    <m/>
    <d v="2026-10-08T15:00:00"/>
    <s v="2026-10-08 15:00:00 | No HP :082219024817 Alt :  M Janji : (RABU/8/oktober/2026) Note : hubungi pelanggan jika ingin kelokasi"/>
    <n v="2026"/>
    <n v="10"/>
    <n v="8"/>
    <d v="2026-10-08T00:00:00"/>
    <n v="-0.625"/>
    <x v="0"/>
  </r>
  <r>
    <n v="865"/>
    <n v="1002638443"/>
    <n v="3"/>
    <x v="6"/>
    <n v="4"/>
    <s v="SEMARANG"/>
    <s v="UNGARAN"/>
    <s v="BDN"/>
    <s v="REG"/>
    <s v="AO"/>
    <x v="0"/>
    <s v="1P INET"/>
    <s v="MIE - SEND SURVEY"/>
    <s v="RBS-Regional 3"/>
    <d v="2026-10-15T13:20:35"/>
    <d v="2026-10-15T13:22:02"/>
    <n v="69410806"/>
    <m/>
    <n v="141411106859"/>
    <s v="KANTOR DESA JUBELAN"/>
    <s v="ODP-BDN-FD/032 FD/D03/032.01"/>
    <s v="WO066476184"/>
    <m/>
    <m/>
    <m/>
    <n v="110.32620243356401"/>
    <n v="-7.2218855673038096"/>
    <s v="|MN00238|MYIA-085194576042/POI/AGUS /089668258345/desajubelan04@gmail.com"/>
    <s v="MYIB_ASSISTANT"/>
    <m/>
    <m/>
    <m/>
    <m/>
    <m/>
    <m/>
    <m/>
    <m/>
    <s v="Management Janji"/>
    <s v="2026-10-16 11:00:00 | Tanggal pemasangan: 16/10/2026 Jam pemasangan : 08.00 Info Tambahan : Hubungi pelanggan dulu sebelum ke lokasi terima kasih."/>
    <s v="FCC"/>
    <s v="15-10-2026 13:25:34"/>
    <d v="2026-10-16T11:00:00"/>
    <m/>
    <s v="SURVEY_NEW_MANJA"/>
    <s v="AMBARAWA"/>
    <s v="NO ADDON"/>
    <m/>
    <s v="MIE - SEND SURVEY"/>
    <s v="HSI Bisnis Basic Promo Hari Pelanggan Nasional PSB 70% - 50 Mbps"/>
    <s v="INDIBIZ"/>
    <m/>
    <m/>
    <d v="2026-10-16T11:00:00"/>
    <s v="2026-10-16 11:00:00 | Tanggal pemasangan: 16/10/2026 Jam pemasangan : 08.00 Info Tambahan : Hubungi pelanggan dulu sebelum ke lokasi terima kasih."/>
    <m/>
    <m/>
    <m/>
    <e v="#NUM!"/>
    <e v="#NUM!"/>
    <x v="1"/>
  </r>
  <r>
    <n v="866"/>
    <n v="1002637738"/>
    <n v="3"/>
    <x v="6"/>
    <n v="4"/>
    <s v="SEMARANG"/>
    <s v="UNGARAN"/>
    <s v="BDN"/>
    <s v="REG"/>
    <s v="AO"/>
    <x v="0"/>
    <s v="1P INET"/>
    <s v="MIE - SEND SURVEY"/>
    <s v="RBS-Regional 3"/>
    <d v="2026-10-15T09:01:43"/>
    <d v="2026-10-15T09:04:06"/>
    <n v="69410517"/>
    <m/>
    <n v="141411106345"/>
    <s v="ASA CELL"/>
    <s v="ODP-BDN-FD/042 FD/D01/042.01"/>
    <s v="WO066450334"/>
    <m/>
    <m/>
    <m/>
    <n v="110.309196"/>
    <n v="-7.2542289999999996"/>
    <s v="|MN02760|MYIA-086910098491/POI/Alam/085726668720/cok607009@gmail.com"/>
    <s v="MYIB_ASSISTANT"/>
    <m/>
    <m/>
    <m/>
    <m/>
    <m/>
    <m/>
    <m/>
    <m/>
    <s v="Management Janji"/>
    <s v="2026-10-16 11:00:00 | Tanggal pemasangan: 16/10/2026 Jam pemasangan : siang Info Tambahan : Hubungi pelanggan dulu sebelum ke lokasi terima kasih."/>
    <s v="FCC"/>
    <s v="15-10-2026 09:10:19"/>
    <d v="2026-10-16T11:00:00"/>
    <m/>
    <s v="SURVEY_NEW_MANJA"/>
    <s v="AMBARAWA"/>
    <s v="OCA"/>
    <m/>
    <s v="MIE - SEND SURVEY"/>
    <s v="HSI Bisnis Bundling OCA Breach Checker Promo H2 2026 Dual Band PSB 70% - 100 Mbps"/>
    <s v="INDIBIZ"/>
    <m/>
    <m/>
    <d v="2026-10-16T11:00:00"/>
    <s v="2026-10-16 11:00:00 | Tanggal pemasangan: 16/10/2026 Jam pemasangan : siang Info Tambahan : Hubungi pelanggan dulu sebelum ke lokasi terima kasih."/>
    <m/>
    <m/>
    <m/>
    <e v="#NUM!"/>
    <e v="#NUM!"/>
    <x v="1"/>
  </r>
  <r>
    <n v="867"/>
    <n v="1002632912"/>
    <n v="3"/>
    <x v="6"/>
    <n v="4"/>
    <s v="SEMARANG"/>
    <s v="UNGARAN"/>
    <s v="BDN"/>
    <s v="REG"/>
    <s v="AO"/>
    <x v="0"/>
    <s v="1P INET"/>
    <s v="98 | OSS - CANCEL COMPLETE"/>
    <s v="RBS-Regional 3"/>
    <d v="2026-10-12T13:23:35"/>
    <d v="2026-10-13T14:23:23"/>
    <n v="69408651"/>
    <m/>
    <n v="141411106694"/>
    <s v="Kos griyo asri"/>
    <s v="ODP-BDN-FA/080 FA/D06/080.01"/>
    <s v="WO066256512"/>
    <m/>
    <m/>
    <m/>
    <n v="110.37462361156901"/>
    <n v="-7.2258301157136202"/>
    <s v="MD|MYDB-20261006270377|DN00001/MN00663|Kos griyo asri|081558011916"/>
    <s v="MYDIGIBIZPARTNER"/>
    <m/>
    <m/>
    <m/>
    <m/>
    <m/>
    <m/>
    <m/>
    <m/>
    <s v="Management Janji"/>
    <s v="2026-10-13 11:00:00 | Tanggal Pemasangan : 13 Oktober 2026 Jam Pemasangan : 08:00 15:00 Info Tambahan : Hubungi pelanggan dulu sebelum ke lokasi terimakasih"/>
    <s v="FCC"/>
    <d v="2026-12-10T13:25:06"/>
    <d v="2026-10-13T11:00:00"/>
    <s v="Kendala Pelanggan"/>
    <s v="CANCEL"/>
    <s v="AMBARAWA"/>
    <s v="NO ADDON"/>
    <m/>
    <s v="Cancel Completed"/>
    <s v="HSI Bisnis Promo Hari Pelanggan Nasional PSB 70% - 50 Mbps"/>
    <s v="INDIBIZ"/>
    <m/>
    <m/>
    <d v="2026-10-13T11:00:00"/>
    <s v="2026-10-13 11:00:00 | Tanggal Pemasangan : 13 Oktober 2026 Jam Pemasangan : 08:00 15:00 Info Tambahan : Hubungi pelanggan dulu sebelum ke lokasi terimakasih"/>
    <m/>
    <m/>
    <m/>
    <e v="#NUM!"/>
    <e v="#NUM!"/>
    <x v="1"/>
  </r>
  <r>
    <n v="868"/>
    <n v="1002631155"/>
    <n v="3"/>
    <x v="6"/>
    <n v="4"/>
    <s v="SEMARANG"/>
    <s v="UNGARAN"/>
    <s v="BWE"/>
    <s v="REG"/>
    <s v="AO"/>
    <x v="0"/>
    <s v="1P INET"/>
    <s v="Completed (PS)"/>
    <s v="RBS-Regional 3"/>
    <d v="2026-10-10T17:17:35"/>
    <d v="2026-10-11T18:17:11"/>
    <n v="69408021"/>
    <m/>
    <n v="141459108717"/>
    <s v="TOKO SUMBER REJEKI"/>
    <s v="ODP-BWE-FB/047 FB/D02/047.01"/>
    <s v="WO066173699"/>
    <m/>
    <m/>
    <m/>
    <n v="110.44568099999999"/>
    <n v="-7.2663842999999897"/>
    <s v="|MN00426|MYIA-031599322583/POI/Hari Nugroho/085785782833/nugrohhar@gmail.com"/>
    <s v="MYIB_ASSISTANT"/>
    <m/>
    <m/>
    <m/>
    <m/>
    <m/>
    <m/>
    <m/>
    <m/>
    <s v="Management Janji"/>
    <s v="2026-10-11 15:00:00 | Tanggal Pemasangan : 11 Oktober 2026 Jam Pemasangan : 08:00 15:00 Info Tambahan : Hubungi pelanggan dulu sebelum ke lokasi terimakasih"/>
    <s v="FCC"/>
    <d v="2026-10-10T17:24:57"/>
    <d v="2026-10-11T15:00:00"/>
    <m/>
    <s v="PS"/>
    <s v="AMBARAWA"/>
    <s v="NO ADDON"/>
    <n v="20261011"/>
    <s v="Completed"/>
    <s v="HSI Bisnis Promo Hari Pelanggan Nasional PSB 70% - 200 Mbps"/>
    <s v="INDIBIZ"/>
    <m/>
    <m/>
    <d v="2026-10-11T15:00:00"/>
    <s v="2026-10-11 15:00:00 | Tanggal Pemasangan : 11 Oktober 2026 Jam Pemasangan : 08:00 15:00 Info Tambahan : Hubungi pelanggan dulu sebelum ke lokasi terimakasih"/>
    <n v="2026"/>
    <n v="10"/>
    <n v="11"/>
    <d v="2026-10-11T00:00:00"/>
    <n v="-0.625"/>
    <x v="0"/>
  </r>
  <r>
    <n v="869"/>
    <n v="1002632073"/>
    <n v="3"/>
    <x v="6"/>
    <n v="4"/>
    <s v="SEMARANG"/>
    <s v="UNGARAN"/>
    <s v="BWE"/>
    <s v="REG"/>
    <s v="AO"/>
    <x v="0"/>
    <s v="1P INET"/>
    <s v="Completed (PS)"/>
    <s v="RBS-Regional 3"/>
    <d v="2026-10-12T09:16:39"/>
    <d v="2026-10-12T18:31:05"/>
    <n v="69408368"/>
    <m/>
    <n v="141459108718"/>
    <s v="TOKO MAPAN"/>
    <s v="ODP-BWE-FA/111 FA/D03/111.01"/>
    <s v="WO066229776"/>
    <m/>
    <m/>
    <m/>
    <n v="110.4671494"/>
    <n v="-7.2376904"/>
    <s v="|MN00426|MYIA-071115736904/POI/Hari Nugroho/085785782833/nugrohhar@gmail.com"/>
    <s v="MYIB_ASSISTANT"/>
    <m/>
    <m/>
    <m/>
    <m/>
    <m/>
    <m/>
    <m/>
    <m/>
    <s v="Management Janji"/>
    <s v="2026-10-13 08:00:00 | M Janji : (13/10/2026) jam Pasang : 09:00 Note : hubungi pelanggan jika ingin kelokasi"/>
    <s v="FCC"/>
    <d v="2026-12-10T09:24:56"/>
    <d v="2026-10-13T08:00:00"/>
    <m/>
    <s v="PS"/>
    <s v="AMBARAWA"/>
    <s v="NO ADDON"/>
    <n v="20261012"/>
    <s v="Completed"/>
    <s v="HSI Bisnis Promo Hari Pelanggan Nasional PSB 70% - 150 Mbps"/>
    <s v="INDIBIZ"/>
    <m/>
    <m/>
    <d v="2026-10-13T08:00:00"/>
    <s v="2026-10-13 08:00:00 | M Janji : (13/10/2026) jam Pasang : 09:00 Note : hubungi pelanggan jika ingin kelokasi"/>
    <n v="2026"/>
    <n v="10"/>
    <n v="12"/>
    <d v="2026-10-12T00:00:00"/>
    <n v="-1.3333333333357587"/>
    <x v="0"/>
  </r>
  <r>
    <n v="870"/>
    <n v="1002636938"/>
    <n v="3"/>
    <x v="6"/>
    <n v="4"/>
    <s v="SEMARANG"/>
    <s v="UNGARAN"/>
    <s v="BWE"/>
    <s v="REG"/>
    <s v="AO"/>
    <x v="0"/>
    <s v="1P INET"/>
    <s v="Completed (PS)"/>
    <s v="RBS-Regional 3"/>
    <d v="2026-10-14T14:22:43"/>
    <d v="2026-10-15T17:46:12"/>
    <n v="69410140"/>
    <m/>
    <n v="141459107082"/>
    <s v="PT Basilliea Indonesia"/>
    <s v="ODP-BWE-FC/016 FC/D02/016.01"/>
    <s v="WO066411315"/>
    <m/>
    <m/>
    <m/>
    <n v="110.437046"/>
    <n v="-7.186439"/>
    <s v="|MB00449|MYIA-071960306338/POI/bapak/085867670609/production.bsi1@gmail.com"/>
    <s v="MYIB_ASSISTANT"/>
    <m/>
    <m/>
    <m/>
    <m/>
    <m/>
    <m/>
    <m/>
    <m/>
    <s v="Management Janji"/>
    <s v="2026-10-15 11:00:00 | Jam pemasangan : 12.00 Info Tambahan : Hubungi pelanggan dulu sebelum ke lokasi terimakasih "/>
    <s v="FCC"/>
    <s v="14-10-2026 14:25:10"/>
    <d v="2026-10-15T11:00:00"/>
    <m/>
    <s v="PS"/>
    <s v="AMBARAWA"/>
    <s v="NO ADDON"/>
    <n v="20261015"/>
    <s v="Completed"/>
    <s v="HSI Bisnis Promo Hari Pelanggan Nasional PSB 70% - 100 Mbps Dual Band"/>
    <s v="INDIBIZ"/>
    <m/>
    <m/>
    <d v="2026-10-15T11:00:00"/>
    <s v="2026-10-15 11:00:00 | Jam pemasangan : 12.00 Info Tambahan : Hubungi pelanggan dulu sebelum ke lokasi terimakasih "/>
    <n v="2026"/>
    <n v="10"/>
    <n v="15"/>
    <d v="2026-10-15T00:00:00"/>
    <n v="-0.45833333333575865"/>
    <x v="0"/>
  </r>
  <r>
    <n v="871"/>
    <n v="1002623230"/>
    <n v="3"/>
    <x v="6"/>
    <n v="4"/>
    <s v="SEMARANG"/>
    <s v="UNGARAN"/>
    <s v="UNR"/>
    <s v="REG"/>
    <s v="AO"/>
    <x v="0"/>
    <s v="1P INET"/>
    <s v="Completed (PS)"/>
    <s v="RBS-Regional 3"/>
    <d v="2026-10-05T17:26:36"/>
    <d v="2026-10-06T13:14:54"/>
    <n v="69404610"/>
    <m/>
    <n v="146425112958"/>
    <s v="STERMAY INTERNATIONAL INDONESIA"/>
    <s v="ODP-UNR-FF/084"/>
    <s v="WO065803934"/>
    <m/>
    <m/>
    <m/>
    <n v="110.4211387"/>
    <n v="-7.1784131999999996"/>
    <s v="|MN00426|MYIA-040132939598/POI/Ismail/085736285700/ism4lputr482@gmail.com"/>
    <s v="MYIB_ASSISTANT"/>
    <m/>
    <m/>
    <m/>
    <m/>
    <m/>
    <m/>
    <m/>
    <m/>
    <s v="Management Janji"/>
    <s v="2026-10-06 15:00:00 | Nama PIC : Bp Ismail  No HP : 085736285700 Alt : - M Janji : 06 Okt 2026 Jam Pasang : Pagi / Siang Note : hubungi pelanggan jika ingin kelokasi "/>
    <s v="FCC"/>
    <d v="2026-05-10T17:40:32"/>
    <d v="2026-10-06T15:00:00"/>
    <m/>
    <s v="PS"/>
    <s v="X"/>
    <s v="NO ADDON"/>
    <n v="20261006"/>
    <s v="Completed"/>
    <s v="HSI Bisnis Promo Hari Pelanggan Nasional PSB 70% - 150 Mbps"/>
    <s v="INDIBIZ"/>
    <m/>
    <m/>
    <d v="2026-10-06T15:00:00"/>
    <s v="2026-10-06 15:00:00 | Nama PIC : Bp Ismail  No HP : 085736285700 Alt : - M Janji : 06 Okt 2026 Jam Pasang : Pagi / Siang Note : hubungi pelanggan jika ingin kelokasi "/>
    <n v="2026"/>
    <n v="10"/>
    <n v="6"/>
    <d v="2026-10-06T00:00:00"/>
    <n v="-0.625"/>
    <x v="0"/>
  </r>
  <r>
    <n v="872"/>
    <n v="1002627915"/>
    <n v="3"/>
    <x v="6"/>
    <n v="4"/>
    <s v="SEMARANG"/>
    <s v="UNGARAN"/>
    <s v="UNR"/>
    <s v="REG"/>
    <s v="AO"/>
    <x v="0"/>
    <s v="1P INET"/>
    <s v="Completed (PS)"/>
    <s v="RBS-Regional 3"/>
    <d v="2026-10-08T14:40:37"/>
    <d v="2026-10-09T09:23:56"/>
    <n v="69406611"/>
    <m/>
    <n v="146425112970"/>
    <s v="FUN HOUS Amusement"/>
    <s v="ODP-UNR-FAY/009"/>
    <s v="WO066021157"/>
    <m/>
    <m/>
    <m/>
    <n v="110.407611601653"/>
    <n v="-7.1914943282798598"/>
    <s v="MD|MYDB-20261008270450|DN00001/MN00663|FUN HOUS Amusement|08112999562"/>
    <s v="MYDIGIBIZPARTNER"/>
    <m/>
    <m/>
    <m/>
    <m/>
    <m/>
    <m/>
    <m/>
    <m/>
    <s v="Management Janji"/>
    <s v="2026-10-09 15:00:00 | Nama PIC : Munif  No HP : 08112999562 Alt : 0811299716 M Janji : 09/10/2026 Jam Pasang : 08.00  - 13:00  NoteÃ‚Â :  hubungi terlebih dahulu sebelum ke lokasi, terima kasih."/>
    <s v="FCC"/>
    <d v="2026-08-10T14:55:17"/>
    <d v="2026-10-09T15:00:00"/>
    <m/>
    <s v="PS"/>
    <s v="X"/>
    <s v="NO ADDON"/>
    <n v="20261009"/>
    <s v="Completed"/>
    <s v="HSI Bisnis Promo Hari Pelanggan Nasional PSB 70% - 75 Mbps"/>
    <s v="INDIBIZ"/>
    <m/>
    <m/>
    <d v="2026-10-09T15:00:00"/>
    <s v="2026-10-09 15:00:00 | Nama PIC : Munif  No HP : 08112999562 Alt : 0811299716 M Janji : 09/10/2026 Jam Pasang : 08.00  - 13:00  NoteÃ‚Â :  hubungi terlebih dahulu sebelum ke lokasi, terima kasih."/>
    <n v="2026"/>
    <n v="10"/>
    <n v="9"/>
    <d v="2026-10-09T00:00:00"/>
    <n v="-0.625"/>
    <x v="0"/>
  </r>
  <r>
    <n v="873"/>
    <n v="1002622528"/>
    <n v="3"/>
    <x v="6"/>
    <n v="4"/>
    <s v="SEMARANG"/>
    <s v="UNGARAN"/>
    <s v="WNJ"/>
    <s v="REG"/>
    <s v="AO"/>
    <x v="0"/>
    <s v="1P INET"/>
    <s v="Completed (PS)"/>
    <s v="RBS-Regional 3"/>
    <d v="2026-10-05T13:53:40"/>
    <d v="2026-10-06T14:29:04"/>
    <n v="69404380"/>
    <m/>
    <n v="146460105189"/>
    <s v="PT. Java Egg Specialities"/>
    <s v="ODP-PUS-FA/069 FA/D03/069.01"/>
    <s v="WO065775398"/>
    <m/>
    <m/>
    <m/>
    <n v="110.479005463421"/>
    <n v="-7.1815574411059897"/>
    <s v="MD|MYDB-20261005270291|DN00001/MN00663|PT. Java Egg Specialities|085800021497"/>
    <s v="MYDIGIBIZPARTNER"/>
    <m/>
    <m/>
    <m/>
    <m/>
    <m/>
    <m/>
    <m/>
    <m/>
    <s v="Management Janji"/>
    <s v="2026-10-06 11:00:00 | Jam pemasangan : 12.00 Info Tambahan : Hubungi pelanggan dulu sebelum ke lokasi terimakasih "/>
    <s v="FCC"/>
    <d v="2026-05-10T14:25:44"/>
    <d v="2026-10-06T11:00:00"/>
    <m/>
    <s v="PS"/>
    <s v="X"/>
    <s v="NO ADDON"/>
    <n v="20261006"/>
    <s v="Completed"/>
    <s v="HSI Bisnis Promo Hari Pelanggan Nasional PSB 70% - 100 Mbps"/>
    <s v="INDIBIZ"/>
    <m/>
    <m/>
    <d v="2026-10-06T11:00:00"/>
    <s v="2026-10-06 11:00:00 | Jam pemasangan : 12.00 Info Tambahan : Hubungi pelanggan dulu sebelum ke lokasi terimakasih "/>
    <n v="2026"/>
    <n v="10"/>
    <n v="6"/>
    <d v="2026-10-06T00:00:00"/>
    <n v="-0.45833333333575865"/>
    <x v="0"/>
  </r>
  <r>
    <n v="874"/>
    <n v="1002631960"/>
    <n v="3"/>
    <x v="4"/>
    <n v="4"/>
    <s v="KUDUS"/>
    <s v="JEPARA"/>
    <s v="BAN"/>
    <s v="REG"/>
    <s v="AO"/>
    <x v="0"/>
    <m/>
    <s v="Completed (PS)"/>
    <s v="RBS-Regional 3"/>
    <d v="2026-10-12T08:43:00"/>
    <d v="2026-10-12T10:34:02"/>
    <n v="69407360"/>
    <m/>
    <n v="142507105570"/>
    <s v="AR JAYA FURNITURE"/>
    <s v="ODP-BAN-FD/138"/>
    <s v="WO066227826"/>
    <m/>
    <m/>
    <m/>
    <n v="110.7174"/>
    <n v="-6.50732"/>
    <s v="|MC60028|MYIA-067687178330/POI/Ahmad Afif Ardiansah/08214132862/arjayafurniture268@gmail.com"/>
    <s v="Sales Profesional"/>
    <m/>
    <m/>
    <m/>
    <m/>
    <m/>
    <m/>
    <m/>
    <m/>
    <s v="Management Janji"/>
    <s v="2026-10-10 11:00:00 | Waktu pemasangan: 10 oktober 2026  Jam pemasangan : 08.00 - 12.00  Mohon hubungi pelanggan sebelum ke lokasi   Terima kasih  "/>
    <s v="FCC"/>
    <d v="2026-12-10T08:54:57"/>
    <m/>
    <m/>
    <s v="PS"/>
    <s v="X"/>
    <s v="NO ADDON"/>
    <n v="20261012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12T07:00:00"/>
    <s v="2026-10-10 11:00:00 | Waktu pemasangan: 10 oktober 2026  Jam pemasangan : 08.00 - 12.00  Mohon hubungi pelanggan sebelum ke lokasi   Terima kasih  "/>
    <n v="2026"/>
    <n v="10"/>
    <n v="12"/>
    <d v="2026-10-12T00:00:00"/>
    <n v="-0.29166666666424135"/>
    <x v="0"/>
  </r>
  <r>
    <n v="875"/>
    <n v="1002635027"/>
    <n v="3"/>
    <x v="4"/>
    <n v="4"/>
    <s v="KUDUS"/>
    <s v="JEPARA"/>
    <s v="BAN"/>
    <s v="REG"/>
    <s v="AO"/>
    <x v="0"/>
    <s v="1P INET"/>
    <s v="Completed (PS)"/>
    <s v="RBS-Regional 3"/>
    <d v="2026-10-13T13:33:35"/>
    <d v="2026-10-14T15:41:45"/>
    <n v="69409406"/>
    <m/>
    <n v="142507105576"/>
    <s v="PEMDES GUYANGAN"/>
    <s v="ODP-BAN-FH/003 FH/D02/003.01"/>
    <s v="WO066333347"/>
    <m/>
    <m/>
    <m/>
    <n v="110.7604383"/>
    <n v="-6.5554103000000001"/>
    <s v="|MC60028|MYIA-076588279971/POI/Slamet Cahyo/085314777474/pemdesguyangan7@gmail.com"/>
    <s v="MYIB_ASSISTANT"/>
    <m/>
    <m/>
    <m/>
    <m/>
    <m/>
    <m/>
    <m/>
    <m/>
    <s v="Management Janji"/>
    <s v="2026-10-14 11:00:00 | Tanggal pemasangan: 14/10/2026 Jam pemasangan : 11.00 Info Tambahan : Hubungi pelanggan dulu sebelum ke lokasi terima kasih."/>
    <s v="FCC"/>
    <s v="13-10-2026 13:40:32"/>
    <d v="2026-10-14T11:00:00"/>
    <m/>
    <s v="PS"/>
    <s v="X"/>
    <s v="NO ADDON"/>
    <n v="20261014"/>
    <s v="Completed"/>
    <s v="HSI Bisnis Basic Promo Hari Pelanggan Nasional PSB 70% - 50 Mbps"/>
    <s v="INDIBIZ"/>
    <m/>
    <m/>
    <d v="2026-10-14T11:00:00"/>
    <s v="2026-10-14 11:00:00 | Tanggal pemasangan: 14/10/2026 Jam pemasangan : 11.00 Info Tambahan : Hubungi pelanggan dulu sebelum ke lokasi terima kasih."/>
    <n v="2026"/>
    <n v="10"/>
    <n v="14"/>
    <d v="2026-10-14T00:00:00"/>
    <n v="-0.45833333333575865"/>
    <x v="0"/>
  </r>
  <r>
    <n v="876"/>
    <n v="1002629687"/>
    <n v="3"/>
    <x v="4"/>
    <n v="4"/>
    <s v="KUDUS"/>
    <s v="JEPARA"/>
    <s v="BAN"/>
    <s v="REG"/>
    <s v="AO"/>
    <x v="0"/>
    <s v="1P INET"/>
    <s v="102 | FOLLOW UP COMPLETED"/>
    <s v="RBS-Regional 3"/>
    <d v="2026-10-09T13:29:35"/>
    <d v="2026-10-12T08:43:00"/>
    <n v="69407360"/>
    <m/>
    <n v="142507105551"/>
    <s v="AR JAYA FURNITURE"/>
    <s v="ODP-BAN-FD/138 FD/D09/138.01"/>
    <s v="WO066088216"/>
    <m/>
    <m/>
    <m/>
    <n v="110.71732040000001"/>
    <n v="-6.5078690999999997"/>
    <s v="|MC60028|MYIA-067687178330/POI/Ahmad Afif Ardiansah/08214132862/arjayafurniture268@gmail.com"/>
    <s v="MYIB_ASSISTANT"/>
    <m/>
    <m/>
    <m/>
    <m/>
    <m/>
    <m/>
    <m/>
    <m/>
    <s v="Management Janji"/>
    <s v="2026-10-10 11:00:00 | Waktu pemasangan: 10 oktober 2026 Jam pemasangan : 08.00 - 12.00 Mohon hubungi pelanggan sebelum ke lokasi  Terima kasih "/>
    <s v="FCC"/>
    <d v="2026-09-10T13:40:32"/>
    <d v="2026-10-10T11:00:00"/>
    <s v="Kendala Teknik"/>
    <s v="REVOKE"/>
    <s v="X"/>
    <s v="NO ADDON"/>
    <m/>
    <s v="Follow Up Revoke Completed, New Order ID : SC1002631960"/>
    <s v="HSI Bisnis Promo Hari Pelanggan Nasional PSB 70% - 50 Mbps"/>
    <s v="INDIBIZ"/>
    <m/>
    <m/>
    <d v="2026-10-10T11:00:00"/>
    <s v="2026-10-10 11:00:00 | Waktu pemasangan: 10 oktober 2026 Jam pemasangan : 08.00 - 12.00 Mohon hubungi pelanggan sebelum ke lokasi  Terima kasih "/>
    <m/>
    <m/>
    <m/>
    <e v="#NUM!"/>
    <e v="#NUM!"/>
    <x v="1"/>
  </r>
  <r>
    <n v="877"/>
    <n v="1002634106"/>
    <n v="3"/>
    <x v="4"/>
    <n v="4"/>
    <s v="KUDUS"/>
    <s v="JEPARA"/>
    <s v="JPR"/>
    <s v="REG"/>
    <s v="AO"/>
    <x v="0"/>
    <s v="1P INET"/>
    <s v="Completed (PS)"/>
    <s v="RBS-Regional 3"/>
    <d v="2026-10-13T09:08:40"/>
    <d v="2026-10-13T14:41:01"/>
    <n v="69409062"/>
    <m/>
    <n v="142539118302"/>
    <s v="BALAIDESA TEGALSAMBI"/>
    <s v="ODP-JPR-FD/032 FD/D05/032.01"/>
    <s v="WO066305546"/>
    <m/>
    <m/>
    <m/>
    <n v="110.652939566778"/>
    <n v="-6.6135714134997601"/>
    <s v="|MC60141|MYIA-094937225809/POI/DIDIK AHMAD HASYIM/081326228021/balaidesategalsambi@gmail.com"/>
    <s v="MYIB_ASSISTANT"/>
    <m/>
    <m/>
    <m/>
    <m/>
    <m/>
    <m/>
    <m/>
    <m/>
    <s v="Management Janji"/>
    <s v="2026-10-14 08:00:00 | Tanggal Pemasangan : 14 Oktober 2026 Jam Pemasangan : 08:00 15:00 Info Tambahan : Hubungi pelanggan dulu sebelum ke lokasi terimakasih"/>
    <s v="FCC"/>
    <s v="13-10-2026 09:25:11"/>
    <d v="2026-10-14T08:00:00"/>
    <m/>
    <s v="PS"/>
    <s v="X"/>
    <s v="NO ADDON"/>
    <n v="20261013"/>
    <s v="Completed"/>
    <s v="HSI Bisnis Promo Hari Pelanggan Nasional PSB 70% - 75 Mbps"/>
    <s v="INDIBIZ"/>
    <m/>
    <m/>
    <d v="2026-10-14T08:00:00"/>
    <s v="2026-10-14 08:00:00 | Tanggal Pemasangan : 14 Oktober 2026 Jam Pemasangan : 08:00 15:00 Info Tambahan : Hubungi pelanggan dulu sebelum ke lokasi terimakasih"/>
    <n v="2026"/>
    <n v="10"/>
    <n v="13"/>
    <d v="2026-10-13T00:00:00"/>
    <n v="-1.3333333333357587"/>
    <x v="0"/>
  </r>
  <r>
    <n v="878"/>
    <n v="1002638932"/>
    <n v="3"/>
    <x v="4"/>
    <n v="4"/>
    <s v="KUDUS"/>
    <s v="JEPARA"/>
    <s v="KMJ"/>
    <s v="REG"/>
    <s v="AO"/>
    <x v="0"/>
    <m/>
    <s v="8 | OSS - PONR"/>
    <s v="RBS-Regional 3"/>
    <d v="2026-10-15T15:30:46"/>
    <d v="2026-10-15T16:11:01"/>
    <n v="69390883"/>
    <m/>
    <n v="141593202407"/>
    <s v="Pusat Oleh Oleh Karimunjawa"/>
    <s v="ODP-KMJ-FA/023"/>
    <s v="WO066492389"/>
    <m/>
    <m/>
    <m/>
    <n v="110.440519460746"/>
    <n v="-5.8836897386614497"/>
    <s v="MD|MYDB-20260914268678|DN00001/MN00300|Pusat Oleh Oleh Karimunjawa|08135955359"/>
    <s v="MYDIGIBIZPARTNER"/>
    <m/>
    <m/>
    <m/>
    <m/>
    <m/>
    <m/>
    <m/>
    <m/>
    <s v="Management Janji"/>
    <s v="2026-09-16 15:00:00 | Nama Pic : IBU MIRA  No Hp Pic :   Jam Pemasangan : 08:00 - 12.00  Tanggal Pemasangan : RABU 16 SEPTEMBER 2025  Info Tambahan : Hubungi pelanggan sebelum datang ke lokasi"/>
    <s v="FCC"/>
    <s v="15-10-2026 15:40:25"/>
    <m/>
    <m/>
    <s v="ACT_COM"/>
    <s v="X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7:00:00"/>
    <s v="2026-09-16 15:00:00 | Nama Pic : IBU MIRA  No Hp Pic :   Jam Pemasangan : 08:00 - 12.00  Tanggal Pemasangan : RABU 16 SEPTEMBER 2025  Info Tambahan : Hubungi pelanggan sebelum datang ke lokasi"/>
    <m/>
    <m/>
    <m/>
    <e v="#NUM!"/>
    <e v="#NUM!"/>
    <x v="1"/>
  </r>
  <r>
    <n v="879"/>
    <n v="1002638698"/>
    <n v="3"/>
    <x v="4"/>
    <n v="4"/>
    <s v="KUDUS"/>
    <s v="JEPARA"/>
    <s v="KEL"/>
    <s v="REG"/>
    <s v="AO"/>
    <x v="0"/>
    <s v="1P INET"/>
    <s v="MIE - SEND SURVEY"/>
    <s v="RBS-Regional 3"/>
    <d v="2026-10-15T14:25:44"/>
    <d v="2026-10-15T14:28:01"/>
    <n v="69410904"/>
    <m/>
    <n v="146508109210"/>
    <s v="ERABLUE KELET KELING"/>
    <s v="ODP-KEL-FD/013 FD/D02/013.01"/>
    <s v="WO066483637"/>
    <m/>
    <m/>
    <m/>
    <n v="110.90900600000001"/>
    <n v="-6.5044779999999998"/>
    <s v="|MN02587|MYIA-040189524974/POI/HASBIBINTARO SHIDDIQ/081249549394/nextperdanaone@gmail.com"/>
    <s v="MYIB_ASSISTANT"/>
    <m/>
    <m/>
    <m/>
    <m/>
    <m/>
    <m/>
    <m/>
    <m/>
    <s v="Management Janji"/>
    <s v="2026-10-16 11:00:00 | Jam pemasangan : 12.00 Info Tambahan : Hubungi pelanggan dulu sebelum ke lokasi terimakasih "/>
    <s v="FCC"/>
    <s v="15-10-2026 14:40:16"/>
    <d v="2026-10-16T11:00:00"/>
    <m/>
    <s v="SURVEY_NEW_MANJA"/>
    <s v="X"/>
    <s v="NO ADDON"/>
    <m/>
    <s v="MIE - SEND SURVEY"/>
    <s v="HSI Bisnis PSB 70% - 50 Mbps"/>
    <s v="INDIBIZ"/>
    <m/>
    <m/>
    <d v="2026-10-16T11:00:00"/>
    <s v="2026-10-16 11:00:00 | Jam pemasangan : 12.00 Info Tambahan : Hubungi pelanggan dulu sebelum ke lokasi terimakasih "/>
    <m/>
    <m/>
    <m/>
    <e v="#NUM!"/>
    <e v="#NUM!"/>
    <x v="1"/>
  </r>
  <r>
    <n v="880"/>
    <n v="1002619095"/>
    <n v="3"/>
    <x v="4"/>
    <n v="4"/>
    <s v="KUDUS"/>
    <s v="JEPARA"/>
    <s v="PEC"/>
    <s v="REG"/>
    <s v="AO"/>
    <x v="0"/>
    <s v="1P INET"/>
    <s v="Completed (PS)"/>
    <s v="RBS-Regional 3"/>
    <d v="2026-10-02T09:16:34"/>
    <d v="2026-10-03T16:28:14"/>
    <n v="69402771"/>
    <m/>
    <n v="146593115714"/>
    <s v="KOST PUTRI GRAHA PELANGI"/>
    <s v="ODP-PEC-FF/013 FF/D03/013.01"/>
    <s v="WO065546069"/>
    <m/>
    <m/>
    <m/>
    <n v="110.732849"/>
    <n v="-6.7292825000000001"/>
    <s v="|MC60028|MYIA-082217293624/POI/Listyarini/0895361861891/watikuswati465@yahoo.com"/>
    <s v="MYIB_ASSISTANT"/>
    <m/>
    <m/>
    <m/>
    <m/>
    <m/>
    <m/>
    <m/>
    <m/>
    <s v="Management Janji"/>
    <s v="2026-10-03 08:00:00 | M Janji : 03/10/2026 Jam Pasang : Pagi  NoteÃ‚Â :  hubungi terlebih dahulu sebelum kelokasi "/>
    <s v="FCC"/>
    <d v="2026-02-10T09:26:25"/>
    <d v="2026-10-03T08:00:00"/>
    <m/>
    <s v="PS"/>
    <s v="PECANGAAN"/>
    <s v="NO ADDON"/>
    <n v="20261003"/>
    <s v="Completed"/>
    <s v="HSI Bisnis Promo Hari Pelanggan Nasional PSB 70% - 50 Mbps"/>
    <s v="INDIBIZ"/>
    <m/>
    <m/>
    <d v="2026-10-03T08:00:00"/>
    <s v="2026-10-03 08:00:00 | M Janji : 03/10/2026 Jam Pasang : Pagi  NoteÃ‚Â :  hubungi terlebih dahulu sebelum kelokasi "/>
    <n v="2026"/>
    <n v="10"/>
    <n v="3"/>
    <d v="2026-10-03T00:00:00"/>
    <n v="-0.33333333333575865"/>
    <x v="0"/>
  </r>
  <r>
    <n v="881"/>
    <n v="1002630504"/>
    <n v="3"/>
    <x v="4"/>
    <n v="4"/>
    <s v="KUDUS"/>
    <s v="JEPARA"/>
    <s v="PEC"/>
    <s v="REG"/>
    <s v="AO"/>
    <x v="0"/>
    <s v="1P INET"/>
    <s v="Completed (PS)"/>
    <s v="RBS-Regional 3"/>
    <d v="2026-10-09T17:50:40"/>
    <d v="2026-10-10T14:38:29"/>
    <n v="69407641"/>
    <m/>
    <n v="146593115750"/>
    <s v="Koperasi Bima Usaha Mandiri"/>
    <s v="ODP-PEC-FA/055 FA/D01/055.01"/>
    <s v="WO066117274"/>
    <m/>
    <m/>
    <m/>
    <n v="110.7301025"/>
    <n v="-6.6979229999999896"/>
    <s v="|MN01761|MYIA-056994202547/POI/Bukhari/085922179440/terasjinten@gmail.com"/>
    <s v="MYIB_ASSISTANT"/>
    <m/>
    <m/>
    <m/>
    <m/>
    <m/>
    <m/>
    <m/>
    <m/>
    <s v="Management Janji"/>
    <s v="2026-10-10 15:00:00 | Tanggal pemasangan : 10 Oct 2026 Jam pemasangan : 12.00 Info Tambahan : Hubungi pelanggan dulu sebelum ke lokasi terima kasih."/>
    <s v="FCC"/>
    <d v="2026-09-10T17:55:10"/>
    <d v="2026-10-10T15:00:00"/>
    <m/>
    <s v="PS"/>
    <s v="PECANGAAN"/>
    <s v="NO ADDON"/>
    <n v="20261010"/>
    <s v="Completed"/>
    <s v="HSI Bisnis Promo Hari Pelanggan Nasional PSB 70% - 150 Mbps"/>
    <s v="INDIBIZ"/>
    <m/>
    <m/>
    <d v="2026-10-10T15:00:00"/>
    <s v="2026-10-10 15:00:00 | Tanggal pemasangan : 10 Oct 2026 Jam pemasangan : 12.00 Info Tambahan : Hubungi pelanggan dulu sebelum ke lokasi terima kasih."/>
    <n v="2026"/>
    <n v="10"/>
    <n v="10"/>
    <d v="2026-10-10T00:00:00"/>
    <n v="-0.625"/>
    <x v="0"/>
  </r>
  <r>
    <n v="882"/>
    <n v="1002633324"/>
    <n v="3"/>
    <x v="4"/>
    <n v="4"/>
    <s v="KUDUS"/>
    <s v="JEPARA"/>
    <s v="PEC"/>
    <s v="REG"/>
    <s v="AO"/>
    <x v="0"/>
    <m/>
    <s v="Completed (PS)"/>
    <s v="RBS-Regional 2"/>
    <d v="2026-10-12T15:12:09"/>
    <d v="2026-10-12T16:08:18"/>
    <n v="69404534"/>
    <m/>
    <n v="146593115760"/>
    <s v="PLANET BAN MAYONG PELEMKEREP"/>
    <s v="ODP-PEC-FJ/061"/>
    <s v="WO066271929"/>
    <m/>
    <m/>
    <m/>
    <n v="110.76010100000001"/>
    <n v="-6.7503580000000003"/>
    <s v="AMRBS;20010023;AM raffi (WITEL BANDUNG);Dedy Prastyo - 085641454795; HSI Basic 20 Mbps; it.smg.dedy@surganyamotor.co.id"/>
    <s v="Account Manager"/>
    <m/>
    <m/>
    <m/>
    <m/>
    <m/>
    <m/>
    <m/>
    <m/>
    <s v="Management Janji"/>
    <s v="2026-10-10 08:00:00|Nama : BP DEDY PRASTYO  No Hp : 085641454795  No Alt :   Tgl Pemasangan : 10 Oktober 2026  Interval : PAGI   Note : Hubungi pelanggan terlebih dahulu|40000798|MYDITA"/>
    <s v="FCC"/>
    <d v="2026-12-10T15:25:51"/>
    <m/>
    <m/>
    <s v="PS"/>
    <s v="PECANGAAN"/>
    <s v="NO ADDON"/>
    <n v="20261012"/>
    <s v="Completed"/>
    <s v="- E23015;E23015 ~ ES23 - Perangkat ONT[0]  - E23015~null~44292;E23015||11||Abodemen 0[0]  - E23015~null~E23015_SWONT;SWONT ~ Biaya Sewa ONT ~ E23015[30000]  - E24058;E24058 ~ ES24 - Paket HSI Bisnis (HSIEF) Khusus Winback[0]  - E24058~null~103819;E24058||"/>
    <s v="INDIBIZ"/>
    <m/>
    <m/>
    <d v="2026-10-12T07:00:00"/>
    <s v="2026-10-10 08:00:00|Nama : BP DEDY PRASTYO  No Hp : 085641454795  No Alt :   Tgl Pemasangan : 10 Oktober 2026  Interval : PAGI   Note : Hubungi pelanggan terlebih dahulu|40000798|MYDITA"/>
    <n v="2026"/>
    <n v="10"/>
    <n v="12"/>
    <d v="2026-10-12T00:00:00"/>
    <n v="-0.29166666666424135"/>
    <x v="0"/>
  </r>
  <r>
    <n v="883"/>
    <n v="1002636307"/>
    <n v="3"/>
    <x v="4"/>
    <n v="4"/>
    <s v="KUDUS"/>
    <s v="JEPARA"/>
    <s v="PEC"/>
    <s v="REG"/>
    <s v="AO"/>
    <x v="0"/>
    <s v="1P INET"/>
    <s v="Completed (PS)"/>
    <s v="RBS-Regional 3"/>
    <d v="2026-10-14T10:22:35"/>
    <d v="2026-10-14T18:14:59"/>
    <n v="69409917"/>
    <m/>
    <n v="146593115635"/>
    <s v="Bumdes Bangkit Raharjo Desa Pasir Mijen"/>
    <s v="ODP-PEC-FG/111"/>
    <s v="WO066385224"/>
    <m/>
    <m/>
    <m/>
    <n v="110.72588039999999"/>
    <n v="-6.7959206999999999"/>
    <s v="MD|MYDB-20261013270676|EC60002/MC60029|Bumdes Bangkit Raharjo Desa Pasir Mijen|081225100433"/>
    <s v="MYDIGIBIZPARTNER"/>
    <m/>
    <m/>
    <m/>
    <m/>
    <m/>
    <m/>
    <m/>
    <m/>
    <s v="Management Janji"/>
    <s v="2026-10-15 08:00:00 | Tanggal: 15/10/2026 Jam Pasang: 08.00 - 12.00 Note: Hubungi sebelum ke lokasi, terimakasih.  "/>
    <s v="FCC"/>
    <s v="14-10-2026 10:25:05"/>
    <d v="2026-10-15T08:00:00"/>
    <m/>
    <s v="PS"/>
    <s v="PECANGAAN"/>
    <s v="NO ADDON"/>
    <n v="20261014"/>
    <s v="Completed"/>
    <s v="HSI Bisnis Promo Hari Pelanggan Nasional PSB 70% - 100 Mbps Dual Band"/>
    <s v="INDIBIZ"/>
    <m/>
    <m/>
    <d v="2026-10-15T08:00:00"/>
    <s v="2026-10-15 08:00:00 | Tanggal: 15/10/2026 Jam Pasang: 08.00 - 12.00 Note: Hubungi sebelum ke lokasi, terimakasih.  "/>
    <n v="2026"/>
    <n v="10"/>
    <n v="14"/>
    <d v="2026-10-14T00:00:00"/>
    <n v="-1.3333333333357587"/>
    <x v="0"/>
  </r>
  <r>
    <n v="884"/>
    <n v="1002638523"/>
    <n v="3"/>
    <x v="4"/>
    <n v="4"/>
    <s v="KUDUS"/>
    <s v="JEPARA"/>
    <s v="PEC"/>
    <s v="REG"/>
    <s v="AO"/>
    <x v="0"/>
    <m/>
    <s v="Completed (PS)"/>
    <s v="RBS-Regional 3"/>
    <d v="2026-10-15T13:40:14"/>
    <d v="2026-10-15T14:29:25"/>
    <n v="69409492"/>
    <m/>
    <n v="146593115769"/>
    <s v="Dapur SPPG JEPARA NALUMSARI GEMIRING LOR 02"/>
    <s v="ODP-PEC-FJ/093"/>
    <s v="WO066478979"/>
    <m/>
    <m/>
    <m/>
    <n v="110.777408629191"/>
    <n v="-6.7313962863215604"/>
    <s v="|MC60028|MYIA-030480550457/POI/Baharudin yusuf Ali /085800574013/bawubawu73@gmail.com"/>
    <s v="Sales Profesional"/>
    <m/>
    <m/>
    <m/>
    <m/>
    <m/>
    <m/>
    <m/>
    <m/>
    <s v="Management Janji"/>
    <s v="2026-10-14 11:00:00 | Tanggal pemasangan: 14/10//2026  Jam pemasangan : pagi/siang  Info Tambahan : Hubungi pelanggan dulu sebelum ke lokasi.  terima kasih"/>
    <s v="FCC"/>
    <s v="15-10-2026 13:55:16"/>
    <m/>
    <m/>
    <s v="PS"/>
    <s v="PECANGAAN"/>
    <s v="NO ADDON"/>
    <n v="20261015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5T07:00:00"/>
    <s v="2026-10-14 11:00:00 | Tanggal pemasangan: 14/10//2026  Jam pemasangan : pagi/siang  Info Tambahan : Hubungi pelanggan dulu sebelum ke lokasi.  terima kasih"/>
    <n v="2026"/>
    <n v="10"/>
    <n v="15"/>
    <d v="2026-10-15T00:00:00"/>
    <n v="-0.29166666666424135"/>
    <x v="0"/>
  </r>
  <r>
    <n v="885"/>
    <n v="1002622968"/>
    <n v="3"/>
    <x v="4"/>
    <n v="4"/>
    <s v="KUDUS"/>
    <s v="JEPARA"/>
    <s v="PEC"/>
    <s v="REG"/>
    <s v="AO"/>
    <x v="0"/>
    <m/>
    <s v="102 | FOLLOW UP COMPLETED"/>
    <s v="RBS-Regional 2"/>
    <d v="2026-10-05T15:51:43"/>
    <d v="2026-10-12T15:12:09"/>
    <n v="69404534"/>
    <m/>
    <n v="146593115726"/>
    <s v="PLANET BAN MAYONG PELEMKEREP"/>
    <s v="ODP-PEC-FJ/061"/>
    <s v="WO065811853"/>
    <m/>
    <m/>
    <m/>
    <n v="110.760131"/>
    <n v="-6.7503168000000002"/>
    <s v="AMRBS;20010023;AM raffi (WITEL BANDUNG);Dedy Prastyo - 085641454795; HSI Basic 20 Mbps; it.smg.dedy@surganyamotor.co.id"/>
    <s v="Account Manager"/>
    <m/>
    <m/>
    <m/>
    <m/>
    <m/>
    <m/>
    <m/>
    <m/>
    <s v="Management Janji"/>
    <s v="2026-10-10 08:00:00|Nama : BP DEDY PRASTYO No Hp : 085641454795 No Alt :  Tgl Pemasangan : 10 Oktober 2026 Interval : PAGI  Note : Hubungi pelanggan terlebih dahulu|40000798|MYDITA"/>
    <s v="FCC"/>
    <d v="2026-05-10T16:25:46"/>
    <d v="2026-10-10T08:00:00"/>
    <m/>
    <s v="REVOKE"/>
    <s v="PECANGAAN"/>
    <s v="NO ADDON"/>
    <m/>
    <s v="Follow Up Revoke Completed, New Order ID : SC1002633324"/>
    <s v="- E23015;E23015 ~ ES23 - Perangkat ONT[0]  - E23015~null~44292;E23015||11||Abodemen 0[0]  - E23015~null~E23015_SWONT;SWONT ~ Biaya Sewa ONT ~ E23015[30000]  - E24058;E24058 ~ ES24 - Paket HSI Bisnis (HSIEF) Khusus Winback[0]  - E24058~null~103819;E24058||"/>
    <s v="INDIBIZ"/>
    <m/>
    <m/>
    <d v="2026-10-10T08:00:00"/>
    <s v="2026-10-10 08:00:00|Nama : BP DEDY PRASTYO No Hp : 085641454795 No Alt :  Tgl Pemasangan : 10 Oktober 2026 Interval : PAGI  Note : Hubungi pelanggan terlebih dahulu|40000798|MYDITA"/>
    <m/>
    <m/>
    <m/>
    <e v="#NUM!"/>
    <e v="#NUM!"/>
    <x v="1"/>
  </r>
  <r>
    <n v="886"/>
    <n v="1002635274"/>
    <n v="3"/>
    <x v="4"/>
    <n v="4"/>
    <s v="KUDUS"/>
    <s v="JEPARA"/>
    <s v="PEC"/>
    <s v="REG"/>
    <s v="AO"/>
    <x v="0"/>
    <s v="1P INET"/>
    <s v="102 | FOLLOW UP COMPLETED"/>
    <s v="RBS-Regional 3"/>
    <d v="2026-10-13T14:40:35"/>
    <d v="2026-10-15T13:40:13"/>
    <n v="69409492"/>
    <m/>
    <n v="146593115764"/>
    <s v="Dapur SPPG JEPARA NALUMSARI GEMIRING LOR 02"/>
    <s v="ODP-PEC-FJ/093 FJ/D07/093.01"/>
    <s v="WO066341257"/>
    <m/>
    <m/>
    <m/>
    <n v="110.77747549999999"/>
    <n v="-6.7309747999999896"/>
    <s v="|MC60028|MYIA-030480550457/POI/Baharudin yusuf Ali /085800574013/bawubawu73@gmail.com"/>
    <s v="MYIB_ASSISTANT"/>
    <m/>
    <m/>
    <m/>
    <m/>
    <m/>
    <m/>
    <m/>
    <m/>
    <s v="Management Janji"/>
    <s v="2026-10-14 11:00:00 | Tanggal pemasangan: 14/10//2026 Jam pemasangan : pagi/siang Info Tambahan : Hubungi pelanggan dulu sebelum ke lokasi. terima kasih"/>
    <s v="FCC"/>
    <s v="13-10-2026 15:09:53"/>
    <d v="2026-10-14T11:00:00"/>
    <m/>
    <s v="REVOKE"/>
    <s v="PECANGAAN"/>
    <s v="NO ADDON"/>
    <m/>
    <s v="Follow Up Revoke Completed, New Order ID : SC1002638523"/>
    <s v="HSI Bisnis Promo Hari Pelanggan Nasional PSB 70% - 50 Mbps"/>
    <s v="INDIBIZ"/>
    <m/>
    <m/>
    <d v="2026-10-14T11:00:00"/>
    <s v="2026-10-14 11:00:00 | Tanggal pemasangan: 14/10//2026 Jam pemasangan : pagi/siang Info Tambahan : Hubungi pelanggan dulu sebelum ke lokasi. terima kasih"/>
    <m/>
    <m/>
    <m/>
    <e v="#NUM!"/>
    <e v="#NUM!"/>
    <x v="1"/>
  </r>
  <r>
    <n v="887"/>
    <n v="1002630499"/>
    <n v="3"/>
    <x v="4"/>
    <n v="4"/>
    <s v="KUDUS"/>
    <s v="JEPARA"/>
    <s v="PEC"/>
    <s v="REG"/>
    <s v="AO"/>
    <x v="0"/>
    <s v="1P INET"/>
    <s v="98 | OSS - CANCEL COMPLETE"/>
    <s v="RBS-Regional 3"/>
    <d v="2026-10-09T17:46:34"/>
    <d v="2026-10-12T16:01:20"/>
    <n v="69407639"/>
    <m/>
    <n v="146593115749"/>
    <s v="Koperasi Bima Usaha Mandiri"/>
    <s v="ODP-PEC-FA/055 FA/D01/055.01"/>
    <s v="WO066116953"/>
    <m/>
    <m/>
    <m/>
    <n v="110.7301025"/>
    <n v="-6.6979229999999896"/>
    <s v="|MN01761|MYIA-070086557638/POI/Bukhari/085922179440/rijalullgr2@gmail.com"/>
    <s v="MYIB_ASSISTANT"/>
    <m/>
    <m/>
    <m/>
    <m/>
    <m/>
    <m/>
    <m/>
    <m/>
    <s v="Management Janji"/>
    <s v="2026-10-10 15:00:00 | Nama PIC : Koperasi Bima Usaha Mandiri No HP : 085922179440 No Alt : - M Janji : sabtu 10 oktober  2026 Jam Pasang : Pagi / Siang Note : hubungi pelanggan jika ingin ke lokasi, terima kasih. "/>
    <s v="FCC"/>
    <d v="2026-09-10T17:55:10"/>
    <d v="2026-10-10T15:00:00"/>
    <s v="Kendala Pelanggan"/>
    <s v="CANCEL"/>
    <s v="PECANGAAN"/>
    <s v="NO ADDON"/>
    <m/>
    <s v="Cancel Completed"/>
    <s v="HSI Bisnis Promo Hari Pelanggan Nasional PSB 70% - 150 Mbps"/>
    <s v="INDIBIZ"/>
    <m/>
    <m/>
    <d v="2026-10-10T15:00:00"/>
    <s v="2026-10-10 15:00:00 | Nama PIC : Koperasi Bima Usaha Mandiri No HP : 085922179440 No Alt : - M Janji : sabtu 10 oktober  2026 Jam Pasang : Pagi / Siang Note : hubungi pelanggan jika ingin ke lokasi, terima kasih. "/>
    <m/>
    <m/>
    <m/>
    <e v="#NUM!"/>
    <e v="#NUM!"/>
    <x v="1"/>
  </r>
  <r>
    <n v="888"/>
    <n v="1002619742"/>
    <n v="3"/>
    <x v="4"/>
    <n v="4"/>
    <s v="KUDUS"/>
    <s v="KUDUS"/>
    <s v="KUD"/>
    <s v="REG"/>
    <s v="AO"/>
    <x v="0"/>
    <s v="1P INET"/>
    <s v="Completed (PS)"/>
    <s v="RBS-Regional 3"/>
    <d v="2026-10-02T13:13:41"/>
    <d v="2026-10-03T15:46:51"/>
    <n v="69403057"/>
    <m/>
    <n v="142401146372"/>
    <s v="PT Rania Vardhamma Abadi"/>
    <s v="ODP-KUD-FAJ/172 FAJ/D10/172.01"/>
    <s v="WO065572272"/>
    <m/>
    <m/>
    <m/>
    <n v="110.81719750000001"/>
    <n v="-6.7991368999999997"/>
    <s v="|MC60024|MYIA-091479439536/POI/Sunarto Wibowo/082241817590/its.idraniabeauty@gmail.com"/>
    <s v="MYIB_ASSISTANT"/>
    <m/>
    <m/>
    <m/>
    <m/>
    <m/>
    <m/>
    <m/>
    <m/>
    <s v="Management Janji"/>
    <s v="2026-10-03 11:00:00 | Nama PIC : bapak dian No HP : 08812438587 Alt :  M Janji : (SABTU/3/oktober/2026) jam Pasang : 09:00 Note : hubungi pelanggan jika ingin kelokasi"/>
    <s v="FCC"/>
    <d v="2026-02-10T13:25:25"/>
    <d v="2026-10-03T11:00:00"/>
    <m/>
    <s v="PS"/>
    <s v="X"/>
    <s v="NO ADDON"/>
    <n v="20261003"/>
    <s v="Completed"/>
    <s v="HSI Bisnis Promo Hari Pelanggan Nasional PSB 70% - 200 Mbps"/>
    <s v="INDIBIZ"/>
    <m/>
    <m/>
    <d v="2026-10-03T11:00:00"/>
    <s v="2026-10-03 11:00:00 | Nama PIC : bapak dian No HP : 08812438587 Alt :  M Janji : (SABTU/3/oktober/2026) jam Pasang : 09:00 Note : hubungi pelanggan jika ingin kelokasi"/>
    <n v="2026"/>
    <n v="10"/>
    <n v="3"/>
    <d v="2026-10-03T00:00:00"/>
    <n v="-0.45833333333575865"/>
    <x v="0"/>
  </r>
  <r>
    <n v="889"/>
    <n v="1002622211"/>
    <n v="3"/>
    <x v="4"/>
    <n v="4"/>
    <s v="KUDUS"/>
    <s v="KUDUS"/>
    <s v="KUD"/>
    <s v="REG"/>
    <s v="AO"/>
    <x v="0"/>
    <s v="2P INET + VOICE"/>
    <s v="Completed (PS)"/>
    <s v="RBS-Regional 3"/>
    <d v="2026-10-05T11:46:34"/>
    <d v="2026-10-06T13:38:47"/>
    <n v="69404262"/>
    <n v="2916948104"/>
    <n v="142401146381"/>
    <s v="PT Sinar Abadi Spring"/>
    <s v="ODP-KUD-FAK/027 FAK/D03/027.01"/>
    <s v="WO065759693"/>
    <m/>
    <m/>
    <m/>
    <n v="110.835919"/>
    <n v="-6.7777539999999998"/>
    <s v="|MC60025|MYIA-094820195233/POI/SETYA NAFIS MUSTOFA/085801167664/sinarabadispring@gmail.com"/>
    <s v="MYIB_ASSISTANT"/>
    <m/>
    <m/>
    <m/>
    <m/>
    <m/>
    <m/>
    <m/>
    <m/>
    <s v="Management Janji"/>
    <s v="2026-10-06 08:00:00 | M Janji : 6 Oct 2026 Jam Pasang : Pagi Note : hubungi pelanggan jika ingin ke lokasi, terima kasih."/>
    <s v="FCC"/>
    <d v="2026-05-10T11:55:08"/>
    <d v="2026-10-06T08:00:00"/>
    <m/>
    <s v="PS"/>
    <s v="X"/>
    <s v="NO ADDON"/>
    <n v="20261006"/>
    <s v="Completed"/>
    <s v="HSI Bisnis Bundling Phone Promo 2026 PSB 70% - Free 800 Menit Promo - 50 Mbps"/>
    <s v="INDIBIZ"/>
    <m/>
    <m/>
    <d v="2026-10-06T08:00:00"/>
    <s v="2026-10-06 08:00:00 | M Janji : 6 Oct 2026 Jam Pasang : Pagi Note : hubungi pelanggan jika ingin ke lokasi, terima kasih."/>
    <n v="2026"/>
    <n v="10"/>
    <n v="6"/>
    <d v="2026-10-06T00:00:00"/>
    <n v="-0.33333333333575865"/>
    <x v="0"/>
  </r>
  <r>
    <n v="890"/>
    <n v="1002628541"/>
    <n v="3"/>
    <x v="4"/>
    <n v="4"/>
    <s v="KUDUS"/>
    <s v="KUDUS"/>
    <s v="KUD"/>
    <s v="REG"/>
    <s v="AO"/>
    <x v="0"/>
    <s v="1P INET"/>
    <s v="Completed (PS)"/>
    <s v="RBS-Regional 3"/>
    <d v="2026-10-08T17:44:40"/>
    <d v="2026-10-09T19:52:32"/>
    <n v="69406873"/>
    <m/>
    <n v="142401146413"/>
    <s v="CV. OVEA"/>
    <s v="ODP-KUD-FAL/079 FAL/D06/079.01"/>
    <s v="WO066043486"/>
    <m/>
    <m/>
    <m/>
    <n v="110.87323550000001"/>
    <n v="-6.8107100000000003"/>
    <s v="|MC60025|MYIA-062060177384/POI/Bayu Arianto/08112993935/bayoe101.lexion@gmail.com"/>
    <s v="MYIB_ASSISTANT"/>
    <m/>
    <m/>
    <m/>
    <m/>
    <m/>
    <m/>
    <m/>
    <m/>
    <s v="Management Janji"/>
    <s v="2026-10-09 15:00:00 | Nama Pic : bp Bayu Arianto No Hp Pic : bp Bayu Arianto No alt : - Jam Pemasangan : pagi  Tanggal Pemasangan : 9 Oktober 2026"/>
    <s v="FCC"/>
    <d v="2026-08-10T17:55:09"/>
    <d v="2026-10-09T15:00:00"/>
    <m/>
    <s v="PS"/>
    <s v="X"/>
    <s v="NO ADDON"/>
    <n v="20261009"/>
    <s v="Completed"/>
    <s v="HSI Bisnis Promo Hari Pelanggan Nasional PSB 70% - 300 Mbps"/>
    <s v="INDIBIZ"/>
    <m/>
    <m/>
    <d v="2026-10-09T15:00:00"/>
    <s v="2026-10-09 15:00:00 | Nama Pic : bp Bayu Arianto No Hp Pic : bp Bayu Arianto No alt : - Jam Pemasangan : pagi  Tanggal Pemasangan : 9 Oktober 2026"/>
    <n v="2026"/>
    <n v="10"/>
    <n v="9"/>
    <d v="2026-10-09T00:00:00"/>
    <n v="-0.625"/>
    <x v="0"/>
  </r>
  <r>
    <n v="891"/>
    <n v="1002629406"/>
    <n v="3"/>
    <x v="4"/>
    <n v="4"/>
    <s v="KUDUS"/>
    <s v="KUDUS"/>
    <s v="KUD"/>
    <s v="REG"/>
    <s v="AO"/>
    <x v="0"/>
    <s v="1P INET"/>
    <s v="Completed (PS)"/>
    <s v="RBS-Regional 3"/>
    <d v="2026-10-09T11:13:34"/>
    <d v="2026-10-10T16:50:31"/>
    <n v="69407193"/>
    <m/>
    <n v="142401146243"/>
    <s v="ARORRA CAFE"/>
    <s v="ODP-KUD-FAG/103 FAG/D05/103.01"/>
    <s v="WO066076497"/>
    <m/>
    <m/>
    <m/>
    <n v="110.88986"/>
    <n v="-6.8063339999999997"/>
    <s v="|MN01414|MYIA-048378372171/POI/MUHAMMAD KARIYADI/089678940648/alfonsojefry2@gmail.com"/>
    <s v="MYIB_ASSISTANT"/>
    <m/>
    <m/>
    <m/>
    <m/>
    <m/>
    <m/>
    <m/>
    <m/>
    <s v="Management Janji"/>
    <s v="2026-10-10 08:00:00 | Nama PIC : ARORRA CAFE No HP : 089678940648 No Alt : - M Janji : Rabu 09 oktober  2026 Jam Pasang : Pagi / Siang Note : hubungi pelanggan jika ingin ke lokasi, terima kasih. "/>
    <s v="FCC"/>
    <d v="2026-09-10T11:25:12"/>
    <d v="2026-10-10T08:00:00"/>
    <m/>
    <s v="PS"/>
    <s v="X"/>
    <s v="NO ADDON"/>
    <n v="20261010"/>
    <s v="Completed"/>
    <s v="HSI Bisnis Promo Hari Pelanggan Nasional PSB 70% - 50 Mbps"/>
    <s v="INDIBIZ"/>
    <m/>
    <m/>
    <d v="2026-10-10T08:00:00"/>
    <s v="2026-10-10 08:00:00 | Nama PIC : ARORRA CAFE No HP : 089678940648 No Alt : - M Janji : Rabu 09 oktober  2026 Jam Pasang : Pagi / Siang Note : hubungi pelanggan jika ingin ke lokasi, terima kasih. "/>
    <n v="2026"/>
    <n v="10"/>
    <n v="10"/>
    <d v="2026-10-10T00:00:00"/>
    <n v="-0.33333333333575865"/>
    <x v="0"/>
  </r>
  <r>
    <n v="892"/>
    <n v="1002628911"/>
    <n v="3"/>
    <x v="4"/>
    <n v="4"/>
    <s v="KUDUS"/>
    <s v="KUDUS"/>
    <s v="KUD"/>
    <s v="REG"/>
    <s v="AO"/>
    <x v="0"/>
    <m/>
    <s v="Completed (PS)"/>
    <s v="RBS-Regional 3"/>
    <d v="2026-10-09T09:18:42"/>
    <d v="2026-10-09T18:16:28"/>
    <n v="69402186"/>
    <m/>
    <n v="142401146416"/>
    <s v="Satria Mini Soccer &amp; Resto"/>
    <s v="ODP-KUD-FX/043"/>
    <s v="WO066064339"/>
    <m/>
    <m/>
    <m/>
    <n v="110.864247689729"/>
    <n v="-6.7835741153411897"/>
    <s v="|MC60025|MYIA-031254946000/POI/Bhayu Brilian/082139114041/nurul.cinta101@gmail.com"/>
    <s v="Sales Profesional"/>
    <m/>
    <m/>
    <m/>
    <m/>
    <m/>
    <m/>
    <m/>
    <m/>
    <s v="Management Janji"/>
    <s v="2026-10-05 11:00:00 | Nama : BAYU  No HP :  082139114041  No Alt :  0882017462453  M Janji : 05/10/2026  Jam Pasang : Pagi   NoteÃ‚Â :  hubungi terlebih dahulu sebelum kelokasi   "/>
    <s v="FCC"/>
    <d v="2026-09-10T09:39:46"/>
    <m/>
    <m/>
    <s v="PS"/>
    <s v="X"/>
    <s v="NO ADDON"/>
    <n v="20261009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9T07:00:00"/>
    <s v="2026-10-05 11:00:00 | Nama : BAYU  No HP :  082139114041  No Alt :  0882017462453  M Janji : 05/10/2026  Jam Pasang : Pagi   NoteÃ‚Â :  hubungi terlebih dahulu sebelum kelokasi   "/>
    <n v="2026"/>
    <n v="10"/>
    <n v="9"/>
    <d v="2026-10-09T00:00:00"/>
    <n v="-0.29166666666424135"/>
    <x v="0"/>
  </r>
  <r>
    <n v="893"/>
    <n v="1002631538"/>
    <n v="3"/>
    <x v="4"/>
    <n v="4"/>
    <s v="KUDUS"/>
    <s v="KUDUS"/>
    <s v="KUD"/>
    <s v="REG"/>
    <s v="AO"/>
    <x v="0"/>
    <s v="1P INET"/>
    <s v="Completed (PS)"/>
    <s v="RBS-Regional 3"/>
    <d v="2026-10-11T11:55:35"/>
    <d v="2026-10-11T16:41:43"/>
    <n v="69408171"/>
    <m/>
    <n v="142401146421"/>
    <s v="SPPG TENGGELES"/>
    <s v="ODP-KUD-FAG/065"/>
    <s v="WO066196584"/>
    <m/>
    <m/>
    <m/>
    <n v="110.899528653899"/>
    <n v="-6.8051351527246"/>
    <s v="|MN01414|MYIA-024084194649/POI/MUHAMMAD ULIN NUHA/082133499979/hafibadali0707@gmail.com"/>
    <s v="MYIB_ASSISTANT"/>
    <m/>
    <m/>
    <m/>
    <m/>
    <m/>
    <m/>
    <m/>
    <m/>
    <s v="Management Janji"/>
    <s v="2026-10-12 08:00:00 | Tanggal pemasangan : 12 Oct 2026 Jam pemasangan : 12.00 Info Tambahan : Hubungi pelanggan dulu sebelum ke lokasi terima kasih."/>
    <s v="FCC"/>
    <d v="2026-11-10T12:10:24"/>
    <d v="2026-10-12T08:00:00"/>
    <m/>
    <s v="PS"/>
    <s v="X"/>
    <s v="NO ADDON"/>
    <n v="20261011"/>
    <s v="Completed"/>
    <s v="HSI Bisnis Promo Hari Pelanggan Nasional PSB 70% - 100 Mbps"/>
    <s v="INDIBIZ"/>
    <m/>
    <m/>
    <d v="2026-10-12T08:00:00"/>
    <s v="2026-10-12 08:00:00 | Tanggal pemasangan : 12 Oct 2026 Jam pemasangan : 12.00 Info Tambahan : Hubungi pelanggan dulu sebelum ke lokasi terima kasih."/>
    <n v="2026"/>
    <n v="10"/>
    <n v="11"/>
    <d v="2026-10-11T00:00:00"/>
    <n v="-1.3333333333357587"/>
    <x v="0"/>
  </r>
  <r>
    <n v="894"/>
    <n v="1002633469"/>
    <n v="3"/>
    <x v="4"/>
    <n v="4"/>
    <s v="KUDUS"/>
    <s v="KUDUS"/>
    <s v="KUD"/>
    <s v="REG"/>
    <s v="AO"/>
    <x v="0"/>
    <m/>
    <s v="Completed (PS)"/>
    <s v="RBS-Regional 3"/>
    <d v="2026-10-12T15:51:02"/>
    <d v="2026-10-13T14:42:27"/>
    <n v="69408870"/>
    <m/>
    <n v="142401146266"/>
    <s v="PT GLOBAL JET EXPRESS"/>
    <s v="ODP-KUD-FZ/035"/>
    <s v="WO066284634"/>
    <m/>
    <m/>
    <m/>
    <n v="110.8988466"/>
    <n v="-6.7464710999999999"/>
    <s v="AMRBS;403099;REG3;MUHAMMAD MASTUR;081226139781;CP ERIN SETYANINGSIH;082223697129;PAKET 1S INET 50 MBPS (439.000);PT GLOBAL JET EXPRESS//REJOSARI_KUDUS;input by tito"/>
    <s v="Account Manager"/>
    <m/>
    <m/>
    <m/>
    <m/>
    <m/>
    <m/>
    <m/>
    <m/>
    <s v="Management Janji"/>
    <s v="2026-10-13 15:00:00|Tanggal pemasangan : 13 OKTOBER 2026 Jam pemasangan : pagi/siang Info Tambahan : Hubungi pelanggan dulu sebelum ke lokasi terima kasih|40010577|MYDITA"/>
    <s v="FCC"/>
    <d v="2026-12-10T16:25:18"/>
    <d v="2026-10-13T15:00:00"/>
    <m/>
    <s v="PS"/>
    <s v="X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5:00:00"/>
    <s v="2026-10-13 15:00:00|Tanggal pemasangan : 13 OKTOBER 2026 Jam pemasangan : pagi/siang Info Tambahan : Hubungi pelanggan dulu sebelum ke lokasi terima kasih|40010577|MYDITA"/>
    <n v="2026"/>
    <n v="10"/>
    <n v="13"/>
    <d v="2026-10-13T00:00:00"/>
    <n v="-0.625"/>
    <x v="0"/>
  </r>
  <r>
    <n v="895"/>
    <n v="1002617361"/>
    <n v="3"/>
    <x v="4"/>
    <n v="4"/>
    <s v="KUDUS"/>
    <s v="KUDUS"/>
    <s v="KUD"/>
    <s v="REG"/>
    <s v="AO"/>
    <x v="0"/>
    <s v="1P INET"/>
    <s v="102 | FOLLOW UP COMPLETED"/>
    <s v="RBS-Regional 3"/>
    <d v="2026-10-01T10:31:39"/>
    <d v="2026-10-09T09:18:41"/>
    <n v="69402186"/>
    <m/>
    <n v="142401146359"/>
    <s v="Satria Mini Soccer &amp; Resto"/>
    <s v="ODP-KUD-FX/043 FX/D05/043.01"/>
    <s v="WO065469652"/>
    <m/>
    <m/>
    <m/>
    <n v="110.863041"/>
    <n v="-6.7838320000000003"/>
    <s v="|MC60025|MYIA-031254946000/POI/Bhayu Brilian/082139114041/nurul.cinta101@gmail.com"/>
    <s v="MYIB_ASSISTANT"/>
    <m/>
    <m/>
    <m/>
    <m/>
    <m/>
    <m/>
    <m/>
    <m/>
    <s v="Management Janji"/>
    <s v="2026-10-05 11:00:00 | Nama : BAYU No HP :  082139114041 No Alt :  0882017462453 M Janji : 05/10/2026 Jam Pasang : Pagi  NoteÃ‚Â :  hubungi terlebih dahulu sebelum kelokasi  "/>
    <s v="FCC"/>
    <d v="2026-01-10T10:40:21"/>
    <d v="2026-10-05T11:00:00"/>
    <s v="Kendala Lainnya"/>
    <s v="REVOKE"/>
    <s v="X"/>
    <s v="NO ADDON"/>
    <m/>
    <s v="Follow Up Revoke Completed, New Order ID : SC1002628911"/>
    <s v="HSI Bisnis Promo Hari Pelanggan Nasional PSB 70% - 200 Mbps"/>
    <s v="INDIBIZ"/>
    <m/>
    <m/>
    <d v="2026-10-05T11:00:00"/>
    <s v="2026-10-05 11:00:00 | Nama : BAYU No HP :  082139114041 No Alt :  0882017462453 M Janji : 05/10/2026 Jam Pasang : Pagi  NoteÃ‚Â :  hubungi terlebih dahulu sebelum kelokasi  "/>
    <m/>
    <m/>
    <m/>
    <e v="#NUM!"/>
    <e v="#NUM!"/>
    <x v="1"/>
  </r>
  <r>
    <n v="896"/>
    <n v="1002624154"/>
    <n v="3"/>
    <x v="4"/>
    <n v="4"/>
    <s v="KUDUS"/>
    <s v="KUDUS"/>
    <s v="KUD"/>
    <s v="REG"/>
    <s v="AO"/>
    <x v="0"/>
    <s v="1P INET"/>
    <s v="OSS - FALLOUT"/>
    <s v="RBS-Regional 3"/>
    <d v="2026-10-06T12:22:40"/>
    <d v="2026-10-07T14:40:18"/>
    <n v="69404990"/>
    <m/>
    <n v="142401146393"/>
    <s v="PRIDE OF WINA ( Kost Ekslusif )"/>
    <s v="ODP-KUD-FBH/007 FBH/D01/007.01"/>
    <s v="WO065849689"/>
    <m/>
    <m/>
    <m/>
    <n v="110.8445423"/>
    <n v="-6.7576166999999998"/>
    <s v="|MC60024|MYIA-036558025423/POI/Belfast Atlantica/08132758897/akunlaguku27@gmail.com"/>
    <s v="MYIB_ASSISTANT"/>
    <m/>
    <m/>
    <m/>
    <m/>
    <m/>
    <m/>
    <m/>
    <m/>
    <s v="Management Janji"/>
    <s v="2026-10-07 11:00:00 | M Janji : Rabu 07 oktober  2026 Jam Pasang : Pagi / Siang Note : hubungi pelanggan jika ingin ke lokasi, terima kasih."/>
    <s v="FCC"/>
    <d v="2026-06-10T12:25:39"/>
    <d v="2026-10-07T11:00:00"/>
    <s v="Kendala Pelanggan"/>
    <s v="FO_WFM"/>
    <s v="X"/>
    <s v="NO ADDON"/>
    <m/>
    <s v="Provisioning Failed|WFM|INF009697334|PP_-6.757595,110.8445867_pelanggan minta di pending dulu"/>
    <s v="HSI Bisnis Promo Hari Pelanggan Nasional PSB 70% - 300 Mbps"/>
    <s v="INDIBIZ"/>
    <m/>
    <m/>
    <d v="2026-10-07T11:00:00"/>
    <s v="2026-10-07 11:00:00 | M Janji : Rabu 07 oktober  2026 Jam Pasang : Pagi / Siang Note : hubungi pelanggan jika ingin ke lokasi, terima kasih."/>
    <m/>
    <m/>
    <m/>
    <e v="#NUM!"/>
    <e v="#NUM!"/>
    <x v="1"/>
  </r>
  <r>
    <n v="897"/>
    <n v="1002638311"/>
    <n v="3"/>
    <x v="4"/>
    <n v="4"/>
    <s v="KUDUS"/>
    <s v="KUDUS"/>
    <s v="KUD"/>
    <s v="REG"/>
    <s v="AO"/>
    <x v="0"/>
    <s v="2P INET + VOICE"/>
    <s v="MIE - SEND SURVEY"/>
    <s v="RBS-Regional 3"/>
    <d v="2026-10-15T12:02:35"/>
    <d v="2026-10-15T12:04:01"/>
    <n v="69410735"/>
    <n v="2916948105"/>
    <n v="142401146440"/>
    <s v="IBOX SUNAN KUDUS"/>
    <s v="ODP-KUD-FAR/005 FAR/D01/005.01"/>
    <s v="WO066468332"/>
    <m/>
    <m/>
    <m/>
    <n v="110.83686899999999"/>
    <n v="-6.8067399999999996"/>
    <s v="|MN02587|MYIA-095457507313/POI/Bu intan/089634052712/dl-rutinfinance@erajaya.com"/>
    <s v="MYIB_ASSISTANT"/>
    <m/>
    <m/>
    <m/>
    <m/>
    <m/>
    <m/>
    <m/>
    <m/>
    <s v="Management Janji"/>
    <s v="2026-10-16 08:00:00 | Jam Pemasangan : 08:00 - 12.00 Tanggal Pemasangan : JUMAT 16 OKTOBER 2026 Info Tambahan : Hubungi pelanggan sebelum datang ke lokasi "/>
    <s v="FCC"/>
    <s v="15-10-2026 12:10:11"/>
    <d v="2026-10-16T08:00:00"/>
    <m/>
    <s v="SURVEY_NEW_MANJA"/>
    <s v="X"/>
    <s v="NO ADDON"/>
    <m/>
    <s v="MIE - SEND SURVEY"/>
    <s v="HSI Bisnis Basic Bundling Phone PSB 70%  Dual Band - Free 800 Menit - 100 Mbps"/>
    <s v="INDIBIZ"/>
    <m/>
    <m/>
    <d v="2026-10-16T08:00:00"/>
    <s v="2026-10-16 08:00:00 | Jam Pemasangan : 08:00 - 12.00 Tanggal Pemasangan : JUMAT 16 OKTOBER 2026 Info Tambahan : Hubungi pelanggan sebelum datang ke lokasi "/>
    <m/>
    <m/>
    <m/>
    <e v="#NUM!"/>
    <e v="#NUM!"/>
    <x v="1"/>
  </r>
  <r>
    <n v="898"/>
    <n v="1002638850"/>
    <n v="3"/>
    <x v="4"/>
    <n v="4"/>
    <s v="KUDUS"/>
    <s v="KUDUS"/>
    <s v="KUD"/>
    <s v="REG"/>
    <s v="AO"/>
    <x v="0"/>
    <s v="1P INET"/>
    <s v="MIE - SEND SURVEY"/>
    <s v="RBS-Regional 3"/>
    <d v="2026-10-15T15:07:39"/>
    <d v="2026-10-15T15:10:02"/>
    <n v="69410948"/>
    <m/>
    <n v="142401146442"/>
    <s v="SMK NU MAARIF"/>
    <s v="ODP-KUD-FBA/011 FBA/D01/011.01"/>
    <s v="WO066488330"/>
    <m/>
    <m/>
    <m/>
    <n v="110.8192578"/>
    <n v="-6.8028828999999904"/>
    <s v="|MC60024|MYIA-024830283394/POI/Rizky Alhusani Gifari /085728435178/rizcykhiciell190@gmail.com"/>
    <s v="MYIB_ASSISTANT"/>
    <m/>
    <m/>
    <m/>
    <m/>
    <m/>
    <m/>
    <m/>
    <m/>
    <s v="Management Janji"/>
    <s v="2026-10-16 15:00:00 | Jam Pemasangan : 08:00 - 12.00 Tanggal Pemasangan : JUMAT 16 OKTOBER 2026 Info Tambahan : Hubungi pelanggan sebelum datang ke lokasi "/>
    <s v="FCC"/>
    <s v="15-10-2026 15:10:37"/>
    <d v="2026-10-16T15:00:00"/>
    <m/>
    <s v="SURVEY_NEW_MANJA"/>
    <s v="X"/>
    <s v="NO ADDON"/>
    <m/>
    <s v="MIE - SEND SURVEY"/>
    <s v="HSI Bisnis Basic Promo Hari Pelanggan Nasional PSB 70% - 50 Mbps"/>
    <s v="INDIBIZ"/>
    <m/>
    <m/>
    <d v="2026-10-16T15:00:00"/>
    <s v="2026-10-16 15:00:00 | Jam Pemasangan : 08:00 - 12.00 Tanggal Pemasangan : JUMAT 16 OKTOBER 2026 Info Tambahan : Hubungi pelanggan sebelum datang ke lokasi "/>
    <m/>
    <m/>
    <m/>
    <e v="#NUM!"/>
    <e v="#NUM!"/>
    <x v="1"/>
  </r>
  <r>
    <n v="899"/>
    <n v="1002638974"/>
    <n v="3"/>
    <x v="4"/>
    <n v="4"/>
    <s v="KUDUS"/>
    <s v="KUDUS"/>
    <s v="KUD"/>
    <s v="REG"/>
    <s v="AO"/>
    <x v="0"/>
    <s v="1P INET"/>
    <s v="MIE - SEND SURVEY"/>
    <s v="RBS-Regional 3"/>
    <d v="2026-10-15T15:41:35"/>
    <d v="2026-10-15T15:44:20"/>
    <n v="69410963"/>
    <m/>
    <n v="142401146445"/>
    <s v="Maroz Gym"/>
    <s v="ODP-KUD-FX/025 FX/D02/025.01"/>
    <s v="WO066493097"/>
    <m/>
    <m/>
    <m/>
    <n v="110.863951"/>
    <n v="-6.7827909999999996"/>
    <s v="|MC60025|MYIA-035983116588/POI/Subiyanto/085329852727/subiyantookee@gmail.com"/>
    <s v="MYIB_ASSISTANT"/>
    <m/>
    <m/>
    <m/>
    <m/>
    <m/>
    <m/>
    <m/>
    <m/>
    <s v="Management Janji"/>
    <s v="2026-10-16 15:00:00 | Tgl Pemasangan : 16 Oktober 2026 Interval : PAGI / SIANG Note : Hubungi pelanggan terlebih dahulu"/>
    <s v="FCC"/>
    <s v="15-10-2026 15:55:20"/>
    <d v="2026-10-16T15:00:00"/>
    <m/>
    <s v="SURVEY_NEW_MANJA"/>
    <s v="X"/>
    <s v="NO ADDON"/>
    <m/>
    <s v="MIE - SEND SURVEY"/>
    <s v="HSI Bisnis Promo Hari Pelanggan Nasional PSB 70% - 50 Mbps"/>
    <s v="INDIBIZ"/>
    <m/>
    <m/>
    <d v="2026-10-16T15:00:00"/>
    <s v="2026-10-16 15:00:00 | Tgl Pemasangan : 16 Oktober 2026 Interval : PAGI / SIANG Note : Hubungi pelanggan terlebih dahulu"/>
    <m/>
    <m/>
    <m/>
    <e v="#NUM!"/>
    <e v="#NUM!"/>
    <x v="1"/>
  </r>
  <r>
    <n v="900"/>
    <n v="1002618429"/>
    <n v="3"/>
    <x v="4"/>
    <n v="4"/>
    <s v="KUDUS"/>
    <s v="PATI"/>
    <s v="PAT"/>
    <s v="REG"/>
    <s v="AO"/>
    <x v="0"/>
    <m/>
    <s v="Completed (PS)"/>
    <s v="RBS-Regional 3"/>
    <d v="2026-10-01T15:46:58"/>
    <d v="2026-10-02T16:58:16"/>
    <n v="69402534"/>
    <m/>
    <n v="142551119689"/>
    <s v="CV. KARYA MANDIRI"/>
    <s v="ODP-PAT-FD/037"/>
    <s v="WO065562116"/>
    <m/>
    <m/>
    <m/>
    <n v="110.9564415"/>
    <n v="-6.9108118000000003"/>
    <s v="|MC60040|/Moh Sahal/081325426555/sahal99.km@gmail.com /Permintaan PSB HSI BISNIS 1S INET 100MBPS PAKET WINBACK2/CV. KARYA MANDIRI"/>
    <s v="Sales Profesional"/>
    <m/>
    <m/>
    <m/>
    <m/>
    <m/>
    <m/>
    <m/>
    <m/>
    <s v="Management Janji"/>
    <s v="2026-10-03 08:00:00|Tanggal Pemasangan : 03 Oktober 2026 Jam Pemasangan : 08:00 15:00 Info Tambahan : Hubungi pelanggan dulu sebelum ke lokasi terimakasih|40931149|MYDITA"/>
    <s v="FCC"/>
    <d v="2026-01-10T16:39:58"/>
    <d v="2026-10-03T08:00:00"/>
    <m/>
    <s v="PS"/>
    <s v="X"/>
    <s v="NO ADDON"/>
    <n v="2026100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3T08:00:00"/>
    <s v="2026-10-03 08:00:00|Tanggal Pemasangan : 03 Oktober 2026 Jam Pemasangan : 08:00 15:00 Info Tambahan : Hubungi pelanggan dulu sebelum ke lokasi terimakasih|40931149|MYDITA"/>
    <n v="2026"/>
    <n v="10"/>
    <n v="2"/>
    <d v="2026-10-02T00:00:00"/>
    <n v="-1.3333333333357587"/>
    <x v="0"/>
  </r>
  <r>
    <n v="901"/>
    <n v="1002622190"/>
    <n v="3"/>
    <x v="4"/>
    <n v="4"/>
    <s v="KUDUS"/>
    <s v="PATI"/>
    <s v="PAT"/>
    <s v="REG"/>
    <s v="AO"/>
    <x v="0"/>
    <s v="1P INET"/>
    <s v="Completed (PS)"/>
    <s v="RBS-Regional 3"/>
    <d v="2026-10-05T11:35:37"/>
    <d v="2026-10-06T12:10:51"/>
    <n v="69404230"/>
    <m/>
    <n v="142551119696"/>
    <s v="Laskar Buah Tambakromo Pati"/>
    <s v="ODP-PAT-FQ/060 FQ/D02/060.01"/>
    <s v="WO065758409"/>
    <m/>
    <m/>
    <m/>
    <n v="111.044844"/>
    <n v="-6.8783599999999998"/>
    <s v="|MN00271|MYIA-089822071812/POI/Laelatul Afiatun Nisak /085733668576/kantorhrdlaskarbuah@gmail.com"/>
    <s v="MYIB_ASSISTANT"/>
    <m/>
    <m/>
    <m/>
    <m/>
    <m/>
    <m/>
    <m/>
    <m/>
    <s v="Management Janji"/>
    <s v="2026-10-06 08:00:00 | No HP : 085733668576 No Alt : - M Janji : 06 Oktober 2026 Jam Pasang : Pagi / Siang Note : hubungi pelanggan jika ingin kelokasi "/>
    <s v="FCC"/>
    <d v="2026-05-10T11:40:04"/>
    <d v="2026-10-06T08:00:00"/>
    <m/>
    <s v="PS"/>
    <s v="X"/>
    <s v="NO ADDON"/>
    <n v="20261006"/>
    <s v="Completed"/>
    <s v="HSI Bisnis Basic Promo Hari Pelanggan Nasional PSB 70% - 50 Mbps"/>
    <s v="INDIBIZ"/>
    <m/>
    <m/>
    <d v="2026-10-06T08:00:00"/>
    <s v="2026-10-06 08:00:00 | No HP : 085733668576 No Alt : - M Janji : 06 Oktober 2026 Jam Pasang : Pagi / Siang Note : hubungi pelanggan jika ingin kelokasi "/>
    <n v="2026"/>
    <n v="10"/>
    <n v="6"/>
    <d v="2026-10-06T00:00:00"/>
    <n v="-0.33333333333575865"/>
    <x v="0"/>
  </r>
  <r>
    <n v="902"/>
    <n v="1002628946"/>
    <n v="3"/>
    <x v="4"/>
    <n v="4"/>
    <s v="KUDUS"/>
    <s v="PATI"/>
    <s v="PAT"/>
    <s v="REG"/>
    <s v="AO"/>
    <x v="0"/>
    <m/>
    <s v="Completed (PS)"/>
    <s v="RBS-Regional 3"/>
    <d v="2026-10-09T09:29:45"/>
    <d v="2026-10-09T11:04:36"/>
    <n v="69404895"/>
    <m/>
    <n v="142551119720"/>
    <s v="PT. Bangkit Lakuliner Indonesia Pati Jawa Tengah 3"/>
    <s v="ODP-PAT-FB/015"/>
    <s v="WO066065445"/>
    <m/>
    <m/>
    <m/>
    <n v="111.04094269487"/>
    <n v="-6.7489877942233401"/>
    <s v="|MN02235|MYIA-083563107515/POI/Muhamad Arif Nurdin/085283300362/arif.nurdin@seindonesia.co.id"/>
    <s v="Sales Profesional"/>
    <m/>
    <m/>
    <m/>
    <m/>
    <m/>
    <m/>
    <m/>
    <m/>
    <s v="Management Janji"/>
    <s v="2026-10-07 08:00:00 | Nama PIC : Bp Arif  No HP : 085283300362  No Alt : -  M Janji : 7 Okt 2026  Jam Pasang : Pagi / Siang  Note : hubungi pelanggan jika ingin kelokasi"/>
    <s v="FCC"/>
    <d v="2026-09-10T09:39:46"/>
    <m/>
    <m/>
    <s v="PS"/>
    <s v="X"/>
    <s v="NO ADDON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07:00:00"/>
    <s v="2026-10-07 08:00:00 | Nama PIC : Bp Arif  No HP : 085283300362  No Alt : -  M Janji : 7 Okt 2026  Jam Pasang : Pagi / Siang  Note : hubungi pelanggan jika ingin kelokasi"/>
    <n v="2026"/>
    <n v="10"/>
    <n v="9"/>
    <d v="2026-10-09T00:00:00"/>
    <n v="-0.29166666666424135"/>
    <x v="0"/>
  </r>
  <r>
    <n v="903"/>
    <n v="1002631947"/>
    <n v="3"/>
    <x v="4"/>
    <n v="4"/>
    <s v="KUDUS"/>
    <s v="PATI"/>
    <s v="PAT"/>
    <s v="REG"/>
    <s v="AO"/>
    <x v="0"/>
    <s v="1P INET"/>
    <s v="Completed (PS)"/>
    <s v="RBS-Regional 3"/>
    <d v="2026-10-12T08:37:40"/>
    <d v="2026-10-12T17:15:26"/>
    <n v="69408318"/>
    <m/>
    <n v="142551119730"/>
    <s v="ERABLUE PATI GABUS"/>
    <s v="ODP-PAT-FT/023"/>
    <s v="WO066227136"/>
    <m/>
    <m/>
    <m/>
    <n v="111.05411100000001"/>
    <n v="-6.8308489999999997"/>
    <s v="|MN02587|MYIA-048187416077/POI/Hasbibintaro shiddiq/081249549394/nextperdanaone@gmail.com"/>
    <s v="MYIB_ASSISTANT"/>
    <m/>
    <m/>
    <m/>
    <m/>
    <m/>
    <m/>
    <m/>
    <m/>
    <s v="Management Janji"/>
    <s v="2026-10-13 08:00:00 | Tanggal pemasangan: 13/10//2026 Jam pemasangan : pagi/siang Info Tambahan : Hubungi pelanggan dulu sebelum ke lokasi. terima kasih"/>
    <s v="FCC"/>
    <d v="2026-12-10T08:40:21"/>
    <d v="2026-10-13T08:00:00"/>
    <m/>
    <s v="PS"/>
    <s v="X"/>
    <s v="NO ADDON"/>
    <n v="20261012"/>
    <s v="Completed"/>
    <s v="HSI Bisnis PSB 70% - 50 Mbps"/>
    <s v="INDIBIZ"/>
    <m/>
    <m/>
    <d v="2026-10-13T08:00:00"/>
    <s v="2026-10-13 08:00:00 | Tanggal pemasangan: 13/10//2026 Jam pemasangan : pagi/siang Info Tambahan : Hubungi pelanggan dulu sebelum ke lokasi. terima kasih"/>
    <n v="2026"/>
    <n v="10"/>
    <n v="12"/>
    <d v="2026-10-12T00:00:00"/>
    <n v="-1.3333333333357587"/>
    <x v="0"/>
  </r>
  <r>
    <n v="904"/>
    <n v="1002631958"/>
    <n v="3"/>
    <x v="4"/>
    <n v="4"/>
    <s v="KUDUS"/>
    <s v="PATI"/>
    <s v="PAT"/>
    <s v="REG"/>
    <s v="AO"/>
    <x v="0"/>
    <s v="1P INET"/>
    <s v="Completed (PS)"/>
    <s v="RBS-Regional 3"/>
    <d v="2026-10-12T08:40:39"/>
    <d v="2026-10-12T17:26:28"/>
    <n v="69408321"/>
    <m/>
    <n v="142551119731"/>
    <s v="ERABLUE PATI GABUS"/>
    <s v="ODP-PAT-FT/023"/>
    <s v="WO066227266"/>
    <m/>
    <m/>
    <m/>
    <n v="111.05411100000001"/>
    <n v="-6.8308489999999997"/>
    <s v="|MN02587|MYIA-017487971438/POI/Hasbibintaro shiddiq/081249549394/nextperdanaone@gmail.com"/>
    <s v="MYIB_ASSISTANT"/>
    <m/>
    <m/>
    <m/>
    <m/>
    <m/>
    <m/>
    <m/>
    <m/>
    <s v="Management Janji"/>
    <s v="2026-10-13 08:00:00 | Tanggal pemasangan: 13/10//2026 Jam pemasangan : pagi/siang Info Tambahan : Hubungi pelanggan dulu sebelum ke lokasi. terima kasih"/>
    <s v="FCC"/>
    <d v="2026-12-10T08:54:57"/>
    <d v="2026-10-13T08:00:00"/>
    <m/>
    <s v="PS"/>
    <s v="X"/>
    <s v="NO ADDON"/>
    <n v="20261012"/>
    <s v="Completed"/>
    <s v="HSI Bisnis PSB 70% Dual Band - 100 Mbps"/>
    <s v="INDIBIZ"/>
    <m/>
    <m/>
    <d v="2026-10-13T08:00:00"/>
    <s v="2026-10-13 08:00:00 | Tanggal pemasangan: 13/10//2026 Jam pemasangan : pagi/siang Info Tambahan : Hubungi pelanggan dulu sebelum ke lokasi. terima kasih"/>
    <n v="2026"/>
    <n v="10"/>
    <n v="12"/>
    <d v="2026-10-12T00:00:00"/>
    <n v="-1.3333333333357587"/>
    <x v="0"/>
  </r>
  <r>
    <n v="905"/>
    <n v="1002623986"/>
    <n v="3"/>
    <x v="4"/>
    <n v="4"/>
    <s v="KUDUS"/>
    <s v="PATI"/>
    <s v="PAT"/>
    <s v="REG"/>
    <s v="AO"/>
    <x v="0"/>
    <s v="1P INET"/>
    <s v="102 | FOLLOW UP COMPLETED"/>
    <s v="RBS-Regional 3"/>
    <d v="2026-10-06T11:17:35"/>
    <d v="2026-10-09T09:29:45"/>
    <n v="69404895"/>
    <m/>
    <n v="142551119705"/>
    <s v="PT. Bangkit Lakuliner Indonesia Pati Jawa Tengah 3"/>
    <s v="ODP-PAT-FM/094 FM/D04/094.01"/>
    <s v="WO065842246"/>
    <m/>
    <m/>
    <m/>
    <n v="111.0408613"/>
    <n v="-6.7511875000000003"/>
    <s v="|MN02235|MYIA-083563107515/POI/Muhamad Arif Nurdin/085283300362/arif.nurdin@seindonesia.co.id"/>
    <s v="MYIB_ASSISTANT"/>
    <m/>
    <m/>
    <m/>
    <m/>
    <m/>
    <m/>
    <m/>
    <m/>
    <s v="Management Janji"/>
    <s v="2026-10-07 08:00:00 | Nama PIC : Bp Arif No HP : 085283300362 No Alt : - M Janji : 7 Okt 2026 Jam Pasang : Pagi / Siang Note : hubungi pelanggan jika ingin kelokasi"/>
    <s v="FCC"/>
    <d v="2026-06-10T11:25:05"/>
    <d v="2026-10-07T08:00:00"/>
    <m/>
    <s v="REVOKE"/>
    <s v="X"/>
    <s v="NO ADDON"/>
    <m/>
    <s v="Follow Up Revoke Completed, New Order ID : SC1002628946"/>
    <s v="HSI Bisnis Promo Hari Pelanggan Nasional PSB 70% - 50 Mbps"/>
    <s v="INDIBIZ"/>
    <m/>
    <m/>
    <d v="2026-10-07T08:00:00"/>
    <s v="2026-10-07 08:00:00 | Nama PIC : Bp Arif No HP : 085283300362 No Alt : - M Janji : 7 Okt 2026 Jam Pasang : Pagi / Siang Note : hubungi pelanggan jika ingin kelokasi"/>
    <m/>
    <m/>
    <m/>
    <e v="#NUM!"/>
    <e v="#NUM!"/>
    <x v="1"/>
  </r>
  <r>
    <n v="906"/>
    <n v="1002638911"/>
    <n v="3"/>
    <x v="4"/>
    <n v="4"/>
    <s v="KUDUS"/>
    <s v="PATI"/>
    <s v="PAT"/>
    <s v="REG"/>
    <s v="AO"/>
    <x v="0"/>
    <s v="1P INET"/>
    <s v="MIE - SEND SURVEY"/>
    <s v="RBS-Regional 3"/>
    <d v="2026-10-15T15:25:41"/>
    <d v="2026-10-15T15:28:07"/>
    <n v="69410981"/>
    <m/>
    <n v="142551119497"/>
    <s v="PT. WADJA KARYA DUNIA"/>
    <s v="ODP-PAT-FAC/089 FAC/D06/089.01"/>
    <s v="WO066491285"/>
    <m/>
    <m/>
    <m/>
    <n v="110.99041200000001"/>
    <n v="-6.7224914"/>
    <s v="|MC60053|MYIA-058416942510/POI/Agus/087831216913/agusdefirizaqi@gmail.com"/>
    <s v="MYIB_ASSISTANT"/>
    <m/>
    <m/>
    <m/>
    <m/>
    <m/>
    <m/>
    <m/>
    <m/>
    <s v="Management Janji"/>
    <s v="2026-10-16 15:00:00 | Tanggal pemasangan: 16/10/2026 Jam pemasangan : siang Info Tambahan : Hubungi pelanggan dulu sebelum ke lokasi terima kasih."/>
    <s v="FCC"/>
    <s v="15-10-2026 15:40:25"/>
    <d v="2026-10-16T15:00:00"/>
    <m/>
    <s v="SURVEY_NEW_MANJA"/>
    <s v="X"/>
    <s v="NO ADDON"/>
    <m/>
    <s v="MIE - SEND SURVEY"/>
    <s v="HSI Bisnis Promo Hari Pelanggan Nasional PSB 70% - 200 Mbps"/>
    <s v="INDIBIZ"/>
    <m/>
    <m/>
    <d v="2026-10-16T15:00:00"/>
    <s v="2026-10-16 15:00:00 | Tanggal pemasangan: 16/10/2026 Jam pemasangan : siang Info Tambahan : Hubungi pelanggan dulu sebelum ke lokasi terima kasih."/>
    <m/>
    <m/>
    <m/>
    <e v="#NUM!"/>
    <e v="#NUM!"/>
    <x v="1"/>
  </r>
  <r>
    <n v="907"/>
    <n v="1002631045"/>
    <n v="3"/>
    <x v="4"/>
    <n v="4"/>
    <s v="KUDUS"/>
    <s v="REMBANG"/>
    <s v="RBN"/>
    <s v="REG"/>
    <s v="AO"/>
    <x v="0"/>
    <s v="1P INET"/>
    <s v="Completed (PS)"/>
    <s v="RBS-Regional 3"/>
    <d v="2026-10-10T15:29:34"/>
    <d v="2026-10-11T16:25:51"/>
    <n v="69407958"/>
    <m/>
    <n v="146570115861"/>
    <s v="LB SULANG"/>
    <s v="ODP-RBN-FD/045 FD/D03/045.01"/>
    <s v="WO066166529"/>
    <m/>
    <m/>
    <m/>
    <n v="111.37979799999999"/>
    <n v="-6.8051170000000001"/>
    <s v="|MN02619|MYIA-047611463757/POI/Muhammad Al Rafi/088267021696/rafialm44@gmail.com"/>
    <s v="MYIB_ASSISTANT"/>
    <m/>
    <m/>
    <m/>
    <m/>
    <m/>
    <m/>
    <m/>
    <m/>
    <s v="Management Janji"/>
    <s v="2026-10-11 15:00:00 | Jam pemasangan : 12.00 Info Tambahan : Hubungi pelanggan dulu sebelum ke lokasi terimakasih "/>
    <s v="FCC"/>
    <d v="2026-10-10T15:40:11"/>
    <d v="2026-10-11T15:00:00"/>
    <m/>
    <s v="PS"/>
    <s v="REMBANG"/>
    <s v="NO ADDON"/>
    <n v="20261011"/>
    <s v="Completed"/>
    <s v="HSI Bisnis Basic Promo Hari Pelanggan Nasional PSB 70% - 50 Mbps"/>
    <s v="INDIBIZ"/>
    <m/>
    <m/>
    <d v="2026-10-11T15:00:00"/>
    <s v="2026-10-11 15:00:00 | Jam pemasangan : 12.00 Info Tambahan : Hubungi pelanggan dulu sebelum ke lokasi terimakasih "/>
    <n v="2026"/>
    <n v="10"/>
    <n v="11"/>
    <d v="2026-10-11T00:00:00"/>
    <n v="-0.625"/>
    <x v="0"/>
  </r>
  <r>
    <n v="908"/>
    <n v="1002623718"/>
    <n v="3"/>
    <x v="6"/>
    <n v="4"/>
    <s v="SEMARANG"/>
    <s v="INNER - SEMARANG JATENG UTARA"/>
    <s v="BOJ"/>
    <s v="REG"/>
    <s v="AO"/>
    <x v="0"/>
    <s v="1P INET"/>
    <s v="Completed (PS)"/>
    <s v="RBS-Regional 3"/>
    <d v="2026-10-06T10:02:38"/>
    <d v="2026-10-07T16:21:06"/>
    <n v="69404764"/>
    <m/>
    <n v="143415114628"/>
    <s v="Yayasan asti sarana talenta indonesia"/>
    <s v="ODP-BOJ-FZ/034 FZ/D07/034.01"/>
    <s v="WO065832109"/>
    <m/>
    <m/>
    <m/>
    <n v="110.27117"/>
    <n v="-7.1052629999999999"/>
    <s v="|MC50147|MYIA-043115232563/POI/Ahmad Setiawan/085799547524/yucssema.rang@gmail.com"/>
    <s v="MYIB_ASSISTANT"/>
    <m/>
    <m/>
    <m/>
    <m/>
    <m/>
    <m/>
    <m/>
    <m/>
    <s v="Management Janji"/>
    <s v="2026-10-07 08:00:00 | Waktu pemasangan: 06 oktober 2026 Jam pemasangan : 08.00 - 12.00 Mohon hubungi pelanggan sebelum ke lokasi  Terima kasih "/>
    <s v="FCC"/>
    <d v="2026-06-10T10:10:36"/>
    <d v="2026-10-07T08:00:00"/>
    <m/>
    <s v="PS"/>
    <s v="SEMARANG TUGU"/>
    <s v="NO ADDON"/>
    <n v="20261007"/>
    <s v="Completed"/>
    <s v="HSI Bisnis Promo Hari Pelanggan Nasional PSB 70% - 100 Mbps"/>
    <s v="INDIBIZ"/>
    <m/>
    <m/>
    <d v="2026-10-07T08:00:00"/>
    <s v="2026-10-07 08:00:00 | Waktu pemasangan: 06 oktober 2026 Jam pemasangan : 08.00 - 12.00 Mohon hubungi pelanggan sebelum ke lokasi  Terima kasih "/>
    <n v="2026"/>
    <n v="10"/>
    <n v="7"/>
    <d v="2026-10-07T00:00:00"/>
    <n v="-0.33333333333575865"/>
    <x v="0"/>
  </r>
  <r>
    <n v="909"/>
    <n v="1002627556"/>
    <n v="3"/>
    <x v="6"/>
    <n v="4"/>
    <s v="SEMARANG"/>
    <s v="INNER - SEMARANG JATENG UTARA"/>
    <s v="BOJ"/>
    <s v="REG"/>
    <s v="AO"/>
    <x v="0"/>
    <s v="1P INET"/>
    <s v="Completed (PS)"/>
    <s v="RBS-Regional 3"/>
    <d v="2026-10-08T11:56:34"/>
    <d v="2026-10-09T14:45:00"/>
    <n v="69406427"/>
    <m/>
    <n v="143415114810"/>
    <s v="GADAI SAKTI BOJA"/>
    <s v="ODP-BOJ-FAB/041"/>
    <s v="WO066003293"/>
    <m/>
    <m/>
    <m/>
    <n v="110.27373799999999"/>
    <n v="-7.1040429999999999"/>
    <s v="|MN00966|MYIA-021391672248/POI/M QURRI AIN THOHARI/08882546561/thohari1397@gmail.com"/>
    <s v="MYIB_ASSISTANT"/>
    <m/>
    <m/>
    <m/>
    <m/>
    <m/>
    <m/>
    <m/>
    <m/>
    <s v="Management Janji"/>
    <s v="2026-10-09 08:00:00 | Nama Pic : bp M QURRI AIN THOHARI No Hp Pic : 08882546561 No alt : - Jam Pemasangan : pagi  Tanggal Pemasangan : 9 Oktober 2026"/>
    <s v="FCC"/>
    <d v="2026-08-10T12:10:34"/>
    <d v="2026-10-09T08:00:00"/>
    <m/>
    <s v="PS"/>
    <s v="SEMARANG TUGU"/>
    <s v="NO ADDON"/>
    <n v="20261009"/>
    <s v="Completed"/>
    <s v="HSI Bisnis Promo Hari Pelanggan Nasional PSB 70% - 50 Mbps"/>
    <s v="INDIBIZ"/>
    <m/>
    <m/>
    <d v="2026-10-09T08:00:00"/>
    <s v="2026-10-09 08:00:00 | Nama Pic : bp M QURRI AIN THOHARI No Hp Pic : 08882546561 No alt : - Jam Pemasangan : pagi  Tanggal Pemasangan : 9 Oktober 2026"/>
    <n v="2026"/>
    <n v="10"/>
    <n v="9"/>
    <d v="2026-10-09T00:00:00"/>
    <n v="-0.33333333333575865"/>
    <x v="0"/>
  </r>
  <r>
    <n v="910"/>
    <n v="1002617076"/>
    <n v="3"/>
    <x v="6"/>
    <n v="4"/>
    <s v="SEMARANG"/>
    <s v="KENDAL"/>
    <s v="KDL"/>
    <s v="REG"/>
    <s v="AO"/>
    <x v="0"/>
    <s v="1P INET"/>
    <s v="Completed (PS)"/>
    <s v="RBS-Regional 3"/>
    <d v="2026-10-01T09:26:34"/>
    <d v="2026-10-01T14:42:29"/>
    <n v="69402089"/>
    <m/>
    <n v="146457106646"/>
    <s v="TOKO SEMBAKO MADURA"/>
    <s v="ODP-KDL-FC/12 FC/D09/01-01"/>
    <s v="WO065463660"/>
    <m/>
    <m/>
    <m/>
    <n v="110.1782671"/>
    <n v="-6.9232719999999999"/>
    <s v="|MN02256|MYIA-027844997170/POI/WAHYU ISNURIATI/085263536509/wahyuisnuriati75@gmail.com"/>
    <s v="MYIB_ASSISTANT"/>
    <m/>
    <m/>
    <m/>
    <m/>
    <m/>
    <m/>
    <m/>
    <m/>
    <s v="Management Janji"/>
    <s v="2026-10-02 08:00:00 | Tanggal: 2/10/2026 Jam Pasang: 08.00 - 12.00 Note: Hubungi sebelum ke lokasi, terimakasih. "/>
    <s v="FCC"/>
    <d v="2026-01-10T09:55:47"/>
    <d v="2026-10-02T08:00:00"/>
    <m/>
    <s v="PS"/>
    <s v="X"/>
    <s v="NO ADDON"/>
    <n v="20261001"/>
    <s v="Completed"/>
    <s v="HSI Bisnis Basic Promo Hari Pelanggan Nasional PSB 70% - 50 Mbps"/>
    <s v="INDIBIZ"/>
    <m/>
    <m/>
    <d v="2026-10-02T08:00:00"/>
    <s v="2026-10-02 08:00:00 | Tanggal: 2/10/2026 Jam Pasang: 08.00 - 12.00 Note: Hubungi sebelum ke lokasi, terimakasih. "/>
    <n v="2026"/>
    <n v="10"/>
    <n v="1"/>
    <d v="2026-10-01T00:00:00"/>
    <n v="-1.3333333333357587"/>
    <x v="0"/>
  </r>
  <r>
    <n v="911"/>
    <n v="1002637535"/>
    <n v="3"/>
    <x v="6"/>
    <n v="4"/>
    <s v="SEMARANG"/>
    <s v="KENDAL"/>
    <s v="KDL"/>
    <s v="REG"/>
    <s v="AO"/>
    <x v="0"/>
    <s v="1P INET"/>
    <s v="Completed (PS)"/>
    <s v="RBS-Regional 3"/>
    <d v="2026-10-14T19:19:40"/>
    <d v="2026-10-15T12:18:22"/>
    <n v="69410416"/>
    <m/>
    <n v="146457106776"/>
    <s v="Istana Mart Pegandon"/>
    <s v="ODP-KDL-FV/081 FV/D01/081.01"/>
    <s v="WO066437554"/>
    <m/>
    <m/>
    <m/>
    <n v="110.15102"/>
    <n v="-6.965452"/>
    <s v="|MN01684|MYIA-022149643003/POI/Widijastuti/085139150838/erlanggaelang258@gmail.com"/>
    <s v="MYIB_ASSISTANT"/>
    <m/>
    <m/>
    <m/>
    <m/>
    <m/>
    <m/>
    <m/>
    <m/>
    <s v="Management Janji"/>
    <s v="2026-10-16 08:00:00 | Tanggal pemasangan: 15/10//2026 Jam pemasangan : pagi/siang Info Tambahan : Hubungi pelanggan dulu sebelum ke lokasi. terima kasih"/>
    <s v="FCC"/>
    <s v="14-10-2026 19:26:42"/>
    <d v="2026-10-16T08:00:00"/>
    <m/>
    <s v="PS"/>
    <s v="X"/>
    <s v="NO ADDON"/>
    <n v="20261015"/>
    <s v="Completed"/>
    <s v="HSI Bisnis Basic Promo Hari Pelanggan Nasional PSB 70% - 200 Mbps"/>
    <s v="INDIBIZ"/>
    <m/>
    <m/>
    <d v="2026-10-16T08:00:00"/>
    <s v="2026-10-16 08:00:00 | Tanggal pemasangan: 15/10//2026 Jam pemasangan : pagi/siang Info Tambahan : Hubungi pelanggan dulu sebelum ke lokasi. terima kasih"/>
    <n v="2026"/>
    <n v="10"/>
    <n v="15"/>
    <d v="2026-10-15T00:00:00"/>
    <n v="-1.3333333333357587"/>
    <x v="0"/>
  </r>
  <r>
    <n v="912"/>
    <n v="1002621931"/>
    <n v="3"/>
    <x v="6"/>
    <n v="4"/>
    <s v="SEMARANG"/>
    <s v="KENDAL"/>
    <s v="KDL"/>
    <s v="REG"/>
    <s v="AO"/>
    <x v="0"/>
    <s v="1P INET"/>
    <s v="98 | OSS - CANCEL COMPLETE"/>
    <s v="RBS-Regional 3"/>
    <d v="2026-10-05T10:23:39"/>
    <d v="2026-10-09T10:08:02"/>
    <n v="69404139"/>
    <m/>
    <n v="146457106689"/>
    <s v="PT SAUDARA KRISAN SEMARANG"/>
    <s v="ODP-KDL-FL/014 FL/D03/014.01"/>
    <s v="WO065747773"/>
    <m/>
    <m/>
    <m/>
    <n v="110.251098163425"/>
    <n v="-6.9391670447070997"/>
    <s v="MD|MYDB-20261005270280|DN00001/MN00345|PT SAUDARA KRISAN SEMARANG|08985614799"/>
    <s v="MYDIGIBIZPARTNER"/>
    <m/>
    <m/>
    <m/>
    <m/>
    <m/>
    <m/>
    <m/>
    <m/>
    <s v="Management Janji"/>
    <s v="2026-10-06 08:00:00 | Nama :PUTRI No HP :08985614799 No Alternatif : M Janji : 06/10/2026 Jam Pasang : Pagi NoteÃ‚Â :  Hubungi terlebih dahulu sebelum ke lokasi"/>
    <s v="FCC"/>
    <d v="2026-05-10T10:40:08"/>
    <d v="2026-10-06T08:00:00"/>
    <s v="Kendala Teknik"/>
    <s v="CANCEL"/>
    <s v="X"/>
    <s v="NO ADDON"/>
    <m/>
    <s v="Cancel Completed"/>
    <s v="HSI Bisnis Promo Hari Pelanggan Nasional PSB 70% - 50 Mbps"/>
    <s v="INDIBIZ"/>
    <m/>
    <m/>
    <d v="2026-10-06T08:00:00"/>
    <s v="2026-10-06 08:00:00 | Nama :PUTRI No HP :08985614799 No Alternatif : M Janji : 06/10/2026 Jam Pasang : Pagi NoteÃ‚Â :  Hubungi terlebih dahulu sebelum ke lokasi"/>
    <m/>
    <m/>
    <m/>
    <e v="#NUM!"/>
    <e v="#NUM!"/>
    <x v="1"/>
  </r>
  <r>
    <n v="913"/>
    <n v="1002628323"/>
    <n v="3"/>
    <x v="6"/>
    <n v="4"/>
    <s v="SEMARANG"/>
    <s v="KENDAL"/>
    <s v="SKR"/>
    <s v="REG"/>
    <s v="AO"/>
    <x v="0"/>
    <s v="1P INET"/>
    <s v="Completed (PS)"/>
    <s v="RBS-Regional 3"/>
    <d v="2026-10-08T16:31:43"/>
    <d v="2026-10-09T18:40:04"/>
    <n v="69406764"/>
    <m/>
    <n v="141409101675"/>
    <s v="TOKO KANAYA"/>
    <s v="ODP-SKR-FB/044 FB/D03/044.01"/>
    <s v="WO066037045"/>
    <m/>
    <m/>
    <m/>
    <n v="110.041722550953"/>
    <n v="-7.0508623858374797"/>
    <s v="|MN01684|MYIA-091912824189/POI/RUKANAH/083160379884/mujex809@gmail.com"/>
    <s v="MYIB_ASSISTANT"/>
    <m/>
    <m/>
    <m/>
    <m/>
    <m/>
    <m/>
    <m/>
    <m/>
    <s v="Management Janji"/>
    <s v="2026-10-09 15:00:00 | Nama PIC : TOKO KANAYA No HP : 083160379884 No Alt : - M Janji : Rabu 09 oktober  2026 Jam Pasang : Pagi / Siang Note : hubungi pelanggan jika ingin ke lokasi, terima kasih."/>
    <s v="FCC"/>
    <d v="2026-08-10T16:40:13"/>
    <d v="2026-10-09T15:00:00"/>
    <m/>
    <s v="PS"/>
    <s v="X"/>
    <s v="NO ADDON"/>
    <n v="20261009"/>
    <s v="Completed"/>
    <s v="HSI Bisnis Basic Promo Hari Pelanggan Nasional PSB 70% - 75 Mbps"/>
    <s v="INDIBIZ"/>
    <m/>
    <m/>
    <d v="2026-10-09T15:00:00"/>
    <s v="2026-10-09 15:00:00 | Nama PIC : TOKO KANAYA No HP : 083160379884 No Alt : - M Janji : Rabu 09 oktober  2026 Jam Pasang : Pagi / Siang Note : hubungi pelanggan jika ingin ke lokasi, terima kasih."/>
    <n v="2026"/>
    <n v="10"/>
    <n v="9"/>
    <d v="2026-10-09T00:00:00"/>
    <n v="-0.625"/>
    <x v="0"/>
  </r>
  <r>
    <n v="914"/>
    <n v="1002629067"/>
    <n v="3"/>
    <x v="6"/>
    <n v="4"/>
    <s v="SEMARANG"/>
    <s v="KENDAL"/>
    <s v="SKR"/>
    <s v="REG"/>
    <s v="AO"/>
    <x v="0"/>
    <m/>
    <s v="Completed (PS)"/>
    <s v="RBS-Regional 3"/>
    <d v="2026-10-09T10:04:31"/>
    <d v="2026-10-09T13:12:08"/>
    <n v="69404269"/>
    <n v="2946101017"/>
    <n v="141409101677"/>
    <s v="PUSKESMAS PAGERUYUNG"/>
    <s v="ODP-SKR-FB/034"/>
    <s v="WO066068823"/>
    <m/>
    <m/>
    <m/>
    <n v="110.031437556127"/>
    <n v="-7.0576401261716004"/>
    <s v="AMRBS;406295;REG3;UKHIBUL MUKHSININ;GALIH SELAKU IT;085740546154;PSB INDIBIZ 2S TELP INET 100MBPS NETMONK 735K BIAYA PSB 150K"/>
    <s v="Account Manager"/>
    <m/>
    <m/>
    <m/>
    <m/>
    <m/>
    <m/>
    <m/>
    <m/>
    <s v="Management Janji"/>
    <s v="2026-10-06 11:00:00|No HP : 085740546154  No Alt : -  M Janji : 06 Oktober 2026  Jam Pasang : Pagi / Siang  Note : hubungi pelanggan jika ingin kelokasi  |40000802|MYDITA"/>
    <s v="FCC"/>
    <d v="2026-09-10T10:10:29"/>
    <m/>
    <m/>
    <s v="PS"/>
    <s v="X"/>
    <s v="NETMONK"/>
    <n v="20261009"/>
    <s v="Completed"/>
    <s v="- BWY DL;BWY DL ~ Saluran Dua Arah(BothWay)[0]  - E23022;E23022 ~ ES23 - Indibiz 2P Phone (PHONE)[0]  - E23022~null~44495;E23022||1||Abodemen 0[0]  - E23022~null~E23022_IN800;IN800 ~ Free Lokal dan SLJJ 800 Menit ~ E23022[40000]  - 11_11446;Biaya PSB HSI "/>
    <s v="INDIBIZ"/>
    <m/>
    <m/>
    <d v="2026-10-09T07:00:00"/>
    <s v="2026-10-06 11:00:00|No HP : 085740546154  No Alt : -  M Janji : 06 Oktober 2026  Jam Pasang : Pagi / Siang  Note : hubungi pelanggan jika ingin kelokasi  |40000802|MYDITA"/>
    <n v="2026"/>
    <n v="10"/>
    <n v="9"/>
    <d v="2026-10-09T00:00:00"/>
    <n v="-0.29166666666424135"/>
    <x v="0"/>
  </r>
  <r>
    <n v="915"/>
    <n v="1002631084"/>
    <n v="3"/>
    <x v="6"/>
    <n v="4"/>
    <s v="SEMARANG"/>
    <s v="KENDAL"/>
    <s v="SKR"/>
    <s v="REG"/>
    <s v="AO"/>
    <x v="0"/>
    <s v="1P INET"/>
    <s v="Completed (PS)"/>
    <s v="RBS-Regional 3"/>
    <d v="2026-10-10T16:10:35"/>
    <d v="2026-10-11T15:46:27"/>
    <n v="69407998"/>
    <m/>
    <n v="141409103089"/>
    <s v="GOR PEMDES PAGERSARI"/>
    <s v="ODP-SKR-F01/003 D01/F01-003"/>
    <s v="WO066169440"/>
    <m/>
    <m/>
    <m/>
    <n v="110.07679845234"/>
    <n v="-7.1056881362558997"/>
    <s v="|MN01684|MYIA-099097178636/POI/Ade putra/082322325158/burumiyati08@gmail.com"/>
    <s v="MYIB_ASSISTANT"/>
    <m/>
    <m/>
    <m/>
    <m/>
    <m/>
    <m/>
    <m/>
    <m/>
    <s v="Management Janji"/>
    <s v="2026-10-11 15:00:00 | Nama PIC : Bp Ade No HP : 082322325158 No Alt : - M Janji : 11 Oktober  2026 Jam Pasang : Pagi / Siang Note : hubungi pelanggan jika ingin kelokasi "/>
    <s v="FCC"/>
    <d v="2026-10-10T16:25:08"/>
    <d v="2026-10-11T15:00:00"/>
    <m/>
    <s v="PS"/>
    <s v="X"/>
    <s v="NO ADDON"/>
    <n v="20261011"/>
    <s v="Completed"/>
    <s v="HSI Bisnis Promo Hari Pelanggan Nasional PSB 70% - 150 Mbps"/>
    <s v="INDIBIZ"/>
    <m/>
    <m/>
    <d v="2026-10-11T15:00:00"/>
    <s v="2026-10-11 15:00:00 | Nama PIC : Bp Ade No HP : 082322325158 No Alt : - M Janji : 11 Oktober  2026 Jam Pasang : Pagi / Siang Note : hubungi pelanggan jika ingin kelokasi "/>
    <n v="2026"/>
    <n v="10"/>
    <n v="11"/>
    <d v="2026-10-11T00:00:00"/>
    <n v="-0.625"/>
    <x v="0"/>
  </r>
  <r>
    <n v="916"/>
    <n v="1002622261"/>
    <n v="3"/>
    <x v="6"/>
    <n v="4"/>
    <s v="SEMARANG"/>
    <s v="KENDAL"/>
    <s v="SKR"/>
    <s v="REG"/>
    <s v="AO"/>
    <x v="0"/>
    <m/>
    <s v="102 | FOLLOW UP COMPLETED"/>
    <s v="RBS-Regional 3"/>
    <d v="2026-10-05T12:14:26"/>
    <d v="2026-10-09T10:04:31"/>
    <n v="69404269"/>
    <n v="2946101008"/>
    <n v="141409102969"/>
    <s v="PUSKESMAS PAGERUYUNG"/>
    <s v="ODP-SKR-FB/033"/>
    <s v="WO065772289"/>
    <m/>
    <m/>
    <m/>
    <n v="106.83678445751499"/>
    <n v="-6.1797378100600699"/>
    <s v="AMRBS;406295;REG3;UKHIBUL MUKHSININ;GALIH SELAKU IT;085740546154;PSB INDIBIZ 2S TELP INET 100MBPS NETMONK 735K BIAYA PSB 150K"/>
    <s v="Account Manager"/>
    <m/>
    <m/>
    <m/>
    <m/>
    <m/>
    <m/>
    <m/>
    <m/>
    <s v="Management Janji"/>
    <s v="2026-10-06 11:00:00|No HP : 085740546154 No Alt : - M Janji : 06 Oktober 2026 Jam Pasang : Pagi / Siang Note : hubungi pelanggan jika ingin kelokasi |40000802|MYDITA"/>
    <s v="FCC"/>
    <d v="2026-05-10T12:25:23"/>
    <d v="2026-10-06T11:00:00"/>
    <s v="Kendala Pelanggan"/>
    <s v="REVOKE"/>
    <s v="X"/>
    <s v="NETMONK"/>
    <m/>
    <s v="Follow Up Revoke Completed, New Order ID : SC1002629067"/>
    <s v="- 11_11446;Biaya PSB HSI EBIS Tunai di Depan ~ 11[150000]  - E23014;E23014 ~ ES23 ~ Paket Indibiz 1S Internet[0]  - E23014~null~44282;E23014||11||Abodemen 0[0]  - E23014~null~E23014_UNL;UNL ~ Internet-Link Unlimited Internet Usage ~ E23014[0]  - E23014~nu"/>
    <s v="INDIBIZ"/>
    <m/>
    <m/>
    <d v="2026-10-06T11:00:00"/>
    <s v="2026-10-06 11:00:00|No HP : 085740546154 No Alt : - M Janji : 06 Oktober 2026 Jam Pasang : Pagi / Siang Note : hubungi pelanggan jika ingin kelokasi |40000802|MYDITA"/>
    <m/>
    <m/>
    <m/>
    <e v="#NUM!"/>
    <e v="#NUM!"/>
    <x v="1"/>
  </r>
  <r>
    <n v="917"/>
    <n v="1002627503"/>
    <n v="3"/>
    <x v="6"/>
    <n v="4"/>
    <s v="SEMARANG"/>
    <s v="KENDAL"/>
    <s v="WLR"/>
    <s v="REG"/>
    <s v="AO"/>
    <x v="0"/>
    <s v="1P INET"/>
    <s v="Completed (PS)"/>
    <s v="RBS-Regional 3"/>
    <d v="2026-10-08T11:11:19"/>
    <d v="2026-10-09T09:25:06"/>
    <n v="69406398"/>
    <m/>
    <n v="143407106757"/>
    <s v="TOKO MANDIRI JAYA GRINGSING"/>
    <s v="ODP-WLR-FN/016"/>
    <s v="WO065997241"/>
    <m/>
    <m/>
    <m/>
    <n v="110.013632"/>
    <n v="-6.9704920000000001"/>
    <s v="|MN02184|MYIA-070204300093/POI/IMA MARLIANI /085711543576/imamarliani90@gmail.com"/>
    <s v="MYIB_ASSISTANT"/>
    <m/>
    <m/>
    <m/>
    <m/>
    <m/>
    <m/>
    <m/>
    <m/>
    <s v="Management Janji"/>
    <s v="2026-10-09 08:00:00 | Nama PIC : TOKO MANDIRI JAYA GRINGSING No HP : 085711543576 No Alt : - M Janji : Rabu 09 oktober  2026 Jam Pasang : Pagi / Siang Note : hubungi pelanggan jika ingin ke lokasi, terima kasih."/>
    <s v="FCC"/>
    <d v="2026-08-10T11:25:32"/>
    <d v="2026-10-09T08:00:00"/>
    <m/>
    <s v="PS"/>
    <s v="WELERI"/>
    <s v="NO ADDON"/>
    <n v="20261009"/>
    <s v="Completed"/>
    <s v="HSI Bisnis Basic Promo Hari Pelanggan Nasional PSB 70% - 150 Mbps"/>
    <s v="INDIBIZ"/>
    <m/>
    <m/>
    <d v="2026-10-09T08:00:00"/>
    <s v="2026-10-09 08:00:00 | Nama PIC : TOKO MANDIRI JAYA GRINGSING No HP : 085711543576 No Alt : - M Janji : Rabu 09 oktober  2026 Jam Pasang : Pagi / Siang Note : hubungi pelanggan jika ingin ke lokasi, terima kasih."/>
    <n v="2026"/>
    <n v="10"/>
    <n v="9"/>
    <d v="2026-10-09T00:00:00"/>
    <n v="-0.33333333333575865"/>
    <x v="0"/>
  </r>
  <r>
    <n v="918"/>
    <n v="1002631099"/>
    <n v="3"/>
    <x v="6"/>
    <n v="4"/>
    <s v="SEMARANG"/>
    <s v="KENDAL"/>
    <s v="WLR"/>
    <s v="REG"/>
    <s v="AO"/>
    <x v="0"/>
    <s v="1P INET"/>
    <s v="Completed (PS)"/>
    <s v="RBS-Regional 3"/>
    <d v="2026-10-10T16:25:35"/>
    <d v="2026-10-12T13:59:49"/>
    <n v="69408004"/>
    <m/>
    <n v="143407106763"/>
    <s v="WELERI PRINTING"/>
    <s v="ODP-WLR-FH/020 FH/D04/020.01"/>
    <s v="WO066170470"/>
    <m/>
    <m/>
    <m/>
    <n v="110.08731"/>
    <n v="-6.9696759999999998"/>
    <s v="|MN02184|MYIA-070823288108/POI/HARMANTO /081393366550/panturaoffset@gmail.com"/>
    <s v="MYIB_ASSISTANT"/>
    <m/>
    <m/>
    <m/>
    <m/>
    <m/>
    <m/>
    <m/>
    <m/>
    <s v="Management Janji"/>
    <s v="2026-10-12 08:00:00 | Tanggal Pemasangan : 12 Oktober 2026 Jam Pemasangan : 08:00 15:00 Info Tambahan : Hubungi pelanggan dulu sebelum ke lokasi terimakasih"/>
    <s v="FCC"/>
    <d v="2026-10-10T16:40:05"/>
    <d v="2026-10-12T08:00:00"/>
    <m/>
    <s v="PS"/>
    <s v="WELERI"/>
    <s v="NO ADDON"/>
    <n v="20261012"/>
    <s v="Completed"/>
    <s v="HSI Bisnis Basic Promo Hari Pelanggan Nasional PSB 70% - 50 Mbps"/>
    <s v="INDIBIZ"/>
    <m/>
    <m/>
    <d v="2026-10-12T08:00:00"/>
    <s v="2026-10-12 08:00:00 | Tanggal Pemasangan : 12 Oktober 2026 Jam Pemasangan : 08:00 15:00 Info Tambahan : Hubungi pelanggan dulu sebelum ke lokasi terimakasih"/>
    <n v="2026"/>
    <n v="10"/>
    <n v="12"/>
    <d v="2026-10-12T00:00:00"/>
    <n v="-0.33333333333575865"/>
    <x v="0"/>
  </r>
  <r>
    <n v="919"/>
    <n v="1002630991"/>
    <n v="3"/>
    <x v="6"/>
    <n v="4"/>
    <s v="SEMARANG"/>
    <s v="KENDAL"/>
    <s v="WLR"/>
    <s v="REG"/>
    <s v="AO"/>
    <x v="0"/>
    <s v="1P INET"/>
    <s v="Completed (PS)"/>
    <s v="RBS-Regional 3"/>
    <d v="2026-10-10T14:25:40"/>
    <d v="2026-10-12T11:52:51"/>
    <n v="69407942"/>
    <m/>
    <n v="143407106762"/>
    <s v="PANTURA OFFSET PRINTING ROWOSARI"/>
    <s v="ODP-WLR-FK/022 FK/D03/022.01"/>
    <s v="WO066160654"/>
    <m/>
    <m/>
    <m/>
    <n v="110.05197699999999"/>
    <n v="-6.9412969999999996"/>
    <s v="|MN02184|MYIA-013139060447/POI/HARMANTO /081393366550/panturaoffset@gmail.com"/>
    <s v="MYIB_ASSISTANT"/>
    <m/>
    <m/>
    <m/>
    <m/>
    <m/>
    <m/>
    <m/>
    <m/>
    <s v="Management Janji"/>
    <s v="2026-10-12 08:00:00 | Nama PIC : Bp Harmanto No HP : 081393366550 No Alt : - M Janji : 12 Oktober  2026 Jam Pasang : Pagi / Siang Note : hubungi pelanggan jika ingin kelokasi "/>
    <s v="FCC"/>
    <d v="2026-10-10T14:40:05"/>
    <d v="2026-10-12T08:00:00"/>
    <m/>
    <s v="PS"/>
    <s v="WELERI"/>
    <s v="NO ADDON"/>
    <n v="20261012"/>
    <s v="Completed"/>
    <s v="HSI Bisnis Basic Promo Hari Pelanggan Nasional PSB 70% - 50 Mbps"/>
    <s v="INDIBIZ"/>
    <m/>
    <m/>
    <d v="2026-10-12T08:00:00"/>
    <s v="2026-10-12 08:00:00 | Nama PIC : Bp Harmanto No HP : 081393366550 No Alt : - M Janji : 12 Oktober  2026 Jam Pasang : Pagi / Siang Note : hubungi pelanggan jika ingin kelokasi "/>
    <n v="2026"/>
    <n v="10"/>
    <n v="12"/>
    <d v="2026-10-12T00:00:00"/>
    <n v="-0.33333333333575865"/>
    <x v="0"/>
  </r>
  <r>
    <n v="920"/>
    <n v="1002636454"/>
    <n v="3"/>
    <x v="6"/>
    <n v="4"/>
    <s v="SEMARANG"/>
    <s v="KENDAL"/>
    <s v="WLR"/>
    <s v="REG"/>
    <s v="AO"/>
    <x v="0"/>
    <s v="1P INET"/>
    <s v="Completed (PS)"/>
    <s v="RBS-Regional 3"/>
    <d v="2026-10-14T11:07:41"/>
    <d v="2026-10-14T16:39:48"/>
    <n v="69409989"/>
    <m/>
    <n v="143407106770"/>
    <s v="TOKO SEMBAKO MADURA"/>
    <s v="ODP-WLR-FJ/018"/>
    <s v="WO066390084"/>
    <m/>
    <m/>
    <m/>
    <n v="110.0751454"/>
    <n v="-6.9848949999999999"/>
    <s v="|MN02256|MYIA-060819618490/POI/SARI INDRAWATI/087724833359/akuncctvhe@gmail.com"/>
    <s v="MYIB_ASSISTANT"/>
    <m/>
    <m/>
    <m/>
    <m/>
    <m/>
    <m/>
    <m/>
    <m/>
    <s v="Management Janji"/>
    <s v="2026-10-15 08:00:00 | Tanggal pemasangan: 15/10//2026 Jam pemasangan : pagi/siang Info Tambahan : Hubungi pelanggan dulu sebelum ke lokasi. terima kasih"/>
    <s v="FCC"/>
    <s v="14-10-2026 11:10:22"/>
    <d v="2026-10-15T08:00:00"/>
    <m/>
    <s v="PS"/>
    <s v="WELERI"/>
    <s v="NO ADDON"/>
    <n v="20261014"/>
    <s v="Completed"/>
    <s v="HSI Bisnis Promo Hari Pelanggan Nasional PSB 70% - 200 Mbps"/>
    <s v="INDIBIZ"/>
    <m/>
    <m/>
    <d v="2026-10-15T08:00:00"/>
    <s v="2026-10-15 08:00:00 | Tanggal pemasangan: 15/10//2026 Jam pemasangan : pagi/siang Info Tambahan : Hubungi pelanggan dulu sebelum ke lokasi. terima kasih"/>
    <n v="2026"/>
    <n v="10"/>
    <n v="14"/>
    <d v="2026-10-14T00:00:00"/>
    <n v="-1.3333333333357587"/>
    <x v="0"/>
  </r>
  <r>
    <n v="921"/>
    <n v="1002636846"/>
    <n v="3"/>
    <x v="6"/>
    <n v="4"/>
    <s v="SEMARANG"/>
    <s v="KENDAL"/>
    <s v="WLR"/>
    <s v="REG"/>
    <s v="AO"/>
    <x v="0"/>
    <s v="1P INET"/>
    <s v="Completed (PS)"/>
    <s v="RBS-Regional 3"/>
    <d v="2026-10-14T13:50:34"/>
    <d v="2026-10-14T20:29:19"/>
    <n v="69410180"/>
    <m/>
    <n v="143407106768"/>
    <s v="ULYA MART"/>
    <s v="ODP-WLR-FF/133 FF/D05/133.01"/>
    <s v="WO066407831"/>
    <m/>
    <m/>
    <m/>
    <n v="110.0340009"/>
    <n v="-6.9743173000000001"/>
    <s v="|MN02256|MYIA-096472963700/POI/ACHMAD CHOLIQ/082188552688/choliq8762@gmail.com"/>
    <s v="MYIB_ASSISTANT"/>
    <m/>
    <m/>
    <m/>
    <m/>
    <m/>
    <m/>
    <m/>
    <m/>
    <s v="Management Janji"/>
    <s v="2026-10-15 11:00:00 | Nama PIC : Achmad No HP : 082188552688 Alt :  M Janji : 15/10/2026 Jam Pasang : 08.00 - 13:00  NoteÃ‚Â :  hubungi terlebih dahulu sebelum kelokasi"/>
    <s v="FCC"/>
    <s v="14-10-2026 13:55:29"/>
    <d v="2026-10-15T11:00:00"/>
    <m/>
    <s v="PS"/>
    <s v="WELERI"/>
    <s v="NO ADDON"/>
    <n v="20261014"/>
    <s v="Completed"/>
    <s v="HSI Bisnis Basic Promo Hari Pelanggan Nasional PSB 70% - 100 Mbps"/>
    <s v="INDIBIZ"/>
    <m/>
    <m/>
    <d v="2026-10-15T11:00:00"/>
    <s v="2026-10-15 11:00:00 | Nama PIC : Achmad No HP : 082188552688 Alt :  M Janji : 15/10/2026 Jam Pasang : 08.00 - 13:00  NoteÃ‚Â :  hubungi terlebih dahulu sebelum kelokasi"/>
    <n v="2026"/>
    <n v="10"/>
    <n v="14"/>
    <d v="2026-10-14T00:00:00"/>
    <n v="-1.4583333333357587"/>
    <x v="0"/>
  </r>
  <r>
    <n v="922"/>
    <n v="1002627502"/>
    <n v="3"/>
    <x v="6"/>
    <n v="4"/>
    <s v="SEMARANG"/>
    <s v="KENDAL"/>
    <s v="WLR"/>
    <s v="REG"/>
    <s v="AO"/>
    <x v="0"/>
    <s v="1P INET"/>
    <s v="CANCEL COMPLETED"/>
    <s v="RBS-Regional 3"/>
    <d v="2026-10-08T11:09:21"/>
    <d v="2026-10-12T15:47:31"/>
    <n v="69406398"/>
    <m/>
    <n v="143407106757"/>
    <s v="TOKO MANDIRI JAYA GRINGSING"/>
    <s v="ODP-WLR-FN/016"/>
    <s v="WO065997241"/>
    <m/>
    <m/>
    <m/>
    <n v="110.013632"/>
    <n v="-6.9704920000000001"/>
    <s v="|MN02184|MYIA-070204300093/POI/IMA MARLIANI /085711543576/imamarliani90@gmail.com"/>
    <s v="MYIB_ASSISTANT"/>
    <m/>
    <m/>
    <m/>
    <m/>
    <m/>
    <m/>
    <m/>
    <m/>
    <s v="Management Janji"/>
    <s v="2026-10-09 08:00:00 | Nama PIC : TOKO MANDIRI JAYA GRINGSING No HP : 085711543576 No Alt : - M Janji : Rabu 09 oktober  2026 Jam Pasang : Pagi / Siang Note : hubungi pelanggan jika ingin ke lokasi, terima kasih."/>
    <s v="FCC"/>
    <d v="2026-08-10T11:25:32"/>
    <d v="2026-10-09T08:00:00"/>
    <m/>
    <s v="CANCEL"/>
    <s v="WELERI"/>
    <s v="NO ADDON"/>
    <m/>
    <s v="CANCEL ORDER INVALID SURVEY remark : CANCEL DUPLIKAT ORDER DENGAN SC1002627503 response : OK"/>
    <s v="HSI Bisnis Basic Promo Hari Pelanggan Nasional PSB 70% - 150 Mbps"/>
    <s v="INDIBIZ"/>
    <m/>
    <m/>
    <d v="2026-10-09T08:00:00"/>
    <s v="2026-10-09 08:00:00 | Nama PIC : TOKO MANDIRI JAYA GRINGSING No HP : 085711543576 No Alt : - M Janji : Rabu 09 oktober  2026 Jam Pasang : Pagi / Siang Note : hubungi pelanggan jika ingin ke lokasi, terima kasih."/>
    <m/>
    <m/>
    <m/>
    <e v="#NUM!"/>
    <e v="#NUM!"/>
    <x v="1"/>
  </r>
  <r>
    <n v="923"/>
    <n v="1002627504"/>
    <n v="3"/>
    <x v="6"/>
    <n v="4"/>
    <s v="SEMARANG"/>
    <s v="KENDAL"/>
    <s v="WLR"/>
    <s v="REG"/>
    <s v="AO"/>
    <x v="0"/>
    <s v="1P INET"/>
    <s v="CANCEL COMPLETED"/>
    <s v="RBS-Regional 3"/>
    <d v="2026-10-08T11:13:23"/>
    <d v="2026-10-12T15:46:21"/>
    <n v="69406398"/>
    <m/>
    <n v="143407106757"/>
    <s v="TOKO MANDIRI JAYA GRINGSING"/>
    <s v="ODP-WLR-FN/016"/>
    <s v="WO065997241"/>
    <m/>
    <m/>
    <m/>
    <n v="110.013632"/>
    <n v="-6.9704920000000001"/>
    <s v="|MN02184|MYIA-070204300093/POI/IMA MARLIANI /085711543576/imamarliani90@gmail.com"/>
    <s v="MYIB_ASSISTANT"/>
    <m/>
    <m/>
    <m/>
    <m/>
    <m/>
    <m/>
    <m/>
    <m/>
    <s v="Management Janji"/>
    <s v="2026-10-09 08:00:00 | Nama PIC : TOKO MANDIRI JAYA GRINGSING No HP : 085711543576 No Alt : - M Janji : Rabu 09 oktober  2026 Jam Pasang : Pagi / Siang Note : hubungi pelanggan jika ingin ke lokasi, terima kasih."/>
    <s v="FCC"/>
    <d v="2026-08-10T11:25:32"/>
    <d v="2026-10-09T08:00:00"/>
    <m/>
    <s v="CANCEL"/>
    <s v="WELERI"/>
    <s v="NO ADDON"/>
    <m/>
    <s v="CANCEL ORDER INVALID SURVEY remark : CANCEL DUPLIKAT ORDER DENGAN SC1002627503 response : OK"/>
    <s v="HSI Bisnis Basic Promo Hari Pelanggan Nasional PSB 70% - 150 Mbps"/>
    <s v="INDIBIZ"/>
    <m/>
    <m/>
    <d v="2026-10-09T08:00:00"/>
    <s v="2026-10-09 08:00:00 | Nama PIC : TOKO MANDIRI JAYA GRINGSING No HP : 085711543576 No Alt : - M Janji : Rabu 09 oktober  2026 Jam Pasang : Pagi / Siang Note : hubungi pelanggan jika ingin ke lokasi, terima kasih."/>
    <m/>
    <m/>
    <m/>
    <e v="#NUM!"/>
    <e v="#NUM!"/>
    <x v="1"/>
  </r>
  <r>
    <n v="924"/>
    <n v="1002620154"/>
    <n v="3"/>
    <x v="6"/>
    <n v="4"/>
    <s v="SEMARANG"/>
    <s v="INNER - SEMARANG JATENG UTARA"/>
    <s v="MJE"/>
    <s v="REG"/>
    <s v="AO"/>
    <x v="0"/>
    <s v="1P INET"/>
    <s v="Completed (PS)"/>
    <s v="RBS-Regional 3"/>
    <d v="2026-10-02T15:04:35"/>
    <d v="2026-10-03T14:32:34"/>
    <n v="69403222"/>
    <m/>
    <n v="142426805011"/>
    <s v="Motu Technology Group"/>
    <s v="VODP-MJE-FE/026 FE/D03/026.01"/>
    <s v="WO065587051"/>
    <m/>
    <m/>
    <m/>
    <n v="110.316096469759"/>
    <n v="-7.0380275179498204"/>
    <s v="MD|MYDB-20261002270178|DN00001/MN00299|Motu Technology Group|085803627529"/>
    <s v="MYDIGIBIZPARTNER"/>
    <m/>
    <m/>
    <m/>
    <m/>
    <m/>
    <m/>
    <m/>
    <m/>
    <s v="Management Janji"/>
    <s v="2026-10-03 15:00:00 | Jam Pemasangan : 08:00 - 12.00 Tanggal Pemasangan : SABTU 03 OKTOBER 2026 Info Tambahan : Hubungi pelanggan sebelum datang ke lokasi"/>
    <s v="FCC"/>
    <d v="2026-02-10T15:40:15"/>
    <d v="2026-10-03T15:00:00"/>
    <m/>
    <s v="PS"/>
    <s v="SEMARANG TUGU"/>
    <s v="NO ADDON"/>
    <n v="20261003"/>
    <s v="Completed"/>
    <s v="HSI Bisnis Promo Hari Pelanggan Nasional PSB 70% - 50 Mbps"/>
    <s v="INDIBIZ"/>
    <m/>
    <m/>
    <d v="2026-10-03T15:00:00"/>
    <s v="2026-10-03 15:00:00 | Jam Pemasangan : 08:00 - 12.00 Tanggal Pemasangan : SABTU 03 OKTOBER 2026 Info Tambahan : Hubungi pelanggan sebelum datang ke lokasi"/>
    <n v="2026"/>
    <n v="10"/>
    <n v="3"/>
    <d v="2026-10-03T00:00:00"/>
    <n v="-0.625"/>
    <x v="0"/>
  </r>
  <r>
    <n v="925"/>
    <n v="1002631308"/>
    <n v="3"/>
    <x v="6"/>
    <n v="4"/>
    <s v="SEMARANG"/>
    <s v="INNER - SEMARANG JATENG UTARA"/>
    <s v="MJE"/>
    <s v="REG"/>
    <s v="AO"/>
    <x v="0"/>
    <s v="1P INET"/>
    <s v="Completed (PS)"/>
    <s v="RBS-Regional 3"/>
    <d v="2026-10-10T19:50:39"/>
    <d v="2026-10-12T13:52:10"/>
    <n v="69408075"/>
    <m/>
    <n v="142426803406"/>
    <s v="JAHIT PAYET MIJEN"/>
    <s v="ODP-MJE-FJ/022 FJ/D02/022.01"/>
    <s v="WO066180184"/>
    <m/>
    <m/>
    <m/>
    <n v="110.29848"/>
    <n v="-7.0336309999999997"/>
    <s v="|MC50033|MYIA-046308922710/POI/Wahyu Tri Iswanto/08818590832/asche.blacken@gmail.com"/>
    <s v="MYIB_ASSISTANT"/>
    <m/>
    <m/>
    <m/>
    <m/>
    <m/>
    <m/>
    <m/>
    <m/>
    <s v="Management Janji"/>
    <s v="2026-10-12 08:00:00 | Nama PIC : Bp Wahyu No HP : 08818590832 No Alt : - M Janji : 12 Oktober  2026 Jam Pasang : Pagi / Siang Note : hubungi pelanggan jika ingin kelokasi "/>
    <s v="FCC"/>
    <d v="2026-10-10T19:55:01"/>
    <d v="2026-10-12T08:00:00"/>
    <m/>
    <s v="PS"/>
    <s v="SEMARANG TUGU"/>
    <s v="NO ADDON"/>
    <n v="20261012"/>
    <s v="Completed"/>
    <s v="HSI Bisnis Promo Hari Pelanggan Nasional PSB 70% - 75 Mbps"/>
    <s v="INDIBIZ"/>
    <m/>
    <m/>
    <d v="2026-10-12T08:00:00"/>
    <s v="2026-10-12 08:00:00 | Nama PIC : Bp Wahyu No HP : 08818590832 No Alt : - M Janji : 12 Oktober  2026 Jam Pasang : Pagi / Siang Note : hubungi pelanggan jika ingin kelokasi "/>
    <n v="2026"/>
    <n v="10"/>
    <n v="12"/>
    <d v="2026-10-12T00:00:00"/>
    <n v="-0.33333333333575865"/>
    <x v="0"/>
  </r>
  <r>
    <n v="926"/>
    <n v="1002627601"/>
    <n v="3"/>
    <x v="6"/>
    <n v="4"/>
    <s v="SEMARANG"/>
    <s v="INNER - SEMARANG JATENG UTARA"/>
    <s v="MKG"/>
    <s v="REG"/>
    <s v="AO"/>
    <x v="0"/>
    <m/>
    <s v="Completed (PS)"/>
    <s v="RBS-Regional 3"/>
    <d v="2026-10-08T12:44:18"/>
    <d v="2026-10-08T15:18:22"/>
    <n v="69405126"/>
    <m/>
    <n v="141421107350"/>
    <s v="Mitra Akses Globalindo"/>
    <s v="ODP-MKG-FS/010"/>
    <s v="WO066008477"/>
    <m/>
    <m/>
    <m/>
    <n v="110.334404985817"/>
    <n v="-6.9595420116246398"/>
    <s v="|MB00449|MYIA-078811093103/POI/bapak/08111632268/fin.ops@mag.net.id"/>
    <s v="Account Manager"/>
    <m/>
    <m/>
    <m/>
    <m/>
    <m/>
    <m/>
    <m/>
    <m/>
    <s v="Management Janji"/>
    <s v="2026-10-07 15:00:00 | Nama PIC : Bp Rafif  No HP : 08111632268  No Alt : -  M Janji : 7 Okt 2026  Jam Pasang : Pagi / Siang  Note : hubungi pelanggan jika ingin kelokasi"/>
    <s v="FCC"/>
    <d v="2026-08-10T13:40:32"/>
    <m/>
    <m/>
    <s v="PS"/>
    <s v="SEMARANG TUGU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7 15:00:00 | Nama PIC : Bp Rafif  No HP : 08111632268  No Alt : -  M Janji : 7 Okt 2026  Jam Pasang : Pagi / Siang  Note : hubungi pelanggan jika ingin kelokasi"/>
    <n v="2026"/>
    <n v="10"/>
    <n v="8"/>
    <d v="2026-10-08T00:00:00"/>
    <n v="-0.29166666666424135"/>
    <x v="0"/>
  </r>
  <r>
    <n v="927"/>
    <n v="1002624515"/>
    <n v="3"/>
    <x v="6"/>
    <n v="4"/>
    <s v="SEMARANG"/>
    <s v="INNER - SEMARANG JATENG UTARA"/>
    <s v="MKG"/>
    <s v="REG"/>
    <s v="AO"/>
    <x v="0"/>
    <s v="1P INET"/>
    <s v="102 | FOLLOW UP COMPLETED"/>
    <s v="RBS-Regional 3"/>
    <d v="2026-10-06T14:16:41"/>
    <d v="2026-10-08T12:44:17"/>
    <n v="69405126"/>
    <m/>
    <n v="141421107345"/>
    <s v="Mitra Akses Globalindo"/>
    <s v="ODP-MKG-FS/010 FS/D01/010.01"/>
    <s v="WO065862642"/>
    <m/>
    <m/>
    <m/>
    <n v="110.33440400000001"/>
    <n v="-6.9595419999999999"/>
    <s v="|MB00449|MYIA-078811093103/POI/bapak/08111632268/fin.ops@mag.net.id"/>
    <s v="MYIB_ASSISTANT"/>
    <m/>
    <m/>
    <m/>
    <m/>
    <m/>
    <m/>
    <m/>
    <m/>
    <s v="Management Janji"/>
    <s v="2026-10-07 15:00:00 | Nama PIC : Bp Rafif No HP : 08111632268 No Alt : - M Janji : 7 Okt 2026 Jam Pasang : Pagi / Siang Note : hubungi pelanggan jika ingin kelokasi"/>
    <s v="FCC"/>
    <d v="2026-06-10T14:25:39"/>
    <d v="2026-10-07T15:00:00"/>
    <s v="Kendala Lainnya"/>
    <s v="REVOKE"/>
    <s v="SEMARANG TUGU"/>
    <s v="NO ADDON"/>
    <m/>
    <s v="Follow Up Revoke Completed, New Order ID : SC1002627601"/>
    <s v="HSI Bisnis Promo Hari Pelanggan Nasional PSB 70% - 50 Mbps"/>
    <s v="INDIBIZ"/>
    <m/>
    <m/>
    <d v="2026-10-07T15:00:00"/>
    <s v="2026-10-07 15:00:00 | Nama PIC : Bp Rafif No HP : 08111632268 No Alt : - M Janji : 7 Okt 2026 Jam Pasang : Pagi / Siang Note : hubungi pelanggan jika ingin kelokasi"/>
    <m/>
    <m/>
    <m/>
    <e v="#NUM!"/>
    <e v="#NUM!"/>
    <x v="1"/>
  </r>
  <r>
    <n v="928"/>
    <n v="1002617233"/>
    <n v="3"/>
    <x v="6"/>
    <n v="4"/>
    <s v="SEMARANG"/>
    <s v="INNER - SEMARANG JATENG UTARA"/>
    <s v="SMT"/>
    <s v="REG"/>
    <s v="AO"/>
    <x v="0"/>
    <s v="1P INET"/>
    <s v="Completed (PS)"/>
    <s v="RBS-Regional 3"/>
    <d v="2026-10-01T10:01:41"/>
    <d v="2026-10-02T14:04:32"/>
    <n v="69402145"/>
    <m/>
    <n v="141420160402"/>
    <s v="AFFILIATE MUNIR"/>
    <s v="ODP-SMT-FT/065 FT/D05/065.01"/>
    <s v="WO065466517"/>
    <m/>
    <m/>
    <m/>
    <n v="110.30420410000001"/>
    <n v="-7.0052196999999996"/>
    <s v="MD|MYDB-20260929269981|DN00001/MN02296|AFFILIATE MUNIR|085800548037"/>
    <s v="MYDIGIBIZPARTNER"/>
    <m/>
    <m/>
    <m/>
    <m/>
    <m/>
    <m/>
    <m/>
    <m/>
    <s v="Management Janji"/>
    <s v="2026-10-02 08:00:00 | telp :085800548037  alt ;  manja : pagi / siang 02/10/2026 hub sebelum ke lokasi "/>
    <s v="FCC"/>
    <d v="2026-01-10T10:25:19"/>
    <d v="2026-10-02T08:00:00"/>
    <m/>
    <s v="PS"/>
    <s v="SEMARANG TUGU"/>
    <s v="NO ADDON"/>
    <n v="20261002"/>
    <s v="Completed"/>
    <s v="HSI Bisnis Promo Hari Pelanggan Nasional PSB 70% - 50 Mbps"/>
    <s v="INDIBIZ"/>
    <m/>
    <m/>
    <d v="2026-10-02T08:00:00"/>
    <s v="2026-10-02 08:00:00 | telp :085800548037  alt ;  manja : pagi / siang 02/10/2026 hub sebelum ke lokasi "/>
    <n v="2026"/>
    <n v="10"/>
    <n v="2"/>
    <d v="2026-10-02T00:00:00"/>
    <n v="-0.33333333333575865"/>
    <x v="0"/>
  </r>
  <r>
    <n v="929"/>
    <n v="1002618091"/>
    <n v="3"/>
    <x v="6"/>
    <n v="4"/>
    <s v="SEMARANG"/>
    <s v="INNER - SEMARANG JATENG UTARA"/>
    <s v="SMT"/>
    <s v="REG"/>
    <s v="AO"/>
    <x v="0"/>
    <m/>
    <s v="Completed (PS)"/>
    <s v="RBS-Regional 3"/>
    <d v="2026-10-01T14:24:39"/>
    <d v="2026-10-01T18:58:59"/>
    <n v="69372639"/>
    <m/>
    <n v="141420160408"/>
    <s v="PT. RUANG RAYA INDONESIA"/>
    <s v="ODP-SMT-FW/073"/>
    <s v="WO065499259"/>
    <m/>
    <m/>
    <m/>
    <n v="110.341539457672"/>
    <n v="-7.0008219091711901"/>
    <s v="AMRBS;403538;REG3;RACHMAT;081391599400;CP.CITRA NIRWANA;081329856257;PAKET PROMO INDIBIZ BISNIS 1:1 150 MBPS ABONEMEN 620.000;PT. RUANG RAYA INDONESIA"/>
    <s v="Account Manager"/>
    <m/>
    <m/>
    <m/>
    <m/>
    <m/>
    <m/>
    <m/>
    <m/>
    <s v="Management Janji"/>
    <s v="2026-08-26 13:00:00|M Janji : (Rabu, 26/AGUSTUS/2026)  jam Pasang : 13:00  Note : hubungi pelanggan jika ingin ke lokasi, terima kasih.|40941148|MYDITA"/>
    <s v="FCC"/>
    <d v="2026-01-10T14:40:16"/>
    <m/>
    <m/>
    <s v="PS"/>
    <s v="SEMARANG TUGU"/>
    <s v="NO ADDON"/>
    <n v="2026100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1T07:00:00"/>
    <s v="2026-08-26 13:00:00|M Janji : (Rabu, 26/AGUSTUS/2026)  jam Pasang : 13:00  Note : hubungi pelanggan jika ingin ke lokasi, terima kasih.|40941148|MYDITA"/>
    <n v="2026"/>
    <n v="10"/>
    <n v="1"/>
    <d v="2026-10-01T00:00:00"/>
    <n v="-0.29166666666424135"/>
    <x v="0"/>
  </r>
  <r>
    <n v="930"/>
    <n v="1002620989"/>
    <n v="3"/>
    <x v="6"/>
    <n v="4"/>
    <s v="SEMARANG"/>
    <s v="INNER - SEMARANG JATENG UTARA"/>
    <s v="SMT"/>
    <s v="REG"/>
    <s v="AO"/>
    <x v="0"/>
    <s v="1P INET"/>
    <s v="Completed (PS)"/>
    <s v="RBS-Regional 3"/>
    <d v="2026-10-03T13:29:35"/>
    <d v="2026-10-05T19:56:02"/>
    <n v="69403599"/>
    <m/>
    <n v="141420160151"/>
    <s v="PT TEGAR SUKSES ABADI"/>
    <s v="ODP-SMT-FAX/069 FAX/D05/10.069"/>
    <s v="WO065651602"/>
    <m/>
    <m/>
    <m/>
    <n v="110.39111316204"/>
    <n v="-6.9744260278641397"/>
    <s v="MD|MYDB-20261003270223|DC50007/MC50033|PT TEGAR SUKSES ABADI|0818452727"/>
    <s v="MYDIGIBIZPARTNER"/>
    <m/>
    <m/>
    <m/>
    <m/>
    <m/>
    <m/>
    <m/>
    <m/>
    <s v="Management Janji"/>
    <s v="2026-10-05 08:00:00 | Tanggal pemasangan : 05 Okt 2026 Jam pemasangan : 09.00 Info Tambahan : Hubungi pelanggan dulu sebelum ke lokasi terima kasih."/>
    <s v="FCC"/>
    <d v="2026-03-10T13:40:12"/>
    <d v="2026-10-05T08:00:00"/>
    <m/>
    <s v="PS"/>
    <s v="SEMARANG TUGU"/>
    <s v="NO ADDON"/>
    <n v="20261005"/>
    <s v="Completed"/>
    <s v="HSI Bisnis Promo Hari Pelanggan Nasional PSB 70% - 50 Mbps"/>
    <s v="INDIBIZ"/>
    <m/>
    <m/>
    <d v="2026-10-05T08:00:00"/>
    <s v="2026-10-05 08:00:00 | Tanggal pemasangan : 05 Okt 2026 Jam pemasangan : 09.00 Info Tambahan : Hubungi pelanggan dulu sebelum ke lokasi terima kasih."/>
    <n v="2026"/>
    <n v="10"/>
    <n v="5"/>
    <d v="2026-10-05T00:00:00"/>
    <n v="-0.33333333333575865"/>
    <x v="0"/>
  </r>
  <r>
    <n v="931"/>
    <n v="1002622724"/>
    <n v="3"/>
    <x v="6"/>
    <n v="4"/>
    <s v="SEMARANG"/>
    <s v="INNER - SEMARANG JATENG UTARA"/>
    <s v="SMT"/>
    <s v="REG"/>
    <s v="AO"/>
    <x v="0"/>
    <m/>
    <s v="Completed (PS)"/>
    <s v="RBS-Regional 3"/>
    <d v="2026-10-05T14:53:29"/>
    <d v="2026-10-06T17:58:44"/>
    <n v="69404443"/>
    <m/>
    <n v="141420160431"/>
    <s v="DINAMIKA SUKSES SEMPURNA"/>
    <s v="ODP-SMT-FAN/004"/>
    <s v="WO065812413"/>
    <m/>
    <m/>
    <m/>
    <n v="110.397661401904"/>
    <n v="-6.9570710703435301"/>
    <s v="AMRBS;403098;REG3;DANIEL MARWA DENERO;08112876658;CP.NAFISA;0895396340507;PAKET 1S INET 50 MBPS (439.000);DINAMIKA SUKSES SEMPURNA"/>
    <s v="Account Manager"/>
    <m/>
    <m/>
    <m/>
    <m/>
    <m/>
    <m/>
    <m/>
    <m/>
    <s v="Management Janji"/>
    <s v="2026-10-07 08:00:00|Nama : BU NAFISATUN NADHIFAH  No Hp : 0895396340507 No Alt :  Tgl Pemasangan : 06 Oktober 2026 Interval : SIANG Note : Hubungi pelanggan terlebih dahulu|40000798|MYDITA"/>
    <s v="FCC"/>
    <d v="2026-05-10T15:11:09"/>
    <d v="2026-10-07T08:00:00"/>
    <m/>
    <s v="PS"/>
    <s v="SEMARANG TUGU"/>
    <s v="NO ADDON"/>
    <n v="20261006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07T08:00:00"/>
    <s v="2026-10-07 08:00:00|Nama : BU NAFISATUN NADHIFAH  No Hp : 0895396340507 No Alt :  Tgl Pemasangan : 06 Oktober 2026 Interval : SIANG Note : Hubungi pelanggan terlebih dahulu|40000798|MYDITA"/>
    <n v="2026"/>
    <n v="10"/>
    <n v="6"/>
    <d v="2026-10-06T00:00:00"/>
    <n v="-1.3333333333357587"/>
    <x v="0"/>
  </r>
  <r>
    <n v="932"/>
    <n v="1002633056"/>
    <n v="3"/>
    <x v="6"/>
    <n v="4"/>
    <s v="SEMARANG"/>
    <s v="INNER - SEMARANG JATENG UTARA"/>
    <s v="SMT"/>
    <s v="REG"/>
    <s v="AO"/>
    <x v="0"/>
    <m/>
    <s v="Completed (PS)"/>
    <s v="RBS-Regional 3"/>
    <d v="2026-10-12T14:01:03"/>
    <d v="2026-10-12T18:13:11"/>
    <n v="69407219"/>
    <m/>
    <n v="141420160507"/>
    <s v="PT . SAPTA SARI TAMA"/>
    <s v="ODP-SMT-FCE/061"/>
    <s v="WO066261682"/>
    <m/>
    <m/>
    <m/>
    <n v="110.385347"/>
    <n v="-6.998424"/>
    <s v="MD|MYDB-20261009270510|DN00001/MN00300|PT . SAPTA SARI TAMA|081382214509"/>
    <s v="MYDIGIBIZPARTNER"/>
    <m/>
    <m/>
    <m/>
    <m/>
    <m/>
    <m/>
    <m/>
    <m/>
    <s v="Management Janji"/>
    <s v="2026-10-10 08:00:00 | Nama : BP IMAM MURDIONO   No Hp : 081382214509  No Alt :   Tgl Pemasangan : 10 Oktober 2026  Interval : PAGI   Note : Hubungi pelanggan terlebih dahulu"/>
    <s v="FCC"/>
    <d v="2026-12-10T14:02:08"/>
    <m/>
    <m/>
    <s v="PS"/>
    <s v="SEMARANG TUGU"/>
    <s v="NO ADDON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7:00:00"/>
    <s v="2026-10-10 08:00:00 | Nama : BP IMAM MURDIONO   No Hp : 081382214509  No Alt :   Tgl Pemasangan : 10 Oktober 2026  Interval : PAGI   Note : Hubungi pelanggan terlebih dahulu"/>
    <n v="2026"/>
    <n v="10"/>
    <n v="12"/>
    <d v="2026-10-12T00:00:00"/>
    <n v="-0.29166666666424135"/>
    <x v="0"/>
  </r>
  <r>
    <n v="933"/>
    <n v="1002636289"/>
    <n v="3"/>
    <x v="6"/>
    <n v="4"/>
    <s v="SEMARANG"/>
    <s v="INNER - SEMARANG JATENG UTARA"/>
    <s v="SMT"/>
    <s v="REG"/>
    <s v="AO"/>
    <x v="0"/>
    <s v="1P INET"/>
    <s v="Completed (PS)"/>
    <s v="RBS-Regional 3"/>
    <d v="2026-10-14T10:17:39"/>
    <d v="2026-10-15T12:15:18"/>
    <n v="69409913"/>
    <m/>
    <n v="141420160520"/>
    <s v="PT. YCH INDONESIA"/>
    <s v="ODP-SMT-FAA/052 FAA/D03/052.01"/>
    <s v="WO066384776"/>
    <m/>
    <m/>
    <m/>
    <n v="110.348406359553"/>
    <n v="-7.00702717653924"/>
    <s v="MD|MYDB-20261013270698|DN00001/MN00299|PT. YCH INDONESIA|08995885115"/>
    <s v="MYDIGIBIZPARTNER"/>
    <m/>
    <m/>
    <m/>
    <m/>
    <m/>
    <m/>
    <m/>
    <m/>
    <s v="Management Janji"/>
    <s v="2026-10-15 08:00:00 | Tanggal: 15/10/2026 Jam Pasang: 08.00 - 12.00 Note: Hubungi sebelum ke lokasi, terimakasih.  "/>
    <s v="FCC"/>
    <s v="14-10-2026 10:25:05"/>
    <d v="2026-10-15T08:00:00"/>
    <m/>
    <s v="PS"/>
    <s v="SEMARANG TUGU"/>
    <s v="NO ADDON"/>
    <n v="20261015"/>
    <s v="Completed"/>
    <s v="HSI Bisnis Promo Hari Pelanggan Nasional PSB 70% - 100 Mbps"/>
    <s v="INDIBIZ"/>
    <m/>
    <m/>
    <d v="2026-10-15T08:00:00"/>
    <s v="2026-10-15 08:00:00 | Tanggal: 15/10/2026 Jam Pasang: 08.00 - 12.00 Note: Hubungi sebelum ke lokasi, terimakasih.  "/>
    <n v="2026"/>
    <n v="10"/>
    <n v="15"/>
    <d v="2026-10-15T00:00:00"/>
    <n v="-0.33333333333575865"/>
    <x v="0"/>
  </r>
  <r>
    <n v="934"/>
    <n v="1002636880"/>
    <n v="3"/>
    <x v="6"/>
    <n v="4"/>
    <s v="SEMARANG"/>
    <s v="INNER - SEMARANG JATENG UTARA"/>
    <s v="SMT"/>
    <s v="REG"/>
    <s v="AO"/>
    <x v="0"/>
    <s v="1P INET"/>
    <s v="Completed (PS)"/>
    <s v="RBS-Regional 3"/>
    <d v="2026-10-14T14:04:35"/>
    <d v="2026-10-15T13:46:31"/>
    <n v="69410188"/>
    <m/>
    <n v="141420160523"/>
    <s v="ERABLUE PURI"/>
    <s v="ODP-SMT-FAX/092 FAX/D06/05.092"/>
    <s v="WO066409350"/>
    <m/>
    <m/>
    <m/>
    <n v="110.39108332246499"/>
    <n v="-6.9755891457630703"/>
    <s v="MD|MYDB-20261014270734|DN00001/MN00299|ERABLUE PURI|08121699867"/>
    <s v="MYDIGIBIZPARTNER"/>
    <m/>
    <m/>
    <m/>
    <m/>
    <m/>
    <m/>
    <m/>
    <m/>
    <s v="Management Janji"/>
    <s v="2026-10-15 11:00:00 | M Janji : (15/10/2026) jam Pasang : 09:00 Note : hubungi pelanggan jika ingin kelokasi"/>
    <s v="FCC"/>
    <s v="14-10-2026 14:09:57"/>
    <d v="2026-10-15T11:00:00"/>
    <m/>
    <s v="PS"/>
    <s v="SEMARANG TUGU"/>
    <s v="NO ADDON"/>
    <n v="20261015"/>
    <s v="Completed"/>
    <s v="HSI Bisnis Promo Hari Pelanggan Nasional PSB 70% - 100 Mbps"/>
    <s v="INDIBIZ"/>
    <m/>
    <m/>
    <d v="2026-10-15T11:00:00"/>
    <s v="2026-10-15 11:00:00 | M Janji : (15/10/2026) jam Pasang : 09:00 Note : hubungi pelanggan jika ingin kelokasi"/>
    <n v="2026"/>
    <n v="10"/>
    <n v="15"/>
    <d v="2026-10-15T00:00:00"/>
    <n v="-0.45833333333575865"/>
    <x v="0"/>
  </r>
  <r>
    <n v="935"/>
    <n v="1002624670"/>
    <n v="3"/>
    <x v="6"/>
    <n v="4"/>
    <s v="SEMARANG"/>
    <s v="INNER - SEMARANG JATENG UTARA"/>
    <s v="SMT"/>
    <s v="REG"/>
    <s v="AO"/>
    <x v="0"/>
    <m/>
    <s v="102 | FOLLOW UP COMPLETED"/>
    <s v="RBS-Regional 3"/>
    <d v="2026-10-06T15:01:16"/>
    <d v="2026-10-13T16:00:14"/>
    <n v="69405206"/>
    <n v="2435320314"/>
    <n v="141420144664"/>
    <s v="PT. OPTIK SEIS JAYA"/>
    <s v="ODP-SMC-FD/078"/>
    <s v="WO065989183"/>
    <m/>
    <m/>
    <m/>
    <n v="110.41743030000001"/>
    <n v="-7.0130318000000003"/>
    <s v="AMRBS;403098;REG3;DANIEL MARWA DENERO;08112876658;CP.HENDRIANTO;08161938320;PAKET 2S INET VOICE 50 MBPS (479.000);PT. OPTIK SEIS JAYA"/>
    <s v="Account Manager"/>
    <m/>
    <m/>
    <m/>
    <m/>
    <m/>
    <m/>
    <m/>
    <m/>
    <s v="Management Janji"/>
    <s v="2026-10-09 08:00:00|Nama Pic : bp HENDRIANTO No Hp Pic : 08161938320 No alt : - Jam Pemasangan : pagi  Tanggal Pemasangan : 9 Oktober 2026|40951375|MYDITA"/>
    <s v="FCC"/>
    <d v="2026-06-10T15:25:46"/>
    <d v="2026-10-09T08:00:00"/>
    <m/>
    <s v="REVOKE"/>
    <s v="SEMARANG TUGU"/>
    <s v="NO ADDON"/>
    <m/>
    <s v="Follow Up Revoke Completed, New Order ID : SC1002635537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9T08:00:00"/>
    <s v="2026-10-09 08:00:00|Nama Pic : bp HENDRIANTO No Hp Pic : 08161938320 No alt : - Jam Pemasangan : pagi  Tanggal Pemasangan : 9 Oktober 2026|40951375|MYDITA"/>
    <m/>
    <m/>
    <m/>
    <e v="#NUM!"/>
    <e v="#NUM!"/>
    <x v="1"/>
  </r>
  <r>
    <n v="936"/>
    <n v="1002629384"/>
    <n v="3"/>
    <x v="6"/>
    <n v="4"/>
    <s v="SEMARANG"/>
    <s v="INNER - SEMARANG JATENG UTARA"/>
    <s v="SMT"/>
    <s v="REG"/>
    <s v="AO"/>
    <x v="0"/>
    <s v="1P INET"/>
    <s v="102 | FOLLOW UP COMPLETED"/>
    <s v="RBS-Regional 3"/>
    <d v="2026-10-09T11:08:39"/>
    <d v="2026-10-12T14:01:02"/>
    <n v="69407219"/>
    <m/>
    <n v="141420160484"/>
    <s v="PT . SAPTA SARI TAMA"/>
    <s v="ODP-SMT-FBV/017 FBV/D02/017.01"/>
    <s v="WO066075597"/>
    <m/>
    <m/>
    <m/>
    <n v="110.385679677128"/>
    <n v="-6.9985866707539897"/>
    <s v="MD|MYDB-20261009270510|DN00001/MN00300|PT . SAPTA SARI TAMA|081382214509"/>
    <s v="MYDIGIBIZPARTNER"/>
    <m/>
    <m/>
    <m/>
    <m/>
    <m/>
    <m/>
    <m/>
    <m/>
    <s v="Management Janji"/>
    <s v="2026-10-10 08:00:00 | Nama : BP IMAM MURDIONO  No Hp : 081382214509 No Alt :  Tgl Pemasangan : 10 Oktober 2026 Interval : PAGI  Note : Hubungi pelanggan terlebih dahulu"/>
    <s v="FCC"/>
    <d v="2026-09-10T11:25:12"/>
    <d v="2026-10-10T08:00:00"/>
    <s v="Kendala Lainnya"/>
    <s v="REVOKE"/>
    <s v="SEMARANG TUGU"/>
    <s v="NO ADDON"/>
    <m/>
    <s v="Follow Up Revoke Completed, New Order ID : SC1002633056"/>
    <s v="HSI Bisnis Promo Hari Pelanggan Nasional PSB 70% - 200 Mbps"/>
    <s v="INDIBIZ"/>
    <m/>
    <m/>
    <d v="2026-10-10T08:00:00"/>
    <s v="2026-10-10 08:00:00 | Nama : BP IMAM MURDIONO  No Hp : 081382214509 No Alt :  Tgl Pemasangan : 10 Oktober 2026 Interval : PAGI  Note : Hubungi pelanggan terlebih dahulu"/>
    <m/>
    <m/>
    <m/>
    <e v="#NUM!"/>
    <e v="#NUM!"/>
    <x v="1"/>
  </r>
  <r>
    <n v="937"/>
    <n v="1002635528"/>
    <n v="3"/>
    <x v="6"/>
    <n v="4"/>
    <s v="SEMARANG"/>
    <s v="INNER - SEMARANG JATENG UTARA"/>
    <s v="SMT"/>
    <s v="REG"/>
    <s v="AO"/>
    <x v="0"/>
    <s v="1P INET"/>
    <s v="7 | OSS - PROVISIONING ISSUED"/>
    <s v="RBS-Regional 3"/>
    <d v="2026-10-13T15:55:40"/>
    <d v="2026-10-14T15:19:54"/>
    <n v="69409605"/>
    <m/>
    <n v="141420160517"/>
    <s v="Trois Optimal Prima"/>
    <s v="ODP-SMT-FS/01 FS/D01/01.01"/>
    <s v="WO066350957"/>
    <m/>
    <m/>
    <m/>
    <n v="110.329725779592"/>
    <n v="-7.0391492162954998"/>
    <s v="MD|MYDB-20261013270700|DN00001/MN00300|Trois Optimal Prima|089621133457"/>
    <s v="MYDIGIBIZPARTNER"/>
    <m/>
    <m/>
    <m/>
    <m/>
    <m/>
    <m/>
    <m/>
    <m/>
    <s v="Management Janji"/>
    <s v="2026-10-14 15:00:00 | Tanggal pemasangan : 14 OKTOBER 2026 Jam pemasangan : pagi/siang Info Tambahan : Hubungi pelanggan dulu sebelum ke lokasi terima kasih"/>
    <s v="FCC"/>
    <s v="13-10-2026 16:10:00"/>
    <d v="2026-10-14T15:00:00"/>
    <m/>
    <s v="PI"/>
    <s v="SEMARANG TUGU"/>
    <s v="NO ADDON"/>
    <m/>
    <s v="Provisioning Issued"/>
    <s v="HSI Bisnis Promo Hari Pelanggan Nasional PSB 70% - 200 Mbps"/>
    <s v="INDIBIZ"/>
    <m/>
    <m/>
    <d v="2026-10-14T15:00:00"/>
    <s v="2026-10-14 15:00:00 | Tanggal pemasangan : 14 OKTOBER 2026 Jam pemasangan : pagi/siang Info Tambahan : Hubungi pelanggan dulu sebelum ke lokasi terima kasih"/>
    <m/>
    <m/>
    <m/>
    <e v="#NUM!"/>
    <e v="#NUM!"/>
    <x v="1"/>
  </r>
  <r>
    <n v="938"/>
    <n v="1002637261"/>
    <n v="3"/>
    <x v="6"/>
    <n v="4"/>
    <s v="SEMARANG"/>
    <s v="INNER - SEMARANG JATENG UTARA"/>
    <s v="SMT"/>
    <s v="REG"/>
    <s v="AO"/>
    <x v="0"/>
    <s v="1P INET"/>
    <s v="8 | OSS - PONR"/>
    <s v="RBS-Regional 3"/>
    <d v="2026-10-14T16:13:41"/>
    <d v="2026-10-15T17:13:03"/>
    <n v="69410334"/>
    <m/>
    <n v="141420145887"/>
    <s v="PT ZHIHENG TECHNOLOGY INDONESIA"/>
    <s v="ODP-SMT-FAE/002 FAE/D01/07.02"/>
    <s v="WO066424676"/>
    <m/>
    <m/>
    <m/>
    <n v="110.355228"/>
    <n v="-7.0039879999999997"/>
    <s v="|MB00449|MYIA-012908318413/POI/ibu/081286402158/ptzhihengtechnologyindonesia@gmail.com"/>
    <s v="MYIB_ASSISTANT"/>
    <m/>
    <m/>
    <m/>
    <m/>
    <m/>
    <m/>
    <m/>
    <m/>
    <s v="Management Janji"/>
    <s v="2026-10-15 15:00:00 | Tanggal Pemasangan : 15 Oktober 2026 Jam Pemasangan : 08:00 15:00 Info Tambahan : Hubungi pelanggan dulu sebelum ke lokasi terimakasih"/>
    <s v="FCC"/>
    <s v="14-10-2026 16:25:04"/>
    <d v="2026-10-15T15:00:00"/>
    <m/>
    <s v="ACT_COM"/>
    <s v="SEMARANG TUGU"/>
    <s v="NO ADDON"/>
    <m/>
    <s v="PONR"/>
    <s v="HSI Bisnis Promo Hari Pelanggan Nasional PSB 70% - 300 Mbps"/>
    <s v="INDIBIZ"/>
    <m/>
    <m/>
    <d v="2026-10-15T15:00:00"/>
    <s v="2026-10-15 15:00:00 | Tanggal Pemasangan : 15 Oktober 2026 Jam Pemasangan : 08:00 15:00 Info Tambahan : Hubungi pelanggan dulu sebelum ke lokasi terimakasih"/>
    <m/>
    <m/>
    <m/>
    <e v="#NUM!"/>
    <e v="#NUM!"/>
    <x v="1"/>
  </r>
  <r>
    <n v="939"/>
    <n v="1002638846"/>
    <n v="3"/>
    <x v="6"/>
    <n v="4"/>
    <s v="SEMARANG"/>
    <s v="INNER - SEMARANG JATENG UTARA"/>
    <s v="SMT"/>
    <s v="REG"/>
    <s v="AO"/>
    <x v="0"/>
    <m/>
    <s v="MYCX - SEND OPEN PAPERLESS"/>
    <s v="RBS-Regional 2"/>
    <d v="2026-10-15T15:09:17"/>
    <d v="2026-10-15T15:12:16"/>
    <n v="68937486"/>
    <m/>
    <n v="141420160532"/>
    <s v="PT PROFESIONAL INTERNET INDONESIA"/>
    <s v="ODP-SMT-FEB/01"/>
    <m/>
    <m/>
    <m/>
    <m/>
    <n v="110.387319281299"/>
    <n v="-6.9876040118188003"/>
    <s v="AMRBS;402711;YUSRI TAUFIK;JKT OUTER;HSI Bisnis Basic Bundling Netmonk PSB 70% - 100 Mbps - (575000);CP BPK RIFKI 0852-3203-3363;mrifkipratama@gmail.com  "/>
    <s v="Amex"/>
    <m/>
    <m/>
    <m/>
    <m/>
    <m/>
    <m/>
    <m/>
    <m/>
    <m/>
    <m/>
    <m/>
    <s v="15-10-2026 15:10:37"/>
    <m/>
    <m/>
    <s v="INPROGRESS_SC"/>
    <s v="SEMARANG TUGU"/>
    <s v="NETMONK"/>
    <m/>
    <s v="SEND PAPERLESS OPEN"/>
    <s v="- 11_11446;Biaya PSB HSI EBIS Tunai di Depan ~ 11[150000]  - SP_NOSS;SP_NOSS ~ Internet NOSS Multispeed Network[0]  - SP_NOSS;SP_NOSS ~ Internet NOSS Multispeed Network[0]  - E23047;E23047 ~ ES23 - Paket HSI Bisnis Basic[0]  - E23047~null~E23047_UNL;UNL ~"/>
    <s v="INDIBIZ"/>
    <m/>
    <m/>
    <m/>
    <m/>
    <m/>
    <m/>
    <m/>
    <e v="#NUM!"/>
    <e v="#NUM!"/>
    <x v="1"/>
  </r>
  <r>
    <n v="940"/>
    <n v="1002624319"/>
    <n v="3"/>
    <x v="6"/>
    <n v="4"/>
    <s v="SEMARANG"/>
    <s v="INNER - SEMARANG JATENG UTARA"/>
    <s v="SMC"/>
    <s v="REG"/>
    <s v="AO"/>
    <x v="0"/>
    <m/>
    <s v="Completed (PS)"/>
    <s v="RBS-Regional 3"/>
    <d v="2026-10-06T13:31:54"/>
    <d v="2026-10-06T15:14:43"/>
    <n v="69399709"/>
    <m/>
    <n v="141422112089"/>
    <s v="Yayasan Tri Viaca Pembina STIEPARI"/>
    <s v="ODP-SMC-FB/080"/>
    <s v="WO065857772"/>
    <m/>
    <m/>
    <m/>
    <n v="110.39816999999999"/>
    <n v="-7.0143820000000003"/>
    <s v="AMRBS;405075;REG3;KATATA VEKANIDYA;082225049060;CP.YUNIARTO RAHMAD S;083867776969;INET 50 MBPS Rp. 355.000;Yayasan Tri Viaca Pembina STIEPARI"/>
    <s v="Account Manager"/>
    <m/>
    <m/>
    <m/>
    <m/>
    <m/>
    <m/>
    <m/>
    <m/>
    <s v="Management Janji"/>
    <s v="2026-10-01 11:00:00|Tanggal : 1 Oktober 2026  Jam : siang  Hubungi pelanggan sebelum ke lokasi |40900827|MYDITA"/>
    <s v="FCC"/>
    <d v="2026-06-10T13:40:56"/>
    <m/>
    <m/>
    <s v="PS"/>
    <s v="X"/>
    <s v="NO ADDON"/>
    <n v="202610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06T07:00:00"/>
    <s v="2026-10-01 11:00:00|Tanggal : 1 Oktober 2026  Jam : siang  Hubungi pelanggan sebelum ke lokasi |40900827|MYDITA"/>
    <n v="2026"/>
    <n v="10"/>
    <n v="6"/>
    <d v="2026-10-06T00:00:00"/>
    <n v="-0.29166666666424135"/>
    <x v="0"/>
  </r>
  <r>
    <n v="941"/>
    <n v="1002635537"/>
    <n v="3"/>
    <x v="6"/>
    <n v="4"/>
    <s v="SEMARANG"/>
    <s v="INNER - SEMARANG JATENG UTARA"/>
    <s v="SMC"/>
    <s v="REG"/>
    <s v="AO"/>
    <x v="0"/>
    <m/>
    <s v="Completed (PS)"/>
    <s v="RBS-Regional 3"/>
    <d v="2026-10-13T16:00:15"/>
    <d v="2026-10-14T11:54:03"/>
    <n v="69405206"/>
    <n v="2435308064"/>
    <n v="141422112135"/>
    <s v="PT. OPTIK SEIS JAYA"/>
    <s v="ODP-SMC-FA/101"/>
    <s v="WO066351724"/>
    <m/>
    <m/>
    <m/>
    <n v="110.416064270595"/>
    <n v="-7.0089118372304204"/>
    <s v="AMRBS;403098;REG3;DANIEL MARWA DENERO;08112876658;CP.HENDRIANTO;08161938320;PAKET 2S INET VOICE 50 MBPS (479.000);PT. OPTIK SEIS JAYA"/>
    <s v="Account Manager"/>
    <m/>
    <m/>
    <m/>
    <m/>
    <m/>
    <m/>
    <m/>
    <m/>
    <s v="Management Janji"/>
    <s v="2026-10-09 08:00:00|Nama Pic : bp HENDRIANTO  No Hp Pic : 08161938320  No alt : -  Jam Pemasangan : pagi   Tanggal Pemasangan : 9 Oktober 2026|40951375|MYDITA"/>
    <s v="FCC"/>
    <s v="13-10-2026 16:10:00"/>
    <m/>
    <m/>
    <s v="PS"/>
    <s v="X"/>
    <s v="NO ADDON"/>
    <n v="2026101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3T07:00:00"/>
    <s v="2026-10-09 08:00:00|Nama Pic : bp HENDRIANTO  No Hp Pic : 08161938320  No alt : -  Jam Pemasangan : pagi   Tanggal Pemasangan : 9 Oktober 2026|40951375|MYDITA"/>
    <n v="2026"/>
    <n v="10"/>
    <n v="14"/>
    <d v="2026-10-14T00:00:00"/>
    <n v="0.70833333333575865"/>
    <x v="0"/>
  </r>
  <r>
    <n v="942"/>
    <n v="1002629191"/>
    <n v="3"/>
    <x v="6"/>
    <n v="4"/>
    <s v="SEMARANG"/>
    <s v="INNER - SEMARANG JATENG UTARA"/>
    <s v="SMC"/>
    <s v="REG"/>
    <s v="AO"/>
    <x v="0"/>
    <s v="1P INET"/>
    <s v="102 | FOLLOW UP COMPLETED"/>
    <s v="RBS-Regional 3"/>
    <d v="2026-10-09T10:26:35"/>
    <d v="2026-10-15T10:33:58"/>
    <n v="69407137"/>
    <m/>
    <n v="141422112120"/>
    <s v="Rumah direktur JCI"/>
    <s v="ODP-SMC-FA/125 FA/D17/125.01"/>
    <s v="WO066070509"/>
    <m/>
    <m/>
    <m/>
    <n v="110.413528"/>
    <n v="-7.0137299999999998"/>
    <s v="|MC50018|MYIA-008898574717/POI/Antoni mulya salim /081391688858/antonimulyas@yahoo.com"/>
    <s v="MYIB_ASSISTANT"/>
    <m/>
    <m/>
    <m/>
    <m/>
    <m/>
    <m/>
    <m/>
    <m/>
    <s v="Management Janji"/>
    <s v="2026-10-13 08:00:00 | Tanggal Pemasangan : 13 Oktober 2026 Jam Pemasangan : 08:00 15:00 Info Tambahan : Hubungi pelanggan dulu sebelum ke lokasi terimakasih"/>
    <s v="FCC"/>
    <d v="2026-09-10T10:40:05"/>
    <d v="2026-10-13T08:00:00"/>
    <s v="Kendala Teknik"/>
    <s v="REVOKE"/>
    <s v="X"/>
    <s v="NO ADDON"/>
    <m/>
    <s v="Follow Up Revoke Completed, New Order ID : SC1002638028"/>
    <s v="HSI Bisnis Promo Hari Pelanggan Nasional PSB 70% - 200 Mbps"/>
    <s v="INDIBIZ"/>
    <m/>
    <m/>
    <d v="2026-10-13T08:00:00"/>
    <s v="2026-10-13 08:00:00 | Tanggal Pemasangan : 13 Oktober 2026 Jam Pemasangan : 08:00 15:00 Info Tambahan : Hubungi pelanggan dulu sebelum ke lokasi terimakasih"/>
    <m/>
    <m/>
    <m/>
    <e v="#NUM!"/>
    <e v="#NUM!"/>
    <x v="1"/>
  </r>
  <r>
    <n v="943"/>
    <n v="1002638028"/>
    <n v="3"/>
    <x v="6"/>
    <n v="4"/>
    <s v="SEMARANG"/>
    <s v="INNER - SEMARANG JATENG UTARA"/>
    <s v="SMC"/>
    <s v="REG"/>
    <s v="AO"/>
    <x v="0"/>
    <m/>
    <s v="8 | OSS - PONR"/>
    <s v="RBS-Regional 3"/>
    <d v="2026-10-15T10:33:59"/>
    <d v="2026-10-15T17:27:51"/>
    <n v="69407137"/>
    <m/>
    <n v="141422112140"/>
    <s v="Rumah direktur JCI"/>
    <s v="ODP-SMC-FA/050"/>
    <s v="WO066458905"/>
    <m/>
    <m/>
    <m/>
    <n v="110.41289999999999"/>
    <n v="-7.0141999999999998"/>
    <s v="|MC50018|MYIA-008898574717/POI/Antoni mulya salim /081391688858/antonimulyas@yahoo.com"/>
    <s v="MYDIGIBIZPARTNER"/>
    <m/>
    <m/>
    <m/>
    <m/>
    <m/>
    <m/>
    <m/>
    <m/>
    <s v="Management Janji"/>
    <s v="2026-10-13 08:00:00 | Tanggal Pemasangan : 13 Oktober 2026  Jam Pemasangan : 08:00 15:00  Info Tambahan : Hubungi pelanggan dulu sebelum ke lokasi terimakasih"/>
    <s v="FCC"/>
    <s v="15-10-2026 10:40:14"/>
    <m/>
    <m/>
    <s v="ACT_COM"/>
    <s v="X"/>
    <s v="NO ADDON"/>
    <m/>
    <s v="PONR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5T07:00:00"/>
    <s v="2026-10-13 08:00:00 | Tanggal Pemasangan : 13 Oktober 2026  Jam Pemasangan : 08:00 15:00  Info Tambahan : Hubungi pelanggan dulu sebelum ke lokasi terimakasih"/>
    <m/>
    <m/>
    <m/>
    <e v="#NUM!"/>
    <e v="#NUM!"/>
    <x v="1"/>
  </r>
  <r>
    <n v="944"/>
    <n v="1002620890"/>
    <n v="3"/>
    <x v="6"/>
    <n v="4"/>
    <s v="SEMARANG"/>
    <s v="INNER - SEMARANG JATENG UTARA"/>
    <s v="GNK"/>
    <s v="REG"/>
    <s v="AO"/>
    <x v="0"/>
    <s v="1P INET"/>
    <s v="Completed (PS)"/>
    <s v="RBS-Regional 3"/>
    <d v="2026-10-03T11:44:40"/>
    <d v="2026-10-03T15:41:30"/>
    <n v="69403538"/>
    <m/>
    <n v="143424113018"/>
    <s v="Kantor KSP Makmur Lestari"/>
    <s v="ODP-GNK-FAA/014"/>
    <s v="WO065641830"/>
    <m/>
    <m/>
    <m/>
    <n v="110.47651469707399"/>
    <n v="-6.9811816113941401"/>
    <s v="|MC50147|MYIA-038191314362/POI/AMIRUDIN/081327581371/ksp.makmurlestari@gmail.com"/>
    <s v="MYIB_ASSISTANT"/>
    <m/>
    <m/>
    <m/>
    <m/>
    <m/>
    <m/>
    <m/>
    <m/>
    <s v="Management Janji"/>
    <s v="2026-10-05 08:00:00 | Nama : BP AMIRUDIN No Hp : 081327581371 No Alt :  Tgl Pemasangan : 05 Oktober 2026 Interval : PAGI  Note : Hubungi pelanggan terlebih dahulu"/>
    <s v="FCC"/>
    <d v="2026-03-10T11:54:52"/>
    <d v="2026-10-05T08:00:00"/>
    <m/>
    <s v="PS"/>
    <s v="JOHAR"/>
    <s v="NO ADDON"/>
    <n v="20261003"/>
    <s v="Completed"/>
    <s v="HSI Bisnis Promo Hari Pelanggan Nasional PSB 70% - 150 Mbps"/>
    <s v="INDIBIZ"/>
    <m/>
    <m/>
    <d v="2026-10-05T08:00:00"/>
    <s v="2026-10-05 08:00:00 | Nama : BP AMIRUDIN No Hp : 081327581371 No Alt :  Tgl Pemasangan : 05 Oktober 2026 Interval : PAGI  Note : Hubungi pelanggan terlebih dahulu"/>
    <n v="2026"/>
    <n v="10"/>
    <n v="3"/>
    <d v="2026-10-03T00:00:00"/>
    <n v="-2.3333333333357587"/>
    <x v="0"/>
  </r>
  <r>
    <n v="945"/>
    <n v="1002623170"/>
    <n v="3"/>
    <x v="6"/>
    <n v="4"/>
    <s v="SEMARANG"/>
    <s v="INNER - SEMARANG JATENG UTARA"/>
    <s v="GNK"/>
    <s v="REG"/>
    <s v="AO"/>
    <x v="0"/>
    <m/>
    <s v="Completed (PS)"/>
    <s v="RBS-Regional 3"/>
    <d v="2026-10-05T16:50:36"/>
    <d v="2026-10-05T20:58:54"/>
    <n v="69402849"/>
    <m/>
    <n v="143424113026"/>
    <s v="CV Makin Makmur"/>
    <s v="ODP-GNK-FQ/026"/>
    <s v="WO065801154"/>
    <m/>
    <m/>
    <m/>
    <n v="110.45246256"/>
    <n v="-6.9599035760000003"/>
    <s v="MD|MYDB-20261001270120|DN00001/MN00663|CV Makin Makmur|089696125399"/>
    <s v="MYDIGIBIZPARTNER"/>
    <m/>
    <m/>
    <m/>
    <m/>
    <m/>
    <m/>
    <m/>
    <m/>
    <s v="Management Janji"/>
    <s v="2026-10-03 08:00:00 | Jam pemasangan : 12.00  Info Tambahan : Hubungi pelanggan dulu sebelum ke lokasi  terimakasih"/>
    <s v="FCC"/>
    <d v="2026-05-10T17:25:47"/>
    <m/>
    <m/>
    <s v="PS"/>
    <s v="JOHAR"/>
    <s v="NO ADDON"/>
    <n v="202610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5T07:00:00"/>
    <s v="2026-10-03 08:00:00 | Jam pemasangan : 12.00  Info Tambahan : Hubungi pelanggan dulu sebelum ke lokasi  terimakasih"/>
    <n v="2026"/>
    <n v="10"/>
    <n v="5"/>
    <d v="2026-10-05T00:00:00"/>
    <n v="-0.29166666666424135"/>
    <x v="0"/>
  </r>
  <r>
    <n v="946"/>
    <n v="1002622510"/>
    <n v="3"/>
    <x v="6"/>
    <n v="4"/>
    <s v="SEMARANG"/>
    <s v="INNER - SEMARANG JATENG UTARA"/>
    <s v="GNK"/>
    <s v="REG"/>
    <s v="AO"/>
    <x v="0"/>
    <m/>
    <s v="Completed (PS)"/>
    <s v="RBS-Regional 3"/>
    <d v="2026-10-05T13:50:49"/>
    <d v="2026-10-05T17:11:34"/>
    <n v="69401097"/>
    <m/>
    <n v="143424113024"/>
    <s v="HEVEA DESIGN CREATIONS"/>
    <s v="ODP-GNK-FAE/009"/>
    <s v="WO065775566"/>
    <m/>
    <m/>
    <m/>
    <n v="110.47329458987301"/>
    <n v="-6.9571208461416401"/>
    <s v="AMRBS;403098;REG3;DANIEL MARWA DENERO;08112876658;CP.ALIF;085156036695;PAKET 1S INET 50 MBPS (439.000); HEVEA DESIGN CREATIONS"/>
    <s v="Account Manager"/>
    <m/>
    <m/>
    <m/>
    <m/>
    <m/>
    <m/>
    <m/>
    <m/>
    <s v="Management Janji"/>
    <s v="2026-10-01 11:00:00|Nama PIC:  bp alif  No HP: 085156036695  Alt:  Tanggal: 1/10/2026  Jam Pasang: 11.00  Note: Hubungi sebelum ke lokasi, terimakasih.   |40931149|MYDITA"/>
    <s v="FCC"/>
    <d v="2026-05-10T14:25:44"/>
    <m/>
    <m/>
    <s v="PS"/>
    <s v="JOHAR"/>
    <s v="NO ADDON"/>
    <n v="20261005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10-05T07:00:00"/>
    <s v="2026-10-01 11:00:00|Nama PIC:  bp alif  No HP: 085156036695  Alt:  Tanggal: 1/10/2026  Jam Pasang: 11.00  Note: Hubungi sebelum ke lokasi, terimakasih.   |40931149|MYDITA"/>
    <n v="2026"/>
    <n v="10"/>
    <n v="5"/>
    <d v="2026-10-05T00:00:00"/>
    <n v="-0.29166666666424135"/>
    <x v="0"/>
  </r>
  <r>
    <n v="947"/>
    <n v="1002624448"/>
    <n v="3"/>
    <x v="6"/>
    <n v="4"/>
    <s v="SEMARANG"/>
    <s v="INNER - SEMARANG JATENG UTARA"/>
    <s v="GNK"/>
    <s v="REG"/>
    <s v="AO"/>
    <x v="0"/>
    <s v="1P INET"/>
    <s v="Completed (PS)"/>
    <s v="RBS-Regional 3"/>
    <d v="2026-10-06T13:56:36"/>
    <d v="2026-10-06T18:05:45"/>
    <n v="69405059"/>
    <m/>
    <n v="143424113159"/>
    <s v="PUJJI SNACK"/>
    <s v="ODP-GNK-FF/113 FF/D05/113.01"/>
    <s v="WO065860185"/>
    <m/>
    <m/>
    <m/>
    <n v="110.534113794565"/>
    <n v="-6.9909010987290499"/>
    <s v="MD|MYDB-20261006270357|DN00001/MN00663|PUJJI SNACK|082341927857"/>
    <s v="MYDIGIBIZPARTNER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4:25:39"/>
    <d v="2026-10-07T11:00:00"/>
    <m/>
    <s v="PS"/>
    <s v="JOHAR"/>
    <s v="NO ADDON"/>
    <n v="20261006"/>
    <s v="Completed"/>
    <s v="HSI Bisnis Promo Hari Pelanggan Nasional PSB 70% - 100 Mbps"/>
    <s v="INDIBIZ"/>
    <m/>
    <m/>
    <d v="2026-10-07T11:00:00"/>
    <s v="2026-10-07 11:00:00 | Tanggal pemasangan : 07 OKTOBER 2026 Jam pemasangan : pagi/siang Info Tambahan : Hubungi pelanggan dulu sebelum ke lokasi terima kasih"/>
    <n v="2026"/>
    <n v="10"/>
    <n v="6"/>
    <d v="2026-10-06T00:00:00"/>
    <n v="-1.4583333333357587"/>
    <x v="0"/>
  </r>
  <r>
    <n v="948"/>
    <n v="1002623393"/>
    <n v="3"/>
    <x v="6"/>
    <n v="4"/>
    <s v="SEMARANG"/>
    <s v="INNER - SEMARANG JATENG UTARA"/>
    <s v="GNK"/>
    <s v="REG"/>
    <s v="AO"/>
    <x v="0"/>
    <s v="1P INET"/>
    <s v="Completed (PS)"/>
    <s v="RBS-Regional 3"/>
    <d v="2026-10-06T08:19:40"/>
    <d v="2026-10-06T17:36:00"/>
    <n v="69404642"/>
    <m/>
    <n v="143424113153"/>
    <s v="Mandiri Car Wash"/>
    <s v="ODP-GNK-FF/046 FF/D05/046.01"/>
    <s v="WO065822881"/>
    <m/>
    <m/>
    <m/>
    <n v="110.527075007557"/>
    <n v="-6.9877180135767398"/>
    <s v="MD|MYDB-20261005270327|DN00001/MN00663|Mandiri Car Wash|082341958454"/>
    <s v="MYDIGIBIZPARTNER"/>
    <m/>
    <m/>
    <m/>
    <m/>
    <m/>
    <m/>
    <m/>
    <m/>
    <s v="Management Janji"/>
    <s v="2026-10-07 08:00:00 | Nama Pic : bp agam  No Hp Pic : 082341958454 No alt : - Jam Pemasangan : pagi siang  Tanggal Pemasangan : 7 Oktober 2026"/>
    <s v="FCC"/>
    <d v="2026-06-10T08:25:11"/>
    <d v="2026-10-07T08:00:00"/>
    <m/>
    <s v="PS"/>
    <s v="JOHAR"/>
    <s v="NO ADDON"/>
    <n v="20261006"/>
    <s v="Completed"/>
    <s v="HSI Bisnis Promo Hari Pelanggan Nasional PSB 70% - 100 Mbps"/>
    <s v="INDIBIZ"/>
    <m/>
    <m/>
    <d v="2026-10-07T08:00:00"/>
    <s v="2026-10-07 08:00:00 | Nama Pic : bp agam  No Hp Pic : 082341958454 No alt : - Jam Pemasangan : pagi siang  Tanggal Pemasangan : 7 Oktober 2026"/>
    <n v="2026"/>
    <n v="10"/>
    <n v="6"/>
    <d v="2026-10-06T00:00:00"/>
    <n v="-1.3333333333357587"/>
    <x v="0"/>
  </r>
  <r>
    <n v="949"/>
    <n v="1002623449"/>
    <n v="3"/>
    <x v="6"/>
    <n v="4"/>
    <s v="SEMARANG"/>
    <s v="INNER - SEMARANG JATENG UTARA"/>
    <s v="GNK"/>
    <s v="REG"/>
    <s v="AO"/>
    <x v="0"/>
    <s v="1P INET"/>
    <s v="Completed (PS)"/>
    <s v="RBS-Regional 3"/>
    <d v="2026-10-06T08:40:35"/>
    <d v="2026-10-06T13:47:39"/>
    <n v="69404690"/>
    <m/>
    <n v="143424113157"/>
    <s v="Awan Cell"/>
    <s v="ODP-GNK-FG/013"/>
    <s v="WO065824500"/>
    <m/>
    <m/>
    <m/>
    <n v="110.458579435944"/>
    <n v="-6.9671008147035902"/>
    <s v="MD|MYDB-20261005270323|DN00001/MN00663|Awan Cell|08132758083"/>
    <s v="MYDIGIBIZPARTNER"/>
    <m/>
    <m/>
    <m/>
    <m/>
    <m/>
    <m/>
    <m/>
    <m/>
    <s v="Management Janji"/>
    <s v="2026-10-07 08:00:00 | Tanggal pemasangan : 07 OKTOBER 2026 Jam pemasangan : pagi/siang Info Tambahan : Hubungi pelanggan dulu sebelum ke lokasi terima kasih"/>
    <s v="FCC"/>
    <d v="2026-06-10T09:25:04"/>
    <d v="2026-10-07T08:00:00"/>
    <m/>
    <s v="PS"/>
    <s v="JOHAR"/>
    <s v="NO ADDON"/>
    <n v="20261006"/>
    <s v="Completed"/>
    <s v="HSI Bisnis Promo Hari Pelanggan Nasional PSB 70% - 50 Mbps"/>
    <s v="INDIBIZ"/>
    <m/>
    <m/>
    <d v="2026-10-07T08:00:00"/>
    <s v="2026-10-07 08:00:00 | Tanggal pemasangan : 07 OKTOBER 2026 Jam pemasangan : pagi/siang Info Tambahan : Hubungi pelanggan dulu sebelum ke lokasi terima kasih"/>
    <n v="2026"/>
    <n v="10"/>
    <n v="6"/>
    <d v="2026-10-06T00:00:00"/>
    <n v="-1.3333333333357587"/>
    <x v="0"/>
  </r>
  <r>
    <n v="950"/>
    <n v="1002634871"/>
    <n v="3"/>
    <x v="6"/>
    <n v="4"/>
    <s v="SEMARANG"/>
    <s v="INNER - SEMARANG JATENG UTARA"/>
    <s v="GNK"/>
    <s v="REG"/>
    <s v="AO"/>
    <x v="0"/>
    <s v="1P INET"/>
    <s v="Completed (PS)"/>
    <s v="RBS-Regional 3"/>
    <d v="2026-10-13T12:29:35"/>
    <d v="2026-10-14T17:35:05"/>
    <n v="69409346"/>
    <m/>
    <n v="143424113724"/>
    <s v="PS Net"/>
    <s v="ODP-GNK-FB/125 FB/D10/125.01"/>
    <s v="WO066326670"/>
    <m/>
    <m/>
    <m/>
    <n v="110.491015"/>
    <n v="-6.994523"/>
    <s v="|MN00447|MYIA-040308289990/POI/Surono/085863021034/mandauju22@gmail.com"/>
    <s v="MYIB_ASSISTANT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2:40:40"/>
    <d v="2026-10-14T11:00:00"/>
    <m/>
    <s v="PS"/>
    <s v="JOHAR"/>
    <s v="NO ADDON"/>
    <n v="20261014"/>
    <s v="Completed"/>
    <s v="HSI Bisnis Promo Hari Pelanggan Nasional PSB 70% - 300 Mbps"/>
    <s v="INDIBIZ"/>
    <m/>
    <m/>
    <d v="2026-10-14T11:00:00"/>
    <s v="2026-10-14 11:00:00 | Tanggal pemasangan : 14 OKTOBER 2026 Jam pemasangan : pagi/siang Info Tambahan : Hubungi pelanggan dulu sebelum ke lokasi terima kasih"/>
    <n v="2026"/>
    <n v="10"/>
    <n v="14"/>
    <d v="2026-10-14T00:00:00"/>
    <n v="-0.45833333333575865"/>
    <x v="0"/>
  </r>
  <r>
    <n v="951"/>
    <n v="1002619278"/>
    <n v="3"/>
    <x v="6"/>
    <n v="4"/>
    <s v="SEMARANG"/>
    <s v="INNER - SEMARANG JATENG UTARA"/>
    <s v="GNK"/>
    <s v="REG"/>
    <s v="AO"/>
    <x v="0"/>
    <s v="1P INET"/>
    <s v="102 | FOLLOW UP COMPLETED"/>
    <s v="RBS-Regional 3"/>
    <d v="2026-10-02T10:14:40"/>
    <d v="2026-10-05T16:50:35"/>
    <n v="69402849"/>
    <m/>
    <n v="143424112885"/>
    <s v="CV Makin Makmur"/>
    <s v="ODP-GNK-FG/021 FG/D02/021.01"/>
    <s v="WO065552870"/>
    <m/>
    <m/>
    <m/>
    <n v="110.45200198888701"/>
    <n v="-6.9622998110349101"/>
    <s v="MD|MYDB-20261001270120|DN00001/MN00663|CV Makin Makmur|089696125399"/>
    <s v="MYDIGIBIZPARTNER"/>
    <m/>
    <m/>
    <m/>
    <m/>
    <m/>
    <m/>
    <m/>
    <m/>
    <s v="Management Janji"/>
    <s v="2026-10-03 08:00:00 | Jam pemasangan : 12.00 Info Tambahan : Hubungi pelanggan dulu sebelum ke lokasi terimakasih"/>
    <s v="FCC"/>
    <d v="2026-02-10T10:39:55"/>
    <d v="2026-10-03T08:00:00"/>
    <m/>
    <s v="REVOKE"/>
    <s v="JOHAR"/>
    <s v="NO ADDON"/>
    <m/>
    <s v="Follow Up Revoke Completed, New Order ID : SC1002623170"/>
    <s v="HSI Bisnis Promo Hari Pelanggan Nasional PSB 70% - 100 Mbps"/>
    <s v="INDIBIZ"/>
    <m/>
    <m/>
    <d v="2026-10-03T08:00:00"/>
    <s v="2026-10-03 08:00:00 | Jam pemasangan : 12.00 Info Tambahan : Hubungi pelanggan dulu sebelum ke lokasi terimakasih"/>
    <m/>
    <m/>
    <m/>
    <e v="#NUM!"/>
    <e v="#NUM!"/>
    <x v="1"/>
  </r>
  <r>
    <n v="952"/>
    <n v="1002619811"/>
    <n v="3"/>
    <x v="6"/>
    <n v="4"/>
    <s v="SEMARANG"/>
    <s v="INNER - SEMARANG JATENG UTARA"/>
    <s v="GNK"/>
    <s v="REG"/>
    <s v="AO"/>
    <x v="0"/>
    <m/>
    <s v="100 | REVOKE COMPLETED"/>
    <s v="RBS-Regional 2"/>
    <d v="2026-10-02T13:37:19"/>
    <d v="2026-10-08T10:20:46"/>
    <n v="66525052"/>
    <m/>
    <n v="143424112888"/>
    <s v="PT. BANGUN INFORMASI TEKNOLOGI"/>
    <s v="ODP-GNK-FA/105"/>
    <s v="WO065759690"/>
    <m/>
    <m/>
    <m/>
    <n v="110.480244790182"/>
    <n v="-6.95554778568407"/>
    <s v="AMRBS;950223;ALDHIAZ;JKT OUTER;HSI Bisnis PSB 70% - 150 Mbps - (819000);CP RIZIQ 0877-1577-1000  ALT SANDY 087778113956;billing@bnteknologi.com  "/>
    <s v="Account Manager"/>
    <m/>
    <m/>
    <m/>
    <m/>
    <m/>
    <m/>
    <m/>
    <m/>
    <s v="Management Janji"/>
    <s v="2026-10-06 08:00:00|Tanggal Pemasangan : 06 Oktober 2026 Jam Pemasangan : 08:00 15:00 Info Tambahan : Hubungi pelanggan dulu sebelum ke lokasi terimakasih|40961370|MYDITA"/>
    <s v="FCC"/>
    <d v="2026-02-10T13:39:53"/>
    <d v="2026-10-06T08:00:00"/>
    <s v="Kendala Pelanggan"/>
    <s v="REVOKE"/>
    <s v="JOHAR"/>
    <s v="NO ADDON"/>
    <m/>
    <s v="Revoke 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6T08:00:00"/>
    <s v="2026-10-06 08:00:00|Tanggal Pemasangan : 06 Oktober 2026 Jam Pemasangan : 08:00 15:00 Info Tambahan : Hubungi pelanggan dulu sebelum ke lokasi terimakasih|40961370|MYDITA"/>
    <m/>
    <m/>
    <m/>
    <e v="#NUM!"/>
    <e v="#NUM!"/>
    <x v="1"/>
  </r>
  <r>
    <n v="953"/>
    <n v="1002618755"/>
    <n v="3"/>
    <x v="6"/>
    <n v="4"/>
    <s v="SEMARANG"/>
    <s v="INNER - SEMARANG JATENG UTARA"/>
    <s v="JHR"/>
    <s v="REG"/>
    <s v="AO"/>
    <x v="0"/>
    <s v="1P INET"/>
    <s v="Completed (PS)"/>
    <s v="RBS-Regional 3"/>
    <d v="2026-10-01T17:46:34"/>
    <d v="2026-10-02T17:52:13"/>
    <n v="69402637"/>
    <m/>
    <n v="142406123044"/>
    <s v="PT BANGKIT LEKULINER INDONESIA"/>
    <s v="ODP-JHR-FEA/067 FEA/D04/067.01"/>
    <s v="WO065523173"/>
    <m/>
    <m/>
    <m/>
    <n v="110.442810058593"/>
    <n v="-6.9639205629502898"/>
    <s v="|MN02897|MYIA-034159284387/POI/Muhammad Arif Nurdin /085283300362/arif.nurdin@seindonesia.co.id"/>
    <s v="MYIB_ASSISTANT"/>
    <m/>
    <m/>
    <m/>
    <m/>
    <m/>
    <m/>
    <m/>
    <m/>
    <s v="Management Janji"/>
    <s v="2026-10-02 15:00:00 | Nama : ARIF No HP : 085283300362 No Alt :  M Janji : 02/10/2026 Jam Pasang : Pagi  NoteÃ‚Â :  hubungi terlebih dahulu sebelum kelokasi "/>
    <s v="FCC"/>
    <d v="2026-01-10T17:55:32"/>
    <d v="2026-10-02T15:00:00"/>
    <m/>
    <s v="PS"/>
    <s v="JOHAR"/>
    <s v="NO ADDON"/>
    <n v="20261002"/>
    <s v="Completed"/>
    <s v="HSI Bisnis Promo Hari Pelanggan Nasional PSB 70% - 50 Mbps"/>
    <s v="INDIBIZ"/>
    <m/>
    <m/>
    <d v="2026-10-02T15:00:00"/>
    <s v="2026-10-02 15:00:00 | Nama : ARIF No HP : 085283300362 No Alt :  M Janji : 02/10/2026 Jam Pasang : Pagi  NoteÃ‚Â :  hubungi terlebih dahulu sebelum kelokasi "/>
    <n v="2026"/>
    <n v="10"/>
    <n v="2"/>
    <d v="2026-10-02T00:00:00"/>
    <n v="-0.625"/>
    <x v="0"/>
  </r>
  <r>
    <n v="954"/>
    <n v="1002621435"/>
    <n v="3"/>
    <x v="6"/>
    <n v="4"/>
    <s v="SEMARANG"/>
    <s v="INNER - SEMARANG JATENG UTARA"/>
    <s v="JHR"/>
    <s v="REG"/>
    <s v="AO"/>
    <x v="0"/>
    <s v="1P INET"/>
    <s v="Completed (PS)"/>
    <s v="RBS-Regional 3"/>
    <d v="2026-10-04T14:34:40"/>
    <d v="2026-10-05T15:29:31"/>
    <n v="69403935"/>
    <m/>
    <n v="142406123064"/>
    <s v="PT JABA"/>
    <s v="ODP-JHR-FAE/094 FAE/D07/094.01"/>
    <s v="WO065710075"/>
    <m/>
    <m/>
    <m/>
    <n v="110.431072419472"/>
    <n v="-6.9686406578249498"/>
    <s v="|MC80042|MYIA-016237939401/POI/Adi Nugroho /085867142400/benjoladi05@gmail.com"/>
    <s v="MYIB_ASSISTANT"/>
    <m/>
    <m/>
    <m/>
    <m/>
    <m/>
    <m/>
    <m/>
    <m/>
    <s v="Management Janji"/>
    <s v="2026-10-05 11:00:00 | Nama PIC : BAPAK ADI No HP : 085867142400 Alt :  M Janji : (SENIN/5/OKTOBER/2026) jam Pasang : 09:00 Note : hubungi pelanggan jika ingin kelokasi"/>
    <s v="FCC"/>
    <d v="2026-04-10T14:39:49"/>
    <d v="2026-10-05T11:00:00"/>
    <m/>
    <s v="PS"/>
    <s v="JOHAR"/>
    <s v="NO ADDON"/>
    <n v="20261005"/>
    <s v="Completed"/>
    <s v="HSI Bisnis Khusus Winback PSB 70% - 50 Mbps"/>
    <s v="INDIBIZ"/>
    <m/>
    <m/>
    <d v="2026-10-05T11:00:00"/>
    <s v="2026-10-05 11:00:00 | Nama PIC : BAPAK ADI No HP : 085867142400 Alt :  M Janji : (SENIN/5/OKTOBER/2026) jam Pasang : 09:00 Note : hubungi pelanggan jika ingin kelokasi"/>
    <n v="2026"/>
    <n v="10"/>
    <n v="5"/>
    <d v="2026-10-05T00:00:00"/>
    <n v="-0.45833333333575865"/>
    <x v="0"/>
  </r>
  <r>
    <n v="955"/>
    <n v="1002625014"/>
    <n v="3"/>
    <x v="6"/>
    <n v="4"/>
    <s v="SEMARANG"/>
    <s v="INNER - SEMARANG JATENG UTARA"/>
    <s v="JHR"/>
    <s v="REG"/>
    <s v="AO"/>
    <x v="0"/>
    <m/>
    <s v="Completed (PS)"/>
    <s v="RBS-Regional 3"/>
    <d v="2026-10-06T16:36:35"/>
    <d v="2026-10-06T18:06:23"/>
    <n v="69398466"/>
    <m/>
    <n v="142406123078"/>
    <s v="KOLA BLOC"/>
    <s v="ODP-JHR-FAG/007"/>
    <s v="WO065881283"/>
    <m/>
    <m/>
    <m/>
    <n v="110.428122"/>
    <n v="-6.9684670000000004"/>
    <s v="MD|MYDB-20260925269678|DN00001/MN00345|KOLA BLOC|085715767625"/>
    <s v="MYDIGIBIZPARTNER"/>
    <m/>
    <m/>
    <m/>
    <m/>
    <m/>
    <m/>
    <m/>
    <m/>
    <s v="Management Janji"/>
    <s v="2026-09-26 11:00:00 | Jam pemasangan : 12.00  Info Tambahan : Hubungi pelanggan dulu sebelum ke lokasi  terimakasih   "/>
    <s v="FCC"/>
    <d v="2026-06-10T16:40:46"/>
    <m/>
    <m/>
    <s v="PS"/>
    <s v="JOHAR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09-26 11:00:00 | Jam pemasangan : 12.00  Info Tambahan : Hubungi pelanggan dulu sebelum ke lokasi  terimakasih   "/>
    <n v="2026"/>
    <n v="10"/>
    <n v="6"/>
    <d v="2026-10-06T00:00:00"/>
    <n v="-0.29166666666424135"/>
    <x v="0"/>
  </r>
  <r>
    <n v="956"/>
    <n v="1002628063"/>
    <n v="3"/>
    <x v="6"/>
    <n v="4"/>
    <s v="SEMARANG"/>
    <s v="INNER - SEMARANG JATENG UTARA"/>
    <s v="JHR"/>
    <s v="REG"/>
    <s v="AO"/>
    <x v="0"/>
    <s v="1P INET"/>
    <s v="Completed (PS)"/>
    <s v="RBS-Regional 3"/>
    <d v="2026-10-08T15:49:39"/>
    <d v="2026-10-10T12:32:53"/>
    <n v="69406670"/>
    <m/>
    <n v="142406123099"/>
    <s v="RAJA EMAS INDONESIA"/>
    <s v="ODP-JHR-FBJ/020"/>
    <s v="WO066031564"/>
    <m/>
    <m/>
    <m/>
    <n v="110.4225733"/>
    <n v="-6.9758088999999996"/>
    <s v="|MN02746|MYIA-026247927442/POI/Dewi Masitoh/081119289992/rajaemasindonesiasemarang@gmail.com"/>
    <s v="MYIB_ASSISTANT"/>
    <m/>
    <m/>
    <m/>
    <m/>
    <m/>
    <m/>
    <m/>
    <m/>
    <s v="Management Janji"/>
    <s v="2026-10-10 08:00:00 | Nama PIC : Ibu Dewi No Hp : 081119289992 Alt : - Manja : 09 Okt 2026 Jam : Pagi / Siang Note : Hubungi pelanggan terlebih dahulu"/>
    <s v="FCC"/>
    <d v="2026-08-10T16:25:42"/>
    <d v="2026-10-10T08:00:00"/>
    <m/>
    <s v="PS"/>
    <s v="JOHAR"/>
    <s v="NO ADDON"/>
    <n v="20261010"/>
    <s v="Completed"/>
    <s v="HSI Bisnis Promo Hari Pelanggan Nasional PSB 70% - 100 Mbps"/>
    <s v="INDIBIZ"/>
    <m/>
    <m/>
    <d v="2026-10-10T08:00:00"/>
    <s v="2026-10-10 08:00:00 | Nama PIC : Ibu Dewi No Hp : 081119289992 Alt : - Manja : 09 Okt 2026 Jam : Pagi / Siang Note : Hubungi pelanggan terlebih dahulu"/>
    <n v="2026"/>
    <n v="10"/>
    <n v="10"/>
    <d v="2026-10-10T00:00:00"/>
    <n v="-0.33333333333575865"/>
    <x v="0"/>
  </r>
  <r>
    <n v="957"/>
    <n v="1002637316"/>
    <n v="3"/>
    <x v="6"/>
    <n v="4"/>
    <s v="SEMARANG"/>
    <s v="INNER - SEMARANG JATENG UTARA"/>
    <s v="JHR"/>
    <s v="REG"/>
    <s v="AO"/>
    <x v="0"/>
    <s v="1P INET"/>
    <s v="7 | OSS - PROVISIONING ISSUED"/>
    <s v="RBS-Regional 3"/>
    <d v="2026-10-14T16:29:39"/>
    <d v="2026-10-15T15:10:53"/>
    <n v="69410345"/>
    <m/>
    <n v="142406123153"/>
    <s v="KOST YUDISTIRA 19"/>
    <s v="ODP-JHR-FT/036 FT/D03/03.036"/>
    <s v="WO066426085"/>
    <m/>
    <m/>
    <m/>
    <n v="110.407664"/>
    <n v="-6.9820789999999997"/>
    <s v="|MN00966|MYIA-080772708310/POI/ERNI SULISTYANI/08170553970/erni.sulistyani.120780@gmail.com"/>
    <s v="MYIB_ASSISTANT"/>
    <m/>
    <m/>
    <m/>
    <m/>
    <m/>
    <m/>
    <m/>
    <m/>
    <s v="Management Janji"/>
    <s v="2026-10-15 15:00:00 | Nama PIC : Erni  No HP : 08170553970 Alt :  M Janji : 15/10/2026 Jam Pasang : 08.00 - 13:00  NoteÃ‚Â :  hubungi terlebih dahulu sebelum kelokasi"/>
    <s v="FCC"/>
    <s v="14-10-2026 16:39:59"/>
    <d v="2026-10-15T15:00:00"/>
    <m/>
    <s v="PI"/>
    <s v="JOHAR"/>
    <s v="NO ADDON"/>
    <m/>
    <s v="Provisioning Issued"/>
    <s v="HSI Bisnis Promo Hari Pelanggan Nasional PSB 70% - 150 Mbps"/>
    <s v="INDIBIZ"/>
    <m/>
    <m/>
    <d v="2026-10-15T15:00:00"/>
    <s v="2026-10-15 15:00:00 | Nama PIC : Erni  No HP : 08170553970 Alt :  M Janji : 15/10/2026 Jam Pasang : 08.00 - 13:00  NoteÃ‚Â :  hubungi terlebih dahulu sebelum kelokasi"/>
    <m/>
    <m/>
    <m/>
    <e v="#NUM!"/>
    <e v="#NUM!"/>
    <x v="1"/>
  </r>
  <r>
    <n v="958"/>
    <n v="1002637311"/>
    <n v="3"/>
    <x v="6"/>
    <n v="4"/>
    <s v="SEMARANG"/>
    <s v="INNER - SEMARANG JATENG UTARA"/>
    <s v="JHR"/>
    <s v="REG"/>
    <s v="AO"/>
    <x v="0"/>
    <s v="1P INET"/>
    <s v="7 | OSS - PROVISIONING ISSUED"/>
    <s v="RBS-Regional 3"/>
    <d v="2026-10-14T16:26:41"/>
    <d v="2026-10-15T15:14:11"/>
    <n v="69410323"/>
    <m/>
    <n v="142406123152"/>
    <s v="PRAKTEK Dr. Erni Sulistyani, SpKK"/>
    <s v="ODP-JHR-FT/052 FT/D05/052.01"/>
    <s v="WO066425918"/>
    <m/>
    <m/>
    <m/>
    <n v="110.407664"/>
    <n v="-6.9820789999999997"/>
    <s v="|MN00966|MYIA-066297656313/POI/ERNI SULISTYANI/08170553970/erni.sulistyani.120780@gmail.com"/>
    <s v="MYIB_ASSISTANT"/>
    <m/>
    <m/>
    <m/>
    <m/>
    <m/>
    <m/>
    <m/>
    <m/>
    <s v="Management Janji"/>
    <s v="2026-10-15 15:00:00 | Nama PIC : Erni  No HP : 08170553970 Alt :  M Janji : 15/10/2026 Jam Pasang : 08.00 - 13:00  NoteÃ‚Â :  hubungi terlebih dahulu sebelum kelokasi"/>
    <s v="FCC"/>
    <s v="14-10-2026 16:39:59"/>
    <d v="2026-10-15T15:00:00"/>
    <m/>
    <s v="PI"/>
    <s v="JOHAR"/>
    <s v="NO ADDON"/>
    <m/>
    <s v="Provisioning Issued"/>
    <s v="HSI Bisnis Promo Hari Pelanggan Nasional PSB 70% - 100 Mbps"/>
    <s v="INDIBIZ"/>
    <m/>
    <m/>
    <d v="2026-10-15T15:00:00"/>
    <s v="2026-10-15 15:00:00 | Nama PIC : Erni  No HP : 08170553970 Alt :  M Janji : 15/10/2026 Jam Pasang : 08.00 - 13:00  NoteÃ‚Â :  hubungi terlebih dahulu sebelum kelokasi"/>
    <m/>
    <m/>
    <m/>
    <e v="#NUM!"/>
    <e v="#NUM!"/>
    <x v="1"/>
  </r>
  <r>
    <n v="959"/>
    <n v="1002636404"/>
    <n v="3"/>
    <x v="6"/>
    <n v="4"/>
    <s v="SEMARANG"/>
    <s v="INNER - SEMARANG JATENG UTARA"/>
    <s v="JHR"/>
    <s v="REG"/>
    <s v="AO"/>
    <x v="0"/>
    <m/>
    <s v="QC MIA - INVALID QUALITY CONTROL MIA"/>
    <s v="RBS-Regional 3"/>
    <d v="2026-10-14T10:58:51"/>
    <d v="2026-10-15T15:31:14"/>
    <n v="69409949"/>
    <n v="2435314159"/>
    <n v="142406123146"/>
    <s v="HAIDILAO RESTAURANTS"/>
    <s v="ODP-JHR-FBN/053"/>
    <m/>
    <m/>
    <m/>
    <m/>
    <n v="110.416022"/>
    <n v="-6.978129"/>
    <s v="AMRBS;403098;REG3;DANIEL MARWA DENERO;08112876658;CP.IRVAN;082114388377;PAKET 2S INET VOICE 100 MBPS (709.000);HAIDILAO RESTAURANTS"/>
    <s v="Account Manager"/>
    <m/>
    <m/>
    <m/>
    <m/>
    <m/>
    <m/>
    <m/>
    <m/>
    <m/>
    <m/>
    <m/>
    <s v="14-10-2026 11:10:22"/>
    <m/>
    <m/>
    <s v="QC1"/>
    <s v="JOHAR"/>
    <s v="NO ADDON"/>
    <m/>
    <s v="QC MIA - INVALID QUALITY CONTROL MIA - Foto Lokasi Instalasi Terlihat Sebagian - upload lokasi tampak depan bangunan dan men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960"/>
    <n v="1002625976"/>
    <n v="3"/>
    <x v="6"/>
    <n v="4"/>
    <s v="SEMARANG"/>
    <s v="INNER - SEMARANG JATENG UTARA"/>
    <s v="JHR"/>
    <s v="REG"/>
    <s v="AO"/>
    <x v="0"/>
    <m/>
    <s v="CANCEL COMPLETED"/>
    <s v="RBS-Regional 3"/>
    <d v="2026-10-07T12:32:24"/>
    <d v="2026-10-11T02:00:16"/>
    <n v="69405788"/>
    <n v="2435314179"/>
    <n v="142406123083"/>
    <s v="Haidilao Restaurant Dpmall Semarang"/>
    <s v="ODP-JHR-FEJ/012"/>
    <m/>
    <m/>
    <m/>
    <m/>
    <n v="110.41231730185"/>
    <n v="-6.9830205044812699"/>
    <s v="AMRBS;403098;REG3;DANIEL MARWA DENERO;08112876658;CP.Irvan;082114388377;PAKET 2S INET VOICE 100 MBPS (709.000);Haidilao Restaurant Dpmall Semarang"/>
    <s v="Account Manager"/>
    <m/>
    <m/>
    <m/>
    <m/>
    <m/>
    <m/>
    <m/>
    <m/>
    <m/>
    <m/>
    <m/>
    <d v="2026-07-10T12:55:39"/>
    <m/>
    <m/>
    <s v="REJECT_FCC"/>
    <s v="JOHAR"/>
    <s v="NO ADDON"/>
    <m/>
    <s v="Order dicancel oleh SYSTEM remark : CANCEL ORDER by System : pelanggan belum melakukan upload dokumen melebihi 3 hari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961"/>
    <n v="1002626009"/>
    <n v="3"/>
    <x v="6"/>
    <n v="4"/>
    <s v="SEMARANG"/>
    <s v="INNER - SEMARANG JATENG UTARA"/>
    <s v="JHR"/>
    <s v="REG"/>
    <s v="AO"/>
    <x v="0"/>
    <m/>
    <s v="CANCEL COMPLETED"/>
    <s v="RBS-Regional 3"/>
    <d v="2026-10-07T12:49:54"/>
    <d v="2026-10-11T02:00:17"/>
    <n v="69405805"/>
    <m/>
    <n v="142406123084"/>
    <s v="Haidilao Restaurant Dpmall Semarang"/>
    <s v="ODP-JHR-FEJ/012"/>
    <m/>
    <m/>
    <m/>
    <m/>
    <n v="110.41228511534401"/>
    <n v="-6.98306310149892"/>
    <s v="AMRBS;403098;REG3;DANIEL MARWA DENERO;08112876658;CP.Irvan;082114388377;PAKET 1S INET 50 MBPS (439.000);Haidilao Restaurant Dpmall Semarang"/>
    <s v="Account Manager"/>
    <m/>
    <m/>
    <m/>
    <m/>
    <m/>
    <m/>
    <m/>
    <m/>
    <m/>
    <m/>
    <m/>
    <d v="2026-07-10T12:55:39"/>
    <m/>
    <m/>
    <s v="REJECT_FCC"/>
    <s v="JOHAR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962"/>
    <n v="1002622464"/>
    <n v="3"/>
    <x v="6"/>
    <n v="4"/>
    <s v="SEMARANG"/>
    <s v="INNER - SEMARANG JATENG UTARA"/>
    <s v="MJP"/>
    <s v="REG"/>
    <s v="AO"/>
    <x v="0"/>
    <m/>
    <s v="Completed (PS)"/>
    <s v="RBS-Regional 3"/>
    <d v="2026-10-05T13:38:58"/>
    <d v="2026-10-05T14:38:44"/>
    <n v="69400592"/>
    <m/>
    <n v="142410346926"/>
    <s v="CV Mega Anugerah"/>
    <s v="ODP-MJP-FEY/038"/>
    <s v="WO065773971"/>
    <m/>
    <m/>
    <m/>
    <n v="110.483557213173"/>
    <n v="-7.0110597994798702"/>
    <s v="AMRBS;403538;REG3;RACHMAT;081391599400;CP.Dwinanda Trismarindra;082327677131;INDIBIZ BISNIS PROMO 1S 100 MBPS ABN 535.000;CV Mega Anugerah "/>
    <s v="Account Manager"/>
    <m/>
    <m/>
    <m/>
    <m/>
    <m/>
    <m/>
    <m/>
    <m/>
    <s v="Management Janji"/>
    <s v="2026-10-02 08:00:00|Nama PIC : bapak nanda  No HP :  08112962506  Alt :   M Janji : (JUMAT/2/oktober/2026)  jam Pasang : 09:00  Note : hubungi pelanggan jika ingin kelokasi|40961371|MYDITA"/>
    <s v="FCC"/>
    <d v="2026-05-10T13:40:15"/>
    <m/>
    <m/>
    <s v="PS"/>
    <s v="MAJAPAHIT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2 08:00:00|Nama PIC : bapak nanda  No HP :  08112962506  Alt :   M Janji : (JUMAT/2/oktober/2026)  jam Pasang : 09:00  Note : hubungi pelanggan jika ingin kelokasi|40961371|MYDITA"/>
    <n v="2026"/>
    <n v="10"/>
    <n v="5"/>
    <d v="2026-10-05T00:00:00"/>
    <n v="-0.29166666666424135"/>
    <x v="0"/>
  </r>
  <r>
    <n v="963"/>
    <n v="1002626617"/>
    <n v="3"/>
    <x v="6"/>
    <n v="4"/>
    <s v="SEMARANG"/>
    <s v="INNER - SEMARANG JATENG UTARA"/>
    <s v="MJP"/>
    <s v="REG"/>
    <s v="AO"/>
    <x v="0"/>
    <s v="1P INET"/>
    <s v="Completed (PS)"/>
    <s v="RBS-Regional 3"/>
    <d v="2026-10-07T15:40:34"/>
    <d v="2026-10-10T18:42:57"/>
    <n v="69406023"/>
    <m/>
    <n v="142410346952"/>
    <s v="PT. Hua Qiang Engineering Indonesia"/>
    <s v="ODP-MJP-FCS/050 FCS/D04/050.01"/>
    <s v="WO065953448"/>
    <m/>
    <m/>
    <m/>
    <n v="110.465074"/>
    <n v="-7.0224690000000001"/>
    <s v="|MB00449|MYIA-084673588169/POI/bapak/085218797025/pthuaqiangengineeringindonesia@gmail.com"/>
    <s v="MYIB_ASSISTANT"/>
    <m/>
    <m/>
    <m/>
    <m/>
    <m/>
    <m/>
    <m/>
    <m/>
    <s v="Management Janji"/>
    <s v="2026-10-08 15:00:00 | Nama Pic : bu falen  No Hp Pic : 085218797025 No alt : - Jam Pemasangan : pagi  Tanggal Pemasangan : 8 Oktober 2026"/>
    <s v="FCC"/>
    <d v="2026-07-10T15:55:12"/>
    <d v="2026-10-08T15:00:00"/>
    <m/>
    <s v="PS"/>
    <s v="MAJAPAHIT"/>
    <s v="NO ADDON"/>
    <n v="20261010"/>
    <s v="Completed"/>
    <s v="HSI Bisnis PSB 70% - 50 Mbps"/>
    <s v="INDIBIZ"/>
    <m/>
    <m/>
    <d v="2026-10-08T15:00:00"/>
    <s v="2026-10-08 15:00:00 | Nama Pic : bu falen  No Hp Pic : 085218797025 No alt : - Jam Pemasangan : pagi  Tanggal Pemasangan : 8 Oktober 2026"/>
    <n v="2026"/>
    <n v="10"/>
    <n v="10"/>
    <d v="2026-10-10T00:00:00"/>
    <n v="1.375"/>
    <x v="2"/>
  </r>
  <r>
    <n v="964"/>
    <n v="1002625572"/>
    <n v="3"/>
    <x v="6"/>
    <n v="4"/>
    <s v="SEMARANG"/>
    <s v="INNER - SEMARANG JATENG UTARA"/>
    <s v="MJP"/>
    <s v="REG"/>
    <s v="AO"/>
    <x v="0"/>
    <s v="1P INET"/>
    <s v="Completed (PS)"/>
    <s v="RBS-Regional 3"/>
    <d v="2026-10-07T10:14:34"/>
    <d v="2026-10-08T11:28:05"/>
    <n v="69405539"/>
    <m/>
    <n v="142410346947"/>
    <s v="Kost Lestari"/>
    <s v="ODP-MJP-FBB/007 FBB/D01/007.01"/>
    <s v="WO065912748"/>
    <m/>
    <m/>
    <m/>
    <n v="110.464269"/>
    <n v="-7.0358090000000004"/>
    <s v="|MC20232|MYIA-047201023904/POI/Robiatul Jabati Zumaroh/082133536464/semarangkost10@gmail.com"/>
    <s v="MYIB_ASSISTANT"/>
    <m/>
    <m/>
    <m/>
    <m/>
    <m/>
    <m/>
    <m/>
    <m/>
    <s v="Management Janji"/>
    <s v="2026-10-08 08:00:00 | Nama :IBU BUDI No HP :082133536464 No Alternatif : M Janji : 08/10/2026 Jam Pasang : Pagi NoteÃ‚Â :  Hubungi terlebih dahulu sebelum ke lokasi"/>
    <s v="FCC"/>
    <d v="2026-07-10T10:25:27"/>
    <d v="2026-10-08T08:00:00"/>
    <m/>
    <s v="PS"/>
    <s v="MAJAPAHIT"/>
    <s v="NO ADDON"/>
    <n v="20261008"/>
    <s v="Completed"/>
    <s v="HSI Bisnis Basic Promo Hari Pelanggan Nasional PSB 70% - 50 Mbps"/>
    <s v="INDIBIZ"/>
    <m/>
    <m/>
    <d v="2026-10-08T08:00:00"/>
    <s v="2026-10-08 08:00:00 | Nama :IBU BUDI No HP :082133536464 No Alternatif : M Janji : 08/10/2026 Jam Pasang : Pagi NoteÃ‚Â :  Hubungi terlebih dahulu sebelum ke lokasi"/>
    <n v="2026"/>
    <n v="10"/>
    <n v="8"/>
    <d v="2026-10-08T00:00:00"/>
    <n v="-0.33333333333575865"/>
    <x v="0"/>
  </r>
  <r>
    <n v="965"/>
    <n v="1002628196"/>
    <n v="3"/>
    <x v="6"/>
    <n v="4"/>
    <s v="SEMARANG"/>
    <s v="INNER - SEMARANG JATENG UTARA"/>
    <s v="MJP"/>
    <s v="REG"/>
    <s v="AO"/>
    <x v="0"/>
    <s v="1P INET"/>
    <s v="Completed (PS)"/>
    <s v="RBS-Regional 3"/>
    <d v="2026-10-08T16:09:35"/>
    <d v="2026-10-09T15:09:05"/>
    <n v="69406702"/>
    <m/>
    <n v="142410346970"/>
    <s v="ARKANAA FLASHER"/>
    <s v="ODP-MJP-FED/040 FED/D06/040.01"/>
    <s v="WO066034454"/>
    <m/>
    <m/>
    <m/>
    <n v="110.46887040138201"/>
    <n v="-6.9865239766711502"/>
    <s v="|MN00447|MYIA-037766149102/POI/MIFTAKHIYAH /089529377021/hobikumahalbro@gmail.com"/>
    <s v="MYIB_ASSISTANT"/>
    <m/>
    <m/>
    <m/>
    <m/>
    <m/>
    <m/>
    <m/>
    <m/>
    <s v="Management Janji"/>
    <s v="2026-10-09 15:00:00 | Nama Pic : BP EKO No Hp Pic : 089529377021 Jam Pemasangan : 08:00 - 12.00 Tanggal Pemasangan : JUMAT 09 OKTOBER 2026 Info Tambahan : Hubungi pelanggan sebelum datang ke lokasi"/>
    <s v="FCC"/>
    <d v="2026-08-10T16:25:42"/>
    <d v="2026-10-09T15:00:00"/>
    <m/>
    <s v="PS"/>
    <s v="MAJAPAHIT"/>
    <s v="NO ADDON"/>
    <n v="20261009"/>
    <s v="Completed"/>
    <s v="HSI Bisnis Basic Promo Hari Pelanggan Nasional PSB 70% - 75 Mbps"/>
    <s v="INDIBIZ"/>
    <m/>
    <m/>
    <d v="2026-10-09T15:00:00"/>
    <s v="2026-10-09 15:00:00 | Nama Pic : BP EKO No Hp Pic : 089529377021 Jam Pemasangan : 08:00 - 12.00 Tanggal Pemasangan : JUMAT 09 OKTOBER 2026 Info Tambahan : Hubungi pelanggan sebelum datang ke lokasi"/>
    <n v="2026"/>
    <n v="10"/>
    <n v="9"/>
    <d v="2026-10-09T00:00:00"/>
    <n v="-0.625"/>
    <x v="0"/>
  </r>
  <r>
    <n v="966"/>
    <n v="1002630555"/>
    <n v="3"/>
    <x v="6"/>
    <n v="4"/>
    <s v="SEMARANG"/>
    <s v="INNER - SEMARANG JATENG UTARA"/>
    <s v="MJP"/>
    <s v="REG"/>
    <s v="AO"/>
    <x v="0"/>
    <s v="1P INET"/>
    <s v="Completed (PS)"/>
    <s v="RBS-Regional 3"/>
    <d v="2026-10-09T19:16:39"/>
    <d v="2026-10-11T14:05:01"/>
    <n v="69407672"/>
    <m/>
    <n v="142410346975"/>
    <s v="kos 3 saudara saputra"/>
    <s v="ODP-MJP-FEE/028 FEE/D02/028.01"/>
    <s v="WO066121954"/>
    <m/>
    <m/>
    <m/>
    <n v="110.449815"/>
    <n v="-6.968445"/>
    <s v="|MC20232|MYIA-050261587837/POI/ngadri/085100274147/putraherisetiawan737@gmail.com"/>
    <s v="MYIB_ASSISTANT"/>
    <m/>
    <m/>
    <m/>
    <m/>
    <m/>
    <m/>
    <m/>
    <m/>
    <s v="Management Janji"/>
    <s v="2026-10-11 08:00:00 | Nama Pic : BP NGADRI No Hp Pic : 085100274147 Jam Pemasangan : 08:00 - 12.00 Tanggal Pemasangan : SABTU 10 OKTOBER 2026 Info Tambahan : Hubungi pelanggan sebelum datang ke lokasi"/>
    <s v="FCC"/>
    <d v="2026-09-10T19:25:38"/>
    <d v="2026-10-11T08:00:00"/>
    <m/>
    <s v="PS"/>
    <s v="MAJAPAHIT"/>
    <s v="NO ADDON"/>
    <n v="20261011"/>
    <s v="Completed"/>
    <s v="HSI Bisnis Promo Hari Pelanggan Nasional PSB 70% - 50 Mbps"/>
    <s v="INDIBIZ"/>
    <m/>
    <m/>
    <d v="2026-10-11T08:00:00"/>
    <s v="2026-10-11 08:00:00 | Nama Pic : BP NGADRI No Hp Pic : 085100274147 Jam Pemasangan : 08:00 - 12.00 Tanggal Pemasangan : SABTU 10 OKTOBER 2026 Info Tambahan : Hubungi pelanggan sebelum datang ke lokasi"/>
    <n v="2026"/>
    <n v="10"/>
    <n v="11"/>
    <d v="2026-10-11T00:00:00"/>
    <n v="-0.33333333333575865"/>
    <x v="0"/>
  </r>
  <r>
    <n v="967"/>
    <n v="1002630593"/>
    <n v="3"/>
    <x v="6"/>
    <n v="4"/>
    <s v="SEMARANG"/>
    <s v="INNER - SEMARANG JATENG UTARA"/>
    <s v="MJP"/>
    <s v="REG"/>
    <s v="AO"/>
    <x v="0"/>
    <s v="1P INET"/>
    <s v="Completed (PS)"/>
    <s v="RBS-Regional 3"/>
    <d v="2026-10-10T07:23:41"/>
    <d v="2026-10-11T15:04:31"/>
    <n v="69407680"/>
    <m/>
    <n v="142410346579"/>
    <s v="Pemancingan putri Hawin"/>
    <s v="ODP-MJP-FCU/039 FCU/D02/039.01"/>
    <s v="WO066130002"/>
    <m/>
    <m/>
    <m/>
    <n v="110.545579"/>
    <n v="-7.0581620000000003"/>
    <s v="|MC50018|MYIA-046273039195/POI/Sugiyanto/081284501311/markento540@gmail.com"/>
    <s v="MYIB_ASSISTANT"/>
    <m/>
    <m/>
    <m/>
    <m/>
    <m/>
    <m/>
    <m/>
    <m/>
    <s v="Management Janji"/>
    <s v="2026-10-11 08:00:00 | Nama PIC : BAPAK Sugiyanto No HP : 081284501311 Alt :  M Janji : (MINGGU/11/OKTOBER/2026) jam Pasang : 09:00 Note : hubungi pelanggan jika ingin kelokasi"/>
    <s v="FCC"/>
    <d v="2026-10-10T07:40:22"/>
    <d v="2026-10-11T08:00:00"/>
    <m/>
    <s v="PS"/>
    <s v="MAJAPAHIT"/>
    <s v="NO ADDON"/>
    <n v="20261011"/>
    <s v="Completed"/>
    <s v="HSI Bisnis Promo Hari Pelanggan Nasional PSB 70% - 300 Mbps"/>
    <s v="INDIBIZ"/>
    <m/>
    <m/>
    <d v="2026-10-11T08:00:00"/>
    <s v="2026-10-11 08:00:00 | Nama PIC : BAPAK Sugiyanto No HP : 081284501311 Alt :  M Janji : (MINGGU/11/OKTOBER/2026) jam Pasang : 09:00 Note : hubungi pelanggan jika ingin kelokasi"/>
    <n v="2026"/>
    <n v="10"/>
    <n v="11"/>
    <d v="2026-10-11T00:00:00"/>
    <n v="-0.33333333333575865"/>
    <x v="0"/>
  </r>
  <r>
    <n v="968"/>
    <n v="1002632060"/>
    <n v="3"/>
    <x v="6"/>
    <n v="4"/>
    <s v="SEMARANG"/>
    <s v="INNER - SEMARANG JATENG UTARA"/>
    <s v="MJP"/>
    <s v="REG"/>
    <s v="AO"/>
    <x v="0"/>
    <s v="1P INET"/>
    <s v="Completed (PS)"/>
    <s v="RBS-Regional 3"/>
    <d v="2026-10-12T09:13:34"/>
    <d v="2026-10-13T17:15:20"/>
    <n v="69408365"/>
    <m/>
    <n v="142410346985"/>
    <s v="PT Hamsina Jaya"/>
    <s v="ODP-MJP-FCU/062 FCU/D04/062.01"/>
    <s v="WO066229530"/>
    <m/>
    <m/>
    <m/>
    <n v="110.58635"/>
    <n v="-7.0468409999999997"/>
    <s v="|MB00449|MYIA-015273142306/POI/bapak/085246554630/hamsinajaya.demak@seccogroup.id"/>
    <s v="MYIB_ASSISTANT"/>
    <m/>
    <m/>
    <m/>
    <m/>
    <m/>
    <m/>
    <m/>
    <m/>
    <s v="Management Janji"/>
    <s v="2026-10-13 11:00:00 | Tanggal: 13/10/2026 Jam Pasang: 11.00 Note: Hubungi sebelum ke lokasi, terimakasih.  "/>
    <s v="FCC"/>
    <d v="2026-12-10T09:24:56"/>
    <d v="2026-10-13T11:00:00"/>
    <m/>
    <s v="PS"/>
    <s v="MAJAPAHIT"/>
    <s v="NO ADDON"/>
    <n v="20261013"/>
    <s v="Completed"/>
    <s v="HSI Bisnis Promo Hari Pelanggan Nasional PSB 70% - 200 Mbps"/>
    <s v="INDIBIZ"/>
    <m/>
    <m/>
    <d v="2026-10-13T11:00:00"/>
    <s v="2026-10-13 11:00:00 | Tanggal: 13/10/2026 Jam Pasang: 11.00 Note: Hubungi sebelum ke lokasi, terimakasih.  "/>
    <n v="2026"/>
    <n v="10"/>
    <n v="13"/>
    <d v="2026-10-13T00:00:00"/>
    <n v="-0.45833333333575865"/>
    <x v="0"/>
  </r>
  <r>
    <n v="969"/>
    <n v="1002633388"/>
    <n v="3"/>
    <x v="6"/>
    <n v="4"/>
    <s v="SEMARANG"/>
    <s v="INNER - SEMARANG JATENG UTARA"/>
    <s v="MJP"/>
    <s v="REG"/>
    <s v="AO"/>
    <x v="0"/>
    <m/>
    <s v="9 | WFM - UN-SCS"/>
    <s v="RBS-Regional 3"/>
    <d v="2026-10-12T15:34:33"/>
    <d v="2026-10-15T14:39:58"/>
    <n v="69408834"/>
    <m/>
    <n v="142410346993"/>
    <s v="AZURA STABLE SEMARANG"/>
    <s v="ODP-MJP-FN/140"/>
    <s v="WO066319535"/>
    <m/>
    <m/>
    <m/>
    <n v="110.481216728931"/>
    <n v="-7.0573267277358998"/>
    <s v="|MC50030|/Kiki Agus Safitri/081386666457/azurastable05@gmail.com/Dimas Kertiyasa/403538/AM RACHMAT/AZURA STABLE SEMARANG"/>
    <s v="Account Manager"/>
    <m/>
    <m/>
    <m/>
    <m/>
    <m/>
    <m/>
    <m/>
    <m/>
    <s v="Management Janji"/>
    <s v="2026-10-14 08:00:00|Manja : 14 Okt 2026 Jam : Pagi (08.00) Note : Hubungi pelanggan terlebih dahulu|40971304|MYDITA"/>
    <s v="FCC"/>
    <d v="2026-12-10T15:39:48"/>
    <d v="2026-10-14T08:00:00"/>
    <m/>
    <s v="UNSC"/>
    <s v="MAJAPAHIT"/>
    <s v="NO ADDON"/>
    <m/>
    <s v="Inprogress Alpro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Manja : 14 Okt 2026 Jam : Pagi (08.00) Note : Hubungi pelanggan terlebih dahulu|40971304|MYDITA"/>
    <m/>
    <m/>
    <m/>
    <e v="#NUM!"/>
    <e v="#NUM!"/>
    <x v="1"/>
  </r>
  <r>
    <n v="970"/>
    <n v="1002626892"/>
    <n v="3"/>
    <x v="6"/>
    <n v="4"/>
    <s v="SEMARANG"/>
    <s v="INNER - SEMARANG JATENG UTARA"/>
    <s v="MJP"/>
    <s v="REG"/>
    <s v="AO"/>
    <x v="0"/>
    <s v="1P INET"/>
    <s v="100 | REVOKE COMPLETED"/>
    <s v="RBS-Regional 3"/>
    <d v="2026-10-07T17:49:34"/>
    <d v="2026-10-12T10:39:04"/>
    <n v="69406138"/>
    <m/>
    <n v="142410346950"/>
    <s v="MAX AUTO INDONESIA"/>
    <s v="ODP-MJP-FB/015 FB/D04/015.01"/>
    <s v="WO065965853"/>
    <m/>
    <m/>
    <m/>
    <n v="110.473710112273"/>
    <n v="-7.0116270614109597"/>
    <s v="MD|MYDB-20261007270432|DN00001/MN00300|MAX AUTO INDONESIA|085601487387"/>
    <s v="MYDIGIBIZPARTNER"/>
    <m/>
    <m/>
    <m/>
    <m/>
    <m/>
    <m/>
    <m/>
    <m/>
    <s v="Management Janji"/>
    <s v="2026-10-08 15:00:00 | Nama Pic : IBU VINA No Hp Pic : 085601487387 Jam Pemasangan : 08:00 - 12.00 Tanggal Pemasangan : KAMIS 08 OKTOBER 2026 Info Tambahan : Hubungi pelanggan sebelum datang ke lokasi"/>
    <s v="FCC"/>
    <d v="2026-07-10T17:55:12"/>
    <d v="2026-10-08T15:00:00"/>
    <s v="Kendala Pelanggan"/>
    <s v="REVOKE"/>
    <s v="MAJAPAHIT"/>
    <s v="NO ADDON"/>
    <m/>
    <s v="Revoke Completed"/>
    <s v="HSI Bisnis Promo Hari Pelanggan Nasional PSB 70% - 200 Mbps"/>
    <s v="INDIBIZ"/>
    <m/>
    <m/>
    <d v="2026-10-08T15:00:00"/>
    <s v="2026-10-08 15:00:00 | Nama Pic : IBU VINA No Hp Pic : 085601487387 Jam Pemasangan : 08:00 - 12.00 Tanggal Pemasangan : KAMIS 08 OKTOBER 2026 Info Tambahan : Hubungi pelanggan sebelum datang ke lokasi"/>
    <m/>
    <m/>
    <m/>
    <e v="#NUM!"/>
    <e v="#NUM!"/>
    <x v="1"/>
  </r>
  <r>
    <n v="971"/>
    <n v="1002626903"/>
    <n v="3"/>
    <x v="6"/>
    <n v="4"/>
    <s v="SEMARANG"/>
    <s v="INNER - SEMARANG JATENG UTARA"/>
    <s v="MJP"/>
    <s v="REG"/>
    <s v="AO"/>
    <x v="0"/>
    <s v="1P INET"/>
    <s v="100 | REVOKE COMPLETED"/>
    <s v="RBS-Regional 3"/>
    <d v="2026-10-07T17:56:39"/>
    <d v="2026-10-12T10:38:03"/>
    <n v="69406141"/>
    <m/>
    <n v="142410346953"/>
    <s v="MAX AUTO INDONESIA"/>
    <s v="ODP-MJP-FB/015 FB/D04/015.01"/>
    <s v="WO065966367"/>
    <m/>
    <m/>
    <m/>
    <n v="110.47372721135601"/>
    <n v="-7.0115761477923497"/>
    <s v="MD|MYDB-20261007270430|DN00001/MN00300|MAX AUTO INDONESIA|085601487387"/>
    <s v="MYDIGIBIZPARTNER"/>
    <m/>
    <m/>
    <m/>
    <m/>
    <m/>
    <m/>
    <m/>
    <m/>
    <s v="Management Janji"/>
    <s v="2026-10-08 15:00:00 | Nama Pic : IBU VINA No Hp Pic : 085601487387 Jam Pemasangan : 08:00 - 12.00 Tanggal Pemasangan : KAMIS 08 OKTOBER 2026 Info Tambahan : Hubungi pelanggan sebelum datang ke lokasi"/>
    <s v="FCC"/>
    <d v="2026-07-10T18:24:54"/>
    <d v="2026-10-08T15:00:00"/>
    <s v="Kendala Pelanggan"/>
    <s v="REVOKE"/>
    <s v="MAJAPAHIT"/>
    <s v="NO ADDON"/>
    <m/>
    <s v="Revoke Completed"/>
    <s v="HSI Bisnis Promo Hari Pelanggan Nasional PSB 70% - 100 Mbps"/>
    <s v="INDIBIZ"/>
    <m/>
    <m/>
    <d v="2026-10-08T15:00:00"/>
    <s v="2026-10-08 15:00:00 | Nama Pic : IBU VINA No Hp Pic : 085601487387 Jam Pemasangan : 08:00 - 12.00 Tanggal Pemasangan : KAMIS 08 OKTOBER 2026 Info Tambahan : Hubungi pelanggan sebelum datang ke lokasi"/>
    <m/>
    <m/>
    <m/>
    <e v="#NUM!"/>
    <e v="#NUM!"/>
    <x v="1"/>
  </r>
  <r>
    <n v="972"/>
    <n v="1002627779"/>
    <n v="3"/>
    <x v="6"/>
    <n v="4"/>
    <s v="SEMARANG"/>
    <s v="INNER - SEMARANG JATENG UTARA"/>
    <s v="SSL"/>
    <s v="REG"/>
    <s v="AO"/>
    <x v="0"/>
    <m/>
    <s v="Completed (PS)"/>
    <s v="RBS-Regional 3"/>
    <d v="2026-10-08T13:57:10"/>
    <d v="2026-10-08T15:17:53"/>
    <n v="69400295"/>
    <m/>
    <n v="141408117664"/>
    <s v="PT WIDJAJA PIRANTI TEKNOLOGI"/>
    <s v="ODP-SSL-FAJ/024"/>
    <s v="WO066016808"/>
    <m/>
    <m/>
    <m/>
    <n v="110.41800000000001"/>
    <n v="-6.9973000000000001"/>
    <s v="|MN02313|MYIA-063503641992/POI/Yessy Veronica Tatang/083821914909/noc@wptech.co.id"/>
    <s v="MYDIGIBIZPARTNER"/>
    <m/>
    <m/>
    <m/>
    <m/>
    <m/>
    <m/>
    <m/>
    <m/>
    <s v="Management Janji"/>
    <s v="2026-09-29 15:00:00 | Tanggal pemasangan : 29/09/2026  Jam pemasangan : 11.00  Info Tambahan : Hubungi pelanggan dulu sebelum ke Lokasi  terima kasih."/>
    <s v="FCC"/>
    <d v="2026-08-10T14:10:33"/>
    <m/>
    <m/>
    <s v="PS"/>
    <s v="X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09-29 15:00:00 | Tanggal pemasangan : 29/09/2026  Jam pemasangan : 11.00  Info Tambahan : Hubungi pelanggan dulu sebelum ke Lokasi  terima kasih."/>
    <n v="2026"/>
    <n v="10"/>
    <n v="8"/>
    <d v="2026-10-08T00:00:00"/>
    <n v="-0.29166666666424135"/>
    <x v="0"/>
  </r>
  <r>
    <n v="973"/>
    <n v="1002628908"/>
    <n v="3"/>
    <x v="6"/>
    <n v="4"/>
    <s v="SEMARANG"/>
    <s v="INNER - SEMARANG JATENG UTARA"/>
    <s v="SSL"/>
    <s v="REG"/>
    <s v="AO"/>
    <x v="0"/>
    <s v="1P INET"/>
    <s v="Completed (PS)"/>
    <s v="RBS-Regional 3"/>
    <d v="2026-10-09T09:17:35"/>
    <d v="2026-10-09T15:15:57"/>
    <n v="69407048"/>
    <m/>
    <n v="141408117672"/>
    <s v="DEWA MOTOR TENTARA PELAJAR, SEMARANG"/>
    <s v="ODP-SSL-FBP/033"/>
    <s v="WO066063961"/>
    <m/>
    <m/>
    <m/>
    <n v="110.43990299066201"/>
    <n v="-7.0097550515559002"/>
    <s v="|MN02672|MYIA-095208524773/POI/ Tri Hendra/081328809311/ap.finance@dewamotor.com"/>
    <s v="MYIB_ASSISTANT"/>
    <m/>
    <m/>
    <m/>
    <m/>
    <m/>
    <m/>
    <m/>
    <m/>
    <s v="Management Janji"/>
    <s v="2026-10-10 08:00:00 | Nama : BP DIDI (STAFF) No Hp : 081328809311 No Alt :  Tgl Pemasangan : 10 Oktober 2026 Interval : PAGI  Note : Hubungi pelanggan terlebih dahulu"/>
    <s v="FCC"/>
    <d v="2026-09-10T09:39:46"/>
    <d v="2026-10-10T08:00:00"/>
    <m/>
    <s v="PS"/>
    <s v="X"/>
    <s v="NO ADDON"/>
    <n v="20261009"/>
    <s v="Completed"/>
    <s v="HSI Bisnis Basic Promo Hari Pelanggan Nasional PSB 70% - 50 Mbps"/>
    <s v="INDIBIZ"/>
    <m/>
    <m/>
    <d v="2026-10-10T08:00:00"/>
    <s v="2026-10-10 08:00:00 | Nama : BP DIDI (STAFF) No Hp : 081328809311 No Alt :  Tgl Pemasangan : 10 Oktober 2026 Interval : PAGI  Note : Hubungi pelanggan terlebih dahulu"/>
    <n v="2026"/>
    <n v="10"/>
    <n v="9"/>
    <d v="2026-10-09T00:00:00"/>
    <n v="-1.3333333333357587"/>
    <x v="0"/>
  </r>
  <r>
    <n v="974"/>
    <n v="1002632388"/>
    <n v="3"/>
    <x v="6"/>
    <n v="4"/>
    <s v="SEMARANG"/>
    <s v="INNER - SEMARANG JATENG UTARA"/>
    <s v="SSL"/>
    <s v="REG"/>
    <s v="AO"/>
    <x v="0"/>
    <s v="1P INET"/>
    <s v="Completed (PS)"/>
    <s v="RBS-Regional 3"/>
    <d v="2026-10-12T10:32:41"/>
    <d v="2026-10-13T14:46:22"/>
    <n v="69408452"/>
    <m/>
    <n v="141408117792"/>
    <s v="PT PUSTAKARIZKI PUTRA"/>
    <s v="ODP-SSL-FH/02 FH/D02/01.02"/>
    <s v="WO066236917"/>
    <m/>
    <m/>
    <m/>
    <n v="110.4248788"/>
    <n v="-6.9959293999999996"/>
    <s v="|MN00966|MYIA-089740530278/POI/PRAMARTASHA DEWI SAVIRA, SIE/081227608908/pramartasha03@gmail.com"/>
    <s v="MYIB_ASSISTANT"/>
    <m/>
    <m/>
    <m/>
    <m/>
    <m/>
    <m/>
    <m/>
    <m/>
    <s v="Management Janji"/>
    <s v="2026-10-13 08:00:00 | Tanggal pemasangan: 13/10//2026 Jam pemasangan : pagi/siang Info Tambahan : Hubungi pelanggan dulu sebelum ke lokasi. terima kasih"/>
    <s v="FCC"/>
    <d v="2026-12-10T10:55:25"/>
    <d v="2026-10-13T08:00:00"/>
    <m/>
    <s v="PS"/>
    <s v="X"/>
    <s v="NO ADDON"/>
    <n v="20261013"/>
    <s v="Completed"/>
    <s v="HSI Bisnis Promo Hari Pelanggan Nasional PSB 70% - 50 Mbps"/>
    <s v="INDIBIZ"/>
    <m/>
    <m/>
    <d v="2026-10-13T08:00:00"/>
    <s v="2026-10-13 08:00:00 | Tanggal pemasangan: 13/10//2026 Jam pemasangan : pagi/siang Info Tambahan : Hubungi pelanggan dulu sebelum ke lokasi. terima kasih"/>
    <n v="2026"/>
    <n v="10"/>
    <n v="13"/>
    <d v="2026-10-13T00:00:00"/>
    <n v="-0.33333333333575865"/>
    <x v="0"/>
  </r>
  <r>
    <n v="975"/>
    <n v="1002635731"/>
    <n v="3"/>
    <x v="6"/>
    <n v="4"/>
    <s v="SEMARANG"/>
    <s v="INNER - SEMARANG JATENG UTARA"/>
    <s v="SSL"/>
    <s v="REG"/>
    <s v="AO"/>
    <x v="0"/>
    <s v="1P INET"/>
    <s v="Completed (PS)"/>
    <s v="RBS-Regional 3"/>
    <d v="2026-10-13T17:04:34"/>
    <d v="2026-10-15T15:26:14"/>
    <n v="69409677"/>
    <m/>
    <n v="141408117797"/>
    <s v="PT MENTARI SAMUDERA ABADI"/>
    <s v="ODP-SSL-FAX/069 FAX/D10/069.01"/>
    <s v="WO066357678"/>
    <m/>
    <m/>
    <m/>
    <n v="110.41551509999999"/>
    <n v="-6.9933158000000004"/>
    <s v="|MYIB-CUST|MYTN-051288066516/POI/MSA/081210064059/it_msa@outlook.com"/>
    <s v="MYINDIBIZ"/>
    <m/>
    <m/>
    <m/>
    <m/>
    <m/>
    <m/>
    <m/>
    <m/>
    <s v="Management Janji"/>
    <s v="2026-10-14 15:00:00 | Nama PIC : Josephine No HP : 081210064059 Alt : 085236242114 Tgl Pemasangan : 14 Oktober 2026 Interval : PAGI / SIANG Note : Hubungi pelanggan terlebih dahulu"/>
    <s v="FCC"/>
    <s v="13-10-2026 17:09:57"/>
    <d v="2026-10-14T15:00:00"/>
    <m/>
    <s v="PS"/>
    <s v="X"/>
    <s v="NETMONK"/>
    <n v="20261015"/>
    <s v="Completed"/>
    <s v="HSI Bisnis Basic Bundling Netmonk Promo H2 2026 PSB 70% - 150 Mbps"/>
    <s v="INDIBIZ"/>
    <m/>
    <m/>
    <d v="2026-10-14T15:00:00"/>
    <s v="2026-10-14 15:00:00 | Nama PIC : Josephine No HP : 081210064059 Alt : 085236242114 Tgl Pemasangan : 14 Oktober 2026 Interval : PAGI / SIANG Note : Hubungi pelanggan terlebih dahulu"/>
    <n v="2026"/>
    <n v="10"/>
    <n v="15"/>
    <d v="2026-10-15T00:00:00"/>
    <n v="0.375"/>
    <x v="0"/>
  </r>
  <r>
    <n v="976"/>
    <n v="1002636461"/>
    <n v="3"/>
    <x v="2"/>
    <n v="4"/>
    <s v="PURWOKERTO"/>
    <s v="PURWOKERTO"/>
    <s v="AJB"/>
    <s v="REG"/>
    <s v="AO"/>
    <x v="0"/>
    <s v="1P INET"/>
    <s v="Completed (PS)"/>
    <s v="RBS-Regional 3"/>
    <d v="2026-10-14T11:10:35"/>
    <d v="2026-10-15T14:35:46"/>
    <n v="69409991"/>
    <m/>
    <n v="143387116909"/>
    <s v="SD NEGERI BANJARANYAR"/>
    <s v="ODP-AJB-FP/025 FP/D02/025.01"/>
    <s v="WO066390244"/>
    <m/>
    <m/>
    <m/>
    <n v="109.07843200000001"/>
    <n v="-7.3661149999999997"/>
    <s v="|MC00213|MYIA-016129576503/POI/RIO ARIEF NIRMALA/082220184194/rionirmala29@guru.sd.belajar.id"/>
    <s v="MYIB_ASSISTANT"/>
    <m/>
    <m/>
    <m/>
    <m/>
    <m/>
    <m/>
    <m/>
    <m/>
    <s v="Management Janji"/>
    <s v="2026-10-15 11:00:00 | Jam pemasangan : 12.00 Info Tambahan : Hubungi pelanggan dulu sebelum ke lokasi terimakasih  "/>
    <s v="FCC"/>
    <s v="14-10-2026 11:25:06"/>
    <d v="2026-10-15T11:00:00"/>
    <m/>
    <s v="PS"/>
    <s v="AJIBARANG"/>
    <s v="NO ADDON"/>
    <n v="20261015"/>
    <s v="Completed"/>
    <s v="HSI Bisnis Basic Promo Hari Pelanggan Nasional PSB 70% - 50 Mbps"/>
    <s v="INDIBIZ"/>
    <m/>
    <m/>
    <d v="2026-10-15T11:00:00"/>
    <s v="2026-10-15 11:00:00 | Jam pemasangan : 12.00 Info Tambahan : Hubungi pelanggan dulu sebelum ke lokasi terimakasih  "/>
    <n v="2026"/>
    <n v="10"/>
    <n v="15"/>
    <d v="2026-10-15T00:00:00"/>
    <n v="-0.45833333333575865"/>
    <x v="0"/>
  </r>
  <r>
    <n v="977"/>
    <n v="1002637917"/>
    <n v="3"/>
    <x v="2"/>
    <n v="4"/>
    <s v="PURWOKERTO"/>
    <s v="PURWOKERTO"/>
    <s v="AJB"/>
    <s v="REG"/>
    <s v="AO"/>
    <x v="0"/>
    <s v="1P INET"/>
    <s v="MIE - SEND SURVEY"/>
    <s v="RBS-Regional 3"/>
    <d v="2026-10-15T09:53:35"/>
    <d v="2026-10-15T09:56:01"/>
    <n v="69410588"/>
    <m/>
    <n v="143387115928"/>
    <s v="SMK MUHAMMADIYAH 2 ajibarang"/>
    <s v="ODP-AJB-FA/027 FA/D03/027.01"/>
    <s v="WO066454566"/>
    <m/>
    <m/>
    <m/>
    <n v="109.07942439999999"/>
    <n v="-7.4051666999999997"/>
    <s v="|MC80052|MYIA-058957727018/POI/DEDI RUBIANTO/085894970423/mudaajb92@gmail.com"/>
    <s v="MYIB_ASSISTANT"/>
    <m/>
    <m/>
    <m/>
    <m/>
    <m/>
    <m/>
    <m/>
    <m/>
    <s v="Management Janji"/>
    <s v="2026-10-16 11:00:00 | Jam pemasangan : 08.00 - 12.00 Waktu pemasangan : 15 oktober 2026 Info Tambahan : Hubungi pelanggan dulu sebelum ke lokasi terimakasih"/>
    <s v="FCC"/>
    <s v="15-10-2026 09:54:50"/>
    <d v="2026-10-16T11:00:00"/>
    <m/>
    <s v="SURVEY_NEW_MANJA"/>
    <s v="AJIBARANG"/>
    <s v="NO ADDON"/>
    <m/>
    <s v="MIE - SEND SURVEY"/>
    <s v="HSI Bisnis Promo Hari Pelanggan Nasional PSB 70% - 200 Mbps"/>
    <s v="INDIBIZ"/>
    <m/>
    <m/>
    <d v="2026-10-16T11:00:00"/>
    <s v="2026-10-16 11:00:00 | Jam pemasangan : 08.00 - 12.00 Waktu pemasangan : 15 oktober 2026 Info Tambahan : Hubungi pelanggan dulu sebelum ke lokasi terimakasih"/>
    <m/>
    <m/>
    <m/>
    <e v="#NUM!"/>
    <e v="#NUM!"/>
    <x v="1"/>
  </r>
  <r>
    <n v="978"/>
    <n v="1002622979"/>
    <n v="3"/>
    <x v="2"/>
    <n v="4"/>
    <s v="PURWOKERTO"/>
    <s v="PURWOKERTO"/>
    <s v="BRD"/>
    <s v="REG"/>
    <s v="AO"/>
    <x v="0"/>
    <s v="1P INET"/>
    <s v="Completed (PS)"/>
    <s v="RBS-Regional 3"/>
    <d v="2026-10-05T15:50:41"/>
    <d v="2026-10-06T12:33:39"/>
    <n v="69404537"/>
    <m/>
    <n v="146396100746"/>
    <s v="PEMERINTAH DESA KARANG TENGAH BATURRADEN"/>
    <s v="ODP-BRD-FE/018"/>
    <s v="WO065793594"/>
    <m/>
    <m/>
    <m/>
    <n v="109.2243722"/>
    <n v="-7.3455763000000003"/>
    <s v="|MC00213|MYIA-000911025645/POI/TRI YANI/085188161818/pemdeskarangtengahbaturraden@gmail.com"/>
    <s v="MYIB_ASSISTANT"/>
    <m/>
    <m/>
    <m/>
    <m/>
    <m/>
    <m/>
    <m/>
    <m/>
    <s v="Management Janji"/>
    <s v="2026-10-06 15:00:00 | Nama PIC : Ibu Tri No HP : 085188161818 Alt : - M Janji : 06 Okt 2026 Jam Pasang : Pagi / Siang Note : hubungi pelanggan jika ingin kelokasi "/>
    <s v="FCC"/>
    <d v="2026-05-10T16:25:46"/>
    <d v="2026-10-06T15:00:00"/>
    <m/>
    <s v="PS"/>
    <s v="X"/>
    <s v="NO ADDON"/>
    <n v="20261006"/>
    <s v="Completed"/>
    <s v="HSI Bisnis Basic Promo Hari Pelanggan Nasional PSB 70% - 100 Mbps Dual Band"/>
    <s v="INDIBIZ"/>
    <m/>
    <m/>
    <d v="2026-10-06T15:00:00"/>
    <s v="2026-10-06 15:00:00 | Nama PIC : Ibu Tri No HP : 085188161818 Alt : - M Janji : 06 Okt 2026 Jam Pasang : Pagi / Siang Note : hubungi pelanggan jika ingin kelokasi "/>
    <n v="2026"/>
    <n v="10"/>
    <n v="6"/>
    <d v="2026-10-06T00:00:00"/>
    <n v="-0.625"/>
    <x v="0"/>
  </r>
  <r>
    <n v="979"/>
    <n v="1002622520"/>
    <n v="3"/>
    <x v="2"/>
    <n v="4"/>
    <s v="PURWOKERTO"/>
    <s v="PURWOKERTO"/>
    <s v="CLO"/>
    <s v="REG"/>
    <s v="AO"/>
    <x v="0"/>
    <m/>
    <s v="Completed (PS)"/>
    <s v="RBS-Regional 3"/>
    <d v="2026-10-05T13:53:45"/>
    <d v="2026-10-05T14:58:37"/>
    <n v="69403732"/>
    <m/>
    <n v="146388101348"/>
    <s v="Semesta Corp"/>
    <s v="ODP-CLO-FB/003"/>
    <s v="WO065776194"/>
    <m/>
    <m/>
    <m/>
    <n v="109.14047956466599"/>
    <n v="-7.38515179463427"/>
    <s v="|MC00213|MYIA-075139826598/POI/NOVIATUN/081548587086/semestacorp22@gmail.com"/>
    <s v="Sales Profesional"/>
    <m/>
    <m/>
    <m/>
    <m/>
    <m/>
    <m/>
    <m/>
    <m/>
    <s v="Management Janji"/>
    <s v="2026-10-05 08:00:00 | Nama PIC : Ayas  No HP : Ayas  No Alt :   M Janji : 04 Okt 2026  Jam Pasang : Pagi / Siang  Note : hubungi pelanggan jika ingin ke lokasi, terima kasih"/>
    <s v="FCC"/>
    <d v="2026-05-10T14:25:44"/>
    <m/>
    <m/>
    <s v="PS"/>
    <s v="AJIBARANG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5T07:00:00"/>
    <s v="2026-10-05 08:00:00 | Nama PIC : Ayas  No HP : Ayas  No Alt :   M Janji : 04 Okt 2026  Jam Pasang : Pagi / Siang  Note : hubungi pelanggan jika ingin ke lokasi, terima kasih"/>
    <n v="2026"/>
    <n v="10"/>
    <n v="5"/>
    <d v="2026-10-05T00:00:00"/>
    <n v="-0.29166666666424135"/>
    <x v="0"/>
  </r>
  <r>
    <n v="980"/>
    <n v="1002621149"/>
    <n v="3"/>
    <x v="2"/>
    <n v="4"/>
    <s v="PURWOKERTO"/>
    <s v="PURWOKERTO"/>
    <s v="CLO"/>
    <s v="REG"/>
    <s v="AO"/>
    <x v="0"/>
    <s v="1P INET"/>
    <s v="102 | FOLLOW UP COMPLETED"/>
    <s v="RBS-Regional 3"/>
    <d v="2026-10-03T17:01:35"/>
    <d v="2026-10-05T13:53:45"/>
    <n v="69403732"/>
    <m/>
    <n v="146388101172"/>
    <s v="Semesta Corp"/>
    <s v="ODP-CLO-FB/003 FB/D01/003.01"/>
    <s v="WO065670445"/>
    <m/>
    <m/>
    <m/>
    <n v="109.142276"/>
    <n v="-7.3840370000000002"/>
    <s v="|MC00213|MYIA-075139826598/POI/NOVIATUN/081548587086/semestacorp22@gmail.com"/>
    <s v="MYIB_ASSISTANT"/>
    <m/>
    <m/>
    <m/>
    <m/>
    <m/>
    <m/>
    <m/>
    <m/>
    <s v="Management Janji"/>
    <s v="2026-10-05 08:00:00 | Nama PIC : Ayas No HP : Ayas No Alt :  M Janji : 04 Okt 2026 Jam Pasang : Pagi / Siang Note : hubungi pelanggan jika ingin ke lokasi, terima kasih"/>
    <s v="FCC"/>
    <d v="2026-03-10T17:25:31"/>
    <d v="2026-10-05T08:00:00"/>
    <s v="Kendala Lainnya"/>
    <s v="REVOKE"/>
    <s v="AJIBARANG"/>
    <s v="NO ADDON"/>
    <m/>
    <s v="Follow Up Revoke Completed, New Order ID : SC1002622520"/>
    <s v="HSI Bisnis Promo Hari Pelanggan Nasional PSB 70% - 150 Mbps"/>
    <s v="INDIBIZ"/>
    <m/>
    <m/>
    <d v="2026-10-05T08:00:00"/>
    <s v="2026-10-05 08:00:00 | Nama PIC : Ayas No HP : Ayas No Alt :  M Janji : 04 Okt 2026 Jam Pasang : Pagi / Siang Note : hubungi pelanggan jika ingin ke lokasi, terima kasih"/>
    <m/>
    <m/>
    <m/>
    <e v="#NUM!"/>
    <e v="#NUM!"/>
    <x v="1"/>
  </r>
  <r>
    <n v="981"/>
    <n v="1002638892"/>
    <n v="3"/>
    <x v="2"/>
    <n v="4"/>
    <s v="PURWOKERTO"/>
    <s v="PURWOKERTO"/>
    <s v="CLO"/>
    <s v="REG"/>
    <s v="AO"/>
    <x v="0"/>
    <s v="1P INET"/>
    <s v="MIE - SEND SURVEY"/>
    <s v="RBS-Regional 3"/>
    <d v="2026-10-15T15:19:41"/>
    <d v="2026-10-15T15:22:03"/>
    <n v="69410970"/>
    <m/>
    <n v="146388102444"/>
    <s v="TOKO WIDJAYA CILONGOK"/>
    <s v="ODP-CLO-FJ/021 FJ/D01/021.01"/>
    <s v="WO066490581"/>
    <m/>
    <m/>
    <m/>
    <n v="109.13842699999999"/>
    <n v="-7.42035"/>
    <s v="|MC00213|MYIA-000332827782/POI/ADIB SOFA ABDILLAH/085397177734/adibshofa89@gmail.com"/>
    <s v="MYIB_ASSISTANT"/>
    <m/>
    <m/>
    <m/>
    <m/>
    <m/>
    <m/>
    <m/>
    <m/>
    <s v="Management Janji"/>
    <s v="2026-10-16 15:00:00 | Jam pemasangan : 08.00 - 12.00 Waktu pemasangan : 15 oktober 2026 Info Tambahan : Hubungi pelanggan dulu sebelum ke lokasi terimakasih"/>
    <s v="FCC"/>
    <s v="15-10-2026 15:25:33"/>
    <d v="2026-10-16T15:00:00"/>
    <m/>
    <s v="SURVEY_NEW_MANJA"/>
    <s v="AJIBARANG"/>
    <s v="NO ADDON"/>
    <m/>
    <s v="MIE - SEND SURVEY"/>
    <s v="HSI Bisnis Promo Hari Pelanggan Nasional PSB 70% - 150 Mbps"/>
    <s v="INDIBIZ"/>
    <m/>
    <m/>
    <d v="2026-10-16T15:00:00"/>
    <s v="2026-10-16 15:00:00 | Jam pemasangan : 08.00 - 12.00 Waktu pemasangan : 15 oktober 2026 Info Tambahan : Hubungi pelanggan dulu sebelum ke lokasi terimakasih"/>
    <m/>
    <m/>
    <m/>
    <e v="#NUM!"/>
    <e v="#NUM!"/>
    <x v="1"/>
  </r>
  <r>
    <n v="982"/>
    <n v="1002621493"/>
    <n v="3"/>
    <x v="2"/>
    <n v="4"/>
    <s v="PURWOKERTO"/>
    <s v="PURWOKERTO"/>
    <s v="PWT"/>
    <s v="REG"/>
    <s v="AO"/>
    <x v="0"/>
    <s v="1P INET"/>
    <s v="Completed (PS)"/>
    <s v="RBS-Regional 3"/>
    <d v="2026-10-04T16:52:34"/>
    <d v="2026-10-05T13:18:34"/>
    <n v="69403976"/>
    <m/>
    <n v="146303629404"/>
    <s v="SAFE BAKERY"/>
    <s v="ODP-PWT-FAY/109"/>
    <s v="WO065719670"/>
    <m/>
    <m/>
    <m/>
    <n v="109.251953"/>
    <n v="-7.4038040000000001"/>
    <s v="|MN02701|MYIA-041447247225/POI/Muhammad habib azis /081511312217/bakerysafe411@gmail.com"/>
    <s v="MYIB_ASSISTANT"/>
    <m/>
    <m/>
    <m/>
    <m/>
    <m/>
    <m/>
    <m/>
    <m/>
    <s v="Management Janji"/>
    <s v="2026-10-05 15:00:00 | Tanggal Pemasangan : 05 Oktober 2026 Jam Pemasangan : 08:00 15:00 Info Tambahan : Hubungi pelanggan dulu sebelum ke lokasi terimakasih"/>
    <s v="FCC"/>
    <d v="2026-04-10T16:55:40"/>
    <d v="2026-10-05T15:00:00"/>
    <m/>
    <s v="PS"/>
    <s v="X"/>
    <s v="NO ADDON"/>
    <n v="20261005"/>
    <s v="Completed"/>
    <s v="HSI Bisnis Basic Promo Hari Pelanggan Nasional PSB 70% - 50 Mbps"/>
    <s v="INDIBIZ"/>
    <m/>
    <m/>
    <d v="2026-10-05T15:00:00"/>
    <s v="2026-10-05 15:00:00 | Tanggal Pemasangan : 05 Oktober 2026 Jam Pemasangan : 08:00 15:00 Info Tambahan : Hubungi pelanggan dulu sebelum ke lokasi terimakasih"/>
    <n v="2026"/>
    <n v="10"/>
    <n v="5"/>
    <d v="2026-10-05T00:00:00"/>
    <n v="-0.625"/>
    <x v="0"/>
  </r>
  <r>
    <n v="983"/>
    <n v="1002622603"/>
    <n v="3"/>
    <x v="2"/>
    <n v="4"/>
    <s v="PURWOKERTO"/>
    <s v="PURWOKERTO"/>
    <s v="PWT"/>
    <s v="REG"/>
    <s v="AO"/>
    <x v="0"/>
    <m/>
    <s v="Completed (PS)"/>
    <s v="RBS-Regional 3"/>
    <d v="2026-10-05T14:16:07"/>
    <d v="2026-10-06T13:51:09"/>
    <n v="69404398"/>
    <m/>
    <n v="146303629414"/>
    <s v="TOYO HOTEL"/>
    <s v="ODP-PWT-FEF/002"/>
    <s v="WO065803356"/>
    <m/>
    <m/>
    <m/>
    <n v="109.2297633"/>
    <n v="-7.4354452000000002"/>
    <s v="PSB;MN02713;TOYO HOTEL;081267569533;PSB HSI BISNIS 150MBPS REGULER;rahmat.d4445@gmail.com;PAK RAHMAT;-7.43562963961115, 109.2293290496296"/>
    <s v="MYDIGIBIZPARTNER"/>
    <m/>
    <m/>
    <m/>
    <m/>
    <m/>
    <m/>
    <m/>
    <m/>
    <s v="Management Janji"/>
    <s v="2026-10-06 15:00:00|Jam Pemasangan : 08:00 - 12.00 Tanggal Pemasangan : SELASA 06 OKTOBER 2026 Info Tambahan : Hubungi pelanggan sebelum datang ke lokasi|40981184|MYDITA"/>
    <s v="FCC"/>
    <d v="2026-05-10T14:25:44"/>
    <d v="2026-10-06T15:00:00"/>
    <m/>
    <s v="PS"/>
    <s v="X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15:00:00"/>
    <s v="2026-10-06 15:00:00|Jam Pemasangan : 08:00 - 12.00 Tanggal Pemasangan : SELASA 06 OKTOBER 2026 Info Tambahan : Hubungi pelanggan sebelum datang ke lokasi|40981184|MYDITA"/>
    <n v="2026"/>
    <n v="10"/>
    <n v="6"/>
    <d v="2026-10-06T00:00:00"/>
    <n v="-0.625"/>
    <x v="0"/>
  </r>
  <r>
    <n v="984"/>
    <n v="1002622447"/>
    <n v="3"/>
    <x v="2"/>
    <n v="4"/>
    <s v="PURWOKERTO"/>
    <s v="PURWOKERTO"/>
    <s v="PWT"/>
    <s v="REG"/>
    <s v="AO"/>
    <x v="0"/>
    <m/>
    <s v="Completed (PS)"/>
    <s v="RBS-Regional 3"/>
    <d v="2026-10-05T13:33:11"/>
    <d v="2026-10-05T15:38:13"/>
    <n v="69402655"/>
    <m/>
    <n v="146303629411"/>
    <s v="PT. Karya Asta Sedana"/>
    <s v="ODP-PWT-FAH/050"/>
    <s v="WO065773430"/>
    <m/>
    <m/>
    <m/>
    <n v="109.21751690000001"/>
    <n v="-7.4438532000000004"/>
    <s v="|MB00449|MYIA-024919532417/POI/bapak/085212553798/sutra.rizyan@kas.co.id"/>
    <s v="Sales Profesional"/>
    <m/>
    <m/>
    <m/>
    <m/>
    <m/>
    <m/>
    <m/>
    <m/>
    <s v="Management Janji"/>
    <s v="2026-10-02 15:00:00 | Tgl pemasangan : 2 Oktober 2026  Jam pemasangan : pagi siang  Info Tambahan : Hubungi pelanggan dulu sebelum ke lokasi  terimakasih   "/>
    <s v="FCC"/>
    <d v="2026-05-10T13:40:15"/>
    <m/>
    <m/>
    <s v="PS"/>
    <s v="X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2 15:00:00 | Tgl pemasangan : 2 Oktober 2026  Jam pemasangan : pagi siang  Info Tambahan : Hubungi pelanggan dulu sebelum ke lokasi  terimakasih   "/>
    <n v="2026"/>
    <n v="10"/>
    <n v="5"/>
    <d v="2026-10-05T00:00:00"/>
    <n v="-0.29166666666424135"/>
    <x v="0"/>
  </r>
  <r>
    <n v="985"/>
    <n v="1002622030"/>
    <n v="3"/>
    <x v="2"/>
    <n v="4"/>
    <s v="PURWOKERTO"/>
    <s v="PURWOKERTO"/>
    <s v="PWT"/>
    <s v="REG"/>
    <s v="AO"/>
    <x v="0"/>
    <m/>
    <s v="Completed (PS)"/>
    <s v="RBS-Regional 3"/>
    <d v="2026-10-05T10:50:45"/>
    <d v="2026-10-05T16:14:28"/>
    <n v="69404191"/>
    <m/>
    <n v="146303629398"/>
    <s v="PT SUMBER HIDUP SEHAT/VIVA APOTEK BANYUMAS"/>
    <s v="ODP-PWT-FBH/137"/>
    <s v="WO065758357"/>
    <m/>
    <m/>
    <m/>
    <n v="109.22663990642801"/>
    <n v="-7.3957968976691397"/>
    <s v="AMRBS;405075;REG3;KATATA VEKANIDYA;082225049060;CP.Vindya Rustama Wardhana;081327371234;PAKET 50MBPS ABN 355.000;PT SUMBER HIDUP SEHAT/VIVA APOTEK BANYUMAS;Pemasangan untuk rumah IT"/>
    <s v="Account Manager"/>
    <m/>
    <m/>
    <m/>
    <m/>
    <m/>
    <m/>
    <m/>
    <m/>
    <s v="Management Janji"/>
    <s v="2026-10-06 08:00:00|Tanggal Pemasangan : 06 Oktober 2026 Jam Pemasangan : 08:00 15:00 Info Tambahan : Hubungi pelanggan dulu sebelum ke lokasi terimakasih|40961370|MYDITA"/>
    <s v="FCC"/>
    <d v="2026-05-10T11:40:04"/>
    <d v="2026-10-06T08:00:00"/>
    <m/>
    <s v="PS"/>
    <s v="X"/>
    <s v="NO ADDON"/>
    <n v="202610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6T08:00:00"/>
    <s v="2026-10-06 08:00:00|Tanggal Pemasangan : 06 Oktober 2026 Jam Pemasangan : 08:00 15:00 Info Tambahan : Hubungi pelanggan dulu sebelum ke lokasi terimakasih|40961370|MYDITA"/>
    <n v="2026"/>
    <n v="10"/>
    <n v="5"/>
    <d v="2026-10-05T00:00:00"/>
    <n v="-1.3333333333357587"/>
    <x v="0"/>
  </r>
  <r>
    <n v="986"/>
    <n v="1002621669"/>
    <n v="3"/>
    <x v="2"/>
    <n v="4"/>
    <s v="PURWOKERTO"/>
    <s v="PURWOKERTO"/>
    <s v="PWT"/>
    <s v="REG"/>
    <s v="AO"/>
    <x v="0"/>
    <s v="1P INET"/>
    <s v="Completed (PS)"/>
    <s v="RBS-Regional 3"/>
    <d v="2026-10-05T09:02:44"/>
    <d v="2026-10-06T12:51:05"/>
    <n v="69404069"/>
    <m/>
    <n v="146303629397"/>
    <s v="Inter Aplikasi Helens Purwokerto"/>
    <s v="ODP-PWT-FBE/048 FBE/D04/048.01"/>
    <s v="WO065739224"/>
    <m/>
    <m/>
    <m/>
    <n v="109.243445880759"/>
    <n v="-7.43491500974734"/>
    <s v="|MB00449|MYIA-045528304682/POI/bapak/085155224905/witria@interapps.id"/>
    <s v="MYIB_ASSISTANT"/>
    <m/>
    <m/>
    <m/>
    <m/>
    <m/>
    <m/>
    <m/>
    <m/>
    <s v="Management Janji"/>
    <s v="2026-10-06 08:00:00 | No HP : 085155224905 No Alt : - M Janji : 06 Oktober 2026 Jam Pasang : Pagi / Siang Note : hubungi pelanggan jika ingin kelokasi "/>
    <s v="FCC"/>
    <d v="2026-05-10T09:25:13"/>
    <d v="2026-10-06T08:00:00"/>
    <m/>
    <s v="PS"/>
    <s v="X"/>
    <s v="NO ADDON"/>
    <n v="20261006"/>
    <s v="Completed"/>
    <s v="HSI Bisnis Promo Hari Pelanggan Nasional PSB 70% - 300 Mbps"/>
    <s v="INDIBIZ"/>
    <m/>
    <m/>
    <d v="2026-10-06T08:00:00"/>
    <s v="2026-10-06 08:00:00 | No HP : 085155224905 No Alt : - M Janji : 06 Oktober 2026 Jam Pasang : Pagi / Siang Note : hubungi pelanggan jika ingin kelokasi "/>
    <n v="2026"/>
    <n v="10"/>
    <n v="6"/>
    <d v="2026-10-06T00:00:00"/>
    <n v="-0.33333333333575865"/>
    <x v="0"/>
  </r>
  <r>
    <n v="987"/>
    <n v="1002624645"/>
    <n v="3"/>
    <x v="2"/>
    <n v="4"/>
    <s v="PURWOKERTO"/>
    <s v="PURWOKERTO"/>
    <s v="PWT"/>
    <s v="REG"/>
    <s v="AO"/>
    <x v="0"/>
    <s v="1P INET"/>
    <s v="Completed (PS)"/>
    <s v="RBS-Regional 3"/>
    <d v="2026-10-06T14:52:35"/>
    <d v="2026-10-07T11:53:20"/>
    <n v="69405199"/>
    <m/>
    <n v="146303629437"/>
    <s v="PEMERINTAH KELURAHAN PABUWARAN"/>
    <s v="ODP-PWT-FAQ/048"/>
    <s v="WO065867214"/>
    <m/>
    <m/>
    <m/>
    <n v="109.2445608"/>
    <n v="-7.3938115"/>
    <s v="|MC00213|MYIA-018412143802/POI/WINARNI/085865840531/kel.pabuwaran@gmail.com"/>
    <s v="MYIB_ASSISTANT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4:55:39"/>
    <d v="2026-10-07T11:00:00"/>
    <m/>
    <s v="PS"/>
    <s v="X"/>
    <s v="NO ADDON"/>
    <n v="20261007"/>
    <s v="Completed"/>
    <s v="HSI Bisnis Basic Promo Hari Pelanggan Nasional PSB 70% - 100 Mbps Dual Band"/>
    <s v="INDIBIZ"/>
    <m/>
    <m/>
    <d v="2026-10-07T11:00:00"/>
    <s v="2026-10-07 11:00:00 | Tanggal pemasangan : 07 OKTOBER 2026 Jam pemasangan : pagi/siang Info Tambahan : Hubungi pelanggan dulu sebelum ke lokasi terima kasih"/>
    <n v="2026"/>
    <n v="10"/>
    <n v="7"/>
    <d v="2026-10-07T00:00:00"/>
    <n v="-0.45833333333575865"/>
    <x v="0"/>
  </r>
  <r>
    <n v="988"/>
    <n v="1002624799"/>
    <n v="3"/>
    <x v="2"/>
    <n v="4"/>
    <s v="PURWOKERTO"/>
    <s v="PURWOKERTO"/>
    <s v="PWT"/>
    <s v="REG"/>
    <s v="AO"/>
    <x v="0"/>
    <m/>
    <s v="Completed (PS)"/>
    <s v="RBS-Regional 3"/>
    <d v="2026-10-06T15:36:40"/>
    <d v="2026-10-10T16:37:18"/>
    <n v="69405243"/>
    <m/>
    <n v="146303629433"/>
    <s v="PLANET SHOES"/>
    <s v="ODP-PWT-FN/048"/>
    <s v="WO066088554"/>
    <m/>
    <m/>
    <m/>
    <n v="109.242863792272"/>
    <n v="-7.4168605733043496"/>
    <s v="PSB;MN02713;PLANET SHOES;089601012313;PSB HSI BISNIS 75MBPS PROMO;planetshoes151@gmail.com;FATHUL NURUL HUDA;-7.4168024954789935, 109.24296426788062"/>
    <s v="MYDIGIBIZPARTNER"/>
    <m/>
    <m/>
    <m/>
    <m/>
    <m/>
    <m/>
    <m/>
    <m/>
    <s v="Management Janji"/>
    <s v="2026-10-12 08:00:00|Nama PIC : PLANET SHOES No HP : 089601012313 No Alt : - M Janji : sabtu 10 oktober  2026 Jam Pasang : Pagi / Siang Note : hubungi pelanggan jika ingin ke lokasi, terima kasih. |40951377|MYDITA"/>
    <s v="FCC"/>
    <d v="2026-06-10T15:40:35"/>
    <d v="2026-10-12T08:00:00"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2T08:00:00"/>
    <s v="2026-10-12 08:00:00|Nama PIC : PLANET SHOES No HP : 089601012313 No Alt : - M Janji : sabtu 10 oktober  2026 Jam Pasang : Pagi / Siang Note : hubungi pelanggan jika ingin ke lokasi, terima kasih. |40951377|MYDITA"/>
    <n v="2026"/>
    <n v="10"/>
    <n v="10"/>
    <d v="2026-10-10T00:00:00"/>
    <n v="-2.3333333333357587"/>
    <x v="0"/>
  </r>
  <r>
    <n v="989"/>
    <n v="1002626258"/>
    <n v="3"/>
    <x v="2"/>
    <n v="4"/>
    <s v="PURWOKERTO"/>
    <s v="PURWOKERTO"/>
    <s v="PWT"/>
    <s v="REG"/>
    <s v="AO"/>
    <x v="0"/>
    <s v="2P INET + VOICE"/>
    <s v="Completed (PS)"/>
    <s v="RBS-Regional 3"/>
    <d v="2026-10-07T13:59:41"/>
    <d v="2026-10-08T13:03:57"/>
    <n v="69405884"/>
    <n v="2815103618"/>
    <n v="146303629075"/>
    <s v="PCN MR DIY XBYM"/>
    <s v="ODP-PWT-FAY/106"/>
    <s v="WO065938859"/>
    <m/>
    <m/>
    <m/>
    <n v="109.245133"/>
    <n v="-7.3998160000000004"/>
    <s v="|MN02587|MYIA-051259538678/POI/Rizky Nanda/081917636163/diy.xbym@panducitiakses.com"/>
    <s v="MYIB_ASSISTANT"/>
    <m/>
    <m/>
    <m/>
    <m/>
    <m/>
    <m/>
    <m/>
    <m/>
    <s v="Management Janji"/>
    <s v="2026-10-08 11:00:00 |  M Janji : (08/10/2026) jam Pasang : 09:00 Note : hubungi pelanggan jika ingin kelokasi  "/>
    <s v="FCC"/>
    <d v="2026-07-10T14:10:33"/>
    <d v="2026-10-08T11:00:00"/>
    <m/>
    <s v="PS"/>
    <s v="X"/>
    <s v="NO ADDON"/>
    <n v="20261008"/>
    <s v="Completed"/>
    <s v="HSI Bisnis Basic Bundling Phone PSB 70% - Free 800 Menit - 50 Mbps"/>
    <s v="INDIBIZ"/>
    <m/>
    <m/>
    <d v="2026-10-08T11:00:00"/>
    <s v="2026-10-08 11:00:00 |  M Janji : (08/10/2026) jam Pasang : 09:00 Note : hubungi pelanggan jika ingin kelokasi  "/>
    <n v="2026"/>
    <n v="10"/>
    <n v="8"/>
    <d v="2026-10-08T00:00:00"/>
    <n v="-0.45833333333575865"/>
    <x v="0"/>
  </r>
  <r>
    <n v="990"/>
    <n v="1002627617"/>
    <n v="3"/>
    <x v="2"/>
    <n v="4"/>
    <s v="PURWOKERTO"/>
    <s v="PURWOKERTO"/>
    <s v="PWT"/>
    <s v="REG"/>
    <s v="AO"/>
    <x v="0"/>
    <m/>
    <s v="Completed (PS)"/>
    <s v="RBS-Regional 3"/>
    <d v="2026-10-08T12:55:52"/>
    <d v="2026-10-08T13:53:03"/>
    <n v="69405575"/>
    <m/>
    <n v="146303629461"/>
    <s v="safe bakery"/>
    <s v="ODP-PWT-FDD/138"/>
    <s v="WO066009727"/>
    <m/>
    <m/>
    <m/>
    <n v="109.217547080304"/>
    <n v="-7.4223293802925001"/>
    <s v="|MN02701|MYIA-049345387190/POI/Heri Setiawan /081385717451/hherisetiawan23@gmail.com"/>
    <s v="Sales Profesional"/>
    <m/>
    <m/>
    <m/>
    <m/>
    <m/>
    <m/>
    <m/>
    <m/>
    <s v="Management Janji"/>
    <s v="2026-10-08 08:00:00 | Nama :BAPA HERI  No HP :081385717451  No Alternatif :  M Janji : 08/10/2026  Jam Pasang : Pagi  NoteÃ‚Â :  Hubungi terlebih dahulu sebelum ke lokasi"/>
    <s v="FCC"/>
    <d v="2026-08-10T13:40:32"/>
    <m/>
    <m/>
    <s v="PS"/>
    <s v="X"/>
    <s v="NO ADDON"/>
    <n v="20261008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10-08T07:00:00"/>
    <s v="2026-10-08 08:00:00 | Nama :BAPA HERI  No HP :081385717451  No Alternatif :  M Janji : 08/10/2026  Jam Pasang : Pagi  NoteÃ‚Â :  Hubungi terlebih dahulu sebelum ke lokasi"/>
    <n v="2026"/>
    <n v="10"/>
    <n v="8"/>
    <d v="2026-10-08T00:00:00"/>
    <n v="-0.29166666666424135"/>
    <x v="0"/>
  </r>
  <r>
    <n v="991"/>
    <n v="1002629668"/>
    <n v="3"/>
    <x v="2"/>
    <n v="4"/>
    <s v="PURWOKERTO"/>
    <s v="PURWOKERTO"/>
    <s v="PWT"/>
    <s v="REG"/>
    <s v="AO"/>
    <x v="0"/>
    <m/>
    <s v="Completed (PS)"/>
    <s v="RBS-Regional 3"/>
    <d v="2026-10-09T13:22:09"/>
    <d v="2026-10-09T15:11:06"/>
    <n v="69406535"/>
    <m/>
    <n v="146303629473"/>
    <s v="PT LKM BKD PURWOKERTO CAB PASIR WETAN"/>
    <s v="ODP-PWT-FAP/054"/>
    <s v="WO066087933"/>
    <m/>
    <m/>
    <m/>
    <n v="109.20679130000001"/>
    <n v="-7.4111313000000001"/>
    <s v="|MC00213|MYIA-072513639622/POI/KUSMORO/085742469814/lkmbkdpurwokerto@gmail.com"/>
    <s v="Sales Profesional"/>
    <m/>
    <m/>
    <m/>
    <m/>
    <m/>
    <m/>
    <m/>
    <m/>
    <s v="Management Janji"/>
    <s v="2026-10-09 11:00:00 | Nama PIC : Kusmoro  No HP : 085742469814  Alt :   M Janji : 09/10/2026  Jam Pasang : 08.00  - 13:00   NoteÃ‚Â :  hubungi terlebih dahulu sebelum ke lokasi, terima kasih."/>
    <s v="FCC"/>
    <d v="2026-09-10T13:25:42"/>
    <m/>
    <m/>
    <s v="PS"/>
    <s v="X"/>
    <s v="NO ADDON"/>
    <n v="20261009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9T07:00:00"/>
    <s v="2026-10-09 11:00:00 | Nama PIC : Kusmoro  No HP : 085742469814  Alt :   M Janji : 09/10/2026  Jam Pasang : 08.00  - 13:00   NoteÃ‚Â :  hubungi terlebih dahulu sebelum ke lokasi, terima kasih."/>
    <n v="2026"/>
    <n v="10"/>
    <n v="9"/>
    <d v="2026-10-09T00:00:00"/>
    <n v="-0.29166666666424135"/>
    <x v="0"/>
  </r>
  <r>
    <n v="992"/>
    <n v="1002631686"/>
    <n v="3"/>
    <x v="2"/>
    <n v="4"/>
    <s v="PURWOKERTO"/>
    <s v="PURWOKERTO"/>
    <s v="PWT"/>
    <s v="REG"/>
    <s v="AO"/>
    <x v="0"/>
    <s v="1P INET"/>
    <s v="Completed (PS)"/>
    <s v="RBS-Regional 3"/>
    <d v="2026-10-11T15:41:35"/>
    <d v="2026-10-12T11:05:44"/>
    <n v="69408219"/>
    <m/>
    <n v="146303629488"/>
    <s v="CV ANGKASA RAYA PURWOKERTO"/>
    <s v="ODP-PWT-FBJ/008 FBJ/D02/008.01"/>
    <s v="WO066209936"/>
    <m/>
    <m/>
    <m/>
    <n v="109.258487"/>
    <n v="-7.3952640000000001"/>
    <s v="|MC00213|MYIA-050577927704/POI/AGUNG PURNOMO/085724125932/babaagung77@gmail.com"/>
    <s v="MYIB_ASSISTANT"/>
    <m/>
    <m/>
    <m/>
    <m/>
    <m/>
    <m/>
    <m/>
    <m/>
    <s v="Management Janji"/>
    <s v="2026-10-12 15:00:00 | Nama PIC : BAPAK AGUNG No HP : 085724125932 Alt :  M Janji : (SENIN/12/OKTOBER/2026) jam Pasang : 09:00 Note : hubungi pelanggan jika ingin kelokasi"/>
    <s v="FCC"/>
    <d v="2026-11-10T15:55:33"/>
    <d v="2026-10-12T15:00:00"/>
    <m/>
    <s v="PS"/>
    <s v="X"/>
    <s v="NO ADDON"/>
    <n v="20261012"/>
    <s v="Completed"/>
    <s v="HSI Bisnis Basic Promo Hari Pelanggan Nasional PSB 70% - 50 Mbps"/>
    <s v="INDIBIZ"/>
    <m/>
    <m/>
    <d v="2026-10-12T15:00:00"/>
    <s v="2026-10-12 15:00:00 | Nama PIC : BAPAK AGUNG No HP : 085724125932 Alt :  M Janji : (SENIN/12/OKTOBER/2026) jam Pasang : 09:00 Note : hubungi pelanggan jika ingin kelokasi"/>
    <n v="2026"/>
    <n v="10"/>
    <n v="12"/>
    <d v="2026-10-12T00:00:00"/>
    <n v="-0.625"/>
    <x v="0"/>
  </r>
  <r>
    <n v="993"/>
    <n v="1002634996"/>
    <n v="3"/>
    <x v="2"/>
    <n v="4"/>
    <s v="PURWOKERTO"/>
    <s v="PURWOKERTO"/>
    <s v="PWT"/>
    <s v="REG"/>
    <s v="AO"/>
    <x v="0"/>
    <s v="1P INET"/>
    <s v="Completed (PS)"/>
    <s v="RBS-Regional 3"/>
    <d v="2026-10-13T13:23:39"/>
    <d v="2026-10-14T13:53:01"/>
    <n v="69409391"/>
    <m/>
    <n v="146303629527"/>
    <s v="SD NEGERI 1 PASIR KIDUL"/>
    <s v="ODP-PWT-FAP/052 FAP/D03/052.01"/>
    <s v="WO066332258"/>
    <m/>
    <m/>
    <m/>
    <n v="109.20625607654701"/>
    <n v="-7.41624291557362"/>
    <s v="|MC00213|MYIA-027784567172/POI/HARI SUDARTO/081325119947/cicimelawati95@guru.sd.belajar.id"/>
    <s v="MYIB_ASSISTANT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3:25:28"/>
    <d v="2026-10-14T11:00:00"/>
    <m/>
    <s v="PS"/>
    <s v="X"/>
    <s v="NO ADDON"/>
    <n v="20261014"/>
    <s v="Completed"/>
    <s v="HSI Bisnis Basic Promo Hari Pelanggan Nasional PSB 70% - 75 Mbps"/>
    <s v="INDIBIZ"/>
    <m/>
    <m/>
    <d v="2026-10-14T11:00:00"/>
    <s v="2026-10-14 11:00:00 | Tanggal pemasangan : 14 OKTOBER 2026 Jam pemasangan : pagi/siang Info Tambahan : Hubungi pelanggan dulu sebelum ke lokasi terima kasih"/>
    <n v="2026"/>
    <n v="10"/>
    <n v="14"/>
    <d v="2026-10-14T00:00:00"/>
    <n v="-0.45833333333575865"/>
    <x v="0"/>
  </r>
  <r>
    <n v="994"/>
    <n v="1002636511"/>
    <n v="3"/>
    <x v="2"/>
    <n v="4"/>
    <s v="PURWOKERTO"/>
    <s v="PURWOKERTO"/>
    <s v="PWT"/>
    <s v="REG"/>
    <s v="AO"/>
    <x v="0"/>
    <s v="1P INET"/>
    <s v="Completed (PS)"/>
    <s v="RBS-Regional 3"/>
    <d v="2026-10-14T11:28:35"/>
    <d v="2026-10-15T15:19:42"/>
    <n v="69409999"/>
    <m/>
    <n v="146303629537"/>
    <s v="MASJID JENDERAL BESAR SOEDIRMAN PURWOKERTO"/>
    <s v="ODP-PWT-FL/071 FL/D05/071.01"/>
    <s v="WO066392692"/>
    <m/>
    <m/>
    <m/>
    <n v="109.23445100000001"/>
    <n v="-7.4208290000000003"/>
    <s v="|MC00213|MYIA-027323568026/POI/DENI USMANTO/081326124747/aleshaputi@gmail.com"/>
    <s v="MYIB_ASSISTANT"/>
    <m/>
    <m/>
    <m/>
    <m/>
    <m/>
    <m/>
    <m/>
    <m/>
    <s v="Management Janji"/>
    <s v="2026-10-15 08:00:00 | Tanggal: 15/10/2026 Jam Pasang: 08.00 - 12.00 Note: Hubungi sebelum ke lokasi, terimakasih.  "/>
    <s v="FCC"/>
    <s v="14-10-2026 11:39:56"/>
    <d v="2026-10-15T08:00:00"/>
    <m/>
    <s v="PS"/>
    <s v="X"/>
    <s v="NO ADDON"/>
    <n v="20261015"/>
    <s v="Completed"/>
    <s v="HSI Bisnis Promo Hari Pelanggan Nasional PSB 70% - 50 Mbps"/>
    <s v="INDIBIZ"/>
    <m/>
    <m/>
    <d v="2026-10-15T08:00:00"/>
    <s v="2026-10-15 08:00:00 | Tanggal: 15/10/2026 Jam Pasang: 08.00 - 12.00 Note: Hubungi sebelum ke lokasi, terimakasih.  "/>
    <n v="2026"/>
    <n v="10"/>
    <n v="15"/>
    <d v="2026-10-15T00:00:00"/>
    <n v="-0.33333333333575865"/>
    <x v="0"/>
  </r>
  <r>
    <n v="995"/>
    <n v="1002638059"/>
    <n v="3"/>
    <x v="2"/>
    <n v="4"/>
    <s v="PURWOKERTO"/>
    <s v="PURWOKERTO"/>
    <s v="PWT"/>
    <s v="REG"/>
    <s v="AO"/>
    <x v="0"/>
    <m/>
    <s v="Completed (PS)"/>
    <s v="RBS-Regional 3"/>
    <d v="2026-10-15T10:42:40"/>
    <d v="2026-10-15T16:39:22"/>
    <n v="69409749"/>
    <m/>
    <n v="146303629541"/>
    <s v="MI MAARIF NU 01 PANGEBATAN"/>
    <s v="ODP-PWT-FBA/058"/>
    <s v="WO066459681"/>
    <m/>
    <m/>
    <m/>
    <n v="109.20469356"/>
    <n v="-7.4351359529999996"/>
    <s v="|MC00213|MYIA-010501643593/POI/RINA WULANDARI/081391281305/mimapangebatan@gmail.com"/>
    <s v="Sales Profesional"/>
    <m/>
    <m/>
    <m/>
    <m/>
    <m/>
    <m/>
    <m/>
    <m/>
    <s v="Management Janji"/>
    <s v="2026-10-15 08:00:00 | Nama PIC : ibu rina  No HP :  081391281305  Alt :   M Janji : (KAMIS/15/OKTOBER/2026)  jam Pasang : 09:00  Note : hubungi pelanggan jika ingin kelokasi"/>
    <s v="FCC"/>
    <s v="15-10-2026 10:55:03"/>
    <m/>
    <m/>
    <s v="PS"/>
    <s v="X"/>
    <s v="NO ADDON"/>
    <n v="20261015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10-15T07:00:00"/>
    <s v="2026-10-15 08:00:00 | Nama PIC : ibu rina  No HP :  081391281305  Alt :   M Janji : (KAMIS/15/OKTOBER/2026)  jam Pasang : 09:00  Note : hubungi pelanggan jika ingin kelokasi"/>
    <n v="2026"/>
    <n v="10"/>
    <n v="15"/>
    <d v="2026-10-15T00:00:00"/>
    <n v="-0.29166666666424135"/>
    <x v="0"/>
  </r>
  <r>
    <n v="996"/>
    <n v="1002618750"/>
    <n v="3"/>
    <x v="2"/>
    <n v="4"/>
    <s v="PURWOKERTO"/>
    <s v="PURWOKERTO"/>
    <s v="PWT"/>
    <s v="REG"/>
    <s v="AO"/>
    <x v="0"/>
    <s v="1P INET"/>
    <s v="102 | FOLLOW UP COMPLETED"/>
    <s v="RBS-Regional 3"/>
    <d v="2026-10-01T17:40:40"/>
    <d v="2026-10-05T13:33:11"/>
    <n v="69402655"/>
    <m/>
    <n v="146303629359"/>
    <s v="PT. Karya Asta Sedana"/>
    <s v="ODP-PWT-FAH/125 FAH/D05/125.01"/>
    <s v="WO065522871"/>
    <m/>
    <m/>
    <m/>
    <n v="109.21708700000001"/>
    <n v="-7.4436650000000002"/>
    <s v="|MB00449|MYIA-024919532417/POI/bapak/085212553798/sutra.rizyan@kas.co.id"/>
    <s v="MYIB_ASSISTANT"/>
    <m/>
    <m/>
    <m/>
    <m/>
    <m/>
    <m/>
    <m/>
    <m/>
    <s v="Management Janji"/>
    <s v="2026-10-02 15:00:00 | Tgl pemasangan : 2 Oktober 2026 Jam pemasangan : pagi siang Info Tambahan : Hubungi pelanggan dulu sebelum ke lokasi terimakasih  "/>
    <s v="FCC"/>
    <d v="2026-01-10T17:55:32"/>
    <d v="2026-10-02T15:00:00"/>
    <s v="Kendala Teknik"/>
    <s v="REVOKE"/>
    <s v="X"/>
    <s v="NO ADDON"/>
    <m/>
    <s v="Follow Up Revoke Completed, New Order ID : SC1002622447"/>
    <s v="HSI Bisnis Promo Hari Pelanggan Nasional PSB 70% - 50 Mbps"/>
    <s v="INDIBIZ"/>
    <m/>
    <m/>
    <d v="2026-10-02T15:00:00"/>
    <s v="2026-10-02 15:00:00 | Tgl pemasangan : 2 Oktober 2026 Jam pemasangan : pagi siang Info Tambahan : Hubungi pelanggan dulu sebelum ke lokasi terimakasih  "/>
    <m/>
    <m/>
    <m/>
    <e v="#NUM!"/>
    <e v="#NUM!"/>
    <x v="1"/>
  </r>
  <r>
    <n v="997"/>
    <n v="1002617282"/>
    <n v="3"/>
    <x v="2"/>
    <n v="4"/>
    <s v="PURWOKERTO"/>
    <s v="PURWOKERTO"/>
    <s v="PWT"/>
    <s v="REG"/>
    <s v="AO"/>
    <x v="0"/>
    <m/>
    <s v="102 | FOLLOW UP COMPLETED"/>
    <s v="RBS-Regional 3"/>
    <d v="2026-10-01T10:18:08"/>
    <d v="2026-10-03T13:21:07"/>
    <n v="69402155"/>
    <m/>
    <n v="146303629342"/>
    <s v="PT SUMBER HIDUP SEHAT/VIVA APOTEK BANYUMAS"/>
    <s v="ODP-PWT-FBH/135"/>
    <s v="WO065502205"/>
    <m/>
    <m/>
    <m/>
    <n v="109.226715564496"/>
    <n v="-7.3960277174201998"/>
    <s v="AMRBS;405075;REG3;KATATA VEKANIDYA;082225049060;CP.Vindya Rustama Wardhana;081327371234;PAKET 50MBPS ABN 355.000;PT SUMBER HIDUP SEHAT/VIVA APOTEK BANYUMAS;Pemasangan untuk rumah IT"/>
    <s v="Account Manager"/>
    <m/>
    <m/>
    <m/>
    <m/>
    <m/>
    <m/>
    <m/>
    <m/>
    <s v="Management Janji"/>
    <s v="2026-10-03 08:00:00|M Janji :  02 Okt  2026 Jam Pasang : Pagi / Siang Note : hubungi pelanggan jika ingin kelokasi |40981182|MYDITA"/>
    <s v="FCC"/>
    <d v="2026-01-10T10:25:19"/>
    <d v="2026-10-03T08:00:00"/>
    <s v="Kendala Lainnya"/>
    <s v="REVOKE"/>
    <s v="X"/>
    <s v="NO ADDON"/>
    <m/>
    <s v="Follow Up Revoke Completed, New Order ID : SC1002620985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3T08:00:00"/>
    <s v="2026-10-03 08:00:00|M Janji :  02 Okt  2026 Jam Pasang : Pagi / Siang Note : hubungi pelanggan jika ingin kelokasi |40981182|MYDITA"/>
    <m/>
    <m/>
    <m/>
    <e v="#NUM!"/>
    <e v="#NUM!"/>
    <x v="1"/>
  </r>
  <r>
    <n v="998"/>
    <n v="1002625623"/>
    <n v="3"/>
    <x v="2"/>
    <n v="4"/>
    <s v="PURWOKERTO"/>
    <s v="PURWOKERTO"/>
    <s v="PWT"/>
    <s v="REG"/>
    <s v="AO"/>
    <x v="0"/>
    <s v="1P INET"/>
    <s v="102 | FOLLOW UP COMPLETED"/>
    <s v="RBS-Regional 3"/>
    <d v="2026-10-07T10:28:36"/>
    <d v="2026-10-08T12:55:52"/>
    <n v="69405575"/>
    <m/>
    <n v="146303629066"/>
    <s v="safe bakery"/>
    <s v="ODP-PWT-FDD/137 FDD/D10/137.01"/>
    <s v="WO065914169"/>
    <m/>
    <m/>
    <m/>
    <n v="109.21749"/>
    <n v="-7.4219889999999999"/>
    <s v="|MN02701|MYIA-049345387190/POI/Heri Setiawan /081385717451/hherisetiawan23@gmail.com"/>
    <s v="MYIB_ASSISTANT"/>
    <m/>
    <m/>
    <m/>
    <m/>
    <m/>
    <m/>
    <m/>
    <m/>
    <s v="Management Janji"/>
    <s v="2026-10-08 08:00:00 | Nama :BAPA HERI No HP :081385717451 No Alternatif : M Janji : 08/10/2026 Jam Pasang : Pagi NoteÃ‚Â :  Hubungi terlebih dahulu sebelum ke lokasi"/>
    <s v="FCC"/>
    <d v="2026-07-10T10:40:21"/>
    <d v="2026-10-08T08:00:00"/>
    <s v="Kendala Teknik"/>
    <s v="REVOKE"/>
    <s v="X"/>
    <s v="NO ADDON"/>
    <m/>
    <s v="Follow Up Revoke Completed, New Order ID : SC1002627617"/>
    <s v="HSI Bisnis Basic Promo Hari Pelanggan Nasional PSB 70% - 50 Mbps"/>
    <s v="INDIBIZ"/>
    <m/>
    <m/>
    <d v="2026-10-08T08:00:00"/>
    <s v="2026-10-08 08:00:00 | Nama :BAPA HERI No HP :081385717451 No Alternatif : M Janji : 08/10/2026 Jam Pasang : Pagi NoteÃ‚Â :  Hubungi terlebih dahulu sebelum ke lokasi"/>
    <m/>
    <m/>
    <m/>
    <e v="#NUM!"/>
    <e v="#NUM!"/>
    <x v="1"/>
  </r>
  <r>
    <n v="999"/>
    <n v="1002627782"/>
    <n v="3"/>
    <x v="2"/>
    <n v="4"/>
    <s v="PURWOKERTO"/>
    <s v="PURWOKERTO"/>
    <s v="PWT"/>
    <s v="REG"/>
    <s v="AO"/>
    <x v="0"/>
    <s v="1P INET"/>
    <s v="102 | FOLLOW UP COMPLETED"/>
    <s v="RBS-Regional 3"/>
    <d v="2026-10-08T13:53:34"/>
    <d v="2026-10-09T13:22:08"/>
    <n v="69406535"/>
    <m/>
    <n v="146303629463"/>
    <s v="PT LKM BKD PURWOKERTO CAB PASIR WETAN"/>
    <s v="ODP-PWT-FAP/057"/>
    <s v="WO066015603"/>
    <m/>
    <m/>
    <m/>
    <n v="109.206982"/>
    <n v="-7.4105759999999998"/>
    <s v="|MC00213|MYIA-072513639622/POI/KUSMORO/085742469814/lkmbkdpurwokerto@gmail.com"/>
    <s v="MYIB_ASSISTANT"/>
    <m/>
    <m/>
    <m/>
    <m/>
    <m/>
    <m/>
    <m/>
    <m/>
    <s v="Management Janji"/>
    <s v="2026-10-09 11:00:00 | Nama PIC : Kusmoro No HP : 085742469814 Alt :  M Janji : 09/10/2026 Jam Pasang : 08.00  - 13:00  NoteÃ‚Â :  hubungi terlebih dahulu sebelum ke lokasi, terima kasih."/>
    <s v="FCC"/>
    <d v="2026-08-10T14:10:33"/>
    <d v="2026-10-09T11:00:00"/>
    <s v="Kendala Teknik"/>
    <s v="REVOKE"/>
    <s v="X"/>
    <s v="NO ADDON"/>
    <m/>
    <s v="Follow Up Revoke Completed, New Order ID : SC1002629668"/>
    <s v="HSI Bisnis Basic Promo Hari Pelanggan Nasional PSB 70% - 50 Mbps"/>
    <s v="INDIBIZ"/>
    <m/>
    <m/>
    <d v="2026-10-09T11:00:00"/>
    <s v="2026-10-09 11:00:00 | Nama PIC : Kusmoro No HP : 085742469814 Alt :  M Janji : 09/10/2026 Jam Pasang : 08.00  - 13:00  NoteÃ‚Â :  hubungi terlebih dahulu sebelum ke lokasi, terima kasih."/>
    <m/>
    <m/>
    <m/>
    <e v="#NUM!"/>
    <e v="#NUM!"/>
    <x v="1"/>
  </r>
  <r>
    <n v="1000"/>
    <n v="1002635948"/>
    <n v="3"/>
    <x v="2"/>
    <n v="4"/>
    <s v="PURWOKERTO"/>
    <s v="PURWOKERTO"/>
    <s v="PWT"/>
    <s v="REG"/>
    <s v="AO"/>
    <x v="0"/>
    <s v="1P INET"/>
    <s v="102 | FOLLOW UP COMPLETED"/>
    <s v="RBS-Regional 3"/>
    <d v="2026-10-14T07:41:38"/>
    <d v="2026-10-15T10:42:39"/>
    <n v="69409749"/>
    <m/>
    <n v="146303629531"/>
    <s v="MI MAARIF NU 01 PANGEBATAN"/>
    <s v="ODP-PWT-FBA/059 FBA/D04/059.01"/>
    <s v="WO066373107"/>
    <m/>
    <m/>
    <m/>
    <n v="109.20445100000001"/>
    <n v="-7.4345739999999996"/>
    <s v="|MC00213|MYIA-010501643593/POI/RINA WULANDARI/081391281305/mimapangebatan@gmail.com"/>
    <s v="MYIB_ASSISTANT"/>
    <m/>
    <m/>
    <m/>
    <m/>
    <m/>
    <m/>
    <m/>
    <m/>
    <s v="Management Janji"/>
    <s v="2026-10-15 08:00:00 | Nama PIC : ibu rina No HP : 081391281305 Alt :  M Janji : (KAMIS/15/OKTOBER/2026) jam Pasang : 09:00 Note : hubungi pelanggan jika ingin kelokasi"/>
    <s v="FCC"/>
    <s v="14-10-2026 07:54:48"/>
    <d v="2026-10-15T08:00:00"/>
    <m/>
    <s v="REVOKE"/>
    <s v="X"/>
    <s v="NO ADDON"/>
    <m/>
    <s v="Follow Up Revoke Completed, New Order ID : SC1002638059"/>
    <s v="HSI Bisnis Basic Promo Hari Pelanggan Nasional PSB 70% - 50 Mbps"/>
    <s v="INDIBIZ"/>
    <m/>
    <m/>
    <d v="2026-10-15T08:00:00"/>
    <s v="2026-10-15 08:00:00 | Nama PIC : ibu rina No HP : 081391281305 Alt :  M Janji : (KAMIS/15/OKTOBER/2026) jam Pasang : 09:00 Note : hubungi pelanggan jika ingin kelokasi"/>
    <m/>
    <m/>
    <m/>
    <e v="#NUM!"/>
    <e v="#NUM!"/>
    <x v="1"/>
  </r>
  <r>
    <n v="1001"/>
    <n v="1002638129"/>
    <n v="3"/>
    <x v="2"/>
    <n v="4"/>
    <s v="PURWOKERTO"/>
    <s v="PURWOKERTO"/>
    <s v="PWT"/>
    <s v="REG"/>
    <s v="AO"/>
    <x v="0"/>
    <s v="1P INET"/>
    <s v="MIE - SEND SURVEY"/>
    <s v="RBS-Regional 3"/>
    <d v="2026-10-15T11:02:41"/>
    <d v="2026-10-15T11:04:05"/>
    <n v="69410663"/>
    <m/>
    <n v="146303629542"/>
    <s v="ERABLUE YOS SUDARSO BANYUMAS"/>
    <s v="ODP-PWT-FBA/019 FBA/D01/019.01"/>
    <s v="WO066461445"/>
    <m/>
    <m/>
    <m/>
    <n v="109.200508"/>
    <n v="-7.4204559999999997"/>
    <s v="|MN00649|MYIA-066703615603/POI/HASBIBINTARO SHIDDIQ/081249549394/nextperdanaone@gmail.com"/>
    <s v="MYIB_ASSISTANT"/>
    <m/>
    <m/>
    <m/>
    <m/>
    <m/>
    <m/>
    <m/>
    <m/>
    <s v="Management Janji"/>
    <s v="2026-10-16 08:00:00 | Nama PIC : Bp Hasbi No HP : 081249549394 No Alt : - M Janji :  16 Okt 2026 Jam Pasang : Pagi / Siang Note : hubungi pelanggan jika ingin kelokasi "/>
    <s v="FCC"/>
    <s v="15-10-2026 11:10:26"/>
    <d v="2026-10-16T08:00:00"/>
    <m/>
    <s v="SURVEY_NEW_MANJA"/>
    <s v="X"/>
    <s v="NO ADDON"/>
    <m/>
    <s v="MIE - SEND SURVEY"/>
    <s v="HSI Bisnis PSB 70% - 50 Mbps"/>
    <s v="INDIBIZ"/>
    <m/>
    <m/>
    <d v="2026-10-16T08:00:00"/>
    <s v="2026-10-16 08:00:00 | Nama PIC : Bp Hasbi No HP : 081249549394 No Alt : - M Janji :  16 Okt 2026 Jam Pasang : Pagi / Siang Note : hubungi pelanggan jika ingin kelokasi "/>
    <m/>
    <m/>
    <m/>
    <e v="#NUM!"/>
    <e v="#NUM!"/>
    <x v="1"/>
  </r>
  <r>
    <n v="1002"/>
    <n v="1002638133"/>
    <n v="3"/>
    <x v="2"/>
    <n v="4"/>
    <s v="PURWOKERTO"/>
    <s v="PURWOKERTO"/>
    <s v="PWT"/>
    <s v="REG"/>
    <s v="AO"/>
    <x v="0"/>
    <s v="1P INET"/>
    <s v="MIE - SEND SURVEY"/>
    <s v="RBS-Regional 3"/>
    <d v="2026-10-15T11:04:35"/>
    <d v="2026-10-15T11:06:13"/>
    <n v="69410685"/>
    <m/>
    <n v="146303629543"/>
    <s v="ERABLUE YOS SUDARSO BANYUMAS 2"/>
    <s v="ODP-PWT-FBA/019 FBA/D01/019.01"/>
    <s v="WO066461611"/>
    <m/>
    <m/>
    <m/>
    <n v="109.200508"/>
    <n v="-7.4204559999999997"/>
    <s v="|MN00649|MYIA-064449461328/POI/HASBIBINTARO SHIDDIQ/081216998674/nextperdanaone@gmail.com"/>
    <s v="MYIB_ASSISTANT"/>
    <m/>
    <m/>
    <m/>
    <m/>
    <m/>
    <m/>
    <m/>
    <m/>
    <s v="Management Janji"/>
    <s v="2026-10-16 08:00:00 | Nama PIC : Bp Hasbi No HP : 081249549394 No Alt : - M Janji :  16 Okt 2026 Jam Pasang : Pagi / Siang Note : hubungi pelanggan jika ingin kelokasi "/>
    <s v="FCC"/>
    <s v="15-10-2026 11:10:26"/>
    <d v="2026-10-16T08:00:00"/>
    <m/>
    <s v="SURVEY_NEW_MANJA"/>
    <s v="X"/>
    <s v="NO ADDON"/>
    <m/>
    <s v="MIE - SEND SURVEY"/>
    <s v="HSI Bisnis PSB 70% - 100 Mbps"/>
    <s v="INDIBIZ"/>
    <m/>
    <m/>
    <d v="2026-10-16T08:00:00"/>
    <s v="2026-10-16 08:00:00 | Nama PIC : Bp Hasbi No HP : 081249549394 No Alt : - M Janji :  16 Okt 2026 Jam Pasang : Pagi / Siang Note : hubungi pelanggan jika ingin kelokasi "/>
    <m/>
    <m/>
    <m/>
    <e v="#NUM!"/>
    <e v="#NUM!"/>
    <x v="1"/>
  </r>
  <r>
    <n v="1003"/>
    <n v="1002620985"/>
    <n v="3"/>
    <x v="2"/>
    <n v="4"/>
    <s v="PURWOKERTO"/>
    <s v="PURWOKERTO"/>
    <s v="PWT"/>
    <s v="REG"/>
    <s v="AO"/>
    <x v="0"/>
    <m/>
    <s v="98 | OSS - CANCEL COMPLETE"/>
    <s v="RBS-Regional 3"/>
    <d v="2026-10-03T13:21:08"/>
    <d v="2026-10-05T14:51:00"/>
    <n v="69402155"/>
    <m/>
    <n v="146303629384"/>
    <s v="PT SUMBER HIDUP SEHAT/VIVA APOTEK BANYUMAS"/>
    <s v="ODP-PWT-FBH/137"/>
    <s v="WO065502205"/>
    <m/>
    <m/>
    <m/>
    <n v="109.226627362581"/>
    <n v="-7.3957168671627"/>
    <s v="AMRBS;405075;REG3;KATATA VEKANIDYA;082225049060;CP.Vindya Rustama Wardhana;081327371234;PAKET 50MBPS ABN 355.000;PT SUMBER HIDUP SEHAT/VIVA APOTEK BANYUMAS;Pemasangan untuk rumah IT"/>
    <s v="Account Manager"/>
    <m/>
    <m/>
    <m/>
    <m/>
    <m/>
    <m/>
    <m/>
    <m/>
    <m/>
    <s v="2026-10-03 08:00:00|M Janji :  02 Okt  2026  Jam Pasang : Pagi / Siang  Note : hubungi pelanggan jika ingin kelokasi  |40981182|MYDITA"/>
    <m/>
    <d v="2026-03-10T13:25:17"/>
    <m/>
    <m/>
    <s v="CANCEL"/>
    <s v="X"/>
    <s v="NO ADDON"/>
    <m/>
    <s v="Cancel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s v="2026-10-03 08:00:00|M Janji :  02 Okt  2026  Jam Pasang : Pagi / Siang  Note : hubungi pelanggan jika ingin kelokasi  |40981182|MYDITA"/>
    <m/>
    <m/>
    <m/>
    <e v="#NUM!"/>
    <e v="#NUM!"/>
    <x v="1"/>
  </r>
  <r>
    <n v="1004"/>
    <n v="1002636175"/>
    <n v="3"/>
    <x v="2"/>
    <n v="4"/>
    <s v="PURWOKERTO"/>
    <s v="PURWOKERTO"/>
    <s v="SUK"/>
    <s v="REG"/>
    <s v="AO"/>
    <x v="0"/>
    <s v="1P INET"/>
    <s v="Completed (PS)"/>
    <s v="RBS-Regional 3"/>
    <d v="2026-10-14T09:38:35"/>
    <d v="2026-10-15T12:32:33"/>
    <n v="69409861"/>
    <m/>
    <n v="143374121648"/>
    <s v="MI MAARIF NU 01 KARANGDADAP"/>
    <s v="ODP-SUK-FE/028 FE/D05/028.01"/>
    <s v="WO066380985"/>
    <m/>
    <m/>
    <m/>
    <n v="109.290835"/>
    <n v="-7.4679799999999998"/>
    <s v="|MC00213|MYIA-011729080465/POI/RINA AFRIANI/085712067118/mimakarangdadap@gmail.com"/>
    <s v="MYIB_ASSISTANT"/>
    <m/>
    <m/>
    <m/>
    <m/>
    <m/>
    <m/>
    <m/>
    <m/>
    <s v="Management Janji"/>
    <s v="2026-10-15 08:00:00 | Tanggal: 15/10/2026 Jam Pasang: 08.00 - 12.00 Note: Hubungi sebelum ke lokasi, terimakasih.  "/>
    <s v="FCC"/>
    <s v="14-10-2026 09:39:59"/>
    <d v="2026-10-15T08:00:00"/>
    <m/>
    <s v="PS"/>
    <s v="X"/>
    <s v="NO ADDON"/>
    <n v="20261015"/>
    <s v="Completed"/>
    <s v="HSI Bisnis Basic Promo Hari Pelanggan Nasional PSB 70% - 50 Mbps"/>
    <s v="INDIBIZ"/>
    <m/>
    <m/>
    <d v="2026-10-15T08:00:00"/>
    <s v="2026-10-15 08:00:00 | Tanggal: 15/10/2026 Jam Pasang: 08.00 - 12.00 Note: Hubungi sebelum ke lokasi, terimakasih.  "/>
    <n v="2026"/>
    <n v="10"/>
    <n v="15"/>
    <d v="2026-10-15T00:00:00"/>
    <n v="-0.33333333333575865"/>
    <x v="0"/>
  </r>
  <r>
    <n v="1005"/>
    <n v="1002636176"/>
    <n v="3"/>
    <x v="2"/>
    <n v="4"/>
    <s v="PURWOKERTO"/>
    <s v="PURWOKERTO"/>
    <s v="SUK"/>
    <s v="REG"/>
    <s v="AO"/>
    <x v="0"/>
    <s v="1P INET"/>
    <s v="98 | OSS - CANCEL COMPLETE"/>
    <s v="RBS-Regional 3"/>
    <d v="2026-10-14T09:38:39"/>
    <d v="2026-10-15T13:31:23"/>
    <n v="69409862"/>
    <m/>
    <n v="143374121650"/>
    <s v="MI MAARIF NU 01 KARANGDADAP"/>
    <s v="ODP-SUK-FE/028 FE/D05/028.01"/>
    <s v="WO066380986"/>
    <m/>
    <m/>
    <m/>
    <n v="109.290835"/>
    <n v="-7.4679799999999998"/>
    <s v="|MC00213|MYIA-067650511251/POI/RINA AFRIANI/085876300048/mimakarangdadap@gmail.com"/>
    <s v="MYIB_ASSISTANT"/>
    <m/>
    <m/>
    <m/>
    <m/>
    <m/>
    <m/>
    <m/>
    <m/>
    <s v="Management Janji"/>
    <s v="2026-10-15 08:00:00 | Tanggal: 15/10/2026 Jam Pasang: 08.00 - 12.00 Note: Hubungi sebelum ke lokasi, terimakasih.  "/>
    <s v="FCC"/>
    <s v="14-10-2026 09:39:59"/>
    <d v="2026-10-15T08:00:00"/>
    <s v="Kendala Pelanggan"/>
    <s v="CANCEL"/>
    <s v="X"/>
    <s v="NO ADDON"/>
    <m/>
    <s v="Cancel Completed"/>
    <s v="HSI Bisnis Basic Promo Hari Pelanggan Nasional PSB 70% - 50 Mbps"/>
    <s v="INDIBIZ"/>
    <m/>
    <m/>
    <d v="2026-10-15T08:00:00"/>
    <s v="2026-10-15 08:00:00 | Tanggal: 15/10/2026 Jam Pasang: 08.00 - 12.00 Note: Hubungi sebelum ke lokasi, terimakasih.  "/>
    <m/>
    <m/>
    <m/>
    <e v="#NUM!"/>
    <e v="#NUM!"/>
    <x v="1"/>
  </r>
  <r>
    <n v="1006"/>
    <n v="1002628232"/>
    <n v="3"/>
    <x v="2"/>
    <n v="4"/>
    <s v="PURWOKERTO"/>
    <s v="CILACAP"/>
    <s v="CLC"/>
    <s v="REG"/>
    <s v="AO"/>
    <x v="0"/>
    <s v="1P INET"/>
    <s v="Completed (PS)"/>
    <s v="RBS-Regional 3"/>
    <d v="2026-10-08T16:14:40"/>
    <d v="2026-10-09T18:58:16"/>
    <n v="69406750"/>
    <m/>
    <n v="143361127852"/>
    <s v="ERABLUE LETJEN SUPRAPTO"/>
    <s v="ODP-CLC-FD/111 FD/D01/111.01"/>
    <s v="WO066035153"/>
    <m/>
    <m/>
    <m/>
    <n v="109.01167100000001"/>
    <n v="-7.7208119999999996"/>
    <s v="|MN02587|MYIA-063955622251/POI/HASBIBINTARO SHIDDIQ/081249549394/nextperdanaone@gmail.com"/>
    <s v="MYIB_ASSISTANT"/>
    <m/>
    <m/>
    <m/>
    <m/>
    <m/>
    <m/>
    <m/>
    <m/>
    <s v="Management Janji"/>
    <s v="2026-10-09 15:00:00 | Nama Pic : ERABLUE LETJEN SUPRAPTO No Hp Pic : 081249549394 No alt : - Jam Pemasangan : pagi siang  Tanggal Pemasangan : 9 Oktober 2026"/>
    <s v="FCC"/>
    <d v="2026-08-10T16:25:42"/>
    <d v="2026-10-09T15:00:00"/>
    <m/>
    <s v="PS"/>
    <s v="X"/>
    <s v="NO ADDON"/>
    <n v="20261009"/>
    <s v="Completed"/>
    <s v="HSI Bisnis PSB 70% Dual Band - 100 Mbps"/>
    <s v="INDIBIZ"/>
    <m/>
    <m/>
    <d v="2026-10-09T15:00:00"/>
    <s v="2026-10-09 15:00:00 | Nama Pic : ERABLUE LETJEN SUPRAPTO No Hp Pic : 081249549394 No alt : - Jam Pemasangan : pagi siang  Tanggal Pemasangan : 9 Oktober 2026"/>
    <n v="2026"/>
    <n v="10"/>
    <n v="9"/>
    <d v="2026-10-09T00:00:00"/>
    <n v="-0.625"/>
    <x v="0"/>
  </r>
  <r>
    <n v="1007"/>
    <n v="1002619514"/>
    <n v="3"/>
    <x v="2"/>
    <n v="4"/>
    <s v="PURWOKERTO"/>
    <s v="CILACAP"/>
    <s v="GML"/>
    <s v="REG"/>
    <s v="AO"/>
    <x v="0"/>
    <s v="1P INET"/>
    <s v="Completed (PS)"/>
    <s v="RBS-Regional 3"/>
    <d v="2026-10-02T11:16:40"/>
    <d v="2026-10-03T16:51:11"/>
    <n v="69402939"/>
    <m/>
    <n v="141362104675"/>
    <s v="PT. CILACAP GAS ELPIJI"/>
    <s v="ODP-GML-FB/030 FB/D03/030.01"/>
    <s v="WO065561415"/>
    <m/>
    <m/>
    <m/>
    <n v="109.00412919999999"/>
    <n v="-7.6928010999999996"/>
    <s v="|MN00648|MYIA-068580957564/POI/abdussalam/081393634361/cilacapgaselpiji@yahoo.com"/>
    <s v="MYIB_ASSISTANT"/>
    <m/>
    <m/>
    <m/>
    <m/>
    <m/>
    <m/>
    <m/>
    <m/>
    <s v="Management Janji"/>
    <s v="2026-10-05 11:00:00 | Jam Pemasangan : siang Tanggal Pemasangan :05/10/2026 Info Tambahan : Hubungi pelanggan sebelum datang ke lokasi"/>
    <s v="FCC"/>
    <d v="2026-02-10T11:25:24"/>
    <d v="2026-10-05T11:00:00"/>
    <m/>
    <s v="PS"/>
    <s v="X"/>
    <s v="NO ADDON"/>
    <n v="20261003"/>
    <s v="Completed"/>
    <s v="HSI Bisnis Basic Promo Hari Pelanggan Nasional PSB 70% - 50 Mbps"/>
    <s v="INDIBIZ"/>
    <m/>
    <m/>
    <d v="2026-10-05T11:00:00"/>
    <s v="2026-10-05 11:00:00 | Jam Pemasangan : siang Tanggal Pemasangan :05/10/2026 Info Tambahan : Hubungi pelanggan sebelum datang ke lokasi"/>
    <n v="2026"/>
    <n v="10"/>
    <n v="3"/>
    <d v="2026-10-03T00:00:00"/>
    <n v="-2.4583333333357587"/>
    <x v="0"/>
  </r>
  <r>
    <n v="1008"/>
    <n v="1002624065"/>
    <n v="3"/>
    <x v="2"/>
    <n v="4"/>
    <s v="PURWOKERTO"/>
    <s v="CILACAP"/>
    <s v="GML"/>
    <s v="REG"/>
    <s v="AO"/>
    <x v="0"/>
    <s v="2P INET + VOICE"/>
    <s v="Completed (PS)"/>
    <s v="RBS-Regional 3"/>
    <d v="2026-10-06T11:43:40"/>
    <d v="2026-10-07T14:08:06"/>
    <n v="69404948"/>
    <n v="2825103779"/>
    <n v="141362105376"/>
    <s v="SMP MARIA IMMACULATA CILACAP."/>
    <s v="ODP-GML-FM/027 FM/D02/027.01"/>
    <s v="WO065845388"/>
    <m/>
    <m/>
    <m/>
    <n v="109.0207485"/>
    <n v="-7.7006823999999998"/>
    <s v="|MN00648|MYIA-085018447633/POI/Aurelia/08156988515/desiekar94@gmail.com"/>
    <s v="MYIB_ASSISTANT"/>
    <m/>
    <m/>
    <m/>
    <m/>
    <m/>
    <m/>
    <m/>
    <m/>
    <s v="Management Janji"/>
    <s v="2026-10-10 08:00:00 | Nama PIC : ibu Aurelia No HP : 082220405890 Alt :  M Janji : (sabtu/10/oktober/2026) jam Pasang : 09:00 Note : hubungi pelanggan jika ingin kelokasi"/>
    <s v="FCC"/>
    <d v="2026-06-10T12:25:39"/>
    <d v="2026-10-10T08:00:00"/>
    <m/>
    <s v="PS"/>
    <s v="X"/>
    <s v="NO ADDON"/>
    <n v="20261007"/>
    <s v="Completed"/>
    <s v="HSI Bisnis Basic Bundling Phone PSB 70% - Free 800 Menit Promo - 150 Mbps"/>
    <s v="INDIBIZ"/>
    <m/>
    <m/>
    <d v="2026-10-10T08:00:00"/>
    <s v="2026-10-10 08:00:00 | Nama PIC : ibu Aurelia No HP : 082220405890 Alt :  M Janji : (sabtu/10/oktober/2026) jam Pasang : 09:00 Note : hubungi pelanggan jika ingin kelokasi"/>
    <n v="2026"/>
    <n v="10"/>
    <n v="7"/>
    <d v="2026-10-07T00:00:00"/>
    <n v="-3.3333333333357587"/>
    <x v="0"/>
  </r>
  <r>
    <n v="1009"/>
    <n v="1002625520"/>
    <n v="3"/>
    <x v="2"/>
    <n v="4"/>
    <s v="PURWOKERTO"/>
    <s v="CILACAP"/>
    <s v="GML"/>
    <s v="REG"/>
    <s v="AO"/>
    <x v="0"/>
    <m/>
    <s v="Completed (PS)"/>
    <s v="RBS-Regional 3"/>
    <d v="2026-10-07T09:58:18"/>
    <d v="2026-10-08T20:02:13"/>
    <n v="69405521"/>
    <n v="2825552027"/>
    <n v="141362105521"/>
    <s v="LABINDO"/>
    <s v="ODP-GML-FB/034"/>
    <s v="WO065921284"/>
    <m/>
    <m/>
    <m/>
    <n v="109.006391599837"/>
    <n v="-7.6932880961643004"/>
    <s v="SA; MC80043 ; TIWI  ; TREG3 ; CILACAP ;PSB 2S HSI BISNIS PROMO 50 MB; LABINDO/089602197471 ; arif.sugiarto0491@gmail.com"/>
    <s v="Sales Profesional"/>
    <m/>
    <m/>
    <m/>
    <m/>
    <m/>
    <m/>
    <m/>
    <m/>
    <s v="Management Janji"/>
    <s v="2026-10-11 15:00:00|M Janji : (Kamis/8/OKTOBER/2026) jam Pasang : 09:00 Note : hubungi pelanggan jika ingin kelokasi|40981182|MYDITA"/>
    <s v="FCC"/>
    <d v="2026-07-10T10:25:27"/>
    <d v="2026-10-11T15:00:00"/>
    <m/>
    <s v="PS"/>
    <s v="X"/>
    <s v="NO ADDON"/>
    <n v="2026100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1T15:00:00"/>
    <s v="2026-10-11 15:00:00|M Janji : (Kamis/8/OKTOBER/2026) jam Pasang : 09:00 Note : hubungi pelanggan jika ingin kelokasi|40981182|MYDITA"/>
    <n v="2026"/>
    <n v="10"/>
    <n v="8"/>
    <d v="2026-10-08T00:00:00"/>
    <n v="-3.625"/>
    <x v="0"/>
  </r>
  <r>
    <n v="1010"/>
    <n v="1002634796"/>
    <n v="3"/>
    <x v="2"/>
    <n v="4"/>
    <s v="PURWOKERTO"/>
    <s v="CILACAP"/>
    <s v="GML"/>
    <s v="REG"/>
    <s v="AO"/>
    <x v="0"/>
    <m/>
    <s v="Completed (PS)"/>
    <s v="RBS-Regional 3"/>
    <d v="2026-10-13T11:50:42"/>
    <d v="2026-10-13T13:34:01"/>
    <n v="69407246"/>
    <m/>
    <n v="141362106318"/>
    <s v="SDN KALISABUK 02"/>
    <s v="ODP-GML-FAF/011"/>
    <s v="WO066323158"/>
    <m/>
    <m/>
    <m/>
    <n v="109.0985185"/>
    <n v="-7.6559806999999998"/>
    <s v="|MN02740|MYIA-002626814495/POI/Maziyyatul Jannah/085693401070/maziyyatulrps@gmail.com"/>
    <s v="Sales Profesional"/>
    <m/>
    <m/>
    <m/>
    <m/>
    <m/>
    <m/>
    <m/>
    <m/>
    <s v="Management Janji"/>
    <s v="2026-10-12 11:00:00 | Nama PIC : Maziyyatul Jannah  No HP : 085693401070  Alt :   M Janji : 10/10/2026  Jam Pasang : 08.00  - 13:00   NoteÃ‚Â :  hubungi terlebih dahulu sebelum ke lokasi, terima kasih."/>
    <s v="FCC"/>
    <s v="13-10-2026 12:10:23"/>
    <m/>
    <m/>
    <s v="PS"/>
    <s v="X"/>
    <s v="NO ADDON"/>
    <n v="202610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3T07:00:00"/>
    <s v="2026-10-12 11:00:00 | Nama PIC : Maziyyatul Jannah  No HP : 085693401070  Alt :   M Janji : 10/10/2026  Jam Pasang : 08.00  - 13:00   NoteÃ‚Â :  hubungi terlebih dahulu sebelum ke lokasi, terima kasih."/>
    <n v="2026"/>
    <n v="10"/>
    <n v="13"/>
    <d v="2026-10-13T00:00:00"/>
    <n v="-0.29166666666424135"/>
    <x v="0"/>
  </r>
  <r>
    <n v="1011"/>
    <n v="1002634325"/>
    <n v="3"/>
    <x v="2"/>
    <n v="4"/>
    <s v="PURWOKERTO"/>
    <s v="CILACAP"/>
    <s v="GML"/>
    <s v="REG"/>
    <s v="AO"/>
    <x v="0"/>
    <m/>
    <s v="Completed (PS)"/>
    <s v="RBS-Regional 3"/>
    <d v="2026-10-13T10:04:56"/>
    <d v="2026-10-14T21:55:02"/>
    <n v="69409140"/>
    <n v="2825552034"/>
    <n v="141362106314"/>
    <s v="PT PUTRA KARYA TEKNIK"/>
    <s v="ODP-GML-FB/031"/>
    <s v="WO066364350"/>
    <m/>
    <m/>
    <m/>
    <n v="109.00528550148"/>
    <n v="-7.6915172845057196"/>
    <s v="SA; MC80043 ; TIWI  ; TREG3 ; CILACAP ;PSB 2S HSI BISNIS PROMO 50 MB; PT PUTRA KARYA   TEKNIK/087847490081;muhsinun.instink@gmail.com"/>
    <s v="Sales Profesional"/>
    <m/>
    <m/>
    <m/>
    <m/>
    <m/>
    <m/>
    <m/>
    <m/>
    <s v="Management Janji"/>
    <s v="2026-10-15 08:00:00|Manja : 14 Okt 2026 Jam : Pagi (08.00) Note : Hubungi pelanggan terlebih dahulu|40971304|MYDITA"/>
    <s v="FCC"/>
    <s v="13-10-2026 10:25:29"/>
    <d v="2026-10-15T08:00:00"/>
    <m/>
    <s v="PS"/>
    <s v="X"/>
    <s v="NO ADDON"/>
    <n v="2026101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5T08:00:00"/>
    <s v="2026-10-15 08:00:00|Manja : 14 Okt 2026 Jam : Pagi (08.00) Note : Hubungi pelanggan terlebih dahulu|40971304|MYDITA"/>
    <n v="2026"/>
    <n v="10"/>
    <n v="14"/>
    <d v="2026-10-14T00:00:00"/>
    <n v="-1.3333333333357587"/>
    <x v="0"/>
  </r>
  <r>
    <n v="1012"/>
    <n v="1002629458"/>
    <n v="3"/>
    <x v="2"/>
    <n v="4"/>
    <s v="PURWOKERTO"/>
    <s v="CILACAP"/>
    <s v="GML"/>
    <s v="REG"/>
    <s v="AO"/>
    <x v="0"/>
    <s v="1P INET"/>
    <s v="102 | FOLLOW UP COMPLETED"/>
    <s v="RBS-Regional 3"/>
    <d v="2026-10-09T11:25:35"/>
    <d v="2026-10-13T11:50:42"/>
    <n v="69407246"/>
    <m/>
    <n v="141362105683"/>
    <s v="SDN KALISABUK 02"/>
    <s v="ODP-GML-FAF/012 FAF/D01/012.01"/>
    <s v="WO066077795"/>
    <m/>
    <m/>
    <m/>
    <n v="109.0986138"/>
    <n v="-7.6577286000000004"/>
    <s v="|MN02740|MYIA-002626814495/POI/Maziyyatul Jannah/085693401070/maziyyatulrps@gmail.com"/>
    <s v="MYIB_ASSISTANT"/>
    <m/>
    <m/>
    <m/>
    <m/>
    <m/>
    <m/>
    <m/>
    <m/>
    <s v="Management Janji"/>
    <s v="2026-10-12 11:00:00 | Nama PIC : Maziyyatul Jannah No HP : 085693401070 Alt :  M Janji : 10/10/2026 Jam Pasang : 08.00  - 13:00  NoteÃ‚Â :  hubungi terlebih dahulu sebelum ke lokasi, terima kasih."/>
    <s v="FCC"/>
    <d v="2026-09-10T11:39:47"/>
    <d v="2026-10-12T11:00:00"/>
    <m/>
    <s v="REVOKE"/>
    <s v="X"/>
    <s v="NO ADDON"/>
    <m/>
    <s v="Follow Up Revoke Completed, New Order ID : SC1002634796"/>
    <s v="HSI Bisnis Promo Hari Pelanggan Nasional PSB 70% - 50 Mbps"/>
    <s v="INDIBIZ"/>
    <m/>
    <m/>
    <d v="2026-10-12T11:00:00"/>
    <s v="2026-10-12 11:00:00 | Nama PIC : Maziyyatul Jannah No HP : 085693401070 Alt :  M Janji : 10/10/2026 Jam Pasang : 08.00  - 13:00  NoteÃ‚Â :  hubungi terlebih dahulu sebelum ke lokasi, terima kasih."/>
    <m/>
    <m/>
    <m/>
    <e v="#NUM!"/>
    <e v="#NUM!"/>
    <x v="1"/>
  </r>
  <r>
    <n v="1013"/>
    <n v="1002619762"/>
    <n v="3"/>
    <x v="2"/>
    <n v="4"/>
    <s v="PURWOKERTO"/>
    <s v="CILACAP"/>
    <s v="MAN"/>
    <s v="REG"/>
    <s v="AO"/>
    <x v="0"/>
    <s v="1P INET"/>
    <s v="Completed (PS)"/>
    <s v="RBS-Regional 3"/>
    <d v="2026-10-02T13:20:40"/>
    <d v="2026-10-02T17:38:52"/>
    <n v="69403038"/>
    <m/>
    <n v="146391106859"/>
    <s v="Toko Nasohi"/>
    <s v="ODP-MAN-FX/045 FX/D04/045.01"/>
    <s v="WO065573047"/>
    <m/>
    <m/>
    <m/>
    <n v="108.787814"/>
    <n v="-7.388255"/>
    <s v="|MN02834|MYIA-045710631853/POI/Zanur Rohman/085640451576/nvgojen@gmail.com"/>
    <s v="MYIB_ASSISTANT"/>
    <m/>
    <m/>
    <m/>
    <m/>
    <m/>
    <m/>
    <m/>
    <m/>
    <s v="Management Janji"/>
    <s v="2026-10-06 15:00:00 | Waktu pemasnagan : 3 Oktober 2026 Jam pemasangan : 08.00 - 12.00 Mohon hubungi pelanggan sebelum ke lokasi  Terima kasih"/>
    <s v="FCC"/>
    <d v="2026-02-10T13:25:25"/>
    <d v="2026-10-06T15:00:00"/>
    <m/>
    <s v="PS"/>
    <s v="MAJENANG"/>
    <s v="NO ADDON"/>
    <n v="20261002"/>
    <s v="Completed"/>
    <s v="HSI Bisnis Basic Promo Hari Pelanggan Nasional PSB 70% - 50 Mbps"/>
    <s v="INDIBIZ"/>
    <m/>
    <m/>
    <d v="2026-10-06T15:00:00"/>
    <s v="2026-10-06 15:00:00 | Waktu pemasnagan : 3 Oktober 2026 Jam pemasangan : 08.00 - 12.00 Mohon hubungi pelanggan sebelum ke lokasi  Terima kasih"/>
    <n v="2026"/>
    <n v="10"/>
    <n v="2"/>
    <d v="2026-10-02T00:00:00"/>
    <n v="-4.625"/>
    <x v="0"/>
  </r>
  <r>
    <n v="1014"/>
    <n v="1002632283"/>
    <n v="3"/>
    <x v="2"/>
    <n v="4"/>
    <s v="PURWOKERTO"/>
    <s v="CILACAP"/>
    <s v="MAN"/>
    <s v="REG"/>
    <s v="AO"/>
    <x v="0"/>
    <s v="1P INET"/>
    <s v="Completed (PS)"/>
    <s v="RBS-Regional 3"/>
    <d v="2026-10-12T10:10:39"/>
    <d v="2026-10-12T15:40:04"/>
    <n v="69408398"/>
    <m/>
    <n v="146391107952"/>
    <s v="SMK DIPONEGORO MAJENANG"/>
    <s v="ODP-MAN-FF/037 FF/D03/037.01"/>
    <s v="WO066234414"/>
    <m/>
    <m/>
    <m/>
    <n v="108.74450299999999"/>
    <n v="-7.3033549999999998"/>
    <s v="|MC80042|MYIA-054127803376/POI/Kris Pambudi/081575154451/krispambudi999@gmail.com"/>
    <s v="MYIB_ASSISTANT"/>
    <m/>
    <m/>
    <m/>
    <m/>
    <m/>
    <m/>
    <m/>
    <m/>
    <s v="Management Janji"/>
    <s v="2026-10-14 08:00:00 | Nama Pic : bp Kris Pambudi No Hp Pic : 081575154451 No alt : - Jam Pemasangan : pagi  Tanggal Pemasangan : 13 Oktober 2026"/>
    <s v="FCC"/>
    <d v="2026-12-10T10:25:08"/>
    <d v="2026-10-14T08:00:00"/>
    <m/>
    <s v="PS"/>
    <s v="MAJENANG"/>
    <s v="NO ADDON"/>
    <n v="20261012"/>
    <s v="Completed"/>
    <s v="HSI Bisnis Promo Hari Pelanggan Nasional PSB 70% - 300 Mbps"/>
    <s v="INDIBIZ"/>
    <m/>
    <m/>
    <d v="2026-10-14T08:00:00"/>
    <s v="2026-10-14 08:00:00 | Nama Pic : bp Kris Pambudi No Hp Pic : 081575154451 No alt : - Jam Pemasangan : pagi  Tanggal Pemasangan : 13 Oktober 2026"/>
    <n v="2026"/>
    <n v="10"/>
    <n v="12"/>
    <d v="2026-10-12T00:00:00"/>
    <n v="-2.3333333333357587"/>
    <x v="0"/>
  </r>
  <r>
    <n v="1015"/>
    <n v="1002632094"/>
    <n v="3"/>
    <x v="2"/>
    <n v="4"/>
    <s v="PURWOKERTO"/>
    <s v="CILACAP"/>
    <s v="MAN"/>
    <s v="REG"/>
    <s v="AO"/>
    <x v="0"/>
    <s v="1P INET"/>
    <s v="Completed (PS)"/>
    <s v="RBS-Regional 3"/>
    <d v="2026-10-12T09:20:40"/>
    <d v="2026-10-12T20:52:59"/>
    <n v="69408371"/>
    <m/>
    <n v="146391107956"/>
    <s v="DAPUR MAMAH EYANG"/>
    <s v="ODP-MAN-FD/112"/>
    <s v="WO066230145"/>
    <m/>
    <m/>
    <m/>
    <n v="108.7631823"/>
    <n v="-7.3014101999999896"/>
    <s v="|MN02591|MYIA-068577070318/POI/FUJI RAMADHAN/081384255282/fujiramadan180198@gmail.com"/>
    <s v="MYIB_ASSISTANT"/>
    <m/>
    <m/>
    <m/>
    <m/>
    <m/>
    <m/>
    <m/>
    <m/>
    <s v="Management Janji"/>
    <s v="2026-10-14 08:00:00 | M Janji : (13/10/2026) jam Pasang : 09:00 Note : hubungi pelanggan jika ingin kelokasi"/>
    <s v="FCC"/>
    <d v="2026-12-10T09:24:56"/>
    <d v="2026-10-14T08:00:00"/>
    <m/>
    <s v="PS"/>
    <s v="MAJENANG"/>
    <s v="NO ADDON"/>
    <n v="20261012"/>
    <s v="Completed"/>
    <s v="HSI Bisnis Promo Hari Pelanggan Nasional PSB 70% - 75 Mbps"/>
    <s v="INDIBIZ"/>
    <m/>
    <m/>
    <d v="2026-10-14T08:00:00"/>
    <s v="2026-10-14 08:00:00 | M Janji : (13/10/2026) jam Pasang : 09:00 Note : hubungi pelanggan jika ingin kelokasi"/>
    <n v="2026"/>
    <n v="10"/>
    <n v="12"/>
    <d v="2026-10-12T00:00:00"/>
    <n v="-2.3333333333357587"/>
    <x v="0"/>
  </r>
  <r>
    <n v="1016"/>
    <n v="1002635304"/>
    <n v="3"/>
    <x v="2"/>
    <n v="4"/>
    <s v="PURWOKERTO"/>
    <s v="CILACAP"/>
    <s v="MAN"/>
    <s v="REG"/>
    <s v="AO"/>
    <x v="0"/>
    <s v="1P INET"/>
    <s v="Completed (PS)"/>
    <s v="RBS-Regional 3"/>
    <d v="2026-10-13T14:49:41"/>
    <d v="2026-10-14T13:48:51"/>
    <n v="69409510"/>
    <m/>
    <n v="146391108136"/>
    <s v="SD NEGERI 01 WANAREJA"/>
    <s v="ODP-MAN-FH/051 FH/D04/051.01"/>
    <s v="WO066342222"/>
    <m/>
    <m/>
    <m/>
    <n v="108.68665"/>
    <n v="-7.3346460000000002"/>
    <s v="|MC00213|MYIA-069588993013/POI/PRIANA AJI/082245275054/prianaaji@gmail.com"/>
    <s v="MYIB_ASSISTANT"/>
    <m/>
    <m/>
    <m/>
    <m/>
    <m/>
    <m/>
    <m/>
    <m/>
    <s v="Management Janji"/>
    <s v="2026-10-16 11:00:00 | Nama Pic : IBU SRI No Hp Pic : 082245275054 Jam Pemasangan : 08:00 - 12.00 Tanggal Pemasangan : RABU 14 OKTOBER 2026 Info Tambahan : Hubungi pelanggan sebelum datang ke lokasi"/>
    <s v="FCC"/>
    <s v="13-10-2026 15:09:53"/>
    <d v="2026-10-16T11:00:00"/>
    <m/>
    <s v="PS"/>
    <s v="MAJENANG"/>
    <s v="NO ADDON"/>
    <n v="20261014"/>
    <s v="Completed"/>
    <s v="HSI Bisnis Promo Hari Pelanggan Nasional PSB 70% - 50 Mbps"/>
    <s v="INDIBIZ"/>
    <m/>
    <m/>
    <d v="2026-10-16T11:00:00"/>
    <s v="2026-10-16 11:00:00 | Nama Pic : IBU SRI No Hp Pic : 082245275054 Jam Pemasangan : 08:00 - 12.00 Tanggal Pemasangan : RABU 14 OKTOBER 2026 Info Tambahan : Hubungi pelanggan sebelum datang ke lokasi"/>
    <n v="2026"/>
    <n v="10"/>
    <n v="14"/>
    <d v="2026-10-14T00:00:00"/>
    <n v="-2.4583333333357587"/>
    <x v="0"/>
  </r>
  <r>
    <n v="1017"/>
    <n v="1002636882"/>
    <n v="3"/>
    <x v="2"/>
    <n v="4"/>
    <s v="PURWOKERTO"/>
    <s v="CILACAP"/>
    <s v="MAN"/>
    <s v="REG"/>
    <s v="AO"/>
    <x v="0"/>
    <s v="1P INET"/>
    <s v="Completed (PS)"/>
    <s v="RBS-Regional 3"/>
    <d v="2026-10-14T14:05:34"/>
    <d v="2026-10-14T18:54:34"/>
    <n v="69410193"/>
    <m/>
    <n v="146391108315"/>
    <s v="Lla Lla Kost"/>
    <s v="ODP-MAN-FG/108 FG/D04/108.01"/>
    <s v="WO066409559"/>
    <m/>
    <m/>
    <m/>
    <n v="108.7976694"/>
    <n v="-7.3100079999999998"/>
    <s v="|MN02591|MYIA-095272535798/POI/Eko Susilo/085183705731/ekowijaya021@gmail.com"/>
    <s v="MYIB_ASSISTANT"/>
    <m/>
    <m/>
    <m/>
    <m/>
    <m/>
    <m/>
    <m/>
    <m/>
    <s v="Management Janji"/>
    <s v="2026-10-17 11:00:00 | M Janji : (15/10/2026) jam Pasang : 09:00 Note : hubungi pelanggan jika ingin kelokasi"/>
    <s v="FCC"/>
    <s v="14-10-2026 14:09:57"/>
    <d v="2026-10-17T11:00:00"/>
    <m/>
    <s v="PS"/>
    <s v="MAJENANG"/>
    <s v="NO ADDON"/>
    <n v="20261014"/>
    <s v="Completed"/>
    <s v="HSI Bisnis Promo Hari Pelanggan Nasional PSB 70% - 150 Mbps"/>
    <s v="INDIBIZ"/>
    <m/>
    <m/>
    <d v="2026-10-17T11:00:00"/>
    <s v="2026-10-17 11:00:00 | M Janji : (15/10/2026) jam Pasang : 09:00 Note : hubungi pelanggan jika ingin kelokasi"/>
    <n v="2026"/>
    <n v="10"/>
    <n v="14"/>
    <d v="2026-10-14T00:00:00"/>
    <n v="-3.4583333333357587"/>
    <x v="0"/>
  </r>
  <r>
    <n v="1018"/>
    <n v="1002628950"/>
    <n v="3"/>
    <x v="2"/>
    <n v="4"/>
    <s v="PURWOKERTO"/>
    <s v="CILACAP"/>
    <s v="MAN"/>
    <s v="REG"/>
    <s v="AO"/>
    <x v="0"/>
    <m/>
    <s v="CANCEL COMPLETED"/>
    <s v="RBS-Regional 3"/>
    <d v="2026-10-09T09:28:40"/>
    <d v="2026-10-09T15:00:49"/>
    <n v="69403278"/>
    <m/>
    <m/>
    <s v="Global Jet Express / TCCLP061"/>
    <m/>
    <s v="WO065628042"/>
    <m/>
    <m/>
    <m/>
    <n v="108.7586"/>
    <n v="-7.3006200000000003"/>
    <s v="|MC80228|/Global Jet Express TCCLP061 /Paket HSI Bisnis Promo HPN 1:1 100Mbps/Rahmawati Tianingrum/081127008226 082298156843/purchasepilarprima@gmail.com"/>
    <s v="Sales Profesional"/>
    <m/>
    <m/>
    <m/>
    <m/>
    <m/>
    <m/>
    <m/>
    <m/>
    <s v="Management Janji"/>
    <s v="2026-10-06 11:00:00|Tanggal Pemasangan : 06 Oktober 2026 Jam Pemasangan : 08:00 15:00 Info Tambahan : Hubungi pelanggan dulu sebelum ke lokasi terimakasih|40931149|MYDITA"/>
    <s v="FCC"/>
    <d v="2026-09-10T09:39:46"/>
    <d v="2026-10-06T00:00:00"/>
    <m/>
    <s v="REJECT_FCC"/>
    <s v="MAJENANG"/>
    <s v="NO ADDON"/>
    <m/>
    <s v="DECLINE : Pelanggan tidak ingin menunggu SOPHAN SOPYAN 40900827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Pelanggan tidak ingin menunggu SOPHAN SOPYAN 40900827|MYDITA"/>
    <d v="2026-10-06T11:00:00"/>
    <s v="2026-10-06 11:00:00|Tanggal Pemasangan : 06 Oktober 2026 Jam Pemasangan : 08:00 15:00 Info Tambahan : Hubungi pelanggan dulu sebelum ke lokasi terimakasih|40931149|MYDITA"/>
    <m/>
    <m/>
    <m/>
    <e v="#NUM!"/>
    <e v="#NUM!"/>
    <x v="1"/>
  </r>
  <r>
    <n v="1019"/>
    <n v="1002620365"/>
    <n v="3"/>
    <x v="2"/>
    <n v="4"/>
    <s v="PURWOKERTO"/>
    <s v="CILACAP"/>
    <s v="MAN"/>
    <s v="REG"/>
    <s v="AO"/>
    <x v="0"/>
    <m/>
    <s v="98 | OSS - CANCEL COMPLETE"/>
    <s v="RBS-Regional 3"/>
    <d v="2026-10-02T15:59:15"/>
    <d v="2026-10-09T09:29:40"/>
    <n v="69403278"/>
    <m/>
    <n v="146391108656"/>
    <s v="Global Jet Express / TCCLP061"/>
    <s v="ODP-MAN-FE/075"/>
    <s v="WO065628042"/>
    <m/>
    <m/>
    <m/>
    <n v="108.9001507"/>
    <n v="-7.4173742999999996"/>
    <s v="|MC80228|/Global Jet Express TCCLP061 /Paket HSI Bisnis Promo HPN 1:1 100Mbps/Rahmawati Tianingrum/081127008226 082298156843/purchasepilarprima@gmail.com"/>
    <s v="Sales Profesional"/>
    <m/>
    <m/>
    <m/>
    <m/>
    <m/>
    <m/>
    <m/>
    <m/>
    <s v="Management Janji"/>
    <s v="2026-10-06 11:00:00|Tanggal Pemasangan : 06 Oktober 2026 Jam Pemasangan : 08:00 15:00 Info Tambahan : Hubungi pelanggan dulu sebelum ke lokasi terimakasih|40931149|MYDITA"/>
    <s v="FCC"/>
    <d v="2026-02-10T16:10:13"/>
    <d v="2026-10-06T11:00:00"/>
    <s v="Kendala Teknik"/>
    <s v="CANCEL"/>
    <s v="MAJENANG"/>
    <s v="NO ADDON"/>
    <m/>
    <s v="Cancel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6T11:00:00"/>
    <s v="2026-10-06 11:00:00|Tanggal Pemasangan : 06 Oktober 2026 Jam Pemasangan : 08:00 15:00 Info Tambahan : Hubungi pelanggan dulu sebelum ke lokasi terimakasih|40931149|MYDITA"/>
    <m/>
    <m/>
    <m/>
    <e v="#NUM!"/>
    <e v="#NUM!"/>
    <x v="1"/>
  </r>
  <r>
    <n v="1020"/>
    <n v="1002616994"/>
    <n v="3"/>
    <x v="2"/>
    <n v="4"/>
    <s v="PURWOKERTO"/>
    <s v="BANJARNEGARA"/>
    <s v="BJR"/>
    <s v="REG"/>
    <s v="AO"/>
    <x v="0"/>
    <m/>
    <s v="Completed (PS)"/>
    <s v="RBS-Regional 3"/>
    <d v="2026-10-01T09:07:32"/>
    <d v="2026-10-07T12:14:44"/>
    <n v="69402039"/>
    <m/>
    <n v="146372102975"/>
    <s v="Kopi Jjb Ratamba"/>
    <s v="ODP-BJR-FAE/052"/>
    <s v="WO065863132"/>
    <m/>
    <m/>
    <m/>
    <n v="109.814038"/>
    <n v="-7.2282590000000004"/>
    <s v="SA; MN000649 ; ARIF  ; TREG3 ; BANJARNEGARA ;PSB 1S HSI BISNIS PROMO 50 MB; Kopi Jjb Ratamba/08812876920 ; astuko.f.t@gmail.com"/>
    <s v="Sales Profesional"/>
    <m/>
    <m/>
    <m/>
    <m/>
    <m/>
    <m/>
    <m/>
    <m/>
    <s v="Management Janji"/>
    <s v="2026-10-09 11:00:00|Waktu pemasangan: 06 oktober 2026 Jam pemasangan : 08.00 - 12.00 Mohon hubungi pelanggan sebelum ke lokasi  Terima kasih |40951377|MYDITA"/>
    <s v="FCC"/>
    <d v="2026-01-10T09:25:42"/>
    <d v="2026-10-09T11:00:00"/>
    <m/>
    <s v="PS"/>
    <s v="X"/>
    <s v="NO ADDON"/>
    <n v="20261007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10-09T11:00:00"/>
    <s v="2026-10-09 11:00:00|Waktu pemasangan: 06 oktober 2026 Jam pemasangan : 08.00 - 12.00 Mohon hubungi pelanggan sebelum ke lokasi  Terima kasih |40951377|MYDITA"/>
    <n v="2026"/>
    <n v="10"/>
    <n v="7"/>
    <d v="2026-10-07T00:00:00"/>
    <n v="-2.4583333333357587"/>
    <x v="0"/>
  </r>
  <r>
    <n v="1021"/>
    <n v="1002620594"/>
    <n v="3"/>
    <x v="2"/>
    <n v="4"/>
    <s v="PURWOKERTO"/>
    <s v="BANJARNEGARA"/>
    <s v="BJR"/>
    <s v="REG"/>
    <s v="AO"/>
    <x v="0"/>
    <s v="1P INET"/>
    <s v="Completed (PS)"/>
    <s v="RBS-Regional 3"/>
    <d v="2026-10-02T17:41:34"/>
    <d v="2026-10-03T12:29:11"/>
    <n v="69403360"/>
    <m/>
    <n v="146372103614"/>
    <s v="JJB OFFICE KUTARINGIN"/>
    <s v="ODP-BJR-FJ/008"/>
    <s v="WO065606139"/>
    <m/>
    <m/>
    <m/>
    <n v="109.69005300000001"/>
    <n v="-7.3946990000000001"/>
    <s v="|MN00649|MYIA-016105488219/POI/maylani/+6283171986272/maylani.kopijjb@gmail.com"/>
    <s v="MYIB_ASSISTANT"/>
    <m/>
    <m/>
    <m/>
    <m/>
    <m/>
    <m/>
    <m/>
    <m/>
    <s v="Management Janji"/>
    <s v="2026-10-04 08:00:00 | Jam Pemasangan : pagi  Tanggal Pemasangan :04/10/2026 Info Tambahan : Hubungi pelanggan sebelum datang ke lokasi"/>
    <s v="FCC"/>
    <d v="2026-02-10T17:55:25"/>
    <d v="2026-10-04T08:00:00"/>
    <m/>
    <s v="PS"/>
    <s v="X"/>
    <s v="NO ADDON"/>
    <n v="20261003"/>
    <s v="Completed"/>
    <s v="HSI Bisnis Promo Hari Pelanggan Nasional PSB 70% - 200 Mbps"/>
    <s v="INDIBIZ"/>
    <m/>
    <m/>
    <d v="2026-10-04T08:00:00"/>
    <s v="2026-10-04 08:00:00 | Jam Pemasangan : pagi  Tanggal Pemasangan :04/10/2026 Info Tambahan : Hubungi pelanggan sebelum datang ke lokasi"/>
    <n v="2026"/>
    <n v="10"/>
    <n v="3"/>
    <d v="2026-10-03T00:00:00"/>
    <n v="-1.3333333333357587"/>
    <x v="0"/>
  </r>
  <r>
    <n v="1022"/>
    <n v="1002619769"/>
    <n v="3"/>
    <x v="2"/>
    <n v="4"/>
    <s v="PURWOKERTO"/>
    <s v="BANJARNEGARA"/>
    <s v="BJR"/>
    <s v="REG"/>
    <s v="AO"/>
    <x v="0"/>
    <s v="1P INET"/>
    <s v="Completed (PS)"/>
    <s v="RBS-Regional 3"/>
    <d v="2026-10-02T13:22:41"/>
    <d v="2026-10-05T12:15:41"/>
    <n v="69403086"/>
    <m/>
    <n v="146372103472"/>
    <s v="SMA NEGERI 1 BATUR"/>
    <s v="ODP-BJR-FAC/004 FAC/D01/004.01"/>
    <s v="WO065573255"/>
    <m/>
    <m/>
    <m/>
    <n v="109.826308"/>
    <n v="-7.2068159999999999"/>
    <s v="|MN00909|MYIA-074592616176/POI/ari budi/085227666070/sma1batur@gmail.com"/>
    <s v="MYIB_ASSISTANT"/>
    <m/>
    <m/>
    <m/>
    <m/>
    <m/>
    <m/>
    <m/>
    <m/>
    <s v="Management Janji"/>
    <s v="2026-10-04 08:00:00 | Jam Pemasangan : 08:00 - 12.00 Tanggal Pemasangan : SABTU 03 OKTOBER 2026 Info Tambahan : Hubungi pelanggan sebelum datang ke lokasi"/>
    <s v="FCC"/>
    <d v="2026-02-10T13:25:25"/>
    <d v="2026-10-04T08:00:00"/>
    <m/>
    <s v="PS"/>
    <s v="X"/>
    <s v="NO ADDON"/>
    <n v="20261005"/>
    <s v="Completed"/>
    <s v="HSI Bisnis Promo Hari Pelanggan Nasional PSB 70% - 300 Mbps"/>
    <s v="INDIBIZ"/>
    <m/>
    <m/>
    <d v="2026-10-04T08:00:00"/>
    <s v="2026-10-04 08:00:00 | Jam Pemasangan : 08:00 - 12.00 Tanggal Pemasangan : SABTU 03 OKTOBER 2026 Info Tambahan : Hubungi pelanggan sebelum datang ke lokasi"/>
    <n v="2026"/>
    <n v="10"/>
    <n v="5"/>
    <d v="2026-10-05T00:00:00"/>
    <n v="0.66666666666424135"/>
    <x v="0"/>
  </r>
  <r>
    <n v="1023"/>
    <n v="1002623871"/>
    <n v="3"/>
    <x v="2"/>
    <n v="4"/>
    <s v="PURWOKERTO"/>
    <s v="BANJARNEGARA"/>
    <s v="BJR"/>
    <s v="REG"/>
    <s v="AO"/>
    <x v="0"/>
    <s v="1P INET"/>
    <s v="Completed (PS)"/>
    <s v="RBS-Regional 3"/>
    <d v="2026-10-06T10:40:40"/>
    <d v="2026-10-07T12:35:16"/>
    <n v="69404850"/>
    <m/>
    <n v="146372104064"/>
    <s v="SD NEGERI 4 KRANDEGAN"/>
    <s v="ODP-BJR-FT/011"/>
    <s v="WO065836495"/>
    <m/>
    <m/>
    <m/>
    <n v="109.695538744036"/>
    <n v="-7.3971299326979301"/>
    <s v="|MN00909|MYIA-079952979427/POI/deni/083844480979/sdsekawan@gmail.com"/>
    <s v="MYIB_ASSISTANT"/>
    <m/>
    <m/>
    <m/>
    <m/>
    <m/>
    <m/>
    <m/>
    <m/>
    <s v="Management Janji"/>
    <s v="2026-10-08 08:00:00 | Nama PIC : BAPAK deni No HP : 083844480979 Alt :  M Janji : (RABU/7/oktober/2026) jam Pasang : 09:00 Note : hubungi pelanggan jika ingin kelokasi"/>
    <s v="FCC"/>
    <d v="2026-06-10T10:55:07"/>
    <d v="2026-10-08T08:00:00"/>
    <m/>
    <s v="PS"/>
    <s v="X"/>
    <s v="NO ADDON"/>
    <n v="20261007"/>
    <s v="Completed"/>
    <s v="HSI Bisnis Basic Promo Hari Pelanggan Nasional PSB 70% - 75 Mbps"/>
    <s v="INDIBIZ"/>
    <m/>
    <m/>
    <d v="2026-10-08T08:00:00"/>
    <s v="2026-10-08 08:00:00 | Nama PIC : BAPAK deni No HP : 083844480979 Alt :  M Janji : (RABU/7/oktober/2026) jam Pasang : 09:00 Note : hubungi pelanggan jika ingin kelokasi"/>
    <n v="2026"/>
    <n v="10"/>
    <n v="7"/>
    <d v="2026-10-07T00:00:00"/>
    <n v="-1.3333333333357587"/>
    <x v="0"/>
  </r>
  <r>
    <n v="1024"/>
    <n v="1002627512"/>
    <n v="3"/>
    <x v="2"/>
    <n v="4"/>
    <s v="PURWOKERTO"/>
    <s v="BANJARNEGARA"/>
    <s v="BJR"/>
    <s v="REG"/>
    <s v="AO"/>
    <x v="0"/>
    <m/>
    <s v="Completed (PS)"/>
    <s v="RBS-Regional 3"/>
    <d v="2026-10-08T11:29:23"/>
    <d v="2026-10-08T12:30:23"/>
    <n v="69404778"/>
    <m/>
    <n v="146372102005"/>
    <s v="TOKO KURWANTO"/>
    <s v="ODP-BJR-FN/043"/>
    <s v="WO066000855"/>
    <m/>
    <m/>
    <m/>
    <n v="109.688231"/>
    <n v="-7.4385940000000002"/>
    <s v="|MN00909|MYIA-048651197055/POI/kurwanto/088270845068/kurwantobae.2@gmail.com"/>
    <s v="Sales Profesional"/>
    <m/>
    <m/>
    <m/>
    <m/>
    <m/>
    <m/>
    <m/>
    <m/>
    <s v="Management Janji"/>
    <s v="2026-10-07 15:00:00 | Tanggal pemasangan : 07 OKTOBER 2026  Jam pemasangan : pagi/siang  Info Tambahan : Hubungi pelanggan dulu sebelum ke lokasi  terima kasih"/>
    <s v="FCC"/>
    <d v="2026-08-10T11:40:36"/>
    <m/>
    <m/>
    <s v="PS"/>
    <s v="X"/>
    <s v="NO ADDON"/>
    <n v="202610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8T07:00:00"/>
    <s v="2026-10-07 15:00:00 | Tanggal pemasangan : 07 OKTOBER 2026  Jam pemasangan : pagi/siang  Info Tambahan : Hubungi pelanggan dulu sebelum ke lokasi  terima kasih"/>
    <n v="2026"/>
    <n v="10"/>
    <n v="8"/>
    <d v="2026-10-08T00:00:00"/>
    <n v="-0.29166666666424135"/>
    <x v="0"/>
  </r>
  <r>
    <n v="1025"/>
    <n v="1002628573"/>
    <n v="3"/>
    <x v="2"/>
    <n v="4"/>
    <s v="PURWOKERTO"/>
    <s v="BANJARNEGARA"/>
    <s v="BJR"/>
    <s v="REG"/>
    <s v="AO"/>
    <x v="0"/>
    <s v="1P INET"/>
    <s v="Completed (PS)"/>
    <s v="RBS-Regional 3"/>
    <d v="2026-10-08T18:04:35"/>
    <d v="2026-10-09T11:23:05"/>
    <n v="69406861"/>
    <m/>
    <n v="146372102326"/>
    <s v="SD NEGERI 1 KRANDEGAN"/>
    <s v="ODP-BJR-FH/028"/>
    <s v="WO066044910"/>
    <m/>
    <m/>
    <m/>
    <n v="109.698154"/>
    <n v="-7.3953740000000003"/>
    <s v="|MN00909|MYIA-039501256356/POI/hanik/081327753389/sdnegerisatukrandegan@gmail.com"/>
    <s v="MYIB_ASSISTANT"/>
    <m/>
    <m/>
    <m/>
    <m/>
    <m/>
    <m/>
    <m/>
    <m/>
    <s v="Management Janji"/>
    <s v="2026-10-11 15:00:00 | Tanggal pemasangan: 09/10/2026 Jam pemasangan : pagi / siang Info Tambahan : Hubungi pelanggan dulu sebelum ke lokasi. terima kasih"/>
    <s v="FCC"/>
    <d v="2026-08-10T18:10:16"/>
    <d v="2026-10-11T15:00:00"/>
    <m/>
    <s v="PS"/>
    <s v="X"/>
    <s v="NO ADDON"/>
    <n v="20261009"/>
    <s v="Completed"/>
    <s v="HSI Bisnis Basic Promo Hari Pelanggan Nasional PSB 70% - 150 Mbps"/>
    <s v="INDIBIZ"/>
    <m/>
    <m/>
    <d v="2026-10-11T15:00:00"/>
    <s v="2026-10-11 15:00:00 | Tanggal pemasangan: 09/10/2026 Jam pemasangan : pagi / siang Info Tambahan : Hubungi pelanggan dulu sebelum ke lokasi. terima kasih"/>
    <n v="2026"/>
    <n v="10"/>
    <n v="9"/>
    <d v="2026-10-09T00:00:00"/>
    <n v="-2.625"/>
    <x v="0"/>
  </r>
  <r>
    <n v="1026"/>
    <n v="1002629506"/>
    <n v="3"/>
    <x v="2"/>
    <n v="4"/>
    <s v="PURWOKERTO"/>
    <s v="BANJARNEGARA"/>
    <s v="BJR"/>
    <s v="REG"/>
    <s v="AO"/>
    <x v="0"/>
    <s v="1P INET"/>
    <s v="Completed (PS)"/>
    <s v="RBS-Regional 3"/>
    <d v="2026-10-09T11:40:35"/>
    <d v="2026-10-09T19:06:04"/>
    <n v="69407258"/>
    <m/>
    <n v="146372102306"/>
    <s v="STIE TAMBARA GDG BARU 1"/>
    <s v="ODP-BJR-FT/109"/>
    <s v="WO066079450"/>
    <m/>
    <m/>
    <m/>
    <n v="109.696607"/>
    <n v="-7.3981940000000002"/>
    <s v="|MN00649|MYIA-094596317054/POI/Dina Etikartiningsih/085747941406/dinautawieti@gmail.com"/>
    <s v="MYIB_ASSISTANT"/>
    <m/>
    <m/>
    <m/>
    <m/>
    <m/>
    <m/>
    <m/>
    <m/>
    <s v="Management Janji"/>
    <s v="2026-10-13 15:00:00 | Nama :DINA No HP :085747941406 No Alternatif : M Janji : 13/10/2026 Jam Pasang : Pagi NoteÃ‚Â :  Hubungi terlebih dahulu sebelum ke lokasi"/>
    <s v="FCC"/>
    <d v="2026-09-10T11:55:13"/>
    <d v="2026-10-13T15:00:00"/>
    <m/>
    <s v="PS"/>
    <s v="X"/>
    <s v="NO ADDON"/>
    <n v="20261009"/>
    <s v="Completed"/>
    <s v="HSI Bisnis Promo Hari Pelanggan Nasional PSB 70% - 100 Mbps"/>
    <s v="INDIBIZ"/>
    <m/>
    <m/>
    <d v="2026-10-13T15:00:00"/>
    <s v="2026-10-13 15:00:00 | Nama :DINA No HP :085747941406 No Alternatif : M Janji : 13/10/2026 Jam Pasang : Pagi NoteÃ‚Â :  Hubungi terlebih dahulu sebelum ke lokasi"/>
    <n v="2026"/>
    <n v="10"/>
    <n v="9"/>
    <d v="2026-10-09T00:00:00"/>
    <n v="-4.625"/>
    <x v="0"/>
  </r>
  <r>
    <n v="1027"/>
    <n v="1002631122"/>
    <n v="3"/>
    <x v="2"/>
    <n v="4"/>
    <s v="PURWOKERTO"/>
    <s v="BANJARNEGARA"/>
    <s v="BJR"/>
    <s v="REG"/>
    <s v="AO"/>
    <x v="0"/>
    <s v="1P INET"/>
    <s v="Completed (PS)"/>
    <s v="RBS-Regional 3"/>
    <d v="2026-10-10T16:47:35"/>
    <d v="2026-10-12T12:43:07"/>
    <n v="69408014"/>
    <m/>
    <n v="146372102656"/>
    <s v="STIE TAMANSISWA BANJARNEGARA Lt 1"/>
    <s v="ODP-BJR-FT/003"/>
    <s v="WO066171845"/>
    <m/>
    <m/>
    <m/>
    <n v="109.696607"/>
    <n v="-7.3981940000000002"/>
    <s v="|MN00649|MYIA-074476277698/POI/Dina Eti Kartiningsih /085747941406/dinautawieti@gmail.com"/>
    <s v="MYIB_ASSISTANT"/>
    <m/>
    <m/>
    <m/>
    <m/>
    <m/>
    <m/>
    <m/>
    <m/>
    <s v="Management Janji"/>
    <s v="2026-10-12 11:00:00 | Nama : BU DINA ETIKARTININGSIH  No Hp : 085747941406 No Hp Alternatif :  Tanggal : 12 Oktober 2026 Interval : PAGI  Note : Mohon hubungi pelanggan terlebih dahulu "/>
    <s v="FCC"/>
    <d v="2026-10-10T17:24:57"/>
    <d v="2026-10-12T11:00:00"/>
    <m/>
    <s v="PS"/>
    <s v="X"/>
    <s v="NO ADDON"/>
    <n v="20261012"/>
    <s v="Completed"/>
    <s v="HSI Bisnis Promo Hari Pelanggan Nasional PSB 70% - 100 Mbps"/>
    <s v="INDIBIZ"/>
    <m/>
    <m/>
    <d v="2026-10-12T11:00:00"/>
    <s v="2026-10-12 11:00:00 | Nama : BU DINA ETIKARTININGSIH  No Hp : 085747941406 No Hp Alternatif :  Tanggal : 12 Oktober 2026 Interval : PAGI  Note : Mohon hubungi pelanggan terlebih dahulu "/>
    <n v="2026"/>
    <n v="10"/>
    <n v="12"/>
    <d v="2026-10-12T00:00:00"/>
    <n v="-0.45833333333575865"/>
    <x v="0"/>
  </r>
  <r>
    <n v="1028"/>
    <n v="1002631559"/>
    <n v="3"/>
    <x v="2"/>
    <n v="4"/>
    <s v="PURWOKERTO"/>
    <s v="BANJARNEGARA"/>
    <s v="BJR"/>
    <s v="REG"/>
    <s v="AO"/>
    <x v="0"/>
    <s v="1P INET"/>
    <s v="Completed (PS)"/>
    <s v="RBS-Regional 3"/>
    <d v="2026-10-11T12:32:41"/>
    <d v="2026-10-13T14:54:19"/>
    <n v="69408178"/>
    <m/>
    <n v="146372102492"/>
    <s v="MASJID BAITUR RASYID WANADADI"/>
    <s v="ODP-BJR-FAA/064 FAA/D02/064.01"/>
    <s v="WO066198632"/>
    <m/>
    <m/>
    <m/>
    <n v="109.64116"/>
    <n v="-7.3649570000000004"/>
    <s v="|MC00213|MYIA-014888209333/POI/MOCH IWAN SAPUTRO/082111187666/masjidbaiturrasyid@gmail.com"/>
    <s v="MYIB_ASSISTANT"/>
    <m/>
    <m/>
    <m/>
    <m/>
    <m/>
    <m/>
    <m/>
    <m/>
    <s v="Management Janji"/>
    <s v="2026-10-13 08:00:00 | telp :082111187666 alt : manja : pagi / siang 13/10/2026 hub sebelum ke lokasi "/>
    <s v="FCC"/>
    <d v="2026-11-10T12:40:19"/>
    <d v="2026-10-13T08:00:00"/>
    <m/>
    <s v="PS"/>
    <s v="X"/>
    <s v="NO ADDON"/>
    <n v="20261013"/>
    <s v="Completed"/>
    <s v="HSI Bisnis Basic Promo Hari Pelanggan Nasional PSB 70% - 50 Mbps"/>
    <s v="INDIBIZ"/>
    <m/>
    <m/>
    <d v="2026-10-13T08:00:00"/>
    <s v="2026-10-13 08:00:00 | telp :082111187666 alt : manja : pagi / siang 13/10/2026 hub sebelum ke lokasi "/>
    <n v="2026"/>
    <n v="10"/>
    <n v="13"/>
    <d v="2026-10-13T00:00:00"/>
    <n v="-0.33333333333575865"/>
    <x v="0"/>
  </r>
  <r>
    <n v="1029"/>
    <n v="1002633345"/>
    <n v="3"/>
    <x v="2"/>
    <n v="4"/>
    <s v="PURWOKERTO"/>
    <s v="BANJARNEGARA"/>
    <s v="BJR"/>
    <s v="REG"/>
    <s v="AO"/>
    <x v="0"/>
    <s v="1P INET"/>
    <s v="Completed (PS)"/>
    <s v="RBS-Regional 3"/>
    <d v="2026-10-12T15:16:35"/>
    <d v="2026-10-13T14:16:43"/>
    <n v="69408804"/>
    <m/>
    <n v="146372102830"/>
    <s v="WARUNG ES TEH DESA"/>
    <s v="ODP-BJR-FAC/023"/>
    <s v="WO066271934"/>
    <m/>
    <m/>
    <m/>
    <n v="109.828353524208"/>
    <n v="-7.2069386107203002"/>
    <s v="|MN00909|MYIA-075670412061/POI/UMMI NADHIROG/081391771222/ummirachmat@gmail.com"/>
    <s v="MYIB_ASSISTANT"/>
    <m/>
    <m/>
    <m/>
    <m/>
    <m/>
    <m/>
    <m/>
    <m/>
    <s v="Management Janji"/>
    <s v="2026-10-16 08:00:00 | Nama Pic : IBU UMMI No Hp Pic : 081391771222 Jam Pemasangan : 08:00 - 12.00 Tanggal Pemasangan : SELASA 13 OKTOBER 2026 Info Tambahan : Hubungi pelanggan sebelum datang ke lokasi"/>
    <s v="FCC"/>
    <d v="2026-12-10T15:25:51"/>
    <d v="2026-10-16T08:00:00"/>
    <m/>
    <s v="PS"/>
    <s v="X"/>
    <s v="NO ADDON"/>
    <n v="20261013"/>
    <s v="Completed"/>
    <s v="HSI Bisnis Basic Promo Hari Pelanggan Nasional PSB 70% - 150 Mbps"/>
    <s v="INDIBIZ"/>
    <m/>
    <m/>
    <d v="2026-10-16T08:00:00"/>
    <s v="2026-10-16 08:00:00 | Nama Pic : IBU UMMI No Hp Pic : 081391771222 Jam Pemasangan : 08:00 - 12.00 Tanggal Pemasangan : SELASA 13 OKTOBER 2026 Info Tambahan : Hubungi pelanggan sebelum datang ke lokasi"/>
    <n v="2026"/>
    <n v="10"/>
    <n v="13"/>
    <d v="2026-10-13T00:00:00"/>
    <n v="-3.3333333333357587"/>
    <x v="0"/>
  </r>
  <r>
    <n v="1030"/>
    <n v="1002634943"/>
    <n v="3"/>
    <x v="2"/>
    <n v="4"/>
    <s v="PURWOKERTO"/>
    <s v="BANJARNEGARA"/>
    <s v="BJR"/>
    <s v="REG"/>
    <s v="AO"/>
    <x v="0"/>
    <s v="1P INET"/>
    <s v="Completed (PS)"/>
    <s v="RBS-Regional 3"/>
    <d v="2026-10-13T13:09:36"/>
    <d v="2026-10-14T11:23:09"/>
    <n v="69409386"/>
    <m/>
    <n v="146372103175"/>
    <s v="RUSANET"/>
    <s v="ODP-BJR-FT/098"/>
    <s v="WO066330745"/>
    <m/>
    <m/>
    <m/>
    <n v="109.701066"/>
    <n v="-7.3966969999999996"/>
    <s v="|MN00909|MYIA-088731988277/POI/angger raditya/081326855900/anggerradityo38@gmail.com"/>
    <s v="MYIB_ASSISTANT"/>
    <m/>
    <m/>
    <m/>
    <m/>
    <m/>
    <m/>
    <m/>
    <m/>
    <s v="Management Janji"/>
    <s v="2026-10-16 15:00:00 | Tanggal: 16/10/2026 Jam Pasang: Sore Note: Hubungi sebelum ke lokasi, terimakasih. "/>
    <s v="FCC"/>
    <s v="13-10-2026 13:25:28"/>
    <d v="2026-10-16T15:00:00"/>
    <m/>
    <s v="PS"/>
    <s v="X"/>
    <s v="NO ADDON"/>
    <n v="20261014"/>
    <s v="Completed"/>
    <s v="HSI Bisnis Promo Hari Pelanggan Nasional PSB 70% - 50 Mbps"/>
    <s v="INDIBIZ"/>
    <m/>
    <m/>
    <d v="2026-10-16T15:00:00"/>
    <s v="2026-10-16 15:00:00 | Tanggal: 16/10/2026 Jam Pasang: Sore Note: Hubungi sebelum ke lokasi, terimakasih. "/>
    <n v="2026"/>
    <n v="10"/>
    <n v="14"/>
    <d v="2026-10-14T00:00:00"/>
    <n v="-2.625"/>
    <x v="0"/>
  </r>
  <r>
    <n v="1031"/>
    <n v="1002623766"/>
    <n v="3"/>
    <x v="2"/>
    <n v="4"/>
    <s v="PURWOKERTO"/>
    <s v="BANJARNEGARA"/>
    <s v="BJR"/>
    <s v="REG"/>
    <s v="AO"/>
    <x v="0"/>
    <s v="1P INET"/>
    <s v="102 | FOLLOW UP COMPLETED"/>
    <s v="RBS-Regional 3"/>
    <d v="2026-10-06T10:14:35"/>
    <d v="2026-10-08T11:29:23"/>
    <n v="69404778"/>
    <m/>
    <n v="146372103916"/>
    <s v="TOKO KURWANTO"/>
    <s v="ODP-BJR-FN/027 FN/D03/027.01"/>
    <s v="WO065833580"/>
    <m/>
    <m/>
    <m/>
    <n v="109.687924"/>
    <n v="-7.4399139999999999"/>
    <s v="|MN00909|MYIA-048651197055/POI/kurwanto/088270845068/kurwantobae.2@gmail.com"/>
    <s v="MYIB_ASSISTANT"/>
    <m/>
    <m/>
    <m/>
    <m/>
    <m/>
    <m/>
    <m/>
    <m/>
    <s v="Management Janji"/>
    <s v="2026-10-07 15:00:00 | Tanggal pemasangan : 07 OKTOBER 2026 Jam pemasangan : pagi/siang Info Tambahan : Hubungi pelanggan dulu sebelum ke lokasi terima kasih"/>
    <s v="FCC"/>
    <d v="2026-06-10T10:24:53"/>
    <d v="2026-10-07T15:00:00"/>
    <m/>
    <s v="REVOKE"/>
    <s v="X"/>
    <s v="NO ADDON"/>
    <m/>
    <s v="Follow Up Revoke Completed, New Order ID : SC1002627512"/>
    <s v="HSI Bisnis Promo Hari Pelanggan Nasional PSB 70% - 50 Mbps"/>
    <s v="INDIBIZ"/>
    <m/>
    <m/>
    <d v="2026-10-07T15:00:00"/>
    <s v="2026-10-07 15:00:00 | Tanggal pemasangan : 07 OKTOBER 2026 Jam pemasangan : pagi/siang Info Tambahan : Hubungi pelanggan dulu sebelum ke lokasi terima kasih"/>
    <m/>
    <m/>
    <m/>
    <e v="#NUM!"/>
    <e v="#NUM!"/>
    <x v="1"/>
  </r>
  <r>
    <n v="1032"/>
    <n v="1002634798"/>
    <n v="3"/>
    <x v="2"/>
    <n v="4"/>
    <s v="PURWOKERTO"/>
    <s v="BANJARNEGARA"/>
    <s v="BJR"/>
    <s v="REG"/>
    <s v="AO"/>
    <x v="0"/>
    <s v="1P INET"/>
    <s v="OSS - FALLOUT"/>
    <s v="RBS-Regional 3"/>
    <d v="2026-10-13T11:50:35"/>
    <d v="2026-10-15T17:27:19"/>
    <n v="69409288"/>
    <m/>
    <n v="146372103355"/>
    <s v="AKUSAARAA WORKSPACE"/>
    <s v="ODP-BJR-FZ/098"/>
    <s v="WO066322727"/>
    <m/>
    <m/>
    <m/>
    <n v="109.750089"/>
    <n v="-7.2816359999999998"/>
    <s v="|MN00909|MYIA-015347429060/POI/M IBNUL JAUZI/082138341173/akusaaraa@gmail.com"/>
    <s v="MYIB_ASSISTANT"/>
    <m/>
    <m/>
    <m/>
    <m/>
    <m/>
    <m/>
    <m/>
    <m/>
    <s v="Management Janji"/>
    <s v="2026-10-16 15:00:00 | Jam Pemasangan : 12.00 Tanggal Pemasangan : MINGGU 12 OKTOBER 2026 Info Tambahan : Hubungi pelanggan sebelum datang ke lokasi"/>
    <s v="FCC"/>
    <s v="13-10-2026 12:10:23"/>
    <d v="2026-10-16T15:00:00"/>
    <s v="Kendala Teknik"/>
    <s v="FO_WFM"/>
    <s v="X"/>
    <s v="NO ADDON"/>
    <m/>
    <s v="Provisioning Failed|WFM|INF009834306|TKJ_-7.395929000000001,109.6982953_Dari ODP terdekat ODP-BJR-FZ/098 avai jarak (-+) 200m"/>
    <s v="HSI Bisnis Promo Hari Pelanggan Nasional PSB 70% - 50 Mbps"/>
    <s v="INDIBIZ"/>
    <m/>
    <m/>
    <d v="2026-10-16T15:00:00"/>
    <s v="2026-10-16 15:00:00 | Jam Pemasangan : 12.00 Tanggal Pemasangan : MINGGU 12 OKTOBER 2026 Info Tambahan : Hubungi pelanggan sebelum datang ke lokasi"/>
    <m/>
    <m/>
    <m/>
    <e v="#NUM!"/>
    <e v="#NUM!"/>
    <x v="1"/>
  </r>
  <r>
    <n v="1033"/>
    <n v="1002637085"/>
    <n v="3"/>
    <x v="2"/>
    <n v="4"/>
    <s v="PURWOKERTO"/>
    <s v="BANJARNEGARA"/>
    <s v="BJR"/>
    <s v="REG"/>
    <s v="AO"/>
    <x v="0"/>
    <s v="1P INET"/>
    <s v="MIE - SEND SURVEY"/>
    <s v="RBS-Regional 3"/>
    <d v="2026-10-14T15:07:35"/>
    <d v="2026-10-14T15:10:07"/>
    <n v="69410266"/>
    <m/>
    <n v="146372102962"/>
    <s v="DELTA SERVICE"/>
    <s v="ODP-BJR-FF/074 FF/D05/074.01"/>
    <s v="WO066416548"/>
    <m/>
    <m/>
    <m/>
    <n v="109.72637899999999"/>
    <n v="-7.3920979999999998"/>
    <s v="|MN00909|MYIA-079759487846/POI/raditya/089637711618/cvdeltaservice@gmail.com"/>
    <s v="MYIB_ASSISTANT"/>
    <m/>
    <m/>
    <m/>
    <m/>
    <m/>
    <m/>
    <m/>
    <m/>
    <s v="Management Janji"/>
    <s v="2026-10-18 11:00:00 | Nama Pic : BP RADITYA No Hp Pic : 089637711618 Jam Pemasangan : 08:00 - 12.00 Tanggal Pemasangan : KAMIS 15 OKTOBER 2026 Info Tambahan : Hubungi pelanggan sebelum datang ke lokasi"/>
    <s v="FCC"/>
    <s v="14-10-2026 15:10:04"/>
    <d v="2026-10-18T11:00:00"/>
    <m/>
    <s v="SURVEY_NEW_MANJA"/>
    <s v="X"/>
    <s v="NO ADDON"/>
    <m/>
    <s v="MIE - SEND SURVEY"/>
    <s v="HSI Bisnis Promo Hari Pelanggan Nasional PSB 70% - 50 Mbps"/>
    <s v="INDIBIZ"/>
    <m/>
    <m/>
    <d v="2026-10-18T11:00:00"/>
    <s v="2026-10-18 11:00:00 | Nama Pic : BP RADITYA No Hp Pic : 089637711618 Jam Pemasangan : 08:00 - 12.00 Tanggal Pemasangan : KAMIS 15 OKTOBER 2026 Info Tambahan : Hubungi pelanggan sebelum datang ke lokasi"/>
    <m/>
    <m/>
    <m/>
    <e v="#NUM!"/>
    <e v="#NUM!"/>
    <x v="1"/>
  </r>
  <r>
    <n v="1034"/>
    <n v="1002638316"/>
    <n v="3"/>
    <x v="2"/>
    <n v="4"/>
    <s v="PURWOKERTO"/>
    <s v="BANJARNEGARA"/>
    <s v="BJR"/>
    <s v="REG"/>
    <s v="AO"/>
    <x v="0"/>
    <s v="1P INET"/>
    <s v="MIE - SEND SURVEY"/>
    <s v="RBS-Regional 3"/>
    <d v="2026-10-15T12:04:36"/>
    <d v="2026-10-15T12:06:06"/>
    <n v="69410749"/>
    <m/>
    <n v="146372103181"/>
    <s v="MI AL FATAH BANJARNEGARA"/>
    <s v="ODP-BJR-FG/091 FG/D03/091.01"/>
    <s v="WO066468490"/>
    <m/>
    <m/>
    <m/>
    <n v="109.71163900000001"/>
    <n v="-7.3944450000000002"/>
    <s v="|MN00909|MYIA-074139701403/POI/durotun nafisah/085743734394/mialfatahprc.administrasi@gmail.com"/>
    <s v="MYIB_ASSISTANT"/>
    <m/>
    <m/>
    <m/>
    <m/>
    <m/>
    <m/>
    <m/>
    <m/>
    <s v="Management Janji"/>
    <s v="2026-10-18 15:00:00 | Tanggal Pemasangan : 16 Oktober 2026 Jam pemasangan : 08.00 12.00 Info Tambahan : Hubungi pelanggan dulu sebelum ke lokasi terima kasih."/>
    <s v="FCC"/>
    <s v="15-10-2026 12:10:11"/>
    <d v="2026-10-18T15:00:00"/>
    <m/>
    <s v="SURVEY_NEW_MANJA"/>
    <s v="X"/>
    <s v="NO ADDON"/>
    <m/>
    <s v="MIE - SEND SURVEY"/>
    <s v="HSI Bisnis Basic Promo Hari Pelanggan Nasional PSB 70% - 75 Mbps"/>
    <s v="INDIBIZ"/>
    <m/>
    <m/>
    <d v="2026-10-18T15:00:00"/>
    <s v="2026-10-18 15:00:00 | Tanggal Pemasangan : 16 Oktober 2026 Jam pemasangan : 08.00 12.00 Info Tambahan : Hubungi pelanggan dulu sebelum ke lokasi terima kasih."/>
    <m/>
    <m/>
    <m/>
    <e v="#NUM!"/>
    <e v="#NUM!"/>
    <x v="1"/>
  </r>
  <r>
    <n v="1035"/>
    <n v="1002621300"/>
    <n v="3"/>
    <x v="2"/>
    <n v="4"/>
    <s v="PURWOKERTO"/>
    <s v="BANJARNEGARA"/>
    <s v="BJR"/>
    <s v="REG"/>
    <s v="AO"/>
    <x v="0"/>
    <s v="1P INET"/>
    <s v="98 | OSS - CANCEL COMPLETE"/>
    <s v="RBS-Regional 3"/>
    <d v="2026-10-04T10:30:34"/>
    <d v="2026-10-07T16:48:40"/>
    <n v="69403803"/>
    <m/>
    <n v="146372103619"/>
    <s v="TOKO KURWANTO"/>
    <s v="ODP-BJR-FN/002 FN/D01/002.01"/>
    <s v="WO065693782"/>
    <m/>
    <m/>
    <m/>
    <n v="109.675855"/>
    <n v="-7.4377750000000002"/>
    <s v="|MN00909|MYIA-043132622532/POI/KURWANTO/085759046257/kurwantobae2@gmail.com"/>
    <s v="MYIB_ASSISTANT"/>
    <m/>
    <m/>
    <m/>
    <m/>
    <m/>
    <m/>
    <m/>
    <m/>
    <s v="Management Janji"/>
    <s v="2026-10-05 11:00:00 | Tanggal Pemasangan : 05 Oktober 2026 Jam Pemasangan : 08:00 15:00 Info Tambahan : Hubungi pelanggan dulu sebelum ke lokasi terimakasih"/>
    <s v="FCC"/>
    <d v="2026-04-10T10:40:00"/>
    <d v="2026-10-05T11:00:00"/>
    <s v="Kendala Teknik"/>
    <s v="CANCEL"/>
    <s v="X"/>
    <s v="NO ADDON"/>
    <m/>
    <s v="Cancel Completed"/>
    <s v="HSI Bisnis Promo Hari Pelanggan Nasional PSB 70% - 50 Mbps"/>
    <s v="INDIBIZ"/>
    <m/>
    <m/>
    <d v="2026-10-05T11:00:00"/>
    <s v="2026-10-05 11:00:00 | Tanggal Pemasangan : 05 Oktober 2026 Jam Pemasangan : 08:00 15:00 Info Tambahan : Hubungi pelanggan dulu sebelum ke lokasi terimakasih"/>
    <m/>
    <m/>
    <m/>
    <e v="#NUM!"/>
    <e v="#NUM!"/>
    <x v="1"/>
  </r>
  <r>
    <n v="1036"/>
    <n v="1002621299"/>
    <n v="3"/>
    <x v="2"/>
    <n v="4"/>
    <s v="PURWOKERTO"/>
    <s v="BANJARNEGARA"/>
    <s v="BJR"/>
    <s v="REG"/>
    <s v="AO"/>
    <x v="0"/>
    <s v="1P INET"/>
    <s v="98 | OSS - CANCEL COMPLETE"/>
    <s v="RBS-Regional 3"/>
    <d v="2026-10-04T10:29:51"/>
    <d v="2026-10-07T16:49:45"/>
    <n v="69403803"/>
    <m/>
    <n v="146372103619"/>
    <s v="TOKO KURWANTO"/>
    <s v="ODP-BJR-FN/002 FN/D01/002.01"/>
    <s v="WO065693782"/>
    <m/>
    <m/>
    <m/>
    <n v="109.675855"/>
    <n v="-7.4377750000000002"/>
    <s v="|MN00909|MYIA-043132622532/POI/KURWANTO/085759046257/kurwantobae2@gmail.com"/>
    <s v="MYIB_ASSISTANT"/>
    <m/>
    <m/>
    <m/>
    <m/>
    <m/>
    <m/>
    <m/>
    <m/>
    <s v="Management Janji"/>
    <s v="2026-10-05 11:00:00 | Tanggal Pemasangan : 05 Oktober 2026 Jam Pemasangan : 08:00 15:00 Info Tambahan : Hubungi pelanggan dulu sebelum ke lokasi terimakasih"/>
    <s v="FCC"/>
    <d v="2026-04-10T10:40:00"/>
    <d v="2026-10-05T11:00:00"/>
    <s v="Kendala Teknik"/>
    <s v="CANCEL"/>
    <s v="X"/>
    <s v="NO ADDON"/>
    <m/>
    <s v="Cancel Completed"/>
    <s v="HSI Bisnis Promo Hari Pelanggan Nasional PSB 70% - 50 Mbps"/>
    <s v="INDIBIZ"/>
    <m/>
    <m/>
    <d v="2026-10-05T11:00:00"/>
    <s v="2026-10-05 11:00:00 | Tanggal Pemasangan : 05 Oktober 2026 Jam Pemasangan : 08:00 15:00 Info Tambahan : Hubungi pelanggan dulu sebelum ke lokasi terimakasih"/>
    <m/>
    <m/>
    <m/>
    <e v="#NUM!"/>
    <e v="#NUM!"/>
    <x v="1"/>
  </r>
  <r>
    <n v="1037"/>
    <n v="1002620767"/>
    <n v="3"/>
    <x v="2"/>
    <n v="4"/>
    <s v="PURWOKERTO"/>
    <s v="BANJARNEGARA"/>
    <s v="KLP"/>
    <s v="REG"/>
    <s v="AO"/>
    <x v="0"/>
    <m/>
    <s v="Completed (PS)"/>
    <s v="RBS-Regional 3"/>
    <d v="2026-10-03T09:24:02"/>
    <d v="2026-10-03T12:29:10"/>
    <n v="69402437"/>
    <m/>
    <n v="143395109097"/>
    <s v="ERABLUE IV PURWOREJO KLAMPOK"/>
    <s v="ODP-KLP-FE/001"/>
    <s v="WO065628481"/>
    <m/>
    <m/>
    <m/>
    <n v="109.42910000000001"/>
    <n v="-7.4748000000000001"/>
    <s v="|MN00649|MYIA-054395505018/POI/HASBIBINTARO SHIDDIQ/081216998674/nextperdanaone@gmail.com"/>
    <s v="Sales Profesional"/>
    <m/>
    <m/>
    <m/>
    <m/>
    <m/>
    <m/>
    <m/>
    <m/>
    <s v="Management Janji"/>
    <s v="2026-10-02 11:00:00 | Nama PIC : Hasbi  No HP : 081216998674  Alt :   M Janji : 02/10/2026  Jam Pasang : 08.00 - 13:00   NoteÃ‚Â :  hubungi terlebih dahulu sebelum kelokasi "/>
    <s v="FCC"/>
    <d v="2026-03-10T09:25:53"/>
    <m/>
    <m/>
    <s v="PS"/>
    <s v="KLAMPOK"/>
    <s v="NO ADDON"/>
    <n v="202610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7:00:00"/>
    <s v="2026-10-02 11:00:00 | Nama PIC : Hasbi  No HP : 081216998674  Alt :   M Janji : 02/10/2026  Jam Pasang : 08.00 - 13:00   NoteÃ‚Â :  hubungi terlebih dahulu sebelum kelokasi "/>
    <n v="2026"/>
    <n v="10"/>
    <n v="3"/>
    <d v="2026-10-03T00:00:00"/>
    <n v="-0.29166666666424135"/>
    <x v="0"/>
  </r>
  <r>
    <n v="1038"/>
    <n v="1002624970"/>
    <n v="3"/>
    <x v="2"/>
    <n v="4"/>
    <s v="PURWOKERTO"/>
    <s v="BANJARNEGARA"/>
    <s v="KLP"/>
    <s v="REG"/>
    <s v="AO"/>
    <x v="0"/>
    <m/>
    <s v="Completed (PS)"/>
    <s v="RBS-Regional 2"/>
    <d v="2026-10-06T16:23:59"/>
    <d v="2026-10-06T17:17:29"/>
    <n v="69383033"/>
    <m/>
    <n v="143395109256"/>
    <s v="PT.NETTOCYBER INDONESIA (VELO)"/>
    <s v="ODP-KLP-FD/007"/>
    <s v="WO065879967"/>
    <m/>
    <m/>
    <m/>
    <n v="109.42911700000001"/>
    <n v="-7.4734920000000002"/>
    <s v="AMRBS;402714;AMANDA OKTARIANI;JKT OUTER;HSI Bisnis PSB 70% - 200 Mbps - (1049000);CP BPK IVAN 081288126705;windu.mahardika@velo.co.id "/>
    <s v="Amex"/>
    <m/>
    <m/>
    <m/>
    <m/>
    <m/>
    <m/>
    <m/>
    <m/>
    <s v="Management Janji"/>
    <s v="2026-10-05 15:00:00|Nama PIC : Ivan   No HP : 081288126705  No Alt :   M Janji : 04 Okt 2026  Jam Pasang : Pagi / Siang  Note : hubungi pelanggan jika ingin ke lokasi, terima kasih|40981184|MYDITA"/>
    <s v="FCC"/>
    <d v="2026-06-10T16:40:46"/>
    <m/>
    <m/>
    <s v="PS"/>
    <s v="KLAMPOK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10-06T07:00:00"/>
    <s v="2026-10-05 15:00:00|Nama PIC : Ivan   No HP : 081288126705  No Alt :   M Janji : 04 Okt 2026  Jam Pasang : Pagi / Siang  Note : hubungi pelanggan jika ingin ke lokasi, terima kasih|40981184|MYDITA"/>
    <n v="2026"/>
    <n v="10"/>
    <n v="6"/>
    <d v="2026-10-06T00:00:00"/>
    <n v="-0.29166666666424135"/>
    <x v="0"/>
  </r>
  <r>
    <n v="1039"/>
    <n v="1002630989"/>
    <n v="3"/>
    <x v="2"/>
    <n v="4"/>
    <s v="PURWOKERTO"/>
    <s v="BANJARNEGARA"/>
    <s v="KLP"/>
    <s v="REG"/>
    <s v="AO"/>
    <x v="0"/>
    <s v="1P INET"/>
    <s v="Completed (PS)"/>
    <s v="RBS-Regional 3"/>
    <d v="2026-10-10T14:25:35"/>
    <d v="2026-10-12T12:36:49"/>
    <n v="69407946"/>
    <m/>
    <n v="143395106904"/>
    <s v="BERKAH BIBIT LELE"/>
    <s v="ODP-KLP-FT/110"/>
    <s v="WO066160693"/>
    <m/>
    <m/>
    <m/>
    <n v="109.56708752309601"/>
    <n v="-7.4173054366550799"/>
    <s v="|MN00909|MYIA-012770107973/POI/yuwono/085641805404/yuwononandu@gmail.com"/>
    <s v="MYIB_ASSISTANT"/>
    <m/>
    <m/>
    <m/>
    <m/>
    <m/>
    <m/>
    <m/>
    <m/>
    <s v="Management Janji"/>
    <s v="2026-10-12 11:00:00 | Tanggal Pemasangan : 12 Oktober 2026 Jam Pemasangan : 08:00 15:00 Info Tambahan : Hubungi pelanggan dulu sebelum ke lokasi terimakasih"/>
    <s v="FCC"/>
    <d v="2026-10-10T14:40:05"/>
    <d v="2026-10-12T11:00:00"/>
    <m/>
    <s v="PS"/>
    <s v="KLAMPOK"/>
    <s v="NO ADDON"/>
    <n v="20261012"/>
    <s v="Completed"/>
    <s v="HSI Bisnis Promo Hari Pelanggan Nasional PSB 70% - 100 Mbps"/>
    <s v="INDIBIZ"/>
    <m/>
    <m/>
    <d v="2026-10-12T11:00:00"/>
    <s v="2026-10-12 11:00:00 | Tanggal Pemasangan : 12 Oktober 2026 Jam Pemasangan : 08:00 15:00 Info Tambahan : Hubungi pelanggan dulu sebelum ke lokasi terimakasih"/>
    <n v="2026"/>
    <n v="10"/>
    <n v="12"/>
    <d v="2026-10-12T00:00:00"/>
    <n v="-0.45833333333575865"/>
    <x v="0"/>
  </r>
  <r>
    <n v="1040"/>
    <n v="1002636254"/>
    <n v="3"/>
    <x v="2"/>
    <n v="4"/>
    <s v="PURWOKERTO"/>
    <s v="BANJARNEGARA"/>
    <s v="KLP"/>
    <s v="REG"/>
    <s v="AO"/>
    <x v="0"/>
    <m/>
    <s v="Completed (PS)"/>
    <s v="RBS-Regional 3"/>
    <d v="2026-10-14T10:08:27"/>
    <d v="2026-10-14T13:17:47"/>
    <n v="69408809"/>
    <m/>
    <n v="143395106903"/>
    <s v="TOKO ANGGAR"/>
    <s v="ODP-KLP-FN/073"/>
    <s v="WO066384308"/>
    <m/>
    <m/>
    <m/>
    <n v="109.561249084655"/>
    <n v="-7.46784821122825"/>
    <s v="|MN00909|MYIA-087344732798/POI/sunar septianto/0819802881/sunarseptianto@gmail.com"/>
    <s v="Sales Profesional"/>
    <m/>
    <m/>
    <m/>
    <m/>
    <m/>
    <m/>
    <m/>
    <m/>
    <s v="Management Janji"/>
    <s v="2026-10-13 15:00:00 | Nama PIC : Sunar   No HP : 0819802881  No Alt : -  M Janji : 13 Oktober  2026  Jam Pasang : Pagi / Siang  Note : hubungi pelanggan jika ingin kelokasi"/>
    <s v="FCC"/>
    <s v="14-10-2026 10:10:03"/>
    <m/>
    <m/>
    <s v="PS"/>
    <s v="KLAMPOK"/>
    <s v="NO ADDON"/>
    <n v="202610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14T07:00:00"/>
    <s v="2026-10-13 15:00:00 | Nama PIC : Sunar   No HP : 0819802881  No Alt : -  M Janji : 13 Oktober  2026  Jam Pasang : Pagi / Siang  Note : hubungi pelanggan jika ingin kelokasi"/>
    <n v="2026"/>
    <n v="10"/>
    <n v="14"/>
    <d v="2026-10-14T00:00:00"/>
    <n v="-0.29166666666424135"/>
    <x v="0"/>
  </r>
  <r>
    <n v="1041"/>
    <n v="1002618109"/>
    <n v="3"/>
    <x v="2"/>
    <n v="4"/>
    <s v="PURWOKERTO"/>
    <s v="BANJARNEGARA"/>
    <s v="KLP"/>
    <s v="REG"/>
    <s v="AO"/>
    <x v="0"/>
    <s v="1P INET"/>
    <s v="102 | FOLLOW UP COMPLETED"/>
    <s v="RBS-Regional 3"/>
    <d v="2026-10-01T14:28:35"/>
    <d v="2026-10-03T09:24:01"/>
    <n v="69402437"/>
    <m/>
    <n v="143395109400"/>
    <s v="ERABLUE IV PURWOREJO KLAMPOK"/>
    <s v="ODP-KLP-FD/007 FD/D01/007.01"/>
    <s v="WO065499256"/>
    <m/>
    <m/>
    <m/>
    <n v="109.429236"/>
    <n v="-7.4728000000000003"/>
    <s v="|MN00649|MYIA-054395505018/POI/HASBIBINTARO SHIDDIQ/081216998674/nextperdanaone@gmail.com"/>
    <s v="MYIB_ASSISTANT"/>
    <m/>
    <m/>
    <m/>
    <m/>
    <m/>
    <m/>
    <m/>
    <m/>
    <s v="Management Janji"/>
    <s v="2026-10-02 11:00:00 | Nama PIC : Hasbi No HP : 081216998674 Alt :  M Janji : 02/10/2026 Jam Pasang : 08.00 - 13:00  NoteÃ‚Â :  hubungi terlebih dahulu sebelum kelokasi "/>
    <s v="FCC"/>
    <d v="2026-01-10T14:40:16"/>
    <d v="2026-10-02T11:00:00"/>
    <m/>
    <s v="REVOKE"/>
    <s v="KLAMPOK"/>
    <s v="NO ADDON"/>
    <m/>
    <s v="Follow Up Revoke Completed, New Order ID : SC1002620767"/>
    <s v="HSI Bisnis PSB 70% - 50 Mbps"/>
    <s v="INDIBIZ"/>
    <m/>
    <m/>
    <d v="2026-10-02T11:00:00"/>
    <s v="2026-10-02 11:00:00 | Nama PIC : Hasbi No HP : 081216998674 Alt :  M Janji : 02/10/2026 Jam Pasang : 08.00 - 13:00  NoteÃ‚Â :  hubungi terlebih dahulu sebelum kelokasi "/>
    <m/>
    <m/>
    <m/>
    <e v="#NUM!"/>
    <e v="#NUM!"/>
    <x v="1"/>
  </r>
  <r>
    <n v="1042"/>
    <n v="1002620719"/>
    <n v="3"/>
    <x v="2"/>
    <n v="4"/>
    <s v="PURWOKERTO"/>
    <s v="BANJARNEGARA"/>
    <s v="KLP"/>
    <s v="REG"/>
    <s v="AO"/>
    <x v="0"/>
    <m/>
    <s v="102 | FOLLOW UP COMPLETED"/>
    <s v="RBS-Regional 2"/>
    <d v="2026-10-03T10:59:37"/>
    <d v="2026-10-06T16:23:59"/>
    <n v="69383033"/>
    <m/>
    <n v="143395109096"/>
    <s v="PT.NETTOCYBER INDONESIA (VELO)"/>
    <s v="ODP-KLP-FD/052"/>
    <s v="WO065658558"/>
    <m/>
    <m/>
    <m/>
    <n v="109.4292489"/>
    <n v="-7.4727779999999999"/>
    <s v="AMRBS;402714;AMANDA OKTARIANI;JKT OUTER;HSI Bisnis PSB 70% - 200 Mbps - (1049000);CP BPK IVAN 081288126705;windu.mahardika@velo.co.id "/>
    <s v="Amex"/>
    <m/>
    <m/>
    <m/>
    <m/>
    <m/>
    <m/>
    <m/>
    <m/>
    <s v="Management Janji"/>
    <s v="2026-10-05 15:00:00|Nama PIC : Ivan  No HP : 081288126705 No Alt :  M Janji : 04 Okt 2026 Jam Pasang : Pagi / Siang Note : hubungi pelanggan jika ingin ke lokasi, terima kasih|40981184|MYDITA"/>
    <s v="FCC"/>
    <d v="2026-03-10T11:10:58"/>
    <d v="2026-10-05T15:00:00"/>
    <m/>
    <s v="REVOKE"/>
    <s v="KLAMPOK"/>
    <s v="NO ADDON"/>
    <m/>
    <s v="Follow Up Revoke Completed, New Order ID : SC1002624970"/>
    <s v="- E23015;E23015 ~ ES23 - Perangkat ONT[0]  - E23015~null~44292;E23015||11||Abodemen 0[0]  - E23015~null~E23015_SWONTPREM;SWONTPREM ~ Biaya Sewa ONT Premium ~ E23015[50000]  - E23046;E23046 ~ ES23 - Paket HSI Bisnis[0]  - E23046~null~E23046_UNL;UNL ~ Inter"/>
    <s v="INDIBIZ"/>
    <m/>
    <m/>
    <d v="2026-10-05T15:00:00"/>
    <s v="2026-10-05 15:00:00|Nama PIC : Ivan  No HP : 081288126705 No Alt :  M Janji : 04 Okt 2026 Jam Pasang : Pagi / Siang Note : hubungi pelanggan jika ingin ke lokasi, terima kasih|40981184|MYDITA"/>
    <m/>
    <m/>
    <m/>
    <e v="#NUM!"/>
    <e v="#NUM!"/>
    <x v="1"/>
  </r>
  <r>
    <n v="1043"/>
    <n v="1002633360"/>
    <n v="3"/>
    <x v="2"/>
    <n v="4"/>
    <s v="PURWOKERTO"/>
    <s v="BANJARNEGARA"/>
    <s v="KLP"/>
    <s v="REG"/>
    <s v="AO"/>
    <x v="0"/>
    <s v="1P INET"/>
    <s v="102 | FOLLOW UP COMPLETED"/>
    <s v="RBS-Regional 3"/>
    <d v="2026-10-12T15:20:35"/>
    <d v="2026-10-14T10:08:26"/>
    <n v="69408809"/>
    <m/>
    <n v="143395106905"/>
    <s v="TOKO ANGGAR"/>
    <s v="ODP-KLP-FN/012 FN/D01/012.01"/>
    <s v="WO066272389"/>
    <m/>
    <m/>
    <m/>
    <n v="109.55815800000001"/>
    <n v="-7.467784"/>
    <s v="|MN00909|MYIA-087344732798/POI/sunar septianto/0819802881/sunarseptianto@gmail.com"/>
    <s v="MYIB_ASSISTANT"/>
    <m/>
    <m/>
    <m/>
    <m/>
    <m/>
    <m/>
    <m/>
    <m/>
    <s v="Management Janji"/>
    <s v="2026-10-13 15:00:00 | Nama PIC : Sunar  No HP : 0819802881 No Alt : - M Janji : 13 Oktober  2026 Jam Pasang : Pagi / Siang Note : hubungi pelanggan jika ingin kelokasi"/>
    <s v="FCC"/>
    <d v="2026-12-10T15:25:51"/>
    <d v="2026-10-13T15:00:00"/>
    <s v="Kendala Pelanggan"/>
    <s v="REVOKE"/>
    <s v="KLAMPOK"/>
    <s v="NO ADDON"/>
    <m/>
    <s v="Follow Up Revoke Completed, New Order ID : SC1002636254"/>
    <s v="HSI Bisnis Promo Hari Pelanggan Nasional PSB 70% - 150 Mbps"/>
    <s v="INDIBIZ"/>
    <m/>
    <m/>
    <d v="2026-10-13T15:00:00"/>
    <s v="2026-10-13 15:00:00 | Nama PIC : Sunar  No HP : 0819802881 No Alt : - M Janji : 13 Oktober  2026 Jam Pasang : Pagi / Siang Note : hubungi pelanggan jika ingin kelokasi"/>
    <m/>
    <m/>
    <m/>
    <e v="#NUM!"/>
    <e v="#NUM!"/>
    <x v="1"/>
  </r>
  <r>
    <n v="1044"/>
    <n v="1002629240"/>
    <n v="3"/>
    <x v="2"/>
    <n v="4"/>
    <s v="PURWOKERTO"/>
    <s v="BANJARNEGARA"/>
    <s v="KLP"/>
    <s v="REG"/>
    <s v="AO"/>
    <x v="0"/>
    <s v="1P INET"/>
    <s v="98 | OSS - CANCEL COMPLETE"/>
    <s v="RBS-Regional 3"/>
    <d v="2026-10-09T10:35:36"/>
    <d v="2026-10-12T10:39:59"/>
    <n v="69407170"/>
    <m/>
    <n v="143395109416"/>
    <s v="TOKO ANGGAR"/>
    <s v="ODP-KLP-FN/012 FN/D01/012.01"/>
    <s v="WO066071719"/>
    <m/>
    <m/>
    <m/>
    <n v="109.55815800000001"/>
    <n v="-7.467784"/>
    <s v="|MN00909|MYIA-094916708786/POI/sunar septianto/0819802881/sunarseptianto@gmail.com"/>
    <s v="MYIB_ASSISTANT"/>
    <m/>
    <m/>
    <m/>
    <m/>
    <m/>
    <m/>
    <m/>
    <m/>
    <s v="Management Janji"/>
    <s v="2026-10-10 15:00:00 | Tanggal Pemasangan : 10 Oktober 2026 Jam Pemasangan : 08:00 15:00 Info Tambahan : Hubungi pelanggan dulu sebelum ke lokasi terimakasih"/>
    <s v="FCC"/>
    <d v="2026-09-10T10:40:05"/>
    <d v="2026-10-10T15:00:00"/>
    <s v="Kendala Pelanggan"/>
    <s v="CANCEL"/>
    <s v="KLAMPOK"/>
    <s v="NO ADDON"/>
    <m/>
    <s v="Cancel Completed"/>
    <s v="HSI Bisnis Promo Hari Pelanggan Nasional PSB 70% - 150 Mbps"/>
    <s v="INDIBIZ"/>
    <m/>
    <m/>
    <d v="2026-10-10T15:00:00"/>
    <s v="2026-10-10 15:00:00 | Tanggal Pemasangan : 10 Oktober 2026 Jam Pemasangan : 08:00 15:00 Info Tambahan : Hubungi pelanggan dulu sebelum ke lokasi terimakasih"/>
    <m/>
    <m/>
    <m/>
    <e v="#NUM!"/>
    <e v="#NUM!"/>
    <x v="1"/>
  </r>
  <r>
    <n v="1045"/>
    <n v="1002617796"/>
    <n v="3"/>
    <x v="2"/>
    <n v="4"/>
    <s v="MAGELANG"/>
    <s v="WONOSOBO"/>
    <s v="WOS"/>
    <s v="REG"/>
    <s v="AO"/>
    <x v="0"/>
    <s v="1P INET"/>
    <s v="Completed (PS)"/>
    <s v="RBS-Regional 3"/>
    <d v="2026-10-01T13:07:34"/>
    <d v="2026-10-03T10:07:44"/>
    <n v="69402334"/>
    <m/>
    <n v="141373127777"/>
    <s v="DIXY CREATIVE"/>
    <s v="ODP-WOS-FAM/146"/>
    <s v="WO065489155"/>
    <m/>
    <m/>
    <m/>
    <n v="109.89601554506299"/>
    <n v="-7.3708467491672396"/>
    <s v="|MN02262|MYIA-091309452400/POI/Ayuk Fitriani /089525846079/andrea.dixy22@gmail.com"/>
    <s v="MYIB_ASSISTANT"/>
    <m/>
    <m/>
    <m/>
    <m/>
    <m/>
    <m/>
    <m/>
    <m/>
    <s v="Management Janji"/>
    <s v="2026-10-02 11:00:00 | Nama Pic : BP DIKY No Hp Pic : 089525846079 Jam Pemasangan : 08:00 - 12.00 Tanggal Pemasangan : JUMAT 2 OKTOBER 2026 Info Tambahan : Hubungi pelanggan sebelum datang ke lokasi"/>
    <s v="FCC"/>
    <d v="2026-01-10T13:25:24"/>
    <d v="2026-10-02T11:00:00"/>
    <m/>
    <s v="PS"/>
    <s v="X"/>
    <s v="OCA"/>
    <n v="20261003"/>
    <s v="Completed"/>
    <s v="HSI Bisnis Bundling OCA Breach Checker Promo H2 2026 Dual Band PSB 70% - 100 Mbps"/>
    <s v="INDIBIZ"/>
    <m/>
    <m/>
    <d v="2026-10-02T11:00:00"/>
    <s v="2026-10-02 11:00:00 | Nama Pic : BP DIKY No Hp Pic : 089525846079 Jam Pemasangan : 08:00 - 12.00 Tanggal Pemasangan : JUMAT 2 OKTOBER 2026 Info Tambahan : Hubungi pelanggan sebelum datang ke lokasi"/>
    <n v="2026"/>
    <n v="10"/>
    <n v="3"/>
    <d v="2026-10-03T00:00:00"/>
    <n v="0.54166666666424135"/>
    <x v="0"/>
  </r>
  <r>
    <n v="1046"/>
    <n v="1002623034"/>
    <n v="3"/>
    <x v="2"/>
    <n v="4"/>
    <s v="MAGELANG"/>
    <s v="WONOSOBO"/>
    <s v="WOS"/>
    <s v="REG"/>
    <s v="AO"/>
    <x v="0"/>
    <m/>
    <s v="Completed (PS)"/>
    <s v="RBS-Regional 3"/>
    <d v="2026-10-05T16:07:40"/>
    <d v="2026-10-07T12:23:35"/>
    <n v="69404535"/>
    <m/>
    <n v="141373127568"/>
    <s v="SMK NEGERI 1 SUKOHARJO"/>
    <s v="ODP-WOS-FQ/015"/>
    <s v="WO065827264"/>
    <m/>
    <m/>
    <m/>
    <n v="109.79227716336"/>
    <n v="-7.4068808725651003"/>
    <s v="AMRBS ; 402717 ; AMEX ; WIRA ; TREG3 ; MAGELANG ; 1S HSI BISNIS PROMO 50 Mbps ; TRI SETIAWAN 08155158663; smk1skhj_wsb@yahoo.com"/>
    <s v="Amex"/>
    <m/>
    <m/>
    <m/>
    <m/>
    <m/>
    <m/>
    <m/>
    <m/>
    <s v="Management Janji"/>
    <s v="2026-10-07 08:00:00|Nama PIC : Tri No HP : 08155158663 Alt :  Tgl Pemasangan : 07 Oktober 2026 Interval : PAGI / SIANG Note : Hubungi pelanggan terlebih dahulu|40981184|MYDITA"/>
    <s v="FCC"/>
    <d v="2026-05-10T16:25:46"/>
    <d v="2026-10-07T08:00:00"/>
    <m/>
    <s v="PS"/>
    <s v="X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8:00:00"/>
    <s v="2026-10-07 08:00:00|Nama PIC : Tri No HP : 08155158663 Alt :  Tgl Pemasangan : 07 Oktober 2026 Interval : PAGI / SIANG Note : Hubungi pelanggan terlebih dahulu|40981184|MYDITA"/>
    <n v="2026"/>
    <n v="10"/>
    <n v="7"/>
    <d v="2026-10-07T00:00:00"/>
    <n v="-0.33333333333575865"/>
    <x v="0"/>
  </r>
  <r>
    <n v="1047"/>
    <n v="1002635166"/>
    <n v="3"/>
    <x v="2"/>
    <n v="4"/>
    <s v="MAGELANG"/>
    <s v="WONOSOBO"/>
    <s v="WOS"/>
    <s v="REG"/>
    <s v="AO"/>
    <x v="0"/>
    <s v="1P INET"/>
    <s v="Completed (PS)"/>
    <s v="RBS-Regional 3"/>
    <d v="2026-10-13T14:10:39"/>
    <d v="2026-10-14T10:53:29"/>
    <n v="69409451"/>
    <m/>
    <n v="141373127835"/>
    <s v="SMK AL GHOZALI"/>
    <s v="ODP-WOS-FAD/083"/>
    <s v="WO066337757"/>
    <m/>
    <m/>
    <m/>
    <n v="109.8961551"/>
    <n v="-7.3513598"/>
    <s v="|MN00439|MYIA-039327222619/POI/GUSTI SYARIF ARDIYANSYAH/089630559421/perempuankopi811@gmail.com"/>
    <s v="MYIB_ASSISTANT"/>
    <m/>
    <m/>
    <m/>
    <m/>
    <m/>
    <m/>
    <m/>
    <m/>
    <s v="Management Janji"/>
    <s v="2026-10-14 11:00:00 | Tanggal: 14/10/2026 Jam Pasang: 08.00 - 12.00 Note: Hubungi sebelum ke lokasi, terimakasih. "/>
    <s v="FCC"/>
    <s v="13-10-2026 14:25:23"/>
    <d v="2026-10-14T11:00:00"/>
    <m/>
    <s v="PS"/>
    <s v="X"/>
    <s v="NO ADDON"/>
    <n v="20261014"/>
    <s v="Completed"/>
    <s v="HSI Bisnis Basic Promo Hari Pelanggan Nasional PSB 70% - 75 Mbps"/>
    <s v="INDIBIZ"/>
    <m/>
    <m/>
    <d v="2026-10-14T11:00:00"/>
    <s v="2026-10-14 11:00:00 | Tanggal: 14/10/2026 Jam Pasang: 08.00 - 12.00 Note: Hubungi sebelum ke lokasi, terimakasih. "/>
    <n v="2026"/>
    <n v="10"/>
    <n v="14"/>
    <d v="2026-10-14T00:00:00"/>
    <n v="-0.45833333333575865"/>
    <x v="0"/>
  </r>
  <r>
    <n v="1048"/>
    <n v="1002636195"/>
    <n v="3"/>
    <x v="2"/>
    <n v="4"/>
    <s v="MAGELANG"/>
    <s v="WONOSOBO"/>
    <s v="WOS"/>
    <s v="REG"/>
    <s v="AO"/>
    <x v="0"/>
    <s v="1P INET"/>
    <s v="Completed (PS)"/>
    <s v="RBS-Regional 3"/>
    <d v="2026-10-14T09:43:35"/>
    <d v="2026-10-15T16:27:51"/>
    <n v="69409841"/>
    <m/>
    <n v="141373127834"/>
    <s v="JIBRIL ROOM"/>
    <s v="ODP-WOS-FAD/06 FAD/D01/06-01"/>
    <s v="WO066381443"/>
    <m/>
    <m/>
    <m/>
    <n v="109.894314722454"/>
    <n v="-7.3542226113302203"/>
    <s v="|MN00439|MYIA-055705896309/POI/MUSLIH SURANTO/085643292852/roomjibril@gmail.com"/>
    <s v="MYIB_ASSISTANT"/>
    <m/>
    <m/>
    <m/>
    <m/>
    <m/>
    <m/>
    <m/>
    <m/>
    <s v="Management Janji"/>
    <s v="2026-10-15 08:00:00 | Nama PIC : bapak MUSLIH  No HP : 085643292852 Alt :  M Janji : (KAMIS/15/OKTOBER/2026) jam Pasang : 09:00 Note : hubungi pelanggan jika ingin kelokasi"/>
    <s v="FCC"/>
    <s v="14-10-2026 09:54:49"/>
    <d v="2026-10-15T08:00:00"/>
    <m/>
    <s v="PS"/>
    <s v="X"/>
    <s v="NO ADDON"/>
    <n v="20261015"/>
    <s v="Completed"/>
    <s v="HSI Bisnis Basic Promo Hari Pelanggan Nasional PSB 70% - 50 Mbps"/>
    <s v="INDIBIZ"/>
    <m/>
    <m/>
    <d v="2026-10-15T08:00:00"/>
    <s v="2026-10-15 08:00:00 | Nama PIC : bapak MUSLIH  No HP : 085643292852 Alt :  M Janji : (KAMIS/15/OKTOBER/2026) jam Pasang : 09:00 Note : hubungi pelanggan jika ingin kelokasi"/>
    <n v="2026"/>
    <n v="10"/>
    <n v="15"/>
    <d v="2026-10-15T00:00:00"/>
    <n v="-0.33333333333575865"/>
    <x v="0"/>
  </r>
  <r>
    <n v="1049"/>
    <n v="1002635409"/>
    <n v="3"/>
    <x v="2"/>
    <n v="4"/>
    <s v="MAGELANG"/>
    <s v="WONOSOBO"/>
    <s v="WOS"/>
    <s v="REG"/>
    <s v="AO"/>
    <x v="0"/>
    <m/>
    <s v="9 | WFM - UN-SCS"/>
    <s v="RBS-Regional 3"/>
    <d v="2026-10-13T15:22:52"/>
    <d v="2026-10-13T15:22:53"/>
    <n v="69408910"/>
    <m/>
    <m/>
    <s v="PT PALAWI RISORSI"/>
    <m/>
    <s v="WO066306172"/>
    <m/>
    <m/>
    <m/>
    <n v="109.91"/>
    <n v="-7.2320000000000002"/>
    <s v="AMRBS ; 402717 ; AMEX ; WIRA ; TREG3 ; MAGELANG ;PSB 1S HSI BISNIS PROMO 1:1 50 MB PROMO HARI PELANGGAN/KEVIN/082241808940/tstpalawiklasterbanyumas@gmail.com/INPUL SC1002591197/SC1002633275"/>
    <s v="Amex"/>
    <m/>
    <m/>
    <m/>
    <m/>
    <m/>
    <m/>
    <m/>
    <m/>
    <s v="Management Janji"/>
    <s v="2026-10-14 08:00:00|Nama Pic : PT PALAWI RISORSI No Hp Pic : 082241808940 Jam Pemasangan : 08:00 - 12.00 Tanggal Pemasangan : RABU 14 OKTOBER 2026 Info Tambahan : Hubungi pelanggan sebelum datang ke lokasi|40000798|MYDITA"/>
    <s v="FCC"/>
    <s v="13-10-2026 15:24:55"/>
    <d v="2026-10-14T00:00:00"/>
    <m/>
    <s v="UNSC"/>
    <s v="X"/>
    <s v="NO ADDON"/>
    <m/>
    <s v="Inprogress Alpro, SC Lama : SC100263360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Pic : PT PALAWI RISORSI No Hp Pic : 082241808940 Jam Pemasangan : 08:00 - 12.00 Tanggal Pemasangan : RABU 14 OKTOBER 2026 Info Tambahan : Hubungi pelanggan sebelum datang ke lokasi|40000798|MYDITA"/>
    <m/>
    <m/>
    <m/>
    <e v="#NUM!"/>
    <e v="#NUM!"/>
    <x v="1"/>
  </r>
  <r>
    <n v="1050"/>
    <n v="1002638167"/>
    <n v="3"/>
    <x v="2"/>
    <n v="4"/>
    <s v="MAGELANG"/>
    <s v="WONOSOBO"/>
    <s v="WOS"/>
    <s v="REG"/>
    <s v="AO"/>
    <x v="0"/>
    <s v="1P INET"/>
    <s v="MIE - SEND SURVEY"/>
    <s v="RBS-Regional 3"/>
    <d v="2026-10-15T11:14:36"/>
    <d v="2026-10-15T11:16:02"/>
    <n v="69410695"/>
    <m/>
    <n v="141373127842"/>
    <s v="D DRINK"/>
    <s v="ODP-WOS-FX/057 FX/D04/057.01"/>
    <s v="WO066463149"/>
    <m/>
    <m/>
    <m/>
    <n v="109.859723"/>
    <n v="-7.2201219999999999"/>
    <s v="|MN00439|MYIA-084837820000/POI/M JAFAR SHIDIQ AL HARIS/082325619815/tkjalmabbrur@gmail.com"/>
    <s v="MYIB_ASSISTANT"/>
    <m/>
    <m/>
    <m/>
    <m/>
    <m/>
    <m/>
    <m/>
    <m/>
    <s v="Management Janji"/>
    <s v="2026-10-16 08:00:00 | Nama PIC : Bp Jafar No HP : 082325619815 No Alt : - M Janji :  16 Okt 2026 Jam Pasang : Pagi / Siang Note : hubungi pelanggan jika ingin kelokasi "/>
    <s v="FCC"/>
    <s v="15-10-2026 11:25:51"/>
    <d v="2026-10-16T08:00:00"/>
    <m/>
    <s v="SURVEY_NEW_MANJA"/>
    <s v="X"/>
    <s v="NO ADDON"/>
    <m/>
    <s v="MIE - SEND SURVEY"/>
    <s v="HSI Bisnis Promo Hari Pelanggan Nasional PSB 70% - 150 Mbps"/>
    <s v="INDIBIZ"/>
    <m/>
    <m/>
    <d v="2026-10-16T08:00:00"/>
    <s v="2026-10-16 08:00:00 | Nama PIC : Bp Jafar No HP : 082325619815 No Alt : - M Janji :  16 Okt 2026 Jam Pasang : Pagi / Siang Note : hubungi pelanggan jika ingin kelokasi "/>
    <m/>
    <m/>
    <m/>
    <e v="#NUM!"/>
    <e v="#NUM!"/>
    <x v="1"/>
  </r>
  <r>
    <n v="1051"/>
    <n v="1002638628"/>
    <n v="3"/>
    <x v="2"/>
    <n v="4"/>
    <s v="MAGELANG"/>
    <s v="WONOSOBO"/>
    <s v="WOS"/>
    <s v="REG"/>
    <s v="AO"/>
    <x v="0"/>
    <s v="1P INET"/>
    <s v="MIE - SEND SURVEY"/>
    <s v="RBS-Regional 3"/>
    <d v="2026-10-15T14:04:40"/>
    <d v="2026-10-15T14:06:07"/>
    <n v="69410857"/>
    <m/>
    <n v="141373127641"/>
    <s v="GLOW AND PLAY KIDS"/>
    <s v="ODP-WOS-FAX/023"/>
    <s v="WO066481169"/>
    <m/>
    <m/>
    <m/>
    <n v="109.86192699999999"/>
    <n v="-7.4156389999999996"/>
    <s v="|MN00909|MYIA-062783340678/POI/beni nugroho/081225527559/beninugroho10@gmail.com"/>
    <s v="MYIB_ASSISTANT"/>
    <m/>
    <m/>
    <m/>
    <m/>
    <m/>
    <m/>
    <m/>
    <m/>
    <s v="Management Janji"/>
    <s v="2026-10-16 11:00:00 | RT 4 RW 1 Tgl Pemasangan : 16 Oktober 2026 Interval : PAGI / SIANG Note : Hubungi pelanggan terlebih dahulu"/>
    <s v="FCC"/>
    <s v="15-10-2026 14:10:55"/>
    <d v="2026-10-16T11:00:00"/>
    <m/>
    <s v="SURVEY_NEW_MANJA"/>
    <s v="X"/>
    <s v="NO ADDON"/>
    <m/>
    <s v="MIE - SEND SURVEY"/>
    <s v="HSI Bisnis Promo Hari Pelanggan Nasional PSB 70% - 75 Mbps"/>
    <s v="INDIBIZ"/>
    <m/>
    <m/>
    <d v="2026-10-16T11:00:00"/>
    <s v="2026-10-16 11:00:00 | RT 4 RW 1 Tgl Pemasangan : 16 Oktober 2026 Interval : PAGI / SIANG Note : Hubungi pelanggan terlebih dahulu"/>
    <m/>
    <m/>
    <m/>
    <e v="#NUM!"/>
    <e v="#NUM!"/>
    <x v="1"/>
  </r>
  <r>
    <n v="1052"/>
    <n v="1002637659"/>
    <n v="3"/>
    <x v="2"/>
    <n v="4"/>
    <s v="MAGELANG"/>
    <s v="WONOSOBO"/>
    <s v="WOS"/>
    <s v="REG"/>
    <s v="AO"/>
    <x v="0"/>
    <s v="1P INET"/>
    <s v="MIE - SEND SURVEY"/>
    <s v="RBS-Regional 3"/>
    <d v="2026-10-15T08:34:39"/>
    <d v="2026-10-15T08:36:06"/>
    <n v="69410483"/>
    <m/>
    <n v="141373127839"/>
    <s v="TOKO HIDAYAT"/>
    <s v="ODP-WOS-FE/055 FE/D04/055.01"/>
    <s v="WO066448552"/>
    <m/>
    <m/>
    <m/>
    <n v="109.863079"/>
    <n v="-7.2961869999999998"/>
    <s v="|MN00909|MYIA-030579856339/POI/sarif hidayat/085799186302/yunidwihastuti9@gmail.com"/>
    <s v="MYIB_ASSISTANT"/>
    <m/>
    <m/>
    <m/>
    <m/>
    <m/>
    <m/>
    <m/>
    <m/>
    <s v="Management Janji"/>
    <s v="2026-10-16 15:00:00 | Tanggal pemasangan: 16/10/2026 Jam pemasangan : siang Info Tambahan : Hubungi pelanggan dulu sebelum ke lokasi terima kasih."/>
    <s v="FCC"/>
    <s v="15-10-2026 08:40:04"/>
    <d v="2026-10-16T15:00:00"/>
    <m/>
    <s v="SURVEY_NEW_MANJA"/>
    <s v="X"/>
    <s v="NO ADDON"/>
    <m/>
    <s v="MIE - SEND SURVEY"/>
    <s v="HSI Bisnis Promo Hari Pelanggan Nasional PSB 70% - 200 Mbps"/>
    <s v="INDIBIZ"/>
    <m/>
    <m/>
    <d v="2026-10-16T15:00:00"/>
    <s v="2026-10-16 15:00:00 | Tanggal pemasangan: 16/10/2026 Jam pemasangan : siang Info Tambahan : Hubungi pelanggan dulu sebelum ke lokasi terima kasih."/>
    <m/>
    <m/>
    <m/>
    <e v="#NUM!"/>
    <e v="#NUM!"/>
    <x v="1"/>
  </r>
  <r>
    <n v="1053"/>
    <n v="1002633275"/>
    <n v="3"/>
    <x v="2"/>
    <n v="4"/>
    <s v="MAGELANG"/>
    <s v="WONOSOBO"/>
    <s v="WOS"/>
    <s v="REG"/>
    <s v="AO"/>
    <x v="0"/>
    <m/>
    <s v="CANCEL COMPLETED"/>
    <s v="RBS-Regional 3"/>
    <d v="2026-10-12T14:58:53"/>
    <d v="2026-10-12T15:55:50"/>
    <n v="69408785"/>
    <m/>
    <n v="141373127818"/>
    <s v="PT PALAWI RISORSI"/>
    <m/>
    <m/>
    <m/>
    <m/>
    <m/>
    <n v="109.90550994873"/>
    <n v="-7.2279521842011096"/>
    <s v="AMRBS ; 402717 ; AMEX ; WIRA ; TREG3 ; MAGELANG ;PSB 1S HSI BISNIS PROMO 1:1 50 MB PROMO HARI PELANGGAN/KEVIN/082241808940/tstpalawiklasterbanyumas@gmail.com"/>
    <s v="Amex"/>
    <m/>
    <m/>
    <m/>
    <m/>
    <m/>
    <m/>
    <m/>
    <m/>
    <m/>
    <m/>
    <m/>
    <d v="2026-12-10T15:25:51"/>
    <m/>
    <m/>
    <s v="REJECT_FCC"/>
    <s v="X"/>
    <s v="NO ADDON"/>
    <m/>
    <s v="DECLINE : Decline - Pindah Segmentasi HANIF NUROHMAN 40981182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</r>
  <r>
    <n v="1054"/>
    <n v="1002633602"/>
    <n v="3"/>
    <x v="2"/>
    <n v="4"/>
    <s v="MAGELANG"/>
    <s v="WONOSOBO"/>
    <s v="WOS"/>
    <s v="REG"/>
    <s v="AO"/>
    <x v="0"/>
    <m/>
    <s v="CANCEL COMPLETED"/>
    <s v="RBS-Regional 3"/>
    <d v="2026-10-12T16:29:14"/>
    <d v="2026-10-13T15:22:53"/>
    <n v="69408910"/>
    <m/>
    <n v="141373127820"/>
    <s v="PT PALAWI RISORSI"/>
    <s v="ODP-WOS-FAJ/121"/>
    <s v="WO066306172"/>
    <m/>
    <m/>
    <m/>
    <n v="109.90865230157399"/>
    <n v="-7.2307117540763404"/>
    <s v="AMRBS ; 402717 ; AMEX ; WIRA ; TREG3 ; MAGELANG ;PSB 1S HSI BISNIS PROMO 1:1 50 MB PROMO HARI PELANGGAN/KEVIN/082241808940/tstpalawiklasterbanyumas@gmail.com/INPUL SC1002591197/SC1002633275"/>
    <s v="Amex"/>
    <m/>
    <m/>
    <m/>
    <m/>
    <m/>
    <m/>
    <m/>
    <m/>
    <s v="Management Janji"/>
    <s v="2026-10-14 08:00:00|Nama Pic : PT PALAWI RISORSI No Hp Pic : 082241808940 Jam Pemasangan : 08:00 - 12.00 Tanggal Pemasangan : RABU 14 OKTOBER 2026 Info Tambahan : Hubungi pelanggan sebelum datang ke lokasi|40000798|MYDITA"/>
    <s v="FCC"/>
    <d v="2026-12-10T16:40:24"/>
    <d v="2026-10-14T08:00:00"/>
    <m/>
    <s v="CANCEL"/>
    <s v="X"/>
    <s v="NO ADDON"/>
    <m/>
    <s v="Order dicancel oleh ANINDITA ERIKA DEWI UTARI remark : NC2026101300TUBVF keperluan cancel koor mba tisha response : O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Pic : PT PALAWI RISORSI No Hp Pic : 082241808940 Jam Pemasangan : 08:00 - 12.00 Tanggal Pemasangan : RABU 14 OKTOBER 2026 Info Tambahan : Hubungi pelanggan sebelum datang ke lokasi|40000798|MYDITA"/>
    <m/>
    <m/>
    <m/>
    <e v="#NUM!"/>
    <e v="#NUM!"/>
    <x v="1"/>
  </r>
  <r>
    <n v="1055"/>
    <n v="1002619427"/>
    <n v="3"/>
    <x v="6"/>
    <n v="4"/>
    <s v="PEKALONGAN"/>
    <s v="BATANG"/>
    <s v="BTG"/>
    <s v="REG"/>
    <s v="AO"/>
    <x v="0"/>
    <m/>
    <s v="Completed (PS)"/>
    <s v="RBS-Regional 3"/>
    <d v="2026-10-02T10:52:59"/>
    <d v="2026-10-02T12:48:53"/>
    <n v="69401596"/>
    <m/>
    <n v="146279106155"/>
    <s v="CV Sinergi Sentosa Bersama"/>
    <s v="ODP-BTG-FF/066"/>
    <s v="WO065558426"/>
    <m/>
    <m/>
    <m/>
    <n v="109.699314"/>
    <n v="-6.922612"/>
    <s v="|MB00449|MYIA-027227481877/POI/bapak/085784843233/sinergi.transport@gmail.com"/>
    <s v="Sales Profesional"/>
    <m/>
    <m/>
    <m/>
    <m/>
    <m/>
    <m/>
    <m/>
    <m/>
    <s v="Management Janji"/>
    <s v="2026-10-01 11:00:00 | Jam pemasangan : 12.00  Info Tambahan : Hubungi pelanggan dulu sebelum ke lokasi  terimakasih   "/>
    <s v="FCC"/>
    <d v="2026-02-10T10:55:19"/>
    <m/>
    <m/>
    <s v="PS"/>
    <s v="X"/>
    <s v="NO ADDON"/>
    <n v="20261002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10-02T07:00:00"/>
    <s v="2026-10-01 11:00:00 | Jam pemasangan : 12.00  Info Tambahan : Hubungi pelanggan dulu sebelum ke lokasi  terimakasih   "/>
    <n v="2026"/>
    <n v="10"/>
    <n v="2"/>
    <d v="2026-10-02T00:00:00"/>
    <n v="-0.29166666666424135"/>
    <x v="0"/>
  </r>
  <r>
    <n v="1056"/>
    <n v="1002632064"/>
    <n v="3"/>
    <x v="6"/>
    <n v="4"/>
    <s v="PEKALONGAN"/>
    <s v="BATANG"/>
    <s v="BTG"/>
    <s v="REG"/>
    <s v="AO"/>
    <x v="0"/>
    <m/>
    <s v="Completed (PS)"/>
    <s v="RBS-Regional 3"/>
    <d v="2026-10-12T09:16:45"/>
    <d v="2026-10-14T15:22:28"/>
    <n v="69408359"/>
    <m/>
    <n v="146279106251"/>
    <s v="PT YIH YOU FOOTWEAR INDONESIA"/>
    <s v="ODP-BTG-FN/087"/>
    <s v="WO066308722"/>
    <m/>
    <m/>
    <m/>
    <n v="109.7926894"/>
    <n v="-6.9812178999999999"/>
    <s v="AMRBS;405075;REG3;KATATA VEKANIDYA;082225049060;CP.Su Ko Ming;082113217546;PAKET 1S INET 300 MBPS (1.499.000);PT YIH YOU FOOTWEAR INDONESIA"/>
    <s v="Account Manager"/>
    <m/>
    <m/>
    <m/>
    <m/>
    <m/>
    <m/>
    <m/>
    <m/>
    <s v="Management Janji"/>
    <s v="2026-10-14 08:00:00|Nama Pic : IBU DEVIA No Hp Pic : 082113217546 Jam Pemasangan : 08:00 - 12.00 Tanggal Pemasangan : RABU 14 OKTOBER 2026 Info Tambahan : Hubungi pelanggan sebelum datang ke lokasi|40000798|MYDITA"/>
    <s v="FCC"/>
    <d v="2026-12-10T09:24:56"/>
    <d v="2026-10-14T08:00:00"/>
    <m/>
    <s v="PS"/>
    <s v="X"/>
    <s v="NO ADDON"/>
    <n v="20261014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10-14T08:00:00"/>
    <s v="2026-10-14 08:00:00|Nama Pic : IBU DEVIA No Hp Pic : 082113217546 Jam Pemasangan : 08:00 - 12.00 Tanggal Pemasangan : RABU 14 OKTOBER 2026 Info Tambahan : Hubungi pelanggan sebelum datang ke lokasi|40000798|MYDITA"/>
    <n v="2026"/>
    <n v="10"/>
    <n v="14"/>
    <d v="2026-10-14T00:00:00"/>
    <n v="-0.33333333333575865"/>
    <x v="0"/>
  </r>
  <r>
    <n v="1057"/>
    <n v="1002632088"/>
    <n v="3"/>
    <x v="6"/>
    <n v="4"/>
    <s v="PEKALONGAN"/>
    <s v="BATANG"/>
    <s v="BTG"/>
    <s v="REG"/>
    <s v="AO"/>
    <x v="0"/>
    <m/>
    <s v="Completed (PS)"/>
    <s v="RBS-Regional 3"/>
    <d v="2026-10-12T09:21:34"/>
    <d v="2026-10-14T14:51:44"/>
    <n v="69408372"/>
    <m/>
    <n v="146279106252"/>
    <s v="PT YIH YOU FOOTWEAR INDONESIA"/>
    <s v="ODP-BTG-FN/087"/>
    <s v="WO066307068"/>
    <m/>
    <m/>
    <m/>
    <n v="109.7926776"/>
    <n v="-6.9812317999999998"/>
    <s v="AMRBS;405075;REG3;KATATA VEKANIDYA;082225049060;CP.Su Ko Ming;082113217546;PAKET 1S INET 300 MBPS (1.499.000);PT YIH YOU FOOTWEAR INDONESIA"/>
    <s v="Account Manager"/>
    <m/>
    <m/>
    <m/>
    <m/>
    <m/>
    <m/>
    <m/>
    <m/>
    <s v="Management Janji"/>
    <s v="2026-10-14 08:00:00|Nama Pic : IBU DEVIA No Hp Pic : 082113217546 Jam Pemasangan : 08:00 - 12.00 Tanggal Pemasangan : RABU 14 OKTOBER 2026 Info Tambahan : Hubungi pelanggan sebelum datang ke lokasi|40000798|MYDITA"/>
    <s v="FCC"/>
    <d v="2026-12-10T09:24:56"/>
    <d v="2026-10-14T08:00:00"/>
    <m/>
    <s v="PS"/>
    <s v="X"/>
    <s v="NO ADDON"/>
    <n v="20261014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14T08:00:00"/>
    <s v="2026-10-14 08:00:00|Nama Pic : IBU DEVIA No Hp Pic : 082113217546 Jam Pemasangan : 08:00 - 12.00 Tanggal Pemasangan : RABU 14 OKTOBER 2026 Info Tambahan : Hubungi pelanggan sebelum datang ke lokasi|40000798|MYDITA"/>
    <n v="2026"/>
    <n v="10"/>
    <n v="14"/>
    <d v="2026-10-14T00:00:00"/>
    <n v="-0.33333333333575865"/>
    <x v="0"/>
  </r>
  <r>
    <n v="1058"/>
    <n v="1002621460"/>
    <n v="3"/>
    <x v="6"/>
    <n v="4"/>
    <s v="PEKALONGAN"/>
    <s v="BATANG"/>
    <s v="BTG"/>
    <s v="REG"/>
    <s v="AO"/>
    <x v="0"/>
    <s v="1P INET"/>
    <s v="100 | REVOKE COMPLETED"/>
    <s v="RBS-Regional 3"/>
    <d v="2026-10-04T15:28:39"/>
    <d v="2026-10-06T09:35:47"/>
    <n v="69403943"/>
    <m/>
    <n v="146279106175"/>
    <s v="warung ciki ciki"/>
    <s v="ODP-BTG-FAA/028 FAA/D03/028.01"/>
    <s v="WO065714823"/>
    <m/>
    <m/>
    <m/>
    <n v="109.7709814"/>
    <n v="-6.9033647"/>
    <s v="|MN00915|MYIA-093662008292/POI/waryukni/081325486248/warzuqni29@gmail.com"/>
    <s v="MYIB_ASSISTANT"/>
    <m/>
    <m/>
    <m/>
    <m/>
    <m/>
    <m/>
    <m/>
    <m/>
    <s v="Management Janji"/>
    <s v="2026-10-05 15:00:00 | Nama Pic : bu olivia  No Hp Pic : 081325486248 No alt : - Jam Pemasangan : pagi  Tanggal Pemasangan : 5 Oktober 2026"/>
    <s v="FCC"/>
    <d v="2026-04-10T15:40:05"/>
    <d v="2026-10-05T15:00:00"/>
    <s v="Kendala Pelanggan"/>
    <s v="REVOKE"/>
    <s v="X"/>
    <s v="NO ADDON"/>
    <m/>
    <s v="Revoke Completed"/>
    <s v="HSI Bisnis Basic Promo Hari Pelanggan Nasional PSB 70% - 150 Mbps"/>
    <s v="INDIBIZ"/>
    <m/>
    <m/>
    <d v="2026-10-05T15:00:00"/>
    <s v="2026-10-05 15:00:00 | Nama Pic : bu olivia  No Hp Pic : 081325486248 No alt : - Jam Pemasangan : pagi  Tanggal Pemasangan : 5 Oktober 2026"/>
    <m/>
    <m/>
    <m/>
    <e v="#NUM!"/>
    <e v="#NUM!"/>
    <x v="1"/>
  </r>
  <r>
    <n v="1059"/>
    <n v="1002637673"/>
    <n v="3"/>
    <x v="6"/>
    <n v="4"/>
    <s v="PEKALONGAN"/>
    <s v="BATANG"/>
    <s v="BTG"/>
    <s v="REG"/>
    <s v="AO"/>
    <x v="0"/>
    <m/>
    <s v="CC - HD1A - INPROGRESS UNCONTACTED"/>
    <s v="RBS-Regional 3"/>
    <d v="2026-10-15T08:38:07"/>
    <d v="2026-10-15T15:49:25"/>
    <n v="69408363"/>
    <m/>
    <m/>
    <s v="PT YIH YOU FOOTWEAR INDONESIA"/>
    <m/>
    <s v="WO066307468"/>
    <m/>
    <m/>
    <m/>
    <n v="109.792677"/>
    <n v="-6.9812000000000003"/>
    <s v="AMRBS;405075;REG3;KATATA VEKANIDYA;082225049060;CP.Su Ko Ming;082113217546;PAKET 1S INET 300 MBPS (1.499.000);PT YIH YOU FOOTWEAR INDONESIA"/>
    <s v="Account Manager"/>
    <m/>
    <m/>
    <m/>
    <m/>
    <m/>
    <m/>
    <m/>
    <m/>
    <s v="Management Janji"/>
    <s v="2026-10-14 08:00:00|No HP : 082113217546 No Alt : - M Janji : 14 Oktober  2026 Jam Pasang : Pagi / Siang Note : hubungi pelanggan jika ingin kelokasi|40000802|MYDITA"/>
    <s v="FCC"/>
    <s v="15-10-2026 08:40:04"/>
    <d v="2026-10-14T00:00:00"/>
    <m/>
    <s v="FCC"/>
    <s v="X"/>
    <s v="NO ADDON"/>
    <m/>
    <s v="UNCONTACTED : Telepon Tidak Diangkat - RNA Novin Dwigo Prayudha 4096137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o HP : 082113217546 No Alt : - M Janji : 14 Oktober  2026 Jam Pasang : Pagi / Siang Note : hubungi pelanggan jika ingin kelokasi|40000802|MYDITA"/>
    <m/>
    <m/>
    <m/>
    <e v="#NUM!"/>
    <e v="#NUM!"/>
    <x v="1"/>
  </r>
  <r>
    <n v="1060"/>
    <n v="1002632112"/>
    <n v="3"/>
    <x v="6"/>
    <n v="4"/>
    <s v="PEKALONGAN"/>
    <s v="BATANG"/>
    <s v="BTG"/>
    <s v="REG"/>
    <s v="AO"/>
    <x v="0"/>
    <m/>
    <s v="98 | OSS - CANCEL COMPLETE"/>
    <s v="RBS-Regional 3"/>
    <d v="2026-10-12T09:30:02"/>
    <d v="2026-10-15T08:39:07"/>
    <n v="69408363"/>
    <m/>
    <n v="146279106253"/>
    <s v="PT YIH YOU FOOTWEAR INDONESIA"/>
    <s v="ODP-BTG-FN/214"/>
    <s v="WO066307468"/>
    <m/>
    <m/>
    <m/>
    <n v="109.7926779"/>
    <n v="-6.9812314000000004"/>
    <s v="AMRBS;405075;REG3;KATATA VEKANIDYA;082225049060;CP.Su Ko Ming;082113217546;PAKET 1S INET 300 MBPS (1.499.000);PT YIH YOU FOOTWEAR INDONESIA"/>
    <s v="Account Manager"/>
    <m/>
    <m/>
    <m/>
    <m/>
    <m/>
    <m/>
    <m/>
    <m/>
    <s v="Management Janji"/>
    <s v="2026-10-14 08:00:00|No HP : 082113217546 No Alt : - M Janji : 14 Oktober  2026 Jam Pasang : Pagi / Siang Note : hubungi pelanggan jika ingin kelokasi|40000802|MYDITA"/>
    <s v="FCC"/>
    <d v="2026-12-10T09:40:22"/>
    <d v="2026-10-14T08:00:00"/>
    <s v="Kendala Teknik"/>
    <s v="CANCEL"/>
    <s v="X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o HP : 082113217546 No Alt : - M Janji : 14 Oktober  2026 Jam Pasang : Pagi / Siang Note : hubungi pelanggan jika ingin kelokasi|40000802|MYDITA"/>
    <m/>
    <m/>
    <m/>
    <e v="#NUM!"/>
    <e v="#NUM!"/>
    <x v="1"/>
  </r>
  <r>
    <n v="1061"/>
    <n v="1002621945"/>
    <n v="3"/>
    <x v="6"/>
    <n v="4"/>
    <s v="PEKALONGAN"/>
    <s v="BATANG"/>
    <s v="SBA"/>
    <s v="REG"/>
    <s v="AO"/>
    <x v="0"/>
    <s v="1P INET"/>
    <s v="Completed (PS)"/>
    <s v="RBS-Regional 3"/>
    <d v="2026-10-05T10:28:40"/>
    <d v="2026-10-07T11:20:37"/>
    <n v="69404159"/>
    <m/>
    <n v="142200107073"/>
    <s v="cafe cordela"/>
    <s v="ODP-SBA-FE/019 FE/D01/019.01"/>
    <s v="WO065748448"/>
    <m/>
    <m/>
    <m/>
    <n v="109.902940392494"/>
    <n v="-6.9785114043369196"/>
    <s v="MD|MYDB-20261005270265|DN00001/MN00925|cafe cordela|085722195534"/>
    <s v="MYDIGIBIZPARTNER"/>
    <m/>
    <m/>
    <m/>
    <m/>
    <m/>
    <m/>
    <m/>
    <m/>
    <s v="Management Janji"/>
    <s v="2026-10-06 08:00:00 | Nama PIC : Ibu Yosi No HP : 085722195534 Alt : - M Janji : 06 Okt 2026 Jam Pasang : Pagi / Siang Note : hubungi pelanggan jika ingin kelokasi "/>
    <s v="FCC"/>
    <d v="2026-05-10T10:40:08"/>
    <d v="2026-10-06T08:00:00"/>
    <m/>
    <s v="PS"/>
    <s v="SUBAH"/>
    <s v="NO ADDON"/>
    <n v="20261007"/>
    <s v="Completed"/>
    <s v="HSI Bisnis Basic Promo Hari Pelanggan Nasional PSB 70% - 50 Mbps"/>
    <s v="INDIBIZ"/>
    <m/>
    <m/>
    <d v="2026-10-06T08:00:00"/>
    <s v="2026-10-06 08:00:00 | Nama PIC : Ibu Yosi No HP : 085722195534 Alt : - M Janji : 06 Okt 2026 Jam Pasang : Pagi / Siang Note : hubungi pelanggan jika ingin kelokasi "/>
    <n v="2026"/>
    <n v="10"/>
    <n v="7"/>
    <d v="2026-10-07T00:00:00"/>
    <n v="0.66666666666424135"/>
    <x v="0"/>
  </r>
  <r>
    <n v="1062"/>
    <n v="1002637477"/>
    <n v="3"/>
    <x v="6"/>
    <n v="4"/>
    <s v="PEKALONGAN"/>
    <s v="BATANG"/>
    <s v="SBA"/>
    <s v="REG"/>
    <s v="AO"/>
    <x v="0"/>
    <s v="1P INET"/>
    <s v="Completed (PS)"/>
    <s v="RBS-Regional 3"/>
    <d v="2026-10-14T18:23:35"/>
    <d v="2026-10-15T13:06:13"/>
    <n v="69410411"/>
    <m/>
    <n v="142200107122"/>
    <s v="PUSKESMAS GRINGSING 2"/>
    <s v="ODP-SBA-FH/008"/>
    <s v="WO066434815"/>
    <m/>
    <m/>
    <m/>
    <n v="109.98500276416701"/>
    <n v="-6.9770122021433103"/>
    <s v="MD|MYDB-20261014270779|DN00001/MN00925|PUSKESMAS GRINGSING 2|081548231909"/>
    <s v="MYDIGIBIZPARTNER"/>
    <m/>
    <m/>
    <m/>
    <m/>
    <m/>
    <m/>
    <m/>
    <m/>
    <s v="Management Janji"/>
    <s v="2026-10-15 15:00:00 | Nama Pic : bp ovi No Hp Pic : 081548231909 No alt : - Jam Pemasangan : pagi  Tanggal Pemasangan : 15 Oktober 2026"/>
    <s v="FCC"/>
    <s v="14-10-2026 18:25:15"/>
    <d v="2026-10-15T15:00:00"/>
    <m/>
    <s v="PS"/>
    <s v="SUBAH"/>
    <s v="NO ADDON"/>
    <n v="20261015"/>
    <s v="Completed"/>
    <s v="HSI Bisnis Promo Hari Pelanggan Nasional PSB 70% - 150 Mbps"/>
    <s v="INDIBIZ"/>
    <m/>
    <m/>
    <d v="2026-10-15T15:00:00"/>
    <s v="2026-10-15 15:00:00 | Nama Pic : bp ovi No Hp Pic : 081548231909 No alt : - Jam Pemasangan : pagi  Tanggal Pemasangan : 15 Oktober 2026"/>
    <n v="2026"/>
    <n v="10"/>
    <n v="15"/>
    <d v="2026-10-15T00:00:00"/>
    <n v="-0.625"/>
    <x v="0"/>
  </r>
  <r>
    <n v="1063"/>
    <n v="1002622019"/>
    <n v="3"/>
    <x v="6"/>
    <n v="4"/>
    <s v="PEKALONGAN"/>
    <s v="BATANG"/>
    <s v="SBA"/>
    <s v="REG"/>
    <s v="AO"/>
    <x v="0"/>
    <m/>
    <s v="FCC - HD1A - PROGRESS"/>
    <s v="RBS-Regional 3"/>
    <d v="2026-10-05T10:48:06"/>
    <d v="2026-10-05T10:49:03"/>
    <n v="69404175"/>
    <m/>
    <n v="142200107074"/>
    <s v="TOKO LISTRIK SINAR TERANG"/>
    <m/>
    <m/>
    <m/>
    <m/>
    <m/>
    <n v="109.937"/>
    <n v="-7.0038999999999998"/>
    <s v="MC50009/HERU JUDYATMOKO/081215020609/her.juddya@gmail.com"/>
    <s v="Sales Profesional"/>
    <m/>
    <m/>
    <m/>
    <m/>
    <m/>
    <m/>
    <m/>
    <m/>
    <m/>
    <m/>
    <m/>
    <d v="2026-05-10T11:40:04"/>
    <m/>
    <m/>
    <s v="FCC"/>
    <s v="SUBAH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</r>
  <r>
    <n v="1064"/>
    <n v="1002625609"/>
    <n v="3"/>
    <x v="6"/>
    <n v="4"/>
    <s v="PEKALONGAN"/>
    <s v="PEKALONGAN"/>
    <s v="PKL"/>
    <s v="REG"/>
    <s v="AO"/>
    <x v="0"/>
    <s v="1P INET"/>
    <s v="Completed (PS)"/>
    <s v="RBS-Regional 3"/>
    <d v="2026-10-07T10:23:40"/>
    <d v="2026-10-07T16:49:46"/>
    <n v="69405564"/>
    <m/>
    <n v="142202155166"/>
    <s v="IGADGET STORE"/>
    <s v="ODP-PKL-FV/026"/>
    <s v="WO065913560"/>
    <m/>
    <m/>
    <m/>
    <n v="109.675504"/>
    <n v="-6.8855170000000001"/>
    <s v="|MN02086|MYIA-028694084093/POI/doni sagita/082325347834/donihayunggie@gmail.com"/>
    <s v="MYIB_ASSISTANT"/>
    <m/>
    <m/>
    <m/>
    <m/>
    <m/>
    <m/>
    <m/>
    <m/>
    <s v="Management Janji"/>
    <s v="2026-10-08 08:00:00 | Nama PIC : Doni No HP : 082325347834 Alt :  M Janji : 08/09/2026 Jam Pasang : 08.00  - 13:00  NoteÃ‚Â :  hubungi terlebih dahulu sebelum ke lokasi, terima kasih."/>
    <s v="FCC"/>
    <d v="2026-07-10T10:25:27"/>
    <d v="2026-10-08T08:00:00"/>
    <m/>
    <s v="PS"/>
    <s v="X"/>
    <s v="NO ADDON"/>
    <n v="20261007"/>
    <s v="Completed"/>
    <s v="HSI Bisnis Promo Hari Pelanggan Nasional PSB 70% - 75 Mbps"/>
    <s v="INDIBIZ"/>
    <m/>
    <m/>
    <d v="2026-10-08T08:00:00"/>
    <s v="2026-10-08 08:00:00 | Nama PIC : Doni No HP : 082325347834 Alt :  M Janji : 08/09/2026 Jam Pasang : 08.00  - 13:00  NoteÃ‚Â :  hubungi terlebih dahulu sebelum ke lokasi, terima kasih."/>
    <n v="2026"/>
    <n v="10"/>
    <n v="7"/>
    <d v="2026-10-07T00:00:00"/>
    <n v="-1.3333333333357587"/>
    <x v="0"/>
  </r>
  <r>
    <n v="1065"/>
    <n v="1002632675"/>
    <n v="3"/>
    <x v="6"/>
    <n v="4"/>
    <s v="PEKALONGAN"/>
    <s v="PEKALONGAN"/>
    <s v="PKL"/>
    <s v="REG"/>
    <s v="AO"/>
    <x v="0"/>
    <s v="1P INET"/>
    <s v="Completed (PS)"/>
    <s v="RBS-Regional 3"/>
    <d v="2026-10-12T11:44:35"/>
    <d v="2026-10-13T15:16:36"/>
    <n v="69408549"/>
    <m/>
    <n v="142202155193"/>
    <s v="Toko Ayu"/>
    <s v="ODP-PKL-FCF/116 FCF/D05/116.01"/>
    <s v="WO066245826"/>
    <m/>
    <m/>
    <m/>
    <n v="109.67937619999999"/>
    <n v="-6.9242277000000003"/>
    <s v="|MC50112|MYIA-096636896115/POI/Muchammad bin achmad/085894949494/idrusbinhasan@gmail.com"/>
    <s v="MYIB_ASSISTANT"/>
    <m/>
    <m/>
    <m/>
    <m/>
    <m/>
    <m/>
    <m/>
    <m/>
    <s v="Management Janji"/>
    <s v="2026-10-13 11:00:00 | Tanggal : 13 Oktober 2026 Jam : pagi siang Hubungi pelanggan sebelum ke lokasi "/>
    <s v="FCC"/>
    <d v="2026-12-10T12:25:16"/>
    <d v="2026-10-13T11:00:00"/>
    <m/>
    <s v="PS"/>
    <s v="X"/>
    <s v="NO ADDON"/>
    <n v="20261013"/>
    <s v="Completed"/>
    <s v="HSI Bisnis Promo Hari Pelanggan Nasional PSB 70% - 200 Mbps"/>
    <s v="INDIBIZ"/>
    <m/>
    <m/>
    <d v="2026-10-13T11:00:00"/>
    <s v="2026-10-13 11:00:00 | Tanggal : 13 Oktober 2026 Jam : pagi siang Hubungi pelanggan sebelum ke lokasi "/>
    <n v="2026"/>
    <n v="10"/>
    <n v="13"/>
    <d v="2026-10-13T00:00:00"/>
    <n v="-0.45833333333575865"/>
    <x v="0"/>
  </r>
  <r>
    <n v="1066"/>
    <n v="1002638337"/>
    <n v="3"/>
    <x v="6"/>
    <n v="4"/>
    <s v="PEKALONGAN"/>
    <s v="PEKALONGAN"/>
    <s v="PKL"/>
    <s v="REG"/>
    <s v="AO"/>
    <x v="0"/>
    <m/>
    <s v="Completed (PS)"/>
    <s v="RBS-Regional 3"/>
    <d v="2026-10-15T12:26:02"/>
    <d v="2026-10-15T15:09:32"/>
    <n v="69403556"/>
    <m/>
    <n v="142202155231"/>
    <s v="REDDOG TSM PEKALONGAN"/>
    <s v="ODP-PKL-FCQ/005"/>
    <s v="WO066471288"/>
    <m/>
    <m/>
    <m/>
    <n v="109.664614"/>
    <n v="-6.9020789999999996"/>
    <s v="|MN01881|MYIA-029815829783/POI/reinard pramudya/082210906110/finance@reddog.co.id"/>
    <s v="Account Manager"/>
    <m/>
    <m/>
    <m/>
    <m/>
    <m/>
    <m/>
    <m/>
    <m/>
    <s v="Management Janji"/>
    <s v="2026-10-04 08:00:00 | Jam pemasangan : 12.00  Info Tambahan : Hubungi pelanggan dulu sebelum ke lokasi  terimakasih   "/>
    <s v="FCC"/>
    <s v="15-10-2026 12:39:59"/>
    <m/>
    <m/>
    <s v="PS"/>
    <s v="X"/>
    <s v="NO ADDON"/>
    <n v="20261015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5T07:00:00"/>
    <s v="2026-10-04 08:00:00 | Jam pemasangan : 12.00  Info Tambahan : Hubungi pelanggan dulu sebelum ke lokasi  terimakasih   "/>
    <n v="2026"/>
    <n v="10"/>
    <n v="15"/>
    <d v="2026-10-15T00:00:00"/>
    <n v="-0.29166666666424135"/>
    <x v="0"/>
  </r>
  <r>
    <n v="1067"/>
    <n v="1002620906"/>
    <n v="3"/>
    <x v="6"/>
    <n v="4"/>
    <s v="PEKALONGAN"/>
    <s v="PEKALONGAN"/>
    <s v="PKL"/>
    <s v="REG"/>
    <s v="AO"/>
    <x v="0"/>
    <s v="1P INET"/>
    <s v="102 | FOLLOW UP COMPLETED"/>
    <s v="RBS-Regional 3"/>
    <d v="2026-10-03T11:58:41"/>
    <d v="2026-10-15T12:26:01"/>
    <n v="69403556"/>
    <m/>
    <n v="142202155134"/>
    <s v="REDDOG TSM PEKALONGAN"/>
    <s v="ODP-PKL-FCQ/039 FCQ/D02/039.01"/>
    <s v="WO065643329"/>
    <m/>
    <m/>
    <m/>
    <n v="109.664941"/>
    <n v="-6.9018560000000004"/>
    <s v="|MN01881|MYIA-029815829783/POI/reinard pramudya/082210906110/finance@reddog.co.id"/>
    <s v="MYIB_ASSISTANT"/>
    <m/>
    <m/>
    <m/>
    <m/>
    <m/>
    <m/>
    <m/>
    <m/>
    <s v="Management Janji"/>
    <s v="2026-10-04 08:00:00 | Jam pemasangan : 12.00 Info Tambahan : Hubungi pelanggan dulu sebelum ke lokasi terimakasih  "/>
    <s v="FCC"/>
    <d v="2026-03-10T12:25:43"/>
    <d v="2026-10-04T08:00:00"/>
    <m/>
    <s v="REVOKE"/>
    <s v="X"/>
    <s v="NO ADDON"/>
    <m/>
    <s v="Follow Up Revoke Completed, New Order ID : SC1002638337"/>
    <s v="HSI Bisnis Promo Hari Pelanggan Nasional PSB 70% - 75 Mbps"/>
    <s v="INDIBIZ"/>
    <m/>
    <m/>
    <d v="2026-10-04T08:00:00"/>
    <s v="2026-10-04 08:00:00 | Jam pemasangan : 12.00 Info Tambahan : Hubungi pelanggan dulu sebelum ke lokasi terimakasih  "/>
    <m/>
    <m/>
    <m/>
    <e v="#NUM!"/>
    <e v="#NUM!"/>
    <x v="1"/>
  </r>
  <r>
    <n v="1068"/>
    <n v="1002638902"/>
    <n v="3"/>
    <x v="6"/>
    <n v="4"/>
    <s v="PEKALONGAN"/>
    <s v="PEKALONGAN"/>
    <s v="PKL"/>
    <s v="REG"/>
    <s v="AO"/>
    <x v="0"/>
    <m/>
    <s v="MYCX - SEND OPEN PAPERLESS"/>
    <s v="RBS-Regional 2"/>
    <d v="2026-10-15T15:23:53"/>
    <d v="2026-10-15T15:26:25"/>
    <n v="69410974"/>
    <m/>
    <n v="142202155001"/>
    <s v="PT. Lastana Express Indonesia"/>
    <s v="ODP-PKL-FEA/054"/>
    <m/>
    <m/>
    <m/>
    <m/>
    <n v="109.637710513182"/>
    <n v="-6.9382914196795298"/>
    <s v="|856108|/PT. Lastana Express Indonesia./HSI BASIC 1S INET 75MBPS/0812 102 9533/f.agni@lazada.com/Fasnan Wismara Agni"/>
    <s v="B2B Partner Management (PM)"/>
    <m/>
    <m/>
    <m/>
    <m/>
    <m/>
    <m/>
    <m/>
    <m/>
    <m/>
    <m/>
    <m/>
    <s v="15-10-2026 15:25:19"/>
    <m/>
    <m/>
    <s v="INPROGRESS_SC"/>
    <s v="X"/>
    <s v="NO ADDON"/>
    <m/>
    <s v="SEND PAPERLESS OPEN"/>
    <s v="- E25060;E25060 ~ ES25 - Paket HSI Bisnis (HSIE) Khusus Winback 2.0[0]  - E25060~null~E25060_UNL;UNL ~ Internet-Link Unlimited Internet Usage ~ E25060[0]  - E25060~null~105343;E25060||11||Abodemen 0[0]  - E25060~null~E25060_HSIE75M;HSIE75M ~ High Speed In"/>
    <s v="INDIBIZ"/>
    <m/>
    <m/>
    <m/>
    <m/>
    <m/>
    <m/>
    <m/>
    <e v="#NUM!"/>
    <e v="#NUM!"/>
    <x v="1"/>
  </r>
  <r>
    <n v="1069"/>
    <n v="1002634931"/>
    <n v="3"/>
    <x v="6"/>
    <n v="4"/>
    <s v="PEKALONGAN"/>
    <s v="PEKALONGAN"/>
    <s v="KJE"/>
    <s v="REG"/>
    <s v="AO"/>
    <x v="0"/>
    <m/>
    <s v="Completed (PS)"/>
    <s v="RBS-Regional 3"/>
    <d v="2026-10-13T13:08:20"/>
    <d v="2026-10-13T13:50:29"/>
    <n v="69408723"/>
    <m/>
    <n v="146219104205"/>
    <s v="COLLECTION FASHION"/>
    <s v="ODP-KJE-FP/025"/>
    <s v="WO066331102"/>
    <m/>
    <m/>
    <m/>
    <n v="109.60517186211599"/>
    <n v="-6.9848711437476698"/>
    <s v="|MN01913|MYIA-094101898392/POI/MUHAMMAD RIZQON/0895358135307/rizqoneverywhere@gmail.com"/>
    <s v="Account Manager"/>
    <m/>
    <m/>
    <m/>
    <m/>
    <m/>
    <m/>
    <m/>
    <m/>
    <s v="Management Janji"/>
    <s v="2026-10-13 11:00:00 | Tanggal pemasangan : 13 Oct 2026  Jam pemasangan : 12.00  Info Tambahan : Hubungi pelanggan dulu sebelum ke lokasi  terima kasih."/>
    <s v="FCC"/>
    <s v="13-10-2026 13:25:28"/>
    <m/>
    <m/>
    <s v="PS"/>
    <s v="KAJEN"/>
    <s v="NO ADDON"/>
    <n v="2026101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3T07:00:00"/>
    <s v="2026-10-13 11:00:00 | Tanggal pemasangan : 13 Oct 2026  Jam pemasangan : 12.00  Info Tambahan : Hubungi pelanggan dulu sebelum ke lokasi  terima kasih."/>
    <n v="2026"/>
    <n v="10"/>
    <n v="13"/>
    <d v="2026-10-13T00:00:00"/>
    <n v="-0.29166666666424135"/>
    <x v="0"/>
  </r>
  <r>
    <n v="1070"/>
    <n v="1002633177"/>
    <n v="3"/>
    <x v="6"/>
    <n v="4"/>
    <s v="PEKALONGAN"/>
    <s v="PEKALONGAN"/>
    <s v="KJE"/>
    <s v="REG"/>
    <s v="AO"/>
    <x v="0"/>
    <s v="1P INET"/>
    <s v="102 | FOLLOW UP COMPLETED"/>
    <s v="RBS-Regional 3"/>
    <d v="2026-10-12T14:31:40"/>
    <d v="2026-10-13T13:07:55"/>
    <n v="69408723"/>
    <m/>
    <n v="146219104199"/>
    <s v="COLLECTION FASHION"/>
    <s v="ODP-KJE-FP/026 FP/D03/026.01"/>
    <s v="WO066264741"/>
    <m/>
    <m/>
    <m/>
    <n v="109.6053"/>
    <n v="-6.9846899999999996"/>
    <s v="|MN01913|MYIA-094101898392/POI/MUHAMMAD RIZQON/0895358135307/rizqoneverywhere@gmail.com"/>
    <s v="MYIB_ASSISTANT"/>
    <m/>
    <m/>
    <m/>
    <m/>
    <m/>
    <m/>
    <m/>
    <m/>
    <s v="Management Janji"/>
    <s v="2026-10-13 11:00:00 | Tanggal pemasangan : 13 Oct 2026 Jam pemasangan : 12.00 Info Tambahan : Hubungi pelanggan dulu sebelum ke lokasi terima kasih."/>
    <s v="FCC"/>
    <d v="2026-12-10T14:40:37"/>
    <d v="2026-10-13T11:00:00"/>
    <m/>
    <s v="REVOKE"/>
    <s v="KAJEN"/>
    <s v="NO ADDON"/>
    <m/>
    <s v="Follow Up Revoke Completed, New Order ID : SC1002634931"/>
    <s v="HSI Bisnis Promo Hari Pelanggan Nasional PSB 70% - 100 Mbps"/>
    <s v="INDIBIZ"/>
    <m/>
    <m/>
    <d v="2026-10-13T11:00:00"/>
    <s v="2026-10-13 11:00:00 | Tanggal pemasangan : 13 Oct 2026 Jam pemasangan : 12.00 Info Tambahan : Hubungi pelanggan dulu sebelum ke lokasi terima kasih."/>
    <m/>
    <m/>
    <m/>
    <e v="#NUM!"/>
    <e v="#NUM!"/>
    <x v="1"/>
  </r>
  <r>
    <n v="1071"/>
    <n v="1002630243"/>
    <n v="3"/>
    <x v="6"/>
    <n v="4"/>
    <s v="PEKALONGAN"/>
    <s v="PEKALONGAN"/>
    <s v="KDW"/>
    <s v="REG"/>
    <s v="AO"/>
    <x v="0"/>
    <s v="1P INET"/>
    <s v="Completed (PS)"/>
    <s v="RBS-Regional 3"/>
    <d v="2026-10-09T15:49:35"/>
    <d v="2026-10-10T19:15:43"/>
    <n v="69407565"/>
    <m/>
    <n v="146285105137"/>
    <s v="JPZ JEANS"/>
    <s v="ODP-KDW-FQ/077 FQ/D05/077.01"/>
    <s v="WO066106061"/>
    <m/>
    <m/>
    <m/>
    <n v="109.67993199999999"/>
    <n v="-7.0035109999999996"/>
    <s v="|MN01913|MYIA-021495570563/POI/M.FAHRI HUSEN/+6282134085005/ariejopros@gmail.com"/>
    <s v="MYIB_ASSISTANT"/>
    <m/>
    <m/>
    <m/>
    <m/>
    <m/>
    <m/>
    <m/>
    <m/>
    <s v="Management Janji"/>
    <s v="2026-10-10 15:00:00 | Tanggal pemasangan: 10/10/2026 Jam pemasangan : pagi / siang Info Tambahan : Hubungi pelanggan dulu sebelum ke lokasi terima kasih."/>
    <s v="FCC"/>
    <d v="2026-09-10T17:25:25"/>
    <d v="2026-10-10T15:00:00"/>
    <m/>
    <s v="PS"/>
    <s v="KAJEN"/>
    <s v="NO ADDON"/>
    <n v="20261010"/>
    <s v="Completed"/>
    <s v="HSI Bisnis Basic Promo Hari Pelanggan Nasional PSB 70% - 75 Mbps"/>
    <s v="INDIBIZ"/>
    <m/>
    <m/>
    <d v="2026-10-10T15:00:00"/>
    <s v="2026-10-10 15:00:00 | Tanggal pemasangan: 10/10/2026 Jam pemasangan : pagi / siang Info Tambahan : Hubungi pelanggan dulu sebelum ke lokasi terima kasih."/>
    <n v="2026"/>
    <n v="10"/>
    <n v="10"/>
    <d v="2026-10-10T00:00:00"/>
    <n v="-0.625"/>
    <x v="0"/>
  </r>
  <r>
    <n v="1072"/>
    <n v="1002629794"/>
    <n v="3"/>
    <x v="6"/>
    <n v="4"/>
    <s v="PEKALONGAN"/>
    <s v="PEKALONGAN"/>
    <s v="KDW"/>
    <s v="REG"/>
    <s v="AO"/>
    <x v="0"/>
    <m/>
    <s v="Completed (PS)"/>
    <s v="RBS-Regional 3"/>
    <d v="2026-10-09T14:03:25"/>
    <d v="2026-10-10T12:22:12"/>
    <n v="69406244"/>
    <m/>
    <n v="146285105135"/>
    <s v="AHASS CENDANA WANGI KEDUNGWUNI"/>
    <s v="ODP-KDW-FAF/016"/>
    <s v="WO066092502"/>
    <m/>
    <m/>
    <m/>
    <n v="109.649711"/>
    <n v="-6.9520559999999998"/>
    <s v="|MN02342|MYIA-073878551747/POI/Dwi Yudiani/081226203706/ahass_cendanawangi9709@yahoo.co.id"/>
    <s v="Account Manager"/>
    <m/>
    <m/>
    <m/>
    <m/>
    <m/>
    <m/>
    <m/>
    <m/>
    <s v="Management Janji"/>
    <s v="2026-10-09 08:00:00 | Tanggal : 9 Oktober 2026  Jam : pagi   Hubungi pelanggan sebelum ke lokasi "/>
    <s v="FCC"/>
    <d v="2026-09-10T14:10:27"/>
    <m/>
    <m/>
    <s v="PS"/>
    <s v="KAJEN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9T07:00:00"/>
    <s v="2026-10-09 08:00:00 | Tanggal : 9 Oktober 2026  Jam : pagi   Hubungi pelanggan sebelum ke lokasi "/>
    <n v="2026"/>
    <n v="10"/>
    <n v="10"/>
    <d v="2026-10-10T00:00:00"/>
    <n v="0.70833333333575865"/>
    <x v="0"/>
  </r>
  <r>
    <n v="1073"/>
    <n v="1002633042"/>
    <n v="3"/>
    <x v="6"/>
    <n v="4"/>
    <s v="PEKALONGAN"/>
    <s v="PEKALONGAN"/>
    <s v="KDW"/>
    <s v="REG"/>
    <s v="AO"/>
    <x v="0"/>
    <m/>
    <s v="Completed (PS)"/>
    <s v="RBS-Regional 3"/>
    <d v="2026-10-12T13:58:54"/>
    <d v="2026-10-13T08:29:38"/>
    <n v="69407944"/>
    <m/>
    <n v="146285105145"/>
    <s v="SONIC CHICKEN JAJARWAYANG"/>
    <s v="ODP-KDW-FP/057"/>
    <s v="WO066261240"/>
    <m/>
    <m/>
    <m/>
    <n v="109.617003"/>
    <n v="-6.9561739999999999"/>
    <s v="|MN00062|MYIA-039474832388/POI/ZIYAAD MUBAROQ/085326947280/dinasonic22@gmail.com"/>
    <s v="Account Manager"/>
    <m/>
    <m/>
    <m/>
    <m/>
    <m/>
    <m/>
    <m/>
    <m/>
    <s v="Management Janji"/>
    <s v="2026-10-11 11:00:00 | Nama PIC : bu dina  No HP :  085326947280  Alt :   M Janji : (MINGGU/11/OKTOBER/2026)  jam Pasang : 09:00  Note : hubungi pelanggan jika ingin kelokasi"/>
    <s v="FCC"/>
    <d v="2026-12-10T14:02:08"/>
    <m/>
    <m/>
    <s v="PS"/>
    <s v="KAJEN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7:00:00"/>
    <s v="2026-10-11 11:00:00 | Nama PIC : bu dina  No HP :  085326947280  Alt :   M Janji : (MINGGU/11/OKTOBER/2026)  jam Pasang : 09:00  Note : hubungi pelanggan jika ingin kelokasi"/>
    <n v="2026"/>
    <n v="10"/>
    <n v="13"/>
    <d v="2026-10-13T00:00:00"/>
    <n v="0.70833333333575865"/>
    <x v="0"/>
  </r>
  <r>
    <n v="1074"/>
    <n v="1002627190"/>
    <n v="3"/>
    <x v="6"/>
    <n v="4"/>
    <s v="PEKALONGAN"/>
    <s v="PEKALONGAN"/>
    <s v="KDW"/>
    <s v="REG"/>
    <s v="AO"/>
    <x v="0"/>
    <s v="1P INET"/>
    <s v="102 | FOLLOW UP COMPLETED"/>
    <s v="RBS-Regional 3"/>
    <d v="2026-10-08T09:16:40"/>
    <d v="2026-10-09T14:03:25"/>
    <n v="69406244"/>
    <m/>
    <n v="146285105127"/>
    <s v="AHASS CENDANA WANGI KEDUNGWUNI"/>
    <s v="ODP-KDW-FAF/016 FAF/D02/016.01"/>
    <s v="WO065985447"/>
    <m/>
    <m/>
    <m/>
    <n v="109.64965400637701"/>
    <n v="-6.9521766185612197"/>
    <s v="|MN02342|MYIA-073878551747/POI/Dwi Yudiani/081226203706/ahass_cendanawangi9709@yahoo.co.id"/>
    <s v="MYIB_ASSISTANT"/>
    <m/>
    <m/>
    <m/>
    <m/>
    <m/>
    <m/>
    <m/>
    <m/>
    <s v="Management Janji"/>
    <s v="2026-10-09 08:00:00 | Tanggal : 9 Oktober 2026 Jam : pagi  Hubungi pelanggan sebelum ke lokasi "/>
    <s v="FCC"/>
    <d v="2026-08-10T09:25:47"/>
    <d v="2026-10-09T08:00:00"/>
    <s v="Kendala Lainnya"/>
    <s v="REVOKE"/>
    <s v="KAJEN"/>
    <s v="NO ADDON"/>
    <m/>
    <s v="Follow Up Revoke Completed, New Order ID : SC1002629794"/>
    <s v="HSI Bisnis Promo Hari Pelanggan Nasional PSB 70% - 100 Mbps Dual Band"/>
    <s v="INDIBIZ"/>
    <m/>
    <m/>
    <d v="2026-10-09T08:00:00"/>
    <s v="2026-10-09 08:00:00 | Tanggal : 9 Oktober 2026 Jam : pagi  Hubungi pelanggan sebelum ke lokasi "/>
    <m/>
    <m/>
    <m/>
    <e v="#NUM!"/>
    <e v="#NUM!"/>
    <x v="1"/>
  </r>
  <r>
    <n v="1075"/>
    <n v="1002630998"/>
    <n v="3"/>
    <x v="6"/>
    <n v="4"/>
    <s v="PEKALONGAN"/>
    <s v="PEKALONGAN"/>
    <s v="KDW"/>
    <s v="REG"/>
    <s v="AO"/>
    <x v="0"/>
    <s v="1P INET"/>
    <s v="102 | FOLLOW UP COMPLETED"/>
    <s v="RBS-Regional 3"/>
    <d v="2026-10-10T14:29:39"/>
    <d v="2026-10-12T13:58:54"/>
    <n v="69407944"/>
    <m/>
    <n v="146285105140"/>
    <s v="SONIC CHICKEN JAJARWAYANG"/>
    <s v="ODP-KDW-FC/020 FC/D03/020.01"/>
    <s v="WO066161027"/>
    <m/>
    <m/>
    <m/>
    <n v="109.616983"/>
    <n v="-6.9560620000000002"/>
    <s v="|MN00062|MYIA-039474832388/POI/ZIYAAD MUBAROQ/085326947280/dinasonic22@gmail.com"/>
    <s v="MYIB_ASSISTANT"/>
    <m/>
    <m/>
    <m/>
    <m/>
    <m/>
    <m/>
    <m/>
    <m/>
    <s v="Management Janji"/>
    <s v="2026-10-11 11:00:00 | Nama PIC : bu dina No HP : 085326947280 Alt :  M Janji : (MINGGU/11/OKTOBER/2026) jam Pasang : 09:00 Note : hubungi pelanggan jika ingin kelokasi"/>
    <s v="FCC"/>
    <d v="2026-10-10T14:40:05"/>
    <d v="2026-10-11T11:00:00"/>
    <s v="Kendala Teknik"/>
    <s v="REVOKE"/>
    <s v="KAJEN"/>
    <s v="NO ADDON"/>
    <m/>
    <s v="Follow Up Revoke Completed, New Order ID : SC1002633042"/>
    <s v="HSI Bisnis Basic Promo Hari Pelanggan Nasional PSB 70% - 50 Mbps"/>
    <s v="INDIBIZ"/>
    <m/>
    <m/>
    <d v="2026-10-11T11:00:00"/>
    <s v="2026-10-11 11:00:00 | Nama PIC : bu dina No HP : 085326947280 Alt :  M Janji : (MINGGU/11/OKTOBER/2026) jam Pasang : 09:00 Note : hubungi pelanggan jika ingin kelokasi"/>
    <m/>
    <m/>
    <m/>
    <e v="#NUM!"/>
    <e v="#NUM!"/>
    <x v="1"/>
  </r>
  <r>
    <n v="1076"/>
    <n v="1002619770"/>
    <n v="3"/>
    <x v="6"/>
    <n v="4"/>
    <s v="PEKALONGAN"/>
    <s v="PEMALANG"/>
    <s v="CMA"/>
    <s v="REG"/>
    <s v="AO"/>
    <x v="0"/>
    <s v="1P INET"/>
    <s v="Completed (PS)"/>
    <s v="RBS-Regional 3"/>
    <d v="2026-10-02T13:22:41"/>
    <d v="2026-10-03T14:34:37"/>
    <n v="69403042"/>
    <m/>
    <n v="142211111694"/>
    <s v="ALOES GAME"/>
    <s v="ODP-CMA-FD/035 FD/D07/035.01"/>
    <s v="WO065573144"/>
    <m/>
    <m/>
    <m/>
    <n v="109.53072899999999"/>
    <n v="-6.9079259999999998"/>
    <s v="|MN02086|MYIA-020036728409/POI/Haryanto/085740257606/haris.alus@gmail.com"/>
    <s v="MYIB_ASSISTANT"/>
    <m/>
    <m/>
    <m/>
    <m/>
    <m/>
    <m/>
    <m/>
    <m/>
    <s v="Management Janji"/>
    <s v="2026-10-03 11:00:00 | Jam pemasangan : 12.00 Info Tambahan : Hubungi pelanggan dulu sebelum ke lokasi terimakasih "/>
    <s v="FCC"/>
    <d v="2026-02-10T13:25:25"/>
    <d v="2026-10-03T11:00:00"/>
    <m/>
    <s v="PS"/>
    <s v="X"/>
    <s v="NO ADDON"/>
    <n v="20261003"/>
    <s v="Completed"/>
    <s v="HSI Bisnis Promo Hari Pelanggan Nasional PSB 70% - 300 Mbps"/>
    <s v="INDIBIZ"/>
    <m/>
    <m/>
    <d v="2026-10-03T11:00:00"/>
    <s v="2026-10-03 11:00:00 | Jam pemasangan : 12.00 Info Tambahan : Hubungi pelanggan dulu sebelum ke lokasi terimakasih "/>
    <n v="2026"/>
    <n v="10"/>
    <n v="3"/>
    <d v="2026-10-03T00:00:00"/>
    <n v="-0.45833333333575865"/>
    <x v="0"/>
  </r>
  <r>
    <n v="1077"/>
    <n v="1002624429"/>
    <n v="3"/>
    <x v="6"/>
    <n v="4"/>
    <s v="PEKALONGAN"/>
    <s v="PEMALANG"/>
    <s v="CMA"/>
    <s v="REG"/>
    <s v="AO"/>
    <x v="0"/>
    <m/>
    <s v="Completed (PS)"/>
    <s v="RBS-Regional 3"/>
    <d v="2026-10-06T13:56:34"/>
    <d v="2026-10-06T19:48:03"/>
    <n v="69401160"/>
    <m/>
    <n v="142211111698"/>
    <s v="Dicker Collection"/>
    <s v="ODP-CMA-FK/070"/>
    <s v="WO065860786"/>
    <m/>
    <m/>
    <m/>
    <n v="109.56960100000001"/>
    <n v="-6.872064"/>
    <s v="MN02086/Nurokhim/085876680452/Dicker Collection/HSI BISNIS BASIC (1:2) 100MBPS"/>
    <s v="Sales Profesional"/>
    <m/>
    <m/>
    <m/>
    <m/>
    <m/>
    <m/>
    <m/>
    <m/>
    <s v="Management Janji"/>
    <s v="2026-10-02 08:00:00|Waktu pemasangan: 02 oktober 2026  Jam pemasangan : 08.00 - 12.00  Mohon hubungi pelanggan sebelum ke lokasi   Terima kasih  |40951377|MYDITA"/>
    <s v="FCC"/>
    <d v="2026-06-10T14:25:39"/>
    <m/>
    <m/>
    <s v="PS"/>
    <s v="X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10-06T07:00:00"/>
    <s v="2026-10-02 08:00:00|Waktu pemasangan: 02 oktober 2026  Jam pemasangan : 08.00 - 12.00  Mohon hubungi pelanggan sebelum ke lokasi   Terima kasih  |40951377|MYDITA"/>
    <n v="2026"/>
    <n v="10"/>
    <n v="6"/>
    <d v="2026-10-06T00:00:00"/>
    <n v="-0.29166666666424135"/>
    <x v="0"/>
  </r>
  <r>
    <n v="1078"/>
    <n v="1002625140"/>
    <n v="3"/>
    <x v="6"/>
    <n v="4"/>
    <s v="PEKALONGAN"/>
    <s v="PEMALANG"/>
    <s v="CMA"/>
    <s v="REG"/>
    <s v="AO"/>
    <x v="0"/>
    <m/>
    <s v="Completed (PS)"/>
    <s v="RBS-Regional 3"/>
    <d v="2026-10-06T17:55:14"/>
    <d v="2026-10-07T09:17:44"/>
    <n v="69401208"/>
    <s v="-"/>
    <n v="-142211111699"/>
    <s v="Dicker Collection"/>
    <s v="ODP-CMA-FK/070"/>
    <s v="WO065888031"/>
    <m/>
    <m/>
    <m/>
    <n v="109.569687"/>
    <n v="-6.8718329999999996"/>
    <s v="MN02086/Nurokhim/085876680452/Dicker Collection/HSI BISNIS BASIC (1:1 ) 300mbps "/>
    <s v="Sales Profesional"/>
    <m/>
    <m/>
    <m/>
    <m/>
    <m/>
    <m/>
    <m/>
    <m/>
    <s v="Management Janji"/>
    <s v="2026-10-02 08:00:00|Waktu pemasangan: 02 oktober 2026  Jam pemasangan : 08.00 - 12.00  Mohon hubungi pelanggan sebelum ke lokasi   Terima kasih  |40951377|MYDITA"/>
    <s v="FCC"/>
    <d v="2026-06-10T18:10:28"/>
    <m/>
    <m/>
    <s v="PS"/>
    <s v="X"/>
    <s v="NO ADDON"/>
    <n v="20261007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10-06T07:00:00"/>
    <s v="2026-10-02 08:00:00|Waktu pemasangan: 02 oktober 2026  Jam pemasangan : 08.00 - 12.00  Mohon hubungi pelanggan sebelum ke lokasi   Terima kasih  |40951377|MYDITA"/>
    <n v="2026"/>
    <n v="10"/>
    <n v="7"/>
    <d v="2026-10-07T00:00:00"/>
    <n v="0.70833333333575865"/>
    <x v="0"/>
  </r>
  <r>
    <n v="1079"/>
    <n v="1002638600"/>
    <n v="3"/>
    <x v="6"/>
    <n v="4"/>
    <s v="PEKALONGAN"/>
    <s v="PEMALANG"/>
    <s v="CMA"/>
    <s v="REG"/>
    <s v="AO"/>
    <x v="0"/>
    <m/>
    <s v="Completed (PS)"/>
    <s v="RBS-Regional 3"/>
    <d v="2026-10-15T13:59:51"/>
    <d v="2026-10-15T14:59:10"/>
    <n v="69409859"/>
    <m/>
    <n v="142211111722"/>
    <s v="SPPG PAMUTIH 02"/>
    <s v="ODP-CMA-FV/032"/>
    <s v="WO066481297"/>
    <m/>
    <m/>
    <m/>
    <n v="109.545819542327"/>
    <n v="-6.8571589602926499"/>
    <s v="|MN02086|MYIA-082329660917/POI/ADI WIRARSO/085225631118/sppgpamutih2@gmail.com"/>
    <s v="MYDIGIBIZPARTNER"/>
    <m/>
    <m/>
    <m/>
    <m/>
    <m/>
    <m/>
    <m/>
    <m/>
    <s v="Management Janji"/>
    <s v="2026-10-15 08:00:00 | Tanggal : 15 Oktober 2026  Jam : pagi   Hubungi pelanggan sebelum ke lokasi "/>
    <s v="FCC"/>
    <s v="15-10-2026 14:10:55"/>
    <m/>
    <m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4058;E24058 ~ ES24 - Paket HSI Bisnis (HSIEF) Khusus Winback[0]  - E24058~null"/>
    <s v="INDIBIZ"/>
    <m/>
    <m/>
    <d v="2026-10-15T07:00:00"/>
    <s v="2026-10-15 08:00:00 | Tanggal : 15 Oktober 2026  Jam : pagi   Hubungi pelanggan sebelum ke lokasi "/>
    <n v="2026"/>
    <n v="10"/>
    <n v="15"/>
    <d v="2026-10-15T00:00:00"/>
    <n v="-0.29166666666424135"/>
    <x v="0"/>
  </r>
  <r>
    <n v="1080"/>
    <n v="1002636173"/>
    <n v="3"/>
    <x v="6"/>
    <n v="4"/>
    <s v="PEKALONGAN"/>
    <s v="PEMALANG"/>
    <s v="CMA"/>
    <s v="REG"/>
    <s v="AO"/>
    <x v="0"/>
    <s v="1P INET"/>
    <s v="102 | FOLLOW UP COMPLETED"/>
    <s v="RBS-Regional 3"/>
    <d v="2026-10-14T09:37:41"/>
    <d v="2026-10-15T13:59:50"/>
    <n v="69409859"/>
    <m/>
    <n v="142211111719"/>
    <s v="SPPG PAMUTIH 02"/>
    <s v="ODP-CMA-FV/073 FV/D03/073.01"/>
    <s v="WO066380873"/>
    <m/>
    <m/>
    <m/>
    <n v="109.546071"/>
    <n v="-6.8577899999999996"/>
    <s v="|MN02086|MYIA-082329660917/POI/ADI WIRARSO/085225631118/sppgpamutih2@gmail.com"/>
    <s v="MYIB_ASSISTANT"/>
    <m/>
    <m/>
    <m/>
    <m/>
    <m/>
    <m/>
    <m/>
    <m/>
    <s v="Management Janji"/>
    <s v="2026-10-15 08:00:00 | Tanggal : 15 Oktober 2026 Jam : pagi  Hubungi pelanggan sebelum ke lokasi "/>
    <s v="FCC"/>
    <s v="14-10-2026 09:39:59"/>
    <d v="2026-10-15T08:00:00"/>
    <m/>
    <s v="REVOKE"/>
    <s v="X"/>
    <s v="NO ADDON"/>
    <m/>
    <s v="Follow Up Revoke Completed, New Order ID : SC1002638600"/>
    <s v="HSI Bisnis Basic Khusus Winback PSB 70% - 75 Mbps"/>
    <s v="INDIBIZ"/>
    <m/>
    <m/>
    <d v="2026-10-15T08:00:00"/>
    <s v="2026-10-15 08:00:00 | Tanggal : 15 Oktober 2026 Jam : pagi  Hubungi pelanggan sebelum ke lokasi "/>
    <m/>
    <m/>
    <m/>
    <e v="#NUM!"/>
    <e v="#NUM!"/>
    <x v="1"/>
  </r>
  <r>
    <n v="1081"/>
    <n v="1002625630"/>
    <n v="3"/>
    <x v="6"/>
    <n v="4"/>
    <s v="PEKALONGAN"/>
    <s v="PEMALANG"/>
    <s v="CMA"/>
    <s v="REG"/>
    <s v="AO"/>
    <x v="0"/>
    <m/>
    <s v="CANCEL COMPLETED"/>
    <s v="RBS-Regional 3"/>
    <d v="2026-10-07T10:30:53"/>
    <d v="2026-10-12T13:34:43"/>
    <n v="69401227"/>
    <m/>
    <m/>
    <s v="Dicker Collection"/>
    <m/>
    <s v="WO065484825"/>
    <m/>
    <m/>
    <m/>
    <n v="109.569705"/>
    <n v="-6.8715999999999999"/>
    <s v="MN02086/Nurokhim/085876680452/Dicker Collection/HSI BISNIS BASIC (1:1 ) 300mbps"/>
    <s v="Sales Profesional"/>
    <m/>
    <m/>
    <m/>
    <m/>
    <m/>
    <m/>
    <m/>
    <m/>
    <s v="Management Janji"/>
    <s v="2026-10-02 11:00:00|Jam Pemasangan : 08:00 - 12.00 Tanggal Pemasangan :02/10/2026 Info Tambahan : Hubungi pelanggan sebelum datang ke lokasi |40971402|MYDITA"/>
    <s v="FCC"/>
    <d v="2026-07-10T10:40:21"/>
    <d v="2026-10-02T00:00:00"/>
    <m/>
    <s v="REJECT_FCC"/>
    <s v="X"/>
    <s v="NO ADDON"/>
    <m/>
    <s v="DECLINE : Decline - Batal Order Muhammad Fauzan Fidhianta 40961370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2T11:00:00"/>
    <s v="2026-10-02 11:00:00|Jam Pemasangan : 08:00 - 12.00 Tanggal Pemasangan :02/10/2026 Info Tambahan : Hubungi pelanggan sebelum datang ke lokasi |40971402|MYDITA"/>
    <m/>
    <m/>
    <m/>
    <e v="#NUM!"/>
    <e v="#NUM!"/>
    <x v="1"/>
  </r>
  <r>
    <n v="1082"/>
    <n v="1002631153"/>
    <n v="3"/>
    <x v="6"/>
    <n v="4"/>
    <s v="PEKALONGAN"/>
    <s v="PEMALANG"/>
    <s v="PML"/>
    <s v="REG"/>
    <s v="AO"/>
    <x v="0"/>
    <m/>
    <s v="Completed (PS)"/>
    <s v="RBS-Regional 3"/>
    <d v="2026-10-10T17:16:42"/>
    <d v="2026-10-12T09:22:15"/>
    <n v="69407186"/>
    <n v="2846130609"/>
    <n v="142278112980"/>
    <s v="Data Citra Mandiri (iBox Ruko Pemalang)"/>
    <s v="ODP-PML-FR/027"/>
    <s v="WO066173920"/>
    <m/>
    <m/>
    <m/>
    <n v="109.38308708465399"/>
    <n v="-6.8893457804383296"/>
    <s v="|MN00483|MYIA-018675296183/POI/Dimas indra setiawan/085694353902/dimasindra982@gmail.com"/>
    <s v="MYDIGIBIZPARTNER"/>
    <m/>
    <m/>
    <m/>
    <m/>
    <m/>
    <m/>
    <m/>
    <m/>
    <s v="Management Janji"/>
    <s v="2026-10-10 08:00:00 | Tanggal pemasangan : 10 Oct 2026  Jam pemasangan : 08.00  Info Tambahan : Hubungi pelanggan dulu sebelum ke lokasi  terima kasih."/>
    <s v="FCC"/>
    <d v="2026-10-10T17:24:57"/>
    <m/>
    <m/>
    <s v="PS"/>
    <s v="X"/>
    <s v="NO ADDON"/>
    <n v="2026101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0T07:00:00"/>
    <s v="2026-10-10 08:00:00 | Tanggal pemasangan : 10 Oct 2026  Jam pemasangan : 08.00  Info Tambahan : Hubungi pelanggan dulu sebelum ke lokasi  terima kasih."/>
    <n v="2026"/>
    <n v="10"/>
    <n v="12"/>
    <d v="2026-10-12T00:00:00"/>
    <n v="1.7083333333357587"/>
    <x v="2"/>
  </r>
  <r>
    <n v="1083"/>
    <n v="1002629334"/>
    <n v="3"/>
    <x v="6"/>
    <n v="4"/>
    <s v="PEKALONGAN"/>
    <s v="PEMALANG"/>
    <s v="PML"/>
    <s v="REG"/>
    <s v="AO"/>
    <x v="0"/>
    <s v="2P INET + VOICE"/>
    <s v="102 | FOLLOW UP COMPLETED"/>
    <s v="RBS-Regional 3"/>
    <d v="2026-10-09T10:56:40"/>
    <d v="2026-10-10T17:16:41"/>
    <n v="69407186"/>
    <n v="2846130526"/>
    <n v="142278112971"/>
    <s v="Data Citra Mandiri (iBox Ruko Pemalang)"/>
    <s v="ODP-PML-FY/040 FY/D04/040.01"/>
    <s v="WO066074295"/>
    <m/>
    <m/>
    <m/>
    <n v="109.3831199"/>
    <n v="-6.8897985999999998"/>
    <s v="|MN00483|MYIA-018675296183/POI/Dimas indra setiawan/085694353902/dimasindra982@gmail.com"/>
    <s v="MYIB_ASSISTANT"/>
    <m/>
    <m/>
    <m/>
    <m/>
    <m/>
    <m/>
    <m/>
    <m/>
    <s v="Management Janji"/>
    <s v="2026-10-10 08:00:00 | Tanggal pemasangan : 10 Oct 2026 Jam pemasangan : 08.00 Info Tambahan : Hubungi pelanggan dulu sebelum ke lokasi terima kasih."/>
    <s v="FCC"/>
    <d v="2026-09-10T11:25:12"/>
    <d v="2026-10-10T08:00:00"/>
    <s v="Kendala Teknik"/>
    <s v="REVOKE"/>
    <s v="X"/>
    <s v="NO ADDON"/>
    <m/>
    <s v="Follow Up Revoke Completed, New Order ID : SC1002631153"/>
    <s v="HSI Bisnis Bundling Phone Promo 2026 Dual Band PSB 70% - Free 800 Menit Promo - 100 Mbps"/>
    <s v="INDIBIZ"/>
    <m/>
    <m/>
    <d v="2026-10-10T08:00:00"/>
    <s v="2026-10-10 08:00:00 | Tanggal pemasangan : 10 Oct 2026 Jam pemasangan : 08.00 Info Tambahan : Hubungi pelanggan dulu sebelum ke lokasi terima kasih."/>
    <m/>
    <m/>
    <m/>
    <e v="#NUM!"/>
    <e v="#NUM!"/>
    <x v="1"/>
  </r>
  <r>
    <n v="1084"/>
    <n v="1002625039"/>
    <n v="3"/>
    <x v="6"/>
    <n v="4"/>
    <s v="PEKALONGAN"/>
    <s v="PEMALANG"/>
    <s v="PML"/>
    <s v="REG"/>
    <s v="AO"/>
    <x v="0"/>
    <m/>
    <s v="CC - HD1A - INPROGRESS UNCONTACTED"/>
    <s v="RBS-Regional 3"/>
    <d v="2026-10-06T16:50:13"/>
    <d v="2026-10-15T16:48:02"/>
    <n v="69405324"/>
    <m/>
    <n v="142278112955"/>
    <s v="PT NIKE INDONESIA"/>
    <s v="ODP-PML-FG/06"/>
    <m/>
    <m/>
    <m/>
    <m/>
    <n v="109.47176779999999"/>
    <n v="-6.8895416000000003"/>
    <s v="AMRBS;950393;REG3;INDRI ALVI K;082121745712;HSI 200MB;PIC 085226065466;achmad.sobirin@nike.com"/>
    <s v="Account Manager"/>
    <m/>
    <m/>
    <m/>
    <m/>
    <m/>
    <m/>
    <m/>
    <m/>
    <m/>
    <m/>
    <m/>
    <d v="2026-06-10T16:55:20"/>
    <m/>
    <m/>
    <s v="FCC"/>
    <s v="X"/>
    <s v="NO ADDON"/>
    <m/>
    <s v="UNCONTACTED : Invalid Phone Number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085"/>
    <n v="1002633352"/>
    <n v="3"/>
    <x v="6"/>
    <n v="4"/>
    <s v="PEKALONGAN"/>
    <s v="PEMALANG"/>
    <s v="PML"/>
    <s v="REG"/>
    <s v="AO"/>
    <x v="0"/>
    <m/>
    <s v="CC - HD1A - INPROGRESS UNCONTACTED"/>
    <s v="RBS-Regional 3"/>
    <d v="2026-10-12T15:20:11"/>
    <d v="2026-10-15T09:03:57"/>
    <n v="69408806"/>
    <m/>
    <n v="142278112993"/>
    <s v="PT NIKE INDONESIA"/>
    <s v="ODP-PML-FG/06"/>
    <m/>
    <m/>
    <m/>
    <m/>
    <n v="109.3806311"/>
    <n v="-6.8903800999999998"/>
    <s v="AMRBS;950393;REG3;INDRI ALVI K;082121745712;HSI 200MB;890K;PIC 085226065466;achmad.sobirin@nike.com"/>
    <s v="Sales Profesional"/>
    <m/>
    <m/>
    <m/>
    <m/>
    <m/>
    <m/>
    <m/>
    <m/>
    <m/>
    <m/>
    <m/>
    <d v="2026-12-10T15:25:51"/>
    <m/>
    <m/>
    <s v="FCC"/>
    <s v="X"/>
    <s v="NO ADDON"/>
    <m/>
    <s v="UNCONTACTED : Invalid Phone Number Ghina Swanti Ariesa 40941148|MYDITA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m/>
    <m/>
    <m/>
    <m/>
    <m/>
    <e v="#NUM!"/>
    <e v="#NUM!"/>
    <x v="1"/>
  </r>
  <r>
    <n v="1086"/>
    <n v="1002625276"/>
    <n v="3"/>
    <x v="6"/>
    <n v="4"/>
    <s v="PEKALONGAN"/>
    <s v="PEMALANG"/>
    <s v="PML"/>
    <s v="REG"/>
    <s v="AO"/>
    <x v="0"/>
    <m/>
    <s v="CANCEL COMPLETED"/>
    <s v="RBS-Regional 2"/>
    <d v="2026-10-07T08:18:37"/>
    <d v="2026-10-08T15:59:10"/>
    <n v="69405447"/>
    <n v="2846130312"/>
    <n v="142278112956"/>
    <s v="Data Citra Mandiri (iBox Pemalang)"/>
    <s v="ODP-PML-FR/027"/>
    <m/>
    <m/>
    <m/>
    <m/>
    <n v="106.71568809999999"/>
    <n v="-6.1431955"/>
    <s v="|MN00483|/ Data Citra Mandiri (iBox Pemalang) /Pic Robby Ade Yudha / Cp 085694353902 - 081229580606  / robby.ade.ra01@gmail.com"/>
    <s v="Sales Profesional"/>
    <m/>
    <m/>
    <m/>
    <m/>
    <m/>
    <m/>
    <m/>
    <m/>
    <m/>
    <m/>
    <m/>
    <d v="2026-07-10T08:25:30"/>
    <m/>
    <m/>
    <s v="REJECT_FCC"/>
    <s v="X"/>
    <s v="NO ADDON"/>
    <m/>
    <s v="DECLINE : Decline - Batal Order EVI PUSPITA EKASARI 4093115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s v="DECLINE : Decline - Batal Order EVI PUSPITA EKASARI 40931150|MYDITA"/>
    <m/>
    <m/>
    <m/>
    <m/>
    <m/>
    <e v="#NUM!"/>
    <e v="#NUM!"/>
    <x v="1"/>
  </r>
  <r>
    <n v="1087"/>
    <n v="1002618398"/>
    <n v="3"/>
    <x v="6"/>
    <n v="4"/>
    <s v="PEKALONGAN"/>
    <s v="PEMALANG"/>
    <s v="RDD"/>
    <s v="REG"/>
    <s v="AO"/>
    <x v="0"/>
    <s v="1P INET"/>
    <s v="Completed (PS)"/>
    <s v="RBS-Regional 3"/>
    <d v="2026-10-01T15:38:34"/>
    <d v="2026-10-02T17:38:51"/>
    <n v="69402551"/>
    <m/>
    <n v="142213107480"/>
    <s v="PKBM IQRO"/>
    <s v="ODP-RDD-FE/057 FE/D03/057.01"/>
    <s v="WO065509981"/>
    <m/>
    <m/>
    <m/>
    <n v="109.260865"/>
    <n v="-7.074757"/>
    <s v="|MN00324|MYIA-079077019597/POI/Ari Yuliyani/082226854008/ariyulianirukmana@gmail.com"/>
    <s v="MYIB_ASSISTANT"/>
    <m/>
    <m/>
    <m/>
    <m/>
    <m/>
    <m/>
    <m/>
    <m/>
    <s v="Management Janji"/>
    <s v="2026-10-02 15:00:00 | Nama : ARI No HP : 082226854008 No Alt :  M Janji : 02/10/2026 Jam Pasang : Pagi  NoteÃ‚Â :  hubungi terlebih dahulu sebelum kelokasi  "/>
    <s v="FCC"/>
    <d v="2026-01-10T15:40:41"/>
    <d v="2026-10-02T15:00:00"/>
    <m/>
    <s v="PS"/>
    <s v="RANDUDONGKAL"/>
    <s v="NO ADDON"/>
    <n v="20261002"/>
    <s v="Completed"/>
    <s v="HSI Bisnis Basic Promo Hari Pelanggan Nasional PSB 70% - 50 Mbps"/>
    <s v="INDIBIZ"/>
    <m/>
    <m/>
    <d v="2026-10-02T15:00:00"/>
    <s v="2026-10-02 15:00:00 | Nama : ARI No HP : 082226854008 No Alt :  M Janji : 02/10/2026 Jam Pasang : Pagi  NoteÃ‚Â :  hubungi terlebih dahulu sebelum kelokasi  "/>
    <n v="2026"/>
    <n v="10"/>
    <n v="2"/>
    <d v="2026-10-02T00:00:00"/>
    <n v="-0.625"/>
    <x v="0"/>
  </r>
  <r>
    <n v="1088"/>
    <n v="1002617123"/>
    <n v="3"/>
    <x v="2"/>
    <n v="4"/>
    <s v="PURWOKERTO"/>
    <s v="PURBALINGGA"/>
    <s v="BBT"/>
    <s v="REG"/>
    <s v="AO"/>
    <x v="0"/>
    <s v="1P INET"/>
    <s v="Completed (PS)"/>
    <s v="RBS-Regional 3"/>
    <d v="2026-10-01T09:37:34"/>
    <d v="2026-10-01T15:49:57"/>
    <n v="69402096"/>
    <m/>
    <n v="146394105462"/>
    <s v="Trans Artha Technology Nusantara"/>
    <s v="ODP-BBT-FF/064"/>
    <s v="WO065464470"/>
    <m/>
    <m/>
    <m/>
    <n v="109.36051447203801"/>
    <n v="-7.3363168771240703"/>
    <s v="|MC00213|MYIA-095236115307/POI/JAMALUDIN RIFAI/081324496411/didikmeil12@gmail.com"/>
    <s v="MYIB_ASSISTANT"/>
    <m/>
    <m/>
    <m/>
    <m/>
    <m/>
    <m/>
    <m/>
    <m/>
    <s v="Management Janji"/>
    <s v="2026-10-02 08:00:00 | Nama PIC : RIFAI No HP : 081324496411 Alt :  M Janji : 02/10/2026 Jam Pasang : 08.00 - 13:00  NoteÃ‚Â :  hubungi terlebih dahulu sebelum kelokasi"/>
    <s v="FCC"/>
    <d v="2026-01-10T09:55:47"/>
    <d v="2026-10-02T08:00:00"/>
    <m/>
    <s v="PS"/>
    <s v="BOBOTSARI"/>
    <s v="NO ADDON"/>
    <n v="20261001"/>
    <s v="Completed"/>
    <s v="HSI Bisnis Promo Hari Pelanggan Nasional PSB 70% - 100 Mbps Dual Band"/>
    <s v="INDIBIZ"/>
    <m/>
    <m/>
    <d v="2026-10-02T08:00:00"/>
    <s v="2026-10-02 08:00:00 | Nama PIC : RIFAI No HP : 081324496411 Alt :  M Janji : 02/10/2026 Jam Pasang : 08.00 - 13:00  NoteÃ‚Â :  hubungi terlebih dahulu sebelum kelokasi"/>
    <n v="2026"/>
    <n v="10"/>
    <n v="1"/>
    <d v="2026-10-01T00:00:00"/>
    <n v="-1.3333333333357587"/>
    <x v="0"/>
  </r>
  <r>
    <n v="1089"/>
    <n v="1002623187"/>
    <n v="3"/>
    <x v="2"/>
    <n v="4"/>
    <s v="PURWOKERTO"/>
    <s v="PURBALINGGA"/>
    <s v="BBT"/>
    <s v="REG"/>
    <s v="AO"/>
    <x v="0"/>
    <s v="1P INET"/>
    <s v="Completed (PS)"/>
    <s v="RBS-Regional 3"/>
    <d v="2026-10-05T16:56:39"/>
    <d v="2026-10-06T14:50:07"/>
    <n v="69404588"/>
    <m/>
    <n v="146394105824"/>
    <s v="SMK SOEDIRMAN PURBALINGGA"/>
    <s v="ODP-BBT-FH/046 FH/D01/046.01"/>
    <s v="WO065801286"/>
    <m/>
    <m/>
    <m/>
    <n v="109.36048541218"/>
    <n v="-7.3204639741467998"/>
    <s v="MD|MYDB-20261005270309|DB10005/MB10139|SMK SOEDIRMAN PURBALINGGA|085156865739"/>
    <s v="MYDIGIBIZPARTNER"/>
    <m/>
    <m/>
    <m/>
    <m/>
    <m/>
    <m/>
    <m/>
    <m/>
    <s v="Management Janji"/>
    <s v="2026-10-09 11:00:00 | Tanggal : 9 Oktober 2026 Jam : siang Hubungi pelanggan sebelum ke lokasi "/>
    <s v="FCC"/>
    <d v="2026-05-10T17:25:47"/>
    <d v="2026-10-09T11:00:00"/>
    <m/>
    <s v="PS"/>
    <s v="BOBOTSARI"/>
    <s v="NETMONK"/>
    <n v="20261006"/>
    <s v="Completed"/>
    <s v="HSI Bisnis Basic Bundling Netmonk PSB 70% Promo - 300 Mbps"/>
    <s v="INDIBIZ"/>
    <m/>
    <m/>
    <d v="2026-10-09T11:00:00"/>
    <s v="2026-10-09 11:00:00 | Tanggal : 9 Oktober 2026 Jam : siang Hubungi pelanggan sebelum ke lokasi "/>
    <n v="2026"/>
    <n v="10"/>
    <n v="6"/>
    <d v="2026-10-06T00:00:00"/>
    <n v="-3.4583333333357587"/>
    <x v="0"/>
  </r>
  <r>
    <n v="1090"/>
    <n v="1002624084"/>
    <n v="3"/>
    <x v="2"/>
    <n v="4"/>
    <s v="PURWOKERTO"/>
    <s v="PURBALINGGA"/>
    <s v="BBT"/>
    <s v="REG"/>
    <s v="AO"/>
    <x v="0"/>
    <s v="1P INET"/>
    <s v="Completed (PS)"/>
    <s v="RBS-Regional 3"/>
    <d v="2026-10-06T11:47:40"/>
    <d v="2026-10-07T12:28:45"/>
    <n v="69404951"/>
    <m/>
    <n v="146394105833"/>
    <s v="SDN 1 TLAHAB LOR"/>
    <s v="ODP-BBT-FW/003 FW/D01/003.01"/>
    <s v="WO065845918"/>
    <m/>
    <m/>
    <m/>
    <n v="109.3351894"/>
    <n v="-7.2492799000000003"/>
    <s v="|MC00239|MYIA-073154361880/POI/HERI JOKO PURNOMO/085875555581/sdnsatutlahablor@gmail.com"/>
    <s v="MYIB_ASSISTANT"/>
    <m/>
    <m/>
    <m/>
    <m/>
    <m/>
    <m/>
    <m/>
    <m/>
    <s v="Management Janji"/>
    <s v="2026-10-12 08:00:00 | M Janji : Rabu 07 oktober  2026 Jam Pasang : Pagi / Siang Note : hubungi pelanggan jika ingin ke lokasi, terima kasih."/>
    <s v="FCC"/>
    <d v="2026-06-10T12:25:39"/>
    <d v="2026-10-12T08:00:00"/>
    <m/>
    <s v="PS"/>
    <s v="BOBOTSARI"/>
    <s v="NO ADDON"/>
    <n v="20261007"/>
    <s v="Completed"/>
    <s v="HSI Bisnis Basic Promo Hari Pelanggan Nasional PSB 70% - 50 Mbps"/>
    <s v="INDIBIZ"/>
    <m/>
    <m/>
    <d v="2026-10-12T08:00:00"/>
    <s v="2026-10-12 08:00:00 | M Janji : Rabu 07 oktober  2026 Jam Pasang : Pagi / Siang Note : hubungi pelanggan jika ingin ke lokasi, terima kasih."/>
    <n v="2026"/>
    <n v="10"/>
    <n v="7"/>
    <d v="2026-10-07T00:00:00"/>
    <n v="-5.3333333333357587"/>
    <x v="0"/>
  </r>
  <r>
    <n v="1091"/>
    <n v="1002625847"/>
    <n v="3"/>
    <x v="2"/>
    <n v="4"/>
    <s v="PURWOKERTO"/>
    <s v="PURBALINGGA"/>
    <s v="BBT"/>
    <s v="REG"/>
    <s v="AO"/>
    <x v="0"/>
    <s v="1P INET"/>
    <s v="Completed (PS)"/>
    <s v="RBS-Regional 3"/>
    <d v="2026-10-07T11:38:40"/>
    <d v="2026-10-08T13:16:28"/>
    <n v="69405702"/>
    <m/>
    <n v="146394106009"/>
    <s v="KANTOR KEPALA DESA PAGEDANGAN"/>
    <s v="ODP-BBT-FF/001 FF/D03/001.01"/>
    <s v="WO065923331"/>
    <m/>
    <m/>
    <m/>
    <n v="109.33972900000001"/>
    <n v="-7.3355528999999997"/>
    <s v="|MC00239|MYIA-064018053149/POI/FARIDA NI&amp; 39;MAWATI/087883362753/pagedanganbjs10@gmail.com"/>
    <s v="MYIB_ASSISTANT"/>
    <m/>
    <m/>
    <m/>
    <m/>
    <m/>
    <m/>
    <m/>
    <m/>
    <s v="Management Janji"/>
    <s v="2026-10-13 08:00:00 | Nama :FARIDA No HP :087883362753 No Alternatif : M Janji : 13/10/2026 Jam Pasang : Pagi NoteÃ‚Â :  Hubungi terlebih dahulu sebelum ke lokasi"/>
    <s v="FCC"/>
    <d v="2026-07-10T11:40:35"/>
    <d v="2026-10-13T08:00:00"/>
    <m/>
    <s v="PS"/>
    <s v="BOBOTSARI"/>
    <s v="NO ADDON"/>
    <n v="20261008"/>
    <s v="Completed"/>
    <s v="HSI Bisnis Promo Hari Pelanggan Nasional PSB 70% - 50 Mbps"/>
    <s v="INDIBIZ"/>
    <m/>
    <m/>
    <d v="2026-10-13T08:00:00"/>
    <s v="2026-10-13 08:00:00 | Nama :FARIDA No HP :087883362753 No Alternatif : M Janji : 13/10/2026 Jam Pasang : Pagi NoteÃ‚Â :  Hubungi terlebih dahulu sebelum ke lokasi"/>
    <n v="2026"/>
    <n v="10"/>
    <n v="8"/>
    <d v="2026-10-08T00:00:00"/>
    <n v="-5.3333333333357587"/>
    <x v="0"/>
  </r>
  <r>
    <n v="1092"/>
    <n v="1002628062"/>
    <n v="3"/>
    <x v="2"/>
    <n v="4"/>
    <s v="PURWOKERTO"/>
    <s v="PURBALINGGA"/>
    <s v="BBT"/>
    <s v="REG"/>
    <s v="AO"/>
    <x v="0"/>
    <s v="1P INET"/>
    <s v="Completed (PS)"/>
    <s v="RBS-Regional 3"/>
    <d v="2026-10-08T15:49:39"/>
    <d v="2026-10-12T11:47:43"/>
    <n v="69406686"/>
    <m/>
    <n v="146394106369"/>
    <s v="SDN 1 PAGEDANGAN"/>
    <s v="ODP-BBT-FF/001"/>
    <s v="WO066031651"/>
    <m/>
    <m/>
    <m/>
    <n v="109.33996190000001"/>
    <n v="-7.3351949999999997"/>
    <s v="|MC00239|MYIA-026149653030/POI/NUR AZIZAH/081390854747/sdn1pagedanganbjspbg@gmail.com"/>
    <s v="MYIB_ASSISTANT"/>
    <m/>
    <m/>
    <m/>
    <m/>
    <m/>
    <m/>
    <m/>
    <m/>
    <s v="Management Janji"/>
    <s v="2026-10-13 11:00:00 | Nama Pic : bu NUR AZIZAH No Hp Pic : 081390854747 No alt : - Jam Pemasangan : pagi  Tanggal Pemasangan : 9 Oktober 2026"/>
    <s v="FCC"/>
    <d v="2026-08-10T16:25:42"/>
    <d v="2026-10-13T11:00:00"/>
    <m/>
    <s v="PS"/>
    <s v="BOBOTSARI"/>
    <s v="NO ADDON"/>
    <n v="20261012"/>
    <s v="Completed"/>
    <s v="HSI Bisnis Basic Promo Hari Pelanggan Nasional PSB 70% - 50 Mbps"/>
    <s v="INDIBIZ"/>
    <m/>
    <m/>
    <d v="2026-10-13T11:00:00"/>
    <s v="2026-10-13 11:00:00 | Nama Pic : bu NUR AZIZAH No Hp Pic : 081390854747 No alt : - Jam Pemasangan : pagi  Tanggal Pemasangan : 9 Oktober 2026"/>
    <n v="2026"/>
    <n v="10"/>
    <n v="12"/>
    <d v="2026-10-12T00:00:00"/>
    <n v="-1.4583333333357587"/>
    <x v="0"/>
  </r>
  <r>
    <n v="1093"/>
    <n v="1002637310"/>
    <n v="3"/>
    <x v="2"/>
    <n v="4"/>
    <s v="PURWOKERTO"/>
    <s v="PURBALINGGA"/>
    <s v="BBT"/>
    <s v="REG"/>
    <s v="AO"/>
    <x v="0"/>
    <s v="1P INET"/>
    <s v="Completed (PS)"/>
    <s v="RBS-Regional 3"/>
    <d v="2026-10-14T16:26:37"/>
    <d v="2026-10-15T14:38:47"/>
    <n v="69410344"/>
    <m/>
    <n v="146394106733"/>
    <s v="SPBU Pertamina 44.533.08 Karangreja"/>
    <s v="ODP-BBT-FA/017"/>
    <s v="WO066425929"/>
    <m/>
    <m/>
    <m/>
    <n v="109.33595099999999"/>
    <n v="-7.2230689999999997"/>
    <s v="|MN02834|MYIA-074163932755/POI/Bintang Aria Ramadhan/087880452222/bintangstarfreak27@gmail.com"/>
    <s v="MYIB_ASSISTANT"/>
    <m/>
    <m/>
    <m/>
    <m/>
    <m/>
    <m/>
    <m/>
    <m/>
    <s v="Management Janji"/>
    <s v="2026-10-17 11:00:00 | Nama Pic : BP BINTANG No Hp Pic : 087880452222 Jam Pemasangan : 08:00 - 12.00 Tanggal Pemasangan : KAMIS 15 OKTOBER 2026 Info Tambahan : Hubungi pelanggan sebelum datang ke lokasi"/>
    <s v="FCC"/>
    <s v="14-10-2026 16:39:59"/>
    <d v="2026-10-17T11:00:00"/>
    <m/>
    <s v="PS"/>
    <s v="BOBOTSARI"/>
    <s v="NO ADDON"/>
    <n v="20261015"/>
    <s v="Completed"/>
    <s v="HSI Bisnis Promo Hari Pelanggan Nasional PSB 70% - 50 Mbps"/>
    <s v="INDIBIZ"/>
    <m/>
    <m/>
    <d v="2026-10-17T11:00:00"/>
    <s v="2026-10-17 11:00:00 | Nama Pic : BP BINTANG No Hp Pic : 087880452222 Jam Pemasangan : 08:00 - 12.00 Tanggal Pemasangan : KAMIS 15 OKTOBER 2026 Info Tambahan : Hubungi pelanggan sebelum datang ke lokasi"/>
    <n v="2026"/>
    <n v="10"/>
    <n v="15"/>
    <d v="2026-10-15T00:00:00"/>
    <n v="-2.4583333333357587"/>
    <x v="0"/>
  </r>
  <r>
    <n v="1094"/>
    <n v="1002623655"/>
    <n v="3"/>
    <x v="2"/>
    <n v="4"/>
    <s v="PURWOKERTO"/>
    <s v="PURBALINGGA"/>
    <s v="BBT"/>
    <s v="REG"/>
    <s v="AO"/>
    <x v="0"/>
    <s v="1P INET"/>
    <s v="CANCEL COMPLETED"/>
    <s v="RBS-Regional 3"/>
    <d v="2026-10-06T09:43:35"/>
    <d v="2026-10-07T08:44:31"/>
    <n v="69404718"/>
    <m/>
    <n v="146394105829"/>
    <s v="SMK SOEDIRMAN PURBALINGGA"/>
    <s v="ODP-BBT-FH/046 FH/D01/046.01"/>
    <s v="WO065830070"/>
    <m/>
    <m/>
    <m/>
    <n v="109.360485350396"/>
    <n v="-7.3204641244823403"/>
    <s v="|MYIB-CUST|MYTN-017875229155/POI/SMK Soedirman/085156865739/soedsmk@gmail.com"/>
    <s v="MYINDIBIZ"/>
    <m/>
    <m/>
    <m/>
    <m/>
    <m/>
    <m/>
    <m/>
    <m/>
    <s v="Management Janji"/>
    <s v="2026-10-12 08:00:00 | Tanggal pemasangan : 12 OKTOBER 2026 Jam pemasangan : pagi/siang Info Tambahan : Hubungi pelanggan dulu sebelum ke lokasi terima kasih"/>
    <s v="FCC"/>
    <d v="2026-06-10T10:10:36"/>
    <d v="2026-10-12T08:00:00"/>
    <m/>
    <s v="CANCEL"/>
    <s v="BOBOTSARI"/>
    <s v="NETMONK"/>
    <m/>
    <s v="CANCEL ORDER INVALID SURVEY remark : DOBEL INPUT SAMA WO WO065801286 16952343 response : OK"/>
    <s v="HSI Bisnis Basic Bundling Netmonk PSB 70% Promo - 300 Mbps"/>
    <s v="INDIBIZ"/>
    <m/>
    <m/>
    <d v="2026-10-12T08:00:00"/>
    <s v="2026-10-12 08:00:00 | Tanggal pemasangan : 12 OKTOBER 2026 Jam pemasangan : pagi/siang Info Tambahan : Hubungi pelanggan dulu sebelum ke lokasi terima kasih"/>
    <m/>
    <m/>
    <m/>
    <e v="#NUM!"/>
    <e v="#NUM!"/>
    <x v="1"/>
  </r>
  <r>
    <n v="1095"/>
    <n v="1002620790"/>
    <n v="3"/>
    <x v="2"/>
    <n v="4"/>
    <s v="PURWOKERTO"/>
    <s v="PURBALINGGA"/>
    <s v="PBG"/>
    <s v="REG"/>
    <s v="AO"/>
    <x v="0"/>
    <s v="1P INET"/>
    <s v="Completed (PS)"/>
    <s v="RBS-Regional 3"/>
    <d v="2026-10-03T09:46:37"/>
    <d v="2026-10-03T15:09:55"/>
    <n v="69403497"/>
    <m/>
    <n v="143363107600"/>
    <s v="MA SAMBAS PURBALINGGA"/>
    <s v="ODP-PBG-FQ/112"/>
    <s v="WO065629778"/>
    <m/>
    <m/>
    <m/>
    <n v="109.350436981461"/>
    <n v="-7.3811161566138397"/>
    <s v="|MN02834|MYIA-024069358550/POI/PUTUT PRIANGGONO, S.Pd/085643993818/masambaspurbalingga@gmail.com"/>
    <s v="MYIB_ASSISTANT"/>
    <m/>
    <m/>
    <m/>
    <m/>
    <m/>
    <m/>
    <m/>
    <m/>
    <s v="Management Janji"/>
    <s v="2026-10-04 11:00:00 | Tanggal Pemasangan : 04 Oktober 2026 Jam Pemasangan : 08:00 15:00 Info Tambahan : Hubungi pelanggan dulu sebelum ke lokasi terimakasih"/>
    <s v="FCC"/>
    <d v="2026-03-10T09:56:04"/>
    <d v="2026-10-04T11:00:00"/>
    <m/>
    <s v="PS"/>
    <s v="X"/>
    <s v="NO ADDON"/>
    <n v="20261003"/>
    <s v="Completed"/>
    <s v="HSI Bisnis Promo Hari Pelanggan Nasional PSB 70% - 150 Mbps"/>
    <s v="INDIBIZ"/>
    <m/>
    <m/>
    <d v="2026-10-04T11:00:00"/>
    <s v="2026-10-04 11:00:00 | Tanggal Pemasangan : 04 Oktober 2026 Jam Pemasangan : 08:00 15:00 Info Tambahan : Hubungi pelanggan dulu sebelum ke lokasi terimakasih"/>
    <n v="2026"/>
    <n v="10"/>
    <n v="3"/>
    <d v="2026-10-03T00:00:00"/>
    <n v="-1.4583333333357587"/>
    <x v="0"/>
  </r>
  <r>
    <n v="1096"/>
    <n v="1002624171"/>
    <n v="3"/>
    <x v="2"/>
    <n v="4"/>
    <s v="PURWOKERTO"/>
    <s v="PURBALINGGA"/>
    <s v="PBG"/>
    <s v="REG"/>
    <s v="AO"/>
    <x v="0"/>
    <m/>
    <s v="Completed (PS)"/>
    <s v="RBS-Regional 3"/>
    <d v="2026-10-06T12:31:25"/>
    <d v="2026-10-06T14:53:40"/>
    <n v="69403964"/>
    <m/>
    <n v="143363107970"/>
    <s v="PT BOLANG HAIR EXSTENSION"/>
    <s v="ODP-PBG-FAQ/033"/>
    <s v="WO065851218"/>
    <m/>
    <m/>
    <m/>
    <n v="109.335765729109"/>
    <n v="-7.3558113326921601"/>
    <s v="|MC00213|MYIA-095123908268/POI/HENDRIK IRWAN SETIYONO/082226661617/metropolesep18@gmail.com"/>
    <s v="Sales Profesional"/>
    <m/>
    <m/>
    <m/>
    <m/>
    <m/>
    <m/>
    <m/>
    <m/>
    <s v="Management Janji"/>
    <s v="2026-10-07 11:00:00 | Nama Pic : BP HENDRIK  No Hp Pic : 082226661617  Jam Pemasangan : 08:00 - 12.00  Tanggal Pemasangan : SENIN 05 OKTOBER 2026  Info Tambahan : Hubungi pelanggan sebelum datang ke lokasi"/>
    <s v="FCC"/>
    <d v="2026-06-10T12:40:25"/>
    <m/>
    <m/>
    <s v="PS"/>
    <s v="X"/>
    <s v="NO ADDON"/>
    <n v="202610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6T07:00:00"/>
    <s v="2026-10-07 11:00:00 | Nama Pic : BP HENDRIK  No Hp Pic : 082226661617  Jam Pemasangan : 08:00 - 12.00  Tanggal Pemasangan : SENIN 05 OKTOBER 2026  Info Tambahan : Hubungi pelanggan sebelum datang ke lokasi"/>
    <n v="2026"/>
    <n v="10"/>
    <n v="6"/>
    <d v="2026-10-06T00:00:00"/>
    <n v="-0.29166666666424135"/>
    <x v="0"/>
  </r>
  <r>
    <n v="1097"/>
    <n v="1002631895"/>
    <n v="3"/>
    <x v="2"/>
    <n v="4"/>
    <s v="PURWOKERTO"/>
    <s v="PURBALINGGA"/>
    <s v="PBG"/>
    <s v="REG"/>
    <s v="AO"/>
    <x v="0"/>
    <m/>
    <s v="Completed (PS)"/>
    <s v="RBS-Regional 2"/>
    <d v="2026-10-12T08:13:36"/>
    <d v="2026-10-15T11:22:37"/>
    <n v="66525052"/>
    <m/>
    <n v="143363107066"/>
    <s v="PT. BANGUN INFORMASI TEKNOLOGI"/>
    <s v="ODP-PBG-FG/133"/>
    <s v="WO066251423"/>
    <m/>
    <m/>
    <m/>
    <n v="109.372973442077"/>
    <n v="-7.3911311222175504"/>
    <s v="AMRBS;950223;ALDHIAZ;JKT OUTER;HSI BISNIS INET ONLY 50MBPS;Pic Reyhansyah ;CP 087778113956 ;billing@bnteknologi.com"/>
    <s v="Account Manager"/>
    <m/>
    <m/>
    <m/>
    <m/>
    <m/>
    <m/>
    <m/>
    <m/>
    <s v="Management Janji"/>
    <s v="2026-10-15 08:00:00|Nama Pic : PT. BANGUN INFORMASI TEKNOLOGI No Hp Pic : 087778113956 No alt : - Jam Pemasangan : pagi  Tanggal Pemasangan : 13 Oktober 2026|40951375|MYDITA"/>
    <s v="FCC"/>
    <d v="2026-12-10T08:25:13"/>
    <d v="2026-10-15T08:00:00"/>
    <m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Nama Pic : PT. BANGUN INFORMASI TEKNOLOGI No Hp Pic : 087778113956 No alt : - Jam Pemasangan : pagi  Tanggal Pemasangan : 13 Oktober 2026|40951375|MYDITA"/>
    <n v="2026"/>
    <n v="10"/>
    <n v="15"/>
    <d v="2026-10-15T00:00:00"/>
    <n v="-0.33333333333575865"/>
    <x v="0"/>
  </r>
  <r>
    <n v="1098"/>
    <n v="1002634402"/>
    <n v="3"/>
    <x v="2"/>
    <n v="4"/>
    <s v="PURWOKERTO"/>
    <s v="PURBALINGGA"/>
    <s v="PBG"/>
    <s v="REG"/>
    <s v="AO"/>
    <x v="0"/>
    <s v="1P INET"/>
    <s v="Completed (PS)"/>
    <s v="RBS-Regional 3"/>
    <d v="2026-10-13T10:20:34"/>
    <d v="2026-10-14T13:35:02"/>
    <n v="69409173"/>
    <m/>
    <n v="143363107065"/>
    <s v="SD NEGERI 1 BROBOT PURBALINGGA"/>
    <s v="ODP-PBG-FT/126 FT/D08/126.01"/>
    <s v="WO066311975"/>
    <m/>
    <m/>
    <m/>
    <n v="109.355992"/>
    <n v="-7.3717090000000001"/>
    <s v="|MC00213|MYIA-039760374348/POI/SITI ZUHROH/081802830603/fitriazzahra2211@gmail.com"/>
    <s v="MYIB_ASSISTANT"/>
    <m/>
    <m/>
    <m/>
    <m/>
    <m/>
    <m/>
    <m/>
    <m/>
    <s v="Management Janji"/>
    <s v="2026-10-14 08:00:00 | Tanggal pemasangan : 14 Oct 2026 Jam pemasangan : 08.00 12.00 Info Tambahan : Hubungi pelanggan dulu sebelum ke lokasi terima kasih. "/>
    <s v="FCC"/>
    <s v="13-10-2026 10:25:29"/>
    <d v="2026-10-14T08:00:00"/>
    <m/>
    <s v="PS"/>
    <s v="X"/>
    <s v="NO ADDON"/>
    <n v="20261014"/>
    <s v="Completed"/>
    <s v="HSI Bisnis Basic Promo Hari Pelanggan Nasional PSB 70% - 100 Mbps Dual Band"/>
    <s v="INDIBIZ"/>
    <m/>
    <m/>
    <d v="2026-10-14T08:00:00"/>
    <s v="2026-10-14 08:00:00 | Tanggal pemasangan : 14 Oct 2026 Jam pemasangan : 08.00 12.00 Info Tambahan : Hubungi pelanggan dulu sebelum ke lokasi terima kasih. "/>
    <n v="2026"/>
    <n v="10"/>
    <n v="14"/>
    <d v="2026-10-14T00:00:00"/>
    <n v="-0.33333333333575865"/>
    <x v="0"/>
  </r>
  <r>
    <n v="1099"/>
    <n v="1002621485"/>
    <n v="3"/>
    <x v="2"/>
    <n v="4"/>
    <s v="PURWOKERTO"/>
    <s v="PURBALINGGA"/>
    <s v="PBG"/>
    <s v="REG"/>
    <s v="AO"/>
    <x v="0"/>
    <s v="1P INET"/>
    <s v="102 | FOLLOW UP COMPLETED"/>
    <s v="RBS-Regional 3"/>
    <d v="2026-10-04T16:21:35"/>
    <d v="2026-10-06T12:31:24"/>
    <n v="69403964"/>
    <m/>
    <n v="143363107711"/>
    <s v="PT BOLANG HAIR EXSTENSION"/>
    <s v="ODP-PBG-FAQ/017 FAQ/D02/017.01"/>
    <s v="WO065717934"/>
    <m/>
    <m/>
    <m/>
    <n v="109.33568583420001"/>
    <n v="-7.3552690626911001"/>
    <s v="|MC00213|MYIA-095123908268/POI/HENDRIK IRWAN SETIYONO/082226661617/metropolesep18@gmail.com"/>
    <s v="MYIB_ASSISTANT"/>
    <m/>
    <m/>
    <m/>
    <m/>
    <m/>
    <m/>
    <m/>
    <m/>
    <s v="Management Janji"/>
    <s v="2026-10-07 11:00:00 | Nama Pic : BP HENDRIK No Hp Pic : 082226661617 Jam Pemasangan : 08:00 - 12.00 Tanggal Pemasangan : SENIN 05 OKTOBER 2026 Info Tambahan : Hubungi pelanggan sebelum datang ke lokasi"/>
    <s v="FCC"/>
    <d v="2026-04-10T16:25:44"/>
    <d v="2026-10-07T11:00:00"/>
    <s v="Kendala Teknik"/>
    <s v="REVOKE"/>
    <s v="X"/>
    <s v="NO ADDON"/>
    <m/>
    <s v="Follow Up Revoke Completed, New Order ID : SC1002624171"/>
    <s v="HSI Bisnis Promo Hari Pelanggan Nasional PSB 70% - 75 Mbps"/>
    <s v="INDIBIZ"/>
    <m/>
    <m/>
    <d v="2026-10-07T11:00:00"/>
    <s v="2026-10-07 11:00:00 | Nama Pic : BP HENDRIK No Hp Pic : 082226661617 Jam Pemasangan : 08:00 - 12.00 Tanggal Pemasangan : SENIN 05 OKTOBER 2026 Info Tambahan : Hubungi pelanggan sebelum datang ke lokasi"/>
    <m/>
    <m/>
    <m/>
    <e v="#NUM!"/>
    <e v="#NUM!"/>
    <x v="1"/>
  </r>
  <r>
    <n v="1100"/>
    <n v="1002621483"/>
    <n v="3"/>
    <x v="2"/>
    <n v="4"/>
    <s v="PURWOKERTO"/>
    <s v="PURBALINGGA"/>
    <s v="PBG"/>
    <s v="REG"/>
    <s v="AO"/>
    <x v="0"/>
    <s v="1P INET"/>
    <s v="102 | FOLLOW UP COMPLETED"/>
    <s v="RBS-Regional 3"/>
    <d v="2026-10-04T16:22:10"/>
    <d v="2026-10-08T08:42:58"/>
    <n v="69403964"/>
    <m/>
    <n v="143363107711"/>
    <s v="PT BOLANG HAIR EXSTENSION"/>
    <s v="ODP-PBG-FAQ/017 FAQ/D02/017.01"/>
    <s v="WO065717934"/>
    <m/>
    <m/>
    <m/>
    <n v="109.333882"/>
    <n v="-7.3542860000000001"/>
    <s v="|MC00213|MYIA-095123908268/POI/HENDRIK IRWAN SETIYONO/082226661617/metropolesep18@gmail.com"/>
    <s v="MYIB_ASSISTANT"/>
    <m/>
    <m/>
    <m/>
    <m/>
    <m/>
    <m/>
    <m/>
    <m/>
    <s v="Management Janji"/>
    <s v="2026-10-07 11:00:00 | Nama Pic : BP HENDRIK No Hp Pic : 082226661617 Jam Pemasangan : 08:00 - 12.00 Tanggal Pemasangan : SENIN 05 OKTOBER 2026 Info Tambahan : Hubungi pelanggan sebelum datang ke lokasi"/>
    <s v="FCC"/>
    <d v="2026-04-10T16:25:44"/>
    <d v="2026-10-07T11:00:00"/>
    <s v="Kendala Teknik"/>
    <s v="REVOKE"/>
    <s v="X"/>
    <s v="NO ADDON"/>
    <m/>
    <s v="Follow Up Revoke Completed, New Order ID : SC1002627074"/>
    <s v="HSI Bisnis Promo Hari Pelanggan Nasional PSB 70% - 75 Mbps"/>
    <s v="INDIBIZ"/>
    <m/>
    <m/>
    <d v="2026-10-07T11:00:00"/>
    <s v="2026-10-07 11:00:00 | Nama Pic : BP HENDRIK No Hp Pic : 082226661617 Jam Pemasangan : 08:00 - 12.00 Tanggal Pemasangan : SENIN 05 OKTOBER 2026 Info Tambahan : Hubungi pelanggan sebelum datang ke lokasi"/>
    <m/>
    <m/>
    <m/>
    <e v="#NUM!"/>
    <e v="#NUM!"/>
    <x v="1"/>
  </r>
  <r>
    <n v="1101"/>
    <n v="1002626411"/>
    <n v="3"/>
    <x v="2"/>
    <n v="4"/>
    <s v="PURWOKERTO"/>
    <s v="PURBALINGGA"/>
    <s v="PBG"/>
    <s v="REG"/>
    <s v="AO"/>
    <x v="0"/>
    <m/>
    <s v="CANCEL COMPLETED"/>
    <s v="RBS-Regional 3"/>
    <d v="2026-10-07T14:46:17"/>
    <d v="2026-10-07T14:46:18"/>
    <n v="69385723"/>
    <m/>
    <n v="143363106897"/>
    <s v="TOKO FAJAR JAYA 2"/>
    <s v="ODP-PBG-FAH/025"/>
    <s v="WO063809536"/>
    <m/>
    <m/>
    <m/>
    <n v="109.331622191856"/>
    <n v="-7.4732879609906604"/>
    <s v="|MC00213|MYIA-011613509388/POI/FITRIA KHUSNUR HASANAH/082154221885/khusnurfitria@gmail.com"/>
    <s v="Plasa"/>
    <m/>
    <m/>
    <m/>
    <m/>
    <m/>
    <m/>
    <m/>
    <m/>
    <m/>
    <s v="2026-09-09 08:00:00 | M Janji : (09/09/2026)  jam Pasang : 09:00  Note : hubungi pelanggan jika ingin kelokasi  "/>
    <m/>
    <d v="2026-07-10T14:55:21"/>
    <m/>
    <m/>
    <s v="CANCEL"/>
    <s v="X"/>
    <s v="NO ADDON"/>
    <m/>
    <m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s v="2026-09-09 08:00:00 | M Janji : (09/09/2026)  jam Pasang : 09:00  Note : hubungi pelanggan jika ingin kelokasi  "/>
    <m/>
    <m/>
    <m/>
    <e v="#NUM!"/>
    <e v="#NUM!"/>
    <x v="1"/>
  </r>
  <r>
    <n v="1102"/>
    <n v="1002624013"/>
    <n v="3"/>
    <x v="2"/>
    <n v="4"/>
    <s v="PURWOKERTO"/>
    <s v="PURBALINGGA"/>
    <s v="PBG"/>
    <s v="REG"/>
    <s v="AO"/>
    <x v="0"/>
    <s v="1P INET"/>
    <s v="98 | OSS - CANCEL COMPLETE"/>
    <s v="RBS-Regional 3"/>
    <d v="2026-10-06T11:26:40"/>
    <d v="2026-10-08T16:28:09"/>
    <n v="69404916"/>
    <m/>
    <n v="143363107968"/>
    <s v="ENK MUFFLER"/>
    <s v="ODP-PBG-FU/101"/>
    <s v="WO065843380"/>
    <m/>
    <m/>
    <m/>
    <n v="109.324795343933"/>
    <n v="-7.3572610444169602"/>
    <s v="|MN02834|MYIA-064483676626/POI/HERMANTO/085137539100/enkmufflerofficial@gmail.com"/>
    <s v="MYIB_ASSISTANT"/>
    <m/>
    <m/>
    <m/>
    <m/>
    <m/>
    <m/>
    <m/>
    <m/>
    <s v="Management Janji"/>
    <s v="2026-10-08 08:00:00 | Jam pemasangan : 12.00 Info Tambahan : Hubungi pelanggan dulu sebelum ke lokasi terimakasih "/>
    <s v="FCC"/>
    <d v="2026-06-10T11:40:08"/>
    <d v="2026-10-08T08:00:00"/>
    <s v="Kendala Teknik"/>
    <s v="CANCEL"/>
    <s v="X"/>
    <s v="NO ADDON"/>
    <m/>
    <s v="Cancel Completed"/>
    <s v="HSI Bisnis Promo Hari Pelanggan Nasional PSB 70% - 50 Mbps"/>
    <s v="INDIBIZ"/>
    <m/>
    <m/>
    <d v="2026-10-08T08:00:00"/>
    <s v="2026-10-08 08:00:00 | Jam pemasangan : 12.00 Info Tambahan : Hubungi pelanggan dulu sebelum ke lokasi terimakasih "/>
    <m/>
    <m/>
    <m/>
    <e v="#NUM!"/>
    <e v="#NUM!"/>
    <x v="1"/>
  </r>
  <r>
    <n v="1103"/>
    <n v="1002627074"/>
    <n v="3"/>
    <x v="2"/>
    <n v="4"/>
    <s v="PURWOKERTO"/>
    <s v="PURBALINGGA"/>
    <s v="PBG"/>
    <s v="REG"/>
    <s v="AO"/>
    <x v="0"/>
    <m/>
    <s v="98 | OSS - CANCEL COMPLETE"/>
    <s v="RBS-Regional 3"/>
    <d v="2026-10-08T08:42:58"/>
    <d v="2026-10-09T08:46:27"/>
    <n v="69403964"/>
    <m/>
    <n v="143363106902"/>
    <s v="PT BOLANG HAIR EXSTENSION"/>
    <s v="ODP-PBG-FAQ/017"/>
    <s v="WO065983515"/>
    <m/>
    <m/>
    <m/>
    <n v="109.333882"/>
    <n v="-7.3542860000000001"/>
    <s v="|MC00213|MYIA-095123908268/POI/HENDRIK IRWAN SETIYONO/082226661617/metropolesep18@gmail.com"/>
    <s v="MYDIGIBIZPARTNER"/>
    <m/>
    <m/>
    <m/>
    <m/>
    <m/>
    <m/>
    <m/>
    <m/>
    <s v="Management Janji"/>
    <s v="2026-10-07 11:00:00 | Nama Pic : BP HENDRIK  No Hp Pic : 082226661617  Jam Pemasangan : 08:00 - 12.00  Tanggal Pemasangan : SENIN 05 OKTOBER 2026  Info Tambahan : Hubungi pelanggan sebelum datang ke lokasi"/>
    <s v="FCC"/>
    <d v="2026-08-10T08:55:26"/>
    <m/>
    <s v="Kendala Pelanggan"/>
    <s v="CANCEL"/>
    <s v="X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7 11:00:00 | Nama Pic : BP HENDRIK  No Hp Pic : 082226661617  Jam Pemasangan : 08:00 - 12.00  Tanggal Pemasangan : SENIN 05 OKTOBER 2026  Info Tambahan : Hubungi pelanggan sebelum datang ke lokasi"/>
    <m/>
    <m/>
    <m/>
    <e v="#NUM!"/>
    <e v="#NUM!"/>
    <x v="1"/>
  </r>
  <r>
    <n v="1104"/>
    <n v="1002631745"/>
    <n v="3"/>
    <x v="2"/>
    <n v="4"/>
    <s v="PURWOKERTO"/>
    <s v="PURBALINGGA"/>
    <s v="PBG"/>
    <s v="REG"/>
    <s v="AO"/>
    <x v="0"/>
    <m/>
    <s v="98 | OSS - CANCEL COMPLETE"/>
    <s v="RBS-Regional 2"/>
    <d v="2026-10-11T17:05:27"/>
    <d v="2026-10-15T16:02:09"/>
    <n v="66525052"/>
    <m/>
    <n v="143363107071"/>
    <s v="PT. BANGUN INFORMASI TEKNOLOGI"/>
    <s v="ODP-PBG-FG/133"/>
    <s v="WO066367689"/>
    <m/>
    <m/>
    <m/>
    <n v="109.366281805659"/>
    <n v="-7.3901715874852503"/>
    <s v="AMRBS;950223;ALDHIAZ;JKT OUTER;HSI BISNIS INET ONLY 50MBPS;Pic Reyhansyah  ;CP 087778113956 ;billing@bnteknologi.com "/>
    <s v="Account Manager"/>
    <m/>
    <m/>
    <m/>
    <m/>
    <m/>
    <m/>
    <m/>
    <m/>
    <s v="Management Janji"/>
    <s v="2026-10-15 15:00:00|Nama :SANDI No HP :087778113956 No Alternatif : M Janji : 14/10/2026 Jam Pasang : Pagi NoteÃ‚Â :  Hubungi terlebih dahulu sebelum ke lokasi|40951377|MYDITA"/>
    <s v="FCC"/>
    <d v="2026-11-10T17:10:43"/>
    <d v="2026-10-15T15:00:00"/>
    <s v="Kendala Pelanggan"/>
    <s v="CANCEL"/>
    <s v="X"/>
    <s v="NO ADDON"/>
    <m/>
    <s v="Cancel 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15T15:00:00"/>
    <s v="2026-10-15 15:00:00|Nama :SANDI No HP :087778113956 No Alternatif : M Janji : 14/10/2026 Jam Pasang : Pagi NoteÃ‚Â :  Hubungi terlebih dahulu sebelum ke lokasi|40951377|MYDITA"/>
    <m/>
    <m/>
    <m/>
    <e v="#NUM!"/>
    <e v="#NUM!"/>
    <x v="1"/>
  </r>
  <r>
    <n v="1105"/>
    <n v="1002618704"/>
    <n v="3"/>
    <x v="6"/>
    <n v="4"/>
    <s v="PEKALONGAN"/>
    <s v="BREBES"/>
    <s v="BRB"/>
    <s v="REG"/>
    <s v="AO"/>
    <x v="0"/>
    <s v="1P INET"/>
    <s v="Completed (PS)"/>
    <s v="RBS-Regional 3"/>
    <d v="2026-10-01T17:14:40"/>
    <d v="2026-10-03T12:14:58"/>
    <n v="69402619"/>
    <m/>
    <n v="146284107775"/>
    <s v="SDN KALIGANGSA KULON 01"/>
    <s v="ODP-BRB-FU/009 FU/D01/009.01"/>
    <s v="WO065520642"/>
    <m/>
    <m/>
    <m/>
    <n v="109.067885"/>
    <n v="-6.8762809999999996"/>
    <s v="|MN00292|MYIA-000585508607/POI/Budi Nurhayati/087730595157/budinurhayati978@gmail.com"/>
    <s v="MYIB_ASSISTANT"/>
    <m/>
    <m/>
    <m/>
    <m/>
    <m/>
    <m/>
    <m/>
    <m/>
    <s v="Management Janji"/>
    <s v="2026-10-03 08:00:00 | Nama PIC : bu budi nurhayati No HP : 087730595157 Alt :  M Janji : 03/10/2026 Jam Pasang : 08.00  NoteÃ‚Â :  hubungi terlebih dahulu sebelum kelokasi"/>
    <s v="FCC"/>
    <d v="2026-01-10T17:25:35"/>
    <d v="2026-10-03T08:00:00"/>
    <m/>
    <s v="PS"/>
    <s v="X"/>
    <s v="NO ADDON"/>
    <n v="20261003"/>
    <s v="Completed"/>
    <s v="HSI Bisnis Promo Hari Pelanggan Nasional PSB 70% - 50 Mbps"/>
    <s v="INDIBIZ"/>
    <m/>
    <m/>
    <d v="2026-10-03T08:00:00"/>
    <s v="2026-10-03 08:00:00 | Nama PIC : bu budi nurhayati No HP : 087730595157 Alt :  M Janji : 03/10/2026 Jam Pasang : 08.00  NoteÃ‚Â :  hubungi terlebih dahulu sebelum kelokasi"/>
    <n v="2026"/>
    <n v="10"/>
    <n v="3"/>
    <d v="2026-10-03T00:00:00"/>
    <n v="-0.33333333333575865"/>
    <x v="0"/>
  </r>
  <r>
    <n v="1106"/>
    <n v="1002629888"/>
    <n v="3"/>
    <x v="6"/>
    <n v="4"/>
    <s v="PEKALONGAN"/>
    <s v="BREBES"/>
    <s v="BRB"/>
    <s v="REG"/>
    <s v="AO"/>
    <x v="0"/>
    <s v="1P INET"/>
    <s v="Completed (PS)"/>
    <s v="RBS-Regional 3"/>
    <d v="2026-10-09T14:26:39"/>
    <d v="2026-10-11T14:50:25"/>
    <n v="69407423"/>
    <m/>
    <n v="146284108216"/>
    <s v="TOKO TOTO"/>
    <s v="ODP-BRB-FM/023 FM/D01/023.01"/>
    <s v="WO066094648"/>
    <m/>
    <m/>
    <m/>
    <n v="109.02789900000001"/>
    <n v="-6.9798460000000002"/>
    <s v="|MN00292|MYIA-061846117153/POI/Toto Sugianto/087882731060/totoshu.sugi@gmail.com"/>
    <s v="MYIB_ASSISTANT"/>
    <m/>
    <m/>
    <m/>
    <m/>
    <m/>
    <m/>
    <m/>
    <m/>
    <s v="Management Janji"/>
    <s v="2026-10-11 11:00:00 | Tanggal: 11/10/2026 Jam Pasang: 08.00 - 12.00 Note: Hubungi sebelum ke lokasi, terimakasih.  "/>
    <s v="FCC"/>
    <d v="2026-09-10T14:40:29"/>
    <d v="2026-10-11T11:00:00"/>
    <m/>
    <s v="PS"/>
    <s v="X"/>
    <s v="NO ADDON"/>
    <n v="20261011"/>
    <s v="Completed"/>
    <s v="HSI Bisnis PSB 70% - 100 Mbps"/>
    <s v="INDIBIZ"/>
    <m/>
    <m/>
    <d v="2026-10-11T11:00:00"/>
    <s v="2026-10-11 11:00:00 | Tanggal: 11/10/2026 Jam Pasang: 08.00 - 12.00 Note: Hubungi sebelum ke lokasi, terimakasih.  "/>
    <n v="2026"/>
    <n v="10"/>
    <n v="11"/>
    <d v="2026-10-11T00:00:00"/>
    <n v="-0.45833333333575865"/>
    <x v="0"/>
  </r>
  <r>
    <n v="1107"/>
    <n v="1002639108"/>
    <n v="3"/>
    <x v="6"/>
    <n v="4"/>
    <s v="PEKALONGAN"/>
    <s v="BREBES"/>
    <s v="BKA"/>
    <s v="REG"/>
    <s v="AO"/>
    <x v="0"/>
    <m/>
    <s v="Completed (PS)"/>
    <s v="RBS-Regional 3"/>
    <d v="2026-10-15T16:37:21"/>
    <d v="2026-10-15T20:30:58"/>
    <n v="69409708"/>
    <m/>
    <n v="142205105863"/>
    <s v="SPPG KLUWUT 2 BULAKAMBA"/>
    <s v="ODP-BKA-FL/016"/>
    <s v="WO066499041"/>
    <m/>
    <m/>
    <m/>
    <n v="108.911976"/>
    <n v="-6.8728290000000003"/>
    <s v="|MN00292|MYIA-035750508727/POI/MUHAMMAD ANDRIYAN FIKRI NUGRAHA/081329999505/fikrinuraga@gmail.com"/>
    <s v="Sales Profesional"/>
    <m/>
    <m/>
    <m/>
    <m/>
    <m/>
    <m/>
    <m/>
    <m/>
    <s v="Management Janji"/>
    <s v="2026-10-14 15:00:00 | Nama :BAPA ANDRIAN  No HP :081329999505  No Alternatif :  M Janji : 14/10/2026  Jam Pasang : Pagi  NoteÃ‚Â :  Hubungi terlebih dahulu sebelum ke lokasi"/>
    <s v="FCC"/>
    <s v="15-10-2026 16:40:24"/>
    <m/>
    <m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7:00:00"/>
    <s v="2026-10-14 15:00:00 | Nama :BAPA ANDRIAN  No HP :081329999505  No Alternatif :  M Janji : 14/10/2026  Jam Pasang : Pagi  NoteÃ‚Â :  Hubungi terlebih dahulu sebelum ke lokasi"/>
    <n v="2026"/>
    <n v="10"/>
    <n v="15"/>
    <d v="2026-10-15T00:00:00"/>
    <n v="-0.29166666666424135"/>
    <x v="0"/>
  </r>
  <r>
    <n v="1108"/>
    <n v="1002635782"/>
    <n v="3"/>
    <x v="6"/>
    <n v="4"/>
    <s v="PEKALONGAN"/>
    <s v="BREBES"/>
    <s v="BKA"/>
    <s v="REG"/>
    <s v="AO"/>
    <x v="0"/>
    <s v="1P INET"/>
    <s v="102 | FOLLOW UP COMPLETED"/>
    <s v="RBS-Regional 3"/>
    <d v="2026-10-13T17:35:39"/>
    <d v="2026-10-15T16:37:20"/>
    <n v="69409708"/>
    <m/>
    <n v="142205105860"/>
    <s v="SPPG KLUWUT 2 BULAKAMBA"/>
    <s v="ODP-BKA-FF/076 FF/D04/076.01"/>
    <s v="WO066360178"/>
    <m/>
    <m/>
    <m/>
    <n v="108.91316399999999"/>
    <n v="-6.87303"/>
    <s v="|MN00292|MYIA-035750508727/POI/MUHAMMAD ANDRIYAN FIKRI NUGRAHA/081329999505/fikrinuraga@gmail.com"/>
    <s v="MYIB_ASSISTANT"/>
    <m/>
    <m/>
    <m/>
    <m/>
    <m/>
    <m/>
    <m/>
    <m/>
    <s v="Management Janji"/>
    <s v="2026-10-14 15:00:00 | Nama :BAPA ANDRIAN No HP :081329999505 No Alternatif : M Janji : 14/10/2026 Jam Pasang : Pagi NoteÃ‚Â :  Hubungi terlebih dahulu sebelum ke lokasi"/>
    <s v="FCC"/>
    <s v="13-10-2026 17:39:54"/>
    <d v="2026-10-14T15:00:00"/>
    <m/>
    <s v="REVOKE"/>
    <s v="X"/>
    <s v="NO ADDON"/>
    <m/>
    <s v="Follow Up Revoke Completed, New Order ID : SC1002639108"/>
    <s v="HSI Bisnis Promo Hari Pelanggan Nasional PSB 70% - 100 Mbps"/>
    <s v="INDIBIZ"/>
    <m/>
    <m/>
    <d v="2026-10-14T15:00:00"/>
    <s v="2026-10-14 15:00:00 | Nama :BAPA ANDRIAN No HP :081329999505 No Alternatif : M Janji : 14/10/2026 Jam Pasang : Pagi NoteÃ‚Â :  Hubungi terlebih dahulu sebelum ke lokasi"/>
    <m/>
    <m/>
    <m/>
    <e v="#NUM!"/>
    <e v="#NUM!"/>
    <x v="1"/>
  </r>
  <r>
    <n v="1109"/>
    <n v="1002618251"/>
    <n v="3"/>
    <x v="6"/>
    <n v="4"/>
    <s v="PEKALONGAN"/>
    <s v="BREBES"/>
    <s v="BMU"/>
    <s v="REG"/>
    <s v="AO"/>
    <x v="0"/>
    <m/>
    <s v="MYDITA - GAGAL SEND CARING UNSC"/>
    <s v="RBS-Regional 3"/>
    <d v="2026-10-01T15:07:39"/>
    <d v="2026-10-06T13:51:03"/>
    <n v="69402491"/>
    <m/>
    <n v="146281108643"/>
    <s v="SMK MUHAMMADIYAH 1 PAGUYANGAN"/>
    <s v="ODP-BMU-FG/013"/>
    <s v="WO065587262"/>
    <m/>
    <m/>
    <m/>
    <n v="109.0351962"/>
    <n v="-7.2957374000000002"/>
    <s v="AMRBS;403095;REG3;BAYU PUTRO;085100296564;PIC  0882008588569; smkmuhpgy@gmail.com;HSI 100MB;535.000"/>
    <s v="Account Manager"/>
    <m/>
    <m/>
    <m/>
    <m/>
    <m/>
    <m/>
    <m/>
    <m/>
    <s v="Management Janji"/>
    <s v="2026-10-03 15:00:00|Tanggal Pemasangan : 03 Oktober 2026 Jam Pemasangan : 08:00 15:00 Info Tambahan : Hubungi pelanggan dulu sebelum ke lokasi terimakasih|40931149|MYDITA"/>
    <s v="FCC"/>
    <d v="2026-01-10T15:10:59"/>
    <d v="2026-10-03T15:00:00"/>
    <m/>
    <m/>
    <s v="BUMIAYU"/>
    <s v="NO ADDON"/>
    <m/>
    <s v="MYDITA - GAGAL SEND CARING UNSC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5:00:00"/>
    <s v="2026-10-03 15:00:00|Tanggal Pemasangan : 03 Oktober 2026 Jam Pemasangan : 08:00 15:00 Info Tambahan : Hubungi pelanggan dulu sebelum ke lokasi terimakasih|40931149|MYDITA"/>
    <m/>
    <m/>
    <m/>
    <e v="#NUM!"/>
    <e v="#NUM!"/>
    <x v="1"/>
  </r>
  <r>
    <n v="1110"/>
    <n v="1002623265"/>
    <n v="3"/>
    <x v="6"/>
    <n v="4"/>
    <s v="PEKALONGAN"/>
    <s v="BREBES"/>
    <s v="BMU"/>
    <s v="REG"/>
    <s v="AO"/>
    <x v="0"/>
    <s v="1P INET"/>
    <s v="Completed (PS)"/>
    <s v="RBS-Regional 3"/>
    <d v="2026-10-05T18:11:40"/>
    <d v="2026-10-06T12:07:26"/>
    <n v="69404602"/>
    <m/>
    <n v="146281107910"/>
    <s v="TOKO SUSWANTO"/>
    <s v="ODP-BMU-FB/042 FB/D01/042.01"/>
    <s v="WO065806981"/>
    <m/>
    <m/>
    <m/>
    <n v="108.992575518786"/>
    <n v="-7.22661242174531"/>
    <s v="MD|MYDB-20261005270316|DB10010/MB10073|TOKO SUSWANTO|895605976029"/>
    <s v="MYDIGIBIZPARTNER"/>
    <m/>
    <m/>
    <m/>
    <m/>
    <m/>
    <m/>
    <m/>
    <m/>
    <s v="Management Janji"/>
    <s v="2026-10-06 15:00:00 | Jam pemasangan : 12.00 Info Tambahan : Hubungi pelanggan dulu sebelum ke lokasi terimakasih "/>
    <s v="FCC"/>
    <d v="2026-05-10T18:25:30"/>
    <d v="2026-10-06T15:00:00"/>
    <m/>
    <s v="PS"/>
    <s v="BUMIAYU"/>
    <s v="OCA"/>
    <n v="20261006"/>
    <s v="Completed"/>
    <s v="HSI Bisnis Bundling OCA Breach Checker Promo H2 2026 PSB 70% - 150 Mbps"/>
    <s v="INDIBIZ"/>
    <m/>
    <m/>
    <d v="2026-10-06T15:00:00"/>
    <s v="2026-10-06 15:00:00 | Jam pemasangan : 12.00 Info Tambahan : Hubungi pelanggan dulu sebelum ke lokasi terimakasih "/>
    <n v="2026"/>
    <n v="10"/>
    <n v="6"/>
    <d v="2026-10-06T00:00:00"/>
    <n v="-0.625"/>
    <x v="0"/>
  </r>
  <r>
    <n v="1111"/>
    <n v="1002625073"/>
    <n v="3"/>
    <x v="6"/>
    <n v="4"/>
    <s v="PEKALONGAN"/>
    <s v="BREBES"/>
    <s v="BMU"/>
    <s v="REG"/>
    <s v="AO"/>
    <x v="0"/>
    <s v="1P INET"/>
    <s v="Completed (PS)"/>
    <s v="RBS-Regional 3"/>
    <d v="2026-10-06T16:59:39"/>
    <d v="2026-10-07T12:12:04"/>
    <n v="69405339"/>
    <m/>
    <n v="146281107963"/>
    <s v="SPPG BREBES PAGUYANGAN PAKUJATI 2"/>
    <s v="ODP-BMU-FH/001"/>
    <s v="WO065883196"/>
    <m/>
    <m/>
    <m/>
    <n v="109.041996"/>
    <n v="-7.3051760000000003"/>
    <s v="|MN00292|MYIA-013115396984/POI/MARSELINUS BOLEN WERANG/081338295935/marselinusbolenwerang@gmail.com"/>
    <s v="MYIB_ASSISTANT"/>
    <m/>
    <m/>
    <m/>
    <m/>
    <m/>
    <m/>
    <m/>
    <m/>
    <s v="Management Janji"/>
    <s v="2026-10-07 15:00:00 | M Janji : Rabu 07 oktober  2026 Jam Pasang : Pagi / Siang Note : hubungi pelanggan jika ingin ke lokasi, terima kasih."/>
    <s v="FCC"/>
    <d v="2026-06-10T17:25:18"/>
    <d v="2026-10-07T15:00:00"/>
    <m/>
    <s v="PS"/>
    <s v="BUMIAYU"/>
    <s v="NO ADDON"/>
    <n v="20261007"/>
    <s v="Completed"/>
    <s v="HSI Bisnis Promo Hari Pelanggan Nasional PSB 70% - 75 Mbps"/>
    <s v="INDIBIZ"/>
    <m/>
    <m/>
    <d v="2026-10-07T15:00:00"/>
    <s v="2026-10-07 15:00:00 | M Janji : Rabu 07 oktober  2026 Jam Pasang : Pagi / Siang Note : hubungi pelanggan jika ingin ke lokasi, terima kasih."/>
    <n v="2026"/>
    <n v="10"/>
    <n v="7"/>
    <d v="2026-10-07T00:00:00"/>
    <n v="-0.625"/>
    <x v="0"/>
  </r>
  <r>
    <n v="1112"/>
    <n v="1002631235"/>
    <n v="3"/>
    <x v="6"/>
    <n v="4"/>
    <s v="PEKALONGAN"/>
    <s v="BREBES"/>
    <s v="BMU"/>
    <s v="REG"/>
    <s v="AO"/>
    <x v="0"/>
    <s v="1P INET"/>
    <s v="Completed (PS)"/>
    <s v="RBS-Regional 3"/>
    <d v="2026-10-10T18:37:34"/>
    <d v="2026-10-12T09:52:44"/>
    <n v="69408072"/>
    <m/>
    <n v="146281107966"/>
    <s v="LL CREATIVE STUDIO"/>
    <s v="ODP-BMU-FQ/043 FQ/D01/043.01"/>
    <s v="WO066177283"/>
    <m/>
    <m/>
    <m/>
    <n v="109.03847500000001"/>
    <n v="-7.2815760000000003"/>
    <s v="|MN00292|MYIA-022217869299/POI/EDI SETIA BUDI/08133392523/llcreativestudio02@gmail.com"/>
    <s v="MYIB_ASSISTANT"/>
    <m/>
    <m/>
    <m/>
    <m/>
    <m/>
    <m/>
    <m/>
    <m/>
    <s v="Management Janji"/>
    <s v="2026-10-11 15:00:00 | M Janji : 11 oktober 2026 jam Pasang : 08.00 - 13.00 Note : hubungi pelanggan jika ingin kelokasi"/>
    <s v="FCC"/>
    <d v="2026-10-10T18:40:35"/>
    <d v="2026-10-11T15:00:00"/>
    <m/>
    <s v="PS"/>
    <s v="BUMIAYU"/>
    <s v="NO ADDON"/>
    <n v="20261012"/>
    <s v="Completed"/>
    <s v="HSI Bisnis Promo Hari Pelanggan Nasional PSB 70% - 150 Mbps"/>
    <s v="INDIBIZ"/>
    <m/>
    <m/>
    <d v="2026-10-11T15:00:00"/>
    <s v="2026-10-11 15:00:00 | M Janji : 11 oktober 2026 jam Pasang : 08.00 - 13.00 Note : hubungi pelanggan jika ingin kelokasi"/>
    <n v="2026"/>
    <n v="10"/>
    <n v="12"/>
    <d v="2026-10-12T00:00:00"/>
    <n v="0.375"/>
    <x v="0"/>
  </r>
  <r>
    <n v="1113"/>
    <n v="1002618417"/>
    <n v="3"/>
    <x v="6"/>
    <n v="4"/>
    <s v="PEKALONGAN"/>
    <s v="BREBES"/>
    <s v="BMU"/>
    <s v="REG"/>
    <s v="AO"/>
    <x v="0"/>
    <m/>
    <s v="9 | WFM - UN-SCS"/>
    <s v="RBS-Regional 3"/>
    <d v="2026-10-01T15:44:25"/>
    <d v="2026-10-06T08:37:39"/>
    <n v="69402558"/>
    <m/>
    <n v="146281108645"/>
    <s v="SMK MUHAMMADIYAH 1 PAGUYANGAN"/>
    <s v="ODP-BMU-FG/013"/>
    <s v="WO065593460"/>
    <m/>
    <m/>
    <m/>
    <n v="109.0351962"/>
    <n v="-7.2957374000000002"/>
    <s v="AMRBS;403095;REG3;BAYU PUTRO;085100296564;PIC  0882008588569; smkmuhpgy@gmail.com;HSI 100MB;535.000"/>
    <s v="Account Manager"/>
    <m/>
    <m/>
    <m/>
    <m/>
    <m/>
    <m/>
    <m/>
    <m/>
    <s v="Management Janji"/>
    <s v="2026-10-03 15:00:00|Tanggal pemasangan: 03/10/2026 Jam pemasangan : pagi / siang Info Tambahan : Hubungi pelanggan dulu sebelum ke lokasi. terima kasih|40921089|MYDITA"/>
    <s v="FCC"/>
    <d v="2026-01-10T16:39:58"/>
    <d v="2026-10-03T15:00:00"/>
    <m/>
    <s v="UNSC"/>
    <s v="BUMIAYU"/>
    <s v="NO ADDON"/>
    <m/>
    <s v="Inprogress Alpro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5:00:00"/>
    <s v="2026-10-03 15:00:00|Tanggal pemasangan: 03/10/2026 Jam pemasangan : pagi / siang Info Tambahan : Hubungi pelanggan dulu sebelum ke lokasi. terima kasih|40921089|MYDITA"/>
    <m/>
    <m/>
    <m/>
    <e v="#NUM!"/>
    <e v="#NUM!"/>
    <x v="1"/>
  </r>
  <r>
    <n v="1114"/>
    <n v="1002630290"/>
    <n v="3"/>
    <x v="6"/>
    <n v="4"/>
    <s v="PEKALONGAN"/>
    <s v="BREBES"/>
    <s v="KTM"/>
    <s v="REG"/>
    <s v="AO"/>
    <x v="0"/>
    <s v="1P INET"/>
    <s v="Completed (PS)"/>
    <s v="RBS-Regional 3"/>
    <d v="2026-10-09T16:02:35"/>
    <d v="2026-10-10T12:50:05"/>
    <n v="69407576"/>
    <m/>
    <n v="142214106738"/>
    <s v="CV. Bintang Terang Mandiri"/>
    <s v="ODP-KTM-FAB/033"/>
    <s v="WO066107652"/>
    <m/>
    <m/>
    <m/>
    <n v="108.864096713371"/>
    <n v="-6.9033512529914001"/>
    <s v="MD|MYDB-20261009270534|SC20016/MC20231|CV. Bintang Terang Mandiri|087776664445"/>
    <s v="MYDIGIBIZPARTNER"/>
    <m/>
    <m/>
    <m/>
    <m/>
    <m/>
    <m/>
    <m/>
    <m/>
    <s v="Management Janji"/>
    <s v="2026-10-10 15:00:00 | Nama PIC : CV. Bintang Terang Mandiri No HP : 0087776664445 No Alt : - M Janji : sabtu 10 oktober  2026 Jam Pasang : Pagi / Siang Note : hubungi pelanggan jika ingin ke lokasi, terima kasih. "/>
    <s v="FCC"/>
    <d v="2026-09-10T17:25:25"/>
    <d v="2026-10-10T15:00:00"/>
    <m/>
    <s v="PS"/>
    <s v="KETANGGUNGAN"/>
    <s v="NO ADDON"/>
    <n v="20261010"/>
    <s v="Completed"/>
    <s v="HSI Bisnis Promo Hari Pelanggan Nasional PSB 70% - 150 Mbps"/>
    <s v="INDIBIZ"/>
    <m/>
    <m/>
    <d v="2026-10-10T15:00:00"/>
    <s v="2026-10-10 15:00:00 | Nama PIC : CV. Bintang Terang Mandiri No HP : 0087776664445 No Alt : - M Janji : sabtu 10 oktober  2026 Jam Pasang : Pagi / Siang Note : hubungi pelanggan jika ingin ke lokasi, terima kasih. "/>
    <n v="2026"/>
    <n v="10"/>
    <n v="10"/>
    <d v="2026-10-10T00:00:00"/>
    <n v="-0.625"/>
    <x v="0"/>
  </r>
  <r>
    <n v="1115"/>
    <n v="1002638256"/>
    <n v="3"/>
    <x v="6"/>
    <n v="4"/>
    <s v="PEKALONGAN"/>
    <s v="BREBES"/>
    <s v="KTM"/>
    <s v="REG"/>
    <s v="AO"/>
    <x v="0"/>
    <s v="1P INET"/>
    <s v="WAITING AKTIFASI IHLD"/>
    <s v="RBS-Regional 3"/>
    <d v="2026-10-15T11:38:30"/>
    <d v="2026-10-15T15:33:03"/>
    <n v="69408855"/>
    <m/>
    <m/>
    <s v="SPBU 44.522.30 KUBANGWUNGU"/>
    <m/>
    <s v="WO066276619"/>
    <m/>
    <m/>
    <m/>
    <n v="109.03700000000001"/>
    <n v="-6.8696999999999999"/>
    <s v="|MN00292|MYIA-078115849117/POI/M. Iqbal Tawakal, S.E/082322418600/iqtawakaliqbal@gmail.com"/>
    <s v="MYIB_ASSISTANT"/>
    <m/>
    <m/>
    <m/>
    <m/>
    <m/>
    <m/>
    <m/>
    <m/>
    <s v="Management Janji"/>
    <s v="2026-10-14 08:00:00 | Tanggal pemasangan : 14 Oct 2026 Jam pemasangan : 09.00 Info Tambahan : Hubungi pelanggan dulu sebelum ke lokasi terima kasih."/>
    <s v="FCC"/>
    <s v="15-10-2026 11:40:14"/>
    <d v="2026-10-14T00:00:00"/>
    <m/>
    <s v="UNSC"/>
    <s v="KETANGGUNGAN"/>
    <s v="NO ADDON"/>
    <m/>
    <s v="WAITING:  |MYDITA"/>
    <s v="HSI Bisnis Promo Hari Pelanggan Nasional PSB 70% - 100 Mbps"/>
    <s v="INDIBIZ"/>
    <m/>
    <m/>
    <d v="2026-10-14T08:00:00"/>
    <s v="2026-10-14 08:00:00 | Tanggal pemasangan : 14 Oct 2026 Jam pemasangan : 09.00 Info Tambahan : Hubungi pelanggan dulu sebelum ke lokasi terima kasih."/>
    <m/>
    <m/>
    <m/>
    <e v="#NUM!"/>
    <e v="#NUM!"/>
    <x v="1"/>
  </r>
  <r>
    <n v="1116"/>
    <n v="1002633494"/>
    <n v="3"/>
    <x v="6"/>
    <n v="4"/>
    <s v="PEKALONGAN"/>
    <s v="BREBES"/>
    <s v="KTM"/>
    <s v="REG"/>
    <s v="AO"/>
    <x v="0"/>
    <s v="1P INET"/>
    <s v="98 | OSS - CANCEL COMPLETE"/>
    <s v="RBS-Regional 3"/>
    <d v="2026-10-12T15:55:36"/>
    <d v="2026-10-15T11:39:23"/>
    <n v="69408855"/>
    <m/>
    <n v="142214107218"/>
    <s v="SPBU 44.522.30 KUBANGWUNGU"/>
    <s v="ODP-KTM-FL/010 FL/D02/010.01"/>
    <s v="WO066276619"/>
    <m/>
    <m/>
    <m/>
    <n v="108.8880183"/>
    <n v="-6.9630181999999996"/>
    <s v="|MN00292|MYIA-078115849117/POI/M. Iqbal Tawakal, S.E/082322418600/iqtawakaliqbal@gmail.com"/>
    <s v="MYIB_ASSISTANT"/>
    <m/>
    <m/>
    <m/>
    <m/>
    <m/>
    <m/>
    <m/>
    <m/>
    <s v="Management Janji"/>
    <s v="2026-10-14 08:00:00 | Tanggal pemasangan : 14 Oct 2026 Jam pemasangan : 09.00 Info Tambahan : Hubungi pelanggan dulu sebelum ke lokasi terima kasih."/>
    <s v="FCC"/>
    <d v="2026-12-10T16:25:18"/>
    <d v="2026-10-14T08:00:00"/>
    <s v="Kendala Teknik"/>
    <s v="CANCEL"/>
    <s v="KETANGGUNGAN"/>
    <s v="NO ADDON"/>
    <m/>
    <s v="Cancel Completed"/>
    <s v="HSI Bisnis Promo Hari Pelanggan Nasional PSB 70% - 100 Mbps"/>
    <s v="INDIBIZ"/>
    <m/>
    <m/>
    <d v="2026-10-14T08:00:00"/>
    <s v="2026-10-14 08:00:00 | Tanggal pemasangan : 14 Oct 2026 Jam pemasangan : 09.00 Info Tambahan : Hubungi pelanggan dulu sebelum ke lokasi terima kasih."/>
    <m/>
    <m/>
    <m/>
    <e v="#NUM!"/>
    <e v="#NUM!"/>
    <x v="1"/>
  </r>
  <r>
    <n v="1117"/>
    <n v="1002628345"/>
    <n v="3"/>
    <x v="6"/>
    <n v="4"/>
    <s v="PEKALONGAN"/>
    <s v="BREBES"/>
    <s v="TTL"/>
    <s v="REG"/>
    <s v="AO"/>
    <x v="0"/>
    <s v="1P INET"/>
    <s v="Completed (PS)"/>
    <s v="RBS-Regional 3"/>
    <d v="2026-10-08T16:35:35"/>
    <d v="2026-10-10T12:32:06"/>
    <n v="69406773"/>
    <m/>
    <n v="142204107667"/>
    <s v="SPPG Tengguli"/>
    <s v="ODP-TTL-FA/042"/>
    <s v="WO066037612"/>
    <m/>
    <m/>
    <m/>
    <n v="108.851101063191"/>
    <n v="-6.8736681422478698"/>
    <s v="MD|MYDB-20261008270468|SC20016/MC20231|SPPG Tengguli|087776664445"/>
    <s v="MYDIGIBIZPARTNER"/>
    <m/>
    <m/>
    <m/>
    <m/>
    <m/>
    <m/>
    <m/>
    <m/>
    <s v="Management Janji"/>
    <s v="2026-10-09 15:00:00 | Tanggal pemasangan: 09/10/2026 Jam pemasangan : siang Info Tambahan : Hubungi pelanggan dulu sebelum ke lokasi terima kasih."/>
    <s v="FCC"/>
    <d v="2026-08-10T16:40:13"/>
    <d v="2026-10-09T15:00:00"/>
    <m/>
    <s v="PS"/>
    <s v="KETANGGUNGAN"/>
    <s v="NO ADDON"/>
    <n v="20261010"/>
    <s v="Completed"/>
    <s v="HSI Bisnis Promo Hari Pelanggan Nasional PSB 70% - 200 Mbps"/>
    <s v="INDIBIZ"/>
    <m/>
    <m/>
    <d v="2026-10-09T15:00:00"/>
    <s v="2026-10-09 15:00:00 | Tanggal pemasangan: 09/10/2026 Jam pemasangan : siang Info Tambahan : Hubungi pelanggan dulu sebelum ke lokasi terima kasih."/>
    <n v="2026"/>
    <n v="10"/>
    <n v="10"/>
    <d v="2026-10-10T00:00:00"/>
    <n v="0.375"/>
    <x v="0"/>
  </r>
  <r>
    <n v="1118"/>
    <n v="1002623181"/>
    <n v="3"/>
    <x v="6"/>
    <n v="4"/>
    <s v="PEKALONGAN"/>
    <s v="TEGAL"/>
    <s v="MGN"/>
    <s v="REG"/>
    <s v="AO"/>
    <x v="0"/>
    <m/>
    <s v="Completed (PS)"/>
    <s v="RBS-Regional 4"/>
    <d v="2026-10-05T16:55:00"/>
    <d v="2026-10-05T17:56:26"/>
    <n v="69396047"/>
    <m/>
    <n v="142203103734"/>
    <s v="SMK HARKAT NEGERI KOTA TEGAL"/>
    <s v="ODP-MGN-FCL/003"/>
    <s v="WO065801735"/>
    <m/>
    <m/>
    <m/>
    <n v="109.1015592"/>
    <n v="-6.8686486999999996"/>
    <s v="AMRBS;403095;REG3;BAYU PUTRO;085100296564;PIC 085742226933;HSI 200MB;smkharkatnegeri.kotategal@gmail.com"/>
    <s v="Account Manager"/>
    <m/>
    <m/>
    <m/>
    <m/>
    <m/>
    <m/>
    <m/>
    <m/>
    <s v="Management Janji"/>
    <s v="2026-10-03 08:00:00|telp :085742226933  alt ;   manja : pagi / siang 03/10/2026  hub sebelum ke lokasi|40000802|MYDITA"/>
    <s v="FCC"/>
    <d v="2026-05-10T17:25:47"/>
    <m/>
    <m/>
    <s v="PS"/>
    <s v="X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5T07:00:00"/>
    <s v="2026-10-03 08:00:00|telp :085742226933  alt ;   manja : pagi / siang 03/10/2026  hub sebelum ke lokasi|40000802|MYDITA"/>
    <n v="2026"/>
    <n v="10"/>
    <n v="5"/>
    <d v="2026-10-05T00:00:00"/>
    <n v="-0.29166666666424135"/>
    <x v="0"/>
  </r>
  <r>
    <n v="1119"/>
    <n v="1002621714"/>
    <n v="3"/>
    <x v="6"/>
    <n v="4"/>
    <s v="PEKALONGAN"/>
    <s v="TEGAL"/>
    <s v="MGN"/>
    <s v="REG"/>
    <s v="AO"/>
    <x v="0"/>
    <m/>
    <s v="Completed (PS)"/>
    <s v="RBS-Regional 4"/>
    <d v="2026-10-05T09:19:43"/>
    <d v="2026-10-05T20:14:14"/>
    <n v="69396047"/>
    <m/>
    <n v="142203103732"/>
    <s v="SMK HARKAT NEGERI KOTA TEGAL"/>
    <s v="ODP-MGN-FCL/003"/>
    <s v="WO065741130"/>
    <m/>
    <m/>
    <m/>
    <n v="109.101286"/>
    <n v="-6.8686780000000001"/>
    <s v="AMRBS;403095;REG3;BAYU PUTRO;085100296564;PIC 085742226933;smkharkatnegeri.kotategal@gmail.com"/>
    <s v="Account Manager"/>
    <m/>
    <m/>
    <m/>
    <m/>
    <m/>
    <m/>
    <m/>
    <m/>
    <s v="Management Janji"/>
    <s v="2026-10-03 08:00:00|telp :085742226933  alt ;   manja : pagi / siang 03/10/2026  hub sebelum ke lokasi|40000802|MYDITA"/>
    <s v="FCC"/>
    <d v="2026-05-10T09:25:13"/>
    <m/>
    <m/>
    <s v="PS"/>
    <s v="X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5T07:00:00"/>
    <s v="2026-10-03 08:00:00|telp :085742226933  alt ;   manja : pagi / siang 03/10/2026  hub sebelum ke lokasi|40000802|MYDITA"/>
    <n v="2026"/>
    <n v="10"/>
    <n v="5"/>
    <d v="2026-10-05T00:00:00"/>
    <n v="-0.29166666666424135"/>
    <x v="0"/>
  </r>
  <r>
    <n v="1120"/>
    <n v="1002622772"/>
    <n v="3"/>
    <x v="6"/>
    <n v="4"/>
    <s v="PEKALONGAN"/>
    <s v="TEGAL"/>
    <s v="MGN"/>
    <s v="REG"/>
    <s v="AO"/>
    <x v="0"/>
    <m/>
    <s v="Completed (PS)"/>
    <s v="RBS-Regional 4"/>
    <d v="2026-10-05T15:03:00"/>
    <d v="2026-10-05T20:12:04"/>
    <n v="69396047"/>
    <m/>
    <n v="142203103733"/>
    <s v="SMK HARKAT NEGERI KOTA TEGAL"/>
    <s v="ODP-MGN-FA/050"/>
    <s v="WO065786373"/>
    <m/>
    <m/>
    <m/>
    <n v="109.101602"/>
    <n v="-6.868951"/>
    <s v="MRBS;403095;REG3;BAYU PUTRO;085100296564;PIC 085742226933;HSI 200MB;smkharkatnegeri.kotategal@gmail.com"/>
    <s v="Account Manager"/>
    <m/>
    <m/>
    <m/>
    <m/>
    <m/>
    <m/>
    <m/>
    <m/>
    <s v="Management Janji"/>
    <s v="2026-10-03 08:00:00|telp :085742226933  alt ;   manja : pagi / siang 03/10/2026  hub sebelum ke lokasi|40000802|MYDITA"/>
    <s v="FCC"/>
    <d v="2026-05-10T15:11:09"/>
    <m/>
    <m/>
    <s v="PS"/>
    <s v="X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5T07:00:00"/>
    <s v="2026-10-03 08:00:00|telp :085742226933  alt ;   manja : pagi / siang 03/10/2026  hub sebelum ke lokasi|40000802|MYDITA"/>
    <n v="2026"/>
    <n v="10"/>
    <n v="5"/>
    <d v="2026-10-05T00:00:00"/>
    <n v="-0.29166666666424135"/>
    <x v="0"/>
  </r>
  <r>
    <n v="1121"/>
    <n v="1002618002"/>
    <n v="3"/>
    <x v="6"/>
    <n v="4"/>
    <s v="PEKALONGAN"/>
    <s v="TEGAL"/>
    <s v="MGN"/>
    <s v="REG"/>
    <s v="AO"/>
    <x v="0"/>
    <m/>
    <s v="102 | FOLLOW UP COMPLETED"/>
    <s v="RBS-Regional 4"/>
    <d v="2026-10-01T14:04:27"/>
    <d v="2026-10-05T16:54:59"/>
    <n v="69396047"/>
    <m/>
    <n v="142203104994"/>
    <s v="SMK HARKAT NEGERI KOTA TEGAL"/>
    <s v="ODP-MGN-FA/084"/>
    <s v="WO065519926"/>
    <m/>
    <m/>
    <m/>
    <n v="109.1015592"/>
    <n v="-6.8686486999999996"/>
    <s v="AMRBS;403095;REG3;BAYU PUTRO;085100296564;PIC 085742226933;HSI 200MB;smkharkatnegeri.kotategal@gmail.com"/>
    <s v="Account Manager"/>
    <m/>
    <m/>
    <m/>
    <m/>
    <m/>
    <m/>
    <m/>
    <m/>
    <s v="Management Janji"/>
    <s v="2026-10-03 08:00:00|telp :085742226933 alt ;  manja : pagi / siang 03/10/2026 hub sebelum ke lokasi|40000802|MYDITA"/>
    <s v="FCC"/>
    <d v="2026-01-10T14:10:17"/>
    <d v="2026-10-03T08:00:00"/>
    <s v="Kendala Teknik"/>
    <s v="REVOKE"/>
    <s v="X"/>
    <s v="NO ADDON"/>
    <m/>
    <s v="Follow Up Revoke Completed, New Order ID : SC100262318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8:00:00"/>
    <s v="2026-10-03 08:00:00|telp :085742226933 alt ;  manja : pagi / siang 03/10/2026 hub sebelum ke lokasi|40000802|MYDITA"/>
    <m/>
    <m/>
    <m/>
    <e v="#NUM!"/>
    <e v="#NUM!"/>
    <x v="1"/>
  </r>
  <r>
    <n v="1122"/>
    <n v="1002617834"/>
    <n v="3"/>
    <x v="6"/>
    <n v="4"/>
    <s v="PEKALONGAN"/>
    <s v="TEGAL"/>
    <s v="MGN"/>
    <s v="REG"/>
    <s v="AO"/>
    <x v="0"/>
    <m/>
    <s v="102 | FOLLOW UP COMPLETED"/>
    <s v="RBS-Regional 4"/>
    <d v="2026-10-01T13:23:04"/>
    <d v="2026-10-05T09:19:43"/>
    <n v="69396047"/>
    <m/>
    <n v="142203104993"/>
    <s v="SMK HARKAT NEGERI KOTA TEGAL"/>
    <s v="ODP-MGN-FA/050"/>
    <s v="WO065519845"/>
    <m/>
    <m/>
    <m/>
    <n v="109.1015592"/>
    <n v="-6.8686486999999996"/>
    <s v="AMRBS;403095;REG3;BAYU PUTRO;085100296564;PIC 085742226933;smkharkatnegeri.kotategal@gmail.com"/>
    <s v="Account Manager"/>
    <m/>
    <m/>
    <m/>
    <m/>
    <m/>
    <m/>
    <m/>
    <m/>
    <s v="Management Janji"/>
    <s v="2026-10-03 08:00:00|telp :085742226933 alt ;  manja : pagi / siang 03/10/2026 hub sebelum ke lokasi|40000802|MYDITA"/>
    <s v="FCC"/>
    <d v="2026-01-10T13:25:24"/>
    <d v="2026-10-03T08:00:00"/>
    <s v="Kendala Teknik"/>
    <s v="REVOKE"/>
    <s v="X"/>
    <s v="NO ADDON"/>
    <m/>
    <s v="Follow Up Revoke Completed, New Order ID : SC100262171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8:00:00"/>
    <s v="2026-10-03 08:00:00|telp :085742226933 alt ;  manja : pagi / siang 03/10/2026 hub sebelum ke lokasi|40000802|MYDITA"/>
    <m/>
    <m/>
    <m/>
    <e v="#NUM!"/>
    <e v="#NUM!"/>
    <x v="1"/>
  </r>
  <r>
    <n v="1123"/>
    <n v="1002622505"/>
    <n v="3"/>
    <x v="6"/>
    <n v="4"/>
    <s v="PEKALONGAN"/>
    <s v="TEGAL"/>
    <s v="TEG"/>
    <s v="REG"/>
    <s v="AO"/>
    <x v="0"/>
    <s v="1P INET"/>
    <s v="Completed (PS)"/>
    <s v="RBS-Regional 3"/>
    <d v="2026-10-05T13:49:34"/>
    <d v="2026-10-06T16:14:19"/>
    <n v="69404376"/>
    <m/>
    <n v="142212128298"/>
    <s v="PT ELIZABETH HANJAYA"/>
    <s v="ODP-TEG-FT/008 FT/D02/008.01"/>
    <s v="WO065774748"/>
    <m/>
    <m/>
    <m/>
    <n v="109.1360463"/>
    <n v="-6.8763038999999999"/>
    <s v="|MN01245|MYIA-087053320542/POI/ripki hamdi/081213000729/hamdi@elizabethbag.com"/>
    <s v="MYIB_ASSISTANT"/>
    <m/>
    <m/>
    <m/>
    <m/>
    <m/>
    <m/>
    <m/>
    <m/>
    <s v="Management Janji"/>
    <s v="2026-10-06 11:00:00 | M Janji : (06/10/2026) jam Pasang : 09:00 Note : hubungi pelanggan jika ingin kelokasi "/>
    <s v="FCC"/>
    <d v="2026-05-10T14:25:44"/>
    <d v="2026-10-06T11:00:00"/>
    <m/>
    <s v="PS"/>
    <s v="X"/>
    <s v="NO ADDON"/>
    <n v="20261006"/>
    <s v="Completed"/>
    <s v="HSI Bisnis Basic Promo Hari Pelanggan Nasional PSB 70% - 50 Mbps"/>
    <s v="INDIBIZ"/>
    <m/>
    <m/>
    <d v="2026-10-06T11:00:00"/>
    <s v="2026-10-06 11:00:00 | M Janji : (06/10/2026) jam Pasang : 09:00 Note : hubungi pelanggan jika ingin kelokasi "/>
    <n v="2026"/>
    <n v="10"/>
    <n v="6"/>
    <d v="2026-10-06T00:00:00"/>
    <n v="-0.45833333333575865"/>
    <x v="0"/>
  </r>
  <r>
    <n v="1124"/>
    <n v="1002624189"/>
    <n v="3"/>
    <x v="6"/>
    <n v="4"/>
    <s v="PEKALONGAN"/>
    <s v="TEGAL"/>
    <s v="TEG"/>
    <s v="REG"/>
    <s v="AO"/>
    <x v="0"/>
    <m/>
    <s v="Completed (PS)"/>
    <s v="RBS-Regional 3"/>
    <d v="2026-10-06T12:42:20"/>
    <d v="2026-10-06T13:54:20"/>
    <n v="69403140"/>
    <m/>
    <n v="142212128315"/>
    <s v="CV MAKMUR ABADI"/>
    <s v="ODP-TEG-FF/035"/>
    <s v="WO065852145"/>
    <m/>
    <m/>
    <m/>
    <n v="109.2059342"/>
    <n v="-6.8678024999999998"/>
    <s v="AMRBS;404469;REG3;ALI FATKHUDIN;085100284847;HSI 150MB;620k;PIC KEVIN 081585833988; kevin.w.sutjiadi@gmail.com"/>
    <s v="Account Manager"/>
    <m/>
    <m/>
    <m/>
    <m/>
    <m/>
    <m/>
    <m/>
    <m/>
    <s v="Management Janji"/>
    <s v="2026-10-05 08:00:00|telp :081585833988  Jam pemasangan :pagi / siang 05/10/2026  Info Tambahan : Hubungi pelanggan dulu sebelum ke lokasi  terimakasih |40000802|MYDITA"/>
    <s v="FCC"/>
    <d v="2026-06-10T13:25:20"/>
    <m/>
    <m/>
    <s v="PS"/>
    <s v="X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6T07:00:00"/>
    <s v="2026-10-05 08:00:00|telp :081585833988  Jam pemasangan :pagi / siang 05/10/2026  Info Tambahan : Hubungi pelanggan dulu sebelum ke lokasi  terimakasih |40000802|MYDITA"/>
    <n v="2026"/>
    <n v="10"/>
    <n v="6"/>
    <d v="2026-10-06T00:00:00"/>
    <n v="-0.29166666666424135"/>
    <x v="0"/>
  </r>
  <r>
    <n v="1125"/>
    <n v="1002623481"/>
    <n v="3"/>
    <x v="6"/>
    <n v="4"/>
    <s v="PEKALONGAN"/>
    <s v="TEGAL"/>
    <s v="TEG"/>
    <s v="REG"/>
    <s v="AO"/>
    <x v="0"/>
    <m/>
    <s v="Completed (PS)"/>
    <s v="RBS-Regional 3"/>
    <d v="2026-10-06T08:54:34"/>
    <d v="2026-10-07T18:57:05"/>
    <n v="69404695"/>
    <m/>
    <n v="142212128308"/>
    <s v="MAN KOTA TEGAL"/>
    <s v="ODP-TEG-FCL/040"/>
    <s v="WO065831214"/>
    <m/>
    <m/>
    <m/>
    <n v="109.11524799999999"/>
    <n v="-6.8683915999999998"/>
    <s v="AMRBS;403095;REG3;BAYU PUTRO;085100296564;HSI 300MB;PIC 085742999333;man_kotategal@yahoo.co.id"/>
    <s v="Account Manager"/>
    <m/>
    <m/>
    <m/>
    <m/>
    <m/>
    <m/>
    <m/>
    <m/>
    <s v="Management Janji"/>
    <s v="2026-10-07 08:00:00|Nama PIC : Farhan No HP : 085742999333 Alt :  Tgl Pemasangan : 07 Oktober 2026 Interval : PAGI / SIANG Note : Hubungi pelanggan terlebih dahulu|40981184|MYDITA"/>
    <s v="FCC"/>
    <d v="2026-06-10T09:25:04"/>
    <d v="2026-10-07T08:00:00"/>
    <m/>
    <s v="PS"/>
    <s v="X"/>
    <s v="NO ADDON"/>
    <n v="202610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7T08:00:00"/>
    <s v="2026-10-07 08:00:00|Nama PIC : Farhan No HP : 085742999333 Alt :  Tgl Pemasangan : 07 Oktober 2026 Interval : PAGI / SIANG Note : Hubungi pelanggan terlebih dahulu|40981184|MYDITA"/>
    <n v="2026"/>
    <n v="10"/>
    <n v="7"/>
    <d v="2026-10-07T00:00:00"/>
    <n v="-0.33333333333575865"/>
    <x v="0"/>
  </r>
  <r>
    <n v="1126"/>
    <n v="1002628718"/>
    <n v="3"/>
    <x v="6"/>
    <n v="4"/>
    <s v="PEKALONGAN"/>
    <s v="TEGAL"/>
    <s v="TEG"/>
    <s v="REG"/>
    <s v="AO"/>
    <x v="0"/>
    <m/>
    <s v="Completed (PS)"/>
    <s v="RBS-Regional 3"/>
    <d v="2026-10-09T07:36:13"/>
    <d v="2026-10-10T17:58:36"/>
    <n v="69406949"/>
    <m/>
    <n v="142212128353"/>
    <s v="MR J SUITES"/>
    <s v="ODP-TEG-FBP/060"/>
    <s v="WO066117875"/>
    <m/>
    <m/>
    <m/>
    <n v="109.130868786165"/>
    <n v="-6.8671267596269603"/>
    <s v="AMRBS;404469;REG3;ALI FATKHUDIN;085100284847;HSI 150MB;620K;PIC 082135580757; mrjsuitessyariah@gmail.com"/>
    <s v="Account Manager"/>
    <m/>
    <m/>
    <m/>
    <m/>
    <m/>
    <m/>
    <m/>
    <m/>
    <s v="Management Janji"/>
    <s v="2026-10-10 15:00:00|M Janji : (10/10/2026) jam Pasang : 09:00 Note : hubungi pelanggan jika ingin kelokasi  |40971304|MYDITA"/>
    <s v="FCC"/>
    <d v="2026-09-10T07:40:56"/>
    <d v="2026-10-10T15:00:00"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15:00:00"/>
    <s v="2026-10-10 15:00:00|M Janji : (10/10/2026) jam Pasang : 09:00 Note : hubungi pelanggan jika ingin kelokasi  |40971304|MYDITA"/>
    <n v="2026"/>
    <n v="10"/>
    <n v="10"/>
    <d v="2026-10-10T00:00:00"/>
    <n v="-0.625"/>
    <x v="0"/>
  </r>
  <r>
    <n v="1127"/>
    <n v="1002632336"/>
    <n v="3"/>
    <x v="6"/>
    <n v="4"/>
    <s v="PEKALONGAN"/>
    <s v="TEGAL"/>
    <s v="TEG"/>
    <s v="REG"/>
    <s v="AO"/>
    <x v="0"/>
    <s v="1P INET"/>
    <s v="Completed (PS)"/>
    <s v="RBS-Regional 3"/>
    <d v="2026-10-12T10:20:35"/>
    <d v="2026-10-13T13:02:33"/>
    <n v="69408401"/>
    <m/>
    <n v="142212128394"/>
    <s v="SDN DAMPYAK 01"/>
    <s v="ODP-TEG-FAM/013 FAM/D01/013.01"/>
    <s v="WO066235698"/>
    <m/>
    <m/>
    <m/>
    <n v="109.1586436"/>
    <n v="-6.8599784000000001"/>
    <s v="|MN00292|MYIA-094221252090/POI/Jeky Kusuma Atmaja/083104701953/sdnegeridampyak01@gmail.com"/>
    <s v="MYIB_ASSISTANT"/>
    <m/>
    <m/>
    <m/>
    <m/>
    <m/>
    <m/>
    <m/>
    <m/>
    <s v="Management Janji"/>
    <s v="2026-10-13 08:00:00 | Nama Pic : BP JEKY No Hp Pic : 083104701953 Jam Pemasangan : 08:00 - 12.00 Tanggal Pemasangan : SELASA 13 OKTOBER 2026 Info Tambahan : Hubungi pelanggan sebelum datang ke lokasi"/>
    <s v="FCC"/>
    <d v="2026-12-10T10:25:08"/>
    <d v="2026-10-13T08:00:00"/>
    <m/>
    <s v="PS"/>
    <s v="X"/>
    <s v="NO ADDON"/>
    <n v="20261013"/>
    <s v="Completed"/>
    <s v="HSI Bisnis Basic Promo Hari Pelanggan Nasional PSB 70% - 50 Mbps"/>
    <s v="INDIBIZ"/>
    <m/>
    <m/>
    <d v="2026-10-13T08:00:00"/>
    <s v="2026-10-13 08:00:00 | Nama Pic : BP JEKY No Hp Pic : 083104701953 Jam Pemasangan : 08:00 - 12.00 Tanggal Pemasangan : SELASA 13 OKTOBER 2026 Info Tambahan : Hubungi pelanggan sebelum datang ke lokasi"/>
    <n v="2026"/>
    <n v="10"/>
    <n v="13"/>
    <d v="2026-10-13T00:00:00"/>
    <n v="-0.33333333333575865"/>
    <x v="0"/>
  </r>
  <r>
    <n v="1128"/>
    <n v="1002632646"/>
    <n v="3"/>
    <x v="6"/>
    <n v="4"/>
    <s v="PEKALONGAN"/>
    <s v="TEGAL"/>
    <s v="TEG"/>
    <s v="REG"/>
    <s v="AO"/>
    <x v="0"/>
    <s v="1P INET"/>
    <s v="Completed (PS)"/>
    <s v="RBS-Regional 3"/>
    <d v="2026-10-12T11:37:35"/>
    <d v="2026-10-13T12:36:35"/>
    <n v="69408546"/>
    <m/>
    <n v="142212128397"/>
    <s v="LAYANAN SEHAT PUKESMAS TEGAL SELATAN"/>
    <s v="ODP-TEG-FU/024 FU/D02/024.01"/>
    <s v="WO066245042"/>
    <m/>
    <m/>
    <m/>
    <n v="109.1325787"/>
    <n v="-6.8770555"/>
    <s v="|MN00292|MYIA-005130747156/POI/Pujadi Niko Bandono, Amd/085893352049/pujadiniko@gmail.com"/>
    <s v="MYIB_ASSISTANT"/>
    <m/>
    <m/>
    <m/>
    <m/>
    <m/>
    <m/>
    <m/>
    <m/>
    <s v="Management Janji"/>
    <s v="2026-10-13 08:00:00 | Nama Pic : BP NIKO No Hp Pic : 085893352049 Jam Pemasangan : 08:00 - 12.00 Tanggal Pemasangan : SELASA 13 OKTOBER 2026 Info Tambahan : Hubungi pelanggan sebelum datang ke lokasi"/>
    <s v="FCC"/>
    <d v="2026-12-10T11:40:30"/>
    <d v="2026-10-13T08:00:00"/>
    <m/>
    <s v="PS"/>
    <s v="X"/>
    <s v="NO ADDON"/>
    <n v="20261013"/>
    <s v="Completed"/>
    <s v="HSI Bisnis Promo Hari Pelanggan Nasional PSB 70% - 50 Mbps"/>
    <s v="INDIBIZ"/>
    <m/>
    <m/>
    <d v="2026-10-13T08:00:00"/>
    <s v="2026-10-13 08:00:00 | Nama Pic : BP NIKO No Hp Pic : 085893352049 Jam Pemasangan : 08:00 - 12.00 Tanggal Pemasangan : SELASA 13 OKTOBER 2026 Info Tambahan : Hubungi pelanggan sebelum datang ke lokasi"/>
    <n v="2026"/>
    <n v="10"/>
    <n v="13"/>
    <d v="2026-10-13T00:00:00"/>
    <n v="-0.33333333333575865"/>
    <x v="0"/>
  </r>
  <r>
    <n v="1129"/>
    <n v="1002634259"/>
    <n v="3"/>
    <x v="6"/>
    <n v="4"/>
    <s v="PEKALONGAN"/>
    <s v="TEGAL"/>
    <s v="TEG"/>
    <s v="REG"/>
    <s v="AO"/>
    <x v="0"/>
    <s v="1P INET"/>
    <s v="Completed (PS)"/>
    <s v="RBS-Regional 3"/>
    <d v="2026-10-13T09:47:40"/>
    <d v="2026-10-14T11:40:41"/>
    <n v="69409131"/>
    <m/>
    <n v="142212128408"/>
    <s v="PT JENDELA KULINER BERSAMA / KOPI NAKO TEGAL"/>
    <s v="ODP-TEG-FN/013 FN/D01/013.01"/>
    <s v="WO066308694"/>
    <m/>
    <m/>
    <m/>
    <n v="109.1396501"/>
    <n v="-6.8725657"/>
    <s v="|MN02422|MYIA-020783576621/POI/Budi Suryawan/081290487233/it@kanmagroup.id"/>
    <s v="MYIB_ASSISTANT"/>
    <m/>
    <m/>
    <m/>
    <m/>
    <m/>
    <m/>
    <m/>
    <m/>
    <s v="Management Janji"/>
    <s v="2026-10-14 08:00:00 | No HP : 081290487233 No Alt : - M Janji : 14 Oktober  2026 Jam Pasang : Pagi / Siang Note : hubungi pelanggan jika ingin kelokasi"/>
    <s v="FCC"/>
    <s v="13-10-2026 09:55:13"/>
    <d v="2026-10-14T08:00:00"/>
    <m/>
    <s v="PS"/>
    <s v="X"/>
    <s v="NETMONK"/>
    <n v="20261014"/>
    <s v="Completed"/>
    <s v="HSI Bisnis Bundling Netmonk Promo H2 2026 PSB 70% - 300 Mbps"/>
    <s v="INDIBIZ"/>
    <m/>
    <m/>
    <d v="2026-10-14T08:00:00"/>
    <s v="2026-10-14 08:00:00 | No HP : 081290487233 No Alt : - M Janji : 14 Oktober  2026 Jam Pasang : Pagi / Siang Note : hubungi pelanggan jika ingin kelokasi"/>
    <n v="2026"/>
    <n v="10"/>
    <n v="14"/>
    <d v="2026-10-14T00:00:00"/>
    <n v="-0.33333333333575865"/>
    <x v="0"/>
  </r>
  <r>
    <n v="1130"/>
    <n v="1002619976"/>
    <n v="3"/>
    <x v="6"/>
    <n v="4"/>
    <s v="PEKALONGAN"/>
    <s v="TEGAL"/>
    <s v="TEG"/>
    <s v="REG"/>
    <s v="AO"/>
    <x v="0"/>
    <m/>
    <s v="102 | FOLLOW UP COMPLETED"/>
    <s v="RBS-Regional 3"/>
    <d v="2026-10-02T14:22:47"/>
    <d v="2026-10-06T12:42:20"/>
    <n v="69403140"/>
    <m/>
    <n v="142212128257"/>
    <s v="CV MAKMUR ABADI"/>
    <s v="ODP-TEG-FBT/001"/>
    <s v="WO065596859"/>
    <m/>
    <m/>
    <m/>
    <n v="109.1858625"/>
    <n v="-6.8979358"/>
    <s v="AMRBS;404469;REG3;ALI FATKHUDIN;085100284847;HSI 150MB;620k;PIC KEVIN 081585833988; kevin.w.sutjiadi@gmail.com"/>
    <s v="Account Manager"/>
    <m/>
    <m/>
    <m/>
    <m/>
    <m/>
    <m/>
    <m/>
    <m/>
    <s v="Management Janji"/>
    <s v="2026-10-05 08:00:00|telp :081585833988 Jam pemasangan :pagi / siang 05/10/2026 Info Tambahan : Hubungi pelanggan dulu sebelum ke lokasi terimakasih |40000802|MYDITA"/>
    <s v="FCC"/>
    <d v="2026-02-10T14:39:55"/>
    <d v="2026-10-05T08:00:00"/>
    <s v="Kendala Teknik"/>
    <s v="REVOKE"/>
    <s v="X"/>
    <s v="NO ADDON"/>
    <m/>
    <s v="Follow Up Revoke Completed, New Order ID : SC1002624189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5T08:00:00"/>
    <s v="2026-10-05 08:00:00|telp :081585833988 Jam pemasangan :pagi / siang 05/10/2026 Info Tambahan : Hubungi pelanggan dulu sebelum ke lokasi terimakasih |40000802|MYDITA"/>
    <m/>
    <m/>
    <m/>
    <e v="#NUM!"/>
    <e v="#NUM!"/>
    <x v="1"/>
  </r>
  <r>
    <n v="1131"/>
    <n v="1002636148"/>
    <n v="3"/>
    <x v="6"/>
    <n v="4"/>
    <s v="PEKALONGAN"/>
    <s v="TEGAL"/>
    <s v="TEG"/>
    <s v="REG"/>
    <s v="AO"/>
    <x v="0"/>
    <m/>
    <s v="MIE - SEND SURVEY"/>
    <s v="RBS-Regional 3"/>
    <d v="2026-10-14T09:32:49"/>
    <d v="2026-10-15T14:20:07"/>
    <n v="69409825"/>
    <m/>
    <n v="142212128415"/>
    <s v="KERETA API WISATA"/>
    <s v="ODP-TEG-FCL/068"/>
    <s v="WO066482953"/>
    <m/>
    <m/>
    <m/>
    <n v="109.1427503"/>
    <n v="-6.8673133999999996"/>
    <s v="AMRBS;403095;REG3;BAYU;085100296564;PIC 085159225797;HSI 50MB;Snlg.gambir@gmail.com"/>
    <s v="Account Manager"/>
    <m/>
    <m/>
    <m/>
    <m/>
    <m/>
    <m/>
    <m/>
    <m/>
    <s v="Management Janji"/>
    <s v="2026-10-19 11:00:00|Nama : BP DESVA YUDA (SPV) No Hp : 085159225797 No Hp Alternatif :  Tanggal : 19 Oktober 2026 Interval : SIANG Note : Mohon hubungi pelanggan terlebih dahulu|40981182|MYDITA"/>
    <s v="FCC"/>
    <s v="14-10-2026 09:39:59"/>
    <d v="2026-10-19T11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9T11:00:00"/>
    <s v="2026-10-19 11:00:00|Nama : BP DESVA YUDA (SPV) No Hp : 085159225797 No Hp Alternatif :  Tanggal : 19 Oktober 2026 Interval : SIANG Note : Mohon hubungi pelanggan terlebih dahulu|40981182|MYDITA"/>
    <m/>
    <m/>
    <m/>
    <e v="#NUM!"/>
    <e v="#NUM!"/>
    <x v="1"/>
  </r>
  <r>
    <n v="1132"/>
    <n v="1002629774"/>
    <n v="3"/>
    <x v="6"/>
    <n v="4"/>
    <s v="PEKALONGAN"/>
    <s v="TEGAL"/>
    <s v="TEG"/>
    <s v="REG"/>
    <s v="AO"/>
    <x v="0"/>
    <s v="1P INET"/>
    <s v="CC - HD1A - INPROGRESS UNCONTACTED"/>
    <s v="RBS-Regional 3"/>
    <d v="2026-10-09T13:56:17"/>
    <d v="2026-10-14T14:12:46"/>
    <n v="69406144"/>
    <m/>
    <m/>
    <s v="PT YONG CHENG INDONESIA"/>
    <m/>
    <s v="WO065967770"/>
    <m/>
    <m/>
    <m/>
    <n v="109.111232"/>
    <n v="-6.8514999999999997"/>
    <s v="MD|MYDB-20261007270426|DN00001/MN00377|PT YONG CHENG INDONESIA|081548917647"/>
    <s v="MYDIGIBIZPARTNER"/>
    <m/>
    <m/>
    <m/>
    <m/>
    <m/>
    <m/>
    <m/>
    <m/>
    <s v="Management Janji"/>
    <s v="2026-10-08 15:00:00 | M Janji : (JAMIS/9/OKTOBER/2026) jam Pasang : 09:00 Note : hubungi pelanggan jika ingin kelokasi"/>
    <s v="FCC"/>
    <d v="2026-09-10T14:10:27"/>
    <d v="2026-10-08T00:00:00"/>
    <m/>
    <s v="FCC"/>
    <s v="X"/>
    <s v="NO ADDON"/>
    <m/>
    <s v="UNCONTACTED : Telepon Tidak Diangkat - RNA Putri Arviyanti 40971304|MYDITA"/>
    <s v="HSI Bisnis Promo Hari Pelanggan Nasional PSB 70% - 50 Mbps"/>
    <s v="INDIBIZ"/>
    <m/>
    <m/>
    <d v="2026-10-08T15:00:00"/>
    <s v="2026-10-08 15:00:00 | M Janji : (JAMIS/9/OKTOBER/2026) jam Pasang : 09:00 Note : hubungi pelanggan jika ingin kelokasi"/>
    <m/>
    <m/>
    <m/>
    <e v="#NUM!"/>
    <e v="#NUM!"/>
    <x v="1"/>
  </r>
  <r>
    <n v="1133"/>
    <n v="1002633302"/>
    <n v="3"/>
    <x v="6"/>
    <n v="4"/>
    <s v="PEKALONGAN"/>
    <s v="TEGAL"/>
    <s v="TEG"/>
    <s v="REG"/>
    <s v="AO"/>
    <x v="0"/>
    <m/>
    <s v="CANCEL COMPLETED"/>
    <s v="RBS-Regional 3"/>
    <d v="2026-10-12T15:05:32"/>
    <d v="2026-10-12T18:12:37"/>
    <n v="69408791"/>
    <m/>
    <n v="142212128404"/>
    <s v="KERETA API PARIWISATA"/>
    <s v="ODP-TEG-FS/012"/>
    <m/>
    <m/>
    <m/>
    <m/>
    <n v="109.14237850000001"/>
    <n v="-6.8674755999999997"/>
    <s v="AMRBS;403095;REG3;BAYU;085100296564;PIC 085159225797;HSI 50MB;Snlg.gambir@gmail.com"/>
    <s v="Account Manager"/>
    <m/>
    <m/>
    <m/>
    <m/>
    <m/>
    <m/>
    <m/>
    <m/>
    <m/>
    <m/>
    <m/>
    <d v="2026-12-10T15:25:51"/>
    <m/>
    <m/>
    <s v="REJECT_FCC"/>
    <s v="X"/>
    <s v="NO ADDON"/>
    <m/>
    <s v="DECLINE : Decline - Pindah Segmentasi Ghina Swanti Ariesa 40941148|MYDITA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s v="DECLINE : Decline - Pindah Segmentasi Ghina Swanti Ariesa 40941148|MYDITA"/>
    <m/>
    <m/>
    <m/>
    <m/>
    <m/>
    <e v="#NUM!"/>
    <e v="#NUM!"/>
    <x v="1"/>
  </r>
  <r>
    <n v="1134"/>
    <n v="1002625905"/>
    <n v="3"/>
    <x v="6"/>
    <n v="4"/>
    <s v="PEKALONGAN"/>
    <s v="TEGAL"/>
    <s v="TEG"/>
    <s v="REG"/>
    <s v="AO"/>
    <x v="0"/>
    <s v="1P INET"/>
    <s v="98 | OSS - CANCEL COMPLETE"/>
    <s v="RBS-Regional 3"/>
    <d v="2026-10-07T11:55:41"/>
    <d v="2026-10-09T14:07:06"/>
    <n v="69405734"/>
    <m/>
    <n v="142212128320"/>
    <s v="MR J SUITES"/>
    <s v="ODP-TEG-FBP/045 FBP/D03/045.01"/>
    <s v="WO065925139"/>
    <m/>
    <m/>
    <m/>
    <n v="109.13191399999999"/>
    <n v="-6.8664100000000001"/>
    <s v="|MN02086|MYIA-039136981224/POI/C wahyu Hadhi/081776521117/mrjsuitessyariah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"/>
    <s v="FCC"/>
    <d v="2026-07-10T12:10:19"/>
    <d v="2026-10-08T08:00:00"/>
    <s v="Kendala Pelanggan"/>
    <s v="CANCEL"/>
    <s v="X"/>
    <s v="NO ADDON"/>
    <m/>
    <s v="Cancel Completed"/>
    <s v="HSI Bisnis Promo Hari Pelanggan Nasional PSB 70% - 150 Mbps"/>
    <s v="INDIBIZ"/>
    <m/>
    <m/>
    <d v="2026-10-08T08:00:00"/>
    <s v="2026-10-08 08:00:00 | Tanggal pemasangan: 08/10/2026 Jam pemasangan : pagi / siang Info Tambahan : Hubungi pelanggan dulu sebelum ke lokasi. terima kasih"/>
    <m/>
    <m/>
    <m/>
    <e v="#NUM!"/>
    <e v="#NUM!"/>
    <x v="1"/>
  </r>
  <r>
    <n v="1135"/>
    <n v="1002626915"/>
    <n v="3"/>
    <x v="6"/>
    <n v="4"/>
    <s v="PEKALONGAN"/>
    <s v="TEGAL"/>
    <s v="TEG"/>
    <s v="REG"/>
    <s v="AO"/>
    <x v="0"/>
    <s v="1P INET"/>
    <s v="98 | OSS - CANCEL COMPLETE"/>
    <s v="RBS-Regional 3"/>
    <d v="2026-10-07T18:19:40"/>
    <d v="2026-10-09T13:57:12"/>
    <n v="69406144"/>
    <m/>
    <n v="142212128328"/>
    <s v="PT YONG CHENG INDONESIA"/>
    <s v="ODP-TEG-FBC/036 FBC/D04/036.01"/>
    <s v="WO065967770"/>
    <m/>
    <m/>
    <m/>
    <n v="109.110519960522"/>
    <n v="-6.8511951410548999"/>
    <s v="MD|MYDB-20261007270426|DN00001/MN00377|PT YONG CHENG INDONESIA|081548917647"/>
    <s v="MYDIGIBIZPARTNER"/>
    <m/>
    <m/>
    <m/>
    <m/>
    <m/>
    <m/>
    <m/>
    <m/>
    <s v="Management Janji"/>
    <s v="2026-10-08 15:00:00 | M Janji : (JAMIS/9/OKTOBER/2026) jam Pasang : 09:00 Note : hubungi pelanggan jika ingin kelokasi"/>
    <s v="FCC"/>
    <d v="2026-07-10T18:24:54"/>
    <d v="2026-10-08T15:00:00"/>
    <s v="Kendala Teknik"/>
    <s v="CANCEL"/>
    <s v="X"/>
    <s v="NO ADDON"/>
    <m/>
    <s v="Cancel Completed"/>
    <s v="HSI Bisnis Promo Hari Pelanggan Nasional PSB 70% - 50 Mbps"/>
    <s v="INDIBIZ"/>
    <m/>
    <m/>
    <d v="2026-10-08T15:00:00"/>
    <s v="2026-10-08 15:00:00 | M Janji : (JAMIS/9/OKTOBER/2026) jam Pasang : 09:00 Note : hubungi pelanggan jika ingin kelokasi"/>
    <m/>
    <m/>
    <m/>
    <e v="#NUM!"/>
    <e v="#NUM!"/>
    <x v="1"/>
  </r>
  <r>
    <n v="1136"/>
    <n v="1002635067"/>
    <n v="3"/>
    <x v="6"/>
    <n v="4"/>
    <s v="PEKALONGAN"/>
    <s v="SLAWI"/>
    <s v="ADW"/>
    <s v="REG"/>
    <s v="AO"/>
    <x v="0"/>
    <s v="1P INET"/>
    <s v="Completed (PS)"/>
    <s v="RBS-Regional 3"/>
    <d v="2026-10-13T13:44:40"/>
    <d v="2026-10-14T12:27:11"/>
    <n v="69409425"/>
    <m/>
    <n v="146282105783"/>
    <s v="KANTOR KEPALA DESA KALIWADAS"/>
    <s v="ODP-ADW-FE/012 FE/D01/012"/>
    <s v="WO066334714"/>
    <m/>
    <m/>
    <m/>
    <n v="109.119255"/>
    <n v="-6.9285300000000003"/>
    <s v="|MN00292|MYIA-001856410675/POI/Nur Alimin/081936691482/pemdeskaliwadas12@gmail.com"/>
    <s v="MYIB_ASSISTANT"/>
    <m/>
    <m/>
    <m/>
    <m/>
    <m/>
    <m/>
    <m/>
    <m/>
    <s v="Management Janji"/>
    <s v="2026-10-14 11:00:00 | Tanggal: 14/10/2026 Jam Pasang: 08.00 - 12.00 Note: Hubungi sebelum ke lokasi, terimakasih. "/>
    <s v="FCC"/>
    <s v="13-10-2026 14:25:23"/>
    <d v="2026-10-14T11:00:00"/>
    <m/>
    <s v="PS"/>
    <s v="ADIWERNA"/>
    <s v="NO ADDON"/>
    <n v="20261014"/>
    <s v="Completed"/>
    <s v="HSI Bisnis Basic Promo Hari Pelanggan Nasional PSB 70% - 50 Mbps"/>
    <s v="INDIBIZ"/>
    <m/>
    <m/>
    <d v="2026-10-14T11:00:00"/>
    <s v="2026-10-14 11:00:00 | Tanggal: 14/10/2026 Jam Pasang: 08.00 - 12.00 Note: Hubungi sebelum ke lokasi, terimakasih. "/>
    <n v="2026"/>
    <n v="10"/>
    <n v="14"/>
    <d v="2026-10-14T00:00:00"/>
    <n v="-0.45833333333575865"/>
    <x v="0"/>
  </r>
  <r>
    <n v="1137"/>
    <n v="1002635826"/>
    <n v="3"/>
    <x v="6"/>
    <n v="4"/>
    <s v="PEKALONGAN"/>
    <s v="SLAWI"/>
    <s v="ADW"/>
    <s v="REG"/>
    <s v="AO"/>
    <x v="0"/>
    <s v="1P INET"/>
    <s v="Completed (PS)"/>
    <s v="RBS-Regional 3"/>
    <d v="2026-10-13T18:19:39"/>
    <d v="2026-10-14T13:42:30"/>
    <n v="69409720"/>
    <m/>
    <n v="146282105782"/>
    <s v="SD NEGERI GEMBONG 02 KEC TALANG"/>
    <s v="ODP-ADW-FJ/062 FJ/D03/062.01"/>
    <s v="WO066362800"/>
    <m/>
    <m/>
    <m/>
    <n v="109.142664"/>
    <n v="-6.9336770000000003"/>
    <s v="|MN00292|MYIA-070714882811/POI/Abdul Ghopur/081519359069/sdnegerigembong@gmail.com"/>
    <s v="MYIB_ASSISTANT"/>
    <m/>
    <m/>
    <m/>
    <m/>
    <m/>
    <m/>
    <m/>
    <m/>
    <s v="Management Janji"/>
    <s v="2026-10-14 15:00:00 | Nama Pic : bp Abdul Ghopur No Hp Pic : 081519359069 No alt : - Jam Pemasangan : siang  Tanggal Pemasangan : 14 Oktober 2026"/>
    <s v="FCC"/>
    <s v="13-10-2026 18:25:05"/>
    <d v="2026-10-14T15:00:00"/>
    <m/>
    <s v="PS"/>
    <s v="ADIWERNA"/>
    <s v="NO ADDON"/>
    <n v="20261014"/>
    <s v="Completed"/>
    <s v="HSI Bisnis Basic Promo Hari Pelanggan Nasional PSB 70% - 50 Mbps"/>
    <s v="INDIBIZ"/>
    <m/>
    <m/>
    <d v="2026-10-14T15:00:00"/>
    <s v="2026-10-14 15:00:00 | Nama Pic : bp Abdul Ghopur No Hp Pic : 081519359069 No alt : - Jam Pemasangan : siang  Tanggal Pemasangan : 14 Oktober 2026"/>
    <n v="2026"/>
    <n v="10"/>
    <n v="14"/>
    <d v="2026-10-14T00:00:00"/>
    <n v="-0.625"/>
    <x v="0"/>
  </r>
  <r>
    <n v="1138"/>
    <n v="1002636280"/>
    <n v="3"/>
    <x v="6"/>
    <n v="4"/>
    <s v="PEKALONGAN"/>
    <s v="SLAWI"/>
    <s v="ADW"/>
    <s v="REG"/>
    <s v="AO"/>
    <x v="0"/>
    <s v="1P INET"/>
    <s v="Completed (PS)"/>
    <s v="RBS-Regional 3"/>
    <d v="2026-10-14T10:14:40"/>
    <d v="2026-10-15T12:34:43"/>
    <n v="69409903"/>
    <m/>
    <n v="146282105784"/>
    <s v="SDN GUMALAR 02 ADIWERNA"/>
    <s v="ODP-ADW-FL/031 FL/D01/031.01"/>
    <s v="WO066384528"/>
    <m/>
    <m/>
    <m/>
    <n v="109.1036276"/>
    <n v="-6.9255718999999996"/>
    <s v="|MN00292|MYIA-099055820531/POI/Feri Aniah Gusnawati/0895360836780/aniahferi88@gmail.com"/>
    <s v="MYIB_ASSISTANT"/>
    <m/>
    <m/>
    <m/>
    <m/>
    <m/>
    <m/>
    <m/>
    <m/>
    <s v="Management Janji"/>
    <s v="2026-10-15 08:00:00 | Jam pemasangan : 12.00 Info Tambahan : Hubungi pelanggan dulu sebelum ke lokasi terimakasih  "/>
    <s v="FCC"/>
    <s v="14-10-2026 10:25:05"/>
    <d v="2026-10-15T08:00:00"/>
    <m/>
    <s v="PS"/>
    <s v="ADIWERNA"/>
    <s v="NO ADDON"/>
    <n v="20261015"/>
    <s v="Completed"/>
    <s v="HSI Bisnis Promo Hari Pelanggan Nasional PSB 70% - 50 Mbps"/>
    <s v="INDIBIZ"/>
    <m/>
    <m/>
    <d v="2026-10-15T08:00:00"/>
    <s v="2026-10-15 08:00:00 | Jam pemasangan : 12.00 Info Tambahan : Hubungi pelanggan dulu sebelum ke lokasi terimakasih  "/>
    <n v="2026"/>
    <n v="10"/>
    <n v="15"/>
    <d v="2026-10-15T00:00:00"/>
    <n v="-0.33333333333575865"/>
    <x v="0"/>
  </r>
  <r>
    <n v="1139"/>
    <n v="1002621459"/>
    <n v="3"/>
    <x v="6"/>
    <n v="4"/>
    <s v="PEKALONGAN"/>
    <s v="SLAWI"/>
    <s v="BLU"/>
    <s v="REG"/>
    <s v="AO"/>
    <x v="0"/>
    <s v="1P INET"/>
    <s v="Completed (PS)"/>
    <s v="RBS-Regional 3"/>
    <d v="2026-10-04T15:28:34"/>
    <d v="2026-10-05T12:51:15"/>
    <n v="69403954"/>
    <m/>
    <n v="142206131459"/>
    <s v="TOKO EMAS H AMINAH DJAMALI"/>
    <s v="ODP-BLU-FA/057"/>
    <s v="WO065714808"/>
    <m/>
    <m/>
    <m/>
    <n v="109.025111"/>
    <n v="-7.0946629999999997"/>
    <s v="|MN01881|MYIA-005380638838/POI/agunh suprayogi/081542845483/suprayogiagung003@gmail.com"/>
    <s v="MYIB_ASSISTANT"/>
    <m/>
    <m/>
    <m/>
    <m/>
    <m/>
    <m/>
    <m/>
    <m/>
    <s v="Management Janji"/>
    <s v="2026-10-05 15:00:00 | Nama : BP AGUNG SUPRAYOGI  No Hp : 081542845483 No Alt :  Tgl Pemasangan : 05 Oktober 2026 Interval : PAGI  Note : Hubungi pelanggan terlebih dahulu"/>
    <s v="FCC"/>
    <d v="2026-04-10T15:40:05"/>
    <d v="2026-10-05T15:00:00"/>
    <m/>
    <s v="PS"/>
    <s v="X"/>
    <s v="NO ADDON"/>
    <n v="20261005"/>
    <s v="Completed"/>
    <s v="HSI Bisnis Basic Promo Hari Pelanggan Nasional PSB 70% - 100 Mbps"/>
    <s v="INDIBIZ"/>
    <m/>
    <m/>
    <d v="2026-10-05T15:00:00"/>
    <s v="2026-10-05 15:00:00 | Nama : BP AGUNG SUPRAYOGI  No Hp : 081542845483 No Alt :  Tgl Pemasangan : 05 Oktober 2026 Interval : PAGI  Note : Hubungi pelanggan terlebih dahulu"/>
    <n v="2026"/>
    <n v="10"/>
    <n v="5"/>
    <d v="2026-10-05T00:00:00"/>
    <n v="-0.625"/>
    <x v="0"/>
  </r>
  <r>
    <n v="1140"/>
    <n v="1002622376"/>
    <n v="3"/>
    <x v="6"/>
    <n v="4"/>
    <s v="PEKALONGAN"/>
    <s v="SLAWI"/>
    <s v="BLU"/>
    <s v="REG"/>
    <s v="AO"/>
    <x v="0"/>
    <m/>
    <s v="Completed (PS)"/>
    <s v="RBS-Regional 3"/>
    <d v="2026-10-05T13:07:53"/>
    <d v="2026-10-05T14:35:59"/>
    <n v="69402401"/>
    <m/>
    <n v="142206131460"/>
    <s v="JNE CABANG BOJONG"/>
    <s v="ODP-BLU-FJ/026"/>
    <s v="WO065769913"/>
    <m/>
    <m/>
    <m/>
    <n v="109.150226"/>
    <n v="-7.1547739999999997"/>
    <s v="|MN00292|MYIA-045855053348/POI/Fathul Mu&amp; 39;in/087725785507/muinfathul399@gmail.com"/>
    <s v="Sales Profesional"/>
    <m/>
    <m/>
    <m/>
    <m/>
    <m/>
    <m/>
    <m/>
    <m/>
    <s v="Management Janji"/>
    <s v="2026-10-02 11:00:00 | Nama PIC : bapak fathul  No HP :  087725785507  Alt :   M Janji : (JUMAT/2/oktober/2026)  jam Pasang : 09:00  Note : hubungi pelanggan jika ingin kelokasi"/>
    <s v="FCC"/>
    <d v="2026-05-10T13:40:15"/>
    <m/>
    <m/>
    <s v="PS"/>
    <s v="X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2 11:00:00 | Nama PIC : bapak fathul  No HP :  087725785507  Alt :   M Janji : (JUMAT/2/oktober/2026)  jam Pasang : 09:00  Note : hubungi pelanggan jika ingin kelokasi"/>
    <n v="2026"/>
    <n v="10"/>
    <n v="5"/>
    <d v="2026-10-05T00:00:00"/>
    <n v="-0.29166666666424135"/>
    <x v="0"/>
  </r>
  <r>
    <n v="1141"/>
    <n v="1002622928"/>
    <n v="3"/>
    <x v="6"/>
    <n v="4"/>
    <s v="PEKALONGAN"/>
    <s v="SLAWI"/>
    <s v="BLU"/>
    <s v="REG"/>
    <s v="AO"/>
    <x v="0"/>
    <m/>
    <s v="Completed (PS)"/>
    <s v="RBS-Regional 3"/>
    <d v="2026-10-05T15:43:20"/>
    <d v="2026-10-05T17:46:25"/>
    <n v="69402809"/>
    <m/>
    <n v="142206131461"/>
    <s v="TOKO ADI"/>
    <s v="ODP-BLU-FC/117"/>
    <s v="WO065793295"/>
    <m/>
    <m/>
    <m/>
    <n v="109.114581044543"/>
    <n v="-7.0474209618124197"/>
    <s v="MD|MYDB-20261001270138|DN00001/MN00377|TOKO ADI|083190715468"/>
    <s v="MYDIGIBIZPARTNER"/>
    <m/>
    <m/>
    <m/>
    <m/>
    <m/>
    <m/>
    <m/>
    <m/>
    <s v="Management Janji"/>
    <s v="2026-10-03 08:00:00 | Nama : BAPA ANGGER  No HP : 083190715468  No Alternatif :  M Janji : 03/10/2026  Jam Pasang : Pagi  NoteÃ‚Â :  Hubungi terlebih dahulu sebelum ke lokasi  "/>
    <s v="FCC"/>
    <d v="2026-05-10T16:25:46"/>
    <m/>
    <m/>
    <s v="PS"/>
    <s v="X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3 08:00:00 | Nama : BAPA ANGGER  No HP : 083190715468  No Alternatif :  M Janji : 03/10/2026  Jam Pasang : Pagi  NoteÃ‚Â :  Hubungi terlebih dahulu sebelum ke lokasi  "/>
    <n v="2026"/>
    <n v="10"/>
    <n v="5"/>
    <d v="2026-10-05T00:00:00"/>
    <n v="-0.29166666666424135"/>
    <x v="0"/>
  </r>
  <r>
    <n v="1142"/>
    <n v="1002626857"/>
    <n v="3"/>
    <x v="6"/>
    <n v="4"/>
    <s v="PEKALONGAN"/>
    <s v="SLAWI"/>
    <s v="BLU"/>
    <s v="REG"/>
    <s v="AO"/>
    <x v="0"/>
    <s v="1P INET"/>
    <s v="Completed (PS)"/>
    <s v="RBS-Regional 3"/>
    <d v="2026-10-07T17:08:34"/>
    <d v="2026-10-08T15:49:07"/>
    <n v="69406126"/>
    <m/>
    <n v="142206131464"/>
    <s v="SD NEGERI SRENGSENG 01 KEC PAGERBARANG"/>
    <s v="ODP-BLU-FAA/005 FAA/D02/005.01"/>
    <s v="WO065962724"/>
    <m/>
    <m/>
    <m/>
    <n v="109.030790962278"/>
    <n v="-7.0439620733419197"/>
    <s v="MD|MYDB-20261007270436|DN00001/MN00377|SD NEGERI SRENGSENG 01 KEC PAGERBARANG|082314860494"/>
    <s v="MYDIGIBIZPARTNER"/>
    <m/>
    <m/>
    <m/>
    <m/>
    <m/>
    <m/>
    <m/>
    <m/>
    <s v="Management Janji"/>
    <s v="2026-10-08 15:00:00 | M Janji : (Kamis/8/OKTOBER/2026) jam Pasang : 09:00 Note : hubungi pelanggan jika ingin kelokasi"/>
    <s v="FCC"/>
    <d v="2026-07-10T17:40:11"/>
    <d v="2026-10-08T15:00:00"/>
    <m/>
    <s v="PS"/>
    <s v="X"/>
    <s v="NO ADDON"/>
    <n v="20261008"/>
    <s v="Completed"/>
    <s v="HSI Bisnis Basic Promo Hari Pelanggan Nasional PSB 70% - 50 Mbps"/>
    <s v="INDIBIZ"/>
    <m/>
    <m/>
    <d v="2026-10-08T15:00:00"/>
    <s v="2026-10-08 15:00:00 | M Janji : (Kamis/8/OKTOBER/2026) jam Pasang : 09:00 Note : hubungi pelanggan jika ingin kelokasi"/>
    <n v="2026"/>
    <n v="10"/>
    <n v="8"/>
    <d v="2026-10-08T00:00:00"/>
    <n v="-0.625"/>
    <x v="0"/>
  </r>
  <r>
    <n v="1143"/>
    <n v="1002627625"/>
    <n v="3"/>
    <x v="6"/>
    <n v="4"/>
    <s v="PEKALONGAN"/>
    <s v="SLAWI"/>
    <s v="BLU"/>
    <s v="REG"/>
    <s v="AO"/>
    <x v="0"/>
    <m/>
    <s v="Completed (PS)"/>
    <s v="RBS-Regional 3"/>
    <d v="2026-10-08T13:02:31"/>
    <d v="2026-10-08T19:34:26"/>
    <n v="69404805"/>
    <m/>
    <n v="142206131467"/>
    <s v="Cv berkah nasa"/>
    <s v="ODP-BLU-FS/019"/>
    <s v="WO066010332"/>
    <m/>
    <m/>
    <m/>
    <n v="108.977649"/>
    <n v="-7.0930669999999996"/>
    <s v="|MN00377|MYIA-078846290093/POI/ISROHU NAZA/083861403103/isrohunaza03@gmail.com"/>
    <s v="Sales Profesional"/>
    <m/>
    <m/>
    <m/>
    <m/>
    <m/>
    <m/>
    <m/>
    <m/>
    <s v="Management Janji"/>
    <s v="2026-10-07 08:00:00 | Waktu pemasangan: 06 oktober 2026  Jam pemasangan : 08.00 - 12.00  Mohon hubungi pelanggan sebelum ke lokasi   Terima kasih  "/>
    <s v="FCC"/>
    <d v="2026-08-10T13:40:32"/>
    <m/>
    <m/>
    <s v="PS"/>
    <s v="X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7 08:00:00 | Waktu pemasangan: 06 oktober 2026  Jam pemasangan : 08.00 - 12.00  Mohon hubungi pelanggan sebelum ke lokasi   Terima kasih  "/>
    <n v="2026"/>
    <n v="10"/>
    <n v="8"/>
    <d v="2026-10-08T00:00:00"/>
    <n v="-0.29166666666424135"/>
    <x v="0"/>
  </r>
  <r>
    <n v="1144"/>
    <n v="1002627083"/>
    <n v="3"/>
    <x v="6"/>
    <n v="4"/>
    <s v="PEKALONGAN"/>
    <s v="SLAWI"/>
    <s v="BLU"/>
    <s v="REG"/>
    <s v="AO"/>
    <x v="0"/>
    <s v="1P INET"/>
    <s v="Completed (PS)"/>
    <s v="RBS-Regional 3"/>
    <d v="2026-10-08T08:41:35"/>
    <d v="2026-10-08T15:22:03"/>
    <n v="69406218"/>
    <m/>
    <n v="142206131469"/>
    <s v="SD NEGERI KARANGDAWA 01"/>
    <s v="ODP-BLU-FY/002"/>
    <s v="WO065983190"/>
    <m/>
    <m/>
    <m/>
    <n v="109.03451789170499"/>
    <n v="-7.0716829434104502"/>
    <s v="MD|MYDB-20261007270437|DN00001/MN00377|SD NEGERI KARANGDAWA 01|083113510368"/>
    <s v="MYDIGIBIZPARTNER"/>
    <m/>
    <m/>
    <m/>
    <m/>
    <m/>
    <m/>
    <m/>
    <m/>
    <s v="Management Janji"/>
    <s v="2026-10-10 08:00:00 | Tanggal: 10/10/2026 Jam Pasang: 08.00 - 12.00 Note: Hubungi sebelum ke lokasi, terimakasih. "/>
    <s v="FCC"/>
    <d v="2026-08-10T08:55:26"/>
    <d v="2026-10-10T08:00:00"/>
    <m/>
    <s v="PS"/>
    <s v="X"/>
    <s v="NO ADDON"/>
    <n v="20261008"/>
    <s v="Completed"/>
    <s v="HSI Bisnis Basic Promo Hari Pelanggan Nasional PSB 70% - 50 Mbps"/>
    <s v="INDIBIZ"/>
    <m/>
    <m/>
    <d v="2026-10-10T08:00:00"/>
    <s v="2026-10-10 08:00:00 | Tanggal: 10/10/2026 Jam Pasang: 08.00 - 12.00 Note: Hubungi sebelum ke lokasi, terimakasih. "/>
    <n v="2026"/>
    <n v="10"/>
    <n v="8"/>
    <d v="2026-10-08T00:00:00"/>
    <n v="-2.3333333333357587"/>
    <x v="0"/>
  </r>
  <r>
    <n v="1145"/>
    <n v="1002618011"/>
    <n v="3"/>
    <x v="6"/>
    <n v="4"/>
    <s v="PEKALONGAN"/>
    <s v="SLAWI"/>
    <s v="BLU"/>
    <s v="REG"/>
    <s v="AO"/>
    <x v="0"/>
    <s v="1P INET"/>
    <s v="102 | FOLLOW UP COMPLETED"/>
    <s v="RBS-Regional 3"/>
    <d v="2026-10-01T14:04:34"/>
    <d v="2026-10-05T13:07:52"/>
    <n v="69402401"/>
    <m/>
    <n v="142206131448"/>
    <s v="JNE CABANG BOJONG"/>
    <s v="ODP-BLU-FE/052 FE/D03/052.01"/>
    <s v="WO065496027"/>
    <m/>
    <m/>
    <m/>
    <n v="109.150515"/>
    <n v="-7.1563602999999896"/>
    <s v="|MN00292|MYIA-045855053348/POI/Fathul Mu&amp; 39;in/087725785507/muinfathul399@gmail.com"/>
    <s v="MYIB_ASSISTANT"/>
    <m/>
    <m/>
    <m/>
    <m/>
    <m/>
    <m/>
    <m/>
    <m/>
    <s v="Management Janji"/>
    <s v="2026-10-02 11:00:00 | Nama PIC : bapak fathul No HP : 087725785507 Alt :  M Janji : (JUMAT/2/oktober/2026) jam Pasang : 09:00 Note : hubungi pelanggan jika ingin kelokasi"/>
    <s v="FCC"/>
    <d v="2026-01-10T14:10:17"/>
    <d v="2026-10-02T11:00:00"/>
    <m/>
    <s v="REVOKE"/>
    <s v="X"/>
    <s v="NO ADDON"/>
    <m/>
    <s v="Follow Up Revoke Completed, New Order ID : SC1002622376"/>
    <s v="HSI Bisnis Basic Promo Hari Pelanggan Nasional PSB 70% - 50 Mbps"/>
    <s v="INDIBIZ"/>
    <m/>
    <m/>
    <d v="2026-10-02T11:00:00"/>
    <s v="2026-10-02 11:00:00 | Nama PIC : bapak fathul No HP : 087725785507 Alt :  M Janji : (JUMAT/2/oktober/2026) jam Pasang : 09:00 Note : hubungi pelanggan jika ingin kelokasi"/>
    <m/>
    <m/>
    <m/>
    <e v="#NUM!"/>
    <e v="#NUM!"/>
    <x v="1"/>
  </r>
  <r>
    <n v="1146"/>
    <n v="1002619152"/>
    <n v="3"/>
    <x v="6"/>
    <n v="4"/>
    <s v="PEKALONGAN"/>
    <s v="SLAWI"/>
    <s v="BLU"/>
    <s v="REG"/>
    <s v="AO"/>
    <x v="0"/>
    <s v="1P INET"/>
    <s v="102 | FOLLOW UP COMPLETED"/>
    <s v="RBS-Regional 3"/>
    <d v="2026-10-02T09:35:35"/>
    <d v="2026-10-05T15:43:19"/>
    <n v="69402809"/>
    <m/>
    <n v="142206131450"/>
    <s v="TOKO ADI"/>
    <s v="ODP-BLU-FC/117 FC/D02/117.01"/>
    <s v="WO065548010"/>
    <m/>
    <m/>
    <m/>
    <n v="109.114648886024"/>
    <n v="-7.0479969286918296"/>
    <s v="MD|MYDB-20261001270138|DN00001/MN00377|TOKO ADI|083190715468"/>
    <s v="MYDIGIBIZPARTNER"/>
    <m/>
    <m/>
    <m/>
    <m/>
    <m/>
    <m/>
    <m/>
    <m/>
    <s v="Management Janji"/>
    <s v="2026-10-03 08:00:00 | Nama : BAPA ANGGER No HP : 083190715468 No Alternatif : M Janji : 03/10/2026 Jam Pasang : Pagi NoteÃ‚Â :  Hubungi terlebih dahulu sebelum ke lokasi "/>
    <s v="FCC"/>
    <d v="2026-02-10T09:40:29"/>
    <d v="2026-10-03T08:00:00"/>
    <s v="Kendala Pelanggan"/>
    <s v="REVOKE"/>
    <s v="X"/>
    <s v="NO ADDON"/>
    <m/>
    <s v="Follow Up Revoke Completed, New Order ID : SC1002622928"/>
    <s v="HSI Bisnis Promo Hari Pelanggan Nasional PSB 70% - 200 Mbps"/>
    <s v="INDIBIZ"/>
    <m/>
    <m/>
    <d v="2026-10-03T08:00:00"/>
    <s v="2026-10-03 08:00:00 | Nama : BAPA ANGGER No HP : 083190715468 No Alternatif : M Janji : 03/10/2026 Jam Pasang : Pagi NoteÃ‚Â :  Hubungi terlebih dahulu sebelum ke lokasi "/>
    <m/>
    <m/>
    <m/>
    <e v="#NUM!"/>
    <e v="#NUM!"/>
    <x v="1"/>
  </r>
  <r>
    <n v="1147"/>
    <n v="1002623785"/>
    <n v="3"/>
    <x v="6"/>
    <n v="4"/>
    <s v="PEKALONGAN"/>
    <s v="SLAWI"/>
    <s v="BLU"/>
    <s v="REG"/>
    <s v="AO"/>
    <x v="0"/>
    <s v="1P INET"/>
    <s v="102 | FOLLOW UP COMPLETED"/>
    <s v="RBS-Regional 3"/>
    <d v="2026-10-06T10:19:40"/>
    <d v="2026-10-08T13:02:31"/>
    <n v="69404805"/>
    <m/>
    <n v="142206131463"/>
    <s v="Cv berkah nasa"/>
    <s v="ODP-BLU-FS/019 FS/D04/019.01"/>
    <s v="WO065834008"/>
    <m/>
    <m/>
    <m/>
    <n v="108.97767399999999"/>
    <n v="-7.09239"/>
    <s v="|MN00377|MYIA-078846290093/POI/ISROHU NAZA/083861403103/isrohunaza03@gmail.com"/>
    <s v="MYIB_ASSISTANT"/>
    <m/>
    <m/>
    <m/>
    <m/>
    <m/>
    <m/>
    <m/>
    <m/>
    <s v="Management Janji"/>
    <s v="2026-10-07 08:00:00 | Waktu pemasangan: 06 oktober 2026 Jam pemasangan : 08.00 - 12.00 Mohon hubungi pelanggan sebelum ke lokasi  Terima kasih "/>
    <s v="FCC"/>
    <d v="2026-06-10T10:24:53"/>
    <d v="2026-10-07T08:00:00"/>
    <m/>
    <s v="REVOKE"/>
    <s v="X"/>
    <s v="NO ADDON"/>
    <m/>
    <s v="Follow Up Revoke Completed, New Order ID : SC1002627625"/>
    <s v="HSI Bisnis Promo Hari Pelanggan Nasional PSB 70% - 200 Mbps"/>
    <s v="INDIBIZ"/>
    <m/>
    <m/>
    <d v="2026-10-07T08:00:00"/>
    <s v="2026-10-07 08:00:00 | Waktu pemasangan: 06 oktober 2026 Jam pemasangan : 08.00 - 12.00 Mohon hubungi pelanggan sebelum ke lokasi  Terima kasih "/>
    <m/>
    <m/>
    <m/>
    <e v="#NUM!"/>
    <e v="#NUM!"/>
    <x v="1"/>
  </r>
  <r>
    <n v="1148"/>
    <n v="1002631021"/>
    <n v="3"/>
    <x v="6"/>
    <n v="4"/>
    <s v="PEKALONGAN"/>
    <s v="SLAWI"/>
    <s v="SLW"/>
    <s v="REG"/>
    <s v="AO"/>
    <x v="0"/>
    <s v="1P INET"/>
    <s v="Completed (PS)"/>
    <s v="RBS-Regional 3"/>
    <d v="2026-10-10T14:59:34"/>
    <d v="2026-10-12T12:22:59"/>
    <n v="69407975"/>
    <m/>
    <n v="142283120051"/>
    <s v="SDN DUKUHWARU 04"/>
    <s v="ODP-SLW-FAC/022 FAC/D04/022.01"/>
    <s v="WO066163231"/>
    <m/>
    <m/>
    <m/>
    <n v="109.1028847"/>
    <n v="-6.9646784999999998"/>
    <s v="|MC50013|MYIA-007291340591/POI/Abdillah Rizqi Rabbani/085869463022/omchu16@gmail.com"/>
    <s v="MYIB_ASSISTANT"/>
    <m/>
    <m/>
    <m/>
    <m/>
    <m/>
    <m/>
    <m/>
    <m/>
    <s v="Management Janji"/>
    <s v="2026-10-11 11:00:00 | Nama : BP ABDILLAH RIZQI RABBANI No Hp : 085869463022 No Hp Alternatif :  Tanggal : 12 Oktober 2026 Interval : PAGI  Note : Mohon hubungi pelanggan terlebih dahulu "/>
    <s v="FCC"/>
    <d v="2026-10-10T15:25:04"/>
    <d v="2026-10-11T11:00:00"/>
    <m/>
    <s v="PS"/>
    <s v="X"/>
    <s v="NO ADDON"/>
    <n v="20261012"/>
    <s v="Completed"/>
    <s v="HSI Bisnis Promo Hari Pelanggan Nasional PSB 70% - 75 Mbps"/>
    <s v="INDIBIZ"/>
    <m/>
    <m/>
    <d v="2026-10-11T11:00:00"/>
    <s v="2026-10-11 11:00:00 | Nama : BP ABDILLAH RIZQI RABBANI No Hp : 085869463022 No Hp Alternatif :  Tanggal : 12 Oktober 2026 Interval : PAGI  Note : Mohon hubungi pelanggan terlebih dahulu "/>
    <n v="2026"/>
    <n v="10"/>
    <n v="12"/>
    <d v="2026-10-12T00:00:00"/>
    <n v="0.54166666666424135"/>
    <x v="0"/>
  </r>
  <r>
    <n v="1149"/>
    <n v="1002638718"/>
    <n v="3"/>
    <x v="6"/>
    <n v="4"/>
    <s v="PEKALONGAN"/>
    <s v="SLAWI"/>
    <s v="SLW"/>
    <s v="REG"/>
    <s v="AO"/>
    <x v="0"/>
    <s v="1P INET"/>
    <s v="MIE - SEND SURVEY"/>
    <s v="RBS-Regional 3"/>
    <d v="2026-10-15T14:29:40"/>
    <d v="2026-10-15T14:32:06"/>
    <n v="69410910"/>
    <m/>
    <n v="142283120073"/>
    <s v="Yayasan pandawa berdikari jaya"/>
    <s v="ODP-SLW-FT/077"/>
    <s v="WO066484136"/>
    <m/>
    <m/>
    <m/>
    <n v="109.134104959666"/>
    <n v="-7.0182471154907402"/>
    <s v="MD|MYDB-20261015270821|DN00001/MN00377|Yayasan pandawa berdikari jaya|085733099788"/>
    <s v="MYDIGIBIZPARTNER"/>
    <m/>
    <m/>
    <m/>
    <m/>
    <m/>
    <m/>
    <m/>
    <m/>
    <s v="Management Janji"/>
    <s v="2026-10-16 11:00:00 | Jam Pemasangan : 08:00 - 12.00 Tanggal Pemasangan : JUMAT 16 OKTOBER 2026 Info Tambahan : Hubungi pelanggan sebelum datang ke lokasi "/>
    <s v="FCC"/>
    <s v="15-10-2026 14:40:16"/>
    <d v="2026-10-16T11:00:00"/>
    <m/>
    <s v="SURVEY_NEW_MANJA"/>
    <s v="X"/>
    <s v="NO ADDON"/>
    <m/>
    <s v="MIE - SEND SURVEY"/>
    <s v="HSI Bisnis Promo Hari Pelanggan Nasional PSB 70% - 50 Mbps"/>
    <s v="INDIBIZ"/>
    <m/>
    <m/>
    <d v="2026-10-16T11:00:00"/>
    <s v="2026-10-16 11:00:00 | Jam Pemasangan : 08:00 - 12.00 Tanggal Pemasangan : JUMAT 16 OKTOBER 2026 Info Tambahan : Hubungi pelanggan sebelum datang ke lokasi "/>
    <m/>
    <m/>
    <m/>
    <e v="#NUM!"/>
    <e v="#NUM!"/>
    <x v="1"/>
  </r>
  <r>
    <n v="1150"/>
    <n v="1002631693"/>
    <n v="3"/>
    <x v="3"/>
    <n v="5"/>
    <s v="SBY UTARA"/>
    <s v="TANDES"/>
    <s v="BBE"/>
    <s v="REG"/>
    <s v="AO"/>
    <x v="0"/>
    <s v="1P INET"/>
    <s v="Completed (PS)"/>
    <s v="RBS-Regional 3"/>
    <d v="2026-10-11T15:47:34"/>
    <d v="2026-10-12T08:17:52"/>
    <n v="69408232"/>
    <m/>
    <n v="152417234498"/>
    <s v="TOKO FATAHILLAH"/>
    <s v="ODP-BBE-FC/01 FC/D01/05.01"/>
    <s v="WO066210220"/>
    <m/>
    <m/>
    <m/>
    <n v="112.6033829"/>
    <n v="-7.3595712999999998"/>
    <s v="|MN00086|MYIA-013473522080/POI/FATAHILLAH /082264809331/maskaboll087@gmail.com"/>
    <s v="MYIB_ASSISTANT"/>
    <m/>
    <m/>
    <m/>
    <m/>
    <m/>
    <m/>
    <m/>
    <m/>
    <s v="Management Janji"/>
    <s v="2026-10-12 15:00:00 | Jam Pemasangan : 08:00 - 12.00 Tanggal Pemasangan : MINGGU 12 OKTOBER 2026 Info Tambahan : Hubungi pelanggan sebelum datang ke lokasi"/>
    <s v="FCC"/>
    <d v="2026-11-10T15:55:33"/>
    <d v="2026-10-12T15:00:00"/>
    <m/>
    <s v="PS"/>
    <s v="BAMBE"/>
    <s v="NO ADDON"/>
    <n v="20261012"/>
    <s v="Completed"/>
    <s v="HSI Bisnis Basic Promo Hari Pelanggan Nasional PSB 70% - 150 Mbps"/>
    <s v="INDIBIZ"/>
    <m/>
    <m/>
    <d v="2026-10-12T15:00:00"/>
    <s v="2026-10-12 15:00:00 | Jam Pemasangan : 08:00 - 12.00 Tanggal Pemasangan : MINGGU 12 OKTOBER 2026 Info Tambahan : Hubungi pelanggan sebelum datang ke lokasi"/>
    <n v="2026"/>
    <n v="10"/>
    <n v="12"/>
    <d v="2026-10-12T00:00:00"/>
    <n v="-0.625"/>
    <x v="0"/>
  </r>
  <r>
    <n v="1151"/>
    <n v="1002632552"/>
    <n v="3"/>
    <x v="3"/>
    <n v="5"/>
    <s v="SBY UTARA"/>
    <s v="TANDES"/>
    <s v="BBE"/>
    <s v="REG"/>
    <s v="AO"/>
    <x v="0"/>
    <m/>
    <s v="Completed (PS)"/>
    <s v="RBS-Regional 3"/>
    <d v="2026-10-12T11:14:09"/>
    <d v="2026-10-12T12:18:47"/>
    <n v="69407679"/>
    <m/>
    <n v="152417234238"/>
    <s v="WARKOP TRETAN DRIYOREJO"/>
    <s v="ODP-BBE-FAX/25"/>
    <s v="WO066243022"/>
    <m/>
    <m/>
    <m/>
    <n v="112.629271741911"/>
    <n v="-7.3458356395663396"/>
    <s v="|MN02620|MYIA-097740351882/POI/M SYAIFUDDIN/081336471777/kingofpum@gmail.com"/>
    <s v="Sales Force DBS"/>
    <m/>
    <m/>
    <m/>
    <m/>
    <m/>
    <m/>
    <m/>
    <m/>
    <s v="Management Janji"/>
    <s v="2026-10-11 08:00:00 | Tanggal pemasangan : 11 OKTOBER 2026  Jam pemasangan : pagi/siang  Info Tambahan : Hubungi pelanggan dulu sebelum ke lokasi  terima kasih"/>
    <s v="FCC"/>
    <d v="2026-12-10T11:40:30"/>
    <m/>
    <m/>
    <s v="PS"/>
    <s v="BAMBE"/>
    <s v="NETMONK"/>
    <n v="20261012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10-12T07:00:00"/>
    <s v="2026-10-11 08:00:00 | Tanggal pemasangan : 11 OKTOBER 2026  Jam pemasangan : pagi/siang  Info Tambahan : Hubungi pelanggan dulu sebelum ke lokasi  terima kasih"/>
    <n v="2026"/>
    <n v="10"/>
    <n v="12"/>
    <d v="2026-10-12T00:00:00"/>
    <n v="-0.29166666666424135"/>
    <x v="0"/>
  </r>
  <r>
    <n v="1152"/>
    <n v="1002630592"/>
    <n v="3"/>
    <x v="3"/>
    <n v="5"/>
    <s v="SBY UTARA"/>
    <s v="TANDES"/>
    <s v="BBE"/>
    <s v="REG"/>
    <s v="AO"/>
    <x v="0"/>
    <s v="1P INET"/>
    <s v="102 | FOLLOW UP COMPLETED"/>
    <s v="RBS-Regional 3"/>
    <d v="2026-10-10T07:17:35"/>
    <d v="2026-10-12T11:14:08"/>
    <n v="69407679"/>
    <m/>
    <n v="152417234488"/>
    <s v="WARKOP TRETAN DRIYOREJO"/>
    <s v="ODP-BBE-FAY/04 FAY/D01/04.01"/>
    <s v="WO066129888"/>
    <m/>
    <m/>
    <m/>
    <n v="112.62929699999999"/>
    <n v="-7.3454490000000003"/>
    <s v="|MN02620|MYIA-097740351882/POI/M SYAIFUDDIN/081336471777/kingofpum@gmail.com"/>
    <s v="MYIB_ASSISTANT"/>
    <m/>
    <m/>
    <m/>
    <m/>
    <m/>
    <m/>
    <m/>
    <m/>
    <s v="Management Janji"/>
    <s v="2026-10-11 08:00:00 | Tanggal pemasangan : 11 OKTOBER 2026 Jam pemasangan : pagi/siang Info Tambahan : Hubungi pelanggan dulu sebelum ke lokasi terima kasih"/>
    <s v="FCC"/>
    <d v="2026-10-10T07:40:22"/>
    <d v="2026-10-11T08:00:00"/>
    <s v="Kendala Pelanggan"/>
    <s v="REVOKE"/>
    <s v="BAMBE"/>
    <s v="NETMONK"/>
    <m/>
    <s v="Follow Up Revoke Completed, New Order ID : SC1002632552"/>
    <s v="HSI Bisnis Bundling Netmonk PSB 70% Promo - 300 Mbps"/>
    <s v="INDIBIZ"/>
    <m/>
    <m/>
    <d v="2026-10-11T08:00:00"/>
    <s v="2026-10-11 08:00:00 | Tanggal pemasangan : 11 OKTOBER 2026 Jam pemasangan : pagi/siang Info Tambahan : Hubungi pelanggan dulu sebelum ke lokasi terima kasih"/>
    <m/>
    <m/>
    <m/>
    <e v="#NUM!"/>
    <e v="#NUM!"/>
    <x v="1"/>
  </r>
  <r>
    <n v="1153"/>
    <n v="1002624054"/>
    <n v="3"/>
    <x v="3"/>
    <n v="5"/>
    <s v="SBY UTARA"/>
    <s v="TANDES"/>
    <s v="BBE"/>
    <s v="REG"/>
    <s v="AO"/>
    <x v="0"/>
    <m/>
    <s v="MIA - INVALID SURVEY"/>
    <s v="RBS-Regional 2"/>
    <d v="2026-10-06T11:44:44"/>
    <d v="2026-10-06T19:33:34"/>
    <n v="69404928"/>
    <m/>
    <n v="152417234448"/>
    <s v="PT. JUMBO POWER INTERNATIONAL"/>
    <s v="ODP-BBE-FHJ/21"/>
    <s v="WO065862904"/>
    <m/>
    <m/>
    <m/>
    <n v="112.6595671"/>
    <n v="-7.3473457"/>
    <s v="MB00304; DAVID SARTANA 081615023570;david@jumbopower.com;HSI BISNIS + NETMONK 100 MBPS 591,1k; Husna; Jl. Raya Bambe Km.20, Bambe, Driyorejo, Gresik  "/>
    <s v="Account Manager"/>
    <m/>
    <m/>
    <m/>
    <m/>
    <m/>
    <m/>
    <m/>
    <m/>
    <s v="Management Janji"/>
    <s v="2026-10-08 08:00:00|Tanggal pemasangan : 07 OKTOBER 2026 Jam pemasangan : pagi/siang Info Tambahan : Hubungi pelanggan dulu sebelum ke lokasi terima kasih|40010577|MYDITA"/>
    <s v="FCC"/>
    <d v="2026-06-10T12:25:39"/>
    <d v="2026-10-08T08:00:00"/>
    <m/>
    <s v="SURVEY_NEW_MANJA"/>
    <s v="BAMBE"/>
    <s v="NETMONK"/>
    <m/>
    <s v="MIE - INVALID SURVEY - Pelanggan RN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8:00:00"/>
    <s v="2026-10-08 08:00:00|Tanggal pemasangan : 07 OKTOBER 2026 Jam pemasangan : pagi/siang Info Tambahan : Hubungi pelanggan dulu sebelum ke lokasi terima kasih|40010577|MYDITA"/>
    <m/>
    <m/>
    <m/>
    <e v="#NUM!"/>
    <e v="#NUM!"/>
    <x v="1"/>
  </r>
  <r>
    <n v="1154"/>
    <n v="1002638395"/>
    <n v="3"/>
    <x v="3"/>
    <n v="5"/>
    <s v="SBY UTARA"/>
    <s v="TANDES"/>
    <s v="BBE"/>
    <s v="REG"/>
    <s v="AO"/>
    <x v="0"/>
    <s v="1P INET"/>
    <s v="MIA - INVALID SURVEY"/>
    <s v="RBS-Regional 3"/>
    <d v="2026-10-15T13:01:35"/>
    <d v="2026-10-15T14:24:10"/>
    <n v="69410793"/>
    <m/>
    <n v="152417234546"/>
    <s v="UPT SD NEGERI 164 GRESIK"/>
    <s v="ODP-BBE-FS/27 FS/D04/27.01"/>
    <s v="WO066474258"/>
    <m/>
    <m/>
    <m/>
    <n v="112.62119319999999"/>
    <n v="-7.3233753999999998"/>
    <s v="|MC20244|MYIA-047661681807/POI/TAJUDDIN HARIYONO S.AG./081515115507/syukron.alluthfi@gmail.com"/>
    <s v="MYIB_ASSISTANT"/>
    <m/>
    <m/>
    <m/>
    <m/>
    <m/>
    <m/>
    <m/>
    <m/>
    <s v="Management Janji"/>
    <s v="2026-10-17 08:00:00 | Tanggal pemasangan : 17 OKTOBER 2026 Jam pemasangan : pagi/siang Info Tambahan : Hubungi pelanggan dulu sebelum ke lokasi terima kasih"/>
    <s v="FCC"/>
    <s v="15-10-2026 13:10:14"/>
    <d v="2026-10-17T08:00:00"/>
    <m/>
    <s v="SURVEY_NEW_MANJA"/>
    <s v="BAMBE"/>
    <s v="NO ADDON"/>
    <m/>
    <s v="MIE - INVALID SURVEY - Bangunan/Perangkat Pelanggan Belum Siap"/>
    <s v="HSI Bisnis Basic Khusus Winback PSB 70% - 75 Mbps"/>
    <s v="INDIBIZ"/>
    <m/>
    <m/>
    <d v="2026-10-17T08:00:00"/>
    <s v="2026-10-17 08:00:00 | Tanggal pemasangan : 17 OKTOBER 2026 Jam pemasangan : pagi/siang Info Tambahan : Hubungi pelanggan dulu sebelum ke lokasi terima kasih"/>
    <m/>
    <m/>
    <m/>
    <e v="#NUM!"/>
    <e v="#NUM!"/>
    <x v="1"/>
  </r>
  <r>
    <n v="1155"/>
    <n v="1002637713"/>
    <n v="3"/>
    <x v="3"/>
    <n v="5"/>
    <s v="SBY UTARA"/>
    <s v="TANDES"/>
    <s v="BBE"/>
    <s v="REG"/>
    <s v="AO"/>
    <x v="0"/>
    <m/>
    <s v="MIA - INVALID SURVEY"/>
    <s v="RBS-Regional 3"/>
    <d v="2026-10-15T08:54:35"/>
    <d v="2026-10-15T14:03:41"/>
    <n v="69410513"/>
    <n v="3135926636"/>
    <n v="152417234543"/>
    <s v="PT JUMBO POWER INTERNATIONAL"/>
    <s v="ODP-BBE-FAS/09"/>
    <s v="WO066454684"/>
    <m/>
    <m/>
    <m/>
    <n v="112.659516797617"/>
    <n v="-7.3495525655054701"/>
    <s v="|MN01401|/PT JUMBO POWER INTERNATIONAL/DAVID SARTANA/081615023570/08175106080/david@jumbopower.com/HSI Bisnis + Phone Promo 2026 100 Mbps (Rp 575.000) PSB 150.000/"/>
    <s v="Sales Force DBS"/>
    <m/>
    <m/>
    <m/>
    <m/>
    <m/>
    <m/>
    <m/>
    <m/>
    <s v="Management Janji"/>
    <s v="2026-10-16 08:00:00|Tanggal pemasangan : 16 OKTOBER 2026 Jam pemasangan : pagi/siang Info Tambahan : Hubungi pelanggan dulu sebelum ke lokasi terima kasih|40010577|MYDITA"/>
    <s v="FCC"/>
    <s v="15-10-2026 09:10:19"/>
    <d v="2026-10-16T08:00:00"/>
    <m/>
    <s v="SURVEY_NEW_MANJA"/>
    <s v="BAMBE"/>
    <s v="NO ADDON"/>
    <m/>
    <s v="MIE - INVALID SURVEY - Kendala Jalur/Rute Tarikan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6T08:00:00"/>
    <s v="2026-10-16 08:00:00|Tanggal pemasangan : 16 OKTOBER 2026 Jam pemasangan : pagi/siang Info Tambahan : Hubungi pelanggan dulu sebelum ke lokasi terima kasih|40010577|MYDITA"/>
    <m/>
    <m/>
    <m/>
    <e v="#NUM!"/>
    <e v="#NUM!"/>
    <x v="1"/>
  </r>
  <r>
    <n v="1156"/>
    <n v="1002617816"/>
    <n v="3"/>
    <x v="3"/>
    <n v="5"/>
    <s v="SBY UTARA"/>
    <s v="GRESIK"/>
    <s v="CRM"/>
    <s v="REG"/>
    <s v="AO"/>
    <x v="0"/>
    <m/>
    <s v="Completed (PS)"/>
    <s v="RBS-Regional 3"/>
    <d v="2026-10-01T13:15:54"/>
    <d v="2026-10-01T18:24:46"/>
    <n v="69395522"/>
    <m/>
    <n v="152446246558"/>
    <s v="JNT MENGANTI"/>
    <s v="ODP-CRM-FAA/33"/>
    <s v="WO065490775"/>
    <m/>
    <m/>
    <m/>
    <n v="112.56014380000001"/>
    <n v="-7.2764436999999997"/>
    <s v="MD|MYDB-20260921269265|DN00001/MN01735|JNT MENGANTI|083117586167"/>
    <s v="MYDIGIBIZPARTNER"/>
    <m/>
    <m/>
    <m/>
    <m/>
    <m/>
    <m/>
    <m/>
    <m/>
    <s v="Management Janji"/>
    <s v="2026-09-23 08:00:00 | Nama PIC : Bp Candra  No Hp : 083117586167  Alt : -  Manja : 23 Sept 2026  Jam : Pagi / Siang  Note : Hubungi pelanggan terlebih dahulu"/>
    <s v="FCC"/>
    <d v="2026-01-10T13:25:24"/>
    <m/>
    <m/>
    <s v="PS"/>
    <s v="NON-HERO GRESIK"/>
    <s v="NO ADDON"/>
    <n v="20261001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1T07:00:00"/>
    <s v="2026-09-23 08:00:00 | Nama PIC : Bp Candra  No Hp : 083117586167  Alt : -  Manja : 23 Sept 2026  Jam : Pagi / Siang  Note : Hubungi pelanggan terlebih dahulu"/>
    <n v="2026"/>
    <n v="10"/>
    <n v="1"/>
    <d v="2026-10-01T00:00:00"/>
    <n v="-0.29166666666424135"/>
    <x v="0"/>
  </r>
  <r>
    <n v="1157"/>
    <n v="1002634691"/>
    <n v="3"/>
    <x v="3"/>
    <n v="5"/>
    <s v="SBY UTARA"/>
    <s v="GRESIK"/>
    <s v="CRM"/>
    <s v="REG"/>
    <s v="AO"/>
    <x v="0"/>
    <s v="1P INET"/>
    <s v="Completed (PS)"/>
    <s v="RBS-Regional 3"/>
    <d v="2026-10-13T11:19:34"/>
    <d v="2026-10-14T19:58:06"/>
    <n v="69409243"/>
    <m/>
    <n v="152446246629"/>
    <s v="AA.OLSHOP"/>
    <s v="ODP-CRM-FAA/58 FAA/D02/58.01"/>
    <s v="WO066319324"/>
    <m/>
    <m/>
    <m/>
    <n v="112.56474282592499"/>
    <n v="-7.27231576354139"/>
    <s v="MD|MYDB-20261012270650|DN00001/MN01273|AA.OLSHOP|0085100592695"/>
    <s v="MYDIGIBIZPARTNER"/>
    <m/>
    <m/>
    <m/>
    <m/>
    <m/>
    <m/>
    <m/>
    <m/>
    <s v="Management Janji"/>
    <s v="2026-10-14 08:00:00 | Tanggal pemasangan: 14/10//2026 Jam pemasangan : pagi/siang Info Tambahan : Hubungi pelanggan dulu sebelum ke lokasi. terima kasih"/>
    <s v="FCC"/>
    <s v="13-10-2026 12:10:23"/>
    <d v="2026-10-14T08:00:00"/>
    <m/>
    <s v="PS"/>
    <s v="NON-HERO GRESIK"/>
    <s v="NO ADDON"/>
    <n v="20261014"/>
    <s v="Completed"/>
    <s v="HSI Bisnis Promo Hari Pelanggan Nasional PSB 70% - 100 Mbps"/>
    <s v="INDIBIZ"/>
    <m/>
    <m/>
    <d v="2026-10-14T08:00:00"/>
    <s v="2026-10-14 08:00:00 | Tanggal pemasangan: 14/10//2026 Jam pemasangan : pagi/siang Info Tambahan : Hubungi pelanggan dulu sebelum ke lokasi. terima kasih"/>
    <n v="2026"/>
    <n v="10"/>
    <n v="14"/>
    <d v="2026-10-14T00:00:00"/>
    <n v="-0.33333333333575865"/>
    <x v="0"/>
  </r>
  <r>
    <n v="1158"/>
    <n v="1002629909"/>
    <n v="3"/>
    <x v="3"/>
    <n v="5"/>
    <s v="SBY UTARA"/>
    <s v="GRESIK"/>
    <s v="DDS"/>
    <s v="REG"/>
    <s v="AO"/>
    <x v="0"/>
    <s v="1P INET"/>
    <s v="Completed (PS)"/>
    <s v="RBS-Regional 3"/>
    <d v="2026-10-09T14:29:35"/>
    <d v="2026-10-12T16:10:12"/>
    <n v="69407446"/>
    <m/>
    <n v="152445902875"/>
    <s v="SMKN 1 DUDUKSAMPEYAN GURU"/>
    <s v="ODP-DDS-FA/44 FA/D03/44.01"/>
    <s v="WO066095096"/>
    <m/>
    <m/>
    <m/>
    <n v="112.53482144325901"/>
    <n v="-7.1710613444766498"/>
    <s v="MD|MYDB-20261009270520|DN00001/MN02100|SMKN 1 DUDUKSAMPEYAN GURU|085102721881"/>
    <s v="MYDIGIBIZPARTNER"/>
    <m/>
    <m/>
    <m/>
    <m/>
    <m/>
    <m/>
    <m/>
    <m/>
    <s v="Management Janji"/>
    <s v="2026-10-12 08:00:00 | Tanggal : 12 Oktober 2026 Jam : pagi  Hubungi pelanggan sebelum ke lokasi "/>
    <s v="FCC"/>
    <d v="2026-09-10T14:40:29"/>
    <d v="2026-10-12T08:00:00"/>
    <m/>
    <s v="PS"/>
    <s v="GRESIK"/>
    <s v="NO ADDON"/>
    <n v="20261012"/>
    <s v="Completed"/>
    <s v="HSI Bisnis Promo Hari Pelanggan Nasional PSB 70% - 150 Mbps"/>
    <s v="INDIBIZ"/>
    <m/>
    <m/>
    <d v="2026-10-12T08:00:00"/>
    <s v="2026-10-12 08:00:00 | Tanggal : 12 Oktober 2026 Jam : pagi  Hubungi pelanggan sebelum ke lokasi "/>
    <n v="2026"/>
    <n v="10"/>
    <n v="12"/>
    <d v="2026-10-12T00:00:00"/>
    <n v="-0.33333333333575865"/>
    <x v="0"/>
  </r>
  <r>
    <n v="1159"/>
    <n v="1002634875"/>
    <n v="3"/>
    <x v="3"/>
    <n v="5"/>
    <s v="SBY UTARA"/>
    <s v="GRESIK"/>
    <s v="DDS"/>
    <s v="REG"/>
    <s v="AO"/>
    <x v="0"/>
    <s v="1P INET"/>
    <s v="Completed (PS)"/>
    <s v="RBS-Regional 3"/>
    <d v="2026-10-13T12:32:40"/>
    <d v="2026-10-14T14:03:17"/>
    <n v="69409335"/>
    <m/>
    <n v="152445902876"/>
    <s v="SMKN 1 DUDUKSAMPEYAN LSP"/>
    <s v="ODP-DDS-FA/08 FA/D03/08.01"/>
    <s v="WO066326967"/>
    <m/>
    <m/>
    <m/>
    <n v="112.5338998"/>
    <n v="-7.1761774999999997"/>
    <s v="MD|MYDB-20261013270674|DN00001/MN02100|SMKN 1 DUDUKSAMPEYAN LSP|085730138983"/>
    <s v="MYDIGIBIZPARTNER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2:40:40"/>
    <d v="2026-10-14T11:00:00"/>
    <m/>
    <s v="PS"/>
    <s v="GRESIK"/>
    <s v="NO ADDON"/>
    <n v="20261014"/>
    <s v="Completed"/>
    <s v="HSI Bisnis Promo Hari Pelanggan Nasional PSB 70% - 300 Mbps"/>
    <s v="INDIBIZ"/>
    <m/>
    <m/>
    <d v="2026-10-14T11:00:00"/>
    <s v="2026-10-14 11:00:00 | Tanggal pemasangan : 14 OKTOBER 2026 Jam pemasangan : pagi/siang Info Tambahan : Hubungi pelanggan dulu sebelum ke lokasi terima kasih"/>
    <n v="2026"/>
    <n v="10"/>
    <n v="14"/>
    <d v="2026-10-14T00:00:00"/>
    <n v="-0.45833333333575865"/>
    <x v="0"/>
  </r>
  <r>
    <n v="1160"/>
    <n v="1002635957"/>
    <n v="3"/>
    <x v="3"/>
    <n v="5"/>
    <s v="SBY UTARA"/>
    <s v="GRESIK"/>
    <s v="DDS"/>
    <s v="REG"/>
    <s v="AO"/>
    <x v="0"/>
    <s v="1P INET"/>
    <s v="OSS - FALLOUT"/>
    <s v="RBS-Regional 3"/>
    <d v="2026-10-14T07:56:41"/>
    <d v="2026-10-15T11:41:59"/>
    <n v="69409760"/>
    <m/>
    <n v="152445902877"/>
    <s v="TOKO HADI"/>
    <s v="ODP-DDS-FC/55 FC/D08/55.01"/>
    <s v="WO066373412"/>
    <m/>
    <m/>
    <m/>
    <n v="112.524116076529"/>
    <n v="-7.1450105003172002"/>
    <s v="MD|MYDB-20261013270678|DN00001/MN00018|TOKO HADI|085815784771"/>
    <s v="MYDIGIBIZPARTNER"/>
    <m/>
    <m/>
    <m/>
    <m/>
    <m/>
    <m/>
    <m/>
    <m/>
    <s v="Management Janji"/>
    <s v="2026-10-15 08:00:00 | Tanggal : 15 Oktober 2026 Jam : pagi siang Hubungi pelanggan sebelum ke lokasi "/>
    <s v="FCC"/>
    <s v="14-10-2026 08:09:55"/>
    <d v="2026-10-15T08:00:00"/>
    <s v="Kendala Pelanggan"/>
    <s v="FO_WFM"/>
    <s v="GRESIK"/>
    <s v="NO ADDON"/>
    <m/>
    <s v="Provisioning Failed|WFM|INF009828650|PP_-7.203566400000001,112.57430889999999_PP PEL H1-3 TGL 16 Okt 2026, Pelanggan minta pe"/>
    <s v="HSI Bisnis Promo Hari Pelanggan Nasional PSB 70% - 50 Mbps"/>
    <s v="INDIBIZ"/>
    <m/>
    <m/>
    <d v="2026-10-15T08:00:00"/>
    <s v="2026-10-15 08:00:00 | Tanggal : 15 Oktober 2026 Jam : pagi siang Hubungi pelanggan sebelum ke lokasi "/>
    <m/>
    <m/>
    <m/>
    <e v="#NUM!"/>
    <e v="#NUM!"/>
    <x v="1"/>
  </r>
  <r>
    <n v="1161"/>
    <n v="1002629849"/>
    <n v="3"/>
    <x v="3"/>
    <n v="5"/>
    <s v="SBY UTARA"/>
    <s v="GRESIK"/>
    <s v="DDS"/>
    <s v="REG"/>
    <s v="AO"/>
    <x v="0"/>
    <s v="1P INET"/>
    <s v="MIA - INVALID SURVEY"/>
    <s v="RBS-Regional 3"/>
    <d v="2026-10-09T14:16:41"/>
    <d v="2026-10-10T20:22:32"/>
    <n v="69407399"/>
    <m/>
    <n v="152445902506"/>
    <s v="SMKN 1 DUDUKSAMPEYAN LSP"/>
    <s v="ODP-DDS-FA/08 FA/D03/08.01"/>
    <s v="WO066093468"/>
    <m/>
    <m/>
    <m/>
    <n v="112.53393296152301"/>
    <n v="-7.1766685182855801"/>
    <s v="MD|MYDB-20261009270518|DN00001/MN02100|SMKN 1 DUDUKSAMPEYAN LSP|089675615085"/>
    <s v="MYDIGIBIZPARTNER"/>
    <m/>
    <m/>
    <m/>
    <m/>
    <m/>
    <m/>
    <m/>
    <m/>
    <s v="Management Janji"/>
    <s v="2026-10-12 08:00:00 | Tanggal Pemasangan : 12 Oktober 2026 Jam Pemasangan : 08:00 15:00 Info Tambahan : Hubungi pelanggan dulu sebelum ke lokasi terimakasih"/>
    <s v="FCC"/>
    <d v="2026-09-10T14:25:26"/>
    <d v="2026-10-12T08:00:00"/>
    <m/>
    <s v="SURVEY_NEW_MANJA"/>
    <s v="GRESIK"/>
    <s v="NO ADDON"/>
    <m/>
    <s v="MIE - INVALID SURVEY - ODP Full"/>
    <s v="HSI Bisnis Promo Hari Pelanggan Nasional PSB 70% - 150 Mbps"/>
    <s v="INDIBIZ"/>
    <m/>
    <m/>
    <d v="2026-10-12T08:00:00"/>
    <s v="2026-10-12 08:00:00 | Tanggal Pemasangan : 12 Oktober 2026 Jam Pemasangan : 08:00 15:00 Info Tambahan : Hubungi pelanggan dulu sebelum ke lokasi terimakasih"/>
    <m/>
    <m/>
    <m/>
    <e v="#NUM!"/>
    <e v="#NUM!"/>
    <x v="1"/>
  </r>
  <r>
    <n v="1162"/>
    <n v="1002619756"/>
    <n v="3"/>
    <x v="3"/>
    <n v="5"/>
    <s v="SBY UTARA"/>
    <s v="GRESIK"/>
    <s v="GSK"/>
    <s v="REG"/>
    <s v="AO"/>
    <x v="0"/>
    <s v="1P INET"/>
    <s v="Completed (PS)"/>
    <s v="RBS-Regional 3"/>
    <d v="2026-10-02T13:19:40"/>
    <d v="2026-10-03T22:15:16"/>
    <n v="69403037"/>
    <m/>
    <n v="152421263061"/>
    <s v="SMA Darul Islam Gresik Ruang Lab"/>
    <s v="ODP-GSK-FX/02 FX/D-01/02-01"/>
    <s v="WO065572931"/>
    <m/>
    <m/>
    <m/>
    <n v="112.656991034746"/>
    <n v="-7.1561525661912597"/>
    <s v="MD|MYDB-20261002270158|DN00001/MN02100|SMA Darul Islam Gresik Ruang Lab|08563038646"/>
    <s v="MYDIGIBIZPARTNER"/>
    <m/>
    <m/>
    <m/>
    <m/>
    <m/>
    <m/>
    <m/>
    <m/>
    <s v="Management Janji"/>
    <s v="2026-10-03 11:00:00 | Jam pemasangan : 12.00 Info Tambahan : Hubungi pelanggan dulu sebelum ke lokasi terimakasih "/>
    <s v="FCC"/>
    <d v="2026-02-10T13:25:25"/>
    <d v="2026-10-03T11:00:00"/>
    <m/>
    <s v="PS"/>
    <s v="GRESIK"/>
    <s v="NO ADDON"/>
    <n v="20261003"/>
    <s v="Completed"/>
    <s v="HSI Bisnis Promo Hari Pelanggan Nasional PSB 70% - 50 Mbps"/>
    <s v="INDIBIZ"/>
    <m/>
    <m/>
    <d v="2026-10-03T11:00:00"/>
    <s v="2026-10-03 11:00:00 | Jam pemasangan : 12.00 Info Tambahan : Hubungi pelanggan dulu sebelum ke lokasi terimakasih "/>
    <n v="2026"/>
    <n v="10"/>
    <n v="3"/>
    <d v="2026-10-03T00:00:00"/>
    <n v="-0.45833333333575865"/>
    <x v="0"/>
  </r>
  <r>
    <n v="1163"/>
    <n v="1002619741"/>
    <n v="3"/>
    <x v="3"/>
    <n v="5"/>
    <s v="SBY UTARA"/>
    <s v="GRESIK"/>
    <s v="GSK"/>
    <s v="REG"/>
    <s v="AO"/>
    <x v="0"/>
    <s v="1P INET"/>
    <s v="Completed (PS)"/>
    <s v="RBS-Regional 3"/>
    <d v="2026-10-02T13:13:41"/>
    <d v="2026-10-03T16:04:00"/>
    <n v="69403055"/>
    <m/>
    <n v="152421261490"/>
    <s v="SMA Darul Islam Gresik"/>
    <s v="ODP-GSK-FX/02 FX/D-01/02-01"/>
    <s v="WO065572244"/>
    <m/>
    <m/>
    <m/>
    <n v="112.65705406665801"/>
    <n v="-7.1562443815661396"/>
    <s v="MD|MYDB-20261002270157|DN00001/MN02100|SMA Darul Islam Gresik|6285733461451"/>
    <s v="MYDIGIBIZPARTNER"/>
    <m/>
    <m/>
    <m/>
    <m/>
    <m/>
    <m/>
    <m/>
    <m/>
    <s v="Management Janji"/>
    <s v="2026-10-03 11:00:00 | Jam pemasangan : 12.00 Info Tambahan : Hubungi pelanggan dulu sebelum ke lokasi terimakasih "/>
    <s v="FCC"/>
    <d v="2026-02-10T13:25:25"/>
    <d v="2026-10-03T11:00:00"/>
    <m/>
    <s v="PS"/>
    <s v="GRESIK"/>
    <s v="NO ADDON"/>
    <n v="20261003"/>
    <s v="Completed"/>
    <s v="HSI Bisnis Promo Hari Pelanggan Nasional PSB 70% - 50 Mbps"/>
    <s v="INDIBIZ"/>
    <m/>
    <m/>
    <d v="2026-10-03T11:00:00"/>
    <s v="2026-10-03 11:00:00 | Jam pemasangan : 12.00 Info Tambahan : Hubungi pelanggan dulu sebelum ke lokasi terimakasih "/>
    <n v="2026"/>
    <n v="10"/>
    <n v="3"/>
    <d v="2026-10-03T00:00:00"/>
    <n v="-0.45833333333575865"/>
    <x v="0"/>
  </r>
  <r>
    <n v="1164"/>
    <n v="1002621549"/>
    <n v="3"/>
    <x v="3"/>
    <n v="5"/>
    <s v="SBY UTARA"/>
    <s v="GRESIK"/>
    <s v="GSK"/>
    <s v="REG"/>
    <s v="AO"/>
    <x v="0"/>
    <s v="1P INET"/>
    <s v="Completed (PS)"/>
    <s v="RBS-Regional 3"/>
    <d v="2026-10-05T07:55:40"/>
    <d v="2026-10-05T21:05:45"/>
    <n v="69404013"/>
    <m/>
    <n v="152421263085"/>
    <s v="warkop Elbas"/>
    <s v="ODP-GSK-FAL/67 FAL/D08/67.01"/>
    <s v="WO065733671"/>
    <m/>
    <m/>
    <m/>
    <n v="112.65444863587599"/>
    <n v="-7.1678522243173699"/>
    <s v="MD|MYDB-20261004270259|DN00001/MN00018|warkop Elbas|081218256090"/>
    <s v="MYDIGIBIZPARTNER"/>
    <m/>
    <m/>
    <m/>
    <m/>
    <m/>
    <m/>
    <m/>
    <m/>
    <s v="Management Janji"/>
    <s v="2026-10-06 08:00:00 | Waktu pemasangan: 02 oktober 2026 Jam pemasangan : 08.00 - 12.00 Mohon hubungi pelanggan sebelum ke lokasi  Terima kasih "/>
    <s v="FCC"/>
    <d v="2026-05-10T08:40:40"/>
    <d v="2026-10-06T08:00:00"/>
    <m/>
    <s v="PS"/>
    <s v="GRESIK"/>
    <s v="NO ADDON"/>
    <n v="20261005"/>
    <s v="Completed"/>
    <s v="HSI Bisnis Promo Hari Pelanggan Nasional PSB 70% - 100 Mbps"/>
    <s v="INDIBIZ"/>
    <m/>
    <m/>
    <d v="2026-10-06T08:00:00"/>
    <s v="2026-10-06 08:00:00 | Waktu pemasangan: 02 oktober 2026 Jam pemasangan : 08.00 - 12.00 Mohon hubungi pelanggan sebelum ke lokasi  Terima kasih "/>
    <n v="2026"/>
    <n v="10"/>
    <n v="5"/>
    <d v="2026-10-05T00:00:00"/>
    <n v="-1.3333333333357587"/>
    <x v="0"/>
  </r>
  <r>
    <n v="1165"/>
    <n v="1002622200"/>
    <n v="3"/>
    <x v="3"/>
    <n v="5"/>
    <s v="SBY UTARA"/>
    <s v="GRESIK"/>
    <s v="GSK"/>
    <s v="REG"/>
    <s v="AO"/>
    <x v="0"/>
    <m/>
    <s v="Completed (PS)"/>
    <s v="RBS-Regional 3"/>
    <d v="2026-10-05T11:43:15"/>
    <d v="2026-10-05T19:39:41"/>
    <n v="69403582"/>
    <m/>
    <n v="152421263096"/>
    <s v="toko uddin"/>
    <s v="ODP-GSK-FR/104"/>
    <s v="WO065760002"/>
    <m/>
    <m/>
    <m/>
    <n v="112.615132"/>
    <n v="-7.1530110000000002"/>
    <s v="MD|MYDB-20261003270202|DN00001/MN00018|toko uddin|081977378466"/>
    <s v="MYDIGIBIZPARTNER"/>
    <m/>
    <m/>
    <m/>
    <m/>
    <m/>
    <m/>
    <m/>
    <m/>
    <s v="Management Janji"/>
    <s v="2026-10-04 11:00:00 | Tanggal pemasangan: 04/11//2026  Jam pemasangan : pagi/siang  Info Tambahan : Hubungi pelanggan dulu sebelum ke lokasi.  terima kasih"/>
    <s v="FCC"/>
    <d v="2026-05-10T11:55:08"/>
    <m/>
    <m/>
    <s v="PS"/>
    <s v="GRESIK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4 11:00:00 | Tanggal pemasangan: 04/11//2026  Jam pemasangan : pagi/siang  Info Tambahan : Hubungi pelanggan dulu sebelum ke lokasi.  terima kasih"/>
    <n v="2026"/>
    <n v="10"/>
    <n v="5"/>
    <d v="2026-10-05T00:00:00"/>
    <n v="-0.29166666666424135"/>
    <x v="0"/>
  </r>
  <r>
    <n v="1166"/>
    <n v="1002624255"/>
    <n v="3"/>
    <x v="3"/>
    <n v="5"/>
    <s v="SBY UTARA"/>
    <s v="GRESIK"/>
    <s v="GSK"/>
    <s v="REG"/>
    <s v="AO"/>
    <x v="0"/>
    <m/>
    <s v="Completed (PS)"/>
    <s v="RBS-Regional 3"/>
    <d v="2026-10-06T13:13:13"/>
    <d v="2026-10-06T15:20:04"/>
    <n v="69401935"/>
    <m/>
    <n v="152421263115"/>
    <s v="METSO TECHNOLOGY SOLUTIONS"/>
    <s v="ODP-GSK-FAM/01"/>
    <s v="WO065855679"/>
    <m/>
    <m/>
    <m/>
    <n v="112.620654"/>
    <n v="-7.1771700000000003"/>
    <s v="MD|MYDB-20260930269990|DN00001/MN00443|METSO TECHNOLOGY SOLUTIONS|081119008380"/>
    <s v="MYDIGIBIZPARTNER"/>
    <m/>
    <m/>
    <m/>
    <m/>
    <m/>
    <m/>
    <m/>
    <m/>
    <s v="Management Janji"/>
    <s v="2026-10-01 15:00:00 | Nama PIC : Bp Hepi  No HP : 081119008380  No Alt : -  M Janji :  01 Okt  2026  Jam Pasang : Pagi / Siang  Note : hubungi pelanggan jika ingin kelokasi"/>
    <s v="FCC"/>
    <d v="2026-06-10T13:25:20"/>
    <m/>
    <m/>
    <s v="PS"/>
    <s v="GRESIK"/>
    <s v="OCA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10-01 15:00:00 | Nama PIC : Bp Hepi  No HP : 081119008380  No Alt : -  M Janji :  01 Okt  2026  Jam Pasang : Pagi / Siang  Note : hubungi pelanggan jika ingin kelokasi"/>
    <n v="2026"/>
    <n v="10"/>
    <n v="6"/>
    <d v="2026-10-06T00:00:00"/>
    <n v="-0.29166666666424135"/>
    <x v="0"/>
  </r>
  <r>
    <n v="1167"/>
    <n v="1002623894"/>
    <n v="3"/>
    <x v="3"/>
    <n v="5"/>
    <s v="SBY UTARA"/>
    <s v="GRESIK"/>
    <s v="GSK"/>
    <s v="REG"/>
    <s v="AO"/>
    <x v="0"/>
    <s v="1P INET"/>
    <s v="Completed (PS)"/>
    <s v="RBS-Regional 3"/>
    <d v="2026-10-06T10:49:35"/>
    <d v="2026-10-06T16:02:08"/>
    <n v="69404870"/>
    <m/>
    <n v="152421263118"/>
    <s v="KHISS COFFEE PS3"/>
    <s v="ODP-GSK-FJ/84 FJ/D-08/84-01"/>
    <s v="WO065837744"/>
    <m/>
    <m/>
    <m/>
    <n v="112.615219987928"/>
    <n v="-7.1474336807550101"/>
    <s v="MD|MYDB-20261006270333|DN00001/MN00500|KHISS COFFEE PS3|085604743343"/>
    <s v="MYDIGIBIZPARTNER"/>
    <m/>
    <m/>
    <m/>
    <m/>
    <m/>
    <m/>
    <m/>
    <m/>
    <s v="Management Janji"/>
    <s v="2026-10-07 08:00:00 | Nama :IMAM  No HP :085604743343 No Alternatif :081361577316 M Janji : 07/10/2026 Jam Pasang : Pagi NoteÃ‚Â :  Hubungi terlebih dahulu sebelum ke lokasi"/>
    <s v="FCC"/>
    <d v="2026-06-10T10:55:07"/>
    <d v="2026-10-07T08:00:00"/>
    <m/>
    <s v="PS"/>
    <s v="GRESIK"/>
    <s v="OCA"/>
    <n v="20261006"/>
    <s v="Completed"/>
    <s v="HSI Bisnis Bundling OCA Breach Checker Promo H2 2026 PSB 70% - 100 Mbps"/>
    <s v="INDIBIZ"/>
    <m/>
    <m/>
    <d v="2026-10-07T08:00:00"/>
    <s v="2026-10-07 08:00:00 | Nama :IMAM  No HP :085604743343 No Alternatif :081361577316 M Janji : 07/10/2026 Jam Pasang : Pagi NoteÃ‚Â :  Hubungi terlebih dahulu sebelum ke lokasi"/>
    <n v="2026"/>
    <n v="10"/>
    <n v="6"/>
    <d v="2026-10-06T00:00:00"/>
    <n v="-1.3333333333357587"/>
    <x v="0"/>
  </r>
  <r>
    <n v="1168"/>
    <n v="1002625836"/>
    <n v="3"/>
    <x v="3"/>
    <n v="5"/>
    <s v="SBY UTARA"/>
    <s v="GRESIK"/>
    <s v="GSK"/>
    <s v="REG"/>
    <s v="AO"/>
    <x v="0"/>
    <s v="1P INET"/>
    <s v="Completed (PS)"/>
    <s v="RBS-Regional 3"/>
    <d v="2026-10-07T11:35:41"/>
    <d v="2026-10-08T20:28:04"/>
    <n v="69405698"/>
    <m/>
    <n v="152421263137"/>
    <s v="PT. ASURANSI RAMAYANA TBK"/>
    <s v="ODP-GSK-FAE/06 FAE/D03/06.01"/>
    <s v="WO065922870"/>
    <m/>
    <m/>
    <m/>
    <n v="112.63441"/>
    <n v="-7.1603889999999897"/>
    <s v="MD|MYDB-20261007270402|DN00001/MN02093|PT. ASURANSI RAMAYANA TBK|082257919780"/>
    <s v="MYDIGIBIZPARTNER"/>
    <m/>
    <m/>
    <m/>
    <m/>
    <m/>
    <m/>
    <m/>
    <m/>
    <s v="Management Janji"/>
    <s v="2026-10-08 08:00:00 | Nama : BP DIKY SETYAWAN  No Hp : 082257919780 No Alt :  Tgl Pemasangan : 08 Oktober 2026 Interval : PAGI  Note : Hubungi pelanggan terlebih dahulu"/>
    <s v="FCC"/>
    <d v="2026-07-10T11:40:35"/>
    <d v="2026-10-08T08:00:00"/>
    <s v="Kendala Lainnya"/>
    <s v="PS"/>
    <s v="GRESIK"/>
    <s v="NO ADDON"/>
    <n v="20261008"/>
    <s v="Completed"/>
    <s v="HSI Bisnis Promo Hari Pelanggan Nasional PSB 70% - 150 Mbps"/>
    <s v="INDIBIZ"/>
    <m/>
    <m/>
    <d v="2026-10-08T08:00:00"/>
    <s v="2026-10-08 08:00:00 | Nama : BP DIKY SETYAWAN  No Hp : 082257919780 No Alt :  Tgl Pemasangan : 08 Oktober 2026 Interval : PAGI  Note : Hubungi pelanggan terlebih dahulu"/>
    <n v="2026"/>
    <n v="10"/>
    <n v="8"/>
    <d v="2026-10-08T00:00:00"/>
    <n v="-0.33333333333575865"/>
    <x v="0"/>
  </r>
  <r>
    <n v="1169"/>
    <n v="1002628116"/>
    <n v="3"/>
    <x v="3"/>
    <n v="5"/>
    <s v="SBY UTARA"/>
    <s v="GRESIK"/>
    <s v="GSK"/>
    <s v="REG"/>
    <s v="AO"/>
    <x v="0"/>
    <s v="1P INET"/>
    <s v="Completed (PS)"/>
    <s v="RBS-Regional 3"/>
    <d v="2026-10-08T15:56:40"/>
    <d v="2026-10-09T13:07:26"/>
    <n v="69406705"/>
    <m/>
    <n v="152421263163"/>
    <s v="toko saputro"/>
    <s v="ODP-GSK-FBX/08 FBX/D01/08.01"/>
    <s v="WO066032593"/>
    <m/>
    <m/>
    <m/>
    <n v="112.60854296386201"/>
    <n v="-7.1792139448208996"/>
    <s v="MD|MYDB-20261007270419|DN00001/MN00018|toko saputro|081287149699"/>
    <s v="MYDIGIBIZPARTNER"/>
    <m/>
    <m/>
    <m/>
    <m/>
    <m/>
    <m/>
    <m/>
    <m/>
    <s v="Management Janji"/>
    <s v="2026-10-09 15:00:00 | Nama PIC : Bp Arys No Hp : 081287149699 Alt : - Manja : 09 Okt 2026 Jam : Pagi / Siang Note : Hubungi pelanggan terlebih dahulu"/>
    <s v="FCC"/>
    <d v="2026-08-10T16:25:42"/>
    <d v="2026-10-09T15:00:00"/>
    <m/>
    <s v="PS"/>
    <s v="GRESIK"/>
    <s v="NO ADDON"/>
    <n v="20261009"/>
    <s v="Completed"/>
    <s v="HSI Bisnis Promo Hari Pelanggan Nasional PSB 70% - 75 Mbps"/>
    <s v="INDIBIZ"/>
    <m/>
    <m/>
    <d v="2026-10-09T15:00:00"/>
    <s v="2026-10-09 15:00:00 | Nama PIC : Bp Arys No Hp : 081287149699 Alt : - Manja : 09 Okt 2026 Jam : Pagi / Siang Note : Hubungi pelanggan terlebih dahulu"/>
    <n v="2026"/>
    <n v="10"/>
    <n v="9"/>
    <d v="2026-10-09T00:00:00"/>
    <n v="-0.625"/>
    <x v="0"/>
  </r>
  <r>
    <n v="1170"/>
    <n v="1002632218"/>
    <n v="3"/>
    <x v="3"/>
    <n v="5"/>
    <s v="SBY UTARA"/>
    <s v="GRESIK"/>
    <s v="GSK"/>
    <s v="REG"/>
    <s v="AO"/>
    <x v="0"/>
    <m/>
    <s v="Completed (PS)"/>
    <s v="RBS-Regional 3"/>
    <d v="2026-10-12T09:55:49"/>
    <d v="2026-10-15T13:16:55"/>
    <n v="69408394"/>
    <m/>
    <n v="152421263189"/>
    <s v="PT BEHAESTEX"/>
    <s v="ODP-GSK-FAQ/94"/>
    <s v="WO066377472"/>
    <m/>
    <m/>
    <m/>
    <n v="112.655709822475"/>
    <n v="-7.1603154682792702"/>
    <s v="AMRBS;940137;AM;ISTIHAMIN FITRIYAH;RBS-3;SURAMADU;PSB;PT BEHAESTEX;NUR YAHYA;08999839222;bhs.pdn@gmail.com;HSI Bisnis (1:1) 300 Mbps (Rp 1.499.000) PSB Rp 150.000;"/>
    <s v="Account Manager"/>
    <m/>
    <m/>
    <m/>
    <m/>
    <m/>
    <m/>
    <m/>
    <m/>
    <s v="Management Janji"/>
    <s v="2026-10-15 11:00:00|Tgl Pemasangan : 15 Oktober 2026 Interval : PAGI / SIANG Note : Hubungi pelanggan terlebih dahulu   |40981182|MYDITA"/>
    <s v="FCC"/>
    <d v="2026-12-10T10:25:08"/>
    <d v="2026-10-15T11:00:00"/>
    <m/>
    <s v="PS"/>
    <s v="GRESIK"/>
    <s v="NO ADDON"/>
    <n v="20261015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15T11:00:00"/>
    <s v="2026-10-15 11:00:00|Tgl Pemasangan : 15 Oktober 2026 Interval : PAGI / SIANG Note : Hubungi pelanggan terlebih dahulu   |40981182|MYDITA"/>
    <n v="2026"/>
    <n v="10"/>
    <n v="15"/>
    <d v="2026-10-15T00:00:00"/>
    <n v="-0.45833333333575865"/>
    <x v="0"/>
  </r>
  <r>
    <n v="1171"/>
    <n v="1002632253"/>
    <n v="3"/>
    <x v="3"/>
    <n v="5"/>
    <s v="SBY UTARA"/>
    <s v="GRESIK"/>
    <s v="GSK"/>
    <s v="REG"/>
    <s v="AO"/>
    <x v="0"/>
    <m/>
    <s v="Completed (PS)"/>
    <s v="RBS-Regional 3"/>
    <d v="2026-10-12T10:04:29"/>
    <d v="2026-10-14T16:18:00"/>
    <n v="69408425"/>
    <m/>
    <n v="152421263216"/>
    <s v="PT BEHAESTEX"/>
    <s v="ODP-GSK-FBH/10"/>
    <s v="WO066314508"/>
    <m/>
    <m/>
    <m/>
    <n v="112.64058121955701"/>
    <n v="-7.1902484708277603"/>
    <s v="AMRBS;940137;AM;ISTIHAMIN FITRIYAH;RBS-3;SURAMADU;PSB;PT BEHAESTEX;NUR YAHYA;08999839222;bhs.pdn@gmail.com;HSI Bisnis (1:1) 300 Mbps (Rp 1.499.000) PSB Rp 150.000;"/>
    <s v="Account Manager"/>
    <m/>
    <m/>
    <m/>
    <m/>
    <m/>
    <m/>
    <m/>
    <m/>
    <s v="Management Janji"/>
    <s v="2026-10-15 08:00:00|Tanggal pemasangan : 15 Oct 2026 Jam pemasangan : 08.00 12.00 Info Tambahan : Hubungi pelanggan dulu sebelum ke lokasi terima kasih.  |40971401|MYDITA"/>
    <s v="FCC"/>
    <d v="2026-12-10T10:25:08"/>
    <d v="2026-10-15T08:00:00"/>
    <m/>
    <s v="PS"/>
    <s v="GRESIK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Tanggal pemasangan : 15 Oct 2026 Jam pemasangan : 08.00 12.00 Info Tambahan : Hubungi pelanggan dulu sebelum ke lokasi terima kasih.  |40971401|MYDITA"/>
    <n v="2026"/>
    <n v="10"/>
    <n v="14"/>
    <d v="2026-10-14T00:00:00"/>
    <n v="-1.3333333333357587"/>
    <x v="0"/>
  </r>
  <r>
    <n v="1172"/>
    <n v="1002634749"/>
    <n v="3"/>
    <x v="3"/>
    <n v="5"/>
    <s v="SBY UTARA"/>
    <s v="GRESIK"/>
    <s v="GSK"/>
    <s v="REG"/>
    <s v="AO"/>
    <x v="0"/>
    <s v="1P INET"/>
    <s v="Completed (PS)"/>
    <s v="RBS-Regional 3"/>
    <d v="2026-10-13T11:31:36"/>
    <d v="2026-10-14T11:19:54"/>
    <n v="69409271"/>
    <m/>
    <n v="152421263248"/>
    <s v="UPT SD NEGERI 4 GRESIK"/>
    <s v="ODP-GSK-FZ/68 FZ/D04/68.01"/>
    <s v="WO066320778"/>
    <m/>
    <m/>
    <m/>
    <n v="112.643960863351"/>
    <n v="-7.1590716872721396"/>
    <s v="MD|MYDB-20261013270667|DN00001/MN01211|UPT SD NEGERI 4 GRESIK|62081249808667"/>
    <s v="MYDIGIBIZPARTNER"/>
    <m/>
    <m/>
    <m/>
    <m/>
    <m/>
    <m/>
    <m/>
    <m/>
    <s v="Management Janji"/>
    <s v="2026-10-14 08:00:00 | Tanggal pemasangan: 14/10//2026 Jam pemasangan : pagi/siang Info Tambahan : Hubungi pelanggan dulu sebelum ke lokasi. terima kasih"/>
    <s v="FCC"/>
    <s v="13-10-2026 12:10:23"/>
    <d v="2026-10-14T08:00:00"/>
    <m/>
    <s v="PS"/>
    <s v="GRESIK"/>
    <s v="NO ADDON"/>
    <n v="20261014"/>
    <s v="Completed"/>
    <s v="HSI Bisnis Promo Hari Pelanggan Nasional PSB 70% - 200 Mbps"/>
    <s v="INDIBIZ"/>
    <m/>
    <m/>
    <d v="2026-10-14T08:00:00"/>
    <s v="2026-10-14 08:00:00 | Tanggal pemasangan: 14/10//2026 Jam pemasangan : pagi/siang Info Tambahan : Hubungi pelanggan dulu sebelum ke lokasi. terima kasih"/>
    <n v="2026"/>
    <n v="10"/>
    <n v="14"/>
    <d v="2026-10-14T00:00:00"/>
    <n v="-0.33333333333575865"/>
    <x v="0"/>
  </r>
  <r>
    <n v="1173"/>
    <n v="1002634314"/>
    <n v="3"/>
    <x v="3"/>
    <n v="5"/>
    <s v="SBY UTARA"/>
    <s v="GRESIK"/>
    <s v="GSK"/>
    <s v="REG"/>
    <s v="AO"/>
    <x v="0"/>
    <m/>
    <s v="Completed (PS)"/>
    <s v="RBS-Regional 2"/>
    <d v="2026-10-13T10:01:48"/>
    <d v="2026-10-13T17:17:41"/>
    <n v="69409151"/>
    <m/>
    <n v="152421263244"/>
    <s v="PT Satu Akses Indonesia"/>
    <s v="ODP-GSK-FAM/05"/>
    <s v="WO066322903"/>
    <m/>
    <m/>
    <m/>
    <n v="112.6350604"/>
    <n v="-7.1899341000000003"/>
    <s v="AMRBS;403673;NIZAR SABIQ;Jakarta Outer ; PT Satu Akses Indonesia ; ndibiz Bisnis 50 Mbps 1:2 ; Pic Ledi ; Cp 81370030641 ; project@satu.net.id"/>
    <s v="Amex"/>
    <m/>
    <m/>
    <m/>
    <m/>
    <m/>
    <m/>
    <m/>
    <m/>
    <s v="Management Janji"/>
    <s v="2026-10-14 08:00:00|Nama PIC : Bp Putra No HP : 081370030641 No Alt : - M Janji : 14 Okt 2026 Jam Pasang : Pagi / Siang Note : hubungi pelanggan jika ingin ke lokasi, terima kasih|40951378|MYDITA"/>
    <s v="FCC"/>
    <s v="13-10-2026 10:25:29"/>
    <d v="2026-10-14T08:00:00"/>
    <m/>
    <s v="PS"/>
    <s v="GRESIK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PIC : Bp Putra No HP : 081370030641 No Alt : - M Janji : 14 Okt 2026 Jam Pasang : Pagi / Siang Note : hubungi pelanggan jika ingin ke lokasi, terima kasih|40951378|MYDITA"/>
    <n v="2026"/>
    <n v="10"/>
    <n v="13"/>
    <d v="2026-10-13T00:00:00"/>
    <n v="-1.3333333333357587"/>
    <x v="0"/>
  </r>
  <r>
    <n v="1174"/>
    <n v="1002635445"/>
    <n v="3"/>
    <x v="3"/>
    <n v="5"/>
    <s v="SBY UTARA"/>
    <s v="GRESIK"/>
    <s v="GSK"/>
    <s v="REG"/>
    <s v="AO"/>
    <x v="0"/>
    <s v="1P INET"/>
    <s v="OSS - PROVISIONING START"/>
    <s v="RBS-Regional 3"/>
    <d v="2026-10-13T15:31:35"/>
    <d v="2026-10-15T11:21:30"/>
    <n v="69409562"/>
    <m/>
    <n v="152421263251"/>
    <s v="PT VIRTUE INTERNATIONAL INDONESIA"/>
    <s v="ODP-GSK-FU/44 FU/D12/44.01"/>
    <s v="WO066348337"/>
    <m/>
    <m/>
    <m/>
    <n v="112.6487298"/>
    <n v="-7.1997591999999999"/>
    <s v="|MN02280|MYIA-030001456086/POI/Riza Audi Rizky/083822064127/pt.virtueinternational@gmail.com"/>
    <s v="MYIB_ASSISTANT"/>
    <m/>
    <m/>
    <m/>
    <m/>
    <m/>
    <m/>
    <m/>
    <m/>
    <s v="Management Janji"/>
    <s v="2026-10-14 15:00:00 | No HP : 081359232403 No Alt : - M Janji : 14 Oktober  2026 Jam Pasang : Pagi / Siang Note : hubungi pelanggan jika ingin kelokasi "/>
    <s v="FCC"/>
    <s v="13-10-2026 15:39:51"/>
    <d v="2026-10-14T15:00:00"/>
    <s v="Kendala Pelanggan"/>
    <s v="PRE_PI"/>
    <s v="GRESIK"/>
    <s v="NO ADDON"/>
    <m/>
    <s v="Provisioning Start"/>
    <s v="HSI Bisnis PSB 70% - 50 Mbps"/>
    <s v="INDIBIZ"/>
    <m/>
    <m/>
    <d v="2026-10-14T15:00:00"/>
    <s v="2026-10-14 15:00:00 | No HP : 081359232403 No Alt : - M Janji : 14 Oktober  2026 Jam Pasang : Pagi / Siang Note : hubungi pelanggan jika ingin kelokasi "/>
    <m/>
    <m/>
    <m/>
    <e v="#NUM!"/>
    <e v="#NUM!"/>
    <x v="1"/>
  </r>
  <r>
    <n v="1175"/>
    <n v="1002620964"/>
    <n v="3"/>
    <x v="3"/>
    <n v="5"/>
    <s v="SBY UTARA"/>
    <s v="GRESIK"/>
    <s v="GSK"/>
    <s v="REG"/>
    <s v="AO"/>
    <x v="0"/>
    <s v="1P INET"/>
    <s v="102 | FOLLOW UP COMPLETED"/>
    <s v="RBS-Regional 3"/>
    <d v="2026-10-03T13:04:40"/>
    <d v="2026-10-05T11:43:15"/>
    <n v="69403582"/>
    <m/>
    <n v="152421262601"/>
    <s v="toko uddin"/>
    <s v="ODP-GSK-FR/31 FR/D04/31.01"/>
    <s v="WO065649410"/>
    <m/>
    <m/>
    <m/>
    <n v="112.6158289"/>
    <n v="-7.1516697000000002"/>
    <s v="MD|MYDB-20261003270202|DN00001/MN00018|toko uddin|081977378466"/>
    <s v="MYDIGIBIZPARTNER"/>
    <m/>
    <m/>
    <m/>
    <m/>
    <m/>
    <m/>
    <m/>
    <m/>
    <s v="Management Janji"/>
    <s v="2026-10-04 11:00:00 | Tanggal pemasangan: 04/11//2026 Jam pemasangan : pagi/siang Info Tambahan : Hubungi pelanggan dulu sebelum ke lokasi. terima kasih"/>
    <s v="FCC"/>
    <d v="2026-03-10T13:10:40"/>
    <d v="2026-10-04T11:00:00"/>
    <s v="Kendala Pelanggan"/>
    <s v="REVOKE"/>
    <s v="GRESIK"/>
    <s v="NO ADDON"/>
    <m/>
    <s v="Follow Up Revoke Completed, New Order ID : SC1002622200"/>
    <s v="HSI Bisnis Promo Hari Pelanggan Nasional PSB 70% - 150 Mbps"/>
    <s v="INDIBIZ"/>
    <m/>
    <m/>
    <d v="2026-10-04T11:00:00"/>
    <s v="2026-10-04 11:00:00 | Tanggal pemasangan: 04/11//2026 Jam pemasangan : pagi/siang Info Tambahan : Hubungi pelanggan dulu sebelum ke lokasi. terima kasih"/>
    <m/>
    <m/>
    <m/>
    <e v="#NUM!"/>
    <e v="#NUM!"/>
    <x v="1"/>
  </r>
  <r>
    <n v="1176"/>
    <n v="1002635632"/>
    <n v="3"/>
    <x v="3"/>
    <n v="5"/>
    <s v="SBY UTARA"/>
    <s v="GRESIK"/>
    <s v="GSK"/>
    <s v="REG"/>
    <s v="AO"/>
    <x v="0"/>
    <s v="1P INET"/>
    <s v="102 | FOLLOW UP COMPLETED"/>
    <s v="RBS-Regional 3"/>
    <d v="2026-10-13T16:26:34"/>
    <d v="2026-10-15T15:06:36"/>
    <n v="69409621"/>
    <m/>
    <n v="152421263255"/>
    <s v="PT POHON BIRU JAYA"/>
    <s v="ODP-GSK-FT/39 FT/D05/39-01"/>
    <s v="WO066353979"/>
    <m/>
    <m/>
    <m/>
    <n v="112.6500638"/>
    <n v="-7.1696409999999897"/>
    <s v="|MN02672|MYIA-063621737264/POI/reza /08170904091/fina.finance@sozoskinclinic.com"/>
    <s v="MYIB_ASSISTANT"/>
    <m/>
    <m/>
    <m/>
    <m/>
    <m/>
    <m/>
    <m/>
    <m/>
    <s v="Management Janji"/>
    <s v="2026-10-14 15:00:00 | Nama PIC : Bp Reza No HP : 08170904091 No Alt : - M Janji : 14 Okt 2026 Jam Pasang : Pagi / Siang Note : hubungi pelanggan jika ingin ke lokasi, terima kasih"/>
    <s v="FCC"/>
    <s v="13-10-2026 16:40:07"/>
    <d v="2026-10-14T15:00:00"/>
    <s v="Kendala Pelanggan"/>
    <s v="REVOKE"/>
    <s v="GRESIK"/>
    <s v="NO ADDON"/>
    <m/>
    <s v="Follow Up Revoke Completed, New Order ID : SC1002638838"/>
    <s v="HSI Bisnis PSB 70% - 50 Mbps"/>
    <s v="INDIBIZ"/>
    <m/>
    <m/>
    <d v="2026-10-14T15:00:00"/>
    <s v="2026-10-14 15:00:00 | Nama PIC : Bp Reza No HP : 08170904091 No Alt : - M Janji : 14 Okt 2026 Jam Pasang : Pagi / Siang Note : hubungi pelanggan jika ingin ke lokasi, terima kasih"/>
    <m/>
    <m/>
    <m/>
    <e v="#NUM!"/>
    <e v="#NUM!"/>
    <x v="1"/>
  </r>
  <r>
    <n v="1177"/>
    <n v="1002638838"/>
    <n v="3"/>
    <x v="3"/>
    <n v="5"/>
    <s v="SBY UTARA"/>
    <s v="GRESIK"/>
    <s v="GSK"/>
    <s v="REG"/>
    <s v="AO"/>
    <x v="0"/>
    <m/>
    <s v="8 | OSS - PONR"/>
    <s v="RBS-Regional 3"/>
    <d v="2026-10-15T15:06:36"/>
    <d v="2026-10-15T15:19:30"/>
    <n v="69409621"/>
    <m/>
    <n v="152421263269"/>
    <s v="PT POHON BIRU JAYA"/>
    <s v="ODP-GSK-FB/04"/>
    <s v="WO066488629"/>
    <m/>
    <m/>
    <m/>
    <n v="112.64948699999999"/>
    <n v="-7.1694740000000001"/>
    <s v="|MN02672|MYIA-063621737264/POI/reza /08170904091/fina.finance@sozoskinclinic.com"/>
    <s v="Sales Force DBS"/>
    <m/>
    <m/>
    <m/>
    <m/>
    <m/>
    <m/>
    <m/>
    <m/>
    <s v="Management Janji"/>
    <s v="2026-10-14 15:00:00 | Nama PIC : Bp Reza  No HP : 08170904091  No Alt : -  M Janji : 14 Okt 2026  Jam Pasang : Pagi / Siang  Note : hubungi pelanggan jika ingin ke lokasi, terima kasih"/>
    <s v="FCC"/>
    <s v="15-10-2026 15:10:37"/>
    <m/>
    <m/>
    <s v="ACT_COM"/>
    <s v="GRESIK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7:00:00"/>
    <s v="2026-10-14 15:00:00 | Nama PIC : Bp Reza  No HP : 08170904091  No Alt : -  M Janji : 14 Okt 2026  Jam Pasang : Pagi / Siang  Note : hubungi pelanggan jika ingin ke lokasi, terima kasih"/>
    <m/>
    <m/>
    <m/>
    <e v="#NUM!"/>
    <e v="#NUM!"/>
    <x v="1"/>
  </r>
  <r>
    <n v="1178"/>
    <n v="1002628325"/>
    <n v="3"/>
    <x v="3"/>
    <n v="5"/>
    <s v="SBY UTARA"/>
    <s v="GRESIK"/>
    <s v="GSK"/>
    <s v="REG"/>
    <s v="AO"/>
    <x v="0"/>
    <m/>
    <s v="CANCEL COMPLETED"/>
    <s v="RBS-Regional 2"/>
    <d v="2026-10-08T16:36:19"/>
    <d v="2026-10-12T02:00:20"/>
    <n v="69406772"/>
    <m/>
    <n v="152421263165"/>
    <s v="PT Satu Akses Indonesia"/>
    <s v="ODP-GSK-FAM/05"/>
    <m/>
    <m/>
    <m/>
    <m/>
    <n v="112.61816"/>
    <n v="-7.176539"/>
    <s v="AMRBS;403673;NIZAR SABIQ;Jakarta Outer ; PT Satu Akses Indonesia ; ndibiz Bisnis 50 Mbps 1:2 ; Pic Ledi  ; Cp 81370030641 ; project@satu.net.id"/>
    <s v="Amex"/>
    <m/>
    <m/>
    <m/>
    <m/>
    <m/>
    <m/>
    <m/>
    <m/>
    <m/>
    <m/>
    <m/>
    <d v="2026-08-10T16:40:13"/>
    <m/>
    <m/>
    <s v="REJECT_FCC"/>
    <s v="GRESIK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1179"/>
    <n v="1002622726"/>
    <n v="3"/>
    <x v="3"/>
    <n v="5"/>
    <s v="SBY UTARA"/>
    <s v="GRESIK"/>
    <s v="KDE"/>
    <s v="REG"/>
    <s v="AO"/>
    <x v="0"/>
    <s v="1P INET"/>
    <s v="Completed (PS)"/>
    <s v="RBS-Regional 3"/>
    <d v="2026-10-05T14:49:39"/>
    <d v="2026-10-06T13:46:59"/>
    <n v="69404422"/>
    <m/>
    <n v="152442202249"/>
    <s v="ERABLUE DESA MENGANTI"/>
    <s v="ODP-KDE-FBA/38 FBA/D03/38.01"/>
    <s v="WO065783636"/>
    <m/>
    <m/>
    <m/>
    <n v="112.588024"/>
    <n v="-7.2939790000000002"/>
    <s v="|MN00843|MYIA-052685652553/POI/HASBIBINTARO SHIDDIQ/081249549394/nextperdanaone@gmail.com"/>
    <s v="MYIB_ASSISTANT"/>
    <m/>
    <m/>
    <m/>
    <m/>
    <m/>
    <m/>
    <m/>
    <m/>
    <s v="Management Janji"/>
    <s v="2026-10-06 11:00:00 | M Janji : (06/10/2026) jam Pasang : 09:00 Note : hubungi pelanggan jika ingin kelokasi "/>
    <s v="FCC"/>
    <d v="2026-05-10T15:11:09"/>
    <d v="2026-10-06T11:00:00"/>
    <m/>
    <s v="PS"/>
    <s v="NON-HERO GRESIK"/>
    <s v="NO ADDON"/>
    <n v="20261006"/>
    <s v="Completed"/>
    <s v="HSI Bisnis PSB 70% - 100 Mbps"/>
    <s v="INDIBIZ"/>
    <m/>
    <m/>
    <d v="2026-10-06T11:00:00"/>
    <s v="2026-10-06 11:00:00 | M Janji : (06/10/2026) jam Pasang : 09:00 Note : hubungi pelanggan jika ingin kelokasi "/>
    <n v="2026"/>
    <n v="10"/>
    <n v="6"/>
    <d v="2026-10-06T00:00:00"/>
    <n v="-0.45833333333575865"/>
    <x v="0"/>
  </r>
  <r>
    <n v="1180"/>
    <n v="1002627873"/>
    <n v="3"/>
    <x v="3"/>
    <n v="5"/>
    <s v="SBY UTARA"/>
    <s v="GRESIK"/>
    <s v="KDE"/>
    <s v="REG"/>
    <s v="AO"/>
    <x v="0"/>
    <s v="1P INET"/>
    <s v="Completed (PS)"/>
    <s v="RBS-Regional 3"/>
    <d v="2026-10-08T14:25:40"/>
    <d v="2026-10-09T17:53:29"/>
    <n v="69406560"/>
    <m/>
    <n v="152442202394"/>
    <s v="PT. MEGAH DAYA INTI HARAPAN"/>
    <s v="ODP-KDE-FAP/117 FAP/D07/117.01"/>
    <s v="WO066019521"/>
    <m/>
    <m/>
    <m/>
    <n v="112.621968"/>
    <n v="-7.3020230000000002"/>
    <s v="|MN02280|MYIA-037378228544/POI/BRIAN ISNUPRAYOGA, S.TP/085648852222/pga1@sby.indogrosir.co.id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4:40:19"/>
    <d v="2026-10-09T11:00:00"/>
    <m/>
    <s v="PS"/>
    <s v="NON-HERO GRESIK"/>
    <s v="NO ADDON"/>
    <n v="20261009"/>
    <s v="Completed"/>
    <s v="HSI Bisnis Promo Hari Pelanggan Nasional PSB 70% - 100 Mbps"/>
    <s v="INDIBIZ"/>
    <m/>
    <m/>
    <d v="2026-10-09T11:00:00"/>
    <s v="2026-10-09 11:00:00 | Jam pemasangan : 12.00 Info Tambahan : Hubungi pelanggan dulu sebelum ke lokasi terimakasih "/>
    <n v="2026"/>
    <n v="10"/>
    <n v="9"/>
    <d v="2026-10-09T00:00:00"/>
    <n v="-0.45833333333575865"/>
    <x v="0"/>
  </r>
  <r>
    <n v="1181"/>
    <n v="1002630283"/>
    <n v="3"/>
    <x v="3"/>
    <n v="5"/>
    <s v="SBY UTARA"/>
    <s v="GRESIK"/>
    <s v="KDE"/>
    <s v="REG"/>
    <s v="AO"/>
    <x v="0"/>
    <m/>
    <s v="Completed (PS)"/>
    <s v="RBS-Regional 3"/>
    <d v="2026-10-09T16:01:40"/>
    <d v="2026-10-09T20:41:46"/>
    <n v="69405483"/>
    <m/>
    <n v="152442203161"/>
    <s v="Warkop Pasir"/>
    <s v="ODP-KDE-FAD/32"/>
    <s v="WO066108142"/>
    <m/>
    <m/>
    <m/>
    <n v="112.56349059999999"/>
    <n v="-7.2918238000000004"/>
    <s v="MD|MYDB-20261005270299|DN00001/MN01273|Warkop Pasir|085606213340"/>
    <s v="MYDIGIBIZPARTNER"/>
    <m/>
    <m/>
    <m/>
    <m/>
    <m/>
    <m/>
    <m/>
    <m/>
    <s v="Management Janji"/>
    <s v="2026-10-08 08:00:00 | Nama PIC : Sutikno  No HP : 085606213340  Alt :   M Janji : 08/09/2026  Jam Pasang : 08.00  - 13:00   NoteÃ‚Â :  hubungi terlebih dahulu sebelum ke lokasi, terima kasih."/>
    <s v="FCC"/>
    <d v="2026-09-10T17:25:25"/>
    <m/>
    <m/>
    <s v="PS"/>
    <s v="NON-HERO GRESIK"/>
    <s v="NO ADDON"/>
    <n v="202610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9T07:00:00"/>
    <s v="2026-10-08 08:00:00 | Nama PIC : Sutikno  No HP : 085606213340  Alt :   M Janji : 08/09/2026  Jam Pasang : 08.00  - 13:00   NoteÃ‚Â :  hubungi terlebih dahulu sebelum ke lokasi, terima kasih."/>
    <n v="2026"/>
    <n v="10"/>
    <n v="9"/>
    <d v="2026-10-09T00:00:00"/>
    <n v="-0.29166666666424135"/>
    <x v="0"/>
  </r>
  <r>
    <n v="1182"/>
    <n v="1002625436"/>
    <n v="3"/>
    <x v="3"/>
    <n v="5"/>
    <s v="SBY UTARA"/>
    <s v="GRESIK"/>
    <s v="KDE"/>
    <s v="REG"/>
    <s v="AO"/>
    <x v="0"/>
    <s v="1P INET"/>
    <s v="102 | FOLLOW UP COMPLETED"/>
    <s v="RBS-Regional 3"/>
    <d v="2026-10-07T09:27:34"/>
    <d v="2026-10-09T16:01:40"/>
    <n v="69405483"/>
    <m/>
    <n v="152442203155"/>
    <s v="Warkop Pasir"/>
    <s v="ODP-KDE-FAD/32 FAD/D05/32.01"/>
    <s v="WO065906800"/>
    <m/>
    <m/>
    <m/>
    <n v="112.56360650000001"/>
    <n v="-7.2918309999999904"/>
    <s v="MD|MYDB-20261005270299|DN00001/MN01273|Warkop Pasir|085606213340"/>
    <s v="MYDIGIBIZPARTNER"/>
    <m/>
    <m/>
    <m/>
    <m/>
    <m/>
    <m/>
    <m/>
    <m/>
    <s v="Management Janji"/>
    <s v="2026-10-08 08:00:00 | Nama PIC : Sutikno No HP : 085606213340 Alt :  M Janji : 08/09/2026 Jam Pasang : 08.00  - 13:00  NoteÃ‚Â :  hubungi terlebih dahulu sebelum ke lokasi, terima kasih."/>
    <s v="FCC"/>
    <d v="2026-07-10T09:40:14"/>
    <d v="2026-10-08T08:00:00"/>
    <s v="Kendala Pelanggan"/>
    <s v="REVOKE"/>
    <s v="NON-HERO GRESIK"/>
    <s v="NO ADDON"/>
    <m/>
    <s v="Follow Up Revoke Completed, New Order ID : SC1002630283"/>
    <s v="HSI Bisnis Promo Hari Pelanggan Nasional PSB 70% - 75 Mbps"/>
    <s v="INDIBIZ"/>
    <m/>
    <m/>
    <d v="2026-10-08T08:00:00"/>
    <s v="2026-10-08 08:00:00 | Nama PIC : Sutikno No HP : 085606213340 Alt :  M Janji : 08/09/2026 Jam Pasang : 08.00  - 13:00  NoteÃ‚Â :  hubungi terlebih dahulu sebelum ke lokasi, terima kasih."/>
    <m/>
    <m/>
    <m/>
    <e v="#NUM!"/>
    <e v="#NUM!"/>
    <x v="1"/>
  </r>
  <r>
    <n v="1183"/>
    <n v="1002625430"/>
    <n v="3"/>
    <x v="3"/>
    <n v="5"/>
    <s v="SBY UTARA"/>
    <s v="GRESIK"/>
    <s v="KDE"/>
    <s v="REG"/>
    <s v="AO"/>
    <x v="0"/>
    <s v="1P INET"/>
    <s v="100 | REVOKE COMPLETED"/>
    <s v="RBS-Regional 3"/>
    <d v="2026-10-07T09:28:11"/>
    <d v="2026-10-08T10:17:26"/>
    <n v="69405483"/>
    <m/>
    <n v="152442203155"/>
    <s v="Warkop Pasir"/>
    <s v="ODP-KDE-FAD/32 FAD/D05/32.01"/>
    <s v="WO065906800"/>
    <m/>
    <m/>
    <m/>
    <n v="112.56360650000001"/>
    <n v="-7.2918309999999904"/>
    <s v="MD|MYDB-20261005270299|DN00001/MN01273|Warkop Pasir|085606213340"/>
    <s v="MYDIGIBIZPARTNER"/>
    <m/>
    <m/>
    <m/>
    <m/>
    <m/>
    <m/>
    <m/>
    <m/>
    <s v="Management Janji"/>
    <s v="2026-10-08 08:00:00 | Nama PIC : Sutikno No HP : 085606213340 Alt :  M Janji : 08/09/2026 Jam Pasang : 08.00  - 13:00  NoteÃ‚Â :  hubungi terlebih dahulu sebelum ke lokasi, terima kasih."/>
    <s v="FCC"/>
    <d v="2026-07-10T09:40:14"/>
    <d v="2026-10-08T08:00:00"/>
    <s v="Kendala Pelanggan"/>
    <s v="REVOKE"/>
    <s v="NON-HERO GRESIK"/>
    <s v="NO ADDON"/>
    <m/>
    <s v="Revoke Completed"/>
    <s v="HSI Bisnis Promo Hari Pelanggan Nasional PSB 70% - 75 Mbps"/>
    <s v="INDIBIZ"/>
    <m/>
    <m/>
    <d v="2026-10-08T08:00:00"/>
    <s v="2026-10-08 08:00:00 | Nama PIC : Sutikno No HP : 085606213340 Alt :  M Janji : 08/09/2026 Jam Pasang : 08.00  - 13:00  NoteÃ‚Â :  hubungi terlebih dahulu sebelum ke lokasi, terima kasih."/>
    <m/>
    <m/>
    <m/>
    <e v="#NUM!"/>
    <e v="#NUM!"/>
    <x v="1"/>
  </r>
  <r>
    <n v="1184"/>
    <n v="1002628306"/>
    <n v="3"/>
    <x v="3"/>
    <n v="5"/>
    <s v="SBY UTARA"/>
    <s v="GRESIK"/>
    <s v="KDE"/>
    <s v="REG"/>
    <s v="AO"/>
    <x v="0"/>
    <m/>
    <s v="100 | REVOKE COMPLETED"/>
    <s v="RBS-Regional 3"/>
    <d v="2026-10-08T16:29:41"/>
    <d v="2026-10-09T15:56:22"/>
    <n v="69405483"/>
    <m/>
    <n v="152442203157"/>
    <s v="Warkop Pasir"/>
    <s v="ODP-KDE-FAD/32"/>
    <s v="WO066037453"/>
    <m/>
    <m/>
    <m/>
    <n v="112.56349059999999"/>
    <n v="-7.2918238000000004"/>
    <s v="MD|MYDB-20261005270299|DN00001/MN01273|Warkop Pasir|085606213340"/>
    <s v="MYDIGIBIZPARTNER"/>
    <m/>
    <m/>
    <m/>
    <m/>
    <m/>
    <m/>
    <m/>
    <m/>
    <s v="Management Janji"/>
    <s v="2026-10-08 08:00:00 | Nama PIC : Sutikno  No HP : 085606213340  Alt :   M Janji : 08/09/2026  Jam Pasang : 08.00  - 13:00   NoteÃ‚Â :  hubungi terlebih dahulu sebelum ke lokasi, terima kasih."/>
    <s v="FCC"/>
    <d v="2026-08-10T16:40:13"/>
    <m/>
    <s v="Kendala Lainnya"/>
    <s v="REVOKE"/>
    <s v="NON-HERO GRESIK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8T07:00:00"/>
    <s v="2026-10-08 08:00:00 | Nama PIC : Sutikno  No HP : 085606213340  Alt :   M Janji : 08/09/2026  Jam Pasang : 08.00  - 13:00   NoteÃ‚Â :  hubungi terlebih dahulu sebelum ke lokasi, terima kasih."/>
    <m/>
    <m/>
    <m/>
    <e v="#NUM!"/>
    <e v="#NUM!"/>
    <x v="1"/>
  </r>
  <r>
    <n v="1185"/>
    <n v="1002623832"/>
    <n v="3"/>
    <x v="3"/>
    <n v="5"/>
    <s v="SBY UTARA"/>
    <s v="GRESIK"/>
    <s v="KDE"/>
    <s v="REG"/>
    <s v="AO"/>
    <x v="0"/>
    <m/>
    <s v="MIA - INVALID SURVEY"/>
    <s v="RBS-Regional 3"/>
    <d v="2026-10-06T10:30:28"/>
    <d v="2026-10-06T15:19:56"/>
    <n v="69404816"/>
    <m/>
    <n v="152442203011"/>
    <s v="PT SURYA MEDIKA MENGANTI"/>
    <s v="ODP-KDE-FAM/57"/>
    <s v="WO065845287"/>
    <m/>
    <m/>
    <m/>
    <n v="112.6169384"/>
    <n v="-7.3047352999999999"/>
    <s v="AMRBS;404915;AMEX;MOH REZI FILLIANDY;RBS-3;SURAMADU;PSB;PT SURYA MEDIKA MENGANTI;ZULFI SUSDIANTORO;085645153729;zulfisusdiantoro@gmail.com;HSI Bisnis (1:1) 50 Mbps (Rp 439.000) PSB Rp 150.000;"/>
    <s v="Amex"/>
    <m/>
    <m/>
    <m/>
    <m/>
    <m/>
    <m/>
    <m/>
    <m/>
    <s v="Management Janji"/>
    <s v="2026-10-07 08:00:00|M Janji : Rabu 07 oktober  2026 Jam Pasang : Pagi / Siang Note : hubungi pelanggan jika ingin ke lokasi, terima kasih.|40971304|MYDITA"/>
    <s v="FCC"/>
    <d v="2026-06-10T10:40:22"/>
    <d v="2026-10-07T08:00:00"/>
    <m/>
    <s v="SURVEY_NEW_MANJA"/>
    <s v="NON-HERO GRESIK"/>
    <s v="NO ADDON"/>
    <m/>
    <s v="MIE - INVALID SURVEY - Pelanggan RN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8:00:00"/>
    <s v="2026-10-07 08:00:00|M Janji : Rabu 07 oktober  2026 Jam Pasang : Pagi / Siang Note : hubungi pelanggan jika ingin ke lokasi, terima kasih.|40971304|MYDITA"/>
    <m/>
    <m/>
    <m/>
    <e v="#NUM!"/>
    <e v="#NUM!"/>
    <x v="1"/>
  </r>
  <r>
    <n v="1186"/>
    <n v="1002617352"/>
    <n v="3"/>
    <x v="3"/>
    <n v="5"/>
    <s v="SBY UTARA"/>
    <s v="GRESIK"/>
    <s v="BWN"/>
    <s v="REG"/>
    <s v="AO"/>
    <x v="0"/>
    <m/>
    <s v="Completed (PS)"/>
    <s v="RBS-Regional 3"/>
    <d v="2026-10-01T10:40:16"/>
    <d v="2026-10-01T13:34:16"/>
    <n v="69379599"/>
    <m/>
    <n v="152453208697"/>
    <s v="UPT SDN 329 Gresik"/>
    <s v="ODP-BWN-FAB/03"/>
    <s v="WO065471510"/>
    <m/>
    <m/>
    <m/>
    <n v="112.71185159683201"/>
    <n v="-5.83253487701701"/>
    <s v="MD|MYDB-20260829267477|DN00001/MN00018|UPT SDN 329 Gresik|081331009134"/>
    <s v="MYDIGIBIZPARTNER"/>
    <m/>
    <m/>
    <m/>
    <m/>
    <m/>
    <m/>
    <m/>
    <m/>
    <s v="Management Janji"/>
    <s v="2026-08-30 11:00:00 | Nama Pic : IBU FAIRUS  No Hp Pic : 081331009134  Jam Pemasangan : 08:00 - 12.00  Tanggal Pemasangan : MINGGU 30 AGUSTUS 2026  Info Tambahan : Hubungi pelanggan sebelum datang ke lokasi"/>
    <s v="FCC"/>
    <d v="2026-01-10T11:40:20"/>
    <m/>
    <m/>
    <s v="PS"/>
    <s v="GRESIK"/>
    <s v="NO ADDON"/>
    <n v="202610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1T07:00:00"/>
    <s v="2026-08-30 11:00:00 | Nama Pic : IBU FAIRUS  No Hp Pic : 081331009134  Jam Pemasangan : 08:00 - 12.00  Tanggal Pemasangan : MINGGU 30 AGUSTUS 2026  Info Tambahan : Hubungi pelanggan sebelum datang ke lokasi"/>
    <n v="2026"/>
    <n v="10"/>
    <n v="1"/>
    <d v="2026-10-01T00:00:00"/>
    <n v="-0.29166666666424135"/>
    <x v="0"/>
  </r>
  <r>
    <n v="1187"/>
    <n v="1002628108"/>
    <n v="3"/>
    <x v="3"/>
    <n v="5"/>
    <s v="SBY UTARA"/>
    <s v="GRESIK"/>
    <s v="BWN"/>
    <s v="REG"/>
    <s v="AO"/>
    <x v="0"/>
    <m/>
    <s v="102 | FOLLOW UP COMPLETED"/>
    <s v="RBS-Regional 3"/>
    <d v="2026-10-08T16:00:03"/>
    <d v="2026-10-15T15:26:13"/>
    <n v="69406694"/>
    <m/>
    <n v="152453208880"/>
    <s v="BENGKEL MUHTAR"/>
    <s v="ODP-BWN-FAA/22"/>
    <s v="WO066062676"/>
    <m/>
    <m/>
    <m/>
    <n v="112.6716764"/>
    <n v="-5.8195825000000001"/>
    <s v="|MC70134|/BENGKEL MUHTAR/AHMAD MUHTAR/085196696574/ahmadmuhtar816@gmail.com/HSI Bisnis Promo HUT Telkom (1:1) 300 Mbps (Rp 1.130.000) PSB Rp 150.000/"/>
    <s v="Sales Force DBS"/>
    <m/>
    <m/>
    <m/>
    <m/>
    <m/>
    <m/>
    <m/>
    <m/>
    <s v="Management Janji"/>
    <s v="2026-10-10 08:00:00|Tanggal: 10/10/2026 Jam Pasang: Siang  Note: Hubungi sebelum ke lokasi, terimakasih.  |40931149|MYDITA"/>
    <s v="FCC"/>
    <d v="2026-08-10T16:25:42"/>
    <d v="2026-10-10T08:00:00"/>
    <s v="Kendala Pelanggan"/>
    <s v="REVOKE"/>
    <s v="GRESIK"/>
    <s v="NO ADDON"/>
    <m/>
    <s v="Follow Up Revoke Completed, New Order ID : SC1002638907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08:00:00"/>
    <s v="2026-10-10 08:00:00|Tanggal: 10/10/2026 Jam Pasang: Siang  Note: Hubungi sebelum ke lokasi, terimakasih.  |40931149|MYDITA"/>
    <m/>
    <m/>
    <m/>
    <e v="#NUM!"/>
    <e v="#NUM!"/>
    <x v="1"/>
  </r>
  <r>
    <n v="1188"/>
    <n v="1002627224"/>
    <n v="3"/>
    <x v="3"/>
    <n v="5"/>
    <s v="SBY UTARA"/>
    <s v="GRESIK"/>
    <s v="BWN"/>
    <s v="REG"/>
    <s v="AO"/>
    <x v="0"/>
    <m/>
    <s v="100 | REVOKE COMPLETED"/>
    <s v="RBS-Regional 3"/>
    <d v="2026-10-08T09:31:15"/>
    <d v="2026-10-15T23:09:57"/>
    <n v="69406255"/>
    <m/>
    <n v="152453208877"/>
    <s v="Warung Pojok"/>
    <s v="ODP-BWN-FAC/18"/>
    <s v="WO066040375"/>
    <m/>
    <m/>
    <m/>
    <n v="112.7108005"/>
    <n v="-5.8065635999999996"/>
    <s v="|MC70134|/SALIM-Warung Pojok/085802815058/elly34808@gmail.com/HSI Bisnis Promo HUT Telkom (1:1) 300 Mbps (Rp 1.130.000) PSB Rp 150.000/-5.806575,112.710721/DSN. TELUKDALAM RT 002/RW 002, KEBONTELUKDALAM, SANGKAPURA, GRESIK"/>
    <s v="Sales Force DBS"/>
    <m/>
    <m/>
    <m/>
    <m/>
    <m/>
    <m/>
    <m/>
    <m/>
    <s v="Management Janji"/>
    <s v="2026-10-09 15:00:00|Tanggal Pemasangan : 09 Oktober 2026 Jam Pemasangan : 08:00 15:00 Info Tambahan : Hubungi pelanggan dulu sebelum ke lokasi terimakasih|40961350|MYDITA"/>
    <s v="FCC"/>
    <d v="2026-08-10T09:40:43"/>
    <d v="2026-10-09T15:00:00"/>
    <s v="Kendala Pelanggan"/>
    <s v="REVOKE"/>
    <s v="GRESIK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9T15:00:00"/>
    <s v="2026-10-09 15:00:00|Tanggal Pemasangan : 09 Oktober 2026 Jam Pemasangan : 08:00 15:00 Info Tambahan : Hubungi pelanggan dulu sebelum ke lokasi terimakasih|40961350|MYDITA"/>
    <m/>
    <m/>
    <m/>
    <e v="#NUM!"/>
    <e v="#NUM!"/>
    <x v="1"/>
  </r>
  <r>
    <n v="1189"/>
    <n v="1002638907"/>
    <n v="3"/>
    <x v="3"/>
    <n v="5"/>
    <s v="SBY UTARA"/>
    <s v="GRESIK"/>
    <s v="BWN"/>
    <s v="REG"/>
    <s v="AO"/>
    <x v="0"/>
    <m/>
    <s v="8 | OSS - PONR"/>
    <s v="RBS-Regional 3"/>
    <d v="2026-10-15T15:26:13"/>
    <d v="2026-10-15T18:04:05"/>
    <n v="69406694"/>
    <m/>
    <n v="152453209235"/>
    <s v="BENGKEL MUHTAR"/>
    <s v="ODP-BWN-FAA/22"/>
    <s v="WO066491888"/>
    <m/>
    <m/>
    <m/>
    <n v="112.671791692537"/>
    <n v="-5.8196349324457497"/>
    <s v="|MC70134|/BENGKEL MUHTAR/AHMAD MUHTAR/085196696574/ahmadmuhtar816@gmail.com/HSI Bisnis Promo HUT Telkom (1:1) 300 Mbps (Rp 1.130.000) PSB Rp 150.000/"/>
    <s v="Sales Force DBS"/>
    <m/>
    <m/>
    <m/>
    <m/>
    <m/>
    <m/>
    <m/>
    <m/>
    <s v="Management Janji"/>
    <s v="2026-10-10 08:00:00|Tanggal: 10/10/2026  Jam Pasang: Siang   Note: Hubungi sebelum ke lokasi, terimakasih.   |40931149|MYDITA"/>
    <s v="FCC"/>
    <s v="15-10-2026 15:40:25"/>
    <m/>
    <m/>
    <s v="ACT_COM"/>
    <s v="GRESIK"/>
    <s v="NO ADDON"/>
    <m/>
    <s v="PONR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5T07:00:00"/>
    <s v="2026-10-10 08:00:00|Tanggal: 10/10/2026  Jam Pasang: Siang   Note: Hubungi sebelum ke lokasi, terimakasih.   |40931149|MYDITA"/>
    <m/>
    <m/>
    <m/>
    <e v="#NUM!"/>
    <e v="#NUM!"/>
    <x v="1"/>
  </r>
  <r>
    <n v="1190"/>
    <n v="1002621109"/>
    <n v="3"/>
    <x v="3"/>
    <n v="5"/>
    <s v="SBY UTARA"/>
    <s v="GRESIK"/>
    <s v="SDY"/>
    <s v="REG"/>
    <s v="AO"/>
    <x v="0"/>
    <s v="1P INET"/>
    <s v="Completed (PS)"/>
    <s v="RBS-Regional 3"/>
    <d v="2026-10-03T15:56:36"/>
    <d v="2026-10-04T17:24:42"/>
    <n v="69403715"/>
    <m/>
    <n v="152451212256"/>
    <s v="by localoo"/>
    <s v="ODP-SDY-FL/19 FL/D08/19.01"/>
    <s v="WO065665930"/>
    <m/>
    <m/>
    <m/>
    <n v="112.429598"/>
    <n v="-6.9670620000000003"/>
    <s v="|MN00216|MYIA-067678552545/POI/syaiful arif/0895637842700/syaifularif6472@gmail.com"/>
    <s v="MYIB_ASSISTANT"/>
    <m/>
    <m/>
    <m/>
    <m/>
    <m/>
    <m/>
    <m/>
    <m/>
    <s v="Management Janji"/>
    <s v="2026-10-04 15:00:00 | Jam pemasangan : 12.00 Info Tambahan : Hubungi pelanggan dulu sebelum ke lokasi terimakasih  "/>
    <s v="FCC"/>
    <d v="2026-03-10T16:24:58"/>
    <d v="2026-10-04T15:00:00"/>
    <m/>
    <s v="PS"/>
    <s v="GRESIK"/>
    <s v="NO ADDON"/>
    <n v="20261004"/>
    <s v="Completed"/>
    <s v="HSI Bisnis Promo Hari Pelanggan Nasional PSB 70% - 75 Mbps"/>
    <s v="INDIBIZ"/>
    <m/>
    <m/>
    <d v="2026-10-04T15:00:00"/>
    <s v="2026-10-04 15:00:00 | Jam pemasangan : 12.00 Info Tambahan : Hubungi pelanggan dulu sebelum ke lokasi terimakasih  "/>
    <n v="2026"/>
    <n v="10"/>
    <n v="4"/>
    <d v="2026-10-04T00:00:00"/>
    <n v="-0.625"/>
    <x v="0"/>
  </r>
  <r>
    <n v="1191"/>
    <n v="1002626133"/>
    <n v="3"/>
    <x v="3"/>
    <n v="5"/>
    <s v="SBY UTARA"/>
    <s v="GRESIK"/>
    <s v="SDY"/>
    <s v="REG"/>
    <s v="AO"/>
    <x v="0"/>
    <m/>
    <s v="Completed (PS)"/>
    <s v="RBS-Regional 3"/>
    <d v="2026-10-07T13:31:09"/>
    <d v="2026-10-07T17:44:22"/>
    <n v="69404368"/>
    <m/>
    <n v="152451212267"/>
    <s v="MI ISLAMIYAH"/>
    <s v="ODP-SDY-FR/07"/>
    <s v="WO065936179"/>
    <m/>
    <m/>
    <m/>
    <n v="112.563985"/>
    <n v="-6.9890699999999999"/>
    <s v="MD|MYDB-20261005270287|DN00001/MN02100|MI ISLAMIYAH|081330453015"/>
    <s v="MYDIGIBIZPARTNER"/>
    <m/>
    <m/>
    <m/>
    <m/>
    <m/>
    <m/>
    <m/>
    <m/>
    <s v="Management Janji"/>
    <s v="2026-10-06 11:00:00 | Jam Pemasangan : 08:00 - 12.00  Tanggal Pemasangan : SELASA 06 OKTOBER 2026  Info Tambahan : Hubungi pelanggan sebelum datang ke lokasi"/>
    <s v="FCC"/>
    <d v="2026-07-10T13:40:16"/>
    <m/>
    <m/>
    <s v="PS"/>
    <s v="GRESIK"/>
    <s v="NO ADDON"/>
    <n v="2026100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7T07:00:00"/>
    <s v="2026-10-06 11:00:00 | Jam Pemasangan : 08:00 - 12.00  Tanggal Pemasangan : SELASA 06 OKTOBER 2026  Info Tambahan : Hubungi pelanggan sebelum datang ke lokasi"/>
    <n v="2026"/>
    <n v="10"/>
    <n v="7"/>
    <d v="2026-10-07T00:00:00"/>
    <n v="-0.29166666666424135"/>
    <x v="0"/>
  </r>
  <r>
    <n v="1192"/>
    <n v="1002625438"/>
    <n v="3"/>
    <x v="3"/>
    <n v="5"/>
    <s v="SBY UTARA"/>
    <s v="GRESIK"/>
    <s v="SDY"/>
    <s v="REG"/>
    <s v="AO"/>
    <x v="0"/>
    <m/>
    <s v="Completed (PS)"/>
    <s v="RBS-Regional 3"/>
    <d v="2026-10-07T09:30:37"/>
    <d v="2026-10-07T15:00:56"/>
    <n v="69404437"/>
    <m/>
    <n v="152451212269"/>
    <s v="SD NU KANJENG SEPUH"/>
    <s v="ODP-SDY-FR/07"/>
    <s v="WO065908676"/>
    <m/>
    <m/>
    <m/>
    <n v="112.564224"/>
    <n v="-6.9891540000000001"/>
    <s v="MD|MYDB-20261005270290|DN00001/MN01211|SD NU KANJENG SEPUH|0818798855"/>
    <s v="MYDIGIBIZPARTNER"/>
    <m/>
    <m/>
    <m/>
    <m/>
    <m/>
    <m/>
    <m/>
    <m/>
    <s v="Management Janji"/>
    <s v="2026-10-06 11:00:00 | Nama PIC : Bp Ulum  No HP : 0818798855  Alt : -  M Janji : 06 Okt 2026  Jam Pasang : Pagi / Siang  Note : hubungi pelanggan jika ingin kelokasi  "/>
    <s v="FCC"/>
    <d v="2026-07-10T09:40:14"/>
    <m/>
    <m/>
    <s v="PS"/>
    <s v="GRESIK"/>
    <s v="NO ADDON"/>
    <n v="20261007"/>
    <s v="Completed"/>
    <s v="- SP_NOSS;SP_NOSS ~ Internet NOSS Multispeed Network[0]  - SP_NOSS;SP_NOSS ~ Internet NOSS Multispeed Network[0]  - E25060;E25060 ~ ES25 - Paket HSI Bisnis (HSIE) Khusus Winback 2.0[0]  - E25060~null~E25060_UNL;UNL ~ Internet-Link Unlimited Internet Usage"/>
    <s v="INDIBIZ"/>
    <m/>
    <m/>
    <d v="2026-10-07T07:00:00"/>
    <s v="2026-10-06 11:00:00 | Nama PIC : Bp Ulum  No HP : 0818798855  Alt : -  M Janji : 06 Okt 2026  Jam Pasang : Pagi / Siang  Note : hubungi pelanggan jika ingin kelokasi  "/>
    <n v="2026"/>
    <n v="10"/>
    <n v="7"/>
    <d v="2026-10-07T00:00:00"/>
    <n v="-0.29166666666424135"/>
    <x v="0"/>
  </r>
  <r>
    <n v="1193"/>
    <n v="1002628360"/>
    <n v="3"/>
    <x v="3"/>
    <n v="5"/>
    <s v="SBY UTARA"/>
    <s v="GRESIK"/>
    <s v="SDY"/>
    <s v="REG"/>
    <s v="AO"/>
    <x v="0"/>
    <m/>
    <s v="Completed (PS)"/>
    <s v="RBS-Regional 3"/>
    <d v="2026-10-08T16:40:02"/>
    <d v="2026-10-08T19:17:38"/>
    <n v="69404014"/>
    <m/>
    <n v="152451212274"/>
    <s v="TOKO IIN MODO"/>
    <s v="ODP-SDY-FA/61"/>
    <s v="WO066038480"/>
    <m/>
    <m/>
    <m/>
    <n v="112.488789"/>
    <n v="-6.9032910000000003"/>
    <s v="|MN00216|MYIA-084221025685/POI/iin aini isnawati /087869524330/ainiisnawatiiin@gmail.com"/>
    <s v="Sales Force DBS"/>
    <m/>
    <m/>
    <m/>
    <m/>
    <m/>
    <m/>
    <m/>
    <m/>
    <s v="Management Janji"/>
    <s v="2026-10-06 08:00:00 | M Janji : (06/10/2026)  jam Pasang : 09:00  Note : hubungi pelanggan jika ingin kelokasi  "/>
    <s v="FCC"/>
    <d v="2026-08-10T17:25:16"/>
    <m/>
    <m/>
    <s v="PS"/>
    <s v="GRESIK"/>
    <s v="NO ADDON"/>
    <n v="202610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8T07:00:00"/>
    <s v="2026-10-06 08:00:00 | M Janji : (06/10/2026)  jam Pasang : 09:00  Note : hubungi pelanggan jika ingin kelokasi  "/>
    <n v="2026"/>
    <n v="10"/>
    <n v="8"/>
    <d v="2026-10-08T00:00:00"/>
    <n v="-0.29166666666424135"/>
    <x v="0"/>
  </r>
  <r>
    <n v="1194"/>
    <n v="1002621551"/>
    <n v="3"/>
    <x v="3"/>
    <n v="5"/>
    <s v="SBY UTARA"/>
    <s v="GRESIK"/>
    <s v="SDY"/>
    <s v="REG"/>
    <s v="AO"/>
    <x v="0"/>
    <s v="1P INET"/>
    <s v="102 | FOLLOW UP COMPLETED"/>
    <s v="RBS-Regional 3"/>
    <d v="2026-10-05T07:56:40"/>
    <d v="2026-10-08T16:40:01"/>
    <n v="69404014"/>
    <m/>
    <n v="152451212260"/>
    <s v="TOKO IIN MODO"/>
    <s v="ODP-SDY-FA/61 FA/D01/61.01"/>
    <s v="WO065733686"/>
    <m/>
    <m/>
    <m/>
    <n v="112.488891"/>
    <n v="-6.9034129999999996"/>
    <s v="|MN00216|MYIA-084221025685/POI/iin aini isnawati /087869524330/ainiisnawatiiin@gmail.com"/>
    <s v="MYIB_ASSISTANT"/>
    <m/>
    <m/>
    <m/>
    <m/>
    <m/>
    <m/>
    <m/>
    <m/>
    <s v="Management Janji"/>
    <s v="2026-10-06 08:00:00 | M Janji : (06/10/2026) jam Pasang : 09:00 Note : hubungi pelanggan jika ingin kelokasi "/>
    <s v="FCC"/>
    <d v="2026-05-10T08:40:40"/>
    <d v="2026-10-06T08:00:00"/>
    <s v="Kendala Pelanggan"/>
    <s v="REVOKE"/>
    <s v="GRESIK"/>
    <s v="NO ADDON"/>
    <m/>
    <s v="Follow Up Revoke Completed, New Order ID : SC1002628360"/>
    <s v="HSI Bisnis Promo Hari Pelanggan Nasional PSB 70% - 100 Mbps"/>
    <s v="INDIBIZ"/>
    <m/>
    <m/>
    <d v="2026-10-06T08:00:00"/>
    <s v="2026-10-06 08:00:00 | M Janji : (06/10/2026) jam Pasang : 09:00 Note : hubungi pelanggan jika ingin kelokasi "/>
    <m/>
    <m/>
    <m/>
    <e v="#NUM!"/>
    <e v="#NUM!"/>
    <x v="1"/>
  </r>
  <r>
    <n v="1195"/>
    <n v="1002622475"/>
    <n v="3"/>
    <x v="3"/>
    <n v="5"/>
    <s v="SBY UTARA"/>
    <s v="GRESIK"/>
    <s v="SDY"/>
    <s v="REG"/>
    <s v="AO"/>
    <x v="0"/>
    <s v="1P INET"/>
    <s v="102 | FOLLOW UP COMPLETED"/>
    <s v="RBS-Regional 3"/>
    <d v="2026-10-05T13:40:34"/>
    <d v="2026-10-07T13:31:08"/>
    <n v="69404368"/>
    <m/>
    <n v="152451212263"/>
    <s v="MI ISLAMIYAH"/>
    <s v="ODP-SDY-FR/07 FR/D01/07.01"/>
    <s v="WO065773611"/>
    <m/>
    <m/>
    <m/>
    <n v="112.56409138441001"/>
    <n v="-6.9887922448420801"/>
    <s v="MD|MYDB-20261005270287|DN00001/MN02100|MI ISLAMIYAH|081330453015"/>
    <s v="MYDIGIBIZPARTNER"/>
    <m/>
    <m/>
    <m/>
    <m/>
    <m/>
    <m/>
    <m/>
    <m/>
    <s v="Management Janji"/>
    <s v="2026-10-06 11:00:00 | Jam Pemasangan : 08:00 - 12.00 Tanggal Pemasangan : SELASA 06 OKTOBER 2026 Info Tambahan : Hubungi pelanggan sebelum datang ke lokasi"/>
    <s v="FCC"/>
    <d v="2026-05-10T14:25:44"/>
    <d v="2026-10-06T11:00:00"/>
    <s v="Kendala Pelanggan"/>
    <s v="REVOKE"/>
    <s v="GRESIK"/>
    <s v="NO ADDON"/>
    <m/>
    <s v="Follow Up Revoke Completed, New Order ID : SC1002626133"/>
    <s v="HSI Bisnis Promo Hari Pelanggan Nasional PSB 70% - 100 Mbps"/>
    <s v="INDIBIZ"/>
    <m/>
    <m/>
    <d v="2026-10-06T11:00:00"/>
    <s v="2026-10-06 11:00:00 | Jam Pemasangan : 08:00 - 12.00 Tanggal Pemasangan : SELASA 06 OKTOBER 2026 Info Tambahan : Hubungi pelanggan sebelum datang ke lokasi"/>
    <m/>
    <m/>
    <m/>
    <e v="#NUM!"/>
    <e v="#NUM!"/>
    <x v="1"/>
  </r>
  <r>
    <n v="1196"/>
    <n v="1002622683"/>
    <n v="3"/>
    <x v="3"/>
    <n v="5"/>
    <s v="SBY UTARA"/>
    <s v="GRESIK"/>
    <s v="SDY"/>
    <s v="REG"/>
    <s v="AO"/>
    <x v="0"/>
    <s v="1P INET"/>
    <s v="102 | FOLLOW UP COMPLETED"/>
    <s v="RBS-Regional 3"/>
    <d v="2026-10-05T14:32:34"/>
    <d v="2026-10-07T09:30:36"/>
    <n v="69404437"/>
    <m/>
    <n v="152451212264"/>
    <s v="SD NU KANJENG SEPUH"/>
    <s v="ODP-SDY-FR/08 FR/D01/08.01"/>
    <s v="WO065781130"/>
    <m/>
    <m/>
    <m/>
    <n v="112.564478963613"/>
    <n v="-6.98964483927484"/>
    <s v="MD|MYDB-20261005270290|DN00001/MN01211|SD NU KANJENG SEPUH|0818798855"/>
    <s v="MYDIGIBIZPARTNER"/>
    <m/>
    <m/>
    <m/>
    <m/>
    <m/>
    <m/>
    <m/>
    <m/>
    <s v="Management Janji"/>
    <s v="2026-10-06 11:00:00 | Nama PIC : Bp Ulum No HP : 0818798855 Alt : - M Janji : 06 Okt 2026 Jam Pasang : Pagi / Siang Note : hubungi pelanggan jika ingin kelokasi "/>
    <s v="FCC"/>
    <d v="2026-05-10T14:40:19"/>
    <d v="2026-10-06T11:00:00"/>
    <s v="Kendala Pelanggan"/>
    <s v="REVOKE"/>
    <s v="GRESIK"/>
    <s v="NO ADDON"/>
    <m/>
    <s v="Follow Up Revoke Completed, New Order ID : SC1002625438"/>
    <s v="HSI Bisnis Promo Hari Pelanggan Nasional PSB 70% - 100 Mbps"/>
    <s v="INDIBIZ"/>
    <m/>
    <m/>
    <d v="2026-10-06T11:00:00"/>
    <s v="2026-10-06 11:00:00 | Nama PIC : Bp Ulum No HP : 0818798855 Alt : - M Janji : 06 Okt 2026 Jam Pasang : Pagi / Siang Note : hubungi pelanggan jika ingin kelokasi "/>
    <m/>
    <m/>
    <m/>
    <e v="#NUM!"/>
    <e v="#NUM!"/>
    <x v="1"/>
  </r>
  <r>
    <n v="1197"/>
    <n v="1002619716"/>
    <n v="3"/>
    <x v="3"/>
    <n v="5"/>
    <s v="SBY UTARA"/>
    <s v="GRESIK"/>
    <s v="SDY"/>
    <s v="REG"/>
    <s v="AO"/>
    <x v="0"/>
    <s v="1P INET"/>
    <s v="100 | REVOKE COMPLETED"/>
    <s v="RBS-Regional 3"/>
    <d v="2026-10-02T13:04:40"/>
    <d v="2026-10-08T10:17:37"/>
    <n v="69403032"/>
    <m/>
    <n v="152451212250"/>
    <s v="toko maskumambang"/>
    <s v="ODP-SDY-FB/34 FB/D06/34.01"/>
    <s v="WO065571392"/>
    <m/>
    <m/>
    <m/>
    <n v="112.5073397"/>
    <n v="-7.0084664999999999"/>
    <s v="MD|MYDB-20261002270171|DN00001/MN00018|toko maskumambang|087782069264"/>
    <s v="MYDIGIBIZPARTNER"/>
    <m/>
    <m/>
    <m/>
    <m/>
    <m/>
    <m/>
    <m/>
    <m/>
    <s v="Management Janji"/>
    <s v="2026-10-03 11:00:00 | Jam pemasangan : 12.00 Info Tambahan : Hubungi pelanggan dulu sebelum ke lokasi terimakasih "/>
    <s v="FCC"/>
    <d v="2026-02-10T13:11:06"/>
    <d v="2026-10-03T11:00:00"/>
    <s v="Kendala Pelanggan"/>
    <s v="REVOKE"/>
    <s v="GRESIK"/>
    <s v="NO ADDON"/>
    <m/>
    <s v="Revoke Completed"/>
    <s v="HSI Bisnis Promo Hari Pelanggan Nasional PSB 70% - 50 Mbps"/>
    <s v="INDIBIZ"/>
    <m/>
    <m/>
    <d v="2026-10-03T11:00:00"/>
    <s v="2026-10-03 11:00:00 | Jam pemasangan : 12.00 Info Tambahan : Hubungi pelanggan dulu sebelum ke lokasi terimakasih "/>
    <m/>
    <m/>
    <m/>
    <e v="#NUM!"/>
    <e v="#NUM!"/>
    <x v="1"/>
  </r>
  <r>
    <n v="1198"/>
    <n v="1002636233"/>
    <n v="3"/>
    <x v="3"/>
    <n v="5"/>
    <s v="SBY UTARA"/>
    <s v="GRESIK"/>
    <s v="SDY"/>
    <s v="REG"/>
    <s v="AO"/>
    <x v="0"/>
    <m/>
    <s v="MIA - INVALID SURVEY"/>
    <s v="RBS-Regional 2"/>
    <d v="2026-10-14T09:59:22"/>
    <d v="2026-10-15T20:26:56"/>
    <n v="69409894"/>
    <m/>
    <n v="152451212285"/>
    <s v="PT. SATU AKSES INDONESIA"/>
    <s v="ODP-SDY-FF/05"/>
    <s v="WO066464776"/>
    <m/>
    <m/>
    <m/>
    <n v="112.5370199"/>
    <n v="-6.9764311000000001"/>
    <s v="AM/A00020/BS BKS NAIMATUL HABIBAH/HSI BISNIS BASIC INTERNET ONLY 50 MBPS/08119998026 081258380706/support@satu.net.id"/>
    <s v="Amex"/>
    <m/>
    <m/>
    <m/>
    <m/>
    <m/>
    <m/>
    <m/>
    <m/>
    <s v="Management Janji"/>
    <s v="2026-10-16 08:00:00|Nama Pic : PT. SATU AKSES INDONESIA No Hp Pic : 08119998026 Jam Pemasangan : 08:00 - 12.00 Tanggal Pemasangan : KAMIS 15 OKTOBER 2026 Info Tambahan : Hubungi pelanggan sebelum datang ke lokasi|40000798|MYDITA"/>
    <s v="FCC"/>
    <s v="14-10-2026 10:10:03"/>
    <d v="2026-10-16T08:00:00"/>
    <m/>
    <s v="SURVEY_NEW_MANJA"/>
    <s v="GRESIK"/>
    <s v="NO ADDON"/>
    <m/>
    <s v="MIE - INVALID SURVEY - Tidak Ada ODP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6T08:00:00"/>
    <s v="2026-10-16 08:00:00|Nama Pic : PT. SATU AKSES INDONESIA No Hp Pic : 08119998026 Jam Pemasangan : 08:00 - 12.00 Tanggal Pemasangan : KAMIS 15 OKTOBER 2026 Info Tambahan : Hubungi pelanggan sebelum datang ke lokasi|40000798|MYDITA"/>
    <m/>
    <m/>
    <m/>
    <e v="#NUM!"/>
    <e v="#NUM!"/>
    <x v="1"/>
  </r>
  <r>
    <n v="1199"/>
    <n v="1002622039"/>
    <n v="3"/>
    <x v="3"/>
    <n v="5"/>
    <s v="SBY UTARA"/>
    <s v="LAMONGAN"/>
    <s v="BBA"/>
    <s v="REG"/>
    <s v="AO"/>
    <x v="0"/>
    <s v="1P INET"/>
    <s v="Completed (PS)"/>
    <s v="RBS-Regional 3"/>
    <d v="2026-10-05T10:50:35"/>
    <d v="2026-10-06T15:27:15"/>
    <n v="69404193"/>
    <m/>
    <n v="152441211843"/>
    <s v="GRAHA RESTO"/>
    <s v="ODP-BBA-FAL/20 FAL/D01/20.01"/>
    <s v="WO065751632"/>
    <m/>
    <m/>
    <m/>
    <n v="112.163363"/>
    <n v="-7.1239169999999996"/>
    <s v="|MN00216|MYIA-077138417774/POI/abdullah/0881026852898/abdullahdoel14@gmail.com"/>
    <s v="MYIB_ASSISTANT"/>
    <m/>
    <m/>
    <m/>
    <m/>
    <m/>
    <m/>
    <m/>
    <m/>
    <s v="Management Janji"/>
    <s v="2026-10-06 10:00:00 | Tanggal : 6 Oktober 2026 Jam : pagi  Hubungi pelanggan sebelum ke lokasi "/>
    <s v="FCC"/>
    <d v="2026-05-10T11:40:04"/>
    <d v="2026-10-06T10:00:00"/>
    <m/>
    <s v="PS"/>
    <s v="X"/>
    <s v="NO ADDON"/>
    <n v="20261006"/>
    <s v="Completed"/>
    <s v="HSI Bisnis Promo Hari Pelanggan Nasional PSB 70% - 50 Mbps"/>
    <s v="INDIBIZ"/>
    <m/>
    <m/>
    <d v="2026-10-06T10:00:00"/>
    <s v="2026-10-06 10:00:00 | Tanggal : 6 Oktober 2026 Jam : pagi  Hubungi pelanggan sebelum ke lokasi "/>
    <n v="2026"/>
    <n v="10"/>
    <n v="6"/>
    <d v="2026-10-06T00:00:00"/>
    <n v="-0.41666666666424135"/>
    <x v="0"/>
  </r>
  <r>
    <n v="1200"/>
    <n v="1002622810"/>
    <n v="3"/>
    <x v="3"/>
    <n v="5"/>
    <s v="SBY UTARA"/>
    <s v="LAMONGAN"/>
    <s v="BBA"/>
    <s v="REG"/>
    <s v="AO"/>
    <x v="0"/>
    <m/>
    <s v="Completed (PS)"/>
    <s v="RBS-Regional 3"/>
    <d v="2026-10-05T15:16:19"/>
    <d v="2026-10-05T16:04:32"/>
    <n v="69402452"/>
    <m/>
    <n v="152441211844"/>
    <s v="PKM SAMBENG"/>
    <s v="ODP-BBA-FAD/35"/>
    <s v="WO065789534"/>
    <m/>
    <m/>
    <m/>
    <n v="112.270158"/>
    <n v="-7.300332"/>
    <s v="|MN00882|/PKM SAMBENG/NURWAHYUDI/082339863366/sbgpkm@gmail.com/HSI Bisnis Promo HUT Telkom (1:1) 50 Mbps (Rp 355.000) PSB Rp 150.000/"/>
    <s v="Sales Force DBS"/>
    <m/>
    <m/>
    <m/>
    <m/>
    <m/>
    <m/>
    <m/>
    <m/>
    <s v="Management Janji"/>
    <s v="2026-10-02 15:00:00|Nama PIC: bp yudi  No HP: 082339863366  Alt:  Tanggal: 02/10/2026  Jam Pasang: Sore  Note: Hubungi sebelum ke lokasi, terimakasih. |40931149|MYDITA"/>
    <s v="FCC"/>
    <d v="2026-05-10T15:25:14"/>
    <m/>
    <m/>
    <s v="PS"/>
    <s v="X"/>
    <s v="NO ADDON"/>
    <n v="20261005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05T07:00:00"/>
    <s v="2026-10-02 15:00:00|Nama PIC: bp yudi  No HP: 082339863366  Alt:  Tanggal: 02/10/2026  Jam Pasang: Sore  Note: Hubungi sebelum ke lokasi, terimakasih. |40931149|MYDITA"/>
    <n v="2026"/>
    <n v="10"/>
    <n v="5"/>
    <d v="2026-10-05T00:00:00"/>
    <n v="-0.29166666666424135"/>
    <x v="0"/>
  </r>
  <r>
    <n v="1201"/>
    <n v="1002630681"/>
    <n v="3"/>
    <x v="3"/>
    <n v="5"/>
    <s v="SBY UTARA"/>
    <s v="LAMONGAN"/>
    <s v="BBA"/>
    <s v="REG"/>
    <s v="AO"/>
    <x v="0"/>
    <m/>
    <s v="Completed (PS)"/>
    <s v="RBS-Regional 3"/>
    <d v="2026-10-10T09:52:14"/>
    <d v="2026-10-11T13:36:38"/>
    <n v="69407768"/>
    <m/>
    <n v="152441211328"/>
    <s v="PKM BLULUK RUANG RAWAT INAP"/>
    <s v="ODP-BBA-FAP/40"/>
    <s v="WO066143999"/>
    <m/>
    <m/>
    <m/>
    <n v="112.1342753"/>
    <n v="-7.2776645000000002"/>
    <s v="|MN01781|/PKM BLULUK RUANG RAWAT INAP/MOCHAMAD IRWAN/081330336305/pkmbluluk@gmail.com/HSI Bisnis Promo HUT Telkom (1:1) 50 Mbps (Rp 355.000) PSB Rp 150.000"/>
    <s v="Sales Force DBS"/>
    <m/>
    <m/>
    <m/>
    <m/>
    <m/>
    <m/>
    <m/>
    <m/>
    <s v="Management Janji"/>
    <s v="2026-10-11 10:00:00|Tanggal pemasangan : 11 OKTOBER 2026 Jam pemasangan : pagi/siang Info Tambahan : Hubungi pelanggan dulu sebelum ke lokasi terima kasih|40010577|MYDITA"/>
    <s v="FCC"/>
    <d v="2026-10-10T09:55:32"/>
    <d v="2026-10-11T10:00:00"/>
    <m/>
    <s v="PS"/>
    <s v="X"/>
    <s v="NO ADDON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10:00:00"/>
    <s v="2026-10-11 10:00:00|Tanggal pemasangan : 11 OKTOBER 2026 Jam pemasangan : pagi/siang Info Tambahan : Hubungi pelanggan dulu sebelum ke lokasi terima kasih|40010577|MYDITA"/>
    <n v="2026"/>
    <n v="10"/>
    <n v="11"/>
    <d v="2026-10-11T00:00:00"/>
    <n v="-0.41666666666424135"/>
    <x v="0"/>
  </r>
  <r>
    <n v="1202"/>
    <n v="1002633035"/>
    <n v="3"/>
    <x v="3"/>
    <n v="5"/>
    <s v="SBY UTARA"/>
    <s v="LAMONGAN"/>
    <s v="BBA"/>
    <s v="REG"/>
    <s v="AO"/>
    <x v="0"/>
    <m/>
    <s v="Completed (PS)"/>
    <s v="RBS-Regional 3"/>
    <d v="2026-10-12T13:56:25"/>
    <d v="2026-10-14T21:02:43"/>
    <n v="69408662"/>
    <m/>
    <n v="152441211493"/>
    <s v="FARID MOTOR"/>
    <s v="ODP-BBA-FAX/55"/>
    <s v="WO066382625"/>
    <m/>
    <m/>
    <m/>
    <n v="112.2332612"/>
    <n v="-7.184704"/>
    <s v="|MN02646|/FARID MOTOR/ratna puji astutik/082143243459/journeyriyono@gmail.com/HSI Basic Promo HUT Telkom (1:2) 50 Mbps (Rp 320.000) PSB Rp 150.000"/>
    <s v="Sales Force DBS"/>
    <m/>
    <m/>
    <m/>
    <m/>
    <m/>
    <m/>
    <m/>
    <m/>
    <s v="Management Janji"/>
    <s v="2026-10-15 10:00:00|Tanggal: 15/10/2026 Jam Pasang: 08.00 - 12.00 Note: Hubungi sebelum ke lokasi, terimakasih.  |40931149|MYDITA"/>
    <s v="FCC"/>
    <d v="2026-12-10T14:02:08"/>
    <d v="2026-10-15T10:00:00"/>
    <m/>
    <s v="PS"/>
    <s v="X"/>
    <s v="NO ADDON"/>
    <n v="2026101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5T10:00:00"/>
    <s v="2026-10-15 10:00:00|Tanggal: 15/10/2026 Jam Pasang: 08.00 - 12.00 Note: Hubungi sebelum ke lokasi, terimakasih.  |40931149|MYDITA"/>
    <n v="2026"/>
    <n v="10"/>
    <n v="14"/>
    <d v="2026-10-14T00:00:00"/>
    <n v="-1.4166666666642413"/>
    <x v="0"/>
  </r>
  <r>
    <n v="1203"/>
    <n v="1002632662"/>
    <n v="3"/>
    <x v="3"/>
    <n v="5"/>
    <s v="SBY UTARA"/>
    <s v="LAMONGAN"/>
    <s v="BBA"/>
    <s v="REG"/>
    <s v="AO"/>
    <x v="0"/>
    <m/>
    <s v="Completed (PS)"/>
    <s v="RBS-Regional 3"/>
    <d v="2026-10-12T11:44:17"/>
    <d v="2026-10-13T12:17:12"/>
    <n v="69408547"/>
    <m/>
    <n v="152441211302"/>
    <s v="PT PEREKONOMIAN SUNAN DRAJAT KALEN LAMONGAN"/>
    <s v="ODP-BBA-FAM/02"/>
    <s v="WO066252707"/>
    <m/>
    <m/>
    <m/>
    <n v="112.17273040000001"/>
    <n v="-7.2012036999999998"/>
    <s v="|MN01781|/PT PEREKONOMIAN SUNAN DRAJAT KALEN LAMONGAN/Dr. Anas Al Hifnisei M,si/082257019526/ahlamabidinrokhim03@gmail.com/HSI Bisnis + Netmonk Promo 2026 50 Mbps (Rp 411.100) PSB 150.000/"/>
    <s v="Sales Force DBS"/>
    <m/>
    <m/>
    <m/>
    <m/>
    <m/>
    <m/>
    <m/>
    <m/>
    <s v="Management Janji"/>
    <s v="2026-10-13 10:00:00|Tanggal pemasangan : 13 OKTOBER 2026 Jam pemasangan : pagi/siang Info Tambahan : Hubungi pelanggan dulu sebelum ke lokasi terima kasih|40010577|MYDITA"/>
    <s v="FCC"/>
    <d v="2026-12-10T12:25:16"/>
    <d v="2026-10-13T10:00:00"/>
    <m/>
    <s v="PS"/>
    <s v="X"/>
    <s v="NETMONK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0:00:00"/>
    <s v="2026-10-13 10:00:00|Tanggal pemasangan : 13 OKTOBER 2026 Jam pemasangan : pagi/siang Info Tambahan : Hubungi pelanggan dulu sebelum ke lokasi terima kasih|40010577|MYDITA"/>
    <n v="2026"/>
    <n v="10"/>
    <n v="13"/>
    <d v="2026-10-13T00:00:00"/>
    <n v="-0.41666666666424135"/>
    <x v="0"/>
  </r>
  <r>
    <n v="1204"/>
    <n v="1002634011"/>
    <n v="3"/>
    <x v="3"/>
    <n v="5"/>
    <s v="SBY UTARA"/>
    <s v="LAMONGAN"/>
    <s v="BBA"/>
    <s v="REG"/>
    <s v="AO"/>
    <x v="0"/>
    <m/>
    <s v="Completed (PS)"/>
    <s v="RBS-Regional 3"/>
    <d v="2026-10-13T08:38:23"/>
    <d v="2026-10-14T19:55:51"/>
    <n v="69409035"/>
    <m/>
    <n v="152441211494"/>
    <s v="FARIZ COFFEE"/>
    <s v="ODP-BBA-FAD/25"/>
    <s v="WO066308334"/>
    <m/>
    <m/>
    <m/>
    <n v="112.21517299999999"/>
    <n v="-7.3108117999999997"/>
    <s v="|MN02646|/FARIZ COFFEE/FARIZ AHROM/085747002563/farizahrom@gmail.com/HSI Bisnis Promo HUT Telkom (1:1) 75 Mbps (Rp 415.000) PSB Rp 150.000/"/>
    <s v="Sales Force DBS"/>
    <m/>
    <m/>
    <m/>
    <m/>
    <m/>
    <m/>
    <m/>
    <m/>
    <s v="Management Janji"/>
    <s v="2026-10-14 10:00:00|Nama PIC : FARIZ  No HP : 085747002563 Alt :  Tgl Pemasangan : 14 Oktober 2026 Interval : PAGI / SIANG Note : Hubungi pelanggan terlebih dahulu|40981184|MYDITA"/>
    <s v="FCC"/>
    <s v="13-10-2026 08:40:05"/>
    <d v="2026-10-14T10:00:00"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4T10:00:00"/>
    <s v="2026-10-14 10:00:00|Nama PIC : FARIZ  No HP : 085747002563 Alt :  Tgl Pemasangan : 14 Oktober 2026 Interval : PAGI / SIANG Note : Hubungi pelanggan terlebih dahulu|40981184|MYDITA"/>
    <n v="2026"/>
    <n v="10"/>
    <n v="14"/>
    <d v="2026-10-14T00:00:00"/>
    <n v="-0.41666666666424135"/>
    <x v="0"/>
  </r>
  <r>
    <n v="1205"/>
    <n v="1002636482"/>
    <n v="3"/>
    <x v="3"/>
    <n v="5"/>
    <s v="SBY UTARA"/>
    <s v="LAMONGAN"/>
    <s v="BBA"/>
    <s v="REG"/>
    <s v="AO"/>
    <x v="0"/>
    <s v="1P INET"/>
    <s v="Completed (PS)"/>
    <s v="RBS-Regional 3"/>
    <d v="2026-10-14T11:17:41"/>
    <d v="2026-10-15T15:50:58"/>
    <n v="69409983"/>
    <m/>
    <n v="152441211501"/>
    <s v="SPBU 55.622.31"/>
    <s v="ODP-BBA-FAP/78 FAP/D06/78.01"/>
    <s v="WO066391675"/>
    <m/>
    <m/>
    <m/>
    <n v="112.124786"/>
    <n v="-7.3503249999999998"/>
    <s v="|MN00216|MYIA-029615458935/POI/agung suprapto/085648321468/spbusukorame@gmail.com"/>
    <s v="MYIB_ASSISTANT"/>
    <m/>
    <m/>
    <m/>
    <m/>
    <m/>
    <m/>
    <m/>
    <m/>
    <s v="Management Janji"/>
    <s v="2026-10-15 10:00:00 | Tanggal: 15/10/2026 Jam Pasang: 08.00 - 12.00 Note: Hubungi sebelum ke lokasi, terimakasih.  "/>
    <s v="FCC"/>
    <s v="14-10-2026 11:25:06"/>
    <d v="2026-10-15T10:00:00"/>
    <m/>
    <s v="PS"/>
    <s v="X"/>
    <s v="NO ADDON"/>
    <n v="20261015"/>
    <s v="Completed"/>
    <s v="HSI Bisnis Promo Hari Pelanggan Nasional PSB 70% - 50 Mbps"/>
    <s v="INDIBIZ"/>
    <m/>
    <m/>
    <d v="2026-10-15T10:00:00"/>
    <s v="2026-10-15 10:00:00 | Tanggal: 15/10/2026 Jam Pasang: 08.00 - 12.00 Note: Hubungi sebelum ke lokasi, terimakasih.  "/>
    <n v="2026"/>
    <n v="10"/>
    <n v="15"/>
    <d v="2026-10-15T00:00:00"/>
    <n v="-0.41666666666424135"/>
    <x v="0"/>
  </r>
  <r>
    <n v="1206"/>
    <n v="1002618083"/>
    <n v="3"/>
    <x v="3"/>
    <n v="5"/>
    <s v="SBY UTARA"/>
    <s v="LAMONGAN"/>
    <s v="BBA"/>
    <s v="REG"/>
    <s v="AO"/>
    <x v="0"/>
    <m/>
    <s v="102 | FOLLOW UP COMPLETED"/>
    <s v="RBS-Regional 3"/>
    <d v="2026-10-01T14:22:50"/>
    <d v="2026-10-05T15:16:19"/>
    <n v="69402452"/>
    <m/>
    <n v="152441211669"/>
    <s v="PKM SAMBENG"/>
    <s v="ODP-BBA-FAD/35"/>
    <s v="WO065514723"/>
    <m/>
    <m/>
    <m/>
    <n v="112.2702089"/>
    <n v="-7.3003412000000001"/>
    <s v="|MN00882|/PKM SAMBENG/NURWAHYUDI/082339863366/sbgpkm@gmail.com/HSI Bisnis Promo HUT Telkom (1:1) 50 Mbps (Rp 355.000) PSB Rp 150.000/"/>
    <s v="Sales Force DBS"/>
    <m/>
    <m/>
    <m/>
    <m/>
    <m/>
    <m/>
    <m/>
    <m/>
    <s v="Management Janji"/>
    <s v="2026-10-02 15:00:00|Nama PIC: bp yudi No HP: 082339863366 Alt: Tanggal: 02/10/2026 Jam Pasang: Sore Note: Hubungi sebelum ke lokasi, terimakasih. |40931149|MYDITA"/>
    <s v="FCC"/>
    <d v="2026-01-10T14:40:16"/>
    <d v="2026-10-02T15:00:00"/>
    <s v="Kendala Teknik"/>
    <s v="REVOKE"/>
    <s v="X"/>
    <s v="NO ADDON"/>
    <m/>
    <s v="Follow Up Revoke Completed, New Order ID : SC1002622810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2T15:00:00"/>
    <s v="2026-10-02 15:00:00|Nama PIC: bp yudi No HP: 082339863366 Alt: Tanggal: 02/10/2026 Jam Pasang: Sore Note: Hubungi sebelum ke lokasi, terimakasih. |40931149|MYDITA"/>
    <m/>
    <m/>
    <m/>
    <e v="#NUM!"/>
    <e v="#NUM!"/>
    <x v="1"/>
  </r>
  <r>
    <n v="1207"/>
    <n v="1002625399"/>
    <n v="3"/>
    <x v="3"/>
    <n v="5"/>
    <s v="SBY UTARA"/>
    <s v="LAMONGAN"/>
    <s v="BBA"/>
    <s v="REG"/>
    <s v="AO"/>
    <x v="0"/>
    <m/>
    <s v="OSS - FALLOUT"/>
    <s v="RBS-Regional 3"/>
    <d v="2026-10-07T09:18:08"/>
    <d v="2026-10-08T13:18:08"/>
    <n v="69405486"/>
    <m/>
    <n v="152441211321"/>
    <s v="PT. SUKA RASA PRIMA"/>
    <s v="ODP-BBA-FAD/49"/>
    <s v="WO065915678"/>
    <m/>
    <m/>
    <m/>
    <n v="112.2235337"/>
    <n v="-7.3343007"/>
    <s v="|MN01222|/PT. SUKA RASA PRIMA/WINBACK 2.0 HSI B2B (1:2) 50MBPS 320RB PSB DISC 70%//hafizhdhiya16@gmail.com/HAFIZH DHIYAUL'HAQ/85606575974"/>
    <s v="Sales Force DBS"/>
    <m/>
    <m/>
    <m/>
    <m/>
    <m/>
    <m/>
    <m/>
    <m/>
    <s v="Management Janji"/>
    <s v="2026-10-08 10:00:00|Tanggal: 8/10/2026 Jam Pasang: 08.00 - 12.00 Note: Hubungi sebelum ke lokasi, terimakasih.|40971401|MYDITA"/>
    <s v="FCC"/>
    <d v="2026-07-10T09:25:32"/>
    <d v="2026-10-08T10:00:00"/>
    <s v="Kendala Teknik"/>
    <s v="FO_WFM"/>
    <s v="X"/>
    <s v="NO ADDON"/>
    <m/>
    <s v="Provisioning Failed|WFM|INF009711933|TOJ_-7.3337967,112.2235879_TOJ_-7.334374,112.224067 jarak odp terdekat lebih dari 500m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8T10:00:00"/>
    <s v="2026-10-08 10:00:00|Tanggal: 8/10/2026 Jam Pasang: 08.00 - 12.00 Note: Hubungi sebelum ke lokasi, terimakasih.|40971401|MYDITA"/>
    <m/>
    <m/>
    <m/>
    <e v="#NUM!"/>
    <e v="#NUM!"/>
    <x v="1"/>
  </r>
  <r>
    <n v="1208"/>
    <n v="1002636191"/>
    <n v="3"/>
    <x v="3"/>
    <n v="5"/>
    <s v="SBY UTARA"/>
    <s v="LAMONGAN"/>
    <s v="BBA"/>
    <s v="REG"/>
    <s v="AO"/>
    <x v="0"/>
    <m/>
    <s v="QC MIA - INVALID QUALITY CONTROL MIA"/>
    <s v="RBS-Regional 3"/>
    <d v="2026-10-14T09:48:03"/>
    <d v="2026-10-15T13:40:07"/>
    <n v="69409870"/>
    <m/>
    <n v="152441211499"/>
    <s v="Bhabe Crispy"/>
    <s v="ODP-BBA-FAN/112"/>
    <m/>
    <m/>
    <m/>
    <m/>
    <n v="112.1385504"/>
    <n v="-7.1254165999999897"/>
    <s v="|MN00882|/Bhabe Crispy/HSI Bisnis Promo HUT Telkom (1:1) 50 Mbps (Rp 355.000) PSB Rp 150.000/085934441391/anggaravilley26@gmail.com/Vika aditya angga yanto/-7.127455,112.143015/Gunungsari baureno RT 21 l RW 5 bojonegoro"/>
    <s v="Sales Force DBS"/>
    <m/>
    <m/>
    <m/>
    <m/>
    <m/>
    <m/>
    <m/>
    <m/>
    <m/>
    <m/>
    <m/>
    <s v="14-10-2026 09:54:49"/>
    <m/>
    <m/>
    <s v="QC1"/>
    <s v="X"/>
    <s v="NO ADDON"/>
    <m/>
    <s v="QC MIA - INVALID QUALITY CONTROL MIA - Tidak mengunggah Dokumen Usaha - uploadkan dokumen NIB/SKU/NPWP yang terdaftar atas n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</r>
  <r>
    <n v="1209"/>
    <n v="1002636607"/>
    <n v="3"/>
    <x v="3"/>
    <n v="5"/>
    <s v="SBY UTARA"/>
    <s v="LAMONGAN"/>
    <s v="BBA"/>
    <s v="REG"/>
    <s v="AO"/>
    <x v="0"/>
    <m/>
    <s v="MIE - SEND SURVEY"/>
    <s v="RBS-Regional 3"/>
    <d v="2026-10-14T12:06:03"/>
    <d v="2026-10-15T13:00:04"/>
    <n v="69410058"/>
    <m/>
    <n v="152441211502"/>
    <s v="Bha Bhe Crispy"/>
    <s v="ODP-BBA-FAC/22"/>
    <s v="WO066474222"/>
    <m/>
    <m/>
    <m/>
    <n v="112.14302139999999"/>
    <n v="-7.1274360999999997"/>
    <s v="|MN00882|/Bha Bhe Crispy/085934441391/anggaravilley26@gmail.com/HSI Bisnis Promo HUT Telkom (1:1) 50 Mbps (Rp 355.000) PSB Rp 150.000/Vika Aditya Anggayanto/-7.127455,112.143015"/>
    <s v="Sales Force DBS"/>
    <m/>
    <m/>
    <m/>
    <m/>
    <m/>
    <m/>
    <m/>
    <m/>
    <s v="Management Janji"/>
    <s v="2026-10-17 10:00:00|Nama PIC : bapak vika aditya No HP : 081331838238 Alt :  M Janji : (sabtu/17/OKTOBER/2026) jam Pasang : 09:00 Note : hubungi pelanggan jika ingin kelokasi|40961371|MYDITA"/>
    <s v="FCC"/>
    <s v="14-10-2026 12:24:54"/>
    <d v="2026-10-17T10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7T10:00:00"/>
    <s v="2026-10-17 10:00:00|Nama PIC : bapak vika aditya No HP : 081331838238 Alt :  M Janji : (sabtu/17/OKTOBER/2026) jam Pasang : 09:00 Note : hubungi pelanggan jika ingin kelokasi|40961371|MYDITA"/>
    <m/>
    <m/>
    <m/>
    <e v="#NUM!"/>
    <e v="#NUM!"/>
    <x v="1"/>
  </r>
  <r>
    <n v="1210"/>
    <n v="1002630624"/>
    <n v="3"/>
    <x v="3"/>
    <n v="5"/>
    <s v="SBY UTARA"/>
    <s v="LAMONGAN"/>
    <s v="BBA"/>
    <s v="REG"/>
    <s v="AO"/>
    <x v="0"/>
    <m/>
    <s v="CANCEL COMPLETED"/>
    <s v="RBS-Regional 3"/>
    <d v="2026-10-10T08:50:34"/>
    <d v="2026-10-12T12:22:25"/>
    <n v="69407715"/>
    <m/>
    <n v="152441211327"/>
    <s v="MARKAS SAYUR 22"/>
    <s v="ODP-BBA-FAD/20"/>
    <m/>
    <m/>
    <m/>
    <m/>
    <n v="112.2162991"/>
    <n v="-7.2880756"/>
    <s v="|MN02646|/MARKAS SAYUR 22/aisyah cellina septya sari/081529807504/aisyahcellinaseptyasari@gmail.com/HSI Bisnis Promo HUT Telkom (1:1) 75 Mbps (Rp 415.000) PSB Rp 150.000"/>
    <s v="Sales Force DBS"/>
    <m/>
    <m/>
    <m/>
    <m/>
    <m/>
    <m/>
    <m/>
    <m/>
    <m/>
    <m/>
    <m/>
    <d v="2026-10-10T08:55:38"/>
    <m/>
    <m/>
    <s v="REJECT_FCC"/>
    <s v="X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EVI PUSPITA EKASARI 40931150|MYDITA"/>
    <m/>
    <m/>
    <m/>
    <m/>
    <m/>
    <e v="#NUM!"/>
    <e v="#NUM!"/>
    <x v="1"/>
  </r>
  <r>
    <n v="1211"/>
    <n v="1002621212"/>
    <n v="3"/>
    <x v="3"/>
    <n v="5"/>
    <s v="SBY UTARA"/>
    <s v="LAMONGAN"/>
    <s v="BDG"/>
    <s v="REG"/>
    <s v="AO"/>
    <x v="0"/>
    <s v="1P INET"/>
    <s v="Completed (PS)"/>
    <s v="RBS-Regional 3"/>
    <d v="2026-10-03T19:37:40"/>
    <d v="2026-10-05T14:51:56"/>
    <n v="69403778"/>
    <m/>
    <n v="152448204125"/>
    <s v="TRUBUS COFFEE"/>
    <s v="ODP-BDG-FG/05 FG/D01/05.01"/>
    <s v="WO065678824"/>
    <m/>
    <m/>
    <m/>
    <n v="112.35696"/>
    <n v="-6.8674280000000003"/>
    <s v="|MN00216|MYIA-015420451482/POI/amaris fatwana/085179788720/fatwana90@gmail.com"/>
    <s v="MYIB_ASSISTANT"/>
    <m/>
    <m/>
    <m/>
    <m/>
    <m/>
    <m/>
    <m/>
    <m/>
    <s v="Management Janji"/>
    <s v="2026-10-05 10:00:00 | Nama PIC : TRUBUS COFFEE No HP : 085179788720 No Alt :  M Janji : 04 Okt 2026 Jam Pasang : Pagi / Siang Note : hubungi pelanggan jika ingin ke lokasi, terima kasih"/>
    <s v="FCC"/>
    <d v="2026-03-10T19:40:07"/>
    <d v="2026-10-05T10:00:00"/>
    <m/>
    <s v="PS"/>
    <s v="X"/>
    <s v="NO ADDON"/>
    <n v="20261005"/>
    <s v="Completed"/>
    <s v="HSI Bisnis Promo Hari Pelanggan Nasional PSB 70% - 100 Mbps"/>
    <s v="INDIBIZ"/>
    <m/>
    <m/>
    <d v="2026-10-05T10:00:00"/>
    <s v="2026-10-05 10:00:00 | Nama PIC : TRUBUS COFFEE No HP : 085179788720 No Alt :  M Janji : 04 Okt 2026 Jam Pasang : Pagi / Siang Note : hubungi pelanggan jika ingin ke lokasi, terima kasih"/>
    <n v="2026"/>
    <n v="10"/>
    <n v="5"/>
    <d v="2026-10-05T00:00:00"/>
    <n v="-0.41666666666424135"/>
    <x v="0"/>
  </r>
  <r>
    <n v="1212"/>
    <n v="1002621184"/>
    <n v="3"/>
    <x v="3"/>
    <n v="5"/>
    <s v="SBY UTARA"/>
    <s v="LAMONGAN"/>
    <s v="BDG"/>
    <s v="REG"/>
    <s v="AO"/>
    <x v="0"/>
    <s v="1P INET"/>
    <s v="Completed (PS)"/>
    <s v="RBS-Regional 3"/>
    <d v="2026-10-03T18:10:34"/>
    <d v="2026-10-04T20:44:19"/>
    <n v="69403752"/>
    <m/>
    <n v="152448204124"/>
    <s v="ISTANA KERUPUK"/>
    <s v="ODP-BDG-FA/43 FA/D07/43.01"/>
    <s v="WO065674485"/>
    <m/>
    <m/>
    <m/>
    <n v="112.352554"/>
    <n v="-6.8694839999999999"/>
    <s v="|MN00216|MYIA-089322272762/POI/fajar Kurniawan /087869524317/fajarkurniawan.skom@gmail.com"/>
    <s v="MYIB_ASSISTANT"/>
    <m/>
    <m/>
    <m/>
    <m/>
    <m/>
    <m/>
    <m/>
    <m/>
    <s v="Management Janji"/>
    <s v="2026-10-04 15:00:00 | Jam pemasangan : 12.00 Info Tambahan : Hubungi pelanggan dulu sebelum ke lokasi terimakasih"/>
    <s v="FCC"/>
    <d v="2026-03-10T18:40:21"/>
    <d v="2026-10-04T15:00:00"/>
    <m/>
    <s v="PS"/>
    <s v="X"/>
    <s v="NO ADDON"/>
    <n v="20261004"/>
    <s v="Completed"/>
    <s v="HSI Bisnis Promo Hari Pelanggan Nasional PSB 70% - 50 Mbps"/>
    <s v="INDIBIZ"/>
    <m/>
    <m/>
    <d v="2026-10-04T15:00:00"/>
    <s v="2026-10-04 15:00:00 | Jam pemasangan : 12.00 Info Tambahan : Hubungi pelanggan dulu sebelum ke lokasi terimakasih"/>
    <n v="2026"/>
    <n v="10"/>
    <n v="4"/>
    <d v="2026-10-04T00:00:00"/>
    <n v="-0.625"/>
    <x v="0"/>
  </r>
  <r>
    <n v="1213"/>
    <n v="1002630918"/>
    <n v="3"/>
    <x v="3"/>
    <n v="5"/>
    <s v="SBY UTARA"/>
    <s v="LAMONGAN"/>
    <s v="BDG"/>
    <s v="REG"/>
    <s v="AO"/>
    <x v="0"/>
    <s v="1P INET"/>
    <s v="Completed (PS)"/>
    <s v="RBS-Regional 3"/>
    <d v="2026-10-10T13:26:36"/>
    <d v="2026-10-11T12:56:02"/>
    <n v="69407906"/>
    <m/>
    <n v="152448204268"/>
    <s v="Laskar Buah Indonesia"/>
    <s v="ODP-BDG-FK/35 FK/D03/35.01"/>
    <s v="WO066156256"/>
    <m/>
    <m/>
    <m/>
    <n v="112.3455745"/>
    <n v="-6.8701717000000002"/>
    <s v="|MN02619|MYIA-017072149786/POI/Muhammad Al Rafi/088267021696/rafialm44@gmail.com"/>
    <s v="MYIB_ASSISTANT"/>
    <m/>
    <m/>
    <m/>
    <m/>
    <m/>
    <m/>
    <m/>
    <m/>
    <s v="Management Janji"/>
    <s v="2026-10-11 10:00:00 | Nama PIC : Bp Rafi No HP : 088267021696 No Alt : - M Janji : 11 Oktober  2026 Jam Pasang : Pagi / Siang Note : hubungi pelanggan jika ingin kelokasi "/>
    <s v="FCC"/>
    <d v="2026-10-10T13:40:54"/>
    <d v="2026-10-11T10:00:00"/>
    <m/>
    <s v="PS"/>
    <s v="X"/>
    <s v="NO ADDON"/>
    <n v="20261011"/>
    <s v="Completed"/>
    <s v="HSI Bisnis Basic Promo Hari Pelanggan Nasional PSB 70% - 50 Mbps"/>
    <s v="INDIBIZ"/>
    <m/>
    <m/>
    <d v="2026-10-11T10:00:00"/>
    <s v="2026-10-11 10:00:00 | Nama PIC : Bp Rafi No HP : 088267021696 No Alt : - M Janji : 11 Oktober  2026 Jam Pasang : Pagi / Siang Note : hubungi pelanggan jika ingin kelokasi "/>
    <n v="2026"/>
    <n v="10"/>
    <n v="11"/>
    <d v="2026-10-11T00:00:00"/>
    <n v="-0.41666666666424135"/>
    <x v="0"/>
  </r>
  <r>
    <n v="1214"/>
    <n v="1002617657"/>
    <n v="3"/>
    <x v="3"/>
    <n v="5"/>
    <s v="SBY UTARA"/>
    <s v="LAMONGAN"/>
    <s v="BDG"/>
    <s v="REG"/>
    <s v="AO"/>
    <x v="0"/>
    <s v="1P INET"/>
    <s v="OSS - FALLOUT"/>
    <s v="RBS-Regional 3"/>
    <d v="2026-10-01T11:47:34"/>
    <d v="2026-10-02T12:13:54"/>
    <n v="69402283"/>
    <m/>
    <n v="152448204121"/>
    <s v="PT DUTAKOM WIBAWA PUTRA"/>
    <s v="ODP-BDG-FG/05 FG/D01/05.01"/>
    <s v="WO065480039"/>
    <m/>
    <m/>
    <m/>
    <n v="112.357741"/>
    <n v="-6.8665966999999997"/>
    <s v="|MN00443|MYIA-074809792626/POI/bu karin/082124990664/purchasing@dwp.co.id"/>
    <s v="MYIB_ASSISTANT"/>
    <m/>
    <m/>
    <m/>
    <m/>
    <m/>
    <m/>
    <m/>
    <m/>
    <s v="Management Janji"/>
    <s v="2026-10-02 10:00:00 | Nama Pic : bu karin  No Hp Pic : 082124990664 No alt : - Jam Pemasangan : pagi  Tanggal Pemasangan : 2 Oktober 2026"/>
    <s v="FCC"/>
    <d v="2026-01-10T12:25:17"/>
    <d v="2026-10-02T10:00:00"/>
    <s v="Kendala Teknik"/>
    <s v="FO_WFM"/>
    <s v="X"/>
    <s v="NO ADDON"/>
    <m/>
    <s v="Provisioning Failed|WFM|INF009616724|TOF_-6.869492500000001,112.3479201_kendala otb penuh, perlu tambah jaringan karena dilok"/>
    <s v="HSI Bisnis Basic Promo Hari Pelanggan Nasional PSB 70% - 100 Mbps"/>
    <s v="INDIBIZ"/>
    <m/>
    <m/>
    <d v="2026-10-02T10:00:00"/>
    <s v="2026-10-02 10:00:00 | Nama Pic : bu karin  No Hp Pic : 082124990664 No alt : - Jam Pemasangan : pagi  Tanggal Pemasangan : 2 Oktober 2026"/>
    <m/>
    <m/>
    <m/>
    <e v="#NUM!"/>
    <e v="#NUM!"/>
    <x v="1"/>
  </r>
  <r>
    <n v="1215"/>
    <n v="1002620721"/>
    <n v="3"/>
    <x v="3"/>
    <n v="5"/>
    <s v="SBY UTARA"/>
    <s v="LAMONGAN"/>
    <s v="LMG"/>
    <s v="REG"/>
    <s v="AO"/>
    <x v="0"/>
    <s v="1P INET"/>
    <s v="Completed (PS)"/>
    <s v="RBS-Regional 3"/>
    <d v="2026-10-03T08:08:34"/>
    <d v="2026-10-03T16:16:41"/>
    <n v="69403433"/>
    <m/>
    <n v="152433910146"/>
    <s v="MONARCH"/>
    <s v="ODP-LMG-FE/41 FE/D08/41.01"/>
    <s v="WO065621978"/>
    <m/>
    <m/>
    <m/>
    <n v="112.41707599999999"/>
    <n v="-7.1212439999999999"/>
    <s v="|MN00216|MYIA-051407422502/POI/beny Maulana /087890327141/beny45986@gmail.com"/>
    <s v="MYIB_ASSISTANT"/>
    <m/>
    <m/>
    <m/>
    <m/>
    <m/>
    <m/>
    <m/>
    <m/>
    <s v="Management Janji"/>
    <s v="2026-10-04 10:00:00 | Jam pemasangan : 12.00 Info Tambahan : Hubungi pelanggan dulu sebelum ke lokasi terimakasih "/>
    <s v="FCC"/>
    <d v="2026-03-10T08:10:30"/>
    <d v="2026-10-04T10:00:00"/>
    <m/>
    <s v="PS"/>
    <s v="LAMONGAN"/>
    <s v="NO ADDON"/>
    <n v="20261003"/>
    <s v="Completed"/>
    <s v="HSI Bisnis Promo Hari Pelanggan Nasional PSB 70% - 50 Mbps"/>
    <s v="INDIBIZ"/>
    <m/>
    <m/>
    <d v="2026-10-04T10:00:00"/>
    <s v="2026-10-04 10:00:00 | Jam pemasangan : 12.00 Info Tambahan : Hubungi pelanggan dulu sebelum ke lokasi terimakasih "/>
    <n v="2026"/>
    <n v="10"/>
    <n v="3"/>
    <d v="2026-10-03T00:00:00"/>
    <n v="-1.4166666666642413"/>
    <x v="0"/>
  </r>
  <r>
    <n v="1216"/>
    <n v="1002621048"/>
    <n v="3"/>
    <x v="3"/>
    <n v="5"/>
    <s v="SBY UTARA"/>
    <s v="LAMONGAN"/>
    <s v="LMG"/>
    <s v="REG"/>
    <s v="AO"/>
    <x v="0"/>
    <s v="1P INET"/>
    <s v="Completed (PS)"/>
    <s v="RBS-Regional 3"/>
    <d v="2026-10-03T14:31:34"/>
    <d v="2026-10-04T15:44:23"/>
    <n v="69403665"/>
    <m/>
    <n v="152433910259"/>
    <s v="Warung Cinta"/>
    <s v="ODP-LMG-FY/03 FY/D01/03.01"/>
    <s v="WO065657141"/>
    <m/>
    <m/>
    <m/>
    <n v="112.4429966"/>
    <n v="-7.1163000999999904"/>
    <s v="MD|MYDB-20261002270186|DN00001/MN01273|Warung Cinta|085655176114"/>
    <s v="MYDIGIBIZPARTNER"/>
    <m/>
    <m/>
    <m/>
    <m/>
    <m/>
    <m/>
    <m/>
    <m/>
    <s v="Management Janji"/>
    <s v="2026-10-04 11:00:00 | Nama PIC : Bp Slamet No HP : 085655176114 No Alt : - M Janji : 04 Oktober 2026 Jam Pasang : Pagi / Siang Note : hubungi pelanggan jika ingin kelokasi "/>
    <s v="FCC"/>
    <d v="2026-03-10T14:39:48"/>
    <d v="2026-10-04T11:00:00"/>
    <m/>
    <s v="PS"/>
    <s v="LAMONGAN"/>
    <s v="NO ADDON"/>
    <n v="20261004"/>
    <s v="Completed"/>
    <s v="HSI Bisnis Promo Hari Pelanggan Nasional PSB 70% - 100 Mbps"/>
    <s v="INDIBIZ"/>
    <m/>
    <m/>
    <d v="2026-10-04T11:00:00"/>
    <s v="2026-10-04 11:00:00 | Nama PIC : Bp Slamet No HP : 085655176114 No Alt : - M Janji : 04 Oktober 2026 Jam Pasang : Pagi / Siang Note : hubungi pelanggan jika ingin kelokasi "/>
    <n v="2026"/>
    <n v="10"/>
    <n v="4"/>
    <d v="2026-10-04T00:00:00"/>
    <n v="-0.45833333333575865"/>
    <x v="0"/>
  </r>
  <r>
    <n v="1217"/>
    <n v="1002620908"/>
    <n v="3"/>
    <x v="3"/>
    <n v="5"/>
    <s v="SBY UTARA"/>
    <s v="LAMONGAN"/>
    <s v="LMG"/>
    <s v="REG"/>
    <s v="AO"/>
    <x v="0"/>
    <s v="1P INET"/>
    <s v="Completed (PS)"/>
    <s v="RBS-Regional 3"/>
    <d v="2026-10-03T11:59:40"/>
    <d v="2026-10-04T15:42:40"/>
    <n v="69403557"/>
    <m/>
    <n v="152433910148"/>
    <s v="Ogik barru"/>
    <s v="ODP-LMG-FG/28 FG/D03/28.01"/>
    <s v="WO065643416"/>
    <m/>
    <m/>
    <m/>
    <n v="112.459167055785"/>
    <n v="-7.0725699891390503"/>
    <s v="MD|MYDB-20261002270179|DD00001/MN01781|Ogik barru|081218276757"/>
    <s v="MYDIGIBIZPARTNER"/>
    <m/>
    <m/>
    <m/>
    <m/>
    <m/>
    <m/>
    <m/>
    <m/>
    <s v="Management Janji"/>
    <s v="2026-10-04 10:00:00 | Jam pemasangan : 12.00 Info Tambahan : Hubungi pelanggan dulu sebelum ke lokasi terimakasih "/>
    <s v="FCC"/>
    <d v="2026-03-10T12:25:43"/>
    <d v="2026-10-04T10:00:00"/>
    <m/>
    <s v="PS"/>
    <s v="LAMONGAN"/>
    <s v="NO ADDON"/>
    <n v="20261004"/>
    <s v="Completed"/>
    <s v="HSI Bisnis Promo Hari Pelanggan Nasional PSB 70% - 200 Mbps"/>
    <s v="INDIBIZ"/>
    <m/>
    <m/>
    <d v="2026-10-04T10:00:00"/>
    <s v="2026-10-04 10:00:00 | Jam pemasangan : 12.00 Info Tambahan : Hubungi pelanggan dulu sebelum ke lokasi terimakasih "/>
    <n v="2026"/>
    <n v="10"/>
    <n v="4"/>
    <d v="2026-10-04T00:00:00"/>
    <n v="-0.41666666666424135"/>
    <x v="0"/>
  </r>
  <r>
    <n v="1218"/>
    <n v="1002625133"/>
    <n v="3"/>
    <x v="3"/>
    <n v="5"/>
    <s v="SBY UTARA"/>
    <s v="LAMONGAN"/>
    <s v="LMG"/>
    <s v="REG"/>
    <s v="AO"/>
    <x v="0"/>
    <s v="1P INET"/>
    <s v="Completed (PS)"/>
    <s v="RBS-Regional 3"/>
    <d v="2026-10-06T17:47:39"/>
    <d v="2026-10-07T15:35:57"/>
    <n v="69405386"/>
    <m/>
    <n v="152433910269"/>
    <s v="PT Rong Yuan Indonesia"/>
    <s v="OTB-LMG-73"/>
    <s v="WO065887078"/>
    <m/>
    <m/>
    <m/>
    <n v="112.3743056"/>
    <n v="-7.2401111"/>
    <s v="|MN00216|MYIA-000226343734/POI/teguh wahyudi/085604354512/rongyuanindonesia@gmail.com"/>
    <s v="MYIB_ASSISTANT"/>
    <m/>
    <m/>
    <m/>
    <m/>
    <m/>
    <m/>
    <m/>
    <m/>
    <s v="Management Janji"/>
    <s v="2026-10-07 15:00:00 | Tanggal pemasangan: 07/10/2026 Jam pemasangan : pagi / siang Info Tambahan : Hubungi pelanggan dulu sebelum ke lokasi. terima kasih"/>
    <s v="FCC"/>
    <d v="2026-06-10T17:55:35"/>
    <d v="2026-10-07T15:00:00"/>
    <m/>
    <s v="PS"/>
    <s v="LAMONGAN"/>
    <s v="NO ADDON"/>
    <n v="20261007"/>
    <s v="Completed"/>
    <s v="HSI Bisnis Promo Hari Pelanggan Nasional PSB 70% - 300 Mbps"/>
    <s v="INDIBIZ"/>
    <m/>
    <m/>
    <d v="2026-10-07T15:00:00"/>
    <s v="2026-10-07 15:00:00 | Tanggal pemasangan: 07/10/2026 Jam pemasangan : pagi / siang Info Tambahan : Hubungi pelanggan dulu sebelum ke lokasi. terima kasih"/>
    <n v="2026"/>
    <n v="10"/>
    <n v="7"/>
    <d v="2026-10-07T00:00:00"/>
    <n v="-0.625"/>
    <x v="0"/>
  </r>
  <r>
    <n v="1219"/>
    <n v="1002634723"/>
    <n v="3"/>
    <x v="3"/>
    <n v="5"/>
    <s v="SBY UTARA"/>
    <s v="LAMONGAN"/>
    <s v="LMG"/>
    <s v="REG"/>
    <s v="AO"/>
    <x v="0"/>
    <s v="1P INET"/>
    <s v="Completed (PS)"/>
    <s v="RBS-Regional 3"/>
    <d v="2026-10-13T11:25:39"/>
    <d v="2026-10-14T19:54:10"/>
    <n v="69409265"/>
    <m/>
    <n v="152433910291"/>
    <s v="INUNK CELL"/>
    <s v="ODP-LMG-FL/48 FL/D01/48.01"/>
    <s v="WO066320073"/>
    <m/>
    <m/>
    <m/>
    <n v="112.402838"/>
    <n v="-7.119694"/>
    <s v="|MN00216|MYIA-098357226277/POI/ilham hardyan yudanto /087869524316/hardyanyudantoilham@gmail.com"/>
    <s v="MYIB_ASSISTANT"/>
    <m/>
    <m/>
    <m/>
    <m/>
    <m/>
    <m/>
    <m/>
    <m/>
    <s v="Management Janji"/>
    <s v="2026-10-14 10:00:00 | Tanggal pemasangan: 14/10//2026 Jam pemasangan : pagi/siang Info Tambahan : Hubungi pelanggan dulu sebelum ke lokasi. terima kasih"/>
    <s v="FCC"/>
    <s v="13-10-2026 12:10:23"/>
    <d v="2026-10-14T10:00:00"/>
    <m/>
    <s v="PS"/>
    <s v="LAMONGAN"/>
    <s v="NO ADDON"/>
    <n v="20261014"/>
    <s v="Completed"/>
    <s v="HSI Bisnis Basic Promo Hari Pelanggan Nasional PSB 70% - 200 Mbps"/>
    <s v="INDIBIZ"/>
    <m/>
    <m/>
    <d v="2026-10-14T10:00:00"/>
    <s v="2026-10-14 10:00:00 | Tanggal pemasangan: 14/10//2026 Jam pemasangan : pagi/siang Info Tambahan : Hubungi pelanggan dulu sebelum ke lokasi. terima kasih"/>
    <n v="2026"/>
    <n v="10"/>
    <n v="14"/>
    <d v="2026-10-14T00:00:00"/>
    <n v="-0.41666666666424135"/>
    <x v="0"/>
  </r>
  <r>
    <n v="1220"/>
    <n v="1002637234"/>
    <n v="3"/>
    <x v="3"/>
    <n v="5"/>
    <s v="SBY UTARA"/>
    <s v="LAMONGAN"/>
    <s v="LMG"/>
    <s v="REG"/>
    <s v="AO"/>
    <x v="0"/>
    <s v="1P INET"/>
    <s v="Completed (PS)"/>
    <s v="RBS-Regional 3"/>
    <d v="2026-10-14T16:05:41"/>
    <d v="2026-10-15T22:34:49"/>
    <n v="69410307"/>
    <m/>
    <n v="152433910301"/>
    <s v="Toko Aneka Usaha"/>
    <s v="ODP-LMG-FJ/37 FJ/D04/37.01"/>
    <s v="WO066423736"/>
    <m/>
    <m/>
    <m/>
    <n v="112.411014027893"/>
    <n v="-7.1192319763032001"/>
    <s v="MD|MYDB-20261014270760|DN00001/MN00882|Toko Aneka Usaha|081249038778"/>
    <s v="MYDIGIBIZPARTNER"/>
    <m/>
    <m/>
    <m/>
    <m/>
    <m/>
    <m/>
    <m/>
    <m/>
    <s v="Management Janji"/>
    <s v="2026-10-15 15:00:00 | Tanggal: 15/10/2026 Jam Pasang: Sore Note: Hubungi sebelum ke lokasi, terimakasih.  "/>
    <s v="FCC"/>
    <s v="14-10-2026 16:10:17"/>
    <d v="2026-10-15T15:00:00"/>
    <m/>
    <s v="PS"/>
    <s v="LAMONGAN"/>
    <s v="OCA"/>
    <n v="20261015"/>
    <s v="Completed"/>
    <s v="HSI Bisnis Basic Bundling OCA Breach Checker Promo H2 2026 PSB 70% - 50 Mbps"/>
    <s v="INDIBIZ"/>
    <m/>
    <m/>
    <d v="2026-10-15T15:00:00"/>
    <s v="2026-10-15 15:00:00 | Tanggal: 15/10/2026 Jam Pasang: Sore Note: Hubungi sebelum ke lokasi, terimakasih.  "/>
    <n v="2026"/>
    <n v="10"/>
    <n v="15"/>
    <d v="2026-10-15T00:00:00"/>
    <n v="-0.625"/>
    <x v="0"/>
  </r>
  <r>
    <n v="1221"/>
    <n v="1002637020"/>
    <n v="3"/>
    <x v="3"/>
    <n v="5"/>
    <s v="SBY UTARA"/>
    <s v="LAMONGAN"/>
    <s v="LMG"/>
    <s v="REG"/>
    <s v="AO"/>
    <x v="0"/>
    <m/>
    <s v="7 | OSS - PROVISIONING ISSUED"/>
    <s v="RBS-Regional 3"/>
    <d v="2026-10-14T14:50:01"/>
    <d v="2026-10-15T15:20:21"/>
    <n v="69410240"/>
    <m/>
    <n v="152433910299"/>
    <s v="KEDAI SEBLAK LUMINTU"/>
    <s v="ODP-LMG-FM/04"/>
    <s v="WO066419703"/>
    <m/>
    <m/>
    <m/>
    <n v="112.4031458"/>
    <n v="-7.1196114000000001"/>
    <s v="|MN02646|/KEDAI SEBLAK LUMINTU/JOAN ANGGA PUTRA/087811510084/anggaputrajoan@gmail.com/HSI Basic Promo HUT Telkom (1:2) 50 Mbps (Rp 320.000) PSB Rp 150.000/"/>
    <s v="Sales Force DBS"/>
    <m/>
    <m/>
    <m/>
    <m/>
    <m/>
    <m/>
    <m/>
    <m/>
    <s v="Management Janji"/>
    <s v="2026-10-15 15:00:00|Nama Pic : BP ANGGA No Hp Pic : 087811510084 Jam Pemasangan : 08:00 - 12.00 Tanggal Pemasangan : KAMIS 15 OKTOBER 2026 Info Tambahan : Hubungi pelanggan sebelum datang ke lokasi|40000798|MYDITA"/>
    <s v="FCC"/>
    <s v="14-10-2026 14:54:54"/>
    <d v="2026-10-15T15:00:00"/>
    <m/>
    <s v="PI"/>
    <s v="LAMONGAN"/>
    <s v="NO ADDON"/>
    <m/>
    <s v="Provisioning Issu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5T15:00:00"/>
    <s v="2026-10-15 15:00:00|Nama Pic : BP ANGGA No Hp Pic : 087811510084 Jam Pemasangan : 08:00 - 12.00 Tanggal Pemasangan : KAMIS 15 OKTOBER 2026 Info Tambahan : Hubungi pelanggan sebelum datang ke lokasi|40000798|MYDITA"/>
    <m/>
    <m/>
    <m/>
    <e v="#NUM!"/>
    <e v="#NUM!"/>
    <x v="1"/>
  </r>
  <r>
    <n v="1222"/>
    <n v="1002630636"/>
    <n v="3"/>
    <x v="3"/>
    <n v="5"/>
    <s v="SBY UTARA"/>
    <s v="LAMONGAN"/>
    <s v="LMG"/>
    <s v="REG"/>
    <s v="AO"/>
    <x v="0"/>
    <s v="1P INET"/>
    <s v="OSS - FALLOUT"/>
    <s v="RBS-Regional 3"/>
    <d v="2026-10-10T09:06:35"/>
    <d v="2026-10-11T16:38:00"/>
    <n v="69407719"/>
    <m/>
    <n v="152433910280"/>
    <s v="PT PRAWIRA DAYASAKTI"/>
    <s v="ODP-LMG-FY/47 FY/D01/47.01"/>
    <s v="WO066134908"/>
    <m/>
    <m/>
    <m/>
    <n v="112.475617"/>
    <n v="-7.1278139999999999"/>
    <s v="|MN00062|MYIA-021772940800/POI/BUDI DJAJA SUSANTO/085646590266/prawiradayasaktidepogresik@gmail.com"/>
    <s v="MYIB_ASSISTANT"/>
    <m/>
    <m/>
    <m/>
    <m/>
    <m/>
    <m/>
    <m/>
    <m/>
    <s v="Management Janji"/>
    <s v="2026-10-11 10:00:00 | Nama :RIRIN No HP : 085646590266 No Alternatif : M Janji : 11/10/2026 Jam Pasang : Pagi NoteÃ‚Â :  Hubungi terlebih dahulu sebelum ke lokasi"/>
    <s v="FCC"/>
    <d v="2026-10-10T09:40:08"/>
    <d v="2026-10-11T10:00:00"/>
    <s v="Kendala Teknik"/>
    <s v="FO_WFM"/>
    <s v="LAMONGAN"/>
    <s v="NO ADDON"/>
    <m/>
    <s v="Provisioning Failed|WFM|INF009767638|TOJ_-7.1237011,112.41827880000001_TOJ_ -7.128078,112.476929_JARAK ODP TERDEKAT LEBIH 250"/>
    <s v="HSI Bisnis Promo Hari Pelanggan Nasional PSB 70% - 50 Mbps"/>
    <s v="INDIBIZ"/>
    <m/>
    <m/>
    <d v="2026-10-11T10:00:00"/>
    <s v="2026-10-11 10:00:00 | Nama :RIRIN No HP : 085646590266 No Alternatif : M Janji : 11/10/2026 Jam Pasang : Pagi NoteÃ‚Â :  Hubungi terlebih dahulu sebelum ke lokasi"/>
    <m/>
    <m/>
    <m/>
    <e v="#NUM!"/>
    <e v="#NUM!"/>
    <x v="1"/>
  </r>
  <r>
    <n v="1223"/>
    <n v="1002621696"/>
    <n v="3"/>
    <x v="3"/>
    <n v="5"/>
    <s v="SBY UTARA"/>
    <s v="LAMONGAN"/>
    <s v="LMG"/>
    <s v="REG"/>
    <s v="AO"/>
    <x v="0"/>
    <s v="1P INET"/>
    <s v="MIA - INVALID SURVEY"/>
    <s v="RBS-Regional 3"/>
    <d v="2026-10-05T09:12:35"/>
    <d v="2026-10-06T09:03:31"/>
    <n v="69404053"/>
    <m/>
    <n v="152433910263"/>
    <s v="PT Prawira Dayasakti"/>
    <s v="ODP-LMG-FY/47 FY/D01/47.01"/>
    <s v="WO065739883"/>
    <m/>
    <m/>
    <m/>
    <n v="112.476389"/>
    <n v="-7.1283450000000004"/>
    <s v="|MN02280|MYIA-012191369496/POI/devi novita/085850824787/prawiradayasakti06@gmail.com"/>
    <s v="MYIB_ASSISTANT"/>
    <m/>
    <m/>
    <m/>
    <m/>
    <m/>
    <m/>
    <m/>
    <m/>
    <s v="Management Janji"/>
    <s v="2026-10-06 10:00:00 | Nama PIC : IBU DEVI No HP : 085850824787 Alt :  M Janji : (selasa/6/oktober/2026) jam Pasang : 09:00 Note : hubungi pelanggan jika ingin kelokasi"/>
    <s v="FCC"/>
    <d v="2026-05-10T09:25:13"/>
    <d v="2026-10-06T10:00:00"/>
    <m/>
    <s v="SURVEY_NEW_MANJA"/>
    <s v="LAMONGAN"/>
    <s v="NO ADDON"/>
    <m/>
    <s v="MIE - INVALID SURVEY - ODP Jauh"/>
    <s v="HSI Bisnis Basic Promo Hari Pelanggan Nasional PSB 70% - 100 Mbps"/>
    <s v="INDIBIZ"/>
    <m/>
    <m/>
    <d v="2026-10-06T10:00:00"/>
    <s v="2026-10-06 10:00:00 | Nama PIC : IBU DEVI No HP : 085850824787 Alt :  M Janji : (selasa/6/oktober/2026) jam Pasang : 09:00 Note : hubungi pelanggan jika ingin kelokasi"/>
    <m/>
    <m/>
    <m/>
    <e v="#NUM!"/>
    <e v="#NUM!"/>
    <x v="1"/>
  </r>
  <r>
    <n v="1224"/>
    <n v="1002621687"/>
    <n v="3"/>
    <x v="3"/>
    <n v="5"/>
    <s v="SBY UTARA"/>
    <s v="LAMONGAN"/>
    <s v="LMG"/>
    <s v="REG"/>
    <s v="AO"/>
    <x v="0"/>
    <s v="1P INET"/>
    <s v="MIA - INVALID SURVEY"/>
    <s v="RBS-Regional 3"/>
    <d v="2026-10-05T09:11:46"/>
    <d v="2026-10-06T09:04:28"/>
    <n v="69404053"/>
    <m/>
    <n v="152433910263"/>
    <s v="PT Prawira Dayasakti"/>
    <s v="ODP-LMG-FY/47 FY/D01/47.01"/>
    <s v="WO065739883"/>
    <m/>
    <m/>
    <m/>
    <n v="112.476389"/>
    <n v="-7.1283450000000004"/>
    <s v="|MN02280|MYIA-012191369496/POI/devi novita/085850824787/prawiradayasakti06@gmail.com"/>
    <s v="MYIB_ASSISTANT"/>
    <m/>
    <m/>
    <m/>
    <m/>
    <m/>
    <m/>
    <m/>
    <m/>
    <s v="Management Janji"/>
    <s v="2026-10-06 10:00:00 | Nama PIC : IBU DEVI No HP : 085850824787 Alt :  M Janji : (selasa/6/oktober/2026) jam Pasang : 09:00 Note : hubungi pelanggan jika ingin kelokasi"/>
    <s v="FCC"/>
    <d v="2026-05-10T09:25:13"/>
    <d v="2026-10-06T10:00:00"/>
    <m/>
    <s v="SURVEY_NEW_MANJA"/>
    <s v="LAMONGAN"/>
    <s v="NO ADDON"/>
    <m/>
    <s v="MIE - INVALID SURVEY - ODP Jauh"/>
    <s v="HSI Bisnis Basic Promo Hari Pelanggan Nasional PSB 70% - 100 Mbps"/>
    <s v="INDIBIZ"/>
    <m/>
    <m/>
    <d v="2026-10-06T10:00:00"/>
    <s v="2026-10-06 10:00:00 | Nama PIC : IBU DEVI No HP : 085850824787 Alt :  M Janji : (selasa/6/oktober/2026) jam Pasang : 09:00 Note : hubungi pelanggan jika ingin kelokasi"/>
    <m/>
    <m/>
    <m/>
    <e v="#NUM!"/>
    <e v="#NUM!"/>
    <x v="1"/>
  </r>
  <r>
    <n v="1225"/>
    <n v="1002633249"/>
    <n v="3"/>
    <x v="3"/>
    <n v="5"/>
    <s v="SBY UTARA"/>
    <s v="LAMONGAN"/>
    <s v="LMG"/>
    <s v="REG"/>
    <s v="AO"/>
    <x v="0"/>
    <s v="1P INET"/>
    <s v="WAITING AKTIFASI IHLD"/>
    <s v="RBS-Regional 3"/>
    <d v="2026-10-12T14:49:29"/>
    <d v="2026-10-12T15:54:03"/>
    <n v="69405385"/>
    <m/>
    <m/>
    <s v="PT Rong Yuan Indonesia"/>
    <m/>
    <s v="WO065886968"/>
    <m/>
    <m/>
    <m/>
    <n v="112.37282999999999"/>
    <n v="-7.2394369999999997"/>
    <s v="|MN00216|MYIA-081605608435/POI/teguh wahyudi/085604354512/rongyuanindonesia@gmail.com"/>
    <s v="MYIB_ASSISTANT"/>
    <m/>
    <m/>
    <m/>
    <m/>
    <m/>
    <m/>
    <m/>
    <m/>
    <s v="Management Janji"/>
    <s v="2026-10-07 15:00:00 | Tanggal pemasangan: 07/10/2026 Jam pemasangan : pagi / siang Info Tambahan : Hubungi pelanggan dulu sebelum ke lokasi. terima kasih"/>
    <s v="FCC"/>
    <d v="2026-12-10T15:25:51"/>
    <d v="2026-10-07T00:00:00"/>
    <m/>
    <s v="UNSC"/>
    <s v="LAMONGAN"/>
    <s v="NO ADDON"/>
    <m/>
    <s v="WAITING:  |MYDITA"/>
    <s v="HSI Bisnis Promo Hari Pelanggan Nasional PSB 70% - 300 Mbps"/>
    <s v="INDIBIZ"/>
    <m/>
    <m/>
    <d v="2026-10-07T15:00:00"/>
    <s v="2026-10-07 15:00:00 | Tanggal pemasangan: 07/10/2026 Jam pemasangan : pagi / siang Info Tambahan : Hubungi pelanggan dulu sebelum ke lokasi. terima kasih"/>
    <m/>
    <m/>
    <m/>
    <e v="#NUM!"/>
    <e v="#NUM!"/>
    <x v="1"/>
  </r>
  <r>
    <n v="1226"/>
    <n v="1002636600"/>
    <n v="3"/>
    <x v="3"/>
    <n v="5"/>
    <s v="SBY UTARA"/>
    <s v="LAMONGAN"/>
    <s v="LMG"/>
    <s v="REG"/>
    <s v="AO"/>
    <x v="0"/>
    <m/>
    <s v="MYCX - SEND OPEN PAPERLESS"/>
    <s v="RBS-Regional 3"/>
    <d v="2026-10-14T12:03:44"/>
    <d v="2026-10-14T12:06:06"/>
    <n v="69410056"/>
    <m/>
    <n v="152433910297"/>
    <s v="Toko Aneka Usaha"/>
    <s v="ODP-LMG-FM/09"/>
    <m/>
    <m/>
    <m/>
    <m/>
    <n v="112.4110163"/>
    <n v="-7.1195706000000003"/>
    <s v="|MN00882|/Toko Aneka Usaha/HSI Basic + OCA Breach Checker Promo H2 2026 75 Mbps (Rp 370.500) PSB 150.000/081249038778/arshovin28@yahoo.com/Shofy Nugroho Ardy Saputro/-7.119232,112.411014/Gg Siwalan Sukomulyo Sukorejo Lamongan"/>
    <s v="Sales Force DBS"/>
    <m/>
    <m/>
    <m/>
    <m/>
    <m/>
    <m/>
    <m/>
    <m/>
    <m/>
    <m/>
    <m/>
    <s v="14-10-2026 12:09:49"/>
    <m/>
    <m/>
    <s v="INPROGRESS_SC"/>
    <s v="LAMONGAN"/>
    <s v="OCA"/>
    <m/>
    <s v="SEND PAPERLESS OPEN"/>
    <s v="- 11_11446;Biaya PSB HSI EBIS Tunai di Depan ~ 11[150000]  - E23015;E23015 ~ ES23 - Perangkat ONT[0]  - E23015~null~44292;E23015||11||Abodemen 0[0]  - E23015~null~E23015_SWONT;SWONT ~ Biaya Sewa ONT ~ E23015[30000]  - E26017;E26017 ~ ES26 - Paket HSI Basi"/>
    <s v="INDIBIZ"/>
    <m/>
    <m/>
    <m/>
    <m/>
    <m/>
    <m/>
    <m/>
    <e v="#NUM!"/>
    <e v="#NUM!"/>
    <x v="1"/>
  </r>
  <r>
    <n v="1227"/>
    <n v="1002625131"/>
    <n v="3"/>
    <x v="3"/>
    <n v="5"/>
    <s v="SBY UTARA"/>
    <s v="LAMONGAN"/>
    <s v="LMG"/>
    <s v="REG"/>
    <s v="AO"/>
    <x v="0"/>
    <s v="1P INET"/>
    <s v="98 | OSS - CANCEL COMPLETE"/>
    <s v="RBS-Regional 3"/>
    <d v="2026-10-06T17:46:36"/>
    <d v="2026-10-12T14:50:07"/>
    <n v="69405385"/>
    <m/>
    <n v="152433910168"/>
    <s v="PT Rong Yuan Indonesia"/>
    <s v="OTB-LMG-73"/>
    <s v="WO065886968"/>
    <m/>
    <m/>
    <m/>
    <n v="112.3743056"/>
    <n v="-7.2401111"/>
    <s v="|MN00216|MYIA-081605608435/POI/teguh wahyudi/085604354512/rongyuanindonesia@gmail.com"/>
    <s v="MYIB_ASSISTANT"/>
    <m/>
    <m/>
    <m/>
    <m/>
    <m/>
    <m/>
    <m/>
    <m/>
    <s v="Management Janji"/>
    <s v="2026-10-07 15:00:00 | Tanggal pemasangan: 07/10/2026 Jam pemasangan : pagi / siang Info Tambahan : Hubungi pelanggan dulu sebelum ke lokasi. terima kasih"/>
    <s v="FCC"/>
    <d v="2026-06-10T17:55:35"/>
    <d v="2026-10-07T15:00:00"/>
    <s v="Kendala Teknik"/>
    <s v="CANCEL"/>
    <s v="LAMONGAN"/>
    <s v="NO ADDON"/>
    <m/>
    <s v="Cancel Completed"/>
    <s v="HSI Bisnis Promo Hari Pelanggan Nasional PSB 70% - 300 Mbps"/>
    <s v="INDIBIZ"/>
    <m/>
    <m/>
    <d v="2026-10-07T15:00:00"/>
    <s v="2026-10-07 15:00:00 | Tanggal pemasangan: 07/10/2026 Jam pemasangan : pagi / siang Info Tambahan : Hubungi pelanggan dulu sebelum ke lokasi. terima kasih"/>
    <m/>
    <m/>
    <m/>
    <e v="#NUM!"/>
    <e v="#NUM!"/>
    <x v="1"/>
  </r>
  <r>
    <n v="1228"/>
    <n v="1002631938"/>
    <n v="3"/>
    <x v="3"/>
    <n v="5"/>
    <s v="SBY UTARA"/>
    <s v="LAMONGAN"/>
    <s v="SDD"/>
    <s v="REG"/>
    <s v="AO"/>
    <x v="0"/>
    <m/>
    <s v="Completed (PS)"/>
    <s v="RBS-Regional 3"/>
    <d v="2026-10-12T08:35:32"/>
    <d v="2026-10-13T19:45:18"/>
    <n v="69408327"/>
    <m/>
    <n v="152457205916"/>
    <s v="GIENKA SHOP"/>
    <s v="ODP-SDD-FAA/11"/>
    <s v="WO066287188"/>
    <m/>
    <m/>
    <m/>
    <n v="112.3126546"/>
    <n v="-7.0624995000000004"/>
    <s v="|MN01781|/GIENKA SHOP/HSI Bisnis Promo HUT Telkom (1:1) 75 Mbps (Rp 415.000) PSB Rp 150.000/082244594456/wutami156@gmail.com/WIWIN UTAMI/-7.062487,112.312605/Ngambeg RT/RW 08/02 Kec. Pucuk, Kabupaten Lamongan, Jawa Timur"/>
    <s v="Sales Force DBS"/>
    <m/>
    <m/>
    <m/>
    <m/>
    <m/>
    <m/>
    <m/>
    <m/>
    <s v="Management Janji"/>
    <s v="2026-10-13 15:00:00|Nama Pic :  No Hp Pic :  Jam Pemasangan : 08:00 - 12.00 Tanggal Pemasangan : SELASA 13 OKTOBER 2026 Info Tambahan : Hubungi pelanggan sebelum datang ke lokasi|40971304|MYDITA"/>
    <s v="FCC"/>
    <d v="2026-12-10T08:40:21"/>
    <d v="2026-10-13T15:00:00"/>
    <m/>
    <s v="PS"/>
    <s v="X"/>
    <s v="NO ADDON"/>
    <n v="20261013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3T15:00:00"/>
    <s v="2026-10-13 15:00:00|Nama Pic :  No Hp Pic :  Jam Pemasangan : 08:00 - 12.00 Tanggal Pemasangan : SELASA 13 OKTOBER 2026 Info Tambahan : Hubungi pelanggan sebelum datang ke lokasi|40971304|MYDITA"/>
    <n v="2026"/>
    <n v="10"/>
    <n v="13"/>
    <d v="2026-10-13T00:00:00"/>
    <n v="-0.625"/>
    <x v="0"/>
  </r>
  <r>
    <n v="1229"/>
    <n v="1002631975"/>
    <n v="3"/>
    <x v="3"/>
    <n v="5"/>
    <s v="SBY UTARA"/>
    <s v="LAMONGAN"/>
    <s v="SDD"/>
    <s v="REG"/>
    <s v="AO"/>
    <x v="0"/>
    <m/>
    <s v="Completed (PS)"/>
    <s v="RBS-Regional 3"/>
    <d v="2026-10-12T08:48:09"/>
    <d v="2026-10-13T19:46:28"/>
    <n v="69408345"/>
    <m/>
    <n v="152457205917"/>
    <s v="GIENKA SHOP"/>
    <s v="ODP-SDD-FAA/39"/>
    <s v="WO066287567"/>
    <m/>
    <m/>
    <m/>
    <n v="112.3126546"/>
    <n v="-7.0624995000000004"/>
    <s v="|MN01781|/GIENKA SHOP/HSI Bisnis Promo HUT Telkom (1:1) 75 Mbps (Rp 415.000) PSB Rp 150.000/082244594456/wutami156@gmail.com/WIWIN UTAMI/-7.062487,112.312605/Ngambeg RT/RW 08/02 Kec. Pucuk, Kabupaten Lamongan, Jawa Timur"/>
    <s v="Sales Force DBS"/>
    <m/>
    <m/>
    <m/>
    <m/>
    <m/>
    <m/>
    <m/>
    <m/>
    <s v="Management Janji"/>
    <s v="2026-10-14 10:00:00|M Janji : (13/10/2026) jam Pasang : 09:00 Note : hubungi pelanggan jika ingin kelokasi|40971304|MYDITA"/>
    <s v="FCC"/>
    <d v="2026-12-10T08:54:57"/>
    <d v="2026-10-14T10:00:00"/>
    <m/>
    <s v="PS"/>
    <s v="X"/>
    <s v="NO ADDON"/>
    <n v="202610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4T10:00:00"/>
    <s v="2026-10-14 10:00:00|M Janji : (13/10/2026) jam Pasang : 09:00 Note : hubungi pelanggan jika ingin kelokasi|40971304|MYDITA"/>
    <n v="2026"/>
    <n v="10"/>
    <n v="13"/>
    <d v="2026-10-13T00:00:00"/>
    <n v="-1.4166666666642413"/>
    <x v="0"/>
  </r>
  <r>
    <n v="1230"/>
    <n v="1002637155"/>
    <n v="3"/>
    <x v="3"/>
    <n v="5"/>
    <s v="SBY UTARA"/>
    <s v="LAMONGAN"/>
    <s v="SDD"/>
    <s v="REG"/>
    <s v="AO"/>
    <x v="0"/>
    <m/>
    <s v="Completed (PS)"/>
    <s v="RBS-Regional 3"/>
    <d v="2026-10-14T15:33:33"/>
    <d v="2026-10-15T13:59:51"/>
    <n v="69410274"/>
    <m/>
    <n v="152457206191"/>
    <s v="STO Sukodadi"/>
    <s v="ODP-SDD-FAJ/08"/>
    <s v="WO066421133"/>
    <m/>
    <m/>
    <m/>
    <n v="112.32483569999999"/>
    <n v="-7.0946604000000004"/>
    <s v="NDE: C.Tel.293/YN 000/JIFC-R3K0000/2026/STO Sukodadi/081219661037/rizki.dewi@tif.co.id"/>
    <s v="Sales Force DBS"/>
    <m/>
    <m/>
    <m/>
    <m/>
    <m/>
    <m/>
    <m/>
    <m/>
    <m/>
    <s v="segera"/>
    <m/>
    <s v="14-10-2026 15:39:52"/>
    <m/>
    <s v="Kendala Pelanggan"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s v="segera"/>
    <n v="2026"/>
    <n v="10"/>
    <n v="15"/>
    <d v="2026-10-15T00:00:00"/>
    <n v="46310"/>
    <x v="2"/>
  </r>
  <r>
    <n v="1231"/>
    <n v="1002626494"/>
    <n v="3"/>
    <x v="1"/>
    <n v="5"/>
    <s v="MADIUN"/>
    <s v="BOJONEGORO"/>
    <s v="BJN"/>
    <s v="REG"/>
    <s v="AO"/>
    <x v="0"/>
    <m/>
    <s v="Completed (PS)"/>
    <s v="RBS-Regional 3"/>
    <d v="2026-10-07T15:12:32"/>
    <d v="2026-10-08T19:51:08"/>
    <n v="69405984"/>
    <m/>
    <n v="152609258958"/>
    <s v="MASJID AL BIRRU PERTIWI"/>
    <s v="ODP-BJN-FBJ/94"/>
    <s v="WO065960513"/>
    <m/>
    <m/>
    <m/>
    <n v="111.85586290000001"/>
    <n v="-7.2369995999999999"/>
    <s v="MC20010;PSB INET 1P 100 MBPS HRGA 500;PSB 150K;HAMZAH;081952390989;-7.236787,111.855521"/>
    <s v="Sales Force DBS"/>
    <m/>
    <m/>
    <m/>
    <m/>
    <m/>
    <m/>
    <m/>
    <m/>
    <s v="Management Janji"/>
    <s v="2026-10-08 15:00:00|Tanggal: 8/10/2026 Jam Pasang: 08.00 - 12.00 Note: Hubungi sebelum ke lokasi, terimakasih.|40971401|MYDITA"/>
    <s v="FCC"/>
    <d v="2026-07-10T15:25:13"/>
    <d v="2026-10-08T15:00:00"/>
    <m/>
    <s v="PS"/>
    <s v="X"/>
    <s v="NO ADDON"/>
    <n v="20261008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8T15:00:00"/>
    <s v="2026-10-08 15:00:00|Tanggal: 8/10/2026 Jam Pasang: 08.00 - 12.00 Note: Hubungi sebelum ke lokasi, terimakasih.|40971401|MYDITA"/>
    <n v="2026"/>
    <n v="10"/>
    <n v="8"/>
    <d v="2026-10-08T00:00:00"/>
    <n v="-0.625"/>
    <x v="0"/>
  </r>
  <r>
    <n v="1232"/>
    <n v="1002628371"/>
    <n v="3"/>
    <x v="1"/>
    <n v="5"/>
    <s v="MADIUN"/>
    <s v="BOJONEGORO"/>
    <s v="BJN"/>
    <s v="REG"/>
    <s v="AO"/>
    <x v="0"/>
    <s v="1P INET"/>
    <s v="Completed (PS)"/>
    <s v="RBS-Regional 3"/>
    <d v="2026-10-08T16:41:35"/>
    <d v="2026-10-09T14:32:08"/>
    <n v="69406776"/>
    <m/>
    <n v="152609258722"/>
    <s v="MTS MANSYAUL HIDAYAH"/>
    <s v="ODP-BJN-FAG/44 FAG/D04/44.01"/>
    <s v="WO066038144"/>
    <m/>
    <m/>
    <m/>
    <n v="111.94636"/>
    <n v="-7.1968310000000004"/>
    <s v="|MN00271|MYIA-062387008644/POI/Noer Zainudin Al Jumadi/085853170535/noeraljumadi@gmail.com"/>
    <s v="MYIB_ASSISTANT"/>
    <m/>
    <m/>
    <m/>
    <m/>
    <m/>
    <m/>
    <m/>
    <m/>
    <s v="Management Janji"/>
    <s v="2026-10-09 15:00:00 | Nama Pic : bp Noer Zainudin Al Jumadi No Hp Pic : 085853170535 No alt : - Jam Pemasangan : pagi siang  Tanggal Pemasangan : 10 Oktober 2026"/>
    <s v="FCC"/>
    <d v="2026-08-10T17:25:16"/>
    <d v="2026-10-09T15:00:00"/>
    <m/>
    <s v="PS"/>
    <s v="X"/>
    <s v="OCA"/>
    <n v="20261009"/>
    <s v="Completed"/>
    <s v="HSI Bisnis Bundling OCA Breach Checker Promo H2 2026 PSB 70% - 100 Mbps"/>
    <s v="INDIBIZ"/>
    <m/>
    <m/>
    <d v="2026-10-09T15:00:00"/>
    <s v="2026-10-09 15:00:00 | Nama Pic : bp Noer Zainudin Al Jumadi No Hp Pic : 085853170535 No alt : - Jam Pemasangan : pagi siang  Tanggal Pemasangan : 10 Oktober 2026"/>
    <n v="2026"/>
    <n v="10"/>
    <n v="9"/>
    <d v="2026-10-09T00:00:00"/>
    <n v="-0.625"/>
    <x v="0"/>
  </r>
  <r>
    <n v="1233"/>
    <n v="1002629534"/>
    <n v="3"/>
    <x v="1"/>
    <n v="5"/>
    <s v="MADIUN"/>
    <s v="BOJONEGORO"/>
    <s v="BJN"/>
    <s v="REG"/>
    <s v="AO"/>
    <x v="0"/>
    <s v="1P INET"/>
    <s v="Completed (PS)"/>
    <s v="RBS-Regional 3"/>
    <d v="2026-10-09T11:53:34"/>
    <d v="2026-10-10T12:12:34"/>
    <n v="69407275"/>
    <m/>
    <n v="152609258973"/>
    <s v="SMPN 1 Trucuk(Ruang LAB Komputer 2)"/>
    <s v="ODP-BJN-FBT/23 FBT/D03/23.01"/>
    <s v="WO066080497"/>
    <m/>
    <m/>
    <m/>
    <n v="111.845419156764"/>
    <n v="-7.1175002988126597"/>
    <s v="|MN00271|MYIA-019459333771/POI/Muhammad Nur Ali/085231945248/smpn1trucuk@gmail.com"/>
    <s v="MYIB_ASSISTANT"/>
    <m/>
    <m/>
    <m/>
    <m/>
    <m/>
    <m/>
    <m/>
    <m/>
    <s v="Management Janji"/>
    <s v="2026-10-12 08:00:00 | Tanggal : 12 Oktober 2026 Jam : pagi  Hubungi pelanggan sebelum ke lokasi "/>
    <s v="FCC"/>
    <d v="2026-09-10T11:55:13"/>
    <d v="2026-10-12T08:00:00"/>
    <m/>
    <s v="PS"/>
    <s v="X"/>
    <s v="NO ADDON"/>
    <n v="20261010"/>
    <s v="Completed"/>
    <s v="HSI Bisnis Promo Hari Pelanggan Nasional PSB 70% - 100 Mbps"/>
    <s v="INDIBIZ"/>
    <m/>
    <m/>
    <d v="2026-10-12T08:00:00"/>
    <s v="2026-10-12 08:00:00 | Tanggal : 12 Oktober 2026 Jam : pagi  Hubungi pelanggan sebelum ke lokasi "/>
    <n v="2026"/>
    <n v="10"/>
    <n v="10"/>
    <d v="2026-10-10T00:00:00"/>
    <n v="-2.3333333333357587"/>
    <x v="0"/>
  </r>
  <r>
    <n v="1234"/>
    <n v="1002629514"/>
    <n v="3"/>
    <x v="1"/>
    <n v="5"/>
    <s v="MADIUN"/>
    <s v="BOJONEGORO"/>
    <s v="BJN"/>
    <s v="REG"/>
    <s v="AO"/>
    <x v="0"/>
    <s v="1P INET"/>
    <s v="Completed (PS)"/>
    <s v="RBS-Regional 3"/>
    <d v="2026-10-09T11:44:34"/>
    <d v="2026-10-10T14:27:12"/>
    <n v="69407237"/>
    <m/>
    <n v="152609258972"/>
    <s v="SMPN 1 Trucuk(Ruang LAB Komputer)"/>
    <s v="ODP-BJN-FBT/23 FBT/D03/23.01"/>
    <s v="WO066079819"/>
    <m/>
    <m/>
    <m/>
    <n v="111.845598742357"/>
    <n v="-7.1178176471286996"/>
    <s v="|MN00271|MYIA-070353064317/POI/Muhammad Nur Ali /085231945248/smpn1trucuk@gmail.com"/>
    <s v="MYIB_ASSISTANT"/>
    <m/>
    <m/>
    <m/>
    <m/>
    <m/>
    <m/>
    <m/>
    <m/>
    <s v="Management Janji"/>
    <s v="2026-10-10 08:00:00 | Nama :BAPA ALI No HP :085231945248 No Alternatif : M Janji : 10/10/2026 Jam Pasang : Pagi NoteÃ‚Â :  Hubungi terlebih dahulu sebelum ke lokasi"/>
    <s v="FCC"/>
    <d v="2026-09-10T11:55:13"/>
    <d v="2026-10-10T08:00:00"/>
    <m/>
    <s v="PS"/>
    <s v="X"/>
    <s v="NO ADDON"/>
    <n v="20261010"/>
    <s v="Completed"/>
    <s v="HSI Bisnis Promo Hari Pelanggan Nasional PSB 70% - 150 Mbps"/>
    <s v="INDIBIZ"/>
    <m/>
    <m/>
    <d v="2026-10-10T08:00:00"/>
    <s v="2026-10-10 08:00:00 | Nama :BAPA ALI No HP :085231945248 No Alternatif : M Janji : 10/10/2026 Jam Pasang : Pagi NoteÃ‚Â :  Hubungi terlebih dahulu sebelum ke lokasi"/>
    <n v="2026"/>
    <n v="10"/>
    <n v="10"/>
    <d v="2026-10-10T00:00:00"/>
    <n v="-0.33333333333575865"/>
    <x v="0"/>
  </r>
  <r>
    <n v="1235"/>
    <n v="1002630193"/>
    <n v="3"/>
    <x v="1"/>
    <n v="5"/>
    <s v="MADIUN"/>
    <s v="BOJONEGORO"/>
    <s v="BJN"/>
    <s v="REG"/>
    <s v="AO"/>
    <x v="0"/>
    <s v="1P INET"/>
    <s v="Completed (PS)"/>
    <s v="RBS-Regional 3"/>
    <d v="2026-10-09T15:34:37"/>
    <d v="2026-10-10T13:04:00"/>
    <n v="69407534"/>
    <m/>
    <n v="152609258978"/>
    <s v="SMPN 1 Trucuk(Ruang TU)"/>
    <s v="ODP-BJN-FBT/23 FBT/D03/23.01"/>
    <s v="WO066104242"/>
    <m/>
    <m/>
    <m/>
    <n v="111.845611127384"/>
    <n v="-7.1178265921754598"/>
    <s v="|MN00271|MYIA-023100857794/POI/Muhammad Nur Ali/085231945248/smpn1trucuk@gmail.com"/>
    <s v="MYIB_ASSISTANT"/>
    <m/>
    <m/>
    <m/>
    <m/>
    <m/>
    <m/>
    <m/>
    <m/>
    <s v="Management Janji"/>
    <s v="2026-10-10 15:00:00 | Nama PIC : Ali No HP : 085231945248 Alt :  M Janji : 10/10/2026 Jam Pasang : 08.00  - 13:00  NoteÃ‚Â :  hubungi terlebih dahulu sebelum ke lokasi, terima kasih."/>
    <s v="FCC"/>
    <d v="2026-09-10T15:40:41"/>
    <d v="2026-10-10T15:00:00"/>
    <m/>
    <s v="PS"/>
    <s v="X"/>
    <s v="NO ADDON"/>
    <n v="20261010"/>
    <s v="Completed"/>
    <s v="HSI Bisnis Promo Hari Pelanggan Nasional PSB 70% - 150 Mbps"/>
    <s v="INDIBIZ"/>
    <m/>
    <m/>
    <d v="2026-10-10T15:00:00"/>
    <s v="2026-10-10 15:00:00 | Nama PIC : Ali No HP : 085231945248 Alt :  M Janji : 10/10/2026 Jam Pasang : 08.00  - 13:00  NoteÃ‚Â :  hubungi terlebih dahulu sebelum ke lokasi, terima kasih."/>
    <n v="2026"/>
    <n v="10"/>
    <n v="10"/>
    <d v="2026-10-10T00:00:00"/>
    <n v="-0.625"/>
    <x v="0"/>
  </r>
  <r>
    <n v="1236"/>
    <n v="1002631288"/>
    <n v="3"/>
    <x v="1"/>
    <n v="5"/>
    <s v="MADIUN"/>
    <s v="BOJONEGORO"/>
    <s v="BJN"/>
    <s v="REG"/>
    <s v="AO"/>
    <x v="0"/>
    <s v="1P INET"/>
    <s v="Completed (PS)"/>
    <s v="RBS-Regional 3"/>
    <d v="2026-10-10T19:26:35"/>
    <d v="2026-10-12T20:32:51"/>
    <n v="69408060"/>
    <m/>
    <n v="152609258985"/>
    <s v="PRIMKOPPOL BOJONEGORO"/>
    <s v="ODP-BJN-FJ/32 FJ/D07/32.01"/>
    <s v="WO066179351"/>
    <m/>
    <m/>
    <m/>
    <n v="111.873261"/>
    <n v="-7.152399"/>
    <s v="|MN00799|MYIA-029425162439/POI/BAMBANG EDI PURNOMO/08113351017/bamze4502@gmail.com"/>
    <s v="MYIB_ASSISTANT"/>
    <m/>
    <m/>
    <m/>
    <m/>
    <m/>
    <m/>
    <m/>
    <m/>
    <s v="Management Janji"/>
    <s v="2026-10-12 08:00:00 | Nama PIC : Bp Bambang No HP : 08113351017 No Alt : - M Janji : 12 Oktober  2026 Jam Pasang : Pagi / Siang Note : hubungi pelanggan jika ingin kelokasi "/>
    <s v="FCC"/>
    <d v="2026-10-10T19:39:52"/>
    <d v="2026-10-12T08:00:00"/>
    <m/>
    <s v="PS"/>
    <s v="X"/>
    <s v="NO ADDON"/>
    <n v="20261012"/>
    <s v="Completed"/>
    <s v="HSI Bisnis Promo Hari Pelanggan Nasional PSB 70% - 200 Mbps"/>
    <s v="INDIBIZ"/>
    <m/>
    <m/>
    <d v="2026-10-12T08:00:00"/>
    <s v="2026-10-12 08:00:00 | Nama PIC : Bp Bambang No HP : 08113351017 No Alt : - M Janji : 12 Oktober  2026 Jam Pasang : Pagi / Siang Note : hubungi pelanggan jika ingin kelokasi "/>
    <n v="2026"/>
    <n v="10"/>
    <n v="12"/>
    <d v="2026-10-12T00:00:00"/>
    <n v="-0.33333333333575865"/>
    <x v="0"/>
  </r>
  <r>
    <n v="1237"/>
    <n v="1002636541"/>
    <n v="3"/>
    <x v="1"/>
    <n v="5"/>
    <s v="MADIUN"/>
    <s v="BOJONEGORO"/>
    <s v="BJN"/>
    <s v="REG"/>
    <s v="AO"/>
    <x v="0"/>
    <s v="1P INET"/>
    <s v="Completed (PS)"/>
    <s v="RBS-Regional 3"/>
    <d v="2026-10-14T11:37:35"/>
    <d v="2026-10-14T21:11:23"/>
    <n v="69410021"/>
    <m/>
    <n v="152609259008"/>
    <s v="ISTeK ICsada Bojonegoro"/>
    <s v="ODP-BJN-F11/02 FCL-11/02"/>
    <s v="WO066393810"/>
    <m/>
    <m/>
    <m/>
    <n v="111.88497580000001"/>
    <n v="-7.1533254999999896"/>
    <s v="MD|MYID-4042610130003|RBIZWINDY|ISTeK ICsada Bojonegoro|085230682896"/>
    <s v="SOBIZ"/>
    <m/>
    <m/>
    <m/>
    <m/>
    <m/>
    <m/>
    <m/>
    <m/>
    <s v="Management Janji"/>
    <s v="2026-10-15 08:00:00 | Tanggal: 15/10/2026 Jam Pasang: 08.00 - 12.00 Note: Hubungi sebelum ke lokasi, terimakasih.  "/>
    <s v="FCC"/>
    <s v="14-10-2026 11:39:56"/>
    <d v="2026-10-15T08:00:00"/>
    <m/>
    <s v="PS"/>
    <s v="X"/>
    <s v="OCA"/>
    <n v="20261014"/>
    <s v="Completed"/>
    <s v="HSI Bisnis Bundling OCA Breach Checker Promo 2026 PSB 70% - 50 Mbps"/>
    <s v="INDIBIZ"/>
    <m/>
    <m/>
    <d v="2026-10-15T08:00:00"/>
    <s v="2026-10-15 08:00:00 | Tanggal: 15/10/2026 Jam Pasang: 08.00 - 12.00 Note: Hubungi sebelum ke lokasi, terimakasih.  "/>
    <n v="2026"/>
    <n v="10"/>
    <n v="14"/>
    <d v="2026-10-14T00:00:00"/>
    <n v="-1.3333333333357587"/>
    <x v="0"/>
  </r>
  <r>
    <n v="1238"/>
    <n v="1002636580"/>
    <n v="3"/>
    <x v="1"/>
    <n v="5"/>
    <s v="MADIUN"/>
    <s v="BOJONEGORO"/>
    <s v="BJN"/>
    <s v="REG"/>
    <s v="AO"/>
    <x v="0"/>
    <s v="1P INET"/>
    <s v="Completed (PS)"/>
    <s v="RBS-Regional 3"/>
    <d v="2026-10-14T11:52:40"/>
    <d v="2026-10-14T17:47:21"/>
    <n v="69410050"/>
    <m/>
    <n v="152609259009"/>
    <s v="KANTOR KELURAHAN KADIPATEN"/>
    <s v="ODP-BJN-FV/04 FV/D01/04.01"/>
    <s v="WO066395358"/>
    <m/>
    <m/>
    <m/>
    <n v="111.89208538378099"/>
    <n v="-7.1528708729753498"/>
    <s v="|MN02619|MYIA-029115236566/POI/YULIAN AJISAYA/089670048340/katalog.kadipaten@gmail.com"/>
    <s v="MYIB_ASSISTANT"/>
    <m/>
    <m/>
    <m/>
    <m/>
    <m/>
    <m/>
    <m/>
    <m/>
    <s v="Management Janji"/>
    <s v="2026-10-17 08:00:00 | No HP : 085335816133 No Alt : - M Janji : 15 Oktober  2026 Jam Pasang : Pagi / Siang Note : hubungi pelanggan jika ingin kelokasi "/>
    <s v="FCC"/>
    <s v="14-10-2026 11:54:48"/>
    <d v="2026-10-17T08:00:00"/>
    <m/>
    <s v="PS"/>
    <s v="X"/>
    <s v="NO ADDON"/>
    <n v="20261014"/>
    <s v="Completed"/>
    <s v="HSI Bisnis Promo Hari Pelanggan Nasional PSB 70% - 200 Mbps"/>
    <s v="INDIBIZ"/>
    <m/>
    <m/>
    <d v="2026-10-17T08:00:00"/>
    <s v="2026-10-17 08:00:00 | No HP : 085335816133 No Alt : - M Janji : 15 Oktober  2026 Jam Pasang : Pagi / Siang Note : hubungi pelanggan jika ingin kelokasi "/>
    <n v="2026"/>
    <n v="10"/>
    <n v="14"/>
    <d v="2026-10-14T00:00:00"/>
    <n v="-3.3333333333357587"/>
    <x v="0"/>
  </r>
  <r>
    <n v="1239"/>
    <n v="1002637481"/>
    <n v="3"/>
    <x v="1"/>
    <n v="5"/>
    <s v="MADIUN"/>
    <s v="BOJONEGORO"/>
    <s v="BJN"/>
    <s v="REG"/>
    <s v="AO"/>
    <x v="0"/>
    <s v="1P INET"/>
    <s v="Completed (PS)"/>
    <s v="RBS-Regional 3"/>
    <d v="2026-10-14T18:26:36"/>
    <d v="2026-10-15T16:57:45"/>
    <n v="69410427"/>
    <m/>
    <n v="152609259013"/>
    <s v="IMTEK MEKANIKAL"/>
    <s v="ODP-BJN-FV/14 FV/D03/14.01"/>
    <s v="WO066435005"/>
    <m/>
    <m/>
    <m/>
    <n v="111.893823"/>
    <n v="-7.1528150000000004"/>
    <s v="|MN00799|MYIA-039104089948/POI/YENI ASTUTIKNINGSIH/081331398777/imtekmekanikal@gmail.com"/>
    <s v="MYIB_ASSISTANT"/>
    <m/>
    <m/>
    <m/>
    <m/>
    <m/>
    <m/>
    <m/>
    <m/>
    <s v="Management Janji"/>
    <s v="2026-10-15 15:00:00 | Tanggal pemasangan: 15/10//2026 Jam pemasangan : pagi/siang Info Tambahan : Hubungi pelanggan dulu sebelum ke lokasi. terima kasih"/>
    <s v="FCC"/>
    <s v="14-10-2026 18:40:14"/>
    <d v="2026-10-15T15:00:00"/>
    <m/>
    <s v="PS"/>
    <s v="X"/>
    <s v="NO ADDON"/>
    <n v="20261015"/>
    <s v="Completed"/>
    <s v="HSI Bisnis Promo Hari Pelanggan Nasional PSB 70% - 75 Mbps"/>
    <s v="INDIBIZ"/>
    <m/>
    <m/>
    <d v="2026-10-15T15:00:00"/>
    <s v="2026-10-15 15:00:00 | Tanggal pemasangan: 15/10//2026 Jam pemasangan : pagi/siang Info Tambahan : Hubungi pelanggan dulu sebelum ke lokasi. terima kasih"/>
    <n v="2026"/>
    <n v="10"/>
    <n v="15"/>
    <d v="2026-10-15T00:00:00"/>
    <n v="-0.625"/>
    <x v="0"/>
  </r>
  <r>
    <n v="1240"/>
    <n v="1002636802"/>
    <n v="3"/>
    <x v="1"/>
    <n v="5"/>
    <s v="MADIUN"/>
    <s v="BOJONEGORO"/>
    <s v="BJN"/>
    <s v="REG"/>
    <s v="AO"/>
    <x v="0"/>
    <s v="1P INET"/>
    <s v="8 | OSS - PONR"/>
    <s v="RBS-Regional 3"/>
    <d v="2026-10-14T13:32:35"/>
    <d v="2026-10-15T13:54:30"/>
    <n v="69410160"/>
    <m/>
    <n v="152609254049"/>
    <s v="Nara Cafe"/>
    <s v="ODP-BJN-FH/34 FH/D03/34.01"/>
    <s v="WO066405502"/>
    <m/>
    <m/>
    <m/>
    <n v="111.8879309"/>
    <n v="-7.1454968999999897"/>
    <s v="MD|MYDB-20261013270669|DN00001/MN01401|Nara Cafe|083831670763"/>
    <s v="MYDIGIBIZPARTNER"/>
    <m/>
    <m/>
    <m/>
    <m/>
    <m/>
    <m/>
    <m/>
    <m/>
    <s v="Management Janji"/>
    <s v="2026-10-15 11:00:00 | Tanggal : 15 Oktober 2026 Jam : siang Hubungi pelanggan sebelum ke lokasi "/>
    <s v="FCC"/>
    <s v="14-10-2026 13:39:48"/>
    <d v="2026-10-15T11:00:00"/>
    <m/>
    <s v="ACT_COM"/>
    <s v="X"/>
    <s v="NO ADDON"/>
    <m/>
    <s v="PONR"/>
    <s v="HSI Bisnis Promo Hari Pelanggan Nasional PSB 70% - 100 Mbps"/>
    <s v="INDIBIZ"/>
    <m/>
    <m/>
    <d v="2026-10-15T11:00:00"/>
    <s v="2026-10-15 11:00:00 | Tanggal : 15 Oktober 2026 Jam : siang Hubungi pelanggan sebelum ke lokasi "/>
    <m/>
    <m/>
    <m/>
    <e v="#NUM!"/>
    <e v="#NUM!"/>
    <x v="1"/>
  </r>
  <r>
    <n v="1241"/>
    <n v="1002636452"/>
    <n v="3"/>
    <x v="1"/>
    <n v="5"/>
    <s v="MADIUN"/>
    <s v="BOJONEGORO"/>
    <s v="BJN"/>
    <s v="REG"/>
    <s v="AO"/>
    <x v="0"/>
    <m/>
    <s v="CANCEL COMPLETED"/>
    <s v="RBS-Regional 3"/>
    <d v="2026-10-14T11:09:52"/>
    <d v="2026-10-15T15:16:54"/>
    <n v="69409976"/>
    <m/>
    <n v="152609259005"/>
    <s v="GIRAS ISTEK 88 "/>
    <s v="ODP-BJN-FW/07"/>
    <m/>
    <m/>
    <m/>
    <m/>
    <n v="111.88425959999999"/>
    <n v="-7.1537414000000004"/>
    <s v="|MN01794|/GARAS ISTEK 88 /FATKHAN/085746360425/pojokgiras3@gmail.com/HSI Bisnis + Netmonk Promo H2 2026 50 Mbps (Rp 366.100) PSB 150.000"/>
    <s v="Sales Force DBS"/>
    <m/>
    <m/>
    <m/>
    <m/>
    <m/>
    <m/>
    <m/>
    <m/>
    <m/>
    <m/>
    <m/>
    <s v="14-10-2026 11:25:06"/>
    <m/>
    <m/>
    <s v="REJECT_FCC"/>
    <s v="X"/>
    <s v="NETMONK"/>
    <m/>
    <s v="DECLINE : Decline - Batal Order NENG PUTRI MEILINDA PERMATASARI 40981184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s v="DECLINE : Decline - Batal Order NENG PUTRI MEILINDA PERMATASARI 40981184|MYDITA"/>
    <m/>
    <m/>
    <m/>
    <m/>
    <m/>
    <e v="#NUM!"/>
    <e v="#NUM!"/>
    <x v="1"/>
  </r>
  <r>
    <n v="1242"/>
    <n v="1002616866"/>
    <n v="3"/>
    <x v="1"/>
    <n v="5"/>
    <s v="MADIUN"/>
    <s v="BOJONEGORO"/>
    <s v="PAD"/>
    <s v="REG"/>
    <s v="AO"/>
    <x v="0"/>
    <m/>
    <s v="Completed (PS)"/>
    <s v="RBS-Regional 3"/>
    <d v="2026-10-01T08:21:46"/>
    <d v="2026-10-01T13:32:59"/>
    <n v="69389383"/>
    <m/>
    <n v="152644205147"/>
    <s v="SMAN 1 TAMBAKREJO"/>
    <s v="ODP-PAZ-FT/47"/>
    <s v="WO065459816"/>
    <m/>
    <m/>
    <m/>
    <n v="111.616111"/>
    <n v="-7.268052"/>
    <s v="|MC20010|MYIA-028170984602/POI/DYAH NUR AINI /082330100128/sman1tambakrejobjn@gmail.com"/>
    <s v="Sales Force DBS"/>
    <m/>
    <m/>
    <m/>
    <m/>
    <m/>
    <m/>
    <m/>
    <m/>
    <s v="Management Janji"/>
    <s v="2026-10-01 11:00:00|SMAN 1 Tambakrejo, Jalan raya taji Ngambon Tambakrejo Bojonegoro|SYSTEM|MYDITA"/>
    <s v="FCC"/>
    <d v="2026-01-10T08:25:41"/>
    <m/>
    <m/>
    <s v="PS"/>
    <s v="PADANGAN"/>
    <s v="NO ADDON"/>
    <n v="20261001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1T07:00:00"/>
    <s v="2026-10-01 11:00:00|SMAN 1 Tambakrejo, Jalan raya taji Ngambon Tambakrejo Bojonegoro|SYSTEM|MYDITA"/>
    <n v="2026"/>
    <n v="10"/>
    <n v="1"/>
    <d v="2026-10-01T00:00:00"/>
    <n v="-0.29166666666424135"/>
    <x v="0"/>
  </r>
  <r>
    <n v="1243"/>
    <n v="1002619889"/>
    <n v="3"/>
    <x v="1"/>
    <n v="5"/>
    <s v="MADIUN"/>
    <s v="BOJONEGORO"/>
    <s v="PAD"/>
    <s v="REG"/>
    <s v="AO"/>
    <x v="0"/>
    <s v="1P INET"/>
    <s v="Completed (PS)"/>
    <s v="RBS-Regional 3"/>
    <d v="2026-10-02T13:58:41"/>
    <d v="2026-10-02T18:16:57"/>
    <n v="69403109"/>
    <m/>
    <n v="152644205152"/>
    <s v="RUKO JUPRIYONO"/>
    <s v="ODP-PAZ-FT/26 FT/D01/26.01"/>
    <s v="WO065577605"/>
    <m/>
    <m/>
    <m/>
    <n v="111.5951649"/>
    <n v="-7.295852"/>
    <s v="|MN02280|MYIA-032105536556/POI/JUPRIYONO/085706483644/jupriy41@gmail.com"/>
    <s v="MYIB_ASSISTANT"/>
    <m/>
    <m/>
    <m/>
    <m/>
    <m/>
    <m/>
    <m/>
    <m/>
    <s v="Management Janji"/>
    <s v="2026-10-03 11:00:00 | Nama PIC:  bp jupriyono No HP: 085706483644 Alt: Tanggal: 3/10/2026 Jam Pasang: Siang Note: Hubungi sebelum ke lokasi, terimakasih.   "/>
    <s v="FCC"/>
    <d v="2026-02-10T14:39:55"/>
    <d v="2026-10-03T11:00:00"/>
    <m/>
    <s v="PS"/>
    <s v="PADANGAN"/>
    <s v="NO ADDON"/>
    <n v="20261002"/>
    <s v="Completed"/>
    <s v="HSI Bisnis Promo Hari Pelanggan Nasional PSB 70% - 300 Mbps"/>
    <s v="INDIBIZ"/>
    <m/>
    <m/>
    <d v="2026-10-03T11:00:00"/>
    <s v="2026-10-03 11:00:00 | Nama PIC:  bp jupriyono No HP: 085706483644 Alt: Tanggal: 3/10/2026 Jam Pasang: Siang Note: Hubungi sebelum ke lokasi, terimakasih.   "/>
    <n v="2026"/>
    <n v="10"/>
    <n v="2"/>
    <d v="2026-10-02T00:00:00"/>
    <n v="-1.4583333333357587"/>
    <x v="0"/>
  </r>
  <r>
    <n v="1244"/>
    <n v="1002625966"/>
    <n v="3"/>
    <x v="1"/>
    <n v="5"/>
    <s v="MADIUN"/>
    <s v="BOJONEGORO"/>
    <s v="PAD"/>
    <s v="REG"/>
    <s v="AO"/>
    <x v="0"/>
    <s v="1P INET"/>
    <s v="Completed (PS)"/>
    <s v="RBS-Regional 3"/>
    <d v="2026-10-07T12:23:36"/>
    <d v="2026-10-07T19:00:20"/>
    <n v="69405786"/>
    <m/>
    <n v="152644205332"/>
    <s v="jupri store"/>
    <s v="ODP-PAZ-FT/26 FT/D01/26.01"/>
    <s v="WO065928386"/>
    <m/>
    <m/>
    <m/>
    <n v="111.593763"/>
    <n v="-7.295064"/>
    <s v="|MN00915|MYIA-093994510174/POI/jupriyono/085853992017/jupriy41@gmail.com"/>
    <s v="MYIB_ASSISTANT"/>
    <m/>
    <m/>
    <m/>
    <m/>
    <m/>
    <m/>
    <m/>
    <m/>
    <s v="Management Janji"/>
    <s v="2026-10-09 11:00:00 | Nama Pic : BP JUPRI No Hp Pic :  Jam Pemasangan : 08:00 - 12.00 Tanggal Pemasangan : KAMIS 08 OKTOBER 2026 Info Tambahan : Hubungi pelanggan sebelum datang ke lokasi"/>
    <s v="FCC"/>
    <d v="2026-07-10T12:25:39"/>
    <d v="2026-10-09T11:00:00"/>
    <m/>
    <s v="PS"/>
    <s v="PADANGAN"/>
    <s v="NO ADDON"/>
    <n v="20261007"/>
    <s v="Completed"/>
    <s v="HSI Bisnis Promo Hari Pelanggan Nasional PSB 70% - 300 Mbps"/>
    <s v="INDIBIZ"/>
    <m/>
    <m/>
    <d v="2026-10-09T11:00:00"/>
    <s v="2026-10-09 11:00:00 | Nama Pic : BP JUPRI No Hp Pic :  Jam Pemasangan : 08:00 - 12.00 Tanggal Pemasangan : KAMIS 08 OKTOBER 2026 Info Tambahan : Hubungi pelanggan sebelum datang ke lokasi"/>
    <n v="2026"/>
    <n v="10"/>
    <n v="7"/>
    <d v="2026-10-07T00:00:00"/>
    <n v="-2.4583333333357587"/>
    <x v="0"/>
  </r>
  <r>
    <n v="1245"/>
    <n v="1002620679"/>
    <n v="3"/>
    <x v="1"/>
    <n v="5"/>
    <s v="MADIUN"/>
    <s v="BOJONEGORO"/>
    <s v="SMJ"/>
    <s v="REG"/>
    <s v="AO"/>
    <x v="0"/>
    <s v="1P INET"/>
    <s v="Completed (PS)"/>
    <s v="RBS-Regional 3"/>
    <d v="2026-10-02T19:37:39"/>
    <d v="2026-10-04T19:19:00"/>
    <n v="69403416"/>
    <m/>
    <n v="152642208842"/>
    <s v="BRAM DIGITAL PRINTING"/>
    <s v="ODP-SMJ-FQ/44 FQ/D04/44.01"/>
    <s v="WO065613127"/>
    <m/>
    <m/>
    <m/>
    <n v="111.99835617095199"/>
    <n v="-7.1778876769172797"/>
    <s v="|MC20010|MYIA-091349879801/POI/Suhartadi /085867011939/adisuhartadi660@gmail.com"/>
    <s v="MYIB_ASSISTANT"/>
    <m/>
    <m/>
    <m/>
    <m/>
    <m/>
    <m/>
    <m/>
    <m/>
    <s v="Management Janji"/>
    <s v="2026-10-04 08:00:00 | Jam Pemasangan : pagi  Tanggal Pemasangan :04/10/2026 Info Tambahan : Hubungi pelanggan sebelum datang ke lokasi"/>
    <s v="FCC"/>
    <d v="2026-02-10T19:39:53"/>
    <d v="2026-10-04T08:00:00"/>
    <m/>
    <s v="PS"/>
    <s v="PADANGAN"/>
    <s v="OCA"/>
    <n v="20261004"/>
    <s v="Completed"/>
    <s v="HSI Bisnis Bundling OCA Breach Checker Promo H2 2026 PSB 70% - 50 Mbps"/>
    <s v="INDIBIZ"/>
    <m/>
    <m/>
    <d v="2026-10-04T08:00:00"/>
    <s v="2026-10-04 08:00:00 | Jam Pemasangan : pagi  Tanggal Pemasangan :04/10/2026 Info Tambahan : Hubungi pelanggan sebelum datang ke lokasi"/>
    <n v="2026"/>
    <n v="10"/>
    <n v="4"/>
    <d v="2026-10-04T00:00:00"/>
    <n v="-0.33333333333575865"/>
    <x v="0"/>
  </r>
  <r>
    <n v="1246"/>
    <n v="1002621574"/>
    <n v="3"/>
    <x v="1"/>
    <n v="5"/>
    <s v="MADIUN"/>
    <s v="BOJONEGORO"/>
    <s v="SMJ"/>
    <s v="REG"/>
    <s v="AO"/>
    <x v="0"/>
    <m/>
    <s v="Completed (PS)"/>
    <s v="RBS-Regional 3"/>
    <d v="2026-10-05T08:19:55"/>
    <d v="2026-10-05T16:53:42"/>
    <n v="69402382"/>
    <m/>
    <n v="152642208843"/>
    <s v="SMPN1 KEDUNGADEM"/>
    <s v="ODP-SMJ-FE/52"/>
    <s v="WO065736401"/>
    <m/>
    <m/>
    <m/>
    <n v="112.02802800000001"/>
    <n v="-7.3017859999999999"/>
    <s v="|MN02366|MYIA-077393503719/POI/Yuli irmawati/081249454075/smpnkedungadem@gmail.com"/>
    <s v="Sales Force DBS"/>
    <m/>
    <m/>
    <m/>
    <m/>
    <m/>
    <m/>
    <m/>
    <m/>
    <s v="Management Janji"/>
    <s v="2026-10-02 15:00:00 | Jam pemasangan : 12.00  Info Tambahan : Hubungi pelanggan dulu sebelum ke lokasi  terimakasih "/>
    <s v="FCC"/>
    <d v="2026-05-10T08:40:40"/>
    <m/>
    <m/>
    <s v="PS"/>
    <s v="PADANGAN"/>
    <s v="NETMONK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2 15:00:00 | Jam pemasangan : 12.00  Info Tambahan : Hubungi pelanggan dulu sebelum ke lokasi  terimakasih "/>
    <n v="2026"/>
    <n v="10"/>
    <n v="5"/>
    <d v="2026-10-05T00:00:00"/>
    <n v="-0.29166666666424135"/>
    <x v="0"/>
  </r>
  <r>
    <n v="1247"/>
    <n v="1002622068"/>
    <n v="3"/>
    <x v="1"/>
    <n v="5"/>
    <s v="MADIUN"/>
    <s v="BOJONEGORO"/>
    <s v="SMJ"/>
    <s v="REG"/>
    <s v="AO"/>
    <x v="0"/>
    <m/>
    <s v="Completed (PS)"/>
    <s v="RBS-Regional 3"/>
    <d v="2026-10-05T11:01:18"/>
    <d v="2026-10-05T19:39:51"/>
    <n v="69402583"/>
    <m/>
    <n v="152642208844"/>
    <s v="SMPN1 KEDUNGADEM"/>
    <s v="ODP-SMJ-FE/52"/>
    <s v="WO065753668"/>
    <m/>
    <m/>
    <m/>
    <n v="112.02802800000001"/>
    <n v="-7.3017859999999999"/>
    <s v="|MN02366|MYIA-057038954465/POI/Yuli irmawati/081249454075/smpnkedungadem@gmail.com"/>
    <s v="Sales Force DBS"/>
    <m/>
    <m/>
    <m/>
    <m/>
    <m/>
    <m/>
    <m/>
    <m/>
    <s v="Management Janji"/>
    <s v="2026-10-02 15:00:00 | Nama Pic : bu Yuli irmawati  No Hp Pic : 081249454075  No alt : -  Jam Pemasangan : pagi   Tanggal Pemasangan : 2 Oktober 2026"/>
    <s v="FCC"/>
    <d v="2026-05-10T11:40:04"/>
    <m/>
    <m/>
    <s v="PS"/>
    <s v="PADANGAN"/>
    <s v="NETMONK"/>
    <n v="20261005"/>
    <s v="Completed"/>
    <s v="- 11_11446;Biaya PSB HSI EBIS Tunai di Depan ~ 11[150000]  - SP_NOSS;SP_NOSS ~ Internet NOSS Multispeed Network[0]  - SP_NOSS;SP_NOSS ~ Internet NOSS Multispeed Network[0]  - E26017;E26017 ~ ES26 - Paket HSI Basic (HSIEF) Khusus Winback 3.0[0]  - E26017~n"/>
    <s v="INDIBIZ"/>
    <m/>
    <m/>
    <d v="2026-10-05T07:00:00"/>
    <s v="2026-10-02 15:00:00 | Nama Pic : bu Yuli irmawati  No Hp Pic : 081249454075  No alt : -  Jam Pemasangan : pagi   Tanggal Pemasangan : 2 Oktober 2026"/>
    <n v="2026"/>
    <n v="10"/>
    <n v="5"/>
    <d v="2026-10-05T00:00:00"/>
    <n v="-0.29166666666424135"/>
    <x v="0"/>
  </r>
  <r>
    <n v="1248"/>
    <n v="1002636031"/>
    <n v="3"/>
    <x v="1"/>
    <n v="5"/>
    <s v="MADIUN"/>
    <s v="BOJONEGORO"/>
    <s v="SMJ"/>
    <s v="REG"/>
    <s v="AO"/>
    <x v="0"/>
    <m/>
    <s v="Completed (PS)"/>
    <s v="RBS-Regional 3"/>
    <d v="2026-10-14T08:45:38"/>
    <d v="2026-10-14T13:35:19"/>
    <n v="69405929"/>
    <m/>
    <n v="152642209021"/>
    <s v="BARHAL FARM"/>
    <s v="ODP-SMJ-FA/05"/>
    <s v="WO066377795"/>
    <m/>
    <m/>
    <m/>
    <n v="111.963708"/>
    <n v="-7.1915310000000003"/>
    <s v="|MN02619|MYIA-015098119672/POI/EKA PUSPITASARI/08563655966/kecamatanbalen.balendamai403@gmail.com"/>
    <s v="Sales Force DBS"/>
    <m/>
    <m/>
    <m/>
    <m/>
    <m/>
    <m/>
    <m/>
    <m/>
    <s v="Management Janji"/>
    <s v="2026-10-08 11:00:00 | Tanggal pemasangan: 08/10/2026  Jam pemasangan : pagi / siang  Info Tambahan : Hubungi pelanggan dulu sebelum ke lokasi.  terima kasih  "/>
    <s v="FCC"/>
    <s v="14-10-2026 09:10:15"/>
    <m/>
    <m/>
    <s v="PS"/>
    <s v="PADANGAN"/>
    <s v="NO ADDON"/>
    <n v="20261014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14T07:00:00"/>
    <s v="2026-10-08 11:00:00 | Tanggal pemasangan: 08/10/2026  Jam pemasangan : pagi / siang  Info Tambahan : Hubungi pelanggan dulu sebelum ke lokasi.  terima kasih  "/>
    <n v="2026"/>
    <n v="10"/>
    <n v="14"/>
    <d v="2026-10-14T00:00:00"/>
    <n v="-0.29166666666424135"/>
    <x v="0"/>
  </r>
  <r>
    <n v="1249"/>
    <n v="1002617935"/>
    <n v="3"/>
    <x v="1"/>
    <n v="5"/>
    <s v="MADIUN"/>
    <s v="BOJONEGORO"/>
    <s v="SMJ"/>
    <s v="REG"/>
    <s v="AO"/>
    <x v="0"/>
    <s v="1P INET"/>
    <s v="102 | FOLLOW UP COMPLETED"/>
    <s v="RBS-Regional 3"/>
    <d v="2026-10-01T13:47:35"/>
    <d v="2026-10-05T08:19:54"/>
    <n v="69402382"/>
    <m/>
    <n v="152642208838"/>
    <s v="SMPN1 KEDUNGADEM"/>
    <s v="ODP-SMJ-FE/08 FE/D01/08.01"/>
    <s v="WO065494048"/>
    <m/>
    <m/>
    <m/>
    <n v="112.04554980971299"/>
    <n v="-7.3014816862188603"/>
    <s v="|MN02366|MYIA-077393503719/POI/Yuli irmawati/081249454075/smpnkedungadem@gmail.com"/>
    <s v="MYIB_ASSISTANT"/>
    <m/>
    <m/>
    <m/>
    <m/>
    <m/>
    <m/>
    <m/>
    <m/>
    <s v="Management Janji"/>
    <s v="2026-10-02 15:00:00 | Jam pemasangan : 12.00 Info Tambahan : Hubungi pelanggan dulu sebelum ke lokasi terimakasih "/>
    <s v="FCC"/>
    <d v="2026-01-10T13:55:01"/>
    <d v="2026-10-02T15:00:00"/>
    <m/>
    <s v="REVOKE"/>
    <s v="PADANGAN"/>
    <s v="NETMONK"/>
    <m/>
    <s v="Follow Up Revoke Completed, New Order ID : SC1002621574"/>
    <s v="HSI Bisnis Basic Bundling Netmonk Promo H2 2026 PSB 70% - 200 Mbps"/>
    <s v="INDIBIZ"/>
    <m/>
    <m/>
    <d v="2026-10-02T15:00:00"/>
    <s v="2026-10-02 15:00:00 | Jam pemasangan : 12.00 Info Tambahan : Hubungi pelanggan dulu sebelum ke lokasi terimakasih "/>
    <m/>
    <m/>
    <m/>
    <e v="#NUM!"/>
    <e v="#NUM!"/>
    <x v="1"/>
  </r>
  <r>
    <n v="1250"/>
    <n v="1002618689"/>
    <n v="3"/>
    <x v="1"/>
    <n v="5"/>
    <s v="MADIUN"/>
    <s v="BOJONEGORO"/>
    <s v="SMJ"/>
    <s v="REG"/>
    <s v="AO"/>
    <x v="0"/>
    <s v="1P INET"/>
    <s v="102 | FOLLOW UP COMPLETED"/>
    <s v="RBS-Regional 3"/>
    <d v="2026-10-01T17:05:34"/>
    <d v="2026-10-05T11:01:18"/>
    <n v="69402583"/>
    <m/>
    <n v="152642208839"/>
    <s v="SMPN1 KEDUNGADEM"/>
    <s v="ODP-SMJ-FE/08 FE/D01/08.01"/>
    <s v="WO065519884"/>
    <m/>
    <m/>
    <m/>
    <n v="112.045515559278"/>
    <n v="-7.3014879263283801"/>
    <s v="|MN02366|MYIA-057038954465/POI/Yuli irmawati/081249454075/smpnkedungadem@gmail.com"/>
    <s v="MYIB_ASSISTANT"/>
    <m/>
    <m/>
    <m/>
    <m/>
    <m/>
    <m/>
    <m/>
    <m/>
    <s v="Management Janji"/>
    <s v="2026-10-02 15:00:00 | Nama Pic : bu Yuli irmawati No Hp Pic : 081249454075 No alt : - Jam Pemasangan : pagi  Tanggal Pemasangan : 2 Oktober 2026"/>
    <s v="FCC"/>
    <d v="2026-01-10T17:25:35"/>
    <d v="2026-10-02T15:00:00"/>
    <m/>
    <s v="REVOKE"/>
    <s v="PADANGAN"/>
    <s v="NETMONK"/>
    <m/>
    <s v="Follow Up Revoke Completed, New Order ID : SC1002622068"/>
    <s v="HSI Bisnis Basic Bundling Netmonk Promo H2 2026 PSB 70% - 200 Mbps"/>
    <s v="INDIBIZ"/>
    <m/>
    <m/>
    <d v="2026-10-02T15:00:00"/>
    <s v="2026-10-02 15:00:00 | Nama Pic : bu Yuli irmawati No Hp Pic : 081249454075 No alt : - Jam Pemasangan : pagi  Tanggal Pemasangan : 2 Oktober 2026"/>
    <m/>
    <m/>
    <m/>
    <e v="#NUM!"/>
    <e v="#NUM!"/>
    <x v="1"/>
  </r>
  <r>
    <n v="1251"/>
    <n v="1002626340"/>
    <n v="3"/>
    <x v="1"/>
    <n v="5"/>
    <s v="MADIUN"/>
    <s v="BOJONEGORO"/>
    <s v="SMJ"/>
    <s v="REG"/>
    <s v="AO"/>
    <x v="0"/>
    <s v="1P INET"/>
    <s v="102 | FOLLOW UP COMPLETED"/>
    <s v="RBS-Regional 3"/>
    <d v="2026-10-07T14:21:35"/>
    <d v="2026-10-14T08:45:38"/>
    <n v="69405929"/>
    <m/>
    <n v="152642209016"/>
    <s v="BARHAL FARM"/>
    <s v="ODP-SMJ-FA/26 FA/D04/26.01"/>
    <s v="WO065941734"/>
    <m/>
    <m/>
    <m/>
    <n v="111.962536"/>
    <n v="-7.1918920000000002"/>
    <s v="|MN02619|MYIA-015098119672/POI/EKA PUSPITASARI/08563655966/kecamatanbalen.balendamai403@gmail.com"/>
    <s v="MYIB_ASSISTANT"/>
    <m/>
    <m/>
    <m/>
    <m/>
    <m/>
    <m/>
    <m/>
    <m/>
    <s v="Management Janji"/>
    <s v="2026-10-08 11:00:00 | Tanggal pemasangan: 08/10/2026 Jam pemasangan : pagi / siang Info Tambahan : Hubungi pelanggan dulu sebelum ke lokasi. terima kasih "/>
    <s v="FCC"/>
    <d v="2026-07-10T14:25:31"/>
    <d v="2026-10-08T11:00:00"/>
    <s v="Kendala Lainnya"/>
    <s v="REVOKE"/>
    <s v="PADANGAN"/>
    <s v="NO ADDON"/>
    <m/>
    <s v="Follow Up Revoke Completed, New Order ID : SC1002636031"/>
    <s v="HSI Bisnis Promo Hari Pelanggan Nasional PSB 70% - 75 Mbps"/>
    <s v="INDIBIZ"/>
    <m/>
    <m/>
    <d v="2026-10-08T11:00:00"/>
    <s v="2026-10-08 11:00:00 | Tanggal pemasangan: 08/10/2026 Jam pemasangan : pagi / siang Info Tambahan : Hubungi pelanggan dulu sebelum ke lokasi. terima kasih "/>
    <m/>
    <m/>
    <m/>
    <e v="#NUM!"/>
    <e v="#NUM!"/>
    <x v="1"/>
  </r>
  <r>
    <n v="1252"/>
    <n v="1002618507"/>
    <n v="3"/>
    <x v="1"/>
    <n v="5"/>
    <s v="MADIUN"/>
    <s v="TUBAN"/>
    <s v="BCR"/>
    <s v="REG"/>
    <s v="AO"/>
    <x v="0"/>
    <s v="1P INET"/>
    <s v="Completed (PS)"/>
    <s v="RBS-Regional 3"/>
    <d v="2026-10-01T16:07:39"/>
    <d v="2026-10-02T20:51:44"/>
    <n v="69402589"/>
    <m/>
    <n v="152648207777"/>
    <s v="PT LAUTAN BERKAT MAKMUR INDONESIA"/>
    <s v="ODP-BCR-FAB/35 FAB/D02/35.01"/>
    <s v="WO065513175"/>
    <m/>
    <m/>
    <m/>
    <n v="111.68781199999999"/>
    <n v="-6.7522900000000003"/>
    <s v="|MN02619|MYIA-037776528933/POI/BULAN REVINNA MURTY/08113048889/lautanberkatfishmeal@gmail.com"/>
    <s v="MYIB_ASSISTANT"/>
    <m/>
    <m/>
    <m/>
    <m/>
    <m/>
    <m/>
    <m/>
    <m/>
    <s v="Management Janji"/>
    <s v="2026-10-02 15:00:00 | Jam pemasangan : 12.00 Info Tambahan : Hubungi pelanggan dulu sebelum ke lokasi terimakasih "/>
    <s v="FCC"/>
    <d v="2026-01-10T16:39:58"/>
    <d v="2026-10-02T15:00:00"/>
    <m/>
    <s v="PS"/>
    <s v="JATIROGO BANCAR"/>
    <s v="NO ADDON"/>
    <n v="20261002"/>
    <s v="Completed"/>
    <s v="HSI Bisnis Promo Hari Pelanggan Nasional PSB 70% - 150 Mbps"/>
    <s v="INDIBIZ"/>
    <m/>
    <m/>
    <d v="2026-10-02T15:00:00"/>
    <s v="2026-10-02 15:00:00 | Jam pemasangan : 12.00 Info Tambahan : Hubungi pelanggan dulu sebelum ke lokasi terimakasih "/>
    <n v="2026"/>
    <n v="10"/>
    <n v="2"/>
    <d v="2026-10-02T00:00:00"/>
    <n v="-0.625"/>
    <x v="0"/>
  </r>
  <r>
    <n v="1253"/>
    <n v="1002620249"/>
    <n v="3"/>
    <x v="1"/>
    <n v="5"/>
    <s v="MADIUN"/>
    <s v="TUBAN"/>
    <s v="BCR"/>
    <s v="REG"/>
    <s v="AO"/>
    <x v="0"/>
    <m/>
    <s v="Completed (PS)"/>
    <s v="RBS-Regional 3"/>
    <d v="2026-10-02T15:25:45"/>
    <d v="2026-10-02T17:32:51"/>
    <n v="69401833"/>
    <m/>
    <n v="152648207776"/>
    <s v="BALAI DESA SUKOLILO BANCAR"/>
    <s v="ODP-BCR-FAC/21"/>
    <s v="WO065592093"/>
    <m/>
    <m/>
    <m/>
    <n v="111.712479"/>
    <n v="-6.7675400000000003"/>
    <s v="|MC20125|MYIA-041853226196/POI/AHMAD LATIF HIDAYAT/081235000876/ahmdlatief151@gmail.com"/>
    <s v="Sales Force DBS"/>
    <m/>
    <m/>
    <m/>
    <m/>
    <m/>
    <m/>
    <m/>
    <m/>
    <s v="Management Janji"/>
    <s v="2026-10-01 15:00:00 | telp:081235000876  alt :   manja : pagi / siang  01/10/2026  hub sebelum ke lokasi   "/>
    <s v="FCC"/>
    <d v="2026-02-10T15:40:15"/>
    <m/>
    <m/>
    <s v="PS"/>
    <s v="JATIROGO BANCAR"/>
    <s v="NO ADDON"/>
    <n v="2026100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2T07:00:00"/>
    <s v="2026-10-01 15:00:00 | telp:081235000876  alt :   manja : pagi / siang  01/10/2026  hub sebelum ke lokasi   "/>
    <n v="2026"/>
    <n v="10"/>
    <n v="2"/>
    <d v="2026-10-02T00:00:00"/>
    <n v="-0.29166666666424135"/>
    <x v="0"/>
  </r>
  <r>
    <n v="1254"/>
    <n v="1002627792"/>
    <n v="3"/>
    <x v="1"/>
    <n v="5"/>
    <s v="MADIUN"/>
    <s v="TUBAN"/>
    <s v="BCR"/>
    <s v="REG"/>
    <s v="AO"/>
    <x v="0"/>
    <m/>
    <s v="Completed (PS)"/>
    <s v="RBS-Regional 3"/>
    <d v="2026-10-08T14:02:06"/>
    <d v="2026-10-08T16:22:22"/>
    <n v="69405069"/>
    <m/>
    <n v="152648207782"/>
    <s v="toko busi"/>
    <s v="ODP-BCR-FAD/101"/>
    <s v="WO066017180"/>
    <m/>
    <m/>
    <m/>
    <n v="111.816287"/>
    <n v="-6.8285830000000001"/>
    <s v="|MN02366|MYIA-067013817800/POI/trista Ayunda setia ananta/082359229401/tristaayundasetiaananta@gmail.com"/>
    <s v="Sales Force DBS"/>
    <m/>
    <m/>
    <m/>
    <m/>
    <m/>
    <m/>
    <m/>
    <m/>
    <s v="Management Janji"/>
    <s v="2026-10-07 11:00:00 | Tanggal pemasangan : 07 OKTOBER 2026  Jam pemasangan : pagi/siang  Info Tambahan : Hubungi pelanggan dulu sebelum ke lokasi  terima kasih"/>
    <s v="FCC"/>
    <d v="2026-08-10T14:10:33"/>
    <m/>
    <m/>
    <s v="PS"/>
    <s v="JATIROGO BANCAR"/>
    <s v="NETMONK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7 11:00:00 | Tanggal pemasangan : 07 OKTOBER 2026  Jam pemasangan : pagi/siang  Info Tambahan : Hubungi pelanggan dulu sebelum ke lokasi  terima kasih"/>
    <n v="2026"/>
    <n v="10"/>
    <n v="8"/>
    <d v="2026-10-08T00:00:00"/>
    <n v="-0.29166666666424135"/>
    <x v="0"/>
  </r>
  <r>
    <n v="1255"/>
    <n v="1002628115"/>
    <n v="3"/>
    <x v="1"/>
    <n v="5"/>
    <s v="MADIUN"/>
    <s v="TUBAN"/>
    <s v="BCR"/>
    <s v="REG"/>
    <s v="AO"/>
    <x v="0"/>
    <s v="1P INET"/>
    <s v="Completed (PS)"/>
    <s v="RBS-Regional 3"/>
    <d v="2026-10-08T15:56:41"/>
    <d v="2026-10-09T16:28:48"/>
    <n v="69406707"/>
    <m/>
    <n v="152648207783"/>
    <s v="TOKO BERKAH"/>
    <s v="ODP-BCR-FAD/101 FAD/D10/101.01"/>
    <s v="WO066032654"/>
    <m/>
    <m/>
    <m/>
    <n v="111.816296186485"/>
    <n v="-6.8285639433293301"/>
    <s v="|MN02366|MYIA-068432411615/POI/Tristan dealfayet/082339725366/kojianto31@gmail.com"/>
    <s v="MYIB_ASSISTANT"/>
    <m/>
    <m/>
    <m/>
    <m/>
    <m/>
    <m/>
    <m/>
    <m/>
    <s v="Management Janji"/>
    <s v="2026-10-09 15:00:00 | Tanggal: 9/10/2026 Jam Pasang: 08.00 - 12.00 Note: Hubungi sebelum ke lokasi, terimakasih. "/>
    <s v="FCC"/>
    <d v="2026-08-10T16:25:42"/>
    <d v="2026-10-09T15:00:00"/>
    <m/>
    <s v="PS"/>
    <s v="JATIROGO BANCAR"/>
    <s v="NETMONK"/>
    <n v="20261009"/>
    <s v="Completed"/>
    <s v="HSI Bisnis Basic Bundling Netmonk Promo H2 2026 PSB 70% - 200 Mbps"/>
    <s v="INDIBIZ"/>
    <m/>
    <m/>
    <d v="2026-10-09T15:00:00"/>
    <s v="2026-10-09 15:00:00 | Tanggal: 9/10/2026 Jam Pasang: 08.00 - 12.00 Note: Hubungi sebelum ke lokasi, terimakasih. "/>
    <n v="2026"/>
    <n v="10"/>
    <n v="9"/>
    <d v="2026-10-09T00:00:00"/>
    <n v="-0.625"/>
    <x v="0"/>
  </r>
  <r>
    <n v="1256"/>
    <n v="1002626525"/>
    <n v="3"/>
    <x v="1"/>
    <n v="5"/>
    <s v="MADIUN"/>
    <s v="TUBAN"/>
    <s v="BCR"/>
    <s v="REG"/>
    <s v="AO"/>
    <x v="0"/>
    <s v="1P INET"/>
    <s v="9 | WFM - UN-SCS"/>
    <s v="RBS-Regional 3"/>
    <d v="2026-10-07T15:17:35"/>
    <d v="2026-10-08T10:01:17"/>
    <n v="69405960"/>
    <m/>
    <n v="152648207781"/>
    <s v="kopi tepi sawah"/>
    <s v="ODP-BCR-FAE/04 FAE/D01/04.01"/>
    <s v="WO065950456"/>
    <m/>
    <m/>
    <m/>
    <n v="111.74903746694299"/>
    <n v="-6.7739336457855703"/>
    <s v="MD|MYDB-20261007270405|DD00001/MN01781|kopi tepi sawah|085701039496"/>
    <s v="MYDIGIBIZPARTNER"/>
    <m/>
    <m/>
    <m/>
    <m/>
    <m/>
    <m/>
    <m/>
    <m/>
    <s v="Management Janji"/>
    <s v="2026-10-08 15:00:00 | Nama PIC : Sunaryo No HP : 085701039496 Alt :  M Janji : 08/09/2026 Jam Pasang : 08.00  - 13:00  NoteÃ‚Â :  hubungi terlebih dahulu sebelum ke lokasi, terima kasih."/>
    <s v="FCC"/>
    <d v="2026-07-10T15:25:13"/>
    <d v="2026-10-08T15:00:00"/>
    <m/>
    <s v="UNSC"/>
    <s v="JATIROGO BANCAR"/>
    <s v="NO ADDON"/>
    <m/>
    <s v="Inprogress Alpro"/>
    <s v="HSI Bisnis Basic Promo Hari Pelanggan Nasional PSB 70% - 100 Mbps"/>
    <s v="INDIBIZ"/>
    <m/>
    <m/>
    <d v="2026-10-08T15:00:00"/>
    <s v="2026-10-08 15:00:00 | Nama PIC : Sunaryo No HP : 085701039496 Alt :  M Janji : 08/09/2026 Jam Pasang : 08.00  - 13:00  NoteÃ‚Â :  hubungi terlebih dahulu sebelum ke lokasi, terima kasih."/>
    <m/>
    <m/>
    <m/>
    <e v="#NUM!"/>
    <e v="#NUM!"/>
    <x v="1"/>
  </r>
  <r>
    <n v="1257"/>
    <n v="1002637296"/>
    <n v="3"/>
    <x v="1"/>
    <n v="5"/>
    <s v="MADIUN"/>
    <s v="TUBAN"/>
    <s v="JTR"/>
    <s v="REG"/>
    <s v="AO"/>
    <x v="0"/>
    <s v="1P INET"/>
    <s v="Completed (PS)"/>
    <s v="RBS-Regional 3"/>
    <d v="2026-10-14T16:23:35"/>
    <d v="2026-10-15T11:52:05"/>
    <n v="69410343"/>
    <m/>
    <n v="152645203511"/>
    <s v="GARUDA JAWELLERY"/>
    <s v="ODP-JTR-FC/57 FC/D03/57.01"/>
    <s v="WO066425503"/>
    <m/>
    <m/>
    <m/>
    <n v="111.7151978"/>
    <n v="-6.9736659999999997"/>
    <s v="|MC20184|MYIA-006728482178/POI/DONI MULIA /082229432323/donimulia127@gmail.com"/>
    <s v="MYIB_ASSISTANT"/>
    <m/>
    <m/>
    <m/>
    <m/>
    <m/>
    <m/>
    <m/>
    <m/>
    <s v="Management Janji"/>
    <s v="2026-10-15 15:00:00 | Jam pemasangan : 12.00 Info Tambahan : Hubungi pelanggan dulu sebelum ke lokasi terimakasih "/>
    <s v="FCC"/>
    <s v="14-10-2026 16:25:04"/>
    <d v="2026-10-15T15:00:00"/>
    <m/>
    <s v="PS"/>
    <s v="JATIROGO BANCAR"/>
    <s v="OCA"/>
    <n v="20261015"/>
    <s v="Completed"/>
    <s v="HSI Bisnis Bundling OCA Breach Checker Promo H2 2026 PSB 70% - 50 Mbps"/>
    <s v="INDIBIZ"/>
    <m/>
    <m/>
    <d v="2026-10-15T15:00:00"/>
    <s v="2026-10-15 15:00:00 | Jam pemasangan : 12.00 Info Tambahan : Hubungi pelanggan dulu sebelum ke lokasi terimakasih "/>
    <n v="2026"/>
    <n v="10"/>
    <n v="15"/>
    <d v="2026-10-15T00:00:00"/>
    <n v="-0.625"/>
    <x v="0"/>
  </r>
  <r>
    <n v="1258"/>
    <n v="1002622521"/>
    <n v="3"/>
    <x v="1"/>
    <n v="5"/>
    <s v="MADIUN"/>
    <s v="TUBAN"/>
    <s v="JTR"/>
    <s v="REG"/>
    <s v="AO"/>
    <x v="0"/>
    <s v="1P INET"/>
    <s v="WAITING AKTIFASI IHLD"/>
    <s v="RBS-Regional 3"/>
    <d v="2026-10-05T13:52:28"/>
    <d v="2026-10-05T14:55:06"/>
    <n v="69402092"/>
    <m/>
    <m/>
    <s v="B A G"/>
    <m/>
    <s v="WO065463957"/>
    <m/>
    <m/>
    <m/>
    <n v="111.79942"/>
    <n v="-7.0246399999999998"/>
    <s v="|MN00799|MYIA-056739033521/POI/DONI HERMAWAN/085232289609/doni15.bag@gmail.com"/>
    <s v="MYIB_ASSISTANT"/>
    <m/>
    <m/>
    <m/>
    <m/>
    <m/>
    <m/>
    <m/>
    <m/>
    <s v="Management Janji"/>
    <s v="2026-10-02 08:00:00 | Nama PIC : Doni No HP : 085232289609 Alt :  M Janji : 02/10/2026 Jam Pasang : 08.00 - 13:00  NoteÃ‚Â :  hubungi terlebih dahulu sebelum kelokasi"/>
    <s v="FCC"/>
    <d v="2026-05-10T14:25:44"/>
    <d v="2026-10-02T00:00:00"/>
    <m/>
    <s v="UNSC"/>
    <s v="JATIROGO BANCAR"/>
    <s v="NO ADDON"/>
    <m/>
    <s v="WAITING:  |MYDITA"/>
    <s v="HSI Bisnis Basic Promo Hari Pelanggan Nasional PSB 70% - 200 Mbps"/>
    <s v="INDIBIZ"/>
    <m/>
    <m/>
    <d v="2026-10-02T08:00:00"/>
    <s v="2026-10-02 08:00:00 | Nama PIC : Doni No HP : 085232289609 Alt :  M Janji : 02/10/2026 Jam Pasang : 08.00 - 13:00  NoteÃ‚Â :  hubungi terlebih dahulu sebelum kelokasi"/>
    <m/>
    <m/>
    <m/>
    <e v="#NUM!"/>
    <e v="#NUM!"/>
    <x v="1"/>
  </r>
  <r>
    <n v="1259"/>
    <n v="1002617098"/>
    <n v="3"/>
    <x v="1"/>
    <n v="5"/>
    <s v="MADIUN"/>
    <s v="TUBAN"/>
    <s v="JTR"/>
    <s v="REG"/>
    <s v="AO"/>
    <x v="0"/>
    <s v="1P INET"/>
    <s v="98 | OSS - CANCEL COMPLETE"/>
    <s v="RBS-Regional 3"/>
    <d v="2026-10-01T09:31:42"/>
    <d v="2026-10-05T13:53:28"/>
    <n v="69402092"/>
    <m/>
    <n v="152645203155"/>
    <s v="B A G"/>
    <s v="ODP-JTR-FA/67"/>
    <s v="WO065463957"/>
    <m/>
    <m/>
    <m/>
    <n v="111.79942200000001"/>
    <n v="-7.0242979999999999"/>
    <s v="|MN00799|MYIA-056739033521/POI/DONI HERMAWAN/085232289609/doni15.bag@gmail.com"/>
    <s v="MYIB_ASSISTANT"/>
    <m/>
    <m/>
    <m/>
    <m/>
    <m/>
    <m/>
    <m/>
    <m/>
    <s v="Management Janji"/>
    <s v="2026-10-02 08:00:00 | Nama PIC : Doni No HP : 085232289609 Alt :  M Janji : 02/10/2026 Jam Pasang : 08.00 - 13:00  NoteÃ‚Â :  hubungi terlebih dahulu sebelum kelokasi"/>
    <s v="FCC"/>
    <d v="2026-01-10T09:55:47"/>
    <d v="2026-10-02T08:00:00"/>
    <s v="Kendala Teknik"/>
    <s v="CANCEL"/>
    <s v="JATIROGO BANCAR"/>
    <s v="NO ADDON"/>
    <m/>
    <s v="Cancel Completed"/>
    <s v="HSI Bisnis Basic Promo Hari Pelanggan Nasional PSB 70% - 200 Mbps"/>
    <s v="INDIBIZ"/>
    <m/>
    <m/>
    <d v="2026-10-02T08:00:00"/>
    <s v="2026-10-02 08:00:00 | Nama PIC : Doni No HP : 085232289609 Alt :  M Janji : 02/10/2026 Jam Pasang : 08.00 - 13:00  NoteÃ‚Â :  hubungi terlebih dahulu sebelum kelokasi"/>
    <m/>
    <m/>
    <m/>
    <e v="#NUM!"/>
    <e v="#NUM!"/>
    <x v="1"/>
  </r>
  <r>
    <n v="1260"/>
    <n v="1002627740"/>
    <n v="3"/>
    <x v="1"/>
    <n v="5"/>
    <s v="MADIUN"/>
    <s v="TUBAN"/>
    <s v="KRK"/>
    <s v="REG"/>
    <s v="AO"/>
    <x v="0"/>
    <m/>
    <s v="Completed (PS)"/>
    <s v="RBS-Regional 3"/>
    <d v="2026-10-08T13:50:03"/>
    <d v="2026-10-08T17:52:50"/>
    <n v="69404737"/>
    <m/>
    <n v="152649201941"/>
    <s v="kedai jegek"/>
    <s v="ODP-KRK-FE/34"/>
    <s v="WO066015817"/>
    <m/>
    <m/>
    <m/>
    <n v="111.80378399999999"/>
    <n v="-6.859864"/>
    <s v="|MN02366|MYIA-037224363900/POI/kardadi/082339812046/hendrajono200@gmail.com"/>
    <s v="Sales Force DBS"/>
    <m/>
    <m/>
    <m/>
    <m/>
    <m/>
    <m/>
    <m/>
    <m/>
    <s v="Management Janji"/>
    <s v="2026-10-07 08:00:00 | Waktu pemasangan: 06 oktober 2026  Jam pemasangan : 08.00 - 12.00  Mohon hubungi pelanggan sebelum ke lokasi   Terima kasih  "/>
    <s v="FCC"/>
    <d v="2026-08-10T14:10:33"/>
    <m/>
    <m/>
    <s v="PS"/>
    <s v="JATIROGO BANCAR"/>
    <s v="NETMONK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7 08:00:00 | Waktu pemasangan: 06 oktober 2026  Jam pemasangan : 08.00 - 12.00  Mohon hubungi pelanggan sebelum ke lokasi   Terima kasih  "/>
    <n v="2026"/>
    <n v="10"/>
    <n v="8"/>
    <d v="2026-10-08T00:00:00"/>
    <n v="-0.29166666666424135"/>
    <x v="0"/>
  </r>
  <r>
    <n v="1261"/>
    <n v="1002628978"/>
    <n v="3"/>
    <x v="1"/>
    <n v="5"/>
    <s v="MADIUN"/>
    <s v="TUBAN"/>
    <s v="KRK"/>
    <s v="REG"/>
    <s v="AO"/>
    <x v="0"/>
    <s v="1P INET"/>
    <s v="Completed (PS)"/>
    <s v="RBS-Regional 3"/>
    <d v="2026-10-09T09:35:40"/>
    <d v="2026-10-10T20:10:37"/>
    <n v="69407074"/>
    <m/>
    <n v="152649201025"/>
    <s v="toko sripah"/>
    <s v="ODP-KRK-FE/36 FE/D04/36.01"/>
    <s v="WO066065488"/>
    <m/>
    <m/>
    <m/>
    <n v="111.803948039112"/>
    <n v="-6.8600629813232699"/>
    <s v="|MN02366|MYIA-081347206036/POI/Abdul kirom/082359229401/akirom287@gmail.com"/>
    <s v="MYIB_ASSISTANT"/>
    <m/>
    <m/>
    <m/>
    <m/>
    <m/>
    <m/>
    <m/>
    <m/>
    <s v="Management Janji"/>
    <s v="2026-10-10 08:00:00 | Nama PIC : Bp Abdul No Hp : 085745587115 Alt : 082131987068 (WA) Manja : 10 Okt 2026 Jam : Pagi / Siang Note : Hubungi pelanggan terlebih dahulu"/>
    <s v="FCC"/>
    <d v="2026-09-10T09:39:46"/>
    <d v="2026-10-10T08:00:00"/>
    <m/>
    <s v="PS"/>
    <s v="JATIROGO BANCAR"/>
    <s v="NETMONK"/>
    <n v="20261010"/>
    <s v="Completed"/>
    <s v="HSI Bisnis Basic Bundling Netmonk Promo H2 2026 PSB 70% - 200 Mbps"/>
    <s v="INDIBIZ"/>
    <m/>
    <m/>
    <d v="2026-10-10T08:00:00"/>
    <s v="2026-10-10 08:00:00 | Nama PIC : Bp Abdul No Hp : 085745587115 Alt : 082131987068 (WA) Manja : 10 Okt 2026 Jam : Pagi / Siang Note : Hubungi pelanggan terlebih dahulu"/>
    <n v="2026"/>
    <n v="10"/>
    <n v="10"/>
    <d v="2026-10-10T00:00:00"/>
    <n v="-0.33333333333575865"/>
    <x v="0"/>
  </r>
  <r>
    <n v="1262"/>
    <n v="1002624365"/>
    <n v="3"/>
    <x v="1"/>
    <n v="5"/>
    <s v="MADIUN"/>
    <s v="TUBAN"/>
    <s v="KRK"/>
    <s v="REG"/>
    <s v="AO"/>
    <x v="0"/>
    <s v="1P INET"/>
    <s v="102 | FOLLOW UP COMPLETED"/>
    <s v="RBS-Regional 3"/>
    <d v="2026-10-06T13:40:35"/>
    <d v="2026-10-08T14:02:05"/>
    <n v="69405069"/>
    <m/>
    <n v="152649201761"/>
    <s v="toko busi"/>
    <s v="ODP-KRK-FE/34 FE/D04/34.01"/>
    <s v="WO065858135"/>
    <m/>
    <m/>
    <m/>
    <n v="111.803967330463"/>
    <n v="-6.8600011957564302"/>
    <s v="|MN02366|MYIA-067013817800/POI/trista Ayunda setia ananta/082359229401/tristaayundasetiaananta@gmail.com"/>
    <s v="MYIB_ASSISTANT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4:25:39"/>
    <d v="2026-10-07T11:00:00"/>
    <s v="Kendala Pelanggan"/>
    <s v="REVOKE"/>
    <s v="JATIROGO BANCAR"/>
    <s v="NETMONK"/>
    <m/>
    <s v="Follow Up Revoke Completed, New Order ID : SC1002627792"/>
    <s v="HSI Bisnis Basic Bundling Netmonk Promo H2 2026 PSB 70% - 200 Mbps"/>
    <s v="INDIBIZ"/>
    <m/>
    <m/>
    <d v="2026-10-07T11:00:00"/>
    <s v="2026-10-07 11:00:00 | Tanggal pemasangan : 07 OKTOBER 2026 Jam pemasangan : pagi/siang Info Tambahan : Hubungi pelanggan dulu sebelum ke lokasi terima kasih"/>
    <m/>
    <m/>
    <m/>
    <e v="#NUM!"/>
    <e v="#NUM!"/>
    <x v="1"/>
  </r>
  <r>
    <n v="1263"/>
    <n v="1002623571"/>
    <n v="3"/>
    <x v="1"/>
    <n v="5"/>
    <s v="MADIUN"/>
    <s v="TUBAN"/>
    <s v="KRK"/>
    <s v="REG"/>
    <s v="AO"/>
    <x v="0"/>
    <s v="1P INET"/>
    <s v="102 | FOLLOW UP COMPLETED"/>
    <s v="RBS-Regional 3"/>
    <d v="2026-10-06T09:19:35"/>
    <d v="2026-10-08T13:50:02"/>
    <n v="69404737"/>
    <m/>
    <n v="152649201760"/>
    <s v="kedai jegek"/>
    <s v="ODP-KRK-FE/34 FE/D04/34.01"/>
    <s v="WO065827730"/>
    <m/>
    <m/>
    <m/>
    <n v="111.803969170377"/>
    <n v="-6.8599973565457404"/>
    <s v="|MN02366|MYIA-037224363900/POI/kardadi/082339812046/hendrajono200@gmail.com"/>
    <s v="MYIB_ASSISTANT"/>
    <m/>
    <m/>
    <m/>
    <m/>
    <m/>
    <m/>
    <m/>
    <m/>
    <s v="Management Janji"/>
    <s v="2026-10-07 08:00:00 | Waktu pemasangan: 06 oktober 2026 Jam pemasangan : 08.00 - 12.00 Mohon hubungi pelanggan sebelum ke lokasi  Terima kasih "/>
    <s v="FCC"/>
    <d v="2026-06-10T09:25:04"/>
    <d v="2026-10-07T08:00:00"/>
    <s v="Kendala Pelanggan"/>
    <s v="REVOKE"/>
    <s v="JATIROGO BANCAR"/>
    <s v="NETMONK"/>
    <m/>
    <s v="Follow Up Revoke Completed, New Order ID : SC1002627740"/>
    <s v="HSI Bisnis Basic Bundling Netmonk Promo H2 2026 PSB 70% - 200 Mbps"/>
    <s v="INDIBIZ"/>
    <m/>
    <m/>
    <d v="2026-10-07T08:00:00"/>
    <s v="2026-10-07 08:00:00 | Waktu pemasangan: 06 oktober 2026 Jam pemasangan : 08.00 - 12.00 Mohon hubungi pelanggan sebelum ke lokasi  Terima kasih "/>
    <m/>
    <m/>
    <m/>
    <e v="#NUM!"/>
    <e v="#NUM!"/>
    <x v="1"/>
  </r>
  <r>
    <n v="1264"/>
    <n v="1002626272"/>
    <n v="3"/>
    <x v="1"/>
    <n v="5"/>
    <s v="MADIUN"/>
    <s v="TUBAN"/>
    <s v="MRR"/>
    <s v="REG"/>
    <s v="AO"/>
    <x v="0"/>
    <m/>
    <s v="Completed (PS)"/>
    <s v="RBS-Regional 3"/>
    <d v="2026-10-07T14:04:57"/>
    <d v="2026-10-09T16:47:59"/>
    <n v="69405907"/>
    <m/>
    <n v="152647206564"/>
    <s v="DTA MANBAIL HUDA"/>
    <s v="ODP-MRR-FAB/19"/>
    <s v="WO066081588"/>
    <m/>
    <m/>
    <m/>
    <n v="112.00614988814699"/>
    <n v="-6.8275325235104098"/>
    <s v="AMRBS;403658;AGIL CATUR MAULANA PUTRA;PSB;paket Inet Only 75 Mbps 1:1 bisnis (415K);Dewi Khumairoh 85784075817;https://maps.app.goo.gl/fA1myXoe3e6mJwWT7"/>
    <s v="Amex"/>
    <m/>
    <m/>
    <m/>
    <m/>
    <m/>
    <m/>
    <m/>
    <m/>
    <s v="Management Janji"/>
    <s v="2026-10-10 11:00:00|M Janji : (10/10/2026) jam Pasang : 09:00 Note : hubungi pelanggan jika ingin kelokasi  |40971304|MYDITA"/>
    <s v="FCC"/>
    <d v="2026-07-10T14:10:33"/>
    <d v="2026-10-10T11:00:00"/>
    <m/>
    <s v="PS"/>
    <s v="JATIROGO BANCAR"/>
    <s v="NO ADDON"/>
    <n v="20261009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11:00:00"/>
    <s v="2026-10-10 11:00:00|M Janji : (10/10/2026) jam Pasang : 09:00 Note : hubungi pelanggan jika ingin kelokasi  |40971304|MYDITA"/>
    <n v="2026"/>
    <n v="10"/>
    <n v="9"/>
    <d v="2026-10-09T00:00:00"/>
    <n v="-1.4583333333357587"/>
    <x v="0"/>
  </r>
  <r>
    <n v="1265"/>
    <n v="1002633818"/>
    <n v="3"/>
    <x v="1"/>
    <n v="5"/>
    <s v="MADIUN"/>
    <s v="TUBAN"/>
    <s v="MRR"/>
    <s v="REG"/>
    <s v="AO"/>
    <x v="0"/>
    <s v="1P INET"/>
    <s v="Completed (PS)"/>
    <s v="RBS-Regional 3"/>
    <d v="2026-10-12T18:50:35"/>
    <d v="2026-10-13T10:18:09"/>
    <n v="69408975"/>
    <m/>
    <n v="152647206569"/>
    <s v="basecamp ngopi"/>
    <s v="ODP-MRR-FAA/13 FAA/D02/13.01"/>
    <s v="WO066290713"/>
    <m/>
    <m/>
    <m/>
    <n v="111.985862241467"/>
    <n v="-6.8788866213091504"/>
    <s v="|MN02366|MYIA-074465600155/POI/Muhammad Ariful hakim/081231641917/muhammadarifulhakim1@gmail.com"/>
    <s v="MYIB_ASSISTANT"/>
    <m/>
    <m/>
    <m/>
    <m/>
    <m/>
    <m/>
    <m/>
    <m/>
    <s v="Management Janji"/>
    <s v="2026-10-13 15:00:00 | Tanggal pemasangan : 13 Oct 2026 Jam pemasangan : 12.00 Info Tambahan : Hubungi pelanggan dulu sebelum ke lokasi terima kasih."/>
    <s v="FCC"/>
    <d v="2026-12-10T18:55:16"/>
    <d v="2026-10-13T15:00:00"/>
    <m/>
    <s v="PS"/>
    <s v="JATIROGO BANCAR"/>
    <s v="NO ADDON"/>
    <n v="20261013"/>
    <s v="Completed"/>
    <s v="HSI Bisnis Promo Hari Pelanggan Nasional PSB 70% - 50 Mbps"/>
    <s v="INDIBIZ"/>
    <m/>
    <m/>
    <d v="2026-10-13T15:00:00"/>
    <s v="2026-10-13 15:00:00 | Tanggal pemasangan : 13 Oct 2026 Jam pemasangan : 12.00 Info Tambahan : Hubungi pelanggan dulu sebelum ke lokasi terima kasih."/>
    <n v="2026"/>
    <n v="10"/>
    <n v="13"/>
    <d v="2026-10-13T00:00:00"/>
    <n v="-0.625"/>
    <x v="0"/>
  </r>
  <r>
    <n v="1266"/>
    <n v="1002624815"/>
    <n v="3"/>
    <x v="1"/>
    <n v="5"/>
    <s v="MADIUN"/>
    <s v="TUBAN"/>
    <s v="MRR"/>
    <s v="REG"/>
    <s v="AO"/>
    <x v="0"/>
    <s v="1P INET"/>
    <s v="98 | OSS - CANCEL COMPLETE"/>
    <s v="RBS-Regional 3"/>
    <d v="2026-10-06T15:40:41"/>
    <d v="2026-10-09T09:01:49"/>
    <n v="69405265"/>
    <m/>
    <n v="152647206563"/>
    <s v="MTs MANBAIL FUTUH"/>
    <s v="ODP-MRR-FAB/42 FAB/D06/42.01"/>
    <s v="WO065874349"/>
    <m/>
    <m/>
    <m/>
    <n v="112.002631270227"/>
    <n v="-6.8304083520787504"/>
    <s v="|MN02366|MYIA-086631764605/POI/Nurkholis syaifudin/082132529423/mtsmanbailfutuhjenu@gmail.com"/>
    <s v="MYIB_ASSISTANT"/>
    <m/>
    <m/>
    <m/>
    <m/>
    <m/>
    <m/>
    <m/>
    <m/>
    <s v="Management Janji"/>
    <s v="2026-10-08 08:00:00 | 081334351307 WA M Janji : 07 Oktober 2026 Jam Pasang : Pagi / Siang Note : hubungi pelanggan jika ingin kelokasi "/>
    <s v="FCC"/>
    <d v="2026-06-10T15:55:41"/>
    <d v="2026-10-08T08:00:00"/>
    <s v="Kendala Pelanggan"/>
    <s v="CANCEL"/>
    <s v="JATIROGO BANCAR"/>
    <s v="NETMONK"/>
    <m/>
    <s v="Cancel Completed"/>
    <s v="HSI Bisnis Basic Bundling Netmonk Promo H2 2026 PSB 70% - 100 Mbps"/>
    <s v="INDIBIZ"/>
    <m/>
    <m/>
    <d v="2026-10-08T08:00:00"/>
    <s v="2026-10-08 08:00:00 | 081334351307 WA M Janji : 07 Oktober 2026 Jam Pasang : Pagi / Siang Note : hubungi pelanggan jika ingin kelokasi "/>
    <m/>
    <m/>
    <m/>
    <e v="#NUM!"/>
    <e v="#NUM!"/>
    <x v="1"/>
  </r>
  <r>
    <n v="1267"/>
    <n v="1002616902"/>
    <n v="3"/>
    <x v="1"/>
    <n v="5"/>
    <s v="MADIUN"/>
    <s v="TUBAN"/>
    <s v="RGL"/>
    <s v="REG"/>
    <s v="AO"/>
    <x v="0"/>
    <m/>
    <s v="Completed (PS)"/>
    <s v="RBS-Regional 3"/>
    <d v="2026-10-01T08:35:56"/>
    <d v="2026-10-02T10:45:09"/>
    <n v="69402022"/>
    <m/>
    <n v="152646206273"/>
    <s v="KANTOR BALAI DESA SOKOSARI"/>
    <s v="ODP-RGL-FAD/51"/>
    <s v="WO065473254"/>
    <m/>
    <m/>
    <m/>
    <n v="111.96432128548599"/>
    <n v="-7.0930767066443199"/>
    <s v="AMRBS;403658;AGIL CATUR MAULANA PUTRA;PSB;Inet Only, 100Mbps Bisnis 1:1 (535K);Edy Purnomo +62 852-3534-4444;https://maps.app.goo.gl/C3oRxFhyojUQ9Wan9"/>
    <s v="Amex"/>
    <m/>
    <m/>
    <m/>
    <m/>
    <m/>
    <m/>
    <m/>
    <m/>
    <s v="Management Janji"/>
    <s v="2026-10-02 08:00:00|Jam pemasangan : 12.00 Info Tambahan : Hubungi pelanggan dulu sebelum ke lokasi terimakasih  |40951381|MYDITA"/>
    <s v="FCC"/>
    <d v="2026-01-10T09:25:42"/>
    <d v="2026-10-02T08:00:00"/>
    <m/>
    <s v="PS"/>
    <s v="JATIROGO BANCAR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8:00:00"/>
    <s v="2026-10-02 08:00:00|Jam pemasangan : 12.00 Info Tambahan : Hubungi pelanggan dulu sebelum ke lokasi terimakasih  |40951381|MYDITA"/>
    <n v="2026"/>
    <n v="10"/>
    <n v="2"/>
    <d v="2026-10-02T00:00:00"/>
    <n v="-0.33333333333575865"/>
    <x v="0"/>
  </r>
  <r>
    <n v="1268"/>
    <n v="1002621096"/>
    <n v="3"/>
    <x v="1"/>
    <n v="5"/>
    <s v="MADIUN"/>
    <s v="TUBAN"/>
    <s v="RGL"/>
    <s v="REG"/>
    <s v="AO"/>
    <x v="0"/>
    <s v="1P INET"/>
    <s v="Completed (PS)"/>
    <s v="RBS-Regional 3"/>
    <d v="2026-10-03T15:47:40"/>
    <d v="2026-10-05T10:23:37"/>
    <n v="69403698"/>
    <m/>
    <n v="152646206276"/>
    <s v="SPPG RENGEL"/>
    <s v="ODP-RGL-FAE/55 FAE/D06/55.01"/>
    <s v="WO065665343"/>
    <m/>
    <m/>
    <m/>
    <n v="111.99862266222701"/>
    <n v="-7.0649775207912899"/>
    <s v="|MN02366|MYIA-075205190902/POI/A ilham dzikriansyah/085156575486/sppgrengel01@gmail.com"/>
    <s v="MYIB_ASSISTANT"/>
    <m/>
    <m/>
    <m/>
    <m/>
    <m/>
    <m/>
    <m/>
    <m/>
    <s v="Management Janji"/>
    <s v="2026-10-04 15:00:00 |  M Janji : (4/oktober/2026) jam Pasang : 09:00 Note : hubungi pelanggan jika ingin kelokasi "/>
    <s v="FCC"/>
    <d v="2026-03-10T15:55:37"/>
    <d v="2026-10-04T15:00:00"/>
    <m/>
    <s v="PS"/>
    <s v="JATIROGO BANCAR"/>
    <s v="NO ADDON"/>
    <n v="20261005"/>
    <s v="Completed"/>
    <s v="HSI Bisnis Basic Promo Hari Pelanggan Nasional PSB 70% - 50 Mbps"/>
    <s v="INDIBIZ"/>
    <m/>
    <m/>
    <d v="2026-10-04T15:00:00"/>
    <s v="2026-10-04 15:00:00 |  M Janji : (4/oktober/2026) jam Pasang : 09:00 Note : hubungi pelanggan jika ingin kelokasi "/>
    <n v="2026"/>
    <n v="10"/>
    <n v="5"/>
    <d v="2026-10-05T00:00:00"/>
    <n v="0.375"/>
    <x v="0"/>
  </r>
  <r>
    <n v="1269"/>
    <n v="1002626367"/>
    <n v="3"/>
    <x v="1"/>
    <n v="5"/>
    <s v="MADIUN"/>
    <s v="TUBAN"/>
    <s v="RGL"/>
    <s v="REG"/>
    <s v="AO"/>
    <x v="0"/>
    <s v="1P INET"/>
    <s v="Completed (PS)"/>
    <s v="RBS-Regional 3"/>
    <d v="2026-10-07T14:29:36"/>
    <d v="2026-10-08T11:04:43"/>
    <n v="69405937"/>
    <m/>
    <n v="152646203598"/>
    <s v="PT SANTOSA UTAMA LESTARI WH TUBAN"/>
    <s v="ODP-RGL-FAG/09 FAG/D03/09.01"/>
    <s v="WO065942819"/>
    <m/>
    <m/>
    <m/>
    <n v="112.130394"/>
    <n v="-7.0020870000000004"/>
    <s v="|MB00449|MYIA-089311450707/POI/bapak/085333655810/ramli.zaenudin@japfa.com"/>
    <s v="MYIB_ASSISTANT"/>
    <m/>
    <m/>
    <m/>
    <m/>
    <m/>
    <m/>
    <m/>
    <m/>
    <s v="Management Janji"/>
    <s v="2026-10-08 11:00:00 | Nama Pic : BP RAMLI No Hp Pic : 085333655810 Jam Pemasangan : 08:00 - 12.00 Tanggal Pemasangan : KAMIS 08 OKTOBER 2026 Info Tambahan : Hubungi pelanggan sebelum datang ke lokasi"/>
    <s v="FCC"/>
    <d v="2026-07-10T14:39:58"/>
    <d v="2026-10-08T11:00:00"/>
    <m/>
    <s v="PS"/>
    <s v="JATIROGO BANCAR"/>
    <s v="NO ADDON"/>
    <n v="20261008"/>
    <s v="Completed"/>
    <s v="HSI Bisnis Promo Hari Pelanggan Nasional PSB 70% - 75 Mbps"/>
    <s v="INDIBIZ"/>
    <m/>
    <m/>
    <d v="2026-10-08T11:00:00"/>
    <s v="2026-10-08 11:00:00 | Nama Pic : BP RAMLI No Hp Pic : 085333655810 Jam Pemasangan : 08:00 - 12.00 Tanggal Pemasangan : KAMIS 08 OKTOBER 2026 Info Tambahan : Hubungi pelanggan sebelum datang ke lokasi"/>
    <n v="2026"/>
    <n v="10"/>
    <n v="8"/>
    <d v="2026-10-08T00:00:00"/>
    <n v="-0.45833333333575865"/>
    <x v="0"/>
  </r>
  <r>
    <n v="1270"/>
    <n v="1002638347"/>
    <n v="3"/>
    <x v="1"/>
    <n v="5"/>
    <s v="MADIUN"/>
    <s v="TUBAN"/>
    <s v="TNZ"/>
    <s v="REG"/>
    <s v="AO"/>
    <x v="0"/>
    <s v="1P INET"/>
    <s v="Completed (PS)"/>
    <s v="RBS-Regional 3"/>
    <d v="2026-10-15T12:31:40"/>
    <d v="2026-10-15T16:51:27"/>
    <n v="69410744"/>
    <m/>
    <n v="152612240662"/>
    <s v="SPPG TUBAN PALANG"/>
    <s v="ODP-TNZ-FJ/108"/>
    <s v="WO066471359"/>
    <m/>
    <m/>
    <m/>
    <n v="112.1344746"/>
    <n v="-6.9083975000000004"/>
    <s v="MD|MYID-4042610150002|RBIZtazakka|SPPG TUBAN PALANG GESIKHARJO|085851597827"/>
    <s v="SOBIZ"/>
    <m/>
    <m/>
    <m/>
    <m/>
    <m/>
    <m/>
    <m/>
    <m/>
    <s v="Management Janji"/>
    <s v="2026-10-17 11:00:00 | Nama PIC:  bp andi  No HP: 085851597827 Alt: Tanggal: 17/10/2026 Jam Pasang: Siang Note: Hubungi sebelum ke lokasi, terimakasih.  "/>
    <s v="FCC"/>
    <s v="15-10-2026 12:39:59"/>
    <d v="2026-10-17T11:00:00"/>
    <m/>
    <s v="PS"/>
    <s v="X"/>
    <s v="NO ADDON"/>
    <n v="20261015"/>
    <s v="Completed"/>
    <s v="HSI Bisnis Basic Promo Hari Pelanggan Nasional PSB 70% - 50 Mbps"/>
    <s v="INDIBIZ"/>
    <m/>
    <m/>
    <d v="2026-10-17T11:00:00"/>
    <s v="2026-10-17 11:00:00 | Nama PIC:  bp andi  No HP: 085851597827 Alt: Tanggal: 17/10/2026 Jam Pasang: Siang Note: Hubungi sebelum ke lokasi, terimakasih.  "/>
    <n v="2026"/>
    <n v="10"/>
    <n v="15"/>
    <d v="2026-10-15T00:00:00"/>
    <n v="-2.4583333333357587"/>
    <x v="0"/>
  </r>
  <r>
    <n v="1271"/>
    <n v="1002638738"/>
    <n v="3"/>
    <x v="1"/>
    <n v="5"/>
    <s v="MADIUN"/>
    <s v="TUBAN"/>
    <s v="TNZ"/>
    <s v="REG"/>
    <s v="AO"/>
    <x v="0"/>
    <m/>
    <s v="MYCX - SEND OPEN PAPERLESS"/>
    <s v="RBS-Regional 3"/>
    <d v="2026-10-15T14:34:57"/>
    <d v="2026-10-15T14:36:20"/>
    <n v="69410914"/>
    <m/>
    <n v="152612240661"/>
    <s v="SPPG TUBAN PALANG GESIKHARJO"/>
    <s v="ODP-TNZ-FJ/86"/>
    <m/>
    <m/>
    <m/>
    <m/>
    <n v="112.134104288898"/>
    <n v="-6.9047337457830098"/>
    <s v="AMRBS;403658;AGIL CATUR MAULANA PUTRA;PSB;Paket Inet Only 50 Mbps Basic 1:2 (320K);Nur Laili Fitria 085851597827;https://maps.app.goo.gl/wZa5ETMSBYd7LW8u8"/>
    <s v="Amex"/>
    <m/>
    <m/>
    <m/>
    <m/>
    <m/>
    <m/>
    <m/>
    <m/>
    <m/>
    <m/>
    <m/>
    <s v="15-10-2026 14:40:16"/>
    <m/>
    <m/>
    <s v="INPROGRESS_SC"/>
    <s v="X"/>
    <s v="NO ADDON"/>
    <m/>
    <s v="SEND PAPERLESS OPEN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1"/>
  </r>
  <r>
    <n v="1272"/>
    <n v="1002627207"/>
    <n v="3"/>
    <x v="1"/>
    <n v="5"/>
    <s v="MADIUN"/>
    <s v="TUBAN"/>
    <s v="TNZ"/>
    <s v="REG"/>
    <s v="AO"/>
    <x v="0"/>
    <m/>
    <s v="CANCEL COMPLETED"/>
    <s v="RBS-Regional 3"/>
    <d v="2026-10-08T09:23:20"/>
    <d v="2026-10-12T02:00:16"/>
    <n v="69406269"/>
    <m/>
    <n v="152612240636"/>
    <s v="SPPG TUBAN PALANG GESIKHARJO"/>
    <s v="ODP-TNZ-FJ/86"/>
    <m/>
    <m/>
    <m/>
    <m/>
    <n v="112.134296894073"/>
    <n v="-6.9069785693089401"/>
    <s v="MC20200|SPPG TUBAN PALANG GESIKHARJO|50  MBPS/Basic (1:2)|085851597827/08113444211"/>
    <s v="Sales Force DBS"/>
    <m/>
    <m/>
    <m/>
    <m/>
    <m/>
    <m/>
    <m/>
    <m/>
    <m/>
    <m/>
    <m/>
    <d v="2026-08-10T09:25:47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1273"/>
    <n v="1002627221"/>
    <n v="3"/>
    <x v="1"/>
    <n v="5"/>
    <s v="MADIUN"/>
    <s v="TUBAN"/>
    <s v="TNZ"/>
    <s v="REG"/>
    <s v="AO"/>
    <x v="0"/>
    <m/>
    <s v="CANCEL COMPLETED"/>
    <s v="RBS-Regional 3"/>
    <d v="2026-10-08T09:28:12"/>
    <d v="2026-10-12T02:00:16"/>
    <n v="69406278"/>
    <m/>
    <n v="152612240637"/>
    <s v="SPPG TUBAN PALANG GESIKHARJO"/>
    <s v="ODP-TNZ-FJ/86"/>
    <m/>
    <m/>
    <m/>
    <m/>
    <n v="112.134082317352"/>
    <n v="-6.9067442478295096"/>
    <s v="MC20200|SPPG TUBAN PALANG GESIKHARJO|50  MBPS/Basic (1:2)|085851597827/08113444211"/>
    <s v="Sales Force DBS"/>
    <m/>
    <m/>
    <m/>
    <m/>
    <m/>
    <m/>
    <m/>
    <m/>
    <m/>
    <m/>
    <m/>
    <d v="2026-08-10T09:40:43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1274"/>
    <n v="1002617187"/>
    <n v="3"/>
    <x v="0"/>
    <n v="5"/>
    <s v="KUPANG"/>
    <s v="ATAMBUA"/>
    <s v="ATB"/>
    <s v="REG"/>
    <s v="AO"/>
    <x v="0"/>
    <s v="1P INET"/>
    <s v="Completed (PS)"/>
    <s v="RBS-Regional 3"/>
    <d v="2026-10-01T09:50:35"/>
    <d v="2026-10-02T21:38:54"/>
    <n v="69402104"/>
    <m/>
    <n v="172521216812"/>
    <s v="SMA SURIA ATAMBUA"/>
    <s v="ODP-ATB-FM/84"/>
    <s v="WO065465563"/>
    <m/>
    <m/>
    <m/>
    <n v="124.890847764909"/>
    <n v="-9.0988937736841393"/>
    <s v="MD|MYDB-20261001270089|SC00001/MC00186|SMA SURIA ATAMBUA|085239731954"/>
    <s v="MYDIGIBIZPARTNER"/>
    <m/>
    <m/>
    <m/>
    <m/>
    <m/>
    <m/>
    <m/>
    <m/>
    <s v="Management Janji"/>
    <s v="2026-10-03 15:00:00 | Nama PIC : bapak adi No HP : 085239731954 Alt :  M Janji : (sabtu/3/oktober/2026) jam Pasang : 09:00 Note : hubungi pelanggan jika ingin kelokasi"/>
    <s v="FCC"/>
    <d v="2026-01-10T09:55:47"/>
    <d v="2026-10-03T15:00:00"/>
    <m/>
    <s v="PS"/>
    <s v="X"/>
    <s v="NO ADDON"/>
    <n v="20261002"/>
    <s v="Completed"/>
    <s v="HSI Bisnis Basic PSB 70% - 200 Mbps"/>
    <s v="INDIBIZ"/>
    <m/>
    <m/>
    <d v="2026-10-03T15:00:00"/>
    <s v="2026-10-03 15:00:00 | Nama PIC : bapak adi No HP : 085239731954 Alt :  M Janji : (sabtu/3/oktober/2026) jam Pasang : 09:00 Note : hubungi pelanggan jika ingin kelokasi"/>
    <n v="2026"/>
    <n v="10"/>
    <n v="2"/>
    <d v="2026-10-02T00:00:00"/>
    <n v="-1.625"/>
    <x v="0"/>
  </r>
  <r>
    <n v="1275"/>
    <n v="1002633151"/>
    <n v="3"/>
    <x v="0"/>
    <n v="5"/>
    <s v="KUPANG"/>
    <s v="KUPANG"/>
    <s v="BAA"/>
    <s v="REG"/>
    <s v="AO"/>
    <x v="0"/>
    <s v="1P INET"/>
    <s v="7 | OSS - PROVISIONING ISSUED"/>
    <s v="RBS-Regional 3"/>
    <d v="2026-10-12T14:25:41"/>
    <d v="2026-10-13T11:34:52"/>
    <n v="69408726"/>
    <m/>
    <n v="172522660862"/>
    <s v="Puskesmas Baa"/>
    <s v="ODP-BAA-FB/21 FB/D01/21.01"/>
    <s v="WO066263975"/>
    <m/>
    <m/>
    <m/>
    <n v="123.0479251"/>
    <n v="-10.7287664"/>
    <s v="|MC40288|MYIA-023921729768/POI/Jhon Frids Daniel Mbone /082236011769/puskesmasbaa@gmail.com"/>
    <s v="MYIB_ASSISTANT"/>
    <m/>
    <m/>
    <m/>
    <m/>
    <m/>
    <m/>
    <m/>
    <m/>
    <s v="Management Janji"/>
    <s v="2026-10-13 11:00:00 | Jam pemasangan : 08.00 - 12.00 Waktu pemasangan : 13 oktober 2026 Info Tambahan : Hubungi pelanggan dulu sebelum ke lokasi terimakasih "/>
    <s v="FCC"/>
    <d v="2026-12-10T14:40:37"/>
    <d v="2026-10-13T11:00:00"/>
    <m/>
    <s v="PI"/>
    <s v="X"/>
    <s v="NETMONK"/>
    <m/>
    <s v="Provisioning Issued"/>
    <s v="HSI Bisnis Bundling Netmonk Promo H2 2026 PSB 70% - 50 Mbps"/>
    <s v="INDIBIZ"/>
    <m/>
    <m/>
    <d v="2026-10-13T11:00:00"/>
    <s v="2026-10-13 11:00:00 | Jam pemasangan : 08.00 - 12.00 Waktu pemasangan : 13 oktober 2026 Info Tambahan : Hubungi pelanggan dulu sebelum ke lokasi terimakasih "/>
    <m/>
    <m/>
    <m/>
    <e v="#NUM!"/>
    <e v="#NUM!"/>
    <x v="1"/>
  </r>
  <r>
    <n v="1276"/>
    <n v="1002632651"/>
    <n v="3"/>
    <x v="0"/>
    <n v="5"/>
    <s v="KUPANG"/>
    <s v="KUPANG"/>
    <s v="OSP"/>
    <s v="REG"/>
    <s v="AO"/>
    <x v="0"/>
    <s v="1P INET"/>
    <s v="Completed (PS)"/>
    <s v="RBS-Regional 3"/>
    <d v="2026-10-12T11:38:34"/>
    <d v="2026-10-15T13:46:27"/>
    <n v="69408536"/>
    <m/>
    <n v="172503813989"/>
    <s v="SMP SWADAYA TARUS"/>
    <s v="ODP-OSP-FNA/08 FNA/D01/08.01"/>
    <s v="WO066245187"/>
    <m/>
    <m/>
    <m/>
    <n v="123.695596419274"/>
    <n v="-10.139360355246501"/>
    <s v="MD|MYDB-20261012270613|DC40005/MC40070|SMP SWADAYA TARUS|081338292020"/>
    <s v="MYDIGIBIZPARTNER"/>
    <m/>
    <m/>
    <m/>
    <m/>
    <m/>
    <m/>
    <m/>
    <m/>
    <s v="Management Janji"/>
    <s v="2026-10-13 08:00:00 | Tanggal: 13/10/2026 Jam Pasang: 10.00 Note: Hubungi sebelum ke lokasi, terimakasih.  "/>
    <s v="FCC"/>
    <d v="2026-12-10T11:40:30"/>
    <d v="2026-10-13T08:00:00"/>
    <m/>
    <s v="PS"/>
    <s v="KUPANG"/>
    <s v="NO ADDON"/>
    <n v="20261015"/>
    <s v="Completed"/>
    <s v="HSI Bisnis Promo Hari Pelanggan Nasional PSB 70% - 50 Mbps"/>
    <s v="INDIBIZ"/>
    <m/>
    <m/>
    <d v="2026-10-13T08:00:00"/>
    <s v="2026-10-13 08:00:00 | Tanggal: 13/10/2026 Jam Pasang: 10.00 Note: Hubungi sebelum ke lokasi, terimakasih.  "/>
    <n v="2026"/>
    <n v="10"/>
    <n v="15"/>
    <d v="2026-10-15T00:00:00"/>
    <n v="1.6666666666642413"/>
    <x v="2"/>
  </r>
  <r>
    <n v="1277"/>
    <n v="1002617257"/>
    <n v="3"/>
    <x v="0"/>
    <n v="5"/>
    <s v="KUPANG"/>
    <s v="KUPANG"/>
    <s v="OSP"/>
    <s v="REG"/>
    <s v="AO"/>
    <x v="0"/>
    <s v="1P INET"/>
    <s v="9 | WFM - UN-SCS"/>
    <s v="RBS-Regional 3"/>
    <d v="2026-10-01T10:07:42"/>
    <d v="2026-10-01T10:07:43"/>
    <n v="69397425"/>
    <m/>
    <m/>
    <s v="KOS MARANATHA"/>
    <m/>
    <s v="WO064972378"/>
    <m/>
    <m/>
    <m/>
    <n v="123.67400000000001"/>
    <n v="-10.186500000000001"/>
    <s v="MD|MYDB-20260924269584|DC40005/MC40070|KOS MARANATHA|082236819220"/>
    <s v="MYDIGIBIZPARTNER"/>
    <m/>
    <m/>
    <m/>
    <m/>
    <m/>
    <m/>
    <m/>
    <m/>
    <s v="Management Janji"/>
    <s v="2026-09-25 08:00:00 | M Janji : 25 Sept 2026 Jam Pasang : Pagi / Siang Note : hubungi pelanggan jika ingin kelokasi "/>
    <s v="FCC"/>
    <d v="2026-01-10T10:25:19"/>
    <d v="2026-09-25T00:00:00"/>
    <m/>
    <s v="UNSC"/>
    <s v="KUPANG"/>
    <s v="NO ADDON"/>
    <m/>
    <s v="Inprogress Alpro, SC Lama : SC1002605860"/>
    <s v="HSI Bisnis Promo Hari Pelanggan Nasional PSB 70% - 75 Mbps"/>
    <s v="INDIBIZ"/>
    <m/>
    <m/>
    <d v="2026-09-25T08:00:00"/>
    <s v="2026-09-25 08:00:00 | M Janji : 25 Sept 2026 Jam Pasang : Pagi / Siang Note : hubungi pelanggan jika ingin kelokasi "/>
    <m/>
    <m/>
    <m/>
    <e v="#NUM!"/>
    <e v="#NUM!"/>
    <x v="1"/>
  </r>
  <r>
    <n v="1278"/>
    <n v="1002632737"/>
    <n v="3"/>
    <x v="0"/>
    <n v="5"/>
    <s v="KUPANG"/>
    <s v="KUPANG"/>
    <s v="OSP"/>
    <s v="REG"/>
    <s v="AO"/>
    <x v="0"/>
    <s v="1P INET"/>
    <s v="8 | OSS - PONR"/>
    <s v="RBS-Regional 3"/>
    <d v="2026-10-12T12:08:35"/>
    <d v="2026-10-15T16:05:15"/>
    <n v="69408579"/>
    <m/>
    <n v="172503813991"/>
    <s v="UPTD SD INPRES NAIMATA"/>
    <s v="ODP-OSP-FSA/18 FSA/D02/18.01"/>
    <s v="WO066248563"/>
    <m/>
    <m/>
    <m/>
    <n v="123.641184"/>
    <n v="-10.182528"/>
    <s v="|MN01740|MYIA-012756406709/POI/MARTINUS KLAU/081237558296/sdinaimata@gmail.com"/>
    <s v="MYIB_ASSISTANT"/>
    <m/>
    <m/>
    <m/>
    <m/>
    <m/>
    <m/>
    <m/>
    <m/>
    <s v="Management Janji"/>
    <s v="2026-10-13 11:00:00 | Tanggal: 13/10/2026 Jam Pasang: 08.00 - 12.00 Note: Hubungi sebelum ke lokasi, terimakasih.  "/>
    <s v="FCC"/>
    <d v="2026-12-10T12:25:16"/>
    <d v="2026-10-13T11:00:00"/>
    <m/>
    <s v="ACT_COM"/>
    <s v="KUPANG"/>
    <s v="NO ADDON"/>
    <m/>
    <s v="PONR"/>
    <s v="HSI Bisnis Promo Hari Pelanggan Nasional PSB 70% - 50 Mbps"/>
    <s v="INDIBIZ"/>
    <m/>
    <m/>
    <d v="2026-10-13T11:00:00"/>
    <s v="2026-10-13 11:00:00 | Tanggal: 13/10/2026 Jam Pasang: 08.00 - 12.00 Note: Hubungi sebelum ke lokasi, terimakasih.  "/>
    <m/>
    <m/>
    <m/>
    <e v="#NUM!"/>
    <e v="#NUM!"/>
    <x v="1"/>
  </r>
  <r>
    <n v="1279"/>
    <n v="1002635991"/>
    <n v="3"/>
    <x v="0"/>
    <n v="5"/>
    <s v="KUPANG"/>
    <s v="KUPANG"/>
    <s v="OSP"/>
    <s v="REG"/>
    <s v="AO"/>
    <x v="0"/>
    <m/>
    <s v="MIE - SEND SURVEY"/>
    <s v="RBS-Regional 3"/>
    <d v="2026-10-14T08:34:39"/>
    <d v="2026-10-15T11:42:04"/>
    <n v="69409780"/>
    <m/>
    <n v="172503809922"/>
    <s v="STIKES MARANATHA"/>
    <s v="ODP-OSP-FF/13"/>
    <s v="WO066466306"/>
    <m/>
    <m/>
    <m/>
    <n v="123.664541244506"/>
    <n v="-10.2194484814974"/>
    <s v="|IBCARE-PI|403112|085238742345|surahardjadyah@gmail.com|-10.185660269803622, 123.67545346662223|HSI 1:1 100MBPS"/>
    <s v="Amex"/>
    <m/>
    <m/>
    <m/>
    <m/>
    <m/>
    <m/>
    <m/>
    <m/>
    <s v="Management Janji"/>
    <s v="2026-10-16 08:00:00|Jam Pemasangan : 08:00 - 12.00 Tanggal Pemasangan : JUMAT 16 OKTOBER 2026 Info Tambahan : Hubungi pelanggan sebelum datang ke lokasi |40981184|MYDITA"/>
    <s v="FCC"/>
    <s v="14-10-2026 08:39:56"/>
    <d v="2026-10-16T08:00:00"/>
    <m/>
    <s v="SURVEY_NEW_MANJA"/>
    <s v="KUPANG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Jam Pemasangan : 08:00 - 12.00 Tanggal Pemasangan : JUMAT 16 OKTOBER 2026 Info Tambahan : Hubungi pelanggan sebelum datang ke lokasi |40981184|MYDITA"/>
    <m/>
    <m/>
    <m/>
    <e v="#NUM!"/>
    <e v="#NUM!"/>
    <x v="1"/>
  </r>
  <r>
    <n v="1280"/>
    <n v="1002636020"/>
    <n v="3"/>
    <x v="0"/>
    <n v="5"/>
    <s v="KUPANG"/>
    <s v="KUPANG"/>
    <s v="OSP"/>
    <s v="REG"/>
    <s v="AO"/>
    <x v="0"/>
    <m/>
    <s v="MIE - SEND SURVEY"/>
    <s v="RBS-Regional 3"/>
    <d v="2026-10-14T08:43:52"/>
    <d v="2026-10-15T11:50:06"/>
    <n v="69409794"/>
    <m/>
    <n v="172503809923"/>
    <s v="STIKES MARANATHA"/>
    <s v="ODP-OSP-F01/12"/>
    <s v="WO066467248"/>
    <m/>
    <m/>
    <m/>
    <n v="123.664486694931"/>
    <n v="-10.2202766188687"/>
    <s v="|IBCARE-PI|403112|085238742345|surahardjadyah@gmail.com|-10.185660269803622, 123.67545346662223|HSI 1:1 100MBPS"/>
    <s v="Amex"/>
    <m/>
    <m/>
    <m/>
    <m/>
    <m/>
    <m/>
    <m/>
    <m/>
    <s v="Management Janji"/>
    <s v="2026-10-16 08:00:00|Nama PIC:  bu diah  No HP: 085238742345 Alt: Tanggal: 16/10/2026 Jam Pasang: Pagi Note: Hubungi sebelum ke lokasi, terimakasih.  |40931149|MYDITA"/>
    <s v="FCC"/>
    <s v="14-10-2026 09:10:15"/>
    <d v="2026-10-16T08:00:00"/>
    <m/>
    <s v="SURVEY_NEW_MANJA"/>
    <s v="KUPANG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Nama PIC:  bu diah  No HP: 085238742345 Alt: Tanggal: 16/10/2026 Jam Pasang: Pagi Note: Hubungi sebelum ke lokasi, terimakasih.  |40931149|MYDITA"/>
    <m/>
    <m/>
    <m/>
    <e v="#NUM!"/>
    <e v="#NUM!"/>
    <x v="1"/>
  </r>
  <r>
    <n v="1281"/>
    <n v="1002632214"/>
    <n v="3"/>
    <x v="0"/>
    <n v="5"/>
    <s v="KUPANG"/>
    <s v="KUPANG"/>
    <s v="OSP"/>
    <s v="REG"/>
    <s v="AO"/>
    <x v="0"/>
    <m/>
    <s v="CANCEL COMPLETED"/>
    <s v="RBS-Regional 4"/>
    <d v="2026-10-12T09:53:06"/>
    <d v="2026-10-14T08:42:20"/>
    <n v="69402110"/>
    <m/>
    <m/>
    <s v="Apotek K24 Liliba - Kupang / Badan Anugerah Timur Gemilang"/>
    <m/>
    <s v="WO065483938"/>
    <m/>
    <m/>
    <m/>
    <n v="123.6427"/>
    <n v="-10.156912"/>
    <s v="|MC80228|/Apotek K24 Liliba - Kupang/Paket HSI Bisnis Promo HPN 1:1 50Mbps/Witarso Praditya/081229773200/anjaraji1996@gmail.com"/>
    <s v="Sales Profesional"/>
    <m/>
    <m/>
    <m/>
    <m/>
    <m/>
    <m/>
    <m/>
    <m/>
    <s v="Management Janji"/>
    <s v="2026-10-02 11:00:00|telp :081229773200 alt ;  manja : pagi / siang 02/10/2026 hub sebelum ke lokasi|40000802|MYDITA"/>
    <s v="FCC"/>
    <d v="2026-12-10T09:55:24"/>
    <d v="2026-10-02T00:00:00"/>
    <m/>
    <s v="REJECT_FCC"/>
    <s v="KUPANG"/>
    <s v="NO ADDON"/>
    <m/>
    <s v="DECLINE : Pelanggan tidak ingin menunggu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Pelanggan tidak ingin menunggu HANIF NUROHMAN 40981182|MYDITA"/>
    <d v="2026-10-02T11:00:00"/>
    <s v="2026-10-02 11:00:00|telp :081229773200 alt ;  manja : pagi / siang 02/10/2026 hub sebelum ke lokasi|40000802|MYDITA"/>
    <m/>
    <m/>
    <m/>
    <e v="#NUM!"/>
    <e v="#NUM!"/>
    <x v="1"/>
  </r>
  <r>
    <n v="1282"/>
    <n v="1002617177"/>
    <n v="3"/>
    <x v="0"/>
    <n v="5"/>
    <s v="KUPANG"/>
    <s v="KUPANG"/>
    <s v="OSP"/>
    <s v="REG"/>
    <s v="AO"/>
    <x v="0"/>
    <m/>
    <s v="98 | OSS - CANCEL COMPLETE"/>
    <s v="RBS-Regional 4"/>
    <d v="2026-10-01T09:49:48"/>
    <d v="2026-10-12T09:53:47"/>
    <n v="69402110"/>
    <m/>
    <n v="172503813931"/>
    <s v="Apotek K24 Liliba - Kupang / Badan Anugerah Timur Gemilang"/>
    <s v="ODP-OSP-FC/129"/>
    <s v="WO065483938"/>
    <m/>
    <m/>
    <m/>
    <n v="123.6427059"/>
    <n v="-10.156912699999999"/>
    <s v="|MC80228|/Apotek K24 Liliba - Kupang/Paket HSI Bisnis Promo HPN 1:1 50Mbps/Witarso Praditya/081229773200/anjaraji1996@gmail.com"/>
    <s v="Sales Profesional"/>
    <m/>
    <m/>
    <m/>
    <m/>
    <m/>
    <m/>
    <m/>
    <m/>
    <s v="Management Janji"/>
    <s v="2026-10-02 11:00:00|telp :081229773200 alt ;  manja : pagi / siang 02/10/2026 hub sebelum ke lokasi|40000802|MYDITA"/>
    <s v="FCC"/>
    <d v="2026-01-10T09:55:47"/>
    <d v="2026-10-02T11:00:00"/>
    <s v="Kendala Teknik"/>
    <s v="CANCEL"/>
    <s v="KUPANG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11:00:00"/>
    <s v="2026-10-02 11:00:00|telp :081229773200 alt ;  manja : pagi / siang 02/10/2026 hub sebelum ke lokasi|40000802|MYDITA"/>
    <m/>
    <m/>
    <m/>
    <e v="#NUM!"/>
    <e v="#NUM!"/>
    <x v="1"/>
  </r>
  <r>
    <n v="1283"/>
    <n v="1002617806"/>
    <n v="3"/>
    <x v="0"/>
    <n v="5"/>
    <s v="KUPANG"/>
    <s v="KUPANG"/>
    <s v="KPN"/>
    <s v="REG"/>
    <s v="AO"/>
    <x v="0"/>
    <s v="1P INET"/>
    <s v="Completed (PS)"/>
    <s v="RBS-Regional 3"/>
    <d v="2026-10-01T13:10:39"/>
    <d v="2026-10-02T18:29:08"/>
    <n v="69402338"/>
    <m/>
    <n v="172502813927"/>
    <s v="UME Kost &amp; Co-Living"/>
    <s v="ODP-KPN-FM/27 FM/D02/27.01"/>
    <s v="WO065489506"/>
    <m/>
    <m/>
    <m/>
    <n v="123.6017471"/>
    <n v="-10.176331599999999"/>
    <s v="|MC40164|MYIA-026126962465/POI/Maria Kurniawati Alfa Sene/082341476240/mariaalfa011996@gmail.com"/>
    <s v="MYIB_ASSISTANT"/>
    <m/>
    <m/>
    <m/>
    <m/>
    <m/>
    <m/>
    <m/>
    <m/>
    <s v="Management Janji"/>
    <s v="2026-10-02 11:00:00 | Nama Pic : IBU MARIA No Hp Pic : 082341476240 Jam Pemasangan : 08:00 - 12.00 Tanggal Pemasangan : JUMAT 2 OKTOBER 2026 Info Tambahan : Hubungi pelanggan sebelum datang ke lokasi"/>
    <s v="FCC"/>
    <d v="2026-01-10T13:25:24"/>
    <d v="2026-10-02T11:00:00"/>
    <m/>
    <s v="PS"/>
    <s v="KUPANG"/>
    <s v="NO ADDON"/>
    <n v="20261002"/>
    <s v="Completed"/>
    <s v="HSI Bisnis PSB 70% - 150 Mbps"/>
    <s v="INDIBIZ"/>
    <m/>
    <m/>
    <d v="2026-10-02T11:00:00"/>
    <s v="2026-10-02 11:00:00 | Nama Pic : IBU MARIA No Hp Pic : 082341476240 Jam Pemasangan : 08:00 - 12.00 Tanggal Pemasangan : JUMAT 2 OKTOBER 2026 Info Tambahan : Hubungi pelanggan sebelum datang ke lokasi"/>
    <n v="2026"/>
    <n v="10"/>
    <n v="2"/>
    <d v="2026-10-02T00:00:00"/>
    <n v="-0.45833333333575865"/>
    <x v="0"/>
  </r>
  <r>
    <n v="1284"/>
    <n v="1002618763"/>
    <n v="3"/>
    <x v="0"/>
    <n v="5"/>
    <s v="KUPANG"/>
    <s v="KUPANG"/>
    <s v="KPN"/>
    <s v="REG"/>
    <s v="AO"/>
    <x v="0"/>
    <s v="1P INET"/>
    <s v="Completed (PS)"/>
    <s v="RBS-Regional 3"/>
    <d v="2026-10-01T17:50:39"/>
    <d v="2026-10-06T17:57:42"/>
    <n v="69402662"/>
    <m/>
    <n v="172502813216"/>
    <s v="BETA CELL"/>
    <s v="ODP-KPN-FDE/28 FDE/D02/28.01"/>
    <s v="WO065523543"/>
    <m/>
    <m/>
    <m/>
    <n v="123.59496660000001"/>
    <n v="-10.156082100000001"/>
    <s v="MD|MYDB-20261001270136|DC40005/MC40050|BETA CELL|081312002689"/>
    <s v="MYDIGIBIZPARTNER"/>
    <m/>
    <m/>
    <m/>
    <m/>
    <m/>
    <m/>
    <m/>
    <m/>
    <s v="Management Janji"/>
    <s v="2026-10-02 15:00:00 | Nama Pic : bp masanto  No Hp Pic : 081312002689 No alt : - Jam Pemasangan : siang  Tanggal Pemasangan : 2 Oktober 2026"/>
    <s v="FCC"/>
    <d v="2026-01-10T17:55:32"/>
    <d v="2026-10-02T15:00:00"/>
    <m/>
    <s v="PS"/>
    <s v="KUPANG"/>
    <s v="NO ADDON"/>
    <n v="20261006"/>
    <s v="Completed"/>
    <s v="HSI Bisnis Promo Hari Pelanggan Nasional PSB 70% - 200 Mbps"/>
    <s v="INDIBIZ"/>
    <m/>
    <m/>
    <d v="2026-10-02T15:00:00"/>
    <s v="2026-10-02 15:00:00 | Nama Pic : bp masanto  No Hp Pic : 081312002689 No alt : - Jam Pemasangan : siang  Tanggal Pemasangan : 2 Oktober 2026"/>
    <n v="2026"/>
    <n v="10"/>
    <n v="6"/>
    <d v="2026-10-06T00:00:00"/>
    <n v="3.375"/>
    <x v="2"/>
  </r>
  <r>
    <n v="1285"/>
    <n v="1002620236"/>
    <n v="3"/>
    <x v="0"/>
    <n v="5"/>
    <s v="KUPANG"/>
    <s v="KUPANG"/>
    <s v="KPN"/>
    <s v="REG"/>
    <s v="AO"/>
    <x v="0"/>
    <s v="1P INET"/>
    <s v="Completed (PS)"/>
    <s v="RBS-Regional 3"/>
    <d v="2026-10-02T15:22:40"/>
    <d v="2026-10-05T11:47:55"/>
    <n v="69403258"/>
    <m/>
    <n v="172502813396"/>
    <s v="Roemah Transaksi &amp; Rumah Laundry"/>
    <s v="ODP-KPN-FUA/28 FUA/D05/28.01"/>
    <s v="WO065591090"/>
    <m/>
    <m/>
    <m/>
    <n v="123.61100709999999"/>
    <n v="-10.1728284"/>
    <s v="|MN00365|MYIA-087472560879/POI/Erwin Dasanov Tibuludji/081338275037/dasanov.erwin@gmail.com"/>
    <s v="MYIB_ASSISTANT"/>
    <m/>
    <m/>
    <m/>
    <m/>
    <m/>
    <m/>
    <m/>
    <m/>
    <s v="Management Janji"/>
    <s v="2026-10-03 15:00:00 | Nama PIC : bapak Erwin  No HP : 081338275037 Alt :  M Janji : (SABTU/3/oktober/2026) jam Pasang : 09:00 Note : hubungi pelanggan jika ingin kelokasi"/>
    <s v="FCC"/>
    <d v="2026-02-10T15:40:15"/>
    <d v="2026-10-03T15:00:00"/>
    <m/>
    <s v="PS"/>
    <s v="KUPANG"/>
    <s v="NO ADDON"/>
    <n v="20261005"/>
    <s v="Completed"/>
    <s v="HSI Bisnis Promo Hari Pelanggan Nasional PSB 70% - 150 Mbps"/>
    <s v="INDIBIZ"/>
    <m/>
    <m/>
    <d v="2026-10-03T15:00:00"/>
    <s v="2026-10-03 15:00:00 | Nama PIC : bapak Erwin  No HP : 081338275037 Alt :  M Janji : (SABTU/3/oktober/2026) jam Pasang : 09:00 Note : hubungi pelanggan jika ingin kelokasi"/>
    <n v="2026"/>
    <n v="10"/>
    <n v="5"/>
    <d v="2026-10-05T00:00:00"/>
    <n v="1.375"/>
    <x v="2"/>
  </r>
  <r>
    <n v="1286"/>
    <n v="1002620326"/>
    <n v="3"/>
    <x v="0"/>
    <n v="5"/>
    <s v="KUPANG"/>
    <s v="KUPANG"/>
    <s v="KPN"/>
    <s v="REG"/>
    <s v="AO"/>
    <x v="0"/>
    <s v="1P INET"/>
    <s v="Completed (PS)"/>
    <s v="RBS-Regional 3"/>
    <d v="2026-10-02T15:46:34"/>
    <d v="2026-10-05T16:09:42"/>
    <n v="69403285"/>
    <m/>
    <n v="172502813398"/>
    <s v="Bengkel Palugada"/>
    <s v="ODP-KPN-FR/88 FR/D08/88.01"/>
    <s v="WO065594118"/>
    <m/>
    <m/>
    <m/>
    <n v="123.613508082926"/>
    <n v="-10.1786373183068"/>
    <s v="MD|MYDB-20261002270185|DC40005/MC40050|Bengkel Palugada|082231123276"/>
    <s v="MYDIGIBIZPARTNER"/>
    <m/>
    <m/>
    <m/>
    <m/>
    <m/>
    <m/>
    <m/>
    <m/>
    <s v="Management Janji"/>
    <s v="2026-10-03 15:00:00 | M Janji : 03/10/2026 Jam Pasang : Pagi  NoteÃ‚Â :  hubungi terlebih dahulu sebelum kelokasi "/>
    <s v="FCC"/>
    <d v="2026-02-10T15:55:26"/>
    <d v="2026-10-03T15:00:00"/>
    <m/>
    <s v="PS"/>
    <s v="KUPANG"/>
    <s v="NO ADDON"/>
    <n v="20261005"/>
    <s v="Completed"/>
    <s v="HSI Bisnis Promo Hari Pelanggan Nasional PSB 70% - 75 Mbps"/>
    <s v="INDIBIZ"/>
    <m/>
    <m/>
    <d v="2026-10-03T15:00:00"/>
    <s v="2026-10-03 15:00:00 | M Janji : 03/10/2026 Jam Pasang : Pagi  NoteÃ‚Â :  hubungi terlebih dahulu sebelum kelokasi "/>
    <n v="2026"/>
    <n v="10"/>
    <n v="5"/>
    <d v="2026-10-05T00:00:00"/>
    <n v="1.375"/>
    <x v="2"/>
  </r>
  <r>
    <n v="1287"/>
    <n v="1002619312"/>
    <n v="3"/>
    <x v="0"/>
    <n v="5"/>
    <s v="KUPANG"/>
    <s v="KUPANG"/>
    <s v="KPN"/>
    <s v="REG"/>
    <s v="AO"/>
    <x v="0"/>
    <s v="1P INET"/>
    <s v="Completed (PS)"/>
    <s v="RBS-Regional 3"/>
    <d v="2026-10-02T10:22:39"/>
    <d v="2026-10-13T09:01:32"/>
    <n v="69402857"/>
    <m/>
    <n v="172502813390"/>
    <s v="SMA St. Arnoldus Janssen Ruang Kepala Sekolah"/>
    <s v="ODP-KPN-FS/30 FS/D04/30.01"/>
    <s v="WO065553588"/>
    <m/>
    <m/>
    <m/>
    <n v="123.6307018"/>
    <n v="-10.167846000000001"/>
    <s v="|MC40288|MYIA-006632313984/POI/Inggrid Isabella Said /+6285237932810/ingridsaid97@gmail.com"/>
    <s v="MYIB_ASSISTANT"/>
    <m/>
    <m/>
    <m/>
    <m/>
    <m/>
    <m/>
    <m/>
    <m/>
    <s v="Management Janji"/>
    <s v="2026-10-03 08:00:00 | Tanggal Pemasangan : 03 Oktober 2026 Jam Pemasangan : 08:00 15:00 Info Tambahan : Hubungi pelanggan dulu sebelum ke lokasi terimakasih"/>
    <s v="FCC"/>
    <d v="2026-02-10T10:39:55"/>
    <d v="2026-10-03T08:00:00"/>
    <m/>
    <s v="PS"/>
    <s v="KUPANG"/>
    <s v="NO ADDON"/>
    <n v="20261013"/>
    <s v="Completed"/>
    <s v="HSI Bisnis Promo Hari Pelanggan Nasional PSB 70% - 50 Mbps"/>
    <s v="INDIBIZ"/>
    <m/>
    <m/>
    <d v="2026-10-03T08:00:00"/>
    <s v="2026-10-03 08:00:00 | Tanggal Pemasangan : 03 Oktober 2026 Jam Pemasangan : 08:00 15:00 Info Tambahan : Hubungi pelanggan dulu sebelum ke lokasi terimakasih"/>
    <n v="2026"/>
    <n v="10"/>
    <n v="13"/>
    <d v="2026-10-13T00:00:00"/>
    <n v="9.6666666666642413"/>
    <x v="2"/>
  </r>
  <r>
    <n v="1288"/>
    <n v="1002621034"/>
    <n v="3"/>
    <x v="0"/>
    <n v="5"/>
    <s v="KUPANG"/>
    <s v="KUPANG"/>
    <s v="KPN"/>
    <s v="REG"/>
    <s v="AO"/>
    <x v="0"/>
    <s v="1P INET"/>
    <s v="Completed (PS)"/>
    <s v="RBS-Regional 3"/>
    <d v="2026-10-03T14:14:39"/>
    <d v="2026-10-07T16:22:22"/>
    <n v="69403649"/>
    <m/>
    <n v="172502813753"/>
    <s v="PT NUSA TIMOR MOTOR 2"/>
    <s v="ODP-KPN-FEA/05 FEA/D01/05.01"/>
    <s v="WO065655767"/>
    <m/>
    <m/>
    <m/>
    <n v="123.613802455365"/>
    <n v="-10.2085447515353"/>
    <s v="MD|MYDB-20261003270226|DC40005/MC40050|PT NUSA TIMOR MOTOR 2|082144686078"/>
    <s v="MYDIGIBIZPARTNER"/>
    <m/>
    <m/>
    <m/>
    <m/>
    <m/>
    <m/>
    <m/>
    <m/>
    <s v="Management Janji"/>
    <s v="2026-10-05 08:00:00 | Nama PIC : Ibu Maria No HP : 082144686078 No Alt : - M Janji : 05 Oktober 2026 Jam Pasang : Pagi / Siang Note : hubungi pelanggan jika ingin kelokasi "/>
    <s v="FCC"/>
    <d v="2026-03-10T14:24:53"/>
    <d v="2026-10-05T08:00:00"/>
    <m/>
    <s v="PS"/>
    <s v="KUPANG"/>
    <s v="NO ADDON"/>
    <n v="20261007"/>
    <s v="Completed"/>
    <s v="HSI Bisnis Basic Promo Hari Pelanggan Nasional PSB 70% - 50 Mbps"/>
    <s v="INDIBIZ"/>
    <m/>
    <m/>
    <d v="2026-10-05T08:00:00"/>
    <s v="2026-10-05 08:00:00 | Nama PIC : Ibu Maria No HP : 082144686078 No Alt : - M Janji : 05 Oktober 2026 Jam Pasang : Pagi / Siang Note : hubungi pelanggan jika ingin kelokasi "/>
    <n v="2026"/>
    <n v="10"/>
    <n v="7"/>
    <d v="2026-10-07T00:00:00"/>
    <n v="1.6666666666642413"/>
    <x v="2"/>
  </r>
  <r>
    <n v="1289"/>
    <n v="1002624124"/>
    <n v="3"/>
    <x v="0"/>
    <n v="5"/>
    <s v="KUPANG"/>
    <s v="KUPANG"/>
    <s v="KPN"/>
    <s v="REG"/>
    <s v="AO"/>
    <x v="0"/>
    <s v="1P INET"/>
    <s v="Completed (PS)"/>
    <s v="RBS-Regional 3"/>
    <d v="2026-10-06T12:02:40"/>
    <d v="2026-10-08T13:41:41"/>
    <n v="69404959"/>
    <m/>
    <n v="172502813403"/>
    <s v="UPTD SDN MAULAFA"/>
    <s v="ODP-KPN-FYA/28 FYA/D03/28.01"/>
    <s v="WO065847674"/>
    <m/>
    <m/>
    <m/>
    <n v="123.6207824"/>
    <n v="-10.1882503"/>
    <s v="|MN01740|MYIA-099608860134/POI/NOVENLIA JECMIN KOAN/085238629061/maulafasdn73@gmail.com"/>
    <s v="MYIB_ASSISTANT"/>
    <m/>
    <m/>
    <m/>
    <m/>
    <m/>
    <m/>
    <m/>
    <m/>
    <s v="Management Janji"/>
    <s v="2026-10-07 08:00:00 | Jam pemasangan : 12.00 Info Tambahan : Hubungi pelanggan dulu sebelum ke lokasi terimakasih  "/>
    <s v="FCC"/>
    <d v="2026-06-10T12:25:39"/>
    <d v="2026-10-07T08:00:00"/>
    <m/>
    <s v="PS"/>
    <s v="KUPANG"/>
    <s v="NO ADDON"/>
    <n v="20261008"/>
    <s v="Completed"/>
    <s v="HSI Bisnis Promo Hari Pelanggan Nasional PSB 70% - 50 Mbps"/>
    <s v="INDIBIZ"/>
    <m/>
    <m/>
    <d v="2026-10-07T08:00:00"/>
    <s v="2026-10-07 08:00:00 | Jam pemasangan : 12.00 Info Tambahan : Hubungi pelanggan dulu sebelum ke lokasi terimakasih  "/>
    <n v="2026"/>
    <n v="10"/>
    <n v="8"/>
    <d v="2026-10-08T00:00:00"/>
    <n v="0.66666666666424135"/>
    <x v="0"/>
  </r>
  <r>
    <n v="1290"/>
    <n v="1002625179"/>
    <n v="3"/>
    <x v="0"/>
    <n v="5"/>
    <s v="KUPANG"/>
    <s v="KUPANG"/>
    <s v="KPN"/>
    <s v="REG"/>
    <s v="AO"/>
    <x v="0"/>
    <s v="1P INET"/>
    <s v="Completed (PS)"/>
    <s v="RBS-Regional 3"/>
    <d v="2026-10-06T18:50:34"/>
    <d v="2026-10-12T07:51:00"/>
    <n v="69405405"/>
    <m/>
    <n v="172502813588"/>
    <s v="rental DCNK"/>
    <s v="ODP-KPN-FQD/04 FQD/D01/04.01"/>
    <s v="WO065890988"/>
    <m/>
    <m/>
    <m/>
    <n v="123.61342351936101"/>
    <n v="-10.1544614454676"/>
    <s v="|MC40164|MYIA-089447958882/POI/DIKKY MOOY/085239488244/dikky.mooy90@gmail.com"/>
    <s v="MYIB_ASSISTANT"/>
    <m/>
    <m/>
    <m/>
    <m/>
    <m/>
    <m/>
    <m/>
    <m/>
    <s v="Management Janji"/>
    <s v="2026-10-07 15:00:00 | Nama PIC:  bp dikky  No HP: 085239488244 Alt: Tanggal: 7/10/2026 Jam Pasang: Sore Note: Hubungi sebelum ke lokasi, terimakasih.  "/>
    <s v="FCC"/>
    <d v="2026-06-10T18:55:08"/>
    <d v="2026-10-07T15:00:00"/>
    <m/>
    <s v="PS"/>
    <s v="KUPANG"/>
    <s v="NO ADDON"/>
    <n v="20261012"/>
    <s v="Completed"/>
    <s v="HSI Bisnis PSB 70% - 50 Mbps"/>
    <s v="INDIBIZ"/>
    <m/>
    <m/>
    <d v="2026-10-07T15:00:00"/>
    <s v="2026-10-07 15:00:00 | Nama PIC:  bp dikky  No HP: 085239488244 Alt: Tanggal: 7/10/2026 Jam Pasang: Sore Note: Hubungi sebelum ke lokasi, terimakasih.  "/>
    <n v="2026"/>
    <n v="10"/>
    <n v="12"/>
    <d v="2026-10-12T00:00:00"/>
    <n v="4.375"/>
    <x v="2"/>
  </r>
  <r>
    <n v="1291"/>
    <n v="1002628009"/>
    <n v="3"/>
    <x v="0"/>
    <n v="5"/>
    <s v="KUPANG"/>
    <s v="KUPANG"/>
    <s v="KPN"/>
    <s v="REG"/>
    <s v="AO"/>
    <x v="0"/>
    <s v="1P INET"/>
    <s v="Completed (PS)"/>
    <s v="RBS-Regional 3"/>
    <d v="2026-10-08T15:40:34"/>
    <d v="2026-10-12T21:42:54"/>
    <n v="69406656"/>
    <m/>
    <n v="172502813051"/>
    <s v="Ruang CCTV Roemah Transaksi &amp; Rumah Laundry"/>
    <s v="ODP-KPN-F03/09 ODP-KPN-F03/09"/>
    <s v="WO066030309"/>
    <m/>
    <m/>
    <m/>
    <n v="123.61622194426199"/>
    <n v="-10.1733066793324"/>
    <s v="|MN00365|MYIA-029945388050/POI/Erwin Dasanov Tibuludji/081338275037/dasanov.erwin@gmail.com"/>
    <s v="MYIB_ASSISTANT"/>
    <m/>
    <m/>
    <m/>
    <m/>
    <m/>
    <m/>
    <m/>
    <m/>
    <s v="Management Janji"/>
    <s v="2026-10-09 15:00:00 | Tanggal pemasangan: 09/10/2026 Jam pemasangan : siang Info Tambahan : Hubungi pelanggan dulu sebelum ke lokasi terima kasih."/>
    <s v="FCC"/>
    <d v="2026-08-10T16:25:42"/>
    <d v="2026-10-09T15:00:00"/>
    <m/>
    <s v="PS"/>
    <s v="KUPANG"/>
    <s v="NO ADDON"/>
    <n v="20261012"/>
    <s v="Completed"/>
    <s v="HSI Bisnis Promo Hari Pelanggan Nasional PSB 70% - 150 Mbps"/>
    <s v="INDIBIZ"/>
    <m/>
    <m/>
    <d v="2026-10-09T15:00:00"/>
    <s v="2026-10-09 15:00:00 | Tanggal pemasangan: 09/10/2026 Jam pemasangan : siang Info Tambahan : Hubungi pelanggan dulu sebelum ke lokasi terima kasih."/>
    <n v="2026"/>
    <n v="10"/>
    <n v="12"/>
    <d v="2026-10-12T00:00:00"/>
    <n v="2.375"/>
    <x v="2"/>
  </r>
  <r>
    <n v="1292"/>
    <n v="1002628991"/>
    <n v="3"/>
    <x v="0"/>
    <n v="5"/>
    <s v="KUPANG"/>
    <s v="KUPANG"/>
    <s v="KPN"/>
    <s v="REG"/>
    <s v="AO"/>
    <x v="0"/>
    <s v="1P INET"/>
    <s v="7 | OSS - PROVISIONING ISSUED"/>
    <s v="RBS-Regional 3"/>
    <d v="2026-10-09T09:38:34"/>
    <d v="2026-10-10T08:14:21"/>
    <n v="69407076"/>
    <m/>
    <n v="172502813410"/>
    <s v="UPTD SD Negeri Bello"/>
    <s v="ODP-KPN-FEB/39 FEB/D03/39.01"/>
    <s v="WO066065782"/>
    <m/>
    <m/>
    <m/>
    <n v="123.627497062299"/>
    <n v="-10.217267014160999"/>
    <s v="|MC40288|MYIA-013297906155/POI/Magroni Triyanus Nomleni/081338065454/sdnegeribello1@gamil.com"/>
    <s v="MYIB_ASSISTANT"/>
    <m/>
    <m/>
    <m/>
    <m/>
    <m/>
    <m/>
    <m/>
    <m/>
    <s v="Management Janji"/>
    <s v="2026-10-10 08:00:00 | Nama :BAPA MAGRONI No HP :081338065454 No Alternatif : M Janji : 10/10/2026 Jam Pasang : Pagi NoteÃ‚Â :  Hubungi terlebih dahulu sebelum ke lokasi "/>
    <s v="FCC"/>
    <d v="2026-09-10T09:39:46"/>
    <d v="2026-10-10T08:00:00"/>
    <m/>
    <s v="PI"/>
    <s v="KUPANG"/>
    <s v="NO ADDON"/>
    <m/>
    <s v="Provisioning Issued"/>
    <s v="HSI Bisnis Promo Hari Pelanggan Nasional PSB 70% - 50 Mbps"/>
    <s v="INDIBIZ"/>
    <m/>
    <m/>
    <d v="2026-10-10T08:00:00"/>
    <s v="2026-10-10 08:00:00 | Nama :BAPA MAGRONI No HP :081338065454 No Alternatif : M Janji : 10/10/2026 Jam Pasang : Pagi NoteÃ‚Â :  Hubungi terlebih dahulu sebelum ke lokasi "/>
    <m/>
    <m/>
    <m/>
    <e v="#NUM!"/>
    <e v="#NUM!"/>
    <x v="1"/>
  </r>
  <r>
    <n v="1293"/>
    <n v="1002632827"/>
    <n v="3"/>
    <x v="0"/>
    <n v="5"/>
    <s v="KUPANG"/>
    <s v="KUPANG"/>
    <s v="KPN"/>
    <s v="REG"/>
    <s v="AO"/>
    <x v="0"/>
    <s v="1P INET"/>
    <s v="7 | OSS - PROVISIONING ISSUED"/>
    <s v="RBS-Regional 3"/>
    <d v="2026-10-12T12:52:41"/>
    <d v="2026-10-15T08:05:30"/>
    <n v="69408620"/>
    <m/>
    <n v="172502813968"/>
    <s v="LAGOOM COFFEE &amp; EATERY"/>
    <s v="ODP-KPN-FQE/23 FQE/D02/23.01"/>
    <s v="WO066253091"/>
    <m/>
    <m/>
    <m/>
    <n v="123.630987033247"/>
    <n v="-10.155603519181"/>
    <s v="MD|MYDB-20261012270619|DC40005/MC40070|LAGOOM COFFEE &amp; EATERY|082299996614"/>
    <s v="MYDIGIBIZPARTNER"/>
    <m/>
    <m/>
    <m/>
    <m/>
    <m/>
    <m/>
    <m/>
    <m/>
    <s v="Management Janji"/>
    <s v="2026-10-15 08:00:00 | Tanggal pemasangan : 15 Oct 2026 Jam pemasangan : 08.00 Info Tambahan : Hubungi pelanggan dulu sebelum ke lokasi terima kasih."/>
    <s v="FCC"/>
    <d v="2026-12-10T12:55:28"/>
    <d v="2026-10-15T08:00:00"/>
    <m/>
    <s v="PI"/>
    <s v="KUPANG"/>
    <s v="NO ADDON"/>
    <m/>
    <s v="Provisioning Issued"/>
    <s v="HSI Bisnis Promo Hari Pelanggan Nasional PSB 70% - 200 Mbps"/>
    <s v="INDIBIZ"/>
    <m/>
    <m/>
    <d v="2026-10-15T08:00:00"/>
    <s v="2026-10-15 08:00:00 | Tanggal pemasangan : 15 Oct 2026 Jam pemasangan : 08.00 Info Tambahan : Hubungi pelanggan dulu sebelum ke lokasi terima kasih."/>
    <m/>
    <m/>
    <m/>
    <e v="#NUM!"/>
    <e v="#NUM!"/>
    <x v="1"/>
  </r>
  <r>
    <n v="1294"/>
    <n v="1002632811"/>
    <n v="3"/>
    <x v="0"/>
    <n v="5"/>
    <s v="KUPANG"/>
    <s v="KUPANG"/>
    <s v="KPN"/>
    <s v="REG"/>
    <s v="AO"/>
    <x v="0"/>
    <s v="1P INET"/>
    <s v="7 | OSS - PROVISIONING ISSUED"/>
    <s v="RBS-Regional 3"/>
    <d v="2026-10-12T12:44:40"/>
    <d v="2026-10-13T11:20:56"/>
    <n v="69408618"/>
    <m/>
    <n v="172502813967"/>
    <s v="UPTD SD INPRES OEBUFU"/>
    <s v="ODP-KPN-FQD/31 FQD/D03/31.01"/>
    <s v="WO066252281"/>
    <m/>
    <m/>
    <m/>
    <n v="123.62544920000001"/>
    <n v="-10.164024299999999"/>
    <s v="|MN01740|MYIA-011034647985/POI/MACE DEKSI SOUK/085253182357/sdioebufu2019@gmail.com"/>
    <s v="MYIB_ASSISTANT"/>
    <m/>
    <m/>
    <m/>
    <m/>
    <m/>
    <m/>
    <m/>
    <m/>
    <s v="Management Janji"/>
    <s v="2026-10-13 11:00:00 | Tanggal : 13 Oktober 2026 Jam : pagi siang Hubungi pelanggan sebelum ke lokasi "/>
    <s v="FCC"/>
    <d v="2026-12-10T12:55:28"/>
    <d v="2026-10-13T11:00:00"/>
    <m/>
    <s v="PI"/>
    <s v="KUPANG"/>
    <s v="NO ADDON"/>
    <m/>
    <s v="Provisioning Issued"/>
    <s v="HSI Bisnis Promo Hari Pelanggan Nasional PSB 70% - 50 Mbps"/>
    <s v="INDIBIZ"/>
    <m/>
    <m/>
    <d v="2026-10-13T11:00:00"/>
    <s v="2026-10-13 11:00:00 | Tanggal : 13 Oktober 2026 Jam : pagi siang Hubungi pelanggan sebelum ke lokasi "/>
    <m/>
    <m/>
    <m/>
    <e v="#NUM!"/>
    <e v="#NUM!"/>
    <x v="1"/>
  </r>
  <r>
    <n v="1295"/>
    <n v="1002634874"/>
    <n v="3"/>
    <x v="0"/>
    <n v="5"/>
    <s v="KUPANG"/>
    <s v="KUPANG"/>
    <s v="KPN"/>
    <s v="REG"/>
    <s v="AO"/>
    <x v="0"/>
    <s v="1P INET"/>
    <s v="7 | OSS - PROVISIONING ISSUED"/>
    <s v="RBS-Regional 3"/>
    <d v="2026-10-13T12:31:35"/>
    <d v="2026-10-14T11:19:56"/>
    <n v="69409334"/>
    <m/>
    <n v="172502813426"/>
    <s v="UPTD SMPN 6 KUPANG"/>
    <s v="ODP-KPN-FDB/75 FDB/D05/75.01"/>
    <s v="WO066326898"/>
    <m/>
    <m/>
    <m/>
    <n v="123.569942"/>
    <n v="-10.175926"/>
    <s v="|MN01740|MYIA-081549437516/POI/SULTJE SELFISIANA GIRI/085333156317/smpn06@gmail.com"/>
    <s v="MYIB_ASSISTANT"/>
    <m/>
    <m/>
    <m/>
    <m/>
    <m/>
    <m/>
    <m/>
    <m/>
    <s v="Management Janji"/>
    <s v="2026-10-14 11:00:00 | Nama PIC : Hendrik No HP : 085333156317 Alt :  Tgl Pemasangan : 14 Oktober 2026 Interval : PAGI / SIANG Note : Hubungi pelanggan terlebih dahulu"/>
    <s v="FCC"/>
    <s v="13-10-2026 12:40:40"/>
    <d v="2026-10-14T11:00:00"/>
    <m/>
    <s v="PI"/>
    <s v="KUPANG"/>
    <s v="NO ADDON"/>
    <m/>
    <s v="Provisioning Issued"/>
    <s v="HSI Bisnis Promo Hari Pelanggan Nasional PSB 70% - 50 Mbps"/>
    <s v="INDIBIZ"/>
    <m/>
    <m/>
    <d v="2026-10-14T11:00:00"/>
    <s v="2026-10-14 11:00:00 | Nama PIC : Hendrik No HP : 085333156317 Alt :  Tgl Pemasangan : 14 Oktober 2026 Interval : PAGI / SIANG Note : Hubungi pelanggan terlebih dahulu"/>
    <m/>
    <m/>
    <m/>
    <e v="#NUM!"/>
    <e v="#NUM!"/>
    <x v="1"/>
  </r>
  <r>
    <n v="1296"/>
    <n v="1002637508"/>
    <n v="3"/>
    <x v="0"/>
    <n v="5"/>
    <s v="KUPANG"/>
    <s v="KUPANG"/>
    <s v="KPN"/>
    <s v="REG"/>
    <s v="AO"/>
    <x v="0"/>
    <s v="1P INET"/>
    <s v="7 | OSS - PROVISIONING ISSUED"/>
    <s v="RBS-Regional 3"/>
    <d v="2026-10-14T18:53:40"/>
    <d v="2026-10-15T15:30:33"/>
    <n v="69410434"/>
    <m/>
    <n v="172502813787"/>
    <s v="Vapestore 168 Kayu Putih"/>
    <s v="ODP-KPN-FQC/03 FQC/D01/03.01"/>
    <s v="WO066436275"/>
    <m/>
    <m/>
    <m/>
    <n v="123.6236348"/>
    <n v="-10.162667900000001"/>
    <s v="|MN00365|MYIA-070159254391/POI/Intan Anjela Gracia Mauk/0895347828340/intangraciamauk@gmail.com"/>
    <s v="MYIB_ASSISTANT"/>
    <m/>
    <m/>
    <m/>
    <m/>
    <m/>
    <m/>
    <m/>
    <m/>
    <s v="Management Janji"/>
    <s v="2026-10-15 15:00:00 | Tanggal pemasangan: 15/10//2026 Jam pemasangan : pagi/siang Info Tambahan : Hubungi pelanggan dulu sebelum ke lokasi. terima kasih"/>
    <s v="FCC"/>
    <s v="14-10-2026 18:54:53"/>
    <d v="2026-10-15T15:00:00"/>
    <m/>
    <s v="PI"/>
    <s v="KUPANG"/>
    <s v="NO ADDON"/>
    <m/>
    <s v="Provisioning Issued"/>
    <s v="HSI Bisnis Basic Promo Hari Pelanggan Nasional PSB 70% - 50 Mbps"/>
    <s v="INDIBIZ"/>
    <m/>
    <m/>
    <d v="2026-10-15T15:00:00"/>
    <s v="2026-10-15 15:00:00 | Tanggal pemasangan: 15/10//2026 Jam pemasangan : pagi/siang Info Tambahan : Hubungi pelanggan dulu sebelum ke lokasi. terima kasih"/>
    <m/>
    <m/>
    <m/>
    <e v="#NUM!"/>
    <e v="#NUM!"/>
    <x v="1"/>
  </r>
  <r>
    <n v="1297"/>
    <n v="1002632209"/>
    <n v="3"/>
    <x v="0"/>
    <n v="5"/>
    <s v="KUPANG"/>
    <s v="KUPANG"/>
    <s v="KPN"/>
    <s v="REG"/>
    <s v="AO"/>
    <x v="0"/>
    <s v="1P INET"/>
    <s v="WAITING AKTIFASI IHLD"/>
    <s v="RBS-Regional 3"/>
    <d v="2026-10-12T09:51:05"/>
    <d v="2026-10-14T09:24:03"/>
    <n v="69404913"/>
    <m/>
    <m/>
    <s v="UPTD SMPN 13 KUPANG"/>
    <m/>
    <s v="WO065843195"/>
    <m/>
    <m/>
    <m/>
    <n v="123.62289"/>
    <n v="-10.187469"/>
    <s v="|MN01740|MYIA-096602567333/POI/FUNAN BANUNAEK S,PD/081339433773/smpn13kupang@gmail.com"/>
    <s v="MYIB_ASSISTANT"/>
    <m/>
    <m/>
    <m/>
    <m/>
    <m/>
    <m/>
    <m/>
    <m/>
    <s v="Management Janji"/>
    <s v="2026-10-07 08:00:00 | Tanggal pemasangan: 07/10/2026 Jam pemasangan : pagi / siang Info Tambahan : Hubungi pelanggan dulu sebelum ke lokasi. terima kasih"/>
    <s v="FCC"/>
    <d v="2026-12-10T09:55:24"/>
    <d v="2026-10-07T00:00:00"/>
    <m/>
    <s v="UNSC"/>
    <s v="KUPANG"/>
    <s v="NO ADDON"/>
    <m/>
    <s v="WAITING:  |MYDITA"/>
    <s v="HSI Bisnis Promo Hari Pelanggan Nasional PSB 70% - 50 Mbps"/>
    <s v="INDIBIZ"/>
    <m/>
    <m/>
    <d v="2026-10-07T08:00:00"/>
    <s v="2026-10-07 08:00:00 | Tanggal pemasangan: 07/10/2026 Jam pemasangan : pagi / siang Info Tambahan : Hubungi pelanggan dulu sebelum ke lokasi. terima kasih"/>
    <m/>
    <m/>
    <m/>
    <e v="#NUM!"/>
    <e v="#NUM!"/>
    <x v="1"/>
  </r>
  <r>
    <n v="1298"/>
    <n v="1002624008"/>
    <n v="3"/>
    <x v="0"/>
    <n v="5"/>
    <s v="KUPANG"/>
    <s v="KUPANG"/>
    <s v="KPN"/>
    <s v="REG"/>
    <s v="AO"/>
    <x v="0"/>
    <s v="1P INET"/>
    <s v="98 | OSS - CANCEL COMPLETE"/>
    <s v="RBS-Regional 3"/>
    <d v="2026-10-06T11:25:41"/>
    <d v="2026-10-12T09:51:47"/>
    <n v="69404913"/>
    <m/>
    <n v="172502813401"/>
    <s v="UPTD SMPN 13 KUPANG"/>
    <s v="ODP-KPN-FYA/16"/>
    <s v="WO065843195"/>
    <m/>
    <m/>
    <m/>
    <n v="123.6228907"/>
    <n v="-10.187469800000001"/>
    <s v="|MN01740|MYIA-096602567333/POI/FUNAN BANUNAEK S,PD/081339433773/smpn13kupang@gmail.com"/>
    <s v="MYIB_ASSISTANT"/>
    <m/>
    <m/>
    <m/>
    <m/>
    <m/>
    <m/>
    <m/>
    <m/>
    <s v="Management Janji"/>
    <s v="2026-10-07 08:00:00 | Tanggal pemasangan: 07/10/2026 Jam pemasangan : pagi / siang Info Tambahan : Hubungi pelanggan dulu sebelum ke lokasi. terima kasih"/>
    <s v="FCC"/>
    <d v="2026-06-10T11:40:08"/>
    <d v="2026-10-07T08:00:00"/>
    <s v="Kendala Teknik"/>
    <s v="CANCEL"/>
    <s v="KUPANG"/>
    <s v="NO ADDON"/>
    <m/>
    <s v="Cancel Completed"/>
    <s v="HSI Bisnis Promo Hari Pelanggan Nasional PSB 70% - 50 Mbps"/>
    <s v="INDIBIZ"/>
    <m/>
    <m/>
    <d v="2026-10-07T08:00:00"/>
    <s v="2026-10-07 08:00:00 | Tanggal pemasangan: 07/10/2026 Jam pemasangan : pagi / siang Info Tambahan : Hubungi pelanggan dulu sebelum ke lokasi. terima kasih"/>
    <m/>
    <m/>
    <m/>
    <e v="#NUM!"/>
    <e v="#NUM!"/>
    <x v="1"/>
  </r>
  <r>
    <n v="1299"/>
    <n v="1002627462"/>
    <n v="3"/>
    <x v="0"/>
    <n v="5"/>
    <s v="KUPANG"/>
    <s v="WAINGAPU"/>
    <s v="SEB"/>
    <s v="REG"/>
    <s v="AO"/>
    <x v="0"/>
    <m/>
    <s v="Completed (PS)"/>
    <s v="RBS-Regional 3"/>
    <d v="2026-10-08T10:47:43"/>
    <d v="2026-10-10T10:56:14"/>
    <n v="69406387"/>
    <m/>
    <n v="172504801869"/>
    <s v="UPTD SD INPRES EIMAU"/>
    <s v="ODP-SEB-FC/37"/>
    <s v="WO066070338"/>
    <m/>
    <m/>
    <m/>
    <n v="121.9164851"/>
    <n v="-10.446868200000001"/>
    <s v="|IBCARE-PI|MC40287|082144649412|cavinrasevel@gmail.com|-10.446968552249544, 121.91690537228115"/>
    <s v="Sales Force DBS"/>
    <m/>
    <m/>
    <m/>
    <m/>
    <m/>
    <m/>
    <m/>
    <m/>
    <s v="Management Janji"/>
    <s v="2026-10-10 08:00:00|Nama PIC : Kevin  No HP : 082144649412 Alt :  M Janji : 10/10/2026 Jam Pasang : 08.00  - 13:00  NoteÃ‚Â :  hubungi terlebih dahulu sebelum ke lokasi, terima kasih.|40981184|MYDITA"/>
    <s v="FCC"/>
    <d v="2026-08-10T11:25:32"/>
    <d v="2026-10-10T08:00:00"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Nama PIC : Kevin  No HP : 082144649412 Alt :  M Janji : 10/10/2026 Jam Pasang : 08.00  - 13:00  NoteÃ‚Â :  hubungi terlebih dahulu sebelum ke lokasi, terima kasih.|40981184|MYDITA"/>
    <n v="2026"/>
    <n v="10"/>
    <n v="10"/>
    <d v="2026-10-10T00:00:00"/>
    <n v="-0.33333333333575865"/>
    <x v="0"/>
  </r>
  <r>
    <n v="1300"/>
    <n v="1002620003"/>
    <n v="3"/>
    <x v="0"/>
    <n v="5"/>
    <s v="KUPANG"/>
    <s v="WAINGAPU"/>
    <s v="SEB"/>
    <s v="REG"/>
    <s v="AO"/>
    <x v="0"/>
    <m/>
    <s v="CANCEL COMPLETED"/>
    <s v="RBS-Regional 3"/>
    <d v="2026-10-02T14:29:25"/>
    <d v="2026-10-06T02:00:33"/>
    <n v="69403166"/>
    <m/>
    <n v="172504801744"/>
    <s v="UPTD SD INPRES EIMAU"/>
    <s v="ODP-SEB-FC/37"/>
    <m/>
    <m/>
    <m/>
    <m/>
    <n v="121.91690537228099"/>
    <n v="-10.446968552249499"/>
    <s v="|IBCARE-PI|MC40287|082144649412|cavinrasevel@gmail.com|-10.446968552249544, 121.91690537228115"/>
    <s v="Sales Force"/>
    <m/>
    <m/>
    <m/>
    <m/>
    <m/>
    <m/>
    <m/>
    <m/>
    <m/>
    <m/>
    <m/>
    <d v="2026-02-10T14:39:55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Order dicancel oleh SYSTEM remark : CANCEL ORDER by System : pelanggan belum melakukan upload dokumen melebihi 3 hari"/>
    <m/>
    <m/>
    <m/>
    <m/>
    <m/>
    <e v="#NUM!"/>
    <e v="#NUM!"/>
    <x v="1"/>
  </r>
  <r>
    <n v="1301"/>
    <n v="1002620421"/>
    <n v="3"/>
    <x v="0"/>
    <n v="5"/>
    <s v="KUPANG"/>
    <s v="WAIKABUBAK"/>
    <s v="WKB"/>
    <s v="REG"/>
    <s v="AO"/>
    <x v="0"/>
    <s v="1P INET"/>
    <s v="Completed (PS)"/>
    <s v="RBS-Regional 3"/>
    <d v="2026-10-02T16:20:39"/>
    <d v="2026-10-03T16:42:34"/>
    <n v="69403298"/>
    <m/>
    <n v="172516597756"/>
    <s v="SMAS KATOLIK SINT PIETER WAIKABUBAK"/>
    <s v="ODP-WKB-FF/24 FF/D03/24.01"/>
    <s v="WO065598536"/>
    <m/>
    <m/>
    <m/>
    <n v="119.38501599999999"/>
    <n v="-9.6343960000000006"/>
    <s v="|MN00122|MYIA-067147041836/POI/Petrus Malo/0822371751777/sintpieter2011@gmail.com"/>
    <s v="MYIB_ASSISTANT"/>
    <m/>
    <m/>
    <m/>
    <m/>
    <m/>
    <m/>
    <m/>
    <m/>
    <s v="Management Janji"/>
    <s v="2026-10-03 15:00:00 | Nama PIC:  bp petrus No HP: 0822371751777 Alt: Tanggal: 3/10/2026 Jam Pasang: Sore Note: Hubungi sebelum ke lokasi, terimakasih.  "/>
    <s v="FCC"/>
    <d v="2026-02-10T16:25:45"/>
    <d v="2026-10-03T15:00:00"/>
    <m/>
    <s v="PS"/>
    <s v="WAIKABUBAK"/>
    <s v="PIJAR"/>
    <n v="20261003"/>
    <s v="Completed"/>
    <s v="HSI Bisnis Bundling Pijar Sekolah Dual Band PSB 70% Promo - 100 Mbps"/>
    <s v="INDIBIZ"/>
    <m/>
    <m/>
    <d v="2026-10-03T15:00:00"/>
    <s v="2026-10-03 15:00:00 | Nama PIC:  bp petrus No HP: 0822371751777 Alt: Tanggal: 3/10/2026 Jam Pasang: Sore Note: Hubungi sebelum ke lokasi, terimakasih.  "/>
    <n v="2026"/>
    <n v="10"/>
    <n v="3"/>
    <d v="2026-10-03T00:00:00"/>
    <n v="-0.625"/>
    <x v="0"/>
  </r>
  <r>
    <n v="1302"/>
    <n v="1002620730"/>
    <n v="3"/>
    <x v="0"/>
    <n v="5"/>
    <s v="KUPANG"/>
    <s v="WAIKABUBAK"/>
    <s v="WKB"/>
    <s v="REG"/>
    <s v="AO"/>
    <x v="0"/>
    <s v="1P INET"/>
    <s v="98 | OSS - CANCEL COMPLETE"/>
    <s v="RBS-Regional 3"/>
    <d v="2026-10-03T08:22:34"/>
    <d v="2026-10-08T11:02:00"/>
    <n v="69403453"/>
    <m/>
    <n v="172516597755"/>
    <s v="SMAS KATOLIK SINT PIETER WAIKABUBAK"/>
    <s v="ODP-WKB-FF/25"/>
    <s v="WO065553153"/>
    <m/>
    <m/>
    <m/>
    <n v="119.385746368753"/>
    <n v="-9.6342574625225499"/>
    <s v="|MN00122|MYIA-070206482262/POI/Petrus Malo/082237175177/sintpieter2011@gmail.com"/>
    <s v="MYIB_ASSISTANT"/>
    <m/>
    <m/>
    <m/>
    <m/>
    <m/>
    <m/>
    <m/>
    <m/>
    <s v="Management Janji"/>
    <s v="2026-10-06 08:00:00 | Nama : BP PETRUS MALO  No Hp : 082237175177 No Alt :  Tgl Pemasangan : 02 Oktober 2026 Interval : SIANG (REQ PELANGGAN) Note : Hubungi pelanggan terlebih dahulu"/>
    <s v="FCC"/>
    <d v="2026-03-10T08:25:18"/>
    <d v="2026-10-06T08:00:00"/>
    <s v="Kendala Pelanggan"/>
    <s v="CANCEL"/>
    <s v="WAIKABUBAK"/>
    <s v="PIJAR"/>
    <m/>
    <s v="Cancel Completed"/>
    <s v="HSI Bisnis Basic Bundling Pijar Sekolah Promo 2026 Dual Band PSB 70% - 100 Mbps"/>
    <s v="INDIBIZ"/>
    <m/>
    <m/>
    <d v="2026-10-06T08:00:00"/>
    <s v="2026-10-06 08:00:00 | Nama : BP PETRUS MALO  No Hp : 082237175177 No Alt :  Tgl Pemasangan : 02 Oktober 2026 Interval : SIANG (REQ PELANGGAN) Note : Hubungi pelanggan terlebih dahulu"/>
    <m/>
    <m/>
    <m/>
    <e v="#NUM!"/>
    <e v="#NUM!"/>
    <x v="1"/>
  </r>
  <r>
    <n v="1303"/>
    <n v="1002624149"/>
    <n v="3"/>
    <x v="0"/>
    <n v="5"/>
    <s v="KUPANG"/>
    <s v="WAINGAPU"/>
    <s v="WGP"/>
    <s v="REG"/>
    <s v="AO"/>
    <x v="0"/>
    <s v="1P INET"/>
    <s v="Completed (PS)"/>
    <s v="RBS-Regional 3"/>
    <d v="2026-10-06T12:19:34"/>
    <d v="2026-10-07T15:31:50"/>
    <n v="69404986"/>
    <m/>
    <n v="172517222773"/>
    <s v="Toko mitra kencana"/>
    <s v="ODP-WGP-FA/16 FA/D02/16.01"/>
    <s v="WO065849361"/>
    <m/>
    <m/>
    <m/>
    <n v="120.2620086"/>
    <n v="-9.6544629000000004"/>
    <s v="|MN00122|MYIA-074613367655/POI/daniel prasetyo/085320059697/prasetyodaniel257@gmail.com"/>
    <s v="MYIB_ASSISTANT"/>
    <m/>
    <m/>
    <m/>
    <m/>
    <m/>
    <m/>
    <m/>
    <m/>
    <s v="Management Janji"/>
    <s v="2026-10-07 15:00:00 | Nama PIC : Daniel No HP : 085320059697 Alt :  Tgl Pemasangan : 07 Oktober 2026 Interval : PAGI / SIANG Note : Hubungi pelanggan terlebih dahulu"/>
    <s v="FCC"/>
    <d v="2026-06-10T12:25:39"/>
    <d v="2026-10-07T15:00:00"/>
    <m/>
    <s v="PS"/>
    <s v="X"/>
    <s v="NO ADDON"/>
    <n v="20261007"/>
    <s v="Completed"/>
    <s v="HSI Bisnis Basic Promo Hari Pelanggan Nasional PSB 70% - 50 Mbps"/>
    <s v="INDIBIZ"/>
    <m/>
    <m/>
    <d v="2026-10-07T15:00:00"/>
    <s v="2026-10-07 15:00:00 | Nama PIC : Daniel No HP : 085320059697 Alt :  Tgl Pemasangan : 07 Oktober 2026 Interval : PAGI / SIANG Note : Hubungi pelanggan terlebih dahulu"/>
    <n v="2026"/>
    <n v="10"/>
    <n v="7"/>
    <d v="2026-10-07T00:00:00"/>
    <n v="-0.625"/>
    <x v="0"/>
  </r>
  <r>
    <n v="1304"/>
    <n v="1002631191"/>
    <n v="3"/>
    <x v="0"/>
    <n v="5"/>
    <s v="KUPANG"/>
    <s v="WAINGAPU"/>
    <s v="WGP"/>
    <s v="REG"/>
    <s v="AO"/>
    <x v="0"/>
    <s v="1P INET"/>
    <s v="Completed (PS)"/>
    <s v="RBS-Regional 3"/>
    <d v="2026-10-10T17:50:35"/>
    <d v="2026-10-14T13:37:03"/>
    <n v="69408048"/>
    <m/>
    <n v="172517222792"/>
    <s v="Apotek 2B Farma"/>
    <s v="ODP-WGP-FEB/41 FEB/D03/41.01"/>
    <s v="WO066175549"/>
    <m/>
    <m/>
    <m/>
    <n v="120.6647093"/>
    <n v="-9.8908865000000006"/>
    <s v="|MN00122|MYIA-058101092235/POI/Rudi Rosa Jutalo/081267196713/rudirosajutalo@gmail.com"/>
    <s v="MYIB_ASSISTANT"/>
    <m/>
    <m/>
    <m/>
    <m/>
    <m/>
    <m/>
    <m/>
    <m/>
    <s v="Management Janji"/>
    <s v="2026-10-11 15:00:00 | Tanggal Pemasangan : 11 Oktober 2026 Jam Pemasangan : 08:00 15:00 Info Tambahan : Hubungi pelanggan dulu sebelum ke lokasi terimakasih"/>
    <s v="FCC"/>
    <d v="2026-10-10T18:10:12"/>
    <d v="2026-10-11T15:00:00"/>
    <m/>
    <s v="PS"/>
    <s v="X"/>
    <s v="NO ADDON"/>
    <n v="20261014"/>
    <s v="Completed"/>
    <s v="HSI Bisnis Promo Hari Pelanggan Nasional PSB 70% - 50 Mbps"/>
    <s v="INDIBIZ"/>
    <m/>
    <m/>
    <d v="2026-10-11T15:00:00"/>
    <s v="2026-10-11 15:00:00 | Tanggal Pemasangan : 11 Oktober 2026 Jam Pemasangan : 08:00 15:00 Info Tambahan : Hubungi pelanggan dulu sebelum ke lokasi terimakasih"/>
    <n v="2026"/>
    <n v="10"/>
    <n v="14"/>
    <d v="2026-10-14T00:00:00"/>
    <n v="2.375"/>
    <x v="2"/>
  </r>
  <r>
    <n v="1305"/>
    <n v="1002634493"/>
    <n v="3"/>
    <x v="0"/>
    <n v="5"/>
    <s v="KUPANG"/>
    <s v="WAINGAPU"/>
    <s v="WGP"/>
    <s v="REG"/>
    <s v="AO"/>
    <x v="0"/>
    <s v="1P INET"/>
    <s v="Completed (PS)"/>
    <s v="RBS-Regional 3"/>
    <d v="2026-10-13T10:38:39"/>
    <d v="2026-10-14T14:44:48"/>
    <n v="69409208"/>
    <m/>
    <n v="172517222807"/>
    <s v="PT SJM SITE PA WAINGAPU"/>
    <s v="ODP-WGP-FR/09 FR/D01/09.01"/>
    <s v="WO066314062"/>
    <m/>
    <m/>
    <m/>
    <n v="120.25572"/>
    <n v="-9.6595390000000005"/>
    <s v="|MN02216|MYIA-029781371666/POI/MOCHAMAD ICHSAN/081990918889/rica.rica02@yahoo.com"/>
    <s v="MYIB_ASSISTANT"/>
    <m/>
    <m/>
    <m/>
    <m/>
    <m/>
    <m/>
    <m/>
    <m/>
    <s v="Management Janji"/>
    <s v="2026-10-14 15:00:00 | Tanggal pemasangan : 14 Oct 2026 Jam pemasangan : 08.00 12.00 Info Tambahan : Hubungi pelanggan dulu sebelum ke lokasi terima kasih. "/>
    <s v="FCC"/>
    <s v="13-10-2026 10:55:12"/>
    <d v="2026-10-14T15:00:00"/>
    <m/>
    <s v="PS"/>
    <s v="X"/>
    <s v="NO ADDON"/>
    <n v="20261014"/>
    <s v="Completed"/>
    <s v="HSI Bisnis PSB 70% - 300 Mbps"/>
    <s v="INDIBIZ"/>
    <m/>
    <m/>
    <d v="2026-10-14T15:00:00"/>
    <s v="2026-10-14 15:00:00 | Tanggal pemasangan : 14 Oct 2026 Jam pemasangan : 08.00 12.00 Info Tambahan : Hubungi pelanggan dulu sebelum ke lokasi terima kasih. "/>
    <n v="2026"/>
    <n v="10"/>
    <n v="14"/>
    <d v="2026-10-14T00:00:00"/>
    <n v="-0.625"/>
    <x v="0"/>
  </r>
  <r>
    <n v="1306"/>
    <n v="1002637302"/>
    <n v="3"/>
    <x v="5"/>
    <n v="5"/>
    <s v="JEMBER"/>
    <s v="BANYUWANGI"/>
    <s v="BWG"/>
    <s v="REG"/>
    <s v="AO"/>
    <x v="0"/>
    <m/>
    <s v="MIE - SEND SURVEY"/>
    <s v="RBS-Regional 2"/>
    <d v="2026-10-14T16:25:48"/>
    <d v="2026-10-15T12:08:06"/>
    <n v="69410317"/>
    <m/>
    <n v="152503269896"/>
    <s v="Outlet 23 Banyuwangi"/>
    <s v="ODP-BWG-FAK/53"/>
    <s v="WO066468965"/>
    <m/>
    <m/>
    <m/>
    <n v="114.37717499999999"/>
    <n v="-8.1890280000000004"/>
    <s v="|MN00515|/Johan Afandy/0877-6830-3949/elisabethjacinta9@gmail.com"/>
    <s v="Sales Profesional"/>
    <m/>
    <m/>
    <m/>
    <m/>
    <m/>
    <m/>
    <m/>
    <m/>
    <s v="Management Janji"/>
    <s v="2026-10-16 11:00:00|Nama PIC:  bu aisyah No HP: 087768303949 Alt: 0895110018700 Tanggal: 16/10/2026 Jam Pasang: Siang Note: Hubungi sebelum ke lokasi, terimakasih.  |40931149|MYDITA"/>
    <s v="FCC"/>
    <s v="14-10-2026 16:39:59"/>
    <d v="2026-10-16T11:00:00"/>
    <m/>
    <s v="SURVEY_NEW_MANJA"/>
    <s v="BANYUWANGI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11:00:00"/>
    <s v="2026-10-16 11:00:00|Nama PIC:  bu aisyah No HP: 087768303949 Alt: 0895110018700 Tanggal: 16/10/2026 Jam Pasang: Siang Note: Hubungi sebelum ke lokasi, terimakasih.  |40931149|MYDITA"/>
    <m/>
    <m/>
    <m/>
    <e v="#NUM!"/>
    <e v="#NUM!"/>
    <x v="1"/>
  </r>
  <r>
    <n v="1307"/>
    <n v="1002638713"/>
    <n v="3"/>
    <x v="5"/>
    <n v="5"/>
    <s v="JEMBER"/>
    <s v="BANYUWANGI"/>
    <s v="BWG"/>
    <s v="REG"/>
    <s v="AO"/>
    <x v="0"/>
    <s v="1P INET"/>
    <s v="MIE - SEND SURVEY"/>
    <s v="RBS-Regional 3"/>
    <d v="2026-10-15T14:28:35"/>
    <d v="2026-10-15T14:30:01"/>
    <n v="69410927"/>
    <m/>
    <n v="152503269901"/>
    <s v="Outlet 23 Banyuwangi"/>
    <s v="ODP-BWG-FW/71 FW/D07/71.01"/>
    <s v="WO066483877"/>
    <m/>
    <m/>
    <m/>
    <n v="114.3822754"/>
    <n v="-8.1778336999999901"/>
    <s v="|MN00515|MYIA-018937800951/POI/Johan Afandy/0895110018700/elisabethjacinta9@gmail.com"/>
    <s v="MYIB_ASSISTANT"/>
    <m/>
    <m/>
    <m/>
    <m/>
    <m/>
    <m/>
    <m/>
    <m/>
    <s v="Management Janji"/>
    <s v="2026-10-16 11:00:00 | Tanggal Pemasangan : 16 Oktober 2026 Jam Pemasangan : 08:00 15:00 Info Tambahan : Hubungi pelanggan dulu sebelum ke lokasi terimakasih"/>
    <s v="FCC"/>
    <s v="15-10-2026 14:40:16"/>
    <d v="2026-10-16T11:00:00"/>
    <m/>
    <s v="SURVEY_NEW_MANJA"/>
    <s v="BANYUWANGI"/>
    <s v="NO ADDON"/>
    <m/>
    <s v="MIE - SEND SURVEY"/>
    <s v="HSI Bisnis Promo Hari Pelanggan Nasional PSB 70% - 100 Mbps"/>
    <s v="INDIBIZ"/>
    <m/>
    <m/>
    <d v="2026-10-16T11:00:00"/>
    <s v="2026-10-16 11:00:00 | Tanggal Pemasangan : 16 Oktober 2026 Jam Pemasangan : 08:00 15:00 Info Tambahan : Hubungi pelanggan dulu sebelum ke lokasi terimakasih"/>
    <m/>
    <m/>
    <m/>
    <e v="#NUM!"/>
    <e v="#NUM!"/>
    <x v="1"/>
  </r>
  <r>
    <n v="1308"/>
    <n v="1002625846"/>
    <n v="3"/>
    <x v="5"/>
    <n v="5"/>
    <s v="JEMBER"/>
    <s v="BANYUWANGI"/>
    <s v="BCK"/>
    <s v="REG"/>
    <s v="AO"/>
    <x v="0"/>
    <s v="1P INET"/>
    <s v="Completed (PS)"/>
    <s v="RBS-Regional 3"/>
    <d v="2026-10-07T11:38:34"/>
    <d v="2026-10-07T14:40:53"/>
    <n v="69405701"/>
    <m/>
    <n v="152524211220"/>
    <s v="BINTANG SAYAP UTAMA"/>
    <s v="ODP-BCK-FC/79 FC/D10/79.01"/>
    <s v="WO065923327"/>
    <m/>
    <m/>
    <m/>
    <n v="114.175707"/>
    <n v="-8.4298634999999997"/>
    <s v="|MC30042|MYIA-099662409940/POI/ADITIYA AKBAR PRAMUDIA/088990004126/aditcoker99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 "/>
    <s v="FCC"/>
    <d v="2026-07-10T11:40:35"/>
    <d v="2026-10-08T08:00:00"/>
    <m/>
    <s v="PS"/>
    <s v="GENTENG"/>
    <s v="NO ADDON"/>
    <n v="20261007"/>
    <s v="Completed"/>
    <s v="HSI Bisnis Khusus Winback PSB 70% - 100 Mbps"/>
    <s v="INDIBIZ"/>
    <m/>
    <m/>
    <d v="2026-10-08T08:00:00"/>
    <s v="2026-10-08 08:00:00 | Tanggal pemasangan: 08/10/2026 Jam pemasangan : pagi / siang Info Tambahan : Hubungi pelanggan dulu sebelum ke lokasi. terima kasih "/>
    <n v="2026"/>
    <n v="10"/>
    <n v="7"/>
    <d v="2026-10-07T00:00:00"/>
    <n v="-1.3333333333357587"/>
    <x v="0"/>
  </r>
  <r>
    <n v="1309"/>
    <n v="1002627645"/>
    <n v="3"/>
    <x v="5"/>
    <n v="5"/>
    <s v="JEMBER"/>
    <s v="BANYUWANGI"/>
    <s v="BCK"/>
    <s v="REG"/>
    <s v="AO"/>
    <x v="0"/>
    <s v="1P INET"/>
    <s v="Completed (PS)"/>
    <s v="RBS-Regional 3"/>
    <d v="2026-10-08T13:08:58"/>
    <d v="2026-10-09T16:48:11"/>
    <n v="69406463"/>
    <m/>
    <n v="152524211226"/>
    <s v="ramafresh"/>
    <s v="ODP-BCK-FC/78"/>
    <s v="WO066010319"/>
    <m/>
    <m/>
    <m/>
    <n v="114.1751471"/>
    <n v="-8.4276760999999993"/>
    <s v="|MN00915|MYIA-083810013543/POI/firman adimas z/087760085526/romonyarama@gmail.com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3:40:32"/>
    <d v="2026-10-09T11:00:00"/>
    <m/>
    <s v="PS"/>
    <s v="GENTENG"/>
    <s v="NO ADDON"/>
    <n v="20261009"/>
    <s v="Completed"/>
    <s v="HSI Bisnis Promo Hari Pelanggan Nasional PSB 70% - 300 Mbps"/>
    <s v="INDIBIZ"/>
    <m/>
    <m/>
    <d v="2026-10-09T11:00:00"/>
    <s v="2026-10-09 11:00:00 | Jam pemasangan : 12.00 Info Tambahan : Hubungi pelanggan dulu sebelum ke lokasi terimakasih "/>
    <n v="2026"/>
    <n v="10"/>
    <n v="9"/>
    <d v="2026-10-09T00:00:00"/>
    <n v="-0.45833333333575865"/>
    <x v="0"/>
  </r>
  <r>
    <n v="1310"/>
    <n v="1002631918"/>
    <n v="3"/>
    <x v="5"/>
    <n v="5"/>
    <s v="JEMBER"/>
    <s v="BANYUWANGI"/>
    <s v="BCK"/>
    <s v="REG"/>
    <s v="AO"/>
    <x v="0"/>
    <s v="1P INET"/>
    <s v="Completed (PS)"/>
    <s v="RBS-Regional 3"/>
    <d v="2026-10-12T08:22:34"/>
    <d v="2026-10-12T16:31:09"/>
    <n v="69408309"/>
    <m/>
    <n v="152524211400"/>
    <s v="caffee 6 pagi"/>
    <s v="ODP-BCK-FL/12 FL/D03/12.01"/>
    <s v="WO066226227"/>
    <m/>
    <m/>
    <m/>
    <n v="114.215441308915"/>
    <n v="-8.4030583783807309"/>
    <s v="MD|MYDB-20261012270600|DC30004/MC30053|caffee 6 pagi|8217379676"/>
    <s v="MYDIGIBIZPARTNER"/>
    <m/>
    <m/>
    <m/>
    <m/>
    <m/>
    <m/>
    <m/>
    <m/>
    <s v="Management Janji"/>
    <s v="2026-10-13 08:00:00 | Tanggal Pemasangan : 13 Oktober 2026 Jam Pemasangan : 08:00 15:00 Info Tambahan : Hubungi pelanggan dulu sebelum ke lokasi terimakasih"/>
    <s v="FCC"/>
    <d v="2026-12-10T08:25:13"/>
    <d v="2026-10-13T08:00:00"/>
    <m/>
    <s v="PS"/>
    <s v="GENTENG"/>
    <s v="NO ADDON"/>
    <n v="20261012"/>
    <s v="Completed"/>
    <s v="HSI Bisnis Promo Hari Pelanggan Nasional PSB 70% - 200 Mbps"/>
    <s v="INDIBIZ"/>
    <m/>
    <m/>
    <d v="2026-10-13T08:00:00"/>
    <s v="2026-10-13 08:00:00 | Tanggal Pemasangan : 13 Oktober 2026 Jam Pemasangan : 08:00 15:00 Info Tambahan : Hubungi pelanggan dulu sebelum ke lokasi terimakasih"/>
    <n v="2026"/>
    <n v="10"/>
    <n v="12"/>
    <d v="2026-10-12T00:00:00"/>
    <n v="-1.3333333333357587"/>
    <x v="0"/>
  </r>
  <r>
    <n v="1311"/>
    <n v="1002624398"/>
    <n v="3"/>
    <x v="5"/>
    <n v="5"/>
    <s v="JEMBER"/>
    <s v="BANYUWANGI"/>
    <s v="BCK"/>
    <s v="REG"/>
    <s v="AO"/>
    <x v="0"/>
    <s v="1P INET"/>
    <s v="98 | OSS - CANCEL COMPLETE"/>
    <s v="RBS-Regional 3"/>
    <d v="2026-10-06T13:47:40"/>
    <d v="2026-10-13T12:31:58"/>
    <n v="69405078"/>
    <m/>
    <n v="152524211051"/>
    <s v="DIGITAL PRINTING WRINGIN AGUNG"/>
    <s v="ODP-BCK-FC/79 FC/D10/79.01"/>
    <s v="WO065859130"/>
    <m/>
    <m/>
    <m/>
    <n v="114.176154993474"/>
    <n v="-8.4304671780619493"/>
    <s v="MD|MYDB-20261006270353|DC30004/MC30042|DIGITAL PRINTING WRINGIN AGUNG|088990004126"/>
    <s v="MYDIGIBIZPARTNER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4:25:39"/>
    <d v="2026-10-07T11:00:00"/>
    <s v="Kendala Pelanggan"/>
    <s v="CANCEL"/>
    <s v="GENTENG"/>
    <s v="NETMONK"/>
    <m/>
    <s v="Cancel Completed"/>
    <s v="HSI Bisnis Bundling Netmonk Dual Band PSB 70% Promo - 100 Mbps"/>
    <s v="INDIBIZ"/>
    <m/>
    <m/>
    <d v="2026-10-07T11:00:00"/>
    <s v="2026-10-07 11:00:00 | Tanggal pemasangan : 07 OKTOBER 2026 Jam pemasangan : pagi/siang Info Tambahan : Hubungi pelanggan dulu sebelum ke lokasi terima kasih"/>
    <m/>
    <m/>
    <m/>
    <e v="#NUM!"/>
    <e v="#NUM!"/>
    <x v="1"/>
  </r>
  <r>
    <n v="1312"/>
    <n v="1002627649"/>
    <n v="3"/>
    <x v="5"/>
    <n v="5"/>
    <s v="JEMBER"/>
    <s v="BANYUWANGI"/>
    <s v="BCK"/>
    <s v="REG"/>
    <s v="AO"/>
    <x v="0"/>
    <s v="1P INET"/>
    <s v="98 | OSS - CANCEL COMPLETE"/>
    <s v="RBS-Regional 3"/>
    <d v="2026-10-08T13:10:25"/>
    <d v="2026-10-13T12:24:42"/>
    <n v="69406463"/>
    <m/>
    <n v="152524211226"/>
    <s v="ramafresh"/>
    <s v="ODP-BCK-FC/78"/>
    <s v="WO066010319"/>
    <m/>
    <m/>
    <m/>
    <n v="114.1751471"/>
    <n v="-8.4276760999999993"/>
    <s v="|MN00915|MYIA-083810013543/POI/firman adimas z/087760085526/romonyarama@gmail.com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3:40:32"/>
    <d v="2026-10-09T11:00:00"/>
    <m/>
    <s v="CANCEL"/>
    <s v="GENTENG"/>
    <s v="NO ADDON"/>
    <m/>
    <s v="Cancel Completed"/>
    <s v="HSI Bisnis Promo Hari Pelanggan Nasional PSB 70% - 300 Mbps"/>
    <s v="INDIBIZ"/>
    <m/>
    <m/>
    <d v="2026-10-09T11:00:00"/>
    <s v="2026-10-09 11:00:00 | Jam pemasangan : 12.00 Info Tambahan : Hubungi pelanggan dulu sebelum ke lokasi terimakasih "/>
    <m/>
    <m/>
    <m/>
    <e v="#NUM!"/>
    <e v="#NUM!"/>
    <x v="1"/>
  </r>
  <r>
    <n v="1313"/>
    <n v="1002627653"/>
    <n v="3"/>
    <x v="5"/>
    <n v="5"/>
    <s v="JEMBER"/>
    <s v="BANYUWANGI"/>
    <s v="BCK"/>
    <s v="REG"/>
    <s v="AO"/>
    <x v="0"/>
    <s v="1P INET"/>
    <s v="98 | OSS - CANCEL COMPLETE"/>
    <s v="RBS-Regional 3"/>
    <d v="2026-10-08T13:11:36"/>
    <d v="2026-10-13T12:24:52"/>
    <n v="69406463"/>
    <m/>
    <n v="152524211226"/>
    <s v="ramafresh"/>
    <s v="ODP-BCK-FC/78"/>
    <s v="WO066010319"/>
    <m/>
    <m/>
    <m/>
    <n v="114.1751471"/>
    <n v="-8.4276760999999993"/>
    <s v="|MN00915|MYIA-083810013543/POI/firman adimas z/087760085526/romonyarama@gmail.com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3:40:32"/>
    <d v="2026-10-09T11:00:00"/>
    <m/>
    <s v="CANCEL"/>
    <s v="GENTENG"/>
    <s v="NO ADDON"/>
    <m/>
    <s v="Cancel Completed"/>
    <s v="HSI Bisnis Promo Hari Pelanggan Nasional PSB 70% - 300 Mbps"/>
    <s v="INDIBIZ"/>
    <m/>
    <m/>
    <d v="2026-10-09T11:00:00"/>
    <s v="2026-10-09 11:00:00 | Jam pemasangan : 12.00 Info Tambahan : Hubungi pelanggan dulu sebelum ke lokasi terimakasih "/>
    <m/>
    <m/>
    <m/>
    <e v="#NUM!"/>
    <e v="#NUM!"/>
    <x v="1"/>
  </r>
  <r>
    <n v="1314"/>
    <n v="1002630702"/>
    <n v="3"/>
    <x v="5"/>
    <n v="5"/>
    <s v="JEMBER"/>
    <s v="BANYUWANGI"/>
    <s v="GEN"/>
    <s v="REG"/>
    <s v="AO"/>
    <x v="0"/>
    <s v="1P INET"/>
    <s v="Completed (PS)"/>
    <s v="RBS-Regional 3"/>
    <d v="2026-10-10T10:17:35"/>
    <d v="2026-10-10T20:38:03"/>
    <n v="69407787"/>
    <m/>
    <n v="152519204366"/>
    <s v="toko ilyas"/>
    <s v="ODP-GEN-FF/72 FF/D03/72.01"/>
    <s v="WO066139609"/>
    <m/>
    <m/>
    <m/>
    <n v="114.162902869284"/>
    <n v="-8.3681866379614593"/>
    <s v="MD|MYDB-20261009270540|DC30008/MC30031|toko ilyas|083173384215"/>
    <s v="MYDIGIBIZPARTNER"/>
    <m/>
    <m/>
    <m/>
    <m/>
    <m/>
    <m/>
    <m/>
    <m/>
    <s v="Management Janji"/>
    <s v="2026-10-11 08:00:00 | Jam Pemasangan : 08:00 - 12.00 Tanggal Pemasangan : MINGGU 11 OKTOBER 2026 Info Tambahan : Hubungi pelanggan sebelum datang ke lokasi"/>
    <s v="FCC"/>
    <d v="2026-10-10T10:25:09"/>
    <d v="2026-10-11T08:00:00"/>
    <m/>
    <s v="PS"/>
    <s v="GENTENG"/>
    <s v="NO ADDON"/>
    <n v="20261010"/>
    <s v="Completed"/>
    <s v="HSI Bisnis Promo Hari Pelanggan Nasional PSB 70% - 50 Mbps"/>
    <s v="INDIBIZ"/>
    <m/>
    <m/>
    <d v="2026-10-11T08:00:00"/>
    <s v="2026-10-11 08:00:00 | Jam Pemasangan : 08:00 - 12.00 Tanggal Pemasangan : MINGGU 11 OKTOBER 2026 Info Tambahan : Hubungi pelanggan sebelum datang ke lokasi"/>
    <n v="2026"/>
    <n v="10"/>
    <n v="10"/>
    <d v="2026-10-10T00:00:00"/>
    <n v="-1.3333333333357587"/>
    <x v="0"/>
  </r>
  <r>
    <n v="1315"/>
    <n v="1002624219"/>
    <n v="3"/>
    <x v="5"/>
    <n v="5"/>
    <s v="JEMBER"/>
    <s v="BANYUWANGI"/>
    <s v="GLM"/>
    <s v="REG"/>
    <s v="AO"/>
    <x v="0"/>
    <s v="1P INET"/>
    <s v="Completed (PS)"/>
    <s v="RBS-Regional 3"/>
    <d v="2026-10-06T12:58:35"/>
    <d v="2026-10-06T18:57:50"/>
    <n v="69404978"/>
    <m/>
    <n v="152523202056"/>
    <s v="cafee gerbang"/>
    <s v="ODP-GLM-FF/30 FF/D01/30.01"/>
    <s v="WO065853462"/>
    <m/>
    <m/>
    <m/>
    <n v="114.112551435828"/>
    <n v="-8.2821713072810308"/>
    <s v="MD|MYDB-20261006270341|DC30004/MC30053|cafee gerbang|085280416214"/>
    <s v="MYDIGIBIZPARTNER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3:25:20"/>
    <d v="2026-10-07T11:00:00"/>
    <m/>
    <s v="PS"/>
    <s v="GENTENG"/>
    <s v="NO ADDON"/>
    <n v="20261006"/>
    <s v="Completed"/>
    <s v="HSI Bisnis Promo Hari Pelanggan Nasional PSB 70% - 100 Mbps"/>
    <s v="INDIBIZ"/>
    <m/>
    <m/>
    <d v="2026-10-07T11:00:00"/>
    <s v="2026-10-07 11:00:00 | Tanggal pemasangan : 07 OKTOBER 2026 Jam pemasangan : pagi/siang Info Tambahan : Hubungi pelanggan dulu sebelum ke lokasi terima kasih"/>
    <n v="2026"/>
    <n v="10"/>
    <n v="6"/>
    <d v="2026-10-06T00:00:00"/>
    <n v="-1.4583333333357587"/>
    <x v="0"/>
  </r>
  <r>
    <n v="1316"/>
    <n v="1002621356"/>
    <n v="3"/>
    <x v="5"/>
    <n v="5"/>
    <s v="JEMBER"/>
    <s v="BANYUWANGI"/>
    <s v="KBR"/>
    <s v="REG"/>
    <s v="AO"/>
    <x v="0"/>
    <s v="1P INET"/>
    <s v="Completed (PS)"/>
    <s v="RBS-Regional 3"/>
    <d v="2026-10-04T12:26:38"/>
    <d v="2026-10-06T13:36:51"/>
    <n v="69403861"/>
    <m/>
    <n v="152520202480"/>
    <s v="PKBM SENTOSA"/>
    <s v="ODP-KBR-FC/29 FC/D01/29.01"/>
    <s v="WO065701658"/>
    <m/>
    <m/>
    <m/>
    <n v="113.982499502599"/>
    <n v="-8.29811331704847"/>
    <s v="MD|MYDB-20261004270254|DC30004/MC30050|PKBM SENTOSA|085230787979"/>
    <s v="MYDIGIBIZPARTNER"/>
    <m/>
    <m/>
    <m/>
    <m/>
    <m/>
    <m/>
    <m/>
    <m/>
    <s v="Management Janji"/>
    <s v="2026-10-05 11:00:00 | No HP : 085230787979 No Alt : - M Janji : 05 Oktober 2026 Jam Pasang : Pagi / Siang Note : hubungi pelanggan jika ingin kelokasi "/>
    <s v="FCC"/>
    <d v="2026-04-10T12:40:34"/>
    <d v="2026-10-05T11:00:00"/>
    <m/>
    <s v="PS"/>
    <s v="GENTENG"/>
    <s v="NO ADDON"/>
    <n v="20261006"/>
    <s v="Completed"/>
    <s v="HSI Bisnis Promo Hari Pelanggan Nasional PSB 70% - 100 Mbps"/>
    <s v="INDIBIZ"/>
    <m/>
    <m/>
    <d v="2026-10-05T11:00:00"/>
    <s v="2026-10-05 11:00:00 | No HP : 085230787979 No Alt : - M Janji : 05 Oktober 2026 Jam Pasang : Pagi / Siang Note : hubungi pelanggan jika ingin kelokasi "/>
    <n v="2026"/>
    <n v="10"/>
    <n v="6"/>
    <d v="2026-10-06T00:00:00"/>
    <n v="0.54166666666424135"/>
    <x v="0"/>
  </r>
  <r>
    <n v="1317"/>
    <n v="1002632780"/>
    <n v="3"/>
    <x v="5"/>
    <n v="5"/>
    <s v="JEMBER"/>
    <s v="BANYUWANGI"/>
    <s v="KBR"/>
    <s v="REG"/>
    <s v="AO"/>
    <x v="0"/>
    <s v="1P INET"/>
    <s v="Completed (PS)"/>
    <s v="RBS-Regional 3"/>
    <d v="2026-10-12T12:28:39"/>
    <d v="2026-10-13T13:18:39"/>
    <n v="69408587"/>
    <m/>
    <n v="152520202611"/>
    <s v="MTSN 11 BANYUWANGI"/>
    <s v="ODP-KBR-FB/16 FB/D02/16.01"/>
    <s v="WO066250519"/>
    <m/>
    <m/>
    <m/>
    <n v="113.9877656"/>
    <n v="-8.2892375000000005"/>
    <s v="MD|MYDB-20261012270611|DN00001/MN01010|MTSN 11 BANYUWANGI|082334666388"/>
    <s v="MYDIGIBIZPARTNER"/>
    <m/>
    <m/>
    <m/>
    <m/>
    <m/>
    <m/>
    <m/>
    <m/>
    <s v="Management Janji"/>
    <s v="2026-10-13 11:00:00 | Tanggal pemasangan: 13/10//2026 Jam pemasangan : pagi/siang Info Tambahan : Hubungi pelanggan dulu sebelum ke lokasi. terima kasih"/>
    <s v="FCC"/>
    <d v="2026-12-10T12:55:28"/>
    <d v="2026-10-13T11:00:00"/>
    <m/>
    <s v="PS"/>
    <s v="GENTENG"/>
    <s v="NETMONK"/>
    <n v="20261013"/>
    <s v="Completed"/>
    <s v="HSI Bisnis Bundling Netmonk Promo 2026 PSB 70% - 200 Mbps"/>
    <s v="INDIBIZ"/>
    <m/>
    <m/>
    <d v="2026-10-13T11:00:00"/>
    <s v="2026-10-13 11:00:00 | Tanggal pemasangan: 13/10//2026 Jam pemasangan : pagi/siang Info Tambahan : Hubungi pelanggan dulu sebelum ke lokasi. terima kasih"/>
    <n v="2026"/>
    <n v="10"/>
    <n v="13"/>
    <d v="2026-10-13T00:00:00"/>
    <n v="-0.45833333333575865"/>
    <x v="0"/>
  </r>
  <r>
    <n v="1318"/>
    <n v="1002635967"/>
    <n v="3"/>
    <x v="5"/>
    <n v="5"/>
    <s v="JEMBER"/>
    <s v="BANYUWANGI"/>
    <s v="KBR"/>
    <s v="REG"/>
    <s v="AO"/>
    <x v="0"/>
    <s v="1P INET"/>
    <s v="Completed (PS)"/>
    <s v="RBS-Regional 3"/>
    <d v="2026-10-14T08:08:41"/>
    <d v="2026-10-14T19:54:55"/>
    <n v="69409786"/>
    <m/>
    <n v="152520202613"/>
    <s v="GARUS SUMBER BERINGIN"/>
    <s v="ODP-KBR-FD/28 FD/D04/28.01"/>
    <s v="WO066373814"/>
    <m/>
    <m/>
    <m/>
    <n v="113.95618133246801"/>
    <n v="-8.27663420163144"/>
    <s v="MD|MYDB-20261014270712|DC30004/MC30050|GARUS SUMBER BERINGIN|08139332905"/>
    <s v="MYDIGIBIZPARTNER"/>
    <m/>
    <m/>
    <m/>
    <m/>
    <m/>
    <m/>
    <m/>
    <m/>
    <s v="Management Janji"/>
    <s v="2026-10-15 08:00:00 | Nama PIC : bapak bahrudin No HP : 08139332905 Alt :  M Janji : (KAMIS/15/OKTOBER/2026) jam Pasang : 09:00 Note : hubungi pelanggan jika ingin kelokasi"/>
    <s v="FCC"/>
    <s v="14-10-2026 08:09:55"/>
    <d v="2026-10-15T08:00:00"/>
    <m/>
    <s v="PS"/>
    <s v="GENTENG"/>
    <s v="NETMONK"/>
    <n v="20261014"/>
    <s v="Completed"/>
    <s v="HSI Bisnis Bundling Netmonk Promo 2026 PSB 70% - 300 Mbps"/>
    <s v="INDIBIZ"/>
    <m/>
    <m/>
    <d v="2026-10-15T08:00:00"/>
    <s v="2026-10-15 08:00:00 | Nama PIC : bapak bahrudin No HP : 08139332905 Alt :  M Janji : (KAMIS/15/OKTOBER/2026) jam Pasang : 09:00 Note : hubungi pelanggan jika ingin kelokasi"/>
    <n v="2026"/>
    <n v="10"/>
    <n v="14"/>
    <d v="2026-10-14T00:00:00"/>
    <n v="-1.3333333333357587"/>
    <x v="0"/>
  </r>
  <r>
    <n v="1319"/>
    <n v="1002636784"/>
    <n v="3"/>
    <x v="5"/>
    <n v="5"/>
    <s v="JEMBER"/>
    <s v="BANYUWANGI"/>
    <s v="MCR"/>
    <s v="REG"/>
    <s v="AO"/>
    <x v="0"/>
    <s v="1P INET"/>
    <s v="Completed (PS)"/>
    <s v="RBS-Regional 3"/>
    <d v="2026-10-14T13:25:41"/>
    <d v="2026-10-14T17:54:32"/>
    <n v="69410148"/>
    <m/>
    <n v="152522206075"/>
    <s v="SATRIA CELL SUKOSARI"/>
    <s v="ODP-MCR-FG/12 FG/D02/12.01"/>
    <s v="WO066404605"/>
    <m/>
    <m/>
    <m/>
    <n v="114.3194855"/>
    <n v="-8.42312879999999"/>
    <s v="|MC30042|MYIA-086054821785/POI/INDAH RATNASARI /082321085265/arseniobariemahardika@gmail.com"/>
    <s v="MYIB_ASSISTANT"/>
    <m/>
    <m/>
    <m/>
    <m/>
    <m/>
    <m/>
    <m/>
    <m/>
    <s v="Management Janji"/>
    <s v="2026-10-15 11:00:00 | Jam Pemasangan : 08:00 - 12.00 Tanggal Pemasangan : KAMIS 15 OKTOBER 2026 Info Tambahan : Hubungi pelanggan sebelum datang ke lokasi"/>
    <s v="FCC"/>
    <s v="14-10-2026 13:39:48"/>
    <d v="2026-10-15T11:00:00"/>
    <m/>
    <s v="PS"/>
    <s v="BANYUWANGI"/>
    <s v="NO ADDON"/>
    <n v="20261014"/>
    <s v="Completed"/>
    <s v="HSI Bisnis Khusus Winback PSB 70% - 300 Mbps"/>
    <s v="INDIBIZ"/>
    <m/>
    <m/>
    <d v="2026-10-15T11:00:00"/>
    <s v="2026-10-15 11:00:00 | Jam Pemasangan : 08:00 - 12.00 Tanggal Pemasangan : KAMIS 15 OKTOBER 2026 Info Tambahan : Hubungi pelanggan sebelum datang ke lokasi"/>
    <n v="2026"/>
    <n v="10"/>
    <n v="14"/>
    <d v="2026-10-14T00:00:00"/>
    <n v="-1.4583333333357587"/>
    <x v="0"/>
  </r>
  <r>
    <n v="1320"/>
    <n v="1002638444"/>
    <n v="3"/>
    <x v="5"/>
    <n v="5"/>
    <s v="JEMBER"/>
    <s v="BANYUWANGI"/>
    <s v="MCR"/>
    <s v="REG"/>
    <s v="AO"/>
    <x v="0"/>
    <s v="1P INET"/>
    <s v="Completed (PS)"/>
    <s v="RBS-Regional 3"/>
    <d v="2026-10-15T13:20:40"/>
    <d v="2026-10-15T17:04:55"/>
    <n v="69410808"/>
    <m/>
    <n v="152522206242"/>
    <s v="SATRIA CELL SUKOSARI"/>
    <s v="ODP-MCR-FG/12 FG/D02/12.01"/>
    <s v="WO066476319"/>
    <m/>
    <m/>
    <m/>
    <n v="114.3194855"/>
    <n v="-8.42312879999999"/>
    <s v="|MC30042|MYIA-056003649936/POI/INDAH RATNASARI /081214725403/arseniobariemahardika@gmail.com"/>
    <s v="MYIB_ASSISTANT"/>
    <m/>
    <m/>
    <m/>
    <m/>
    <m/>
    <m/>
    <m/>
    <m/>
    <s v="Management Janji"/>
    <s v="2026-10-16 11:00:00 | Tanggal Pemasangan : 16 Oktober 2026 Jam Pemasangan : 08:00 15:00 Info Tambahan : Hubungi pelanggan dulu sebelum ke lokasi terimakasih"/>
    <s v="FCC"/>
    <s v="15-10-2026 13:25:34"/>
    <d v="2026-10-16T11:00:00"/>
    <m/>
    <s v="PS"/>
    <s v="BANYUWANGI"/>
    <s v="NO ADDON"/>
    <n v="20261015"/>
    <s v="Completed"/>
    <s v="HSI Bisnis Khusus Winback PSB 70% - 300 Mbps"/>
    <s v="INDIBIZ"/>
    <m/>
    <m/>
    <d v="2026-10-16T11:00:00"/>
    <s v="2026-10-16 11:00:00 | Tanggal Pemasangan : 16 Oktober 2026 Jam Pemasangan : 08:00 15:00 Info Tambahan : Hubungi pelanggan dulu sebelum ke lokasi terimakasih"/>
    <n v="2026"/>
    <n v="10"/>
    <n v="15"/>
    <d v="2026-10-15T00:00:00"/>
    <n v="-1.4583333333357587"/>
    <x v="0"/>
  </r>
  <r>
    <n v="1321"/>
    <n v="1002618758"/>
    <n v="3"/>
    <x v="5"/>
    <n v="5"/>
    <s v="JEMBER"/>
    <s v="BANYUWANGI"/>
    <s v="PSG"/>
    <s v="REG"/>
    <s v="AO"/>
    <x v="0"/>
    <s v="1P INET"/>
    <s v="Completed (PS)"/>
    <s v="RBS-Regional 3"/>
    <d v="2026-10-01T17:49:34"/>
    <d v="2026-10-02T11:31:46"/>
    <n v="69402657"/>
    <m/>
    <n v="152521203623"/>
    <s v="toko kembar kesilir"/>
    <s v="ODP-PSG-FA/36 FA/D01/36.01"/>
    <s v="WO065523367"/>
    <m/>
    <m/>
    <m/>
    <n v="114.048638418316"/>
    <n v="-8.5835215538648306"/>
    <s v="MD|MYDB-20261001270112|DC30004/MC30053|toko kembar kesilir|082139299633"/>
    <s v="MYDIGIBIZPARTNER"/>
    <m/>
    <m/>
    <m/>
    <m/>
    <m/>
    <m/>
    <m/>
    <m/>
    <s v="Management Janji"/>
    <s v="2026-10-02 15:00:00 | Nama Pic : IBU SITI No Hp Pic : 082139299633 Jam Pemasangan : 08:00 - 12.00 Tanggal Pemasangan : JUMAT 2 OKTOBER 2026 Info Tambahan : Hubungi pelanggan sebelum datang ke lokasi"/>
    <s v="FCC"/>
    <d v="2026-01-10T17:55:32"/>
    <d v="2026-10-02T15:00:00"/>
    <m/>
    <s v="PS"/>
    <s v="GENTENG"/>
    <s v="NO ADDON"/>
    <n v="20261002"/>
    <s v="Completed"/>
    <s v="HSI Bisnis Promo Hari Pelanggan Nasional PSB 70% - 100 Mbps"/>
    <s v="INDIBIZ"/>
    <m/>
    <m/>
    <d v="2026-10-02T15:00:00"/>
    <s v="2026-10-02 15:00:00 | Nama Pic : IBU SITI No Hp Pic : 082139299633 Jam Pemasangan : 08:00 - 12.00 Tanggal Pemasangan : JUMAT 2 OKTOBER 2026 Info Tambahan : Hubungi pelanggan sebelum datang ke lokasi"/>
    <n v="2026"/>
    <n v="10"/>
    <n v="2"/>
    <d v="2026-10-02T00:00:00"/>
    <n v="-0.625"/>
    <x v="0"/>
  </r>
  <r>
    <n v="1322"/>
    <n v="1002632380"/>
    <n v="3"/>
    <x v="5"/>
    <n v="5"/>
    <s v="JEMBER"/>
    <s v="BANYUWANGI"/>
    <s v="RGJ"/>
    <s v="REG"/>
    <s v="AO"/>
    <x v="0"/>
    <m/>
    <s v="Completed (PS)"/>
    <s v="RBS-Regional 3"/>
    <d v="2026-10-12T10:32:08"/>
    <d v="2026-10-13T19:14:34"/>
    <n v="69408444"/>
    <m/>
    <n v="152516207627"/>
    <s v="PT KENCANA MAJU BERSAMA"/>
    <s v="ODP-RGJ-FD/54"/>
    <s v="WO066246676"/>
    <m/>
    <m/>
    <m/>
    <n v="114.287961493243"/>
    <n v="-8.3388580549257707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10-13 08:00:00|Nama PIC : IBU HERMIN No HP : 085648550065 Alt :  M Janji : (SELASA/13/OKTOBER/2026) jam Pasang : 09:00 Note : hubungi pelanggan jika ingin kelokasi|40961371|MYDITA"/>
    <s v="FCC"/>
    <d v="2026-12-10T10:55:25"/>
    <d v="2026-10-13T08:00:00"/>
    <m/>
    <s v="PS"/>
    <s v="BANYUWANGI"/>
    <s v="NO ADDON"/>
    <n v="20261013"/>
    <s v="Completed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10-13T08:00:00"/>
    <s v="2026-10-13 08:00:00|Nama PIC : IBU HERMIN No HP : 085648550065 Alt :  M Janji : (SELASA/13/OKTOBER/2026) jam Pasang : 09:00 Note : hubungi pelanggan jika ingin kelokasi|40961371|MYDITA"/>
    <n v="2026"/>
    <n v="10"/>
    <n v="13"/>
    <d v="2026-10-13T00:00:00"/>
    <n v="-0.33333333333575865"/>
    <x v="0"/>
  </r>
  <r>
    <n v="1323"/>
    <n v="1002622458"/>
    <n v="3"/>
    <x v="5"/>
    <n v="5"/>
    <s v="JEMBER"/>
    <s v="BANYUWANGI"/>
    <s v="WSO"/>
    <s v="REG"/>
    <s v="AO"/>
    <x v="0"/>
    <m/>
    <s v="Completed (PS)"/>
    <s v="RBS-Regional 3"/>
    <d v="2026-10-05T13:37:19"/>
    <d v="2026-10-07T09:19:49"/>
    <n v="69404365"/>
    <m/>
    <n v="152518202041"/>
    <s v="BMT UGT CABANG WONGSOREJO"/>
    <s v="ODP-WSO-FD/16"/>
    <s v="WO065788677"/>
    <m/>
    <m/>
    <m/>
    <n v="114.40366419999999"/>
    <n v="-7.9987057999999998"/>
    <s v="AMRBS/403164/DIMAS ARFIANSYAH /R3/JATIM TIMUR/WINBACK 2.0 HSI B2B (1:1) 50MBPS 355RB PSB DISC 70%/AGUS WIDAYAT 0/Bmtugtnusantaracabwongsorejo@gmail.com"/>
    <s v="Amex"/>
    <m/>
    <m/>
    <m/>
    <m/>
    <m/>
    <m/>
    <m/>
    <m/>
    <s v="Management Janji"/>
    <s v="2026-10-06 15:00:00|No HP : 085331061615 No Alt : - M Janji : 09 Oktober 2026 Jam Pasang : Pagi / Siang Note : hubungi pelanggan jika ingin kelokasi |40000802|MYDITA"/>
    <s v="FCC"/>
    <d v="2026-05-10T13:40:15"/>
    <d v="2026-10-06T15:00:00"/>
    <m/>
    <s v="PS"/>
    <s v="BANYUWANGI"/>
    <s v="NO ADDON"/>
    <n v="202610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6T15:00:00"/>
    <s v="2026-10-06 15:00:00|No HP : 085331061615 No Alt : - M Janji : 09 Oktober 2026 Jam Pasang : Pagi / Siang Note : hubungi pelanggan jika ingin kelokasi |40000802|MYDITA"/>
    <n v="2026"/>
    <n v="10"/>
    <n v="7"/>
    <d v="2026-10-07T00:00:00"/>
    <n v="0.375"/>
    <x v="0"/>
  </r>
  <r>
    <n v="1324"/>
    <n v="1002620410"/>
    <n v="3"/>
    <x v="5"/>
    <n v="5"/>
    <s v="JEMBER"/>
    <s v="BONDOWOSO"/>
    <s v="BOW"/>
    <s v="REG"/>
    <s v="AO"/>
    <x v="0"/>
    <s v="1P INET"/>
    <s v="Completed (PS)"/>
    <s v="RBS-Regional 3"/>
    <d v="2026-10-02T16:13:35"/>
    <d v="2026-10-03T13:57:38"/>
    <n v="69403306"/>
    <m/>
    <n v="152507223987"/>
    <s v="UPTD SPF SDN KALITAPEN 1 u Ruang LAB"/>
    <s v="ODP-BOW-FE/15 FE/D01/15.01"/>
    <s v="WO065597530"/>
    <m/>
    <m/>
    <m/>
    <n v="113.9235102"/>
    <n v="-7.8683870000000002"/>
    <s v="|MN00239|MYIA-024451362975/POI/bu Maria Nur Hasanah/082330523165/sdnkalitapen1@gmail.com"/>
    <s v="MYIB_ASSISTANT"/>
    <m/>
    <m/>
    <m/>
    <m/>
    <m/>
    <m/>
    <m/>
    <m/>
    <s v="Management Janji"/>
    <s v="2026-10-03 15:00:00 | Tanggal pemasangan: 03/10/2026 Jam pemasangan : pagi / siang Info Tambahan : Hubungi pelanggan dulu sebelum ke lokasi. terima kasih"/>
    <s v="FCC"/>
    <d v="2026-02-10T16:25:45"/>
    <d v="2026-10-03T15:00:00"/>
    <m/>
    <s v="PS"/>
    <s v="BONDOWOSO"/>
    <s v="NO ADDON"/>
    <n v="20261003"/>
    <s v="Completed"/>
    <s v="HSI Bisnis Basic Promo Hari Pelanggan Nasional PSB 70% - 75 Mbps"/>
    <s v="INDIBIZ"/>
    <m/>
    <m/>
    <d v="2026-10-03T15:00:00"/>
    <s v="2026-10-03 15:00:00 | Tanggal pemasangan: 03/10/2026 Jam pemasangan : pagi / siang Info Tambahan : Hubungi pelanggan dulu sebelum ke lokasi. terima kasih"/>
    <n v="2026"/>
    <n v="10"/>
    <n v="3"/>
    <d v="2026-10-03T00:00:00"/>
    <n v="-0.625"/>
    <x v="0"/>
  </r>
  <r>
    <n v="1325"/>
    <n v="1002621925"/>
    <n v="3"/>
    <x v="5"/>
    <n v="5"/>
    <s v="JEMBER"/>
    <s v="BONDOWOSO"/>
    <s v="BOW"/>
    <s v="REG"/>
    <s v="AO"/>
    <x v="0"/>
    <s v="1P INET"/>
    <s v="Completed (PS)"/>
    <s v="RBS-Regional 3"/>
    <d v="2026-10-05T10:22:36"/>
    <d v="2026-10-05T20:57:08"/>
    <n v="69404138"/>
    <m/>
    <n v="152507224000"/>
    <s v="RUMAH KOST BU SITI"/>
    <s v="ODP-BOW-FA/14 FA/D04/04.14"/>
    <s v="WO065747638"/>
    <m/>
    <m/>
    <m/>
    <n v="113.810461238548"/>
    <n v="-7.9427268156077897"/>
    <s v="|MN02331|MYIA-055371063228/POI/SITI ROFI&amp; 39;AH/087841084900/sitiropiah0866@gmail.com"/>
    <s v="MYIB_ASSISTANT"/>
    <m/>
    <m/>
    <m/>
    <m/>
    <m/>
    <m/>
    <m/>
    <m/>
    <s v="Management Janji"/>
    <s v="2026-10-06 08:00:00 | Nama PIC : Ibu Siti No HP : 087841084900 Alt : - M Janji : 06 Okt 2026 Jam Pasang : Pagi / Siang Note : hubungi pelanggan jika ingin kelokasi "/>
    <s v="FCC"/>
    <d v="2026-05-10T10:40:08"/>
    <d v="2026-10-06T08:00:00"/>
    <m/>
    <s v="PS"/>
    <s v="BONDOWOSO"/>
    <s v="NETMONK"/>
    <n v="20261005"/>
    <s v="Completed"/>
    <s v="HSI Bisnis Bundling Netmonk Dual Band Promo H2 2026 PSB 70% - 100 Mbps"/>
    <s v="INDIBIZ"/>
    <m/>
    <m/>
    <d v="2026-10-06T08:00:00"/>
    <s v="2026-10-06 08:00:00 | Nama PIC : Ibu Siti No HP : 087841084900 Alt : - M Janji : 06 Okt 2026 Jam Pasang : Pagi / Siang Note : hubungi pelanggan jika ingin kelokasi "/>
    <n v="2026"/>
    <n v="10"/>
    <n v="5"/>
    <d v="2026-10-05T00:00:00"/>
    <n v="-1.3333333333357587"/>
    <x v="0"/>
  </r>
  <r>
    <n v="1326"/>
    <n v="1002625471"/>
    <n v="3"/>
    <x v="5"/>
    <n v="5"/>
    <s v="JEMBER"/>
    <s v="BONDOWOSO"/>
    <s v="BOW"/>
    <s v="REG"/>
    <s v="AO"/>
    <x v="0"/>
    <s v="1P INET"/>
    <s v="Completed (PS)"/>
    <s v="RBS-Regional 3"/>
    <d v="2026-10-07T09:38:39"/>
    <d v="2026-10-07T19:17:17"/>
    <n v="69405510"/>
    <m/>
    <n v="152507224183"/>
    <s v="RUMAH KOST HAMID"/>
    <s v="ODP-BOW-FX/21 FX/D02/21.01"/>
    <s v="WO065909003"/>
    <m/>
    <m/>
    <m/>
    <n v="113.776504"/>
    <n v="-8.0299160000000001"/>
    <s v="|MN02617|MYIA-078415786294/POI/HAMID/085786480886/bazdru80@gmail.com"/>
    <s v="MYIB_ASSISTANT"/>
    <m/>
    <m/>
    <m/>
    <m/>
    <m/>
    <m/>
    <m/>
    <m/>
    <s v="Management Janji"/>
    <s v="2026-10-08 08:00:00 | Tanggal Pemasangan : 08 Oktober 2026 Jam Pemasangan : 08:00 15:00 Info Tambahan : Hubungi pelanggan dulu sebelum ke lokasi terimakasih"/>
    <s v="FCC"/>
    <d v="2026-07-10T09:40:14"/>
    <d v="2026-10-08T08:00:00"/>
    <m/>
    <s v="PS"/>
    <s v="BONDOWOSO"/>
    <s v="NETMONK"/>
    <n v="20261007"/>
    <s v="Completed"/>
    <s v="HSI Bisnis Bundling Netmonk Promo H2 2026 PSB 70% - 300 Mbps"/>
    <s v="INDIBIZ"/>
    <m/>
    <m/>
    <d v="2026-10-08T08:00:00"/>
    <s v="2026-10-08 08:00:00 | Tanggal Pemasangan : 08 Oktober 2026 Jam Pemasangan : 08:00 15:00 Info Tambahan : Hubungi pelanggan dulu sebelum ke lokasi terimakasih"/>
    <n v="2026"/>
    <n v="10"/>
    <n v="7"/>
    <d v="2026-10-07T00:00:00"/>
    <n v="-1.3333333333357587"/>
    <x v="0"/>
  </r>
  <r>
    <n v="1327"/>
    <n v="1002631897"/>
    <n v="3"/>
    <x v="5"/>
    <n v="5"/>
    <s v="JEMBER"/>
    <s v="BONDOWOSO"/>
    <s v="BOW"/>
    <s v="REG"/>
    <s v="AO"/>
    <x v="0"/>
    <s v="1P INET"/>
    <s v="Completed (PS)"/>
    <s v="RBS-Regional 3"/>
    <d v="2026-10-12T08:08:34"/>
    <d v="2026-10-12T14:23:34"/>
    <n v="69408301"/>
    <m/>
    <n v="152507224364"/>
    <s v="RUMAH KOST HARIS"/>
    <s v="ODP-BOW-FAA/47 FAA/D04/47.01"/>
    <s v="WO066224355"/>
    <m/>
    <m/>
    <m/>
    <n v="113.78679574370599"/>
    <n v="-7.9237612329649396"/>
    <s v="|MC30175|MYIA-037558232562/POI/HARIS /085869494013/muhyidservis@gmail.com"/>
    <s v="MYIB_ASSISTANT"/>
    <m/>
    <m/>
    <m/>
    <m/>
    <m/>
    <m/>
    <m/>
    <m/>
    <s v="Management Janji"/>
    <s v="2026-10-13 08:00:00 | Tanggal Pemasangan : 13 Oktober 2026 Jam Pemasangan : 08:00 15:00 Info Tambahan : Hubungi pelanggan dulu sebelum ke lokasi terimakasih"/>
    <s v="FCC"/>
    <d v="2026-12-10T08:25:13"/>
    <d v="2026-10-13T08:00:00"/>
    <m/>
    <s v="PS"/>
    <s v="BONDOWOSO"/>
    <s v="OCA"/>
    <n v="20261012"/>
    <s v="Completed"/>
    <s v="HSI Bisnis Bundling OCA Breach Checker Promo H2 2026 PSB 70% - 150 Mbps"/>
    <s v="INDIBIZ"/>
    <m/>
    <m/>
    <d v="2026-10-13T08:00:00"/>
    <s v="2026-10-13 08:00:00 | Tanggal Pemasangan : 13 Oktober 2026 Jam Pemasangan : 08:00 15:00 Info Tambahan : Hubungi pelanggan dulu sebelum ke lokasi terimakasih"/>
    <n v="2026"/>
    <n v="10"/>
    <n v="12"/>
    <d v="2026-10-12T00:00:00"/>
    <n v="-1.3333333333357587"/>
    <x v="0"/>
  </r>
  <r>
    <n v="1328"/>
    <n v="1002634041"/>
    <n v="3"/>
    <x v="5"/>
    <n v="5"/>
    <s v="JEMBER"/>
    <s v="BONDOWOSO"/>
    <s v="BOW"/>
    <s v="REG"/>
    <s v="AO"/>
    <x v="0"/>
    <s v="1P INET"/>
    <s v="Completed (PS)"/>
    <s v="RBS-Regional 3"/>
    <d v="2026-10-13T08:50:35"/>
    <d v="2026-10-13T21:31:09"/>
    <n v="69409049"/>
    <m/>
    <n v="152507224545"/>
    <s v="TOKO ALEX SANDRA"/>
    <s v="ODP-BOW-FG/35 FG/D01/35.01"/>
    <s v="WO066303895"/>
    <m/>
    <m/>
    <m/>
    <n v="113.851576800603"/>
    <n v="-7.8877772110974398"/>
    <s v="|MC30175|MYIA-041807458296/POI/ALEX SANDRA/085869494014/vivin8339@gmail.com"/>
    <s v="MYIB_ASSISTANT"/>
    <m/>
    <m/>
    <m/>
    <m/>
    <m/>
    <m/>
    <m/>
    <m/>
    <s v="Management Janji"/>
    <s v="2026-10-14 11:00:00 | Tanggal: 14/10/2026 Jam Pasang: Siang Note: Hubungi sebelum ke lokasi, terimakasih. "/>
    <s v="FCC"/>
    <s v="13-10-2026 08:55:14"/>
    <d v="2026-10-14T11:00:00"/>
    <m/>
    <s v="PS"/>
    <s v="BONDOWOSO"/>
    <s v="OCA"/>
    <n v="20261013"/>
    <s v="Completed"/>
    <s v="HSI Bisnis Bundling OCA Breach Checker Promo H2 2026 PSB 70% - 300 Mbps"/>
    <s v="INDIBIZ"/>
    <m/>
    <m/>
    <d v="2026-10-14T11:00:00"/>
    <s v="2026-10-14 11:00:00 | Tanggal: 14/10/2026 Jam Pasang: Siang Note: Hubungi sebelum ke lokasi, terimakasih. "/>
    <n v="2026"/>
    <n v="10"/>
    <n v="13"/>
    <d v="2026-10-13T00:00:00"/>
    <n v="-1.4583333333357587"/>
    <x v="0"/>
  </r>
  <r>
    <n v="1329"/>
    <n v="1002636697"/>
    <n v="3"/>
    <x v="5"/>
    <n v="5"/>
    <s v="JEMBER"/>
    <s v="BONDOWOSO"/>
    <s v="BOW"/>
    <s v="REG"/>
    <s v="AO"/>
    <x v="0"/>
    <s v="1P INET"/>
    <s v="Completed (PS)"/>
    <s v="RBS-Regional 3"/>
    <d v="2026-10-14T12:50:41"/>
    <d v="2026-10-14T19:39:44"/>
    <n v="69410075"/>
    <m/>
    <n v="152507224549"/>
    <s v="Rumah Kost Wawan"/>
    <s v="ODP-BOW-FE/08 FE/D01/05.08"/>
    <s v="WO066401182"/>
    <m/>
    <m/>
    <m/>
    <n v="113.90292548796999"/>
    <n v="-7.88085444626675"/>
    <s v="|MN02331|MYIA-038342917497/POI/Wawan Purwanto/082333561868/wawanpirang22@gmail.com"/>
    <s v="MYIB_ASSISTANT"/>
    <m/>
    <m/>
    <m/>
    <m/>
    <m/>
    <m/>
    <m/>
    <m/>
    <s v="Management Janji"/>
    <s v="2026-10-15 11:00:00 | No HP : 082333561868 No Alt : - M Janji : 15 Oktober  2026 Jam Pasang : Pagi / Siang Note : hubungi pelanggan jika ingin kelokasi "/>
    <s v="FCC"/>
    <s v="14-10-2026 12:54:45"/>
    <d v="2026-10-15T11:00:00"/>
    <m/>
    <s v="PS"/>
    <s v="BONDOWOSO"/>
    <s v="NETMONK"/>
    <n v="20261014"/>
    <s v="Completed"/>
    <s v="HSI Bisnis Bundling Netmonk PSB 70% Promo - 200 Mbps"/>
    <s v="INDIBIZ"/>
    <m/>
    <m/>
    <d v="2026-10-15T11:00:00"/>
    <s v="2026-10-15 11:00:00 | No HP : 082333561868 No Alt : - M Janji : 15 Oktober  2026 Jam Pasang : Pagi / Siang Note : hubungi pelanggan jika ingin kelokasi "/>
    <n v="2026"/>
    <n v="10"/>
    <n v="14"/>
    <d v="2026-10-14T00:00:00"/>
    <n v="-1.4583333333357587"/>
    <x v="0"/>
  </r>
  <r>
    <n v="1330"/>
    <n v="1002627175"/>
    <n v="3"/>
    <x v="5"/>
    <n v="5"/>
    <s v="JEMBER"/>
    <s v="BONDOWOSO"/>
    <s v="PRJ"/>
    <s v="REG"/>
    <s v="AO"/>
    <x v="0"/>
    <s v="1P INET"/>
    <s v="Completed (PS)"/>
    <s v="RBS-Regional 3"/>
    <d v="2026-10-08T09:11:34"/>
    <d v="2026-10-08T16:32:51"/>
    <n v="69406241"/>
    <m/>
    <n v="152526201942"/>
    <s v="RUMAH KOST IZZATUN NAFSIN"/>
    <s v="ODP-PRJ-FB/47 FB/D05/47.01"/>
    <s v="WO065985172"/>
    <m/>
    <m/>
    <m/>
    <n v="113.991360584712"/>
    <n v="-7.7810560286213102"/>
    <s v="|MC30175|MYIA-046510698333/POI/Izzatun Nafsin Nisa/085869494124/izzatunrumahkost@gmail.com"/>
    <s v="MYIB_ASSISTANT"/>
    <m/>
    <m/>
    <m/>
    <m/>
    <m/>
    <m/>
    <m/>
    <m/>
    <s v="Management Janji"/>
    <s v="2026-10-09 11:00:00 | Tanggal: 9/10/2026 Jam Pasang: 08.00 - 12.00 Note: Hubungi sebelum ke lokasi, terimakasih. "/>
    <s v="FCC"/>
    <d v="2026-08-10T09:25:47"/>
    <d v="2026-10-09T11:00:00"/>
    <m/>
    <s v="PS"/>
    <s v="BONDOWOSO"/>
    <s v="NETMONK"/>
    <n v="20261008"/>
    <s v="Completed"/>
    <s v="HSI Bisnis Bundling Netmonk Promo H2 2026 PSB 70% - 300 Mbps"/>
    <s v="INDIBIZ"/>
    <m/>
    <m/>
    <d v="2026-10-09T11:00:00"/>
    <s v="2026-10-09 11:00:00 | Tanggal: 9/10/2026 Jam Pasang: 08.00 - 12.00 Note: Hubungi sebelum ke lokasi, terimakasih. "/>
    <n v="2026"/>
    <n v="10"/>
    <n v="8"/>
    <d v="2026-10-08T00:00:00"/>
    <n v="-1.4583333333357587"/>
    <x v="0"/>
  </r>
  <r>
    <n v="1331"/>
    <n v="1002633655"/>
    <n v="3"/>
    <x v="5"/>
    <n v="5"/>
    <s v="JEMBER"/>
    <s v="BONDOWOSO"/>
    <s v="PRJ"/>
    <s v="REG"/>
    <s v="AO"/>
    <x v="0"/>
    <s v="1P INET"/>
    <s v="Completed (PS)"/>
    <s v="RBS-Regional 3"/>
    <d v="2026-10-12T16:43:41"/>
    <d v="2026-10-13T14:35:16"/>
    <n v="69408922"/>
    <m/>
    <n v="152526201944"/>
    <s v="SDN 02 RAMBAN KULON"/>
    <s v="ODP-PRJ-FC/08 FC/D01/08.01"/>
    <s v="WO066281886"/>
    <m/>
    <m/>
    <m/>
    <n v="114.012206979095"/>
    <n v="-7.7781119750733296"/>
    <s v="MD|MYDB-20261012270647|DN00001/MN00906|SDN 02 RAMBAN KULON|082257529726"/>
    <s v="MYDIGIBIZPARTNER"/>
    <m/>
    <m/>
    <m/>
    <m/>
    <m/>
    <m/>
    <m/>
    <m/>
    <s v="Management Janji"/>
    <s v="2026-10-13 15:00:00 | Tanggal pemasangan : 13 Oct 2026 Jam pemasangan : 12.00 Info Tambahan : Hubungi pelanggan dulu sebelum ke lokasi terima kasih."/>
    <s v="FCC"/>
    <d v="2026-12-10T17:11:06"/>
    <d v="2026-10-13T15:00:00"/>
    <m/>
    <s v="PS"/>
    <s v="BONDOWOSO"/>
    <s v="NO ADDON"/>
    <n v="20261013"/>
    <s v="Completed"/>
    <s v="HSI Bisnis Promo Hari Pelanggan Nasional PSB 70% - 50 Mbps"/>
    <s v="INDIBIZ"/>
    <m/>
    <m/>
    <d v="2026-10-13T15:00:00"/>
    <s v="2026-10-13 15:00:00 | Tanggal pemasangan : 13 Oct 2026 Jam pemasangan : 12.00 Info Tambahan : Hubungi pelanggan dulu sebelum ke lokasi terima kasih."/>
    <n v="2026"/>
    <n v="10"/>
    <n v="13"/>
    <d v="2026-10-13T00:00:00"/>
    <n v="-0.625"/>
    <x v="0"/>
  </r>
  <r>
    <n v="1332"/>
    <n v="1002634812"/>
    <n v="3"/>
    <x v="5"/>
    <n v="5"/>
    <s v="JEMBER"/>
    <s v="BONDOWOSO"/>
    <s v="PRJ"/>
    <s v="REG"/>
    <s v="AO"/>
    <x v="0"/>
    <s v="1P INET"/>
    <s v="Completed (PS)"/>
    <s v="RBS-Regional 3"/>
    <d v="2026-10-13T11:56:39"/>
    <d v="2026-10-13T17:50:25"/>
    <n v="69409312"/>
    <m/>
    <n v="152526201945"/>
    <s v="RUMAH KOST SALIM ONE"/>
    <s v="ODP-PRJ-FB/59 FB/D06/59.01"/>
    <s v="WO066323348"/>
    <m/>
    <m/>
    <m/>
    <n v="113.98202294284199"/>
    <n v="-7.8171685693904198"/>
    <s v="|MC30175|MYIA-096400143578/POI/SALIM/085869494138/singabarong377@gmail.com"/>
    <s v="MYIB_ASSISTANT"/>
    <m/>
    <m/>
    <m/>
    <m/>
    <m/>
    <m/>
    <m/>
    <m/>
    <s v="Management Janji"/>
    <s v="2026-10-14 11:00:00 | Tanggal: 14/10/2026 Jam Pasang: 08.00 - 12.00 Note: Hubungi sebelum ke lokasi, terimakasih. "/>
    <s v="FCC"/>
    <s v="13-10-2026 12:10:23"/>
    <d v="2026-10-14T11:00:00"/>
    <m/>
    <s v="PS"/>
    <s v="BONDOWOSO"/>
    <s v="OCA"/>
    <n v="20261013"/>
    <s v="Completed"/>
    <s v="HSI Bisnis Bundling OCA Breach Checker Promo H2 2026 PSB 70% - 300 Mbps"/>
    <s v="INDIBIZ"/>
    <m/>
    <m/>
    <d v="2026-10-14T11:00:00"/>
    <s v="2026-10-14 11:00:00 | Tanggal: 14/10/2026 Jam Pasang: 08.00 - 12.00 Note: Hubungi sebelum ke lokasi, terimakasih. "/>
    <n v="2026"/>
    <n v="10"/>
    <n v="13"/>
    <d v="2026-10-13T00:00:00"/>
    <n v="-1.4583333333357587"/>
    <x v="0"/>
  </r>
  <r>
    <n v="1333"/>
    <n v="1002635331"/>
    <n v="3"/>
    <x v="5"/>
    <n v="5"/>
    <s v="JEMBER"/>
    <s v="BONDOWOSO"/>
    <s v="PRJ"/>
    <s v="REG"/>
    <s v="AO"/>
    <x v="0"/>
    <s v="1P INET"/>
    <s v="Completed (PS)"/>
    <s v="RBS-Regional 3"/>
    <d v="2026-10-13T14:57:39"/>
    <d v="2026-10-13T20:16:11"/>
    <n v="69409503"/>
    <m/>
    <n v="152526201946"/>
    <s v="RUMAH KOST YANTO"/>
    <s v="ODP-PRJ-FB/58 FB/D06/58.01"/>
    <s v="WO066343343"/>
    <m/>
    <m/>
    <m/>
    <n v="113.98714113735301"/>
    <n v="-7.8247358742100097"/>
    <s v="|MC30175|MYIA-013946889649/POI/Misyanto/085869494151/amirakece78@gmail.com"/>
    <s v="MYIB_ASSISTANT"/>
    <m/>
    <m/>
    <m/>
    <m/>
    <m/>
    <m/>
    <m/>
    <m/>
    <s v="Management Janji"/>
    <s v="2026-10-14 11:00:00 | Tanggal: 14/10/2026 Jam Pasang: 08.00 - 12.00 Note: Hubungi sebelum ke lokasi, terimakasih.  "/>
    <s v="FCC"/>
    <s v="13-10-2026 15:09:53"/>
    <d v="2026-10-14T11:00:00"/>
    <m/>
    <s v="PS"/>
    <s v="BONDOWOSO"/>
    <s v="OCA"/>
    <n v="20261013"/>
    <s v="Completed"/>
    <s v="HSI Bisnis Bundling OCA Breach Checker Promo H2 2026 PSB 70% - 300 Mbps"/>
    <s v="INDIBIZ"/>
    <m/>
    <m/>
    <d v="2026-10-14T11:00:00"/>
    <s v="2026-10-14 11:00:00 | Tanggal: 14/10/2026 Jam Pasang: 08.00 - 12.00 Note: Hubungi sebelum ke lokasi, terimakasih.  "/>
    <n v="2026"/>
    <n v="10"/>
    <n v="13"/>
    <d v="2026-10-13T00:00:00"/>
    <n v="-1.4583333333357587"/>
    <x v="0"/>
  </r>
  <r>
    <n v="1334"/>
    <n v="1002634492"/>
    <n v="3"/>
    <x v="5"/>
    <n v="5"/>
    <s v="JEMBER"/>
    <s v="BONDOWOSO"/>
    <s v="SKS"/>
    <s v="REG"/>
    <s v="AO"/>
    <x v="0"/>
    <s v="1P INET"/>
    <s v="Completed (PS)"/>
    <s v="RBS-Regional 3"/>
    <d v="2026-10-13T10:38:34"/>
    <d v="2026-10-13T15:08:15"/>
    <n v="69409187"/>
    <m/>
    <n v="152525202554"/>
    <s v="PT APLIKASI SEKOLAH TERPADU"/>
    <s v="ODP-SKS-FA/05 FA/D02/05.01"/>
    <s v="WO066314030"/>
    <m/>
    <m/>
    <m/>
    <n v="113.98232899999999"/>
    <n v="-7.960566"/>
    <s v="|MN00843|MYIA-034071102087/POI/DAUD ARAGA ABABIL/082334883036/aragaababil@gmail.com"/>
    <s v="MYIB_ASSISTANT"/>
    <m/>
    <m/>
    <m/>
    <m/>
    <m/>
    <m/>
    <m/>
    <m/>
    <s v="Management Janji"/>
    <s v="2026-10-14 08:00:00 | Tanggal Pemasangan : 14 Oktober 2026 Jam Pemasangan : 08:00 15:00 Info Tambahan : Hubungi pelanggan dulu sebelum ke lokasi terimakasih"/>
    <s v="FCC"/>
    <s v="13-10-2026 10:55:12"/>
    <d v="2026-10-14T08:00:00"/>
    <m/>
    <s v="PS"/>
    <s v="BONDOWOSO"/>
    <s v="NO ADDON"/>
    <n v="20261013"/>
    <s v="Completed"/>
    <s v="HSI Bisnis Promo Hari Pelanggan Nasional PSB 70% - 300 Mbps"/>
    <s v="INDIBIZ"/>
    <m/>
    <m/>
    <d v="2026-10-14T08:00:00"/>
    <s v="2026-10-14 08:00:00 | Tanggal Pemasangan : 14 Oktober 2026 Jam Pemasangan : 08:00 15:00 Info Tambahan : Hubungi pelanggan dulu sebelum ke lokasi terimakasih"/>
    <n v="2026"/>
    <n v="10"/>
    <n v="13"/>
    <d v="2026-10-13T00:00:00"/>
    <n v="-1.3333333333357587"/>
    <x v="0"/>
  </r>
  <r>
    <n v="1335"/>
    <n v="1002635151"/>
    <n v="3"/>
    <x v="5"/>
    <n v="5"/>
    <s v="JEMBER"/>
    <s v="BONDOWOSO"/>
    <s v="SKS"/>
    <s v="REG"/>
    <s v="AO"/>
    <x v="0"/>
    <s v="1P INET"/>
    <s v="98 | OSS - CANCEL COMPLETE"/>
    <s v="RBS-Regional 3"/>
    <d v="2026-10-13T14:04:41"/>
    <d v="2026-10-15T09:02:34"/>
    <n v="69409467"/>
    <m/>
    <n v="152525202555"/>
    <s v="PT Aplikasi Sekolah Terpadu"/>
    <s v="ODP-SKS-FA/05 FA/D02/05.01"/>
    <s v="WO066337121"/>
    <m/>
    <m/>
    <m/>
    <n v="113.982367"/>
    <n v="-7.9606380000000003"/>
    <s v="|MN00239|MYIA-051135007359/POI/Sumirah/082334883036/aragaababil@gmail.com"/>
    <s v="MYIB_ASSISTANT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4:25:23"/>
    <d v="2026-10-14T11:00:00"/>
    <s v="Kendala Lainnya"/>
    <s v="CANCEL"/>
    <s v="BONDOWOSO"/>
    <s v="NETMONK"/>
    <m/>
    <s v="Cancel Completed"/>
    <s v="HSI Bisnis Bundling Netmonk PSB 70% Promo - 300 Mbps"/>
    <s v="INDIBIZ"/>
    <m/>
    <m/>
    <d v="2026-10-14T11:00:00"/>
    <s v="2026-10-14 11:00:00 | Tanggal pemasangan : 14 OKTOBER 2026 Jam pemasangan : pagi/siang Info Tambahan : Hubungi pelanggan dulu sebelum ke lokasi terima kasih"/>
    <m/>
    <m/>
    <m/>
    <e v="#NUM!"/>
    <e v="#NUM!"/>
    <x v="1"/>
  </r>
  <r>
    <n v="1336"/>
    <n v="1002618623"/>
    <n v="3"/>
    <x v="5"/>
    <n v="5"/>
    <s v="JEMBER"/>
    <s v="SITUBONDO"/>
    <s v="MLD"/>
    <s v="REG"/>
    <s v="AO"/>
    <x v="0"/>
    <s v="1P INET"/>
    <s v="Completed (PS)"/>
    <s v="RBS-Regional 3"/>
    <d v="2026-10-01T16:43:40"/>
    <d v="2026-10-03T17:29:20"/>
    <n v="69402610"/>
    <m/>
    <n v="152529201365"/>
    <s v="TOKO M REJEKI"/>
    <s v="ODP-MLD-FD/05 FD/D02/05.01"/>
    <s v="WO065517329"/>
    <m/>
    <m/>
    <m/>
    <n v="113.803239"/>
    <n v="-7.776408"/>
    <s v="|MN00099|MYIA-038939789759/POI/RYAN EKA PRATAMA /0881027181373/ekapratamaryan@gmail.com"/>
    <s v="MYIB_ASSISTANT"/>
    <m/>
    <m/>
    <m/>
    <m/>
    <m/>
    <m/>
    <m/>
    <m/>
    <s v="Management Janji"/>
    <s v="2026-10-02 15:00:00 | Nama : RYAN No HP : 0881027181373 No Alt :  M Janji : 02/10/2026 Jam Pasang : Pagi  NoteÃ‚Â :  hubungi terlebih dahulu sebelum kelokasi "/>
    <s v="FCC"/>
    <d v="2026-01-10T17:25:35"/>
    <d v="2026-10-02T15:00:00"/>
    <m/>
    <s v="PS"/>
    <s v="SITUBONDO"/>
    <s v="NO ADDON"/>
    <n v="20261003"/>
    <s v="Completed"/>
    <s v="HSI Bisnis Khusus Winback PSB 70% - 200 Mbps"/>
    <s v="INDIBIZ"/>
    <m/>
    <m/>
    <d v="2026-10-02T15:00:00"/>
    <s v="2026-10-02 15:00:00 | Nama : RYAN No HP : 0881027181373 No Alt :  M Janji : 02/10/2026 Jam Pasang : Pagi  NoteÃ‚Â :  hubungi terlebih dahulu sebelum kelokasi "/>
    <n v="2026"/>
    <n v="10"/>
    <n v="3"/>
    <d v="2026-10-03T00:00:00"/>
    <n v="0.375"/>
    <x v="0"/>
  </r>
  <r>
    <n v="1337"/>
    <n v="1002631569"/>
    <n v="3"/>
    <x v="5"/>
    <n v="5"/>
    <s v="JEMBER"/>
    <s v="SITUBONDO"/>
    <s v="MLD"/>
    <s v="REG"/>
    <s v="AO"/>
    <x v="0"/>
    <s v="1P INET"/>
    <s v="Completed (PS)"/>
    <s v="RBS-Regional 3"/>
    <d v="2026-10-11T12:40:41"/>
    <d v="2026-10-12T13:07:59"/>
    <n v="69408190"/>
    <m/>
    <n v="152529201368"/>
    <s v="MD WUSTHA IBRAHIMY"/>
    <s v="ODP-MLD-FC/02 FC/D01/02.01"/>
    <s v="WO066198939"/>
    <m/>
    <m/>
    <m/>
    <n v="113.791253"/>
    <n v="-7.7625529999999996"/>
    <s v="|MN02617|MYIA-058656630874/POI/NUR HIDAYATI/082331125116/nurilaulia538@gmail.com"/>
    <s v="MYIB_ASSISTANT"/>
    <m/>
    <m/>
    <m/>
    <m/>
    <m/>
    <m/>
    <m/>
    <m/>
    <s v="Management Janji"/>
    <s v="2026-10-12 11:00:00 | M Janji : (12/10/2026) jam Pasang : 09:00 Note : hubungi pelanggan jika ingin kelokasi"/>
    <s v="FCC"/>
    <d v="2026-11-10T12:54:50"/>
    <d v="2026-10-12T11:00:00"/>
    <m/>
    <s v="PS"/>
    <s v="SITUBONDO"/>
    <s v="NETMONK"/>
    <n v="20261012"/>
    <s v="Completed"/>
    <s v="HSI Bisnis Bundling Netmonk Promo H2 2026 PSB 70% - 100 Mbps"/>
    <s v="INDIBIZ"/>
    <m/>
    <m/>
    <d v="2026-10-12T11:00:00"/>
    <s v="2026-10-12 11:00:00 | M Janji : (12/10/2026) jam Pasang : 09:00 Note : hubungi pelanggan jika ingin kelokasi"/>
    <n v="2026"/>
    <n v="10"/>
    <n v="12"/>
    <d v="2026-10-12T00:00:00"/>
    <n v="-0.45833333333575865"/>
    <x v="0"/>
  </r>
  <r>
    <n v="1338"/>
    <n v="1002635414"/>
    <n v="3"/>
    <x v="5"/>
    <n v="5"/>
    <s v="JEMBER"/>
    <s v="SITUBONDO"/>
    <s v="SIT"/>
    <s v="REG"/>
    <s v="AO"/>
    <x v="0"/>
    <s v="1P INET"/>
    <s v="Completed (PS)"/>
    <s v="RBS-Regional 3"/>
    <d v="2026-10-13T15:23:39"/>
    <d v="2026-10-14T16:19:10"/>
    <n v="69409535"/>
    <m/>
    <n v="152506219303"/>
    <s v="PT. Bangkit Lakuliner Indonesia Situbondo Jawa Timur"/>
    <s v="ODP-SIT-FL/08"/>
    <s v="WO066347415"/>
    <m/>
    <m/>
    <m/>
    <n v="114.0033755"/>
    <n v="-7.7034665999999898"/>
    <s v="|MN02235|MYIA-060969639066/POI/Muhamad Arif Nurdin /085283300362/arif.nurdin@seindonesia.co.id"/>
    <s v="MYIB_ASSISTANT"/>
    <m/>
    <m/>
    <m/>
    <m/>
    <m/>
    <m/>
    <m/>
    <m/>
    <s v="Management Janji"/>
    <s v="2026-10-14 15:00:00 | Nama :BAPA ARIF No HP :085283300362 No Alternatif : M Janji : 14/10/2026 Jam Pasang : Pagi NoteÃ‚Â :  Hubungi terlebih dahulu sebelum ke lokasi"/>
    <s v="FCC"/>
    <s v="13-10-2026 15:24:55"/>
    <d v="2026-10-14T15:00:00"/>
    <m/>
    <s v="PS"/>
    <s v="SITUBONDO"/>
    <s v="NO ADDON"/>
    <n v="20261014"/>
    <s v="Completed"/>
    <s v="HSI Bisnis Promo Hari Pelanggan Nasional PSB 70% - 50 Mbps"/>
    <s v="INDIBIZ"/>
    <m/>
    <m/>
    <d v="2026-10-14T15:00:00"/>
    <s v="2026-10-14 15:00:00 | Nama :BAPA ARIF No HP :085283300362 No Alternatif : M Janji : 14/10/2026 Jam Pasang : Pagi NoteÃ‚Â :  Hubungi terlebih dahulu sebelum ke lokasi"/>
    <n v="2026"/>
    <n v="10"/>
    <n v="14"/>
    <d v="2026-10-14T00:00:00"/>
    <n v="-0.625"/>
    <x v="0"/>
  </r>
  <r>
    <n v="1339"/>
    <n v="1002617166"/>
    <n v="3"/>
    <x v="5"/>
    <n v="5"/>
    <s v="JEMBER"/>
    <s v="JEMBER"/>
    <s v="ABL"/>
    <s v="REG"/>
    <s v="AO"/>
    <x v="0"/>
    <m/>
    <s v="Completed (PS)"/>
    <s v="RBS-Regional 3"/>
    <d v="2026-10-01T09:47:40"/>
    <d v="2026-10-01T20:24:07"/>
    <n v="69400906"/>
    <n v="3368900010"/>
    <n v="152539206020"/>
    <s v="PCN MR DIY XMBL"/>
    <s v="ODP-ABL-F04/05"/>
    <s v="WO065465785"/>
    <m/>
    <m/>
    <m/>
    <n v="113.608535"/>
    <n v="-8.3398029999999999"/>
    <s v="|MN00843|MYIA-025118226100/POI/RIZKY NANDA /081289014442/diy.xmbl@panducitiakses.com"/>
    <s v="Sales Force DBS"/>
    <m/>
    <m/>
    <m/>
    <m/>
    <m/>
    <m/>
    <m/>
    <m/>
    <s v="Management Janji"/>
    <s v="2026-09-30 11:00:00 | Tanggal pemasangan : 30/09/2026  Jam pemasangan : pagi / siang   Info Tambahan : Hubungi pelanggan dulu sebelum ke lokasi Terimakasih"/>
    <s v="FCC"/>
    <d v="2026-01-10T09:55:47"/>
    <m/>
    <m/>
    <s v="PS"/>
    <s v="AMBULU"/>
    <s v="NO ADDON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1T07:00:00"/>
    <s v="2026-09-30 11:00:00 | Tanggal pemasangan : 30/09/2026  Jam pemasangan : pagi / siang   Info Tambahan : Hubungi pelanggan dulu sebelum ke lokasi Terimakasih"/>
    <n v="2026"/>
    <n v="10"/>
    <n v="1"/>
    <d v="2026-10-01T00:00:00"/>
    <n v="-0.29166666666424135"/>
    <x v="0"/>
  </r>
  <r>
    <n v="1340"/>
    <n v="1002617727"/>
    <n v="3"/>
    <x v="5"/>
    <n v="5"/>
    <s v="JEMBER"/>
    <s v="JEMBER"/>
    <s v="JER"/>
    <s v="REG"/>
    <s v="AO"/>
    <x v="0"/>
    <s v="1P INET"/>
    <s v="Completed (PS)"/>
    <s v="RBS-Regional 3"/>
    <d v="2026-10-01T12:28:35"/>
    <d v="2026-10-02T14:16:45"/>
    <n v="69402313"/>
    <m/>
    <n v="152501281067"/>
    <s v="PT PUTRA ANUGRAH"/>
    <s v="ODP-JER-FW/66 FW/D07/66.01"/>
    <s v="WO065484682"/>
    <m/>
    <m/>
    <m/>
    <n v="113.705057166516"/>
    <n v="-8.16480285008255"/>
    <s v="MD|MYDB-20261001270104|DN00001/MN00906|PT PUTRA ANUGRAH|6285142489147"/>
    <s v="MYDIGIBIZPARTNER"/>
    <m/>
    <m/>
    <m/>
    <m/>
    <m/>
    <m/>
    <m/>
    <m/>
    <s v="Management Janji"/>
    <s v="2026-10-02 11:00:00 | Tgl pemasangan : 2 Oktober 2026 Jam pemasangan : siang Info Tambahan : Hubungi pelanggan dulu sebelum ke lokasi terimakasih "/>
    <s v="FCC"/>
    <d v="2026-01-10T13:25:24"/>
    <d v="2026-10-02T11:00:00"/>
    <m/>
    <s v="PS"/>
    <s v="JEMBER"/>
    <s v="NO ADDON"/>
    <n v="20261002"/>
    <s v="Completed"/>
    <s v="HSI Bisnis Promo Hari Pelanggan Nasional PSB 70% - 300 Mbps"/>
    <s v="INDIBIZ"/>
    <m/>
    <m/>
    <d v="2026-10-02T11:00:00"/>
    <s v="2026-10-02 11:00:00 | Tgl pemasangan : 2 Oktober 2026 Jam pemasangan : siang Info Tambahan : Hubungi pelanggan dulu sebelum ke lokasi terimakasih "/>
    <n v="2026"/>
    <n v="10"/>
    <n v="2"/>
    <d v="2026-10-02T00:00:00"/>
    <n v="-0.45833333333575865"/>
    <x v="0"/>
  </r>
  <r>
    <n v="1341"/>
    <n v="1002620211"/>
    <n v="3"/>
    <x v="5"/>
    <n v="5"/>
    <s v="JEMBER"/>
    <s v="JEMBER"/>
    <s v="JER"/>
    <s v="REG"/>
    <s v="AO"/>
    <x v="0"/>
    <s v="1P INET"/>
    <s v="Completed (PS)"/>
    <s v="RBS-Regional 3"/>
    <d v="2026-10-02T15:16:40"/>
    <d v="2026-10-04T08:54:34"/>
    <n v="69403248"/>
    <m/>
    <n v="152501281076"/>
    <s v="CV LARIS REJEKI SELALU"/>
    <s v="ODP-JER-FG/30 FG/D06.30.01"/>
    <s v="WO065589933"/>
    <m/>
    <m/>
    <m/>
    <n v="113.670350052416"/>
    <n v="-8.1830560354887698"/>
    <s v="MD|MYDB-20261002270180|DN00001/MN00906|CV LARIS REJEKI SELALU|082167888100"/>
    <s v="MYDIGIBIZPARTNER"/>
    <m/>
    <m/>
    <m/>
    <m/>
    <m/>
    <m/>
    <m/>
    <m/>
    <s v="Management Janji"/>
    <s v="2026-10-03 15:00:00 | M Janji : 03/10/2026 Jam Pasang : Pagi 10:00 NoteÃ‚Â :  hubungi terlebih dahulu sebelum kelokasi "/>
    <s v="FCC"/>
    <d v="2026-02-10T15:40:15"/>
    <d v="2026-10-03T15:00:00"/>
    <m/>
    <s v="PS"/>
    <s v="JEMBER"/>
    <s v="NO ADDON"/>
    <n v="20261004"/>
    <s v="Completed"/>
    <s v="HSI Bisnis Promo Hari Pelanggan Nasional PSB 70% - 50 Mbps"/>
    <s v="INDIBIZ"/>
    <m/>
    <m/>
    <d v="2026-10-03T15:00:00"/>
    <s v="2026-10-03 15:00:00 | M Janji : 03/10/2026 Jam Pasang : Pagi 10:00 NoteÃ‚Â :  hubungi terlebih dahulu sebelum kelokasi "/>
    <n v="2026"/>
    <n v="10"/>
    <n v="4"/>
    <d v="2026-10-04T00:00:00"/>
    <n v="0.375"/>
    <x v="0"/>
  </r>
  <r>
    <n v="1342"/>
    <n v="1002625867"/>
    <n v="3"/>
    <x v="5"/>
    <n v="5"/>
    <s v="JEMBER"/>
    <s v="JEMBER"/>
    <s v="JER"/>
    <s v="REG"/>
    <s v="AO"/>
    <x v="0"/>
    <s v="1P INET"/>
    <s v="Completed (PS)"/>
    <s v="RBS-Regional 3"/>
    <d v="2026-10-07T11:43:42"/>
    <d v="2026-10-08T20:48:17"/>
    <n v="69405712"/>
    <m/>
    <n v="152501281097"/>
    <s v="DIRA SAYUR BUAH SEGAR"/>
    <s v="ODP-JER-FG/65 FG/D01/65.01"/>
    <s v="WO065923839"/>
    <m/>
    <m/>
    <m/>
    <n v="113.66687424480899"/>
    <n v="-8.1848311638775897"/>
    <s v="MD|MYDB-20261007270397|DN00001/MN00580|DIRA SAYUR BUAH SEGAR|082232898784"/>
    <s v="MYDIGIBIZPARTNER"/>
    <m/>
    <m/>
    <m/>
    <m/>
    <m/>
    <m/>
    <m/>
    <m/>
    <s v="Management Janji"/>
    <s v="2026-10-08 08:00:00 | Tanggal pemasangan : 08 OKTOBER 2026 Jam pemasangan : pagi/siang Info Tambahan : Hubungi pelanggan dulu sebelum ke lokasi terima kasih"/>
    <s v="FCC"/>
    <d v="2026-07-10T11:55:13"/>
    <d v="2026-10-08T08:00:00"/>
    <m/>
    <s v="PS"/>
    <s v="JEMBER"/>
    <s v="NO ADDON"/>
    <n v="20261008"/>
    <s v="Completed"/>
    <s v="HSI Bisnis Basic Promo Hari Pelanggan Nasional PSB 70% - 50 Mbps"/>
    <s v="INDIBIZ"/>
    <m/>
    <m/>
    <d v="2026-10-08T08:00:00"/>
    <s v="2026-10-08 08:00:00 | Tanggal pemasangan : 08 OKTOBER 2026 Jam pemasangan : pagi/siang Info Tambahan : Hubungi pelanggan dulu sebelum ke lokasi terima kasih"/>
    <n v="2026"/>
    <n v="10"/>
    <n v="8"/>
    <d v="2026-10-08T00:00:00"/>
    <n v="-0.33333333333575865"/>
    <x v="0"/>
  </r>
  <r>
    <n v="1343"/>
    <n v="1002633533"/>
    <n v="3"/>
    <x v="5"/>
    <n v="5"/>
    <s v="JEMBER"/>
    <s v="JEMBER"/>
    <s v="JER"/>
    <s v="REG"/>
    <s v="AO"/>
    <x v="0"/>
    <m/>
    <s v="Completed (PS)"/>
    <s v="RBS-Regional 2"/>
    <d v="2026-10-12T16:08:54"/>
    <d v="2026-10-14T20:16:53"/>
    <n v="69408860"/>
    <m/>
    <n v="152501281111"/>
    <s v="PT BUANA VARIA KOMPUTAMA"/>
    <s v="ODP-JER-FAK/16"/>
    <s v="WO066306567"/>
    <m/>
    <m/>
    <m/>
    <n v="113.7152184"/>
    <n v="-8.1509607000000006"/>
    <s v="AMRBS;404486;ADALYDE M JOWEY;JKT OUTER; PT BUANA VARIA KOMPUTAMA  ;Hsi Harga Promo indibiz 300 Mbps ;Pic Kamal; Cp 082136424076 - 085777690574 ;  jemberrsdsoebandi@gmail.com"/>
    <s v="Amex"/>
    <m/>
    <m/>
    <m/>
    <m/>
    <m/>
    <m/>
    <m/>
    <m/>
    <s v="Management Janji"/>
    <s v="2026-10-17 08:00:00|Tanggal Pemasangan : 17 Oktober 2026 Jam Pemasangan : 08:00 15:00 Info Tambahan : Hubungi pelanggan dulu sebelum ke lokasi terimakasih|40961370|MYDITA"/>
    <s v="FCC"/>
    <d v="2026-12-10T16:25:18"/>
    <d v="2026-10-17T08:00:00"/>
    <m/>
    <s v="PS"/>
    <s v="JEMBER"/>
    <s v="NO ADDON"/>
    <n v="20261014"/>
    <s v="Completed"/>
    <s v="- SP_NOSS;SP_NOSS ~ Internet NOSS Multispeed Network[0]  - SP_NOSS;SP_NOSS ~ Internet NOSS Multispeed Network[0]  - E23046;E23046 ~ ES23 - Paket HSI Bisnis[0]  - E23046~null~E23046_UNL;UNL ~ Internet-Link Unlimited Internet Usage ~ E23046[0]  - E23046~nul"/>
    <s v="INDIBIZ"/>
    <m/>
    <m/>
    <d v="2026-10-17T08:00:00"/>
    <s v="2026-10-17 08:00:00|Tanggal Pemasangan : 17 Oktober 2026 Jam Pemasangan : 08:00 15:00 Info Tambahan : Hubungi pelanggan dulu sebelum ke lokasi terimakasih|40961370|MYDITA"/>
    <n v="2026"/>
    <n v="10"/>
    <n v="14"/>
    <d v="2026-10-14T00:00:00"/>
    <n v="-3.3333333333357587"/>
    <x v="0"/>
  </r>
  <r>
    <n v="1344"/>
    <n v="1002636916"/>
    <n v="3"/>
    <x v="5"/>
    <n v="5"/>
    <s v="JEMBER"/>
    <s v="JEMBER"/>
    <s v="JGW"/>
    <s v="REG"/>
    <s v="AO"/>
    <x v="0"/>
    <m/>
    <s v="Completed (PS)"/>
    <s v="RBS-Regional 3"/>
    <d v="2026-10-14T14:19:20"/>
    <d v="2026-10-15T14:31:05"/>
    <n v="69410136"/>
    <m/>
    <n v="152514214863"/>
    <s v="CV.CIPTA INOVASI BERSAMA JENGGAWAH"/>
    <s v="ODP-JGW-FB/07"/>
    <s v="WO066424929"/>
    <m/>
    <m/>
    <m/>
    <n v="113.6328851"/>
    <n v="-8.2549212999999995"/>
    <s v="|MN02301|/CV.CIPTA INOVASI BERSAMA JENGGAWAH /HSI BISNIS MTC 6 + 1 BULAN (BISNIS MTC-67) - 50 MBPS 2.912.184//panjie123456@gmail.com/MOKHAMAD PANJIE ANCANG WICARA/81381144178"/>
    <s v="Sales Force DBS"/>
    <m/>
    <m/>
    <m/>
    <m/>
    <m/>
    <m/>
    <m/>
    <m/>
    <s v="Management Janji"/>
    <s v="2026-10-15 15:00:00|Tgl Pemasangan : 15 Oktober 2026 Interval : PAGI / SIANG Note : Hubungi pelanggan terlebih dahulu |40981182|MYDITA"/>
    <s v="FCC"/>
    <s v="14-10-2026 14:39:55"/>
    <m/>
    <s v="Kendala Pelanggan"/>
    <s v="PS"/>
    <s v="AMBULU"/>
    <s v="NO ADDON"/>
    <n v="20261015"/>
    <s v="Completed"/>
    <s v="- 11_11446;Biaya PSB HSI EBIS Tunai di Depan ~ 11[150000]  - SP_NOSS;SP_NOSS ~ Internet NOSS Multispeed Network[0]  - SP_NOSS;SP_NOSS ~ Internet NOSS Multispeed Network[0]  - E25037;E25037 ~ ES25 - Perangkat ONT MTC 7 Bulan[0]  - E25037~null~104979;E25037"/>
    <s v="INDIBIZ"/>
    <m/>
    <m/>
    <d v="2026-10-15T15:00:00"/>
    <s v="2026-10-15 15:00:00|Tgl Pemasangan : 15 Oktober 2026 Interval : PAGI / SIANG Note : Hubungi pelanggan terlebih dahulu |40981182|MYDITA"/>
    <n v="2026"/>
    <n v="10"/>
    <n v="15"/>
    <d v="2026-10-15T00:00:00"/>
    <n v="-0.625"/>
    <x v="0"/>
  </r>
  <r>
    <n v="1345"/>
    <n v="1002637000"/>
    <n v="3"/>
    <x v="5"/>
    <n v="5"/>
    <s v="JEMBER"/>
    <s v="JEMBER"/>
    <s v="JGW"/>
    <s v="REG"/>
    <s v="AO"/>
    <x v="0"/>
    <m/>
    <s v="8 | OSS - PONR"/>
    <s v="RBS-Regional 3"/>
    <d v="2026-10-14T14:43:03"/>
    <d v="2026-10-15T14:20:11"/>
    <n v="69410214"/>
    <m/>
    <n v="152514214864"/>
    <s v="CV CIPTA INOVASI BERSAMA JENGGAWAH 2"/>
    <s v="ODP-JGW-FA/58"/>
    <s v="WO066419589"/>
    <m/>
    <m/>
    <m/>
    <n v="113.6367742"/>
    <n v="-8.2729215000000007"/>
    <s v="|MN02301|/CV INOVASI BERSAMA JENGGAWAH 2/HSI BISNIS MTC 6 + 1 BULAN (BISNIS MTC-67) - 50 MBPS 2.912.184//panjie123456@gmail.com/MUKHAMAD PANJIE ANCANG WICARA /81381144178"/>
    <s v="Sales Force DBS"/>
    <m/>
    <m/>
    <m/>
    <m/>
    <m/>
    <m/>
    <m/>
    <m/>
    <s v="Management Janji"/>
    <s v="2026-10-15 15:00:00|Tanggal pemasangan: 15/10//2026 Jam pemasangan : pagi/siang Info Tambahan : Hubungi pelanggan dulu sebelum ke lokasi. terima kasih|40921089|MYDITA"/>
    <s v="FCC"/>
    <s v="14-10-2026 14:54:54"/>
    <m/>
    <s v="Kendala Pelanggan"/>
    <s v="ACT_COM"/>
    <s v="AMBULU"/>
    <s v="NO ADDON"/>
    <m/>
    <s v="PONR"/>
    <s v="- 11_11446;Biaya PSB HSI EBIS Tunai di Depan ~ 11[150000]  - SP_NOSS;SP_NOSS ~ Internet NOSS Multispeed Network[0]  - SP_NOSS;SP_NOSS ~ Internet NOSS Multispeed Network[0]  - E25037;E25037 ~ ES25 - Perangkat ONT MTC 7 Bulan[0]  - E25037~null~104979;E25037"/>
    <s v="INDIBIZ"/>
    <m/>
    <m/>
    <d v="2026-10-15T15:00:00"/>
    <s v="2026-10-15 15:00:00|Tanggal pemasangan: 15/10//2026 Jam pemasangan : pagi/siang Info Tambahan : Hubungi pelanggan dulu sebelum ke lokasi. terima kasih|40921089|MYDITA"/>
    <m/>
    <m/>
    <m/>
    <e v="#NUM!"/>
    <e v="#NUM!"/>
    <x v="1"/>
  </r>
  <r>
    <n v="1346"/>
    <n v="1002628437"/>
    <n v="3"/>
    <x v="5"/>
    <n v="5"/>
    <s v="JEMBER"/>
    <s v="JEMBER"/>
    <s v="KBS"/>
    <s v="REG"/>
    <s v="AO"/>
    <x v="0"/>
    <s v="1P INET"/>
    <s v="Completed (PS)"/>
    <s v="RBS-Regional 3"/>
    <d v="2026-10-08T16:56:35"/>
    <d v="2026-10-09T16:52:09"/>
    <n v="69406817"/>
    <m/>
    <n v="152502217128"/>
    <s v="KATTAPA"/>
    <s v="ODP-KBS-FF/60 FF/D01/60.01"/>
    <s v="WO066039548"/>
    <m/>
    <m/>
    <m/>
    <n v="113.693809993565"/>
    <n v="-8.2105817478988108"/>
    <s v="MD|MYDB-20261008270483|DN00001/MN00906|KATTAPA|0895623050019"/>
    <s v="MYDIGIBIZPARTNER"/>
    <m/>
    <m/>
    <m/>
    <m/>
    <m/>
    <m/>
    <m/>
    <m/>
    <s v="Management Janji"/>
    <s v="2026-10-09 15:00:00 | Nama Pic : BP DEDEK No Hp Pic : 0895623050019 Jam Pemasangan : 08:00 - 12.00 Tanggal Pemasangan : JUMAT 09 OKTOBER 2026 Info Tambahan : Hubungi pelanggan sebelum datang ke lokasi"/>
    <s v="FCC"/>
    <d v="2026-08-10T17:25:16"/>
    <d v="2026-10-09T15:00:00"/>
    <m/>
    <s v="PS"/>
    <s v="KEBONSARI"/>
    <s v="NO ADDON"/>
    <n v="20261009"/>
    <s v="Completed"/>
    <s v="HSI Bisnis Basic Promo Hari Pelanggan Nasional PSB 70% - 100 Mbps"/>
    <s v="INDIBIZ"/>
    <m/>
    <m/>
    <d v="2026-10-09T15:00:00"/>
    <s v="2026-10-09 15:00:00 | Nama Pic : BP DEDEK No Hp Pic : 0895623050019 Jam Pemasangan : 08:00 - 12.00 Tanggal Pemasangan : JUMAT 09 OKTOBER 2026 Info Tambahan : Hubungi pelanggan sebelum datang ke lokasi"/>
    <n v="2026"/>
    <n v="10"/>
    <n v="9"/>
    <d v="2026-10-09T00:00:00"/>
    <n v="-0.625"/>
    <x v="0"/>
  </r>
  <r>
    <n v="1347"/>
    <n v="1002629771"/>
    <n v="3"/>
    <x v="5"/>
    <n v="5"/>
    <s v="JEMBER"/>
    <s v="JEMBER"/>
    <s v="KBS"/>
    <s v="REG"/>
    <s v="AO"/>
    <x v="0"/>
    <s v="1P INET"/>
    <s v="Completed (PS)"/>
    <s v="RBS-Regional 3"/>
    <d v="2026-10-09T13:55:40"/>
    <d v="2026-10-10T16:46:49"/>
    <n v="69407379"/>
    <m/>
    <n v="152502217131"/>
    <s v="KOST PUTRI AKIFA"/>
    <s v="ODP-KBS-FP/54"/>
    <s v="WO066090860"/>
    <m/>
    <m/>
    <m/>
    <n v="113.724638298153"/>
    <n v="-8.1633462363996703"/>
    <s v="MD|MYDB-20261009270505|DN00001/MN00906|KOST PUTRI AKIFA|08132901201"/>
    <s v="MYDIGIBIZPARTNER"/>
    <m/>
    <m/>
    <m/>
    <m/>
    <m/>
    <m/>
    <m/>
    <m/>
    <s v="Management Janji"/>
    <s v="2026-10-10 11:00:00 | M Janji : (10/10/2026) jam Pasang : 09:00 Note : hubungi pelanggan jika ingin kelokasi  "/>
    <s v="FCC"/>
    <d v="2026-09-10T14:10:27"/>
    <d v="2026-10-10T11:00:00"/>
    <m/>
    <s v="PS"/>
    <s v="KEBONSARI"/>
    <s v="NO ADDON"/>
    <n v="20261010"/>
    <s v="Completed"/>
    <s v="HSI Bisnis Promo Hari Pelanggan Nasional PSB 70% - 100 Mbps"/>
    <s v="INDIBIZ"/>
    <m/>
    <m/>
    <d v="2026-10-10T11:00:00"/>
    <s v="2026-10-10 11:00:00 | M Janji : (10/10/2026) jam Pasang : 09:00 Note : hubungi pelanggan jika ingin kelokasi  "/>
    <n v="2026"/>
    <n v="10"/>
    <n v="10"/>
    <d v="2026-10-10T00:00:00"/>
    <n v="-0.45833333333575865"/>
    <x v="0"/>
  </r>
  <r>
    <n v="1348"/>
    <n v="1002637112"/>
    <n v="3"/>
    <x v="5"/>
    <n v="5"/>
    <s v="JEMBER"/>
    <s v="JEMBER"/>
    <s v="KBS"/>
    <s v="REG"/>
    <s v="AO"/>
    <x v="0"/>
    <s v="1P INET"/>
    <s v="Completed (PS)"/>
    <s v="RBS-Regional 3"/>
    <d v="2026-10-14T15:19:35"/>
    <d v="2026-10-15T15:36:05"/>
    <n v="69410258"/>
    <m/>
    <n v="152502217143"/>
    <s v="WARUNG TA CAFE"/>
    <s v="ODP-KBS-FV/22 FV/D05/22.01"/>
    <s v="WO066419092"/>
    <m/>
    <m/>
    <m/>
    <n v="113.721315041184"/>
    <n v="-8.1676138439233892"/>
    <s v="MD|MYDB-20261014270764|DN00001/MN00906|WARUNG TA CAFE|087779413340"/>
    <s v="MYDIGIBIZPARTNER"/>
    <m/>
    <m/>
    <m/>
    <m/>
    <m/>
    <m/>
    <m/>
    <m/>
    <s v="Management Janji"/>
    <s v="2026-10-16 08:00:00 | Tanggal : 16 Oktober 2026 Jam : pagi siang Hubungi pelanggan sebelum ke lokasi "/>
    <s v="FCC"/>
    <s v="14-10-2026 15:25:04"/>
    <d v="2026-10-16T08:00:00"/>
    <m/>
    <s v="PS"/>
    <s v="KEBONSARI"/>
    <s v="NO ADDON"/>
    <n v="20261015"/>
    <s v="Completed"/>
    <s v="HSI Bisnis Khusus Winback PSB 70% - 150 Mbps"/>
    <s v="INDIBIZ"/>
    <m/>
    <m/>
    <d v="2026-10-16T08:00:00"/>
    <s v="2026-10-16 08:00:00 | Tanggal : 16 Oktober 2026 Jam : pagi siang Hubungi pelanggan sebelum ke lokasi "/>
    <n v="2026"/>
    <n v="10"/>
    <n v="15"/>
    <d v="2026-10-15T00:00:00"/>
    <n v="-1.3333333333357587"/>
    <x v="0"/>
  </r>
  <r>
    <n v="1349"/>
    <n v="1002626551"/>
    <n v="3"/>
    <x v="5"/>
    <n v="5"/>
    <s v="PASURUAN"/>
    <s v="LUMAJANG"/>
    <s v="LMJ"/>
    <s v="REG"/>
    <s v="AO"/>
    <x v="0"/>
    <s v="1P INET"/>
    <s v="Completed (PS)"/>
    <s v="RBS-Regional 3"/>
    <d v="2026-10-07T15:23:39"/>
    <d v="2026-10-08T12:30:16"/>
    <n v="69405992"/>
    <m/>
    <n v="152504261685"/>
    <s v="Cuci Mobil &amp; Motor Barokah"/>
    <s v="ODP-LMJ-FAA/15 FAA/D01/15.01"/>
    <s v="WO065951203"/>
    <m/>
    <m/>
    <m/>
    <n v="113.21699503809199"/>
    <n v="-8.1060651568624298"/>
    <s v="MD|MYDB-20261007270417|DN00001/MN01309|Cuci Mobil &amp; Motor Barokah|081232565559"/>
    <s v="MYDIGIBIZPARTNER"/>
    <m/>
    <m/>
    <m/>
    <m/>
    <m/>
    <m/>
    <m/>
    <m/>
    <s v="Management Janji"/>
    <s v="2026-10-08 15:00:00 | Nama PIC : Faisol No HP : 081232565559 Alt :  M Janji : 08/09/2026 Jam Pasang : 08.00  - 13:00  NoteÃ‚Â :  hubungi terlebih dahulu sebelum ke lokasi, terima kasih."/>
    <s v="FCC"/>
    <d v="2026-07-10T15:25:13"/>
    <d v="2026-10-08T15:00:00"/>
    <m/>
    <s v="PS"/>
    <s v="LUMAJANG"/>
    <s v="NO ADDON"/>
    <n v="20261008"/>
    <s v="Completed"/>
    <s v="HSI Bisnis Promo Hari Pelanggan Nasional PSB 70% - 100 Mbps"/>
    <s v="INDIBIZ"/>
    <m/>
    <m/>
    <d v="2026-10-08T15:00:00"/>
    <s v="2026-10-08 15:00:00 | Nama PIC : Faisol No HP : 081232565559 Alt :  M Janji : 08/09/2026 Jam Pasang : 08.00  - 13:00  NoteÃ‚Â :  hubungi terlebih dahulu sebelum ke lokasi, terima kasih."/>
    <n v="2026"/>
    <n v="10"/>
    <n v="8"/>
    <d v="2026-10-08T00:00:00"/>
    <n v="-0.625"/>
    <x v="0"/>
  </r>
  <r>
    <n v="1350"/>
    <n v="1002627850"/>
    <n v="3"/>
    <x v="5"/>
    <n v="5"/>
    <s v="PASURUAN"/>
    <s v="LUMAJANG"/>
    <s v="LMJ"/>
    <s v="REG"/>
    <s v="AO"/>
    <x v="0"/>
    <s v="1P INET"/>
    <s v="Completed (PS)"/>
    <s v="RBS-Regional 3"/>
    <d v="2026-10-08T14:18:41"/>
    <d v="2026-10-08T16:30:01"/>
    <n v="69406557"/>
    <m/>
    <n v="152504261589"/>
    <s v="CAHAYA AL-QURAN"/>
    <s v="ODP-LMJ-FC/107 FC/D11/107.01"/>
    <s v="WO066018343"/>
    <m/>
    <m/>
    <m/>
    <n v="113.229365386068"/>
    <n v="-8.1338577120294104"/>
    <s v="MD|MYDB-20261008270464|DN00001/MN02178|CAHAYA AL-QURAN|085230453208"/>
    <s v="MYDIGIBIZPARTNER"/>
    <m/>
    <m/>
    <m/>
    <m/>
    <m/>
    <m/>
    <m/>
    <m/>
    <s v="Management Janji"/>
    <s v="2026-10-09 11:00:00 | Jam pemasangan : 12.00 Info Tambahan : Hubungi pelanggan dulu sebelum ke lokasi terimakasih  "/>
    <s v="FCC"/>
    <d v="2026-08-10T14:25:44"/>
    <d v="2026-10-09T11:00:00"/>
    <m/>
    <s v="PS"/>
    <s v="LUMAJANG"/>
    <s v="NETMONK"/>
    <n v="20261008"/>
    <s v="Completed"/>
    <s v="HSI Bisnis Bundling Netmonk Promo H2 2026 PSB 70% - 100 Mbps"/>
    <s v="INDIBIZ"/>
    <m/>
    <m/>
    <d v="2026-10-09T11:00:00"/>
    <s v="2026-10-09 11:00:00 | Jam pemasangan : 12.00 Info Tambahan : Hubungi pelanggan dulu sebelum ke lokasi terimakasih  "/>
    <n v="2026"/>
    <n v="10"/>
    <n v="8"/>
    <d v="2026-10-08T00:00:00"/>
    <n v="-1.4583333333357587"/>
    <x v="0"/>
  </r>
  <r>
    <n v="1351"/>
    <n v="1002637029"/>
    <n v="3"/>
    <x v="5"/>
    <n v="5"/>
    <s v="PASURUAN"/>
    <s v="LUMAJANG"/>
    <s v="LMJ"/>
    <s v="REG"/>
    <s v="AO"/>
    <x v="0"/>
    <s v="1P INET"/>
    <s v="Completed (PS)"/>
    <s v="RBS-Regional 3"/>
    <d v="2026-10-14T14:50:48"/>
    <d v="2026-10-15T15:24:23"/>
    <n v="69410242"/>
    <m/>
    <n v="152504261708"/>
    <s v="BENGKEL KARYA BERSAMA"/>
    <s v="ODP-LMJ-FM/15 FM/D01/15.01"/>
    <s v="WO066414600"/>
    <m/>
    <m/>
    <m/>
    <n v="113.241752497851"/>
    <n v="-8.1493490001456106"/>
    <s v="MD|MYDB-20261014270755|DN00001/MN01309|BENGKEL KARYA BERSAMA|081284850337"/>
    <s v="MYDIGIBIZPARTNER"/>
    <m/>
    <m/>
    <m/>
    <m/>
    <m/>
    <m/>
    <m/>
    <m/>
    <s v="Management Janji"/>
    <s v="2026-10-15 11:00:00 | Tanggal: 15/10/2026 Jam Pasang: 08.00 - 12.00 Note: Hubungi sebelum ke lokasi, terimakasih.  "/>
    <s v="FCC"/>
    <s v="14-10-2026 14:54:54"/>
    <d v="2026-10-15T11:00:00"/>
    <m/>
    <s v="PS"/>
    <s v="LUMAJANG"/>
    <s v="NO ADDON"/>
    <n v="20261015"/>
    <s v="Completed"/>
    <s v="HSI Bisnis Promo Hari Pelanggan Nasional PSB 70% - 50 Mbps"/>
    <s v="INDIBIZ"/>
    <m/>
    <m/>
    <d v="2026-10-15T11:00:00"/>
    <s v="2026-10-15 11:00:00 | Tanggal: 15/10/2026 Jam Pasang: 08.00 - 12.00 Note: Hubungi sebelum ke lokasi, terimakasih.  "/>
    <n v="2026"/>
    <n v="10"/>
    <n v="15"/>
    <d v="2026-10-15T00:00:00"/>
    <n v="-0.45833333333575865"/>
    <x v="0"/>
  </r>
  <r>
    <n v="1352"/>
    <n v="1002627848"/>
    <n v="3"/>
    <x v="5"/>
    <n v="5"/>
    <s v="PASURUAN"/>
    <s v="LUMAJANG"/>
    <s v="LMJ"/>
    <s v="REG"/>
    <s v="AO"/>
    <x v="0"/>
    <s v="1P INET"/>
    <s v="OSS - FALLOUT"/>
    <s v="RBS-Regional 3"/>
    <d v="2026-10-08T14:18:36"/>
    <d v="2026-10-09T11:19:59"/>
    <n v="69406557"/>
    <m/>
    <n v="152504261589"/>
    <s v="CAHAYA AL-QURAN"/>
    <s v="ODP-LMJ-FC/107 FC/D11/107.01"/>
    <s v="WO066018343"/>
    <m/>
    <m/>
    <m/>
    <n v="113.229365386068"/>
    <n v="-8.1338577120294104"/>
    <s v="MD|MYDB-20261008270464|DN00001/MN02178|CAHAYA AL-QURAN|085230453208"/>
    <s v="MYDIGIBIZPARTNER"/>
    <m/>
    <m/>
    <m/>
    <m/>
    <m/>
    <m/>
    <m/>
    <m/>
    <s v="Management Janji"/>
    <s v="2026-10-09 11:00:00 | Jam pemasangan : 12.00 Info Tambahan : Hubungi pelanggan dulu sebelum ke lokasi terimakasih  "/>
    <s v="FCC"/>
    <d v="2026-08-10T14:25:44"/>
    <d v="2026-10-09T11:00:00"/>
    <m/>
    <s v="FO_UIM"/>
    <s v="LUMAJANG"/>
    <s v="NETMONK"/>
    <m/>
    <s v="Provisioning Failed|UIM|INF009735046|Service with External Object Id 69406557_152504261589_INTERNET already exists."/>
    <s v="HSI Bisnis Bundling Netmonk Promo H2 2026 PSB 70% - 100 Mbps"/>
    <s v="INDIBIZ"/>
    <m/>
    <m/>
    <d v="2026-10-09T11:00:00"/>
    <s v="2026-10-09 11:00:00 | Jam pemasangan : 12.00 Info Tambahan : Hubungi pelanggan dulu sebelum ke lokasi terimakasih  "/>
    <m/>
    <m/>
    <m/>
    <e v="#NUM!"/>
    <e v="#NUM!"/>
    <x v="1"/>
  </r>
  <r>
    <n v="1353"/>
    <n v="1002617896"/>
    <n v="3"/>
    <x v="5"/>
    <n v="5"/>
    <s v="PASURUAN"/>
    <s v="LUMAJANG"/>
    <s v="PII"/>
    <s v="REG"/>
    <s v="AO"/>
    <x v="0"/>
    <m/>
    <s v="Completed (PS)"/>
    <s v="RBS-Regional 3"/>
    <d v="2026-10-01T13:40:42"/>
    <d v="2026-10-01T16:42:36"/>
    <n v="69401645"/>
    <m/>
    <n v="152542208206"/>
    <s v="WIFI DUSUN BASUKI NGUTER"/>
    <s v="ODP-PII-FV/03"/>
    <s v="WO065493680"/>
    <m/>
    <m/>
    <m/>
    <n v="113.1216587"/>
    <n v="-8.2018167000000002"/>
    <s v="|MN01309|/WIFI DUSUN BASUKI NGUTER/PROMO H2 HSI B2B BISNIS + NETMONK (1:1) 100MBPS 556,1RB PSB DISC 70%//nguterdesa@gmail.com/MASKUR/85607566362"/>
    <s v="Sales Force DBS"/>
    <m/>
    <m/>
    <m/>
    <m/>
    <m/>
    <m/>
    <m/>
    <m/>
    <s v="Management Janji"/>
    <s v="2026-10-02 08:00:00|Nama PIC:  BP MASKUR  No HP: 085607566362  Alt:  Tanggal: 02/10/2026  Jam Pasang: Pagi  Note: Hubungi sebelum ke lokasi, terimakasih. |40931149|MYDITA"/>
    <s v="FCC"/>
    <d v="2026-01-10T13:55:01"/>
    <m/>
    <m/>
    <s v="PS"/>
    <s v="X"/>
    <s v="NETMONK"/>
    <n v="20261001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01T07:00:00"/>
    <s v="2026-10-02 08:00:00|Nama PIC:  BP MASKUR  No HP: 085607566362  Alt:  Tanggal: 02/10/2026  Jam Pasang: Pagi  Note: Hubungi sebelum ke lokasi, terimakasih. |40931149|MYDITA"/>
    <n v="2026"/>
    <n v="10"/>
    <n v="1"/>
    <d v="2026-10-01T00:00:00"/>
    <n v="-0.29166666666424135"/>
    <x v="0"/>
  </r>
  <r>
    <n v="1354"/>
    <n v="1002619334"/>
    <n v="3"/>
    <x v="5"/>
    <n v="5"/>
    <s v="PASURUAN"/>
    <s v="LUMAJANG"/>
    <s v="PII"/>
    <s v="REG"/>
    <s v="AO"/>
    <x v="0"/>
    <s v="1P INET"/>
    <s v="Completed (PS)"/>
    <s v="RBS-Regional 3"/>
    <d v="2026-10-02T10:28:35"/>
    <d v="2026-10-03T15:13:15"/>
    <n v="69402875"/>
    <m/>
    <n v="152542208209"/>
    <s v="SMP NUSANTARA PRONOJIWO"/>
    <s v="ODP-PII-FN/36"/>
    <s v="WO065554486"/>
    <m/>
    <m/>
    <m/>
    <n v="112.988416850566"/>
    <n v="-8.1887530777444901"/>
    <s v="MD|MYDB-20261002270152|DN00001/MN01309|SMP NUSANTARA PRONOJIWO|082337613345"/>
    <s v="MYDIGIBIZPARTNER"/>
    <m/>
    <m/>
    <m/>
    <m/>
    <m/>
    <m/>
    <m/>
    <m/>
    <s v="Management Janji"/>
    <s v="2026-10-03 08:00:00 | Nama PIC : Bp Cahyo  No HP : 082337613345 No Alt : - M Janji : 03 Okt 2026 Jam Pasang : Pagi / Siang Note : hubungi pelanggan jika ingin ke lokasi, terima kasih "/>
    <s v="FCC"/>
    <d v="2026-02-10T10:39:55"/>
    <d v="2026-10-03T08:00:00"/>
    <m/>
    <s v="PS"/>
    <s v="X"/>
    <s v="NO ADDON"/>
    <n v="20261003"/>
    <s v="Completed"/>
    <s v="HSI Bisnis Basic Promo Hari Pelanggan Nasional PSB 70% - 100 Mbps"/>
    <s v="INDIBIZ"/>
    <m/>
    <m/>
    <d v="2026-10-03T08:00:00"/>
    <s v="2026-10-03 08:00:00 | Nama PIC : Bp Cahyo  No HP : 082337613345 No Alt : - M Janji : 03 Okt 2026 Jam Pasang : Pagi / Siang Note : hubungi pelanggan jika ingin ke lokasi, terima kasih "/>
    <n v="2026"/>
    <n v="10"/>
    <n v="3"/>
    <d v="2026-10-03T00:00:00"/>
    <n v="-0.33333333333575865"/>
    <x v="0"/>
  </r>
  <r>
    <n v="1355"/>
    <n v="1002633401"/>
    <n v="3"/>
    <x v="5"/>
    <n v="5"/>
    <s v="PASURUAN"/>
    <s v="LUMAJANG"/>
    <s v="PII"/>
    <s v="REG"/>
    <s v="AO"/>
    <x v="0"/>
    <s v="1P INET"/>
    <s v="OSS - FALLOUT"/>
    <s v="RBS-Regional 3"/>
    <d v="2026-10-12T15:31:35"/>
    <d v="2026-10-13T18:15:37"/>
    <n v="69408836"/>
    <m/>
    <n v="152542208161"/>
    <s v="Annora Modiste"/>
    <s v="ODP-PII-FB/54 FB/D05/54.01"/>
    <s v="WO066273673"/>
    <m/>
    <m/>
    <m/>
    <n v="113.11215209573599"/>
    <n v="-8.2310327278964408"/>
    <s v="|MN00951|MYIA-077663089225/POI/Nurul Hidayatul Fadilah/085856776447/annoramodiste1990@gmail.com"/>
    <s v="MYIB_ASSISTANT"/>
    <m/>
    <m/>
    <m/>
    <m/>
    <m/>
    <m/>
    <m/>
    <m/>
    <s v="Management Janji"/>
    <s v="2026-10-13 15:00:00 | M Janji : (13/10/2026) jam Pasang : 09:00 Note : hubungi pelanggan jika ingin kelokasi "/>
    <s v="FCC"/>
    <d v="2026-12-10T15:39:48"/>
    <d v="2026-10-13T15:00:00"/>
    <s v="Kendala Teknik"/>
    <s v="FO_WFM"/>
    <s v="X"/>
    <s v="NO ADDON"/>
    <m/>
    <s v="Provisioning Failed|WFM|INF009801237|TKJ_-8.3027487,112.9498899_ODP-PII-FB/54 JARAK SEKITAR 275M | 175M MASUK GANG SEMPIT TID"/>
    <s v="HSI Bisnis Promo Hari Pelanggan Nasional PSB 70% - 50 Mbps"/>
    <s v="INDIBIZ"/>
    <m/>
    <m/>
    <d v="2026-10-13T15:00:00"/>
    <s v="2026-10-13 15:00:00 | M Janji : (13/10/2026) jam Pasang : 09:00 Note : hubungi pelanggan jika ingin kelokasi "/>
    <m/>
    <m/>
    <m/>
    <e v="#NUM!"/>
    <e v="#NUM!"/>
    <x v="1"/>
  </r>
  <r>
    <n v="1356"/>
    <n v="1002637305"/>
    <n v="3"/>
    <x v="5"/>
    <n v="5"/>
    <s v="PASURUAN"/>
    <s v="LUMAJANG"/>
    <s v="TPH"/>
    <s v="REG"/>
    <s v="AO"/>
    <x v="0"/>
    <s v="1P INET"/>
    <s v="Completed (PS)"/>
    <s v="RBS-Regional 3"/>
    <d v="2026-10-14T16:25:40"/>
    <d v="2026-10-15T13:12:54"/>
    <n v="69410322"/>
    <m/>
    <n v="152543206104"/>
    <s v="SMA NEGERI 1 KUNIR"/>
    <s v="ODP-TPH-FE/19"/>
    <s v="WO066425652"/>
    <m/>
    <m/>
    <m/>
    <n v="113.222820796072"/>
    <n v="-8.2137730355811591"/>
    <s v="MD|MYDB-20261014270723|DN00001/MN02178|SMA NEGERI 1 KUNIR|085655931955"/>
    <s v="MYDIGIBIZPARTNER"/>
    <m/>
    <m/>
    <m/>
    <m/>
    <m/>
    <m/>
    <m/>
    <m/>
    <s v="Management Janji"/>
    <s v="2026-10-15 15:00:00 | Jam Pemasangan : 08:00 - 12.00 Tanggal Pemasangan : KAMIS 15 OKTOBER 2026 Info Tambahan : Hubungi pelanggan sebelum datang ke lokasi"/>
    <s v="FCC"/>
    <s v="14-10-2026 16:39:59"/>
    <d v="2026-10-15T15:00:00"/>
    <m/>
    <s v="PS"/>
    <s v="X"/>
    <s v="NETMONK"/>
    <n v="20261015"/>
    <s v="Completed"/>
    <s v="HSI Bisnis Bundling Netmonk Promo 2026 PSB 70% - 300 Mbps"/>
    <s v="INDIBIZ"/>
    <m/>
    <m/>
    <d v="2026-10-15T15:00:00"/>
    <s v="2026-10-15 15:00:00 | Jam Pemasangan : 08:00 - 12.00 Tanggal Pemasangan : KAMIS 15 OKTOBER 2026 Info Tambahan : Hubungi pelanggan sebelum datang ke lokasi"/>
    <n v="2026"/>
    <n v="10"/>
    <n v="15"/>
    <d v="2026-10-15T00:00:00"/>
    <n v="-0.625"/>
    <x v="0"/>
  </r>
  <r>
    <n v="1357"/>
    <n v="1002636394"/>
    <n v="3"/>
    <x v="5"/>
    <n v="5"/>
    <s v="PASURUAN"/>
    <s v="PROBOLINGGO"/>
    <s v="GND"/>
    <s v="REG"/>
    <s v="AO"/>
    <x v="0"/>
    <m/>
    <s v="Completed (PS)"/>
    <s v="RBS-Regional 3"/>
    <d v="2026-10-14T10:47:54"/>
    <d v="2026-10-14T19:24:17"/>
    <n v="69409962"/>
    <m/>
    <n v="152510206139"/>
    <s v="KEDAI PRINT"/>
    <s v="ODP-GND-FN/54"/>
    <s v="WO066392610"/>
    <m/>
    <m/>
    <m/>
    <n v="113.2933735"/>
    <n v="-7.8681314999999996"/>
    <s v="|MN00836|/KEDAI PRINT/WINBACK HSI B2B + NETMONK (1:1) 200MBPS 946,1RB PSB DISC 70%//imronhadi87@gmail.com/IMRON HADI/85230518318"/>
    <s v="Sales Force DBS"/>
    <m/>
    <m/>
    <m/>
    <m/>
    <m/>
    <m/>
    <m/>
    <m/>
    <s v="Management Janji"/>
    <s v="2026-10-15 08:00:00|Tanggal pemasangan: 15/10//2026 Jam pemasangan : pagi/siang Info Tambahan : Hubungi pelanggan dulu sebelum ke lokasi. terima kasih|40921089|MYDITA"/>
    <s v="FCC"/>
    <s v="14-10-2026 10:54:48"/>
    <d v="2026-10-15T08:00:00"/>
    <m/>
    <s v="PS"/>
    <s v="X"/>
    <s v="NETMONK"/>
    <n v="20261014"/>
    <s v="Completed"/>
    <s v="- 11_11446;Biaya PSB HSI EBIS Tunai di Depan ~ 11[150000]  - SP_NOSS;SP_NOSS ~ Internet NOSS Multispeed Network[0]  - E24057;E24057 ~ ES24 - Paket HSI Bisnis (HSIE) Khusus Winback[0]  - E24057~null~E24057_UNL;UNL ~ Internet-Link Unlimited Internet Usage ~"/>
    <s v="INDIBIZ"/>
    <m/>
    <m/>
    <d v="2026-10-15T08:00:00"/>
    <s v="2026-10-15 08:00:00|Tanggal pemasangan: 15/10//2026 Jam pemasangan : pagi/siang Info Tambahan : Hubungi pelanggan dulu sebelum ke lokasi. terima kasih|40921089|MYDITA"/>
    <n v="2026"/>
    <n v="10"/>
    <n v="14"/>
    <d v="2026-10-14T00:00:00"/>
    <n v="-1.3333333333357587"/>
    <x v="0"/>
  </r>
  <r>
    <n v="1358"/>
    <n v="1002619058"/>
    <n v="3"/>
    <x v="5"/>
    <n v="5"/>
    <s v="PASURUAN"/>
    <s v="PROBOLINGGO"/>
    <s v="KRZ"/>
    <s v="REG"/>
    <s v="AO"/>
    <x v="0"/>
    <m/>
    <s v="Completed (PS)"/>
    <s v="RBS-Regional 3"/>
    <d v="2026-10-02T09:06:23"/>
    <d v="2026-10-02T16:09:50"/>
    <n v="69402740"/>
    <m/>
    <n v="152509216431"/>
    <s v="WARUNG MADURA ADIY CELL"/>
    <s v="ODP-KRZ-FAC/007"/>
    <s v="WO065562633"/>
    <m/>
    <m/>
    <m/>
    <n v="113.4281189"/>
    <n v="-7.7806913"/>
    <s v="|MN00836|/WARUNG MADURA/WINBACK HSI B2B + OCA BREACH CHECKER  (1:1) 200MBPS 920,5RB PSB DISC 70%//Ranggaaril187@gmail.com/RANGGA ARIL DWI WIJAYA/082257947544"/>
    <s v="Sales Force DBS"/>
    <m/>
    <m/>
    <m/>
    <m/>
    <m/>
    <m/>
    <m/>
    <m/>
    <s v="Management Janji"/>
    <s v="2026-10-03 08:00:00|telp :082257947544 Jam pemasangan :pagi / siang 03/10/2026 Info Tambahan : Hubungi pelanggan dulu sebelum ke lokasi terimakasih  |40000802|MYDITA"/>
    <s v="FCC"/>
    <d v="2026-02-10T09:26:25"/>
    <d v="2026-10-03T08:00:00"/>
    <m/>
    <s v="PS"/>
    <s v="KRAKSAAN"/>
    <s v="OCA"/>
    <n v="20261002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10-03T08:00:00"/>
    <s v="2026-10-03 08:00:00|telp :082257947544 Jam pemasangan :pagi / siang 03/10/2026 Info Tambahan : Hubungi pelanggan dulu sebelum ke lokasi terimakasih  |40000802|MYDITA"/>
    <n v="2026"/>
    <n v="10"/>
    <n v="2"/>
    <d v="2026-10-02T00:00:00"/>
    <n v="-1.3333333333357587"/>
    <x v="0"/>
  </r>
  <r>
    <n v="1359"/>
    <n v="1002625929"/>
    <n v="3"/>
    <x v="5"/>
    <n v="5"/>
    <s v="PASURUAN"/>
    <s v="PROBOLINGGO"/>
    <s v="KRZ"/>
    <s v="REG"/>
    <s v="AO"/>
    <x v="0"/>
    <m/>
    <s v="Completed (PS)"/>
    <s v="RBS-Regional 2"/>
    <d v="2026-10-07T12:11:13"/>
    <d v="2026-10-08T14:10:45"/>
    <n v="66525052"/>
    <m/>
    <n v="152509216398"/>
    <s v="PT. BANGUN INFORMASI TEKNOLOGI"/>
    <s v="ODP-KRZ-FA/22"/>
    <s v="WO065948101"/>
    <m/>
    <m/>
    <m/>
    <n v="113.42803020605299"/>
    <n v="-7.7595124479947799"/>
    <s v="AMRBS;950223;ALDHIAZ;JKT OUTER;HSI Bisnis PSB 70% - 150 Mbps - (819000);CP SANDY 087778113956;billing@bnteknologi.com  "/>
    <s v="Amex"/>
    <m/>
    <m/>
    <m/>
    <m/>
    <m/>
    <m/>
    <m/>
    <m/>
    <s v="Management Janji"/>
    <s v="2026-10-08 15:00:00|Nama :SANDI No HP :087778113956 No Alternatif : M Janji : 08/10/2026 Jam Pasang : Pagi NoteÃ‚Â :  Hubungi terlebih dahulu sebelum ke lokasi|40951378|MYDITA"/>
    <s v="FCC"/>
    <d v="2026-07-10T12:25:39"/>
    <d v="2026-10-08T15:00:00"/>
    <m/>
    <s v="PS"/>
    <s v="KRAKSAAN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15:00:00"/>
    <s v="2026-10-08 15:00:00|Nama :SANDI No HP :087778113956 No Alternatif : M Janji : 08/10/2026 Jam Pasang : Pagi NoteÃ‚Â :  Hubungi terlebih dahulu sebelum ke lokasi|40951378|MYDITA"/>
    <n v="2026"/>
    <n v="10"/>
    <n v="8"/>
    <d v="2026-10-08T00:00:00"/>
    <n v="-0.625"/>
    <x v="0"/>
  </r>
  <r>
    <n v="1360"/>
    <n v="1002631087"/>
    <n v="3"/>
    <x v="5"/>
    <n v="5"/>
    <s v="PASURUAN"/>
    <s v="PROBOLINGGO"/>
    <s v="KRZ"/>
    <s v="REG"/>
    <s v="AO"/>
    <x v="0"/>
    <m/>
    <s v="Completed (PS)"/>
    <s v="RBS-Regional 3"/>
    <d v="2026-10-10T16:15:20"/>
    <d v="2026-10-11T17:47:53"/>
    <n v="69408008"/>
    <m/>
    <n v="152509216441"/>
    <s v="TOKO ROHMAH"/>
    <s v="ODP-KRZ-FT/08"/>
    <s v="WO066177516"/>
    <m/>
    <m/>
    <m/>
    <n v="113.21584009999999"/>
    <n v="-7.7441461"/>
    <s v="|MN00836|/TOKO ROHMAH/WINBACK HSI B2B + NETMONK (1:1) 200MBPS 946,1RB PSB DISC 70%//noengbaharoen@gmail.com/AINUR ROHMAH/81776993638"/>
    <s v="Sales Force DBS"/>
    <m/>
    <m/>
    <m/>
    <m/>
    <m/>
    <m/>
    <m/>
    <m/>
    <s v="Management Janji"/>
    <s v="2026-10-11 15:00:00|Nama : BU AINUR ROHMAH  No Hp : 081776993638 No Hp Alternatif :  Tanggal : 11 Oktober 2026 Interval : PAGI  Note : Mohon hubungi pelanggan terlebih dahulu |40900827|MYDITA"/>
    <s v="FCC"/>
    <d v="2026-10-10T16:25:08"/>
    <d v="2026-10-11T15:00:00"/>
    <m/>
    <s v="PS"/>
    <s v="KRAKSAAN"/>
    <s v="NETMONK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15:00:00"/>
    <s v="2026-10-11 15:00:00|Nama : BU AINUR ROHMAH  No Hp : 081776993638 No Hp Alternatif :  Tanggal : 11 Oktober 2026 Interval : PAGI  Note : Mohon hubungi pelanggan terlebih dahulu |40900827|MYDITA"/>
    <n v="2026"/>
    <n v="10"/>
    <n v="11"/>
    <d v="2026-10-11T00:00:00"/>
    <n v="-0.625"/>
    <x v="0"/>
  </r>
  <r>
    <n v="1361"/>
    <n v="1002634556"/>
    <n v="3"/>
    <x v="5"/>
    <n v="5"/>
    <s v="PASURUAN"/>
    <s v="PROBOLINGGO"/>
    <s v="KRZ"/>
    <s v="REG"/>
    <s v="AO"/>
    <x v="0"/>
    <m/>
    <s v="Completed (PS)"/>
    <s v="RBS-Regional 3"/>
    <d v="2026-10-13T10:51:34"/>
    <d v="2026-10-13T17:21:53"/>
    <n v="69409225"/>
    <m/>
    <n v="152509216443"/>
    <s v="CV. WEFAST MEDIA SELULER"/>
    <s v="ODP-KRZ-FH/13"/>
    <s v="WO066327728"/>
    <m/>
    <m/>
    <m/>
    <n v="113.4060362"/>
    <n v="-7.7945593000000004"/>
    <s v="|MN01068|/CV. WEFAST MEDIA SELULER/WINBACK 2.0 HSI B2B (1:1) 50MBPS 355RB PSB DISC 70%//wms.seluler@gmail.com/WYKE PURNAMA/85606098098"/>
    <s v="Sales Force DBS"/>
    <m/>
    <m/>
    <m/>
    <m/>
    <m/>
    <m/>
    <m/>
    <m/>
    <s v="Management Janji"/>
    <s v="2026-10-14 11:00:00|Tanggal pemasangan: 14/10//2026 Jam pemasangan : pagi/siang Info Tambahan : Hubungi pelanggan dulu sebelum ke lokasi. terima kasih|40921089|MYDITA"/>
    <s v="FCC"/>
    <s v="13-10-2026 10:55:12"/>
    <d v="2026-10-14T11:00:00"/>
    <m/>
    <s v="PS"/>
    <s v="KRAKSAAN"/>
    <s v="NO ADDON"/>
    <n v="202610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4T11:00:00"/>
    <s v="2026-10-14 11:00:00|Tanggal pemasangan: 14/10//2026 Jam pemasangan : pagi/siang Info Tambahan : Hubungi pelanggan dulu sebelum ke lokasi. terima kasih|40921089|MYDITA"/>
    <n v="2026"/>
    <n v="10"/>
    <n v="13"/>
    <d v="2026-10-13T00:00:00"/>
    <n v="-1.4583333333357587"/>
    <x v="0"/>
  </r>
  <r>
    <n v="1362"/>
    <n v="1002635433"/>
    <n v="3"/>
    <x v="5"/>
    <n v="5"/>
    <s v="PASURUAN"/>
    <s v="PROBOLINGGO"/>
    <s v="KRZ"/>
    <s v="REG"/>
    <s v="AO"/>
    <x v="0"/>
    <m/>
    <s v="Completed (PS)"/>
    <s v="RBS-Regional 3"/>
    <d v="2026-10-13T15:30:04"/>
    <d v="2026-10-15T08:11:31"/>
    <n v="69409560"/>
    <m/>
    <n v="152509216445"/>
    <s v="SMP MUHAMMAD SHODIQ"/>
    <s v="ODP-KRZ-FT/20"/>
    <s v="WO066354650"/>
    <m/>
    <m/>
    <m/>
    <n v="113.37134"/>
    <n v="-7.8288640000000003"/>
    <s v="|MN01316|/SMP MUHAMMAD SHODIQ/WINBACK 2.0 HSI B2B (1:2) 50MBPS 320RB PSB DISC 70%//aisyahgmn@gmail.com/SITI AISYAH/82244721657"/>
    <s v="Sales Force DBS"/>
    <m/>
    <m/>
    <m/>
    <m/>
    <m/>
    <m/>
    <m/>
    <m/>
    <s v="Management Janji"/>
    <s v="2026-10-14 15:00:00|Nama PIC : Ibu Siti No HP : 082244721657 No Alt : - M Janji : 14 Okt 2026 Jam Pasang : Pagi / Siang Note : hubungi pelanggan jika ingin ke lokasi, terima kasih|40951378|MYDITA"/>
    <s v="FCC"/>
    <s v="13-10-2026 15:39:51"/>
    <d v="2026-10-14T15:00:00"/>
    <m/>
    <s v="PS"/>
    <s v="KRAKSAAN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15:00:00"/>
    <s v="2026-10-14 15:00:00|Nama PIC : Ibu Siti No HP : 082244721657 No Alt : - M Janji : 14 Okt 2026 Jam Pasang : Pagi / Siang Note : hubungi pelanggan jika ingin ke lokasi, terima kasih|40951378|MYDITA"/>
    <n v="2026"/>
    <n v="10"/>
    <n v="15"/>
    <d v="2026-10-15T00:00:00"/>
    <n v="0.375"/>
    <x v="0"/>
  </r>
  <r>
    <n v="1363"/>
    <n v="1002624619"/>
    <n v="3"/>
    <x v="5"/>
    <n v="5"/>
    <s v="PASURUAN"/>
    <s v="PROBOLINGGO"/>
    <s v="PTN"/>
    <s v="REG"/>
    <s v="AO"/>
    <x v="0"/>
    <m/>
    <s v="Completed (PS)"/>
    <s v="RBS-Regional 3"/>
    <d v="2026-10-06T14:46:15"/>
    <d v="2026-10-07T10:42:02"/>
    <n v="69405191"/>
    <m/>
    <n v="152508210945"/>
    <s v="PUSKESMAS BANYUGLUGUR"/>
    <s v="ODP-PTN-F06/02"/>
    <s v="WO065872165"/>
    <m/>
    <m/>
    <m/>
    <n v="113.6097698"/>
    <n v="-7.7240783000000004"/>
    <s v="AMRBS/404479/RINAISYAH ONNI P /R3/JATIM TIMUR/WINBACK 2.0 HSI B2B (1:1) 100MBPS 535RB PSB DISC 70%/QOYYIMATUT TOYYIBA /qoyyimaqoqoy@gmail.com"/>
    <s v="Amex"/>
    <m/>
    <m/>
    <m/>
    <m/>
    <m/>
    <m/>
    <m/>
    <m/>
    <s v="Management Janji"/>
    <s v="2026-10-07 15:00:00|M Janji : 07 Oktober 2026 Jam Pasang : Pagi Note : hubungi pelanggan jika ingin kelokasi |40981182|MYDITA"/>
    <s v="FCC"/>
    <d v="2026-06-10T14:55:39"/>
    <d v="2026-10-07T15:00:00"/>
    <m/>
    <s v="PS"/>
    <s v="X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15:00:00"/>
    <s v="2026-10-07 15:00:00|M Janji : 07 Oktober 2026 Jam Pasang : Pagi Note : hubungi pelanggan jika ingin kelokasi |40981182|MYDITA"/>
    <n v="2026"/>
    <n v="10"/>
    <n v="7"/>
    <d v="2026-10-07T00:00:00"/>
    <n v="-0.625"/>
    <x v="0"/>
  </r>
  <r>
    <n v="1364"/>
    <n v="1002637870"/>
    <n v="3"/>
    <x v="5"/>
    <n v="5"/>
    <s v="PASURUAN"/>
    <s v="PROBOLINGGO"/>
    <s v="SKP"/>
    <s v="REG"/>
    <s v="AO"/>
    <x v="0"/>
    <m/>
    <s v="Completed (PS)"/>
    <s v="RBS-Regional 3"/>
    <d v="2026-10-15T09:41:04"/>
    <d v="2026-10-15T15:49:29"/>
    <n v="69410565"/>
    <m/>
    <n v="152528204102"/>
    <s v="SRC JAYA ABADI"/>
    <s v="ODP-SKP-F01/01"/>
    <s v="WO066459875"/>
    <m/>
    <m/>
    <m/>
    <n v="113.08743680000001"/>
    <n v="-7.8037315999999999"/>
    <s v="|MN01068|/SRC JAYA ABADI / SAIFULLOH/WINBACK 3.0 HSI B2B (1:1) 50MBPS 280RB PSB DISC 70%//harisjuan123@gmail.com/SAIFULLOH/85648678741"/>
    <s v="Sales Force DBS"/>
    <m/>
    <m/>
    <m/>
    <m/>
    <m/>
    <m/>
    <m/>
    <m/>
    <s v="Management Janji"/>
    <s v="2026-10-16 08:00:00|Tanggal pemasangan : 16 OKTOBER 2026 Jam pemasangan : pagi/siang Info Tambahan : Hubungi pelanggan dulu sebelum ke lokasi terima kasih|40010577|MYDITA"/>
    <s v="FCC"/>
    <s v="15-10-2026 09:54:50"/>
    <d v="2026-10-16T08:00:00"/>
    <m/>
    <s v="PS"/>
    <s v="X"/>
    <s v="NO ADDON"/>
    <n v="20261015"/>
    <s v="Completed"/>
    <s v="- 11_11446;Biaya PSB HSI EBIS Tunai di Depan ~ 11[150000]  - E26017;E26017 ~ ES26 - Paket HSI Basic (HSIEF) Khusus Winback 3.0[0]  - E26017~null~105871;E26017||11||Abodemen 0[0]  - E26017~null~E26017_UNL;UNL ~ Internet-Link Unlimited Internet Usage ~ E260"/>
    <s v="INDIBIZ"/>
    <m/>
    <m/>
    <d v="2026-10-16T08:00:00"/>
    <s v="2026-10-16 08:00:00|Tanggal pemasangan : 16 OKTOBER 2026 Jam pemasangan : pagi/siang Info Tambahan : Hubungi pelanggan dulu sebelum ke lokasi terima kasih|40010577|MYDITA"/>
    <n v="2026"/>
    <n v="10"/>
    <n v="15"/>
    <d v="2026-10-15T00:00:00"/>
    <n v="-1.3333333333357587"/>
    <x v="0"/>
  </r>
  <r>
    <n v="1365"/>
    <n v="1002638245"/>
    <n v="3"/>
    <x v="5"/>
    <n v="5"/>
    <s v="PASURUAN"/>
    <s v="PROBOLINGGO"/>
    <s v="SKP"/>
    <s v="REG"/>
    <s v="AO"/>
    <x v="0"/>
    <m/>
    <s v="Completed (PS)"/>
    <s v="RBS-Regional 3"/>
    <d v="2026-10-15T11:34:51"/>
    <d v="2026-10-15T20:07:42"/>
    <n v="69410714"/>
    <m/>
    <n v="152528204104"/>
    <s v="TOKO SAMSUL"/>
    <s v="ODP-SKP-FE/18"/>
    <s v="WO066475744"/>
    <m/>
    <m/>
    <m/>
    <n v="113.071865"/>
    <n v="-7.8261474"/>
    <s v="|MN01068|/TOKO SAMSUL/PROMO H2 HSI B2B BASIC + OCA (1:2) 75MBPS 370,5RB PSB DISC 70%//Ochigarage30@gmail.com/SAMSUL MUALIM/85713951349"/>
    <s v="Sales Force DBS"/>
    <m/>
    <m/>
    <m/>
    <m/>
    <m/>
    <m/>
    <m/>
    <m/>
    <s v="Management Janji"/>
    <s v="2026-10-16 11:00:00|Tanggal Pemasangan : 16 Oktober 2026 Jam Pemasangan : 08:00 15:00 Info Tambahan : Hubungi pelanggan dulu sebelum ke lokasi terimakasih|40961370|MYDITA"/>
    <s v="FCC"/>
    <s v="15-10-2026 11:40:14"/>
    <d v="2026-10-16T11:00:00"/>
    <m/>
    <s v="PS"/>
    <s v="X"/>
    <s v="OCA"/>
    <n v="20261015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6T11:00:00"/>
    <s v="2026-10-16 11:00:00|Tanggal Pemasangan : 16 Oktober 2026 Jam Pemasangan : 08:00 15:00 Info Tambahan : Hubungi pelanggan dulu sebelum ke lokasi terimakasih|40961370|MYDITA"/>
    <n v="2026"/>
    <n v="10"/>
    <n v="15"/>
    <d v="2026-10-15T00:00:00"/>
    <n v="-1.4583333333357587"/>
    <x v="0"/>
  </r>
  <r>
    <n v="1366"/>
    <n v="1002638329"/>
    <n v="3"/>
    <x v="5"/>
    <n v="5"/>
    <s v="PASURUAN"/>
    <s v="PROBOLINGGO"/>
    <s v="TGS"/>
    <s v="REG"/>
    <s v="AO"/>
    <x v="0"/>
    <s v="1P INET"/>
    <s v="8 | OSS - PONR"/>
    <s v="RBS-Regional 3"/>
    <d v="2026-10-15T12:17:41"/>
    <d v="2026-10-15T14:44:36"/>
    <n v="69410753"/>
    <m/>
    <n v="152530201999"/>
    <s v="PUSKESMAS TONGAS / PELAYANAN 2"/>
    <s v="ODP-TGS-FB/54 FB/D02/54.01"/>
    <s v="WO066469970"/>
    <m/>
    <m/>
    <m/>
    <n v="113.10327700000001"/>
    <n v="-7.729641"/>
    <s v="|MN01068|MYIA-075634490770/POI/DODIK/081337403265/tongas.puskesmas@gmail.com"/>
    <s v="MYIB_ASSISTANT"/>
    <m/>
    <m/>
    <m/>
    <m/>
    <m/>
    <m/>
    <m/>
    <m/>
    <s v="Management Janji"/>
    <s v="2026-10-16 11:00:00 | telp :081337403265 M Janji : (16/10/2026) jam Pasang : 09:00 Note : hubungi pelanggan jika ingin kelokasi"/>
    <s v="FCC"/>
    <s v="15-10-2026 12:25:22"/>
    <d v="2026-10-16T11:00:00"/>
    <m/>
    <s v="ACT_COM"/>
    <s v="X"/>
    <s v="NO ADDON"/>
    <m/>
    <s v="PONR"/>
    <s v="HSI Bisnis Promo Hari Pelanggan Nasional PSB 70% - 50 Mbps"/>
    <s v="INDIBIZ"/>
    <m/>
    <m/>
    <d v="2026-10-16T11:00:00"/>
    <s v="2026-10-16 11:00:00 | telp :081337403265 M Janji : (16/10/2026) jam Pasang : 09:00 Note : hubungi pelanggan jika ingin kelokasi"/>
    <m/>
    <m/>
    <m/>
    <e v="#NUM!"/>
    <e v="#NUM!"/>
    <x v="1"/>
  </r>
  <r>
    <n v="1367"/>
    <n v="1002635361"/>
    <n v="3"/>
    <x v="5"/>
    <n v="5"/>
    <s v="PASURUAN"/>
    <s v="PROBOLINGGO"/>
    <s v="PBL"/>
    <s v="REG"/>
    <s v="AO"/>
    <x v="0"/>
    <s v="1P INET"/>
    <s v="Completed (PS)"/>
    <s v="RBS-Regional 3"/>
    <d v="2026-10-13T15:08:40"/>
    <d v="2026-10-14T17:24:28"/>
    <n v="69409521"/>
    <m/>
    <n v="152505341301"/>
    <s v="TOKO SRC TRI SUKSES"/>
    <s v="ODP-PBL-FAH/03 FAH/D01/03.01"/>
    <s v="WO066344312"/>
    <m/>
    <m/>
    <m/>
    <n v="113.156582973897"/>
    <n v="-7.8199759714413002"/>
    <s v="MD|MYDB-20261013270695|DN00001/MN01316|TOKO SRC TRI SUKSES|083166349552"/>
    <s v="MYDIGIBIZPARTNER"/>
    <m/>
    <m/>
    <m/>
    <m/>
    <m/>
    <m/>
    <m/>
    <m/>
    <s v="Management Janji"/>
    <s v="2026-10-14 15:00:00 | Nama Pic : BP WAQI No Hp Pic : 083166349552 Jam Pemasangan : 08:00 - 12.00 Tanggal Pemasangan : RABU 14 OKTOBER 2026 Info Tambahan : Hubungi pelanggan sebelum datang ke lokasi"/>
    <s v="FCC"/>
    <s v="13-10-2026 15:09:53"/>
    <d v="2026-10-14T15:00:00"/>
    <m/>
    <s v="PS"/>
    <s v="PROBOLINGGO"/>
    <s v="NO ADDON"/>
    <n v="20261014"/>
    <s v="Completed"/>
    <s v="HSI Bisnis Promo Hari Pelanggan Nasional PSB 70% - 100 Mbps"/>
    <s v="INDIBIZ"/>
    <m/>
    <m/>
    <d v="2026-10-14T15:00:00"/>
    <s v="2026-10-14 15:00:00 | Nama Pic : BP WAQI No Hp Pic : 083166349552 Jam Pemasangan : 08:00 - 12.00 Tanggal Pemasangan : RABU 14 OKTOBER 2026 Info Tambahan : Hubungi pelanggan sebelum datang ke lokasi"/>
    <n v="2026"/>
    <n v="10"/>
    <n v="14"/>
    <d v="2026-10-14T00:00:00"/>
    <n v="-0.625"/>
    <x v="0"/>
  </r>
  <r>
    <n v="1368"/>
    <n v="1002636967"/>
    <n v="3"/>
    <x v="5"/>
    <n v="5"/>
    <s v="PASURUAN"/>
    <s v="PROBOLINGGO"/>
    <s v="PBL"/>
    <s v="REG"/>
    <s v="AO"/>
    <x v="0"/>
    <s v="1P INET"/>
    <s v="Completed (PS)"/>
    <s v="RBS-Regional 3"/>
    <d v="2026-10-14T14:32:35"/>
    <d v="2026-10-14T17:54:32"/>
    <n v="69410233"/>
    <m/>
    <n v="152505341315"/>
    <s v="TOKO SRC BAROKAH"/>
    <s v="ODP-PBL-FC/77 FC/D11/77.01"/>
    <s v="WO066412633"/>
    <m/>
    <m/>
    <m/>
    <n v="113.201831839978"/>
    <n v="-7.7719790115698197"/>
    <s v="MD|MYDB-20261014270732|DN00001/MN01316|TOKO SRC BAROKAH|082322498698"/>
    <s v="MYDIGIBIZPARTNER"/>
    <m/>
    <m/>
    <m/>
    <m/>
    <m/>
    <m/>
    <m/>
    <m/>
    <s v="Management Janji"/>
    <s v="2026-10-15 11:00:00 | Tgl Pemasangan : 15 Oktober 2026 Interval : PAGI / SIANG Note : Hubungi pelanggan terlebih dahulu "/>
    <s v="FCC"/>
    <s v="14-10-2026 14:39:55"/>
    <d v="2026-10-15T11:00:00"/>
    <m/>
    <s v="PS"/>
    <s v="PROBOLINGGO"/>
    <s v="NO ADDON"/>
    <n v="20261014"/>
    <s v="Completed"/>
    <s v="HSI Bisnis Promo Hari Pelanggan Nasional PSB 70% - 100 Mbps"/>
    <s v="INDIBIZ"/>
    <m/>
    <m/>
    <d v="2026-10-15T11:00:00"/>
    <s v="2026-10-15 11:00:00 | Tgl Pemasangan : 15 Oktober 2026 Interval : PAGI / SIANG Note : Hubungi pelanggan terlebih dahulu "/>
    <n v="2026"/>
    <n v="10"/>
    <n v="14"/>
    <d v="2026-10-14T00:00:00"/>
    <n v="-1.4583333333357587"/>
    <x v="0"/>
  </r>
  <r>
    <n v="1369"/>
    <n v="1002636964"/>
    <n v="3"/>
    <x v="5"/>
    <n v="5"/>
    <s v="PASURUAN"/>
    <s v="PROBOLINGGO"/>
    <s v="PBL"/>
    <s v="REG"/>
    <s v="AO"/>
    <x v="0"/>
    <s v="1P INET"/>
    <s v="Completed (PS)"/>
    <s v="RBS-Regional 3"/>
    <d v="2026-10-14T14:31:41"/>
    <d v="2026-10-14T19:18:16"/>
    <n v="69410232"/>
    <m/>
    <n v="152505341314"/>
    <s v="TOKO SRC BAROKAH"/>
    <s v="ODP-PBL-FG/104 FG/D08/104.01"/>
    <s v="WO066412340"/>
    <m/>
    <m/>
    <m/>
    <n v="113.220065161585"/>
    <n v="-7.7703060676085798"/>
    <s v="MD|MYDB-20261014270731|DN00001/MN01316|TOKO SRC BAROKAH|082322498698"/>
    <s v="MYDIGIBIZPARTNER"/>
    <m/>
    <m/>
    <m/>
    <m/>
    <m/>
    <m/>
    <m/>
    <m/>
    <s v="Management Janji"/>
    <s v="2026-10-15 11:00:00 | Tgl Pemasangan : 15 Oktober 2026 Interval : PAGI / SIANG Note : Hubungi pelanggan terlebih dahulu "/>
    <s v="FCC"/>
    <s v="14-10-2026 14:39:55"/>
    <d v="2026-10-15T11:00:00"/>
    <m/>
    <s v="PS"/>
    <s v="PROBOLINGGO"/>
    <s v="NO ADDON"/>
    <n v="20261014"/>
    <s v="Completed"/>
    <s v="HSI Bisnis Promo Hari Pelanggan Nasional PSB 70% - 50 Mbps"/>
    <s v="INDIBIZ"/>
    <m/>
    <m/>
    <d v="2026-10-15T11:00:00"/>
    <s v="2026-10-15 11:00:00 | Tgl Pemasangan : 15 Oktober 2026 Interval : PAGI / SIANG Note : Hubungi pelanggan terlebih dahulu "/>
    <n v="2026"/>
    <n v="10"/>
    <n v="14"/>
    <d v="2026-10-14T00:00:00"/>
    <n v="-1.4583333333357587"/>
    <x v="0"/>
  </r>
  <r>
    <n v="1370"/>
    <n v="1002637942"/>
    <n v="3"/>
    <x v="5"/>
    <n v="5"/>
    <s v="PASURUAN"/>
    <s v="PROBOLINGGO"/>
    <s v="PBL"/>
    <s v="REG"/>
    <s v="AO"/>
    <x v="0"/>
    <m/>
    <s v="7 | OSS - PROVISIONING ISSUED"/>
    <s v="RBS-Regional 3"/>
    <d v="2026-10-15T10:01:53"/>
    <d v="2026-10-15T19:57:16"/>
    <n v="69410598"/>
    <n v="3358788060"/>
    <n v="152505341322"/>
    <s v="NUSUMMA JATIM CABANG PROBOLINGGO"/>
    <s v="ODP-PBL-FL/48"/>
    <s v="WO066459714"/>
    <m/>
    <m/>
    <m/>
    <n v="113.1947583"/>
    <n v="-7.7539775999999998"/>
    <s v="|MN01614|/NUSUMMA JATIM CABANG PROBOLINGGO/HSI B2B (1:1) + PHONE (800 MENIT) 50MBPS 445RB PSB DISC 70%//nusummaprobolinggo@gmail.com/ADITYA DWI PRASETIYO/82245437773"/>
    <s v="Sales Force DBS"/>
    <m/>
    <m/>
    <m/>
    <m/>
    <m/>
    <m/>
    <m/>
    <m/>
    <s v="Management Janji"/>
    <s v="2026-10-16 08:00:00|Nama : BP ADITYA DWI PRASETIYO  No Hp : 082245437773 No Hp Alternatif :  Tanggal : 16 Oktober 2026 Interval : PAGI  Note : Mohon hubungi pelanggan terlebih dahulu|40981182|MYDITA"/>
    <s v="FCC"/>
    <s v="15-10-2026 10:10:17"/>
    <d v="2026-10-16T08:00:00"/>
    <m/>
    <s v="PI"/>
    <s v="PROBOLINGGO"/>
    <s v="NO ADDON"/>
    <m/>
    <s v="Provisioning Issu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10-16T08:00:00"/>
    <s v="2026-10-16 08:00:00|Nama : BP ADITYA DWI PRASETIYO  No Hp : 082245437773 No Hp Alternatif :  Tanggal : 16 Oktober 2026 Interval : PAGI  Note : Mohon hubungi pelanggan terlebih dahulu|40981182|MYDITA"/>
    <m/>
    <m/>
    <m/>
    <e v="#NUM!"/>
    <e v="#NUM!"/>
    <x v="1"/>
  </r>
  <r>
    <n v="1371"/>
    <n v="1002637787"/>
    <n v="3"/>
    <x v="5"/>
    <n v="5"/>
    <s v="PASURUAN"/>
    <s v="PROBOLINGGO"/>
    <s v="PBL"/>
    <s v="REG"/>
    <s v="AO"/>
    <x v="0"/>
    <m/>
    <s v="MIE - SEND SURVEY"/>
    <s v="RBS-Regional 3"/>
    <d v="2026-10-15T09:17:35"/>
    <d v="2026-10-15T10:42:07"/>
    <n v="69410546"/>
    <m/>
    <n v="152505341320"/>
    <s v="SAMALA BLISS HOMESTAY"/>
    <s v="ODP-PBL-FU/04"/>
    <s v="WO066459277"/>
    <m/>
    <m/>
    <m/>
    <n v="113.2644055"/>
    <n v="-7.7762547"/>
    <s v="|MN01316|/SAMALA BLISS HOMESTAY /WINBACK 2.0 HSI B2B (1:2) 100MBPS 440RB PSB DISC 70%//nabilaqputri24@gmail.com/FERLITA RETNO SEPTINA/82116933332"/>
    <s v="Sales Force DBS"/>
    <m/>
    <m/>
    <m/>
    <m/>
    <m/>
    <m/>
    <m/>
    <m/>
    <s v="Management Janji"/>
    <s v="2026-10-16 08:00:00|Nama PIC : Bp Hasbullah No HP : 082116933332 No Alt : - M Janji :  16 Okt 2026 Jam Pasang : Pagi / Siang Note : hubungi pelanggan jika ingin kelokasi |40951378|MYDITA"/>
    <s v="FCC"/>
    <s v="15-10-2026 09:25:13"/>
    <d v="2026-10-16T08:00:00"/>
    <m/>
    <s v="SURVEY_NEW_MANJA"/>
    <s v="PROBOLINGGO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Nama PIC : Bp Hasbullah No HP : 082116933332 No Alt : - M Janji :  16 Okt 2026 Jam Pasang : Pagi / Siang Note : hubungi pelanggan jika ingin kelokasi |40951378|MYDITA"/>
    <m/>
    <m/>
    <m/>
    <e v="#NUM!"/>
    <e v="#NUM!"/>
    <x v="1"/>
  </r>
  <r>
    <n v="1372"/>
    <n v="1002632327"/>
    <n v="3"/>
    <x v="5"/>
    <n v="5"/>
    <s v="PASURUAN"/>
    <s v="PROBOLINGGO"/>
    <s v="PBL"/>
    <s v="REG"/>
    <s v="AO"/>
    <x v="0"/>
    <s v="1P INET"/>
    <s v="98 | OSS - CANCEL COMPLETE"/>
    <s v="RBS-Regional 3"/>
    <d v="2026-10-12T10:19:35"/>
    <d v="2026-10-15T14:27:35"/>
    <n v="69408438"/>
    <m/>
    <n v="152505341284"/>
    <s v="SMP Negeri 8 Probolinggo"/>
    <s v="ODP-PBL-FY/11 FY/D01/11.01"/>
    <s v="WO066235637"/>
    <m/>
    <m/>
    <m/>
    <n v="113.2081687"/>
    <n v="-7.8040129999999897"/>
    <s v="|MC20057|MYIA-099925314397/POI/Dicky prasetyo wibowo/082231520574/dickybain3@gmail.com"/>
    <s v="MYIB_ASSISTANT"/>
    <m/>
    <m/>
    <m/>
    <m/>
    <m/>
    <m/>
    <m/>
    <m/>
    <s v="Management Janji"/>
    <s v="2026-10-13 08:00:00 | M Janji : (13/10/2026) jam Pasang : 09:00 Note : hubungi pelanggan jika ingin kelokasi"/>
    <s v="FCC"/>
    <d v="2026-12-10T10:25:08"/>
    <d v="2026-10-13T08:00:00"/>
    <s v="Kendala Pelanggan"/>
    <s v="CANCEL"/>
    <s v="PROBOLINGGO"/>
    <s v="NO ADDON"/>
    <m/>
    <s v="Cancel Completed"/>
    <s v="HSI Bisnis Basic Promo Hari Pelanggan Nasional PSB 70% - 300 Mbps"/>
    <s v="INDIBIZ"/>
    <m/>
    <m/>
    <d v="2026-10-13T08:00:00"/>
    <s v="2026-10-13 08:00:00 | M Janji : (13/10/2026) jam Pasang : 09:00 Note : hubungi pelanggan jika ingin kelokasi"/>
    <m/>
    <m/>
    <m/>
    <e v="#NUM!"/>
    <e v="#NUM!"/>
    <x v="1"/>
  </r>
  <r>
    <n v="1373"/>
    <n v="1002636864"/>
    <n v="3"/>
    <x v="0"/>
    <n v="5"/>
    <s v="KUPANG"/>
    <s v="ATAMBUA"/>
    <s v="KLH"/>
    <s v="REG"/>
    <s v="AO"/>
    <x v="0"/>
    <m/>
    <s v="SIBEL - CREATE ORDER FAIL"/>
    <s v="RBS-Regional 3"/>
    <d v="2026-10-14T14:01:27"/>
    <d v="2026-10-15T11:38:22"/>
    <n v="69410131"/>
    <m/>
    <n v="172515214156"/>
    <s v="PT. GLOBAL JET EXPRESS"/>
    <s v="ODP-KLH-FA/84"/>
    <s v="WO066415826"/>
    <m/>
    <m/>
    <m/>
    <n v="124.51126739999999"/>
    <n v="-8.2212832999999996"/>
    <s v="|MN02545|/PIC GALAN PRATAMA AHMAD/085739042532-081338800171/divisibrpjntexpress@gmail.com"/>
    <s v="Sales Force DBS"/>
    <m/>
    <m/>
    <m/>
    <m/>
    <m/>
    <m/>
    <m/>
    <m/>
    <s v="Management Janji"/>
    <s v="2026-10-15 11:00:00|Nama Pic : BP GALAN No Hp Pic : 085739042532 Jam Pemasangan : 08:00 - 12.00 Tanggal Pemasangan : KAMIS 15 OKTOBER 2026 Info Tambahan : Hubungi pelanggan sebelum datang ke lokasi|40000798|MYDITA"/>
    <s v="FCC"/>
    <s v="14-10-2026 14:09:57"/>
    <d v="2026-10-15T11:00:00"/>
    <m/>
    <s v="INPROGRESS_SC"/>
    <s v="KALABAHI"/>
    <s v="NO ADDON"/>
    <m/>
    <s v="Error invoking service 'EAI Siebel Adapter', method 'Upsert' at step 'Upsert CA BA SA'.(SBL-BPR-00162) -- Method 'WriteRecor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11:00:00"/>
    <s v="2026-10-15 11:00:00|Nama Pic : BP GALAN No Hp Pic : 085739042532 Jam Pemasangan : 08:00 - 12.00 Tanggal Pemasangan : KAMIS 15 OKTOBER 2026 Info Tambahan : Hubungi pelanggan sebelum datang ke lokasi|40000798|MYDITA"/>
    <m/>
    <m/>
    <m/>
    <e v="#NUM!"/>
    <e v="#NUM!"/>
    <x v="1"/>
  </r>
  <r>
    <n v="1374"/>
    <n v="1002618764"/>
    <n v="3"/>
    <x v="0"/>
    <n v="5"/>
    <s v="KUPANG"/>
    <s v="ENDE"/>
    <s v="END"/>
    <s v="REG"/>
    <s v="AO"/>
    <x v="0"/>
    <s v="1P INET"/>
    <s v="Completed (PS)"/>
    <s v="RBS-Regional 3"/>
    <d v="2026-10-01T17:52:36"/>
    <d v="2026-10-03T07:21:10"/>
    <n v="69402663"/>
    <m/>
    <n v="172506789383"/>
    <s v="APOTIK AS-SIDIQ FARMA"/>
    <s v="ODP-END-FC/08 FC/D01/08.01"/>
    <s v="WO065523626"/>
    <m/>
    <m/>
    <m/>
    <n v="121.643787327577"/>
    <n v="-8.8519966214243997"/>
    <s v="|MC40144|MYIA-029630983829/POI/MOH. RISAN KARNIAN/082237932915/mohamadrisan04@gmail.com"/>
    <s v="MYIB_ASSISTANT"/>
    <m/>
    <m/>
    <m/>
    <m/>
    <m/>
    <m/>
    <m/>
    <m/>
    <s v="Management Janji"/>
    <s v="2026-10-03 08:00:00 | Tgl pemasangan : 3 Oktober 2026 Jam pemasangan : pagi  Info Tambahan : Hubungi pelanggan dulu sebelum ke lokasi terimakasih  "/>
    <s v="FCC"/>
    <d v="2026-01-10T17:55:32"/>
    <d v="2026-10-03T08:00:00"/>
    <m/>
    <s v="PS"/>
    <s v="ENDE"/>
    <s v="NO ADDON"/>
    <n v="20261003"/>
    <s v="Completed"/>
    <s v="HSI Bisnis Promo Hari Pelanggan Nasional PSB 70% - 50 Mbps"/>
    <s v="INDIBIZ"/>
    <m/>
    <m/>
    <d v="2026-10-03T08:00:00"/>
    <s v="2026-10-03 08:00:00 | Tgl pemasangan : 3 Oktober 2026 Jam pemasangan : pagi  Info Tambahan : Hubungi pelanggan dulu sebelum ke lokasi terimakasih  "/>
    <n v="2026"/>
    <n v="10"/>
    <n v="3"/>
    <d v="2026-10-03T00:00:00"/>
    <n v="-0.33333333333575865"/>
    <x v="0"/>
  </r>
  <r>
    <n v="1375"/>
    <n v="1002617892"/>
    <n v="3"/>
    <x v="0"/>
    <n v="5"/>
    <s v="KUPANG"/>
    <s v="ENDE"/>
    <s v="END"/>
    <s v="REG"/>
    <s v="AO"/>
    <x v="0"/>
    <s v="1P INET"/>
    <s v="Completed (PS)"/>
    <s v="RBS-Regional 3"/>
    <d v="2026-10-01T13:37:40"/>
    <d v="2026-10-04T09:03:33"/>
    <n v="69402370"/>
    <m/>
    <n v="172506789376"/>
    <s v="RUANGAN LABORATURIUM MIN 1 ENDE"/>
    <s v="ODP-END-FM/17 FM/D03/17.01"/>
    <s v="WO065492766"/>
    <m/>
    <m/>
    <m/>
    <n v="121.6568403"/>
    <n v="-8.8478326000000003"/>
    <s v="|MC40144|MYIA-079321043987/POI/ROSMINI AMBUTUA/081237356577/albaqorah22@gmail.com"/>
    <s v="MYIB_ASSISTANT"/>
    <m/>
    <m/>
    <m/>
    <m/>
    <m/>
    <m/>
    <m/>
    <m/>
    <s v="Management Janji"/>
    <s v="2026-10-04 08:00:00 | Nama Pic : bu ROSMINI  No Hp Pic : 081237356577 No alt : - Jam Pemasangan : pagi  Tanggal Pemasangan : 2 Oktober 2026"/>
    <s v="FCC"/>
    <d v="2026-01-10T13:40:38"/>
    <d v="2026-10-04T08:00:00"/>
    <m/>
    <s v="PS"/>
    <s v="ENDE"/>
    <s v="NO ADDON"/>
    <n v="20261004"/>
    <s v="Completed"/>
    <s v="HSI Bisnis Promo Hari Pelanggan Nasional PSB 70% - 150 Mbps"/>
    <s v="INDIBIZ"/>
    <m/>
    <m/>
    <d v="2026-10-04T08:00:00"/>
    <s v="2026-10-04 08:00:00 | Nama Pic : bu ROSMINI  No Hp Pic : 081237356577 No alt : - Jam Pemasangan : pagi  Tanggal Pemasangan : 2 Oktober 2026"/>
    <n v="2026"/>
    <n v="10"/>
    <n v="4"/>
    <d v="2026-10-04T00:00:00"/>
    <n v="-0.33333333333575865"/>
    <x v="0"/>
  </r>
  <r>
    <n v="1376"/>
    <n v="1002621429"/>
    <n v="3"/>
    <x v="0"/>
    <n v="5"/>
    <s v="KUPANG"/>
    <s v="ENDE"/>
    <s v="END"/>
    <s v="REG"/>
    <s v="AO"/>
    <x v="0"/>
    <s v="1P INET"/>
    <s v="Completed (PS)"/>
    <s v="RBS-Regional 3"/>
    <d v="2026-10-04T14:26:35"/>
    <d v="2026-10-09T06:37:28"/>
    <n v="69403918"/>
    <m/>
    <n v="172506789401"/>
    <s v="BIARA BRUDER KONRADUS"/>
    <s v="ODP-END-FG/50 FG/D07/50.01"/>
    <s v="WO065709573"/>
    <m/>
    <m/>
    <m/>
    <n v="121.656959510265"/>
    <n v="-8.8388608162366307"/>
    <s v="|MC40144|MYIA-095566729268/POI/JHON M. BALAN /085187937870/jmb07105159@gmail.com"/>
    <s v="MYIB_ASSISTANT"/>
    <m/>
    <m/>
    <m/>
    <m/>
    <m/>
    <m/>
    <m/>
    <m/>
    <s v="Management Janji"/>
    <s v="2026-10-06 08:00:00 | Nama PIC : BAPAK JOHN No HP : 085187937870 Alt :  M Janji : (SENIN/5/OKTOBER/2026) jam Pasang : 09:00 Note : hubungi pelanggan jika ingin kelokasi"/>
    <s v="FCC"/>
    <d v="2026-04-10T14:39:49"/>
    <d v="2026-10-06T08:00:00"/>
    <m/>
    <s v="PS"/>
    <s v="ENDE"/>
    <s v="NO ADDON"/>
    <n v="20261009"/>
    <s v="Completed"/>
    <s v="HSI Bisnis Promo Hari Pelanggan Nasional PSB 70% - 50 Mbps"/>
    <s v="INDIBIZ"/>
    <m/>
    <m/>
    <d v="2026-10-06T08:00:00"/>
    <s v="2026-10-06 08:00:00 | Nama PIC : BAPAK JOHN No HP : 085187937870 Alt :  M Janji : (SENIN/5/OKTOBER/2026) jam Pasang : 09:00 Note : hubungi pelanggan jika ingin kelokasi"/>
    <n v="2026"/>
    <n v="10"/>
    <n v="9"/>
    <d v="2026-10-09T00:00:00"/>
    <n v="2.6666666666642413"/>
    <x v="2"/>
  </r>
  <r>
    <n v="1377"/>
    <n v="1002622150"/>
    <n v="3"/>
    <x v="0"/>
    <n v="5"/>
    <s v="KUPANG"/>
    <s v="ENDE"/>
    <s v="END"/>
    <s v="REG"/>
    <s v="AO"/>
    <x v="0"/>
    <s v="1P INET"/>
    <s v="Completed (PS)"/>
    <s v="RBS-Regional 3"/>
    <d v="2026-10-05T11:19:34"/>
    <d v="2026-10-05T18:27:29"/>
    <n v="69404225"/>
    <m/>
    <n v="172506789412"/>
    <s v="Anaraja computer"/>
    <s v="ODP-END-FT/03"/>
    <s v="WO065756098"/>
    <m/>
    <m/>
    <m/>
    <n v="121.515062760603"/>
    <n v="-8.8037081863906401"/>
    <s v="|MC40142|MYIA-012639299951/POI/Dra. theresia lake/081335762581/anggelnaring11@gmail.com"/>
    <s v="MYIB_ASSISTANT"/>
    <m/>
    <m/>
    <m/>
    <m/>
    <m/>
    <m/>
    <m/>
    <m/>
    <s v="Management Janji"/>
    <s v="2026-10-06 15:00:00 | Nama PIC : ibu teheresia No HP : 081335762581 Alt :  M Janji : (selasa/6/oktober/2026) jam Pasang : 09:00 Note : hubungi pelanggan jika ingin kelokasi"/>
    <s v="FCC"/>
    <d v="2026-05-10T11:40:04"/>
    <d v="2026-10-06T15:00:00"/>
    <m/>
    <s v="PS"/>
    <s v="ENDE"/>
    <s v="NO ADDON"/>
    <n v="20261005"/>
    <s v="Completed"/>
    <s v="HSI Bisnis Promo Hari Pelanggan Nasional PSB 70% - 200 Mbps"/>
    <s v="INDIBIZ"/>
    <m/>
    <m/>
    <d v="2026-10-06T15:00:00"/>
    <s v="2026-10-06 15:00:00 | Nama PIC : ibu teheresia No HP : 081335762581 Alt :  M Janji : (selasa/6/oktober/2026) jam Pasang : 09:00 Note : hubungi pelanggan jika ingin kelokasi"/>
    <n v="2026"/>
    <n v="10"/>
    <n v="5"/>
    <d v="2026-10-05T00:00:00"/>
    <n v="-1.625"/>
    <x v="0"/>
  </r>
  <r>
    <n v="1378"/>
    <n v="1002626926"/>
    <n v="3"/>
    <x v="0"/>
    <n v="5"/>
    <s v="KUPANG"/>
    <s v="ENDE"/>
    <s v="END"/>
    <s v="REG"/>
    <s v="AO"/>
    <x v="0"/>
    <s v="1P INET"/>
    <s v="Completed (PS)"/>
    <s v="RBS-Regional 3"/>
    <d v="2026-10-07T18:38:34"/>
    <d v="2026-10-10T11:20:19"/>
    <n v="69406169"/>
    <m/>
    <n v="172506789445"/>
    <s v="SDI BARAI 2"/>
    <s v="ODP-END-FJ/62 FJ/D05/62.01"/>
    <s v="WO065968981"/>
    <m/>
    <m/>
    <m/>
    <n v="121.6044721"/>
    <n v="-8.8189481999999995"/>
    <s v="|MC40142|MYIA-061160572934/POI/FRANSISKA TUKU/081339180910/fransiskatuku36@gmail.com"/>
    <s v="MYIB_ASSISTANT"/>
    <m/>
    <m/>
    <m/>
    <m/>
    <m/>
    <m/>
    <m/>
    <m/>
    <s v="Management Janji"/>
    <s v="2026-10-10 08:00:00 | M Janji : (Kamis/8/OKTOBER/2026) jam Pasang : 09:00 Note : hubungi pelanggan jika ingin kelokasi"/>
    <s v="FCC"/>
    <d v="2026-07-10T18:40:36"/>
    <d v="2026-10-10T08:00:00"/>
    <m/>
    <s v="PS"/>
    <s v="ENDE"/>
    <s v="NO ADDON"/>
    <n v="20261010"/>
    <s v="Completed"/>
    <s v="HSI Bisnis Promo Hari Pelanggan Nasional PSB 70% - 50 Mbps"/>
    <s v="INDIBIZ"/>
    <m/>
    <m/>
    <d v="2026-10-10T08:00:00"/>
    <s v="2026-10-10 08:00:00 | M Janji : (Kamis/8/OKTOBER/2026) jam Pasang : 09:00 Note : hubungi pelanggan jika ingin kelokasi"/>
    <n v="2026"/>
    <n v="10"/>
    <n v="10"/>
    <d v="2026-10-10T00:00:00"/>
    <n v="-0.33333333333575865"/>
    <x v="0"/>
  </r>
  <r>
    <n v="1379"/>
    <n v="1002626945"/>
    <n v="3"/>
    <x v="0"/>
    <n v="5"/>
    <s v="KUPANG"/>
    <s v="ENDE"/>
    <s v="END"/>
    <s v="REG"/>
    <s v="AO"/>
    <x v="0"/>
    <s v="1P INET"/>
    <s v="Completed (PS)"/>
    <s v="RBS-Regional 3"/>
    <d v="2026-10-07T19:29:36"/>
    <d v="2026-10-10T18:37:20"/>
    <n v="69406153"/>
    <m/>
    <n v="172506789447"/>
    <s v="PRAKTEK Dr. ANITA TUNGGAL"/>
    <s v="ODP-END-FA/16 FA/D04/16.01"/>
    <s v="WO065971518"/>
    <m/>
    <m/>
    <m/>
    <n v="121.6574098"/>
    <n v="-8.8482451999999991"/>
    <s v="|MC40144|MYIA-062550128275/POI/ANITA TUNGGAL/081332148808/anitatunggal79@gmail.com"/>
    <s v="MYIB_ASSISTANT"/>
    <m/>
    <m/>
    <m/>
    <m/>
    <m/>
    <m/>
    <m/>
    <m/>
    <s v="Management Janji"/>
    <s v="2026-10-10 11:00:00 | M Janji : (Kamis/8/OKTOBER/2026) jam Pasang : 09:00 Note : hubungi pelanggan jika ingin kelokasi "/>
    <s v="FCC"/>
    <d v="2026-07-10T19:40:08"/>
    <d v="2026-10-10T11:00:00"/>
    <m/>
    <s v="PS"/>
    <s v="ENDE"/>
    <s v="NO ADDON"/>
    <n v="20261010"/>
    <s v="Completed"/>
    <s v="HSI Bisnis Promo Hari Pelanggan Nasional PSB 70% - 50 Mbps"/>
    <s v="INDIBIZ"/>
    <m/>
    <m/>
    <d v="2026-10-10T11:00:00"/>
    <s v="2026-10-10 11:00:00 | M Janji : (Kamis/8/OKTOBER/2026) jam Pasang : 09:00 Note : hubungi pelanggan jika ingin kelokasi "/>
    <n v="2026"/>
    <n v="10"/>
    <n v="10"/>
    <d v="2026-10-10T00:00:00"/>
    <n v="-0.45833333333575865"/>
    <x v="0"/>
  </r>
  <r>
    <n v="1380"/>
    <n v="1002628412"/>
    <n v="3"/>
    <x v="0"/>
    <n v="5"/>
    <s v="KUPANG"/>
    <s v="ENDE"/>
    <s v="END"/>
    <s v="REG"/>
    <s v="AO"/>
    <x v="0"/>
    <s v="1P INET"/>
    <s v="Completed (PS)"/>
    <s v="RBS-Regional 3"/>
    <d v="2026-10-08T16:50:40"/>
    <d v="2026-10-10T18:00:26"/>
    <n v="69406779"/>
    <m/>
    <n v="172506789194"/>
    <s v="Kantor Paroki ST. yoseph Detusoko"/>
    <s v="ODP-END-FU/07 FU/D01/07.01"/>
    <s v="WO066039039"/>
    <m/>
    <m/>
    <m/>
    <n v="121.7600013"/>
    <n v="-8.7188452000000005"/>
    <s v="|MC40142|MYIA-024151769127/POI/NOBERTUS JONI/081236089594/juniornojo16@gmail.com"/>
    <s v="MYIB_ASSISTANT"/>
    <m/>
    <m/>
    <m/>
    <m/>
    <m/>
    <m/>
    <m/>
    <m/>
    <s v="Management Janji"/>
    <s v="2026-10-10 11:00:00 | Nama Pic : BP NOBERT No Hp Pic : 081236089594 Jam Pemasangan : 08:00 - 12.00 Tanggal Pemasangan : JUMAT 09 OKTOBER 2026 Info Tambahan : Hubungi pelanggan sebelum datang ke lokasi"/>
    <s v="FCC"/>
    <d v="2026-08-10T17:25:16"/>
    <d v="2026-10-10T11:00:00"/>
    <m/>
    <s v="PS"/>
    <s v="ENDE"/>
    <s v="NO ADDON"/>
    <n v="20261010"/>
    <s v="Completed"/>
    <s v="HSI Bisnis Promo Hari Pelanggan Nasional PSB 70% - 100 Mbps Dual Band"/>
    <s v="INDIBIZ"/>
    <m/>
    <m/>
    <d v="2026-10-10T11:00:00"/>
    <s v="2026-10-10 11:00:00 | Nama Pic : BP NOBERT No Hp Pic : 081236089594 Jam Pemasangan : 08:00 - 12.00 Tanggal Pemasangan : JUMAT 09 OKTOBER 2026 Info Tambahan : Hubungi pelanggan sebelum datang ke lokasi"/>
    <n v="2026"/>
    <n v="10"/>
    <n v="10"/>
    <d v="2026-10-10T00:00:00"/>
    <n v="-0.45833333333575865"/>
    <x v="0"/>
  </r>
  <r>
    <n v="1381"/>
    <n v="1002632012"/>
    <n v="3"/>
    <x v="0"/>
    <n v="5"/>
    <s v="KUPANG"/>
    <s v="ENDE"/>
    <s v="END"/>
    <s v="REG"/>
    <s v="AO"/>
    <x v="0"/>
    <s v="1P INET"/>
    <s v="Completed (PS)"/>
    <s v="RBS-Regional 3"/>
    <d v="2026-10-12T08:56:39"/>
    <d v="2026-10-13T17:51:45"/>
    <n v="69408351"/>
    <m/>
    <n v="172506789471"/>
    <s v="PRISCIN KOST"/>
    <s v="ODP-END-FD/63 FD/D01/63.01"/>
    <s v="WO066228434"/>
    <m/>
    <m/>
    <m/>
    <n v="121.6665318"/>
    <n v="-8.8320650999999994"/>
    <s v="|MC40144|MYIA-036700370955/POI/ARKADIUS BEN BOY/087852724540/arkadiusboy@gmail.com"/>
    <s v="MYIB_ASSISTANT"/>
    <m/>
    <m/>
    <m/>
    <m/>
    <m/>
    <m/>
    <m/>
    <m/>
    <s v="Management Janji"/>
    <s v="2026-10-13 08:00:00 | Tanggal pemasangan: 13/10//2026 Jam pemasangan : pagi/siang Info Tambahan : Hubungi pelanggan dulu sebelum ke lokasi. terima kasih"/>
    <s v="FCC"/>
    <d v="2026-12-10T09:24:56"/>
    <d v="2026-10-13T08:00:00"/>
    <m/>
    <s v="PS"/>
    <s v="ENDE"/>
    <s v="NO ADDON"/>
    <n v="20261013"/>
    <s v="Completed"/>
    <s v="HSI Bisnis Promo Hari Pelanggan Nasional PSB 70% - 50 Mbps"/>
    <s v="INDIBIZ"/>
    <m/>
    <m/>
    <d v="2026-10-13T08:00:00"/>
    <s v="2026-10-13 08:00:00 | Tanggal pemasangan: 13/10//2026 Jam pemasangan : pagi/siang Info Tambahan : Hubungi pelanggan dulu sebelum ke lokasi. terima kasih"/>
    <n v="2026"/>
    <n v="10"/>
    <n v="13"/>
    <d v="2026-10-13T00:00:00"/>
    <n v="-0.33333333333575865"/>
    <x v="0"/>
  </r>
  <r>
    <n v="1382"/>
    <n v="1002628472"/>
    <n v="3"/>
    <x v="0"/>
    <n v="5"/>
    <s v="KUPANG"/>
    <s v="ENDE"/>
    <s v="WWR"/>
    <s v="REG"/>
    <s v="AO"/>
    <x v="0"/>
    <s v="1P INET"/>
    <s v="Completed (PS)"/>
    <s v="RBS-Regional 3"/>
    <d v="2026-10-08T17:07:35"/>
    <d v="2026-10-09T16:34:38"/>
    <n v="69406835"/>
    <m/>
    <n v="172507204771"/>
    <s v="DESA MBULIWARALAU UTARA"/>
    <s v="ODP-WWR-FA/35 FA/D06/35.01"/>
    <s v="WO066040543"/>
    <m/>
    <m/>
    <m/>
    <n v="121.8733386"/>
    <n v="-8.8110379999999999"/>
    <s v="|MC40142|MYIA-057059059628/POI/abdulah mustanto/082236828087/bahrudinmuhammad142@gmail.com"/>
    <s v="MYIB_ASSISTANT"/>
    <m/>
    <m/>
    <m/>
    <m/>
    <m/>
    <m/>
    <m/>
    <m/>
    <s v="Management Janji"/>
    <s v="2026-10-09 15:00:00 | Nama Pic : bp bahrudin No Hp Pic : 082236828087 No alt : - Jam Pemasangan : pagi  Tanggal Pemasangan : 9 Oktober 2026"/>
    <s v="FCC"/>
    <d v="2026-08-10T17:25:16"/>
    <d v="2026-10-09T15:00:00"/>
    <m/>
    <s v="PS"/>
    <s v="X"/>
    <s v="NO ADDON"/>
    <n v="20261009"/>
    <s v="Completed"/>
    <s v="HSI Bisnis Promo Hari Pelanggan Nasional PSB 70% - 200 Mbps"/>
    <s v="INDIBIZ"/>
    <m/>
    <m/>
    <d v="2026-10-09T15:00:00"/>
    <s v="2026-10-09 15:00:00 | Nama Pic : bp bahrudin No Hp Pic : 082236828087 No alt : - Jam Pemasangan : pagi  Tanggal Pemasangan : 9 Oktober 2026"/>
    <n v="2026"/>
    <n v="10"/>
    <n v="9"/>
    <d v="2026-10-09T00:00:00"/>
    <n v="-0.625"/>
    <x v="0"/>
  </r>
  <r>
    <n v="1383"/>
    <n v="1002630904"/>
    <n v="3"/>
    <x v="0"/>
    <n v="5"/>
    <s v="KUPANG"/>
    <s v="ENDE"/>
    <s v="WWR"/>
    <s v="REG"/>
    <s v="AO"/>
    <x v="0"/>
    <s v="1P INET"/>
    <s v="Completed (PS)"/>
    <s v="RBS-Regional 3"/>
    <d v="2026-10-10T13:14:40"/>
    <d v="2026-10-13T17:53:35"/>
    <n v="69407889"/>
    <m/>
    <n v="172507204239"/>
    <s v="Human Fashion"/>
    <s v="ODP-WWR-FA/28 FA/D05/28.01"/>
    <s v="WO066155295"/>
    <m/>
    <m/>
    <m/>
    <n v="121.88525260971601"/>
    <n v="-8.7849010311773892"/>
    <s v="|MC40142|MYIA-061197188484/POI/Dra. Theresia lake/082340027131/ifaabat@gmail.com"/>
    <s v="MYIB_ASSISTANT"/>
    <m/>
    <m/>
    <m/>
    <m/>
    <m/>
    <m/>
    <m/>
    <m/>
    <s v="Management Janji"/>
    <s v="2026-10-11 15:00:00 | telp :082340027131 alt : manja : pagi /siang11/10/2026 hub sebelum ke lokasi"/>
    <s v="FCC"/>
    <d v="2026-10-10T13:40:54"/>
    <d v="2026-10-11T15:00:00"/>
    <m/>
    <s v="PS"/>
    <s v="X"/>
    <s v="NO ADDON"/>
    <n v="20261013"/>
    <s v="Completed"/>
    <s v="HSI Bisnis Promo Hari Pelanggan Nasional PSB 70% - 200 Mbps"/>
    <s v="INDIBIZ"/>
    <m/>
    <m/>
    <d v="2026-10-11T15:00:00"/>
    <s v="2026-10-11 15:00:00 | telp :082340027131 alt : manja : pagi /siang11/10/2026 hub sebelum ke lokasi"/>
    <n v="2026"/>
    <n v="10"/>
    <n v="13"/>
    <d v="2026-10-13T00:00:00"/>
    <n v="1.375"/>
    <x v="2"/>
  </r>
  <r>
    <n v="1384"/>
    <n v="1002628166"/>
    <n v="3"/>
    <x v="0"/>
    <n v="5"/>
    <s v="KUPANG"/>
    <s v="ENDE"/>
    <s v="WWR"/>
    <s v="REG"/>
    <s v="AO"/>
    <x v="0"/>
    <s v="1P INET"/>
    <s v="7 | OSS - PROVISIONING ISSUED"/>
    <s v="RBS-Regional 3"/>
    <d v="2026-10-08T16:05:34"/>
    <d v="2026-10-09T15:13:05"/>
    <n v="69406699"/>
    <m/>
    <n v="172507204770"/>
    <s v="JAYA HILL"/>
    <s v="ODP-WWR-FB/06 FB/D01/06.01"/>
    <s v="WO066033819"/>
    <m/>
    <m/>
    <m/>
    <n v="121.848385143887"/>
    <n v="-8.75051163380712"/>
    <s v="|MC40142|MYIA-084273777093/POI/arhustam abubekar/081236873333/jayahill89@gmail.com"/>
    <s v="MYIB_ASSISTANT"/>
    <m/>
    <m/>
    <m/>
    <m/>
    <m/>
    <m/>
    <m/>
    <m/>
    <s v="Management Janji"/>
    <s v="2026-10-09 15:00:00 | Nama Pic : bp arhustam abubekar No Hp Pic : 081236873333 No alt : - Jam Pemasangan : siang  Tanggal Pemasangan : 9 Oktober 2026"/>
    <s v="FCC"/>
    <d v="2026-08-10T16:25:42"/>
    <d v="2026-10-09T15:00:00"/>
    <m/>
    <s v="PI"/>
    <s v="X"/>
    <s v="NO ADDON"/>
    <m/>
    <s v="Provisioning Issued"/>
    <s v="HSI Bisnis Promo Hari Pelanggan Nasional PSB 70% - 50 Mbps"/>
    <s v="INDIBIZ"/>
    <m/>
    <m/>
    <d v="2026-10-09T15:00:00"/>
    <s v="2026-10-09 15:00:00 | Nama Pic : bp arhustam abubekar No Hp Pic : 081236873333 No alt : - Jam Pemasangan : siang  Tanggal Pemasangan : 9 Oktober 2026"/>
    <m/>
    <m/>
    <m/>
    <e v="#NUM!"/>
    <e v="#NUM!"/>
    <x v="1"/>
  </r>
  <r>
    <n v="1385"/>
    <n v="1002623904"/>
    <n v="3"/>
    <x v="0"/>
    <n v="5"/>
    <s v="KUPANG"/>
    <s v="MAUMERE"/>
    <s v="LRT"/>
    <s v="REG"/>
    <s v="AO"/>
    <x v="0"/>
    <s v="1P INET"/>
    <s v="Completed (PS)"/>
    <s v="RBS-Regional 3"/>
    <d v="2026-10-06T10:52:40"/>
    <d v="2026-10-09T21:03:25"/>
    <n v="69404874"/>
    <m/>
    <n v="172509796778"/>
    <s v="Putra Flores Sandom"/>
    <s v="ODP-LRT-FJ/09 FJ/D01/09.01"/>
    <s v="WO065837964"/>
    <m/>
    <m/>
    <m/>
    <n v="122.979019135236"/>
    <n v="-8.3474129623928395"/>
    <s v="MD|MYDB-20261005270307|SC00001/MC00079|Putra Flores Sandom|081354715619"/>
    <s v="MYDIGIBIZPARTNER"/>
    <m/>
    <m/>
    <m/>
    <m/>
    <m/>
    <m/>
    <m/>
    <m/>
    <s v="Management Janji"/>
    <s v="2026-10-07 08:00:00 | Tanggal pemasangan: 07/10/2026 Jam pemasangan : pagi / siang Info Tambahan : Hubungi pelanggan dulu sebelum ke lokasi. terima kasih "/>
    <s v="FCC"/>
    <d v="2026-06-10T10:55:07"/>
    <d v="2026-10-07T08:00:00"/>
    <m/>
    <s v="PS"/>
    <s v="X"/>
    <s v="NO ADDON"/>
    <n v="20261009"/>
    <s v="Completed"/>
    <s v="HSI Bisnis Basic Promo Hari Pelanggan Nasional PSB 70% - 50 Mbps"/>
    <s v="INDIBIZ"/>
    <m/>
    <m/>
    <d v="2026-10-07T08:00:00"/>
    <s v="2026-10-07 08:00:00 | Tanggal pemasangan: 07/10/2026 Jam pemasangan : pagi / siang Info Tambahan : Hubungi pelanggan dulu sebelum ke lokasi. terima kasih "/>
    <n v="2026"/>
    <n v="10"/>
    <n v="9"/>
    <d v="2026-10-09T00:00:00"/>
    <n v="1.6666666666642413"/>
    <x v="2"/>
  </r>
  <r>
    <n v="1386"/>
    <n v="1002628639"/>
    <n v="3"/>
    <x v="0"/>
    <n v="5"/>
    <s v="KUPANG"/>
    <s v="MAUMERE"/>
    <s v="LRT"/>
    <s v="REG"/>
    <s v="AO"/>
    <x v="0"/>
    <s v="1P INET"/>
    <s v="Completed (PS)"/>
    <s v="RBS-Regional 3"/>
    <d v="2026-10-08T19:35:40"/>
    <d v="2026-10-12T09:40:07"/>
    <n v="69406913"/>
    <m/>
    <n v="172509796789"/>
    <s v="City Mart"/>
    <s v="ODP-LRT-FC/33 FC/D04/33.01"/>
    <s v="WO066050214"/>
    <m/>
    <m/>
    <m/>
    <n v="122.96141540000001"/>
    <n v="-8.3495504999999994"/>
    <s v="|MC40173|MYIA-043140890546/POI/Tino Carvallo/081237318453/carvallocornel92@gmail.com"/>
    <s v="MYIB_ASSISTANT"/>
    <m/>
    <m/>
    <m/>
    <m/>
    <m/>
    <m/>
    <m/>
    <m/>
    <s v="Management Janji"/>
    <s v="2026-10-10 08:00:00 | M Janji : 09/10/2026 Jam Pasang : Pagi NoteÃ‚Â :  Hubungi terlebih dahulu sebelum ke lokasi"/>
    <s v="FCC"/>
    <d v="2026-08-10T19:55:31"/>
    <d v="2026-10-10T08:00:00"/>
    <m/>
    <s v="PS"/>
    <s v="X"/>
    <s v="NO ADDON"/>
    <n v="20261012"/>
    <s v="Completed"/>
    <s v="HSI Bisnis Basic PSB 70% - 75 Mbps"/>
    <s v="INDIBIZ"/>
    <m/>
    <m/>
    <d v="2026-10-10T08:00:00"/>
    <s v="2026-10-10 08:00:00 | M Janji : 09/10/2026 Jam Pasang : Pagi NoteÃ‚Â :  Hubungi terlebih dahulu sebelum ke lokasi"/>
    <n v="2026"/>
    <n v="10"/>
    <n v="12"/>
    <d v="2026-10-12T00:00:00"/>
    <n v="1.6666666666642413"/>
    <x v="2"/>
  </r>
  <r>
    <n v="1387"/>
    <n v="1002633791"/>
    <n v="3"/>
    <x v="0"/>
    <n v="5"/>
    <s v="KUPANG"/>
    <s v="MAUMERE"/>
    <s v="LRT"/>
    <s v="REG"/>
    <s v="AO"/>
    <x v="0"/>
    <s v="1P INET"/>
    <s v="7 | OSS - PROVISIONING ISSUED"/>
    <s v="RBS-Regional 3"/>
    <d v="2026-10-12T18:10:35"/>
    <d v="2026-10-14T08:05:30"/>
    <n v="69408958"/>
    <m/>
    <n v="172509796793"/>
    <s v="KOPDIT IKAMALA"/>
    <s v="ODP-LRT-FF/01 FF/D01/01.01"/>
    <s v="WO066288364"/>
    <m/>
    <m/>
    <m/>
    <n v="123.161861"/>
    <n v="-8.3857488999999994"/>
    <s v="|MC40173|MYIA-013531324436/POI/Yohanes Paulus Payong Muda /082138794216/jontermuda96@gmail.com"/>
    <s v="MYIB_ASSISTANT"/>
    <m/>
    <m/>
    <m/>
    <m/>
    <m/>
    <m/>
    <m/>
    <m/>
    <s v="Management Janji"/>
    <s v="2026-10-14 08:00:00 | Nama Pic : bp Yohanes Paulus Payong Muda No Hp Pic : 082138794216 No alt : - Jam Pemasangan : pagi  Tanggal Pemasangan : 13 Oktober 2026"/>
    <s v="FCC"/>
    <d v="2026-12-10T18:25:11"/>
    <d v="2026-10-14T08:00:00"/>
    <m/>
    <s v="PI"/>
    <s v="X"/>
    <s v="NO ADDON"/>
    <m/>
    <s v="Provisioning Issued"/>
    <s v="HSI Bisnis Basic Promo Hari Pelanggan Nasional PSB 70% - 50 Mbps"/>
    <s v="INDIBIZ"/>
    <m/>
    <m/>
    <d v="2026-10-14T08:00:00"/>
    <s v="2026-10-14 08:00:00 | Nama Pic : bp Yohanes Paulus Payong Muda No Hp Pic : 082138794216 No alt : - Jam Pemasangan : pagi  Tanggal Pemasangan : 13 Oktober 2026"/>
    <m/>
    <m/>
    <m/>
    <e v="#NUM!"/>
    <e v="#NUM!"/>
    <x v="1"/>
  </r>
  <r>
    <n v="1388"/>
    <n v="1002628335"/>
    <n v="3"/>
    <x v="0"/>
    <n v="5"/>
    <s v="KUPANG"/>
    <s v="MAUMERE"/>
    <s v="LWB"/>
    <s v="REG"/>
    <s v="AO"/>
    <x v="0"/>
    <s v="1P INET"/>
    <s v="7 | OSS - PROVISIONING ISSUED"/>
    <s v="RBS-Regional 3"/>
    <d v="2026-10-08T16:32:53"/>
    <d v="2026-10-09T15:24:00"/>
    <n v="69406790"/>
    <m/>
    <n v="172510701141"/>
    <s v="PT. ARTACOMINDO JEJARING NUSA-UG02-SELANDORO"/>
    <s v="ODP-LWB-FB/20 FB/D02/20.01"/>
    <s v="WO066037275"/>
    <m/>
    <m/>
    <m/>
    <n v="123.437822695744"/>
    <n v="-8.3704699589543008"/>
    <s v="|MN02507|MYIA-038245622687/POI/AZIE FAUZIE/0811845675/migrasi.isat@gmail.com"/>
    <s v="MYIB_ASSISTANT"/>
    <m/>
    <m/>
    <m/>
    <m/>
    <m/>
    <m/>
    <m/>
    <m/>
    <s v="Management Janji"/>
    <s v="2026-10-09 15:00:00 | Nama Pic : PT. ARTACOMINDO JEJARING NUSA-UG02-SELANDORO No Hp Pic : 0811845675 No alt : - Jam Pemasangan : pagi  Tanggal Pemasangan : 9 Oktober 2026"/>
    <s v="FCC"/>
    <d v="2026-08-10T16:40:13"/>
    <d v="2026-10-09T15:00:00"/>
    <m/>
    <s v="PI"/>
    <s v="X"/>
    <s v="NO ADDON"/>
    <m/>
    <s v="Provisioning Issued"/>
    <s v="HSI Bisnis Basic Promo Hari Pelanggan Nasional PSB 70% - 50 Mbps"/>
    <s v="INDIBIZ"/>
    <m/>
    <m/>
    <d v="2026-10-09T15:00:00"/>
    <s v="2026-10-09 15:00:00 | Nama Pic : PT. ARTACOMINDO JEJARING NUSA-UG02-SELANDORO No Hp Pic : 0811845675 No alt : - Jam Pemasangan : pagi  Tanggal Pemasangan : 9 Oktober 2026"/>
    <m/>
    <m/>
    <m/>
    <e v="#NUM!"/>
    <e v="#NUM!"/>
    <x v="1"/>
  </r>
  <r>
    <n v="1389"/>
    <n v="1002621271"/>
    <n v="3"/>
    <x v="0"/>
    <n v="5"/>
    <s v="KUPANG"/>
    <s v="MAUMERE"/>
    <s v="MMR"/>
    <s v="REG"/>
    <s v="AO"/>
    <x v="0"/>
    <s v="1P INET"/>
    <s v="Completed (PS)"/>
    <s v="RBS-Regional 3"/>
    <d v="2026-10-04T09:43:40"/>
    <d v="2026-10-05T14:49:15"/>
    <n v="69403817"/>
    <m/>
    <n v="172508209667"/>
    <s v="SDI SINDE KABOR"/>
    <s v="ODP-MMR-FA/39 FA/D04/39.01"/>
    <s v="WO065691325"/>
    <m/>
    <m/>
    <m/>
    <n v="122.21116539090799"/>
    <n v="-8.6143129513385901"/>
    <s v="MD|MYDB-20261003270214|SC00001/MC00088|SDI SINDE KABOR|082266355056"/>
    <s v="MYDIGIBIZPARTNER"/>
    <m/>
    <m/>
    <m/>
    <m/>
    <m/>
    <m/>
    <m/>
    <m/>
    <s v="Management Janji"/>
    <s v="2026-10-05 08:00:00 | Nama PIC: bu fransiska Notel: 082266355056 Alt: 085239081536/ anatelia Tanggal: 5/10/2026 Jam Pasang: Pagi Note: Hubungi sebelum ke lokasi, terimakasih.  "/>
    <s v="FCC"/>
    <d v="2026-04-10T09:54:57"/>
    <d v="2026-10-05T08:00:00"/>
    <m/>
    <s v="PS"/>
    <s v="X"/>
    <s v="NO ADDON"/>
    <n v="20261005"/>
    <s v="Completed"/>
    <s v="HSI Bisnis Basic Promo Hari Pelanggan Nasional PSB 70% - 50 Mbps"/>
    <s v="INDIBIZ"/>
    <m/>
    <m/>
    <d v="2026-10-05T08:00:00"/>
    <s v="2026-10-05 08:00:00 | Nama PIC: bu fransiska Notel: 082266355056 Alt: 085239081536/ anatelia Tanggal: 5/10/2026 Jam Pasang: Pagi Note: Hubungi sebelum ke lokasi, terimakasih.  "/>
    <n v="2026"/>
    <n v="10"/>
    <n v="5"/>
    <d v="2026-10-05T00:00:00"/>
    <n v="-0.33333333333575865"/>
    <x v="0"/>
  </r>
  <r>
    <n v="1390"/>
    <n v="1002621270"/>
    <n v="3"/>
    <x v="0"/>
    <n v="5"/>
    <s v="KUPANG"/>
    <s v="MAUMERE"/>
    <s v="MMR"/>
    <s v="REG"/>
    <s v="AO"/>
    <x v="0"/>
    <s v="1P INET"/>
    <s v="Completed (PS)"/>
    <s v="RBS-Regional 3"/>
    <d v="2026-10-04T09:43:35"/>
    <d v="2026-10-08T08:47:09"/>
    <n v="69403793"/>
    <m/>
    <n v="172508209666"/>
    <s v="SDI SINDE KABOR"/>
    <s v="ODP-MMR-FA/39 FA/D04/39.01"/>
    <s v="WO065691308"/>
    <m/>
    <m/>
    <m/>
    <n v="122.21119724214"/>
    <n v="-8.6143056584732793"/>
    <s v="MD|MYDB-20261003270215|SC00001/MC00088|SDI SINDE KABOR|082266355056"/>
    <s v="MYDIGIBIZPARTNER"/>
    <m/>
    <m/>
    <m/>
    <m/>
    <m/>
    <m/>
    <m/>
    <m/>
    <s v="Management Janji"/>
    <s v="2026-10-05 08:00:00 | Nama PIC: bu fransiska Notel: 082266355056 Alt: 085239081536/ anatelia Tanggal: 5/10/2026 Jam Pasang: Pagi Note: Hubungi sebelum ke lokasi, terimakasih.  "/>
    <s v="FCC"/>
    <d v="2026-04-10T09:54:57"/>
    <d v="2026-10-05T08:00:00"/>
    <m/>
    <s v="PS"/>
    <s v="X"/>
    <s v="NO ADDON"/>
    <n v="20261008"/>
    <s v="Completed"/>
    <s v="HSI Bisnis Basic Promo Hari Pelanggan Nasional PSB 70% - 50 Mbps"/>
    <s v="INDIBIZ"/>
    <m/>
    <m/>
    <d v="2026-10-05T08:00:00"/>
    <s v="2026-10-05 08:00:00 | Nama PIC: bu fransiska Notel: 082266355056 Alt: 085239081536/ anatelia Tanggal: 5/10/2026 Jam Pasang: Pagi Note: Hubungi sebelum ke lokasi, terimakasih.  "/>
    <n v="2026"/>
    <n v="10"/>
    <n v="8"/>
    <d v="2026-10-08T00:00:00"/>
    <n v="2.6666666666642413"/>
    <x v="2"/>
  </r>
  <r>
    <n v="1391"/>
    <n v="1002621495"/>
    <n v="3"/>
    <x v="0"/>
    <n v="5"/>
    <s v="KUPANG"/>
    <s v="MAUMERE"/>
    <s v="MMR"/>
    <s v="REG"/>
    <s v="AO"/>
    <x v="0"/>
    <s v="1P INET"/>
    <s v="8 | OSS - PONR"/>
    <s v="RBS-Regional 3"/>
    <d v="2026-10-04T17:07:41"/>
    <d v="2026-10-12T10:12:10"/>
    <n v="69403977"/>
    <m/>
    <n v="172508209675"/>
    <s v="KTR GADAIKU CABANG NANGALIMANG"/>
    <s v="ODP-MMR-FF/58"/>
    <s v="WO065720277"/>
    <m/>
    <m/>
    <m/>
    <n v="122.2079598"/>
    <n v="-8.6389528000000002"/>
    <s v="MD|MYDB-20261003270209|SC00001/MC00088|KTR GADAIKU CABANG NANGALIMANG|08213736841"/>
    <s v="MYDIGIBIZPARTNER"/>
    <m/>
    <m/>
    <m/>
    <m/>
    <m/>
    <m/>
    <m/>
    <m/>
    <s v="Management Janji"/>
    <s v="2026-10-05 15:00:00 | Tanggal pemasangan : 05 Okt 2026 Jam pemasangan : 12.00 Info Tambahan : Hubungi pelanggan dulu sebelum ke lokasi terima kasih."/>
    <s v="FCC"/>
    <d v="2026-04-10T17:25:09"/>
    <d v="2026-10-05T15:00:00"/>
    <m/>
    <s v="ACT_COM"/>
    <s v="X"/>
    <s v="NETMONK"/>
    <m/>
    <s v="PONR"/>
    <s v="HSI Bisnis Bundling Netmonk PSB 70% Promo - 50 Mbps"/>
    <s v="INDIBIZ"/>
    <m/>
    <m/>
    <d v="2026-10-05T15:00:00"/>
    <s v="2026-10-05 15:00:00 | Tanggal pemasangan : 05 Okt 2026 Jam pemasangan : 12.00 Info Tambahan : Hubungi pelanggan dulu sebelum ke lokasi terima kasih."/>
    <m/>
    <m/>
    <m/>
    <e v="#NUM!"/>
    <e v="#NUM!"/>
    <x v="1"/>
  </r>
  <r>
    <n v="1392"/>
    <n v="1002636481"/>
    <n v="3"/>
    <x v="0"/>
    <n v="5"/>
    <s v="KUPANG"/>
    <s v="MAUMERE"/>
    <s v="MMR"/>
    <s v="REG"/>
    <s v="AO"/>
    <x v="0"/>
    <s v="1P INET"/>
    <s v="8 | OSS - PONR"/>
    <s v="RBS-Regional 3"/>
    <d v="2026-10-14T11:17:35"/>
    <d v="2026-10-15T13:11:53"/>
    <n v="69409982"/>
    <m/>
    <n v="172508209807"/>
    <s v="YAY. ABRAHAM/SMK SANTA MATHILDA MAUMERE"/>
    <s v="ODP-MMR-FU/28 FU/D01/28.01"/>
    <s v="WO066391572"/>
    <m/>
    <m/>
    <m/>
    <n v="122.208414115011"/>
    <n v="-8.6120249736919803"/>
    <s v="MD|MYDB-20261014270727|SC00001/MC00088|YAY. ABRAHAM/SMK SANTA MATHILDA MAUMERE|081339831727"/>
    <s v="MYDIGIBIZPARTNER"/>
    <m/>
    <m/>
    <m/>
    <m/>
    <m/>
    <m/>
    <m/>
    <m/>
    <s v="Management Janji"/>
    <s v="2026-10-15 11:00:00 | Jam pemasangan : 12.00 Info Tambahan : Hubungi pelanggan dulu sebelum ke lokasi terimakasih "/>
    <s v="FCC"/>
    <s v="14-10-2026 11:25:06"/>
    <d v="2026-10-15T11:00:00"/>
    <m/>
    <s v="ACT_COM"/>
    <s v="X"/>
    <s v="NO ADDON"/>
    <m/>
    <s v="PONR"/>
    <s v="HSI Bisnis Basic Promo Hari Pelanggan Nasional PSB 70% - 200 Mbps"/>
    <s v="INDIBIZ"/>
    <m/>
    <m/>
    <d v="2026-10-15T11:00:00"/>
    <s v="2026-10-15 11:00:00 | Jam pemasangan : 12.00 Info Tambahan : Hubungi pelanggan dulu sebelum ke lokasi terimakasih "/>
    <m/>
    <m/>
    <m/>
    <e v="#NUM!"/>
    <e v="#NUM!"/>
    <x v="1"/>
  </r>
  <r>
    <n v="1393"/>
    <n v="1002620752"/>
    <n v="3"/>
    <x v="0"/>
    <n v="5"/>
    <s v="KUPANG"/>
    <s v="LABOAN BAJO"/>
    <s v="LBO"/>
    <s v="REG"/>
    <s v="AO"/>
    <x v="0"/>
    <m/>
    <s v="Completed (PS)"/>
    <s v="RBS-Regional 3"/>
    <d v="2026-10-03T08:58:24"/>
    <d v="2026-10-07T08:45:20"/>
    <n v="69403465"/>
    <m/>
    <n v="172512452812"/>
    <s v="Platinum Store Labuan Bajo"/>
    <s v="ODP-LBO-FA/32"/>
    <s v="WO065632578"/>
    <m/>
    <m/>
    <m/>
    <n v="119.882962703704"/>
    <n v="-8.4986089452023403"/>
    <s v="AMRBS;950197;AM;M. ALFIAN FADLI JAUHARI;RBS-3;SURAMADU;Platinum Store Labuan Bajo;HSI Bisnis (1:1) 50 Mbps (Rp 439.000) PSB Rp 150.000;pak Yohanes 081353573973 - Admin Platinum 082146009009/platinumstorebajo@gmail.com/YOHANES PANGGUR/-8.499474992523536, 1"/>
    <s v="Account Manager"/>
    <m/>
    <m/>
    <m/>
    <m/>
    <m/>
    <m/>
    <m/>
    <m/>
    <s v="Management Janji"/>
    <s v="2026-10-04 08:00:00|Tanggal pemasangan : 04 Okt 2026 Jam pemasangan : 08.00 Info Tambahan : Hubungi pelanggan dulu sebelum ke lokasi terima kasih.|40941148|MYDITA"/>
    <s v="FCC"/>
    <d v="2026-03-10T09:25:53"/>
    <d v="2026-10-04T08:00:00"/>
    <m/>
    <s v="PS"/>
    <s v="LABUAN BAJO"/>
    <s v="NO ADDON"/>
    <n v="20261007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4T08:00:00"/>
    <s v="2026-10-04 08:00:00|Tanggal pemasangan : 04 Okt 2026 Jam pemasangan : 08.00 Info Tambahan : Hubungi pelanggan dulu sebelum ke lokasi terima kasih.|40941148|MYDITA"/>
    <n v="2026"/>
    <n v="10"/>
    <n v="7"/>
    <d v="2026-10-07T00:00:00"/>
    <n v="2.6666666666642413"/>
    <x v="2"/>
  </r>
  <r>
    <n v="1394"/>
    <n v="1002630893"/>
    <n v="3"/>
    <x v="0"/>
    <n v="5"/>
    <s v="KUPANG"/>
    <s v="LABOAN BAJO"/>
    <s v="LBO"/>
    <s v="REG"/>
    <s v="AO"/>
    <x v="0"/>
    <s v="1P INET"/>
    <s v="Completed (PS)"/>
    <s v="RBS-Regional 3"/>
    <d v="2026-10-10T13:04:39"/>
    <d v="2026-10-14T18:55:59"/>
    <n v="69407855"/>
    <m/>
    <n v="172512452836"/>
    <s v="INSAN CITA MARINE"/>
    <s v="ODP-LBO-FC/49 FC/D02/49.01"/>
    <s v="WO066154405"/>
    <m/>
    <m/>
    <m/>
    <n v="119.873703382909"/>
    <n v="-8.5222489219758994"/>
    <s v="MD|MYDB-20261010270567|SC00001/MC00041|INSAN CITA MARINE|082113130311"/>
    <s v="MYDIGIBIZPARTNER"/>
    <m/>
    <m/>
    <m/>
    <m/>
    <m/>
    <m/>
    <m/>
    <m/>
    <s v="Management Janji"/>
    <s v="2026-10-11 11:00:00 | M Janji : 11 oktober 2026 jam Pasang : 08.00 - 13.00 Note : hubungi pelanggan jika ingin kelokasi"/>
    <s v="FCC"/>
    <d v="2026-10-10T13:40:54"/>
    <d v="2026-10-11T11:00:00"/>
    <m/>
    <s v="PS"/>
    <s v="LABUAN BAJO"/>
    <s v="NO ADDON"/>
    <n v="20261014"/>
    <s v="Completed"/>
    <s v="HSI Bisnis Promo Hari Pelanggan Nasional PSB 70% - 50 Mbps"/>
    <s v="INDIBIZ"/>
    <m/>
    <m/>
    <d v="2026-10-11T11:00:00"/>
    <s v="2026-10-11 11:00:00 | M Janji : 11 oktober 2026 jam Pasang : 08.00 - 13.00 Note : hubungi pelanggan jika ingin kelokasi"/>
    <n v="2026"/>
    <n v="10"/>
    <n v="14"/>
    <d v="2026-10-14T00:00:00"/>
    <n v="2.5416666666642413"/>
    <x v="2"/>
  </r>
  <r>
    <n v="1395"/>
    <n v="1002617761"/>
    <n v="3"/>
    <x v="0"/>
    <n v="5"/>
    <s v="KUPANG"/>
    <s v="LABOAN BAJO"/>
    <s v="RTE"/>
    <s v="REG"/>
    <s v="AO"/>
    <x v="0"/>
    <s v="1P INET"/>
    <s v="Completed (PS)"/>
    <s v="RBS-Regional 3"/>
    <d v="2026-10-01T12:46:43"/>
    <d v="2026-10-03T09:17:28"/>
    <n v="69402304"/>
    <m/>
    <n v="172514217309"/>
    <s v="KOS KOSAN 4 BERSAUDARA"/>
    <s v="ODP-RTE-FC/60 FC/D03/60.01"/>
    <s v="WO065486813"/>
    <m/>
    <m/>
    <m/>
    <n v="120.474511633902"/>
    <n v="-8.6045969281323096"/>
    <s v="|MN02681|MYIA-032766204020/POI/Dominggus Djami/081228493330/koskosanbersaudara@gmail.com"/>
    <s v="MYIB_ASSISTANT"/>
    <m/>
    <m/>
    <m/>
    <m/>
    <m/>
    <m/>
    <m/>
    <m/>
    <s v="Management Janji"/>
    <s v="2026-10-02 11:00:00 | telp :081228493330 alt ;  manja : pagi / siang 02/10/2026 hub sebelum ke lokasi"/>
    <s v="FCC"/>
    <d v="2026-01-10T13:25:24"/>
    <d v="2026-10-02T11:00:00"/>
    <m/>
    <s v="PS"/>
    <s v="X"/>
    <s v="NO ADDON"/>
    <n v="20261003"/>
    <s v="Completed"/>
    <s v="HSI Bisnis Promo Hari Pelanggan Nasional PSB 70% - 50 Mbps"/>
    <s v="INDIBIZ"/>
    <m/>
    <m/>
    <d v="2026-10-02T11:00:00"/>
    <s v="2026-10-02 11:00:00 | telp :081228493330 alt ;  manja : pagi / siang 02/10/2026 hub sebelum ke lokasi"/>
    <n v="2026"/>
    <n v="10"/>
    <n v="3"/>
    <d v="2026-10-03T00:00:00"/>
    <n v="0.54166666666424135"/>
    <x v="0"/>
  </r>
  <r>
    <n v="1396"/>
    <n v="1002621180"/>
    <n v="3"/>
    <x v="0"/>
    <n v="5"/>
    <s v="KUPANG"/>
    <s v="LABOAN BAJO"/>
    <s v="RTE"/>
    <s v="REG"/>
    <s v="AO"/>
    <x v="0"/>
    <s v="1P INET"/>
    <s v="Completed (PS)"/>
    <s v="RBS-Regional 3"/>
    <d v="2026-10-03T18:04:40"/>
    <d v="2026-10-06T08:13:53"/>
    <n v="69403767"/>
    <m/>
    <n v="172514217335"/>
    <s v="CV HUGOS"/>
    <s v="ODP-RTE-FC/24 FC/D07/24.01"/>
    <s v="WO065674210"/>
    <m/>
    <m/>
    <m/>
    <n v="120.466906164337"/>
    <n v="-8.5952350993956106"/>
    <s v="|MN02681|MYIA-070766966625/POI/Yohanes Apriyanto/081933663844/indrayatilau053@gmail.com"/>
    <s v="MYIB_ASSISTANT"/>
    <m/>
    <m/>
    <m/>
    <m/>
    <m/>
    <m/>
    <m/>
    <m/>
    <s v="Management Janji"/>
    <s v="2026-10-05 08:00:00 | Nama PIC : Ibu Indra No HP : 081933663844 No Alt : - M Janji : 05 Oktober 2026 Jam Pasang : Pagi / Siang Note : hubungi pelanggan jika ingin kelokasi "/>
    <s v="FCC"/>
    <d v="2026-03-10T18:10:29"/>
    <d v="2026-10-05T08:00:00"/>
    <m/>
    <s v="PS"/>
    <s v="X"/>
    <s v="NO ADDON"/>
    <n v="20261006"/>
    <s v="Completed"/>
    <s v="HSI Bisnis Basic Promo Hari Pelanggan Nasional PSB 70% - 50 Mbps"/>
    <s v="INDIBIZ"/>
    <m/>
    <m/>
    <d v="2026-10-05T08:00:00"/>
    <s v="2026-10-05 08:00:00 | Nama PIC : Ibu Indra No HP : 081933663844 No Alt : - M Janji : 05 Oktober 2026 Jam Pasang : Pagi / Siang Note : hubungi pelanggan jika ingin kelokasi "/>
    <n v="2026"/>
    <n v="10"/>
    <n v="6"/>
    <d v="2026-10-06T00:00:00"/>
    <n v="0.66666666666424135"/>
    <x v="0"/>
  </r>
  <r>
    <n v="1397"/>
    <n v="1002632360"/>
    <n v="3"/>
    <x v="0"/>
    <n v="5"/>
    <s v="KUPANG"/>
    <s v="LABOAN BAJO"/>
    <s v="RTE"/>
    <s v="REG"/>
    <s v="AO"/>
    <x v="0"/>
    <s v="1P INET"/>
    <s v="Completed (PS)"/>
    <s v="RBS-Regional 3"/>
    <d v="2026-10-12T10:26:34"/>
    <d v="2026-10-13T18:05:18"/>
    <n v="69408443"/>
    <m/>
    <n v="172514217424"/>
    <s v="Elanus Mart"/>
    <s v="ODP-RTE-FM/59 FM/D04/59.01"/>
    <s v="WO066236268"/>
    <m/>
    <m/>
    <m/>
    <n v="120.4668173"/>
    <n v="-8.6042979000000006"/>
    <s v="|MN00118|MYIA-019579933971/POI/Pak Felix/082144653367/lianaahas@gmail.com"/>
    <s v="MYIB_ASSISTANT"/>
    <m/>
    <m/>
    <m/>
    <m/>
    <m/>
    <m/>
    <m/>
    <m/>
    <s v="Management Janji"/>
    <s v="2026-10-13 08:00:00 | Tanggal pemasangan : 13 Oct 2026 Jam pemasangan : 08.00 Info Tambahan : Hubungi pelanggan dulu sebelum ke lokasi terima kasih."/>
    <s v="FCC"/>
    <d v="2026-12-10T10:55:25"/>
    <d v="2026-10-13T08:00:00"/>
    <m/>
    <s v="PS"/>
    <s v="X"/>
    <s v="NO ADDON"/>
    <n v="20261013"/>
    <s v="Completed"/>
    <s v="HSI Bisnis Basic Promo Hari Pelanggan Nasional PSB 70% - 150 Mbps"/>
    <s v="INDIBIZ"/>
    <m/>
    <m/>
    <d v="2026-10-13T08:00:00"/>
    <s v="2026-10-13 08:00:00 | Tanggal pemasangan : 13 Oct 2026 Jam pemasangan : 08.00 Info Tambahan : Hubungi pelanggan dulu sebelum ke lokasi terima kasih."/>
    <n v="2026"/>
    <n v="10"/>
    <n v="13"/>
    <d v="2026-10-13T00:00:00"/>
    <n v="-0.33333333333575865"/>
    <x v="0"/>
  </r>
  <r>
    <n v="1398"/>
    <n v="1002632132"/>
    <n v="3"/>
    <x v="0"/>
    <n v="5"/>
    <s v="KUPANG"/>
    <s v="LABOAN BAJO"/>
    <s v="RTE"/>
    <s v="REG"/>
    <s v="AO"/>
    <x v="0"/>
    <s v="1P INET"/>
    <s v="Completed (PS)"/>
    <s v="RBS-Regional 3"/>
    <d v="2026-10-12T09:29:40"/>
    <d v="2026-10-13T15:36:39"/>
    <n v="69408381"/>
    <m/>
    <n v="172514217398"/>
    <s v="Kosa Kosan 3 Putra Cancar"/>
    <s v="ODP-RTE-FS/19 FS/D03/19.01"/>
    <s v="WO066230983"/>
    <m/>
    <m/>
    <m/>
    <n v="120.46824293013201"/>
    <n v="-8.6171834588894907"/>
    <s v="|MN00118|MYIA-002183161363/POI/Pak Pius/081236612139/piustampur8@gmail.com"/>
    <s v="MYIB_ASSISTANT"/>
    <m/>
    <m/>
    <m/>
    <m/>
    <m/>
    <m/>
    <m/>
    <m/>
    <s v="Management Janji"/>
    <s v="2026-10-15 08:00:00 | 081236612139 Kosa Kosan 3 Putra Cancar"/>
    <s v="FCC"/>
    <d v="2026-12-10T09:40:22"/>
    <d v="2026-10-15T08:00:00"/>
    <m/>
    <s v="PS"/>
    <s v="X"/>
    <s v="NO ADDON"/>
    <n v="20261013"/>
    <s v="Completed"/>
    <s v="HSI Bisnis Basic Promo Hari Pelanggan Nasional PSB 70% - 100 Mbps"/>
    <s v="INDIBIZ"/>
    <m/>
    <m/>
    <d v="2026-10-15T08:00:00"/>
    <s v="2026-10-15 08:00:00 | 081236612139 Kosa Kosan 3 Putra Cancar"/>
    <n v="2026"/>
    <n v="10"/>
    <n v="13"/>
    <d v="2026-10-13T00:00:00"/>
    <n v="-2.3333333333357587"/>
    <x v="0"/>
  </r>
  <r>
    <n v="1399"/>
    <n v="1002636408"/>
    <n v="3"/>
    <x v="0"/>
    <n v="5"/>
    <s v="KUPANG"/>
    <s v="LABOAN BAJO"/>
    <s v="RTE"/>
    <s v="REG"/>
    <s v="AO"/>
    <x v="0"/>
    <s v="1P INET"/>
    <s v="7 | OSS - PROVISIONING ISSUED"/>
    <s v="RBS-Regional 3"/>
    <d v="2026-10-14T10:49:40"/>
    <d v="2026-10-15T08:16:27"/>
    <n v="69409964"/>
    <m/>
    <n v="172514217458"/>
    <s v="Homestay Dongang"/>
    <s v="ODP-RTE-FD/09 FD/D04/09.01"/>
    <s v="WO066387976"/>
    <m/>
    <m/>
    <m/>
    <n v="120.4546897"/>
    <n v="-8.6117986000000002"/>
    <s v="|MN00118|MYIA-018018694610/POI/Pak Lamber/085947689262/lambertuslam@gmail.com"/>
    <s v="MYIB_ASSISTANT"/>
    <m/>
    <m/>
    <m/>
    <m/>
    <m/>
    <m/>
    <m/>
    <m/>
    <s v="Management Janji"/>
    <s v="2026-10-15 08:00:00 | Nama : BP LAMBERTUS  No Hp : 085947689262 No Hp Alternatif : 082144041715 Tanggal : 15 Oktober 2026 Interval : PAGI  Note : Mohon hubungi pelanggan terlebih dahulu"/>
    <s v="FCC"/>
    <s v="14-10-2026 10:54:48"/>
    <d v="2026-10-15T08:00:00"/>
    <m/>
    <s v="PI"/>
    <s v="X"/>
    <s v="NO ADDON"/>
    <m/>
    <s v="Provisioning Issued"/>
    <s v="HSI Bisnis Basic Promo Hari Pelanggan Nasional PSB 70% - 100 Mbps"/>
    <s v="INDIBIZ"/>
    <m/>
    <m/>
    <d v="2026-10-15T08:00:00"/>
    <s v="2026-10-15 08:00:00 | Nama : BP LAMBERTUS  No Hp : 085947689262 No Hp Alternatif : 082144041715 Tanggal : 15 Oktober 2026 Interval : PAGI  Note : Mohon hubungi pelanggan terlebih dahulu"/>
    <m/>
    <m/>
    <m/>
    <e v="#NUM!"/>
    <e v="#NUM!"/>
    <x v="1"/>
  </r>
  <r>
    <n v="1400"/>
    <n v="1002625314"/>
    <n v="3"/>
    <x v="0"/>
    <n v="5"/>
    <s v="KUPANG"/>
    <s v="LABOAN BAJO"/>
    <s v="RTE"/>
    <s v="REG"/>
    <s v="AO"/>
    <x v="0"/>
    <s v="1P INET"/>
    <s v="9 | WFM - UN-SCS"/>
    <s v="RBS-Regional 3"/>
    <d v="2026-10-07T08:40:32"/>
    <d v="2026-10-07T08:40:32"/>
    <n v="69397958"/>
    <m/>
    <m/>
    <s v="PT. FEC BROADBAND NETWORKS"/>
    <m/>
    <s v="WO065015984"/>
    <m/>
    <m/>
    <m/>
    <n v="120.6082"/>
    <n v="-8.8148400000000002"/>
    <s v="|MN00118|MYIA-025894146233/POI/Pak Hernando/085124127383/nandopapu23@gmail.com"/>
    <s v="MYIB_ASSISTANT"/>
    <m/>
    <m/>
    <m/>
    <m/>
    <m/>
    <m/>
    <m/>
    <m/>
    <s v="Management Janji"/>
    <s v="2026-09-25 15:00:00 | Waktu pemasnagan : 25 September 2026 Jam pemasangan : 08.00 - 12.00 Mohon hubungi pelanggan sebelum ke lokasi  Terima kasih"/>
    <s v="FCC"/>
    <d v="2026-07-10T09:25:32"/>
    <d v="2026-09-25T00:00:00"/>
    <m/>
    <s v="UNSC"/>
    <s v="X"/>
    <s v="NO ADDON"/>
    <m/>
    <s v="Inprogress Alpro, SC Lama : SC1002607205"/>
    <s v="HSI Bisnis Promo Hari Pelanggan Nasional PSB 70% - 300 Mbps"/>
    <s v="INDIBIZ"/>
    <m/>
    <m/>
    <d v="2026-09-25T15:00:00"/>
    <s v="2026-09-25 15:00:00 | Waktu pemasnagan : 25 September 2026 Jam pemasangan : 08.00 - 12.00 Mohon hubungi pelanggan sebelum ke lokasi  Terima kasih"/>
    <m/>
    <m/>
    <m/>
    <e v="#NUM!"/>
    <e v="#NUM!"/>
    <x v="1"/>
  </r>
  <r>
    <n v="1401"/>
    <n v="1002625322"/>
    <n v="3"/>
    <x v="0"/>
    <n v="5"/>
    <s v="KUPANG"/>
    <s v="LABOAN BAJO"/>
    <s v="RTE"/>
    <s v="REG"/>
    <s v="AO"/>
    <x v="0"/>
    <s v="1P INET"/>
    <s v="9 | WFM - UN-SCS"/>
    <s v="RBS-Regional 3"/>
    <d v="2026-10-07T08:42:57"/>
    <d v="2026-10-07T08:42:58"/>
    <n v="69398260"/>
    <m/>
    <m/>
    <s v="PT. DETAK TERKINI CYBER MEDIA"/>
    <m/>
    <s v="WO065048227"/>
    <m/>
    <m/>
    <m/>
    <n v="120.6082"/>
    <n v="-8.8148400000000002"/>
    <s v="|MN00118|MYIA-016632932426/POI/Pak Adrianus/081319447714/adrianuskornasen@gmail.com"/>
    <s v="MYIB_ASSISTANT"/>
    <m/>
    <m/>
    <m/>
    <m/>
    <m/>
    <m/>
    <m/>
    <m/>
    <s v="Management Janji"/>
    <s v="2026-09-26 08:00:00 | Nama Pic : PT. DETAK TERKINI CYBER MEDIA No Hp Pic : 081319447714 Jam Pemasangan : 08:00 - 12.00 Tanggal Pemasangan : RABU 28 MEI 2025 Info Tambahan : Hubungi pelanggan sebelum datang ke lokasi"/>
    <s v="FCC"/>
    <d v="2026-07-10T09:25:32"/>
    <d v="2026-09-26T00:00:00"/>
    <m/>
    <s v="UNSC"/>
    <s v="X"/>
    <s v="NO ADDON"/>
    <m/>
    <s v="Inprogress Alpro, SC Lama : SC1002607958"/>
    <s v="HSI Bisnis Promo Hari Pelanggan Nasional PSB 70% - 300 Mbps"/>
    <s v="INDIBIZ"/>
    <m/>
    <m/>
    <d v="2026-09-26T08:00:00"/>
    <s v="2026-09-26 08:00:00 | Nama Pic : PT. DETAK TERKINI CYBER MEDIA No Hp Pic : 081319447714 Jam Pemasangan : 08:00 - 12.00 Tanggal Pemasangan : RABU 28 MEI 2025 Info Tambahan : Hubungi pelanggan sebelum datang ke lokasi"/>
    <m/>
    <m/>
    <m/>
    <e v="#NUM!"/>
    <e v="#NUM!"/>
    <x v="1"/>
  </r>
  <r>
    <n v="1402"/>
    <n v="1002619237"/>
    <n v="3"/>
    <x v="0"/>
    <n v="5"/>
    <s v="KUPANG"/>
    <s v="ENDE"/>
    <s v="BJW"/>
    <s v="REG"/>
    <s v="AO"/>
    <x v="0"/>
    <s v="1P INET"/>
    <s v="Completed (PS)"/>
    <s v="RBS-Regional 3"/>
    <d v="2026-10-02T10:01:40"/>
    <d v="2026-10-05T18:01:17"/>
    <n v="69402834"/>
    <m/>
    <n v="172511797280"/>
    <s v="SMP NEGERI 2 BAJAWA"/>
    <s v="ODP-BJW-FB/39 FB/D03/39.01"/>
    <s v="WO065551172"/>
    <m/>
    <m/>
    <m/>
    <n v="120.9763482"/>
    <n v="-8.7885245999999899"/>
    <s v="|MC40144|MYIA-004680256053/POI/ROMANA LODA/081238365245/romanalodasoro@gmail.com"/>
    <s v="MYIB_ASSISTANT"/>
    <m/>
    <m/>
    <m/>
    <m/>
    <m/>
    <m/>
    <m/>
    <m/>
    <s v="Management Janji"/>
    <s v="2026-10-05 08:00:00 | Nama : IBU ROMA No HP : 081238365245 No Alternatif : M Janji : 05/10/2026 Jam Pasang : Pagi NoteÃ‚Â :  Hubungi terlebih dahulu sebelum ke lokasi "/>
    <s v="FCC"/>
    <d v="2026-02-10T10:10:27"/>
    <d v="2026-10-05T08:00:00"/>
    <m/>
    <s v="PS"/>
    <s v="BAJAWA"/>
    <s v="NO ADDON"/>
    <n v="20261005"/>
    <s v="Completed"/>
    <s v="HSI Bisnis Promo Hari Pelanggan Nasional PSB 70% - 200 Mbps"/>
    <s v="INDIBIZ"/>
    <m/>
    <m/>
    <d v="2026-10-05T08:00:00"/>
    <s v="2026-10-05 08:00:00 | Nama : IBU ROMA No HP : 081238365245 No Alternatif : M Janji : 05/10/2026 Jam Pasang : Pagi NoteÃ‚Â :  Hubungi terlebih dahulu sebelum ke lokasi "/>
    <n v="2026"/>
    <n v="10"/>
    <n v="5"/>
    <d v="2026-10-05T00:00:00"/>
    <n v="-0.33333333333575865"/>
    <x v="0"/>
  </r>
  <r>
    <n v="1403"/>
    <n v="1002628407"/>
    <n v="3"/>
    <x v="0"/>
    <n v="5"/>
    <s v="KUPANG"/>
    <s v="ENDE"/>
    <s v="BJW"/>
    <s v="REG"/>
    <s v="AO"/>
    <x v="0"/>
    <s v="1P INET"/>
    <s v="Completed (PS)"/>
    <s v="RBS-Regional 3"/>
    <d v="2026-10-08T16:49:35"/>
    <d v="2026-10-15T06:19:30"/>
    <n v="69406778"/>
    <m/>
    <n v="172511797319"/>
    <s v="UD. AZELIA"/>
    <s v="ODP-BJW-FC/98 FC/D07/98.01"/>
    <s v="WO066038827"/>
    <m/>
    <m/>
    <m/>
    <n v="120.96002049744099"/>
    <n v="-8.8323721773716706"/>
    <s v="MD|MYDB-20261007270408|SC00001/MC00123|UD. AZELIA|082341089001"/>
    <s v="MYDIGIBIZPARTNER"/>
    <m/>
    <m/>
    <m/>
    <m/>
    <m/>
    <m/>
    <m/>
    <m/>
    <s v="Management Janji"/>
    <s v="2026-10-10 08:00:00 | Nama : BP ALFRED DEGHE  No Hp : 082341089001 No Alt :  Tgl Pemasangan : 09 Oktober 2026 Interval : PAGI  Note : Hubungi pelanggan terlebih dahulu"/>
    <s v="FCC"/>
    <d v="2026-08-10T17:25:16"/>
    <d v="2026-10-10T08:00:00"/>
    <m/>
    <s v="PS"/>
    <s v="BAJAWA"/>
    <s v="NO ADDON"/>
    <n v="20261015"/>
    <s v="Completed"/>
    <s v="HSI Bisnis Promo Hari Pelanggan Nasional PSB 70% - 150 Mbps"/>
    <s v="INDIBIZ"/>
    <m/>
    <m/>
    <d v="2026-10-10T08:00:00"/>
    <s v="2026-10-10 08:00:00 | Nama : BP ALFRED DEGHE  No Hp : 082341089001 No Alt :  Tgl Pemasangan : 09 Oktober 2026 Interval : PAGI  Note : Hubungi pelanggan terlebih dahulu"/>
    <n v="2026"/>
    <n v="10"/>
    <n v="15"/>
    <d v="2026-10-15T00:00:00"/>
    <n v="4.6666666666642413"/>
    <x v="2"/>
  </r>
  <r>
    <n v="1404"/>
    <n v="1002635047"/>
    <n v="3"/>
    <x v="0"/>
    <n v="5"/>
    <s v="KUPANG"/>
    <s v="ENDE"/>
    <s v="BJW"/>
    <s v="REG"/>
    <s v="AO"/>
    <x v="0"/>
    <s v="1P INET"/>
    <s v="7 | OSS - PROVISIONING ISSUED"/>
    <s v="RBS-Regional 3"/>
    <d v="2026-10-13T13:37:41"/>
    <d v="2026-10-14T11:23:33"/>
    <n v="69409401"/>
    <m/>
    <n v="172511797336"/>
    <s v="PT PING for Samsat Ngada"/>
    <s v="ODP-BJW-FB/39 FB/D03/39.01"/>
    <s v="WO066333627"/>
    <m/>
    <m/>
    <m/>
    <n v="120.9770572"/>
    <n v="-8.7885852999999994"/>
    <s v="|MC40288|MYIA-075909506379/POI/Julianus Bengngu /082147245978/ping.networkglobal@gmail.com"/>
    <s v="MYIB_ASSISTANT"/>
    <m/>
    <m/>
    <m/>
    <m/>
    <m/>
    <m/>
    <m/>
    <m/>
    <s v="Management Janji"/>
    <s v="2026-10-14 11:00:00 | Nama :IBU MARGARETA No HP :082147245978 No Alternatif : M Janji : 14/10/2026 Jam Pasang : Pagi NoteÃ‚Â :  Hubungi terlebih dahulu sebelum ke lokasi "/>
    <s v="FCC"/>
    <s v="13-10-2026 13:40:32"/>
    <d v="2026-10-14T11:00:00"/>
    <m/>
    <s v="PI"/>
    <s v="BAJAWA"/>
    <s v="NETMONK"/>
    <m/>
    <s v="Provisioning Issued"/>
    <s v="HSI Bisnis Bundling Netmonk PSB 70% - 100 Mbps"/>
    <s v="INDIBIZ"/>
    <m/>
    <m/>
    <d v="2026-10-14T11:00:00"/>
    <s v="2026-10-14 11:00:00 | Nama :IBU MARGARETA No HP :082147245978 No Alternatif : M Janji : 14/10/2026 Jam Pasang : Pagi NoteÃ‚Â :  Hubungi terlebih dahulu sebelum ke lokasi "/>
    <m/>
    <m/>
    <m/>
    <e v="#NUM!"/>
    <e v="#NUM!"/>
    <x v="1"/>
  </r>
  <r>
    <n v="1405"/>
    <n v="1002623755"/>
    <n v="3"/>
    <x v="7"/>
    <n v="5"/>
    <s v="SINGARJA"/>
    <s v="SINGARAJA"/>
    <s v="SRR"/>
    <s v="REG"/>
    <s v="AO"/>
    <x v="0"/>
    <m/>
    <s v="Completed (PS)"/>
    <s v="RBS-Regional 3"/>
    <d v="2026-10-06T10:12:36"/>
    <d v="2026-10-06T12:55:22"/>
    <n v="69400226"/>
    <m/>
    <n v="172425708534"/>
    <s v="KANTOR DESA KAYU PUTIH"/>
    <s v="ODP-SRR-FG/87"/>
    <s v="WO065833824"/>
    <m/>
    <m/>
    <m/>
    <n v="115.034295916557"/>
    <n v="-8.2591448109780696"/>
    <s v="MN00087/PIC GEDE BUDINA/081338745762/desakayuputih9@gmail.com"/>
    <s v="Sales Force DBS"/>
    <m/>
    <m/>
    <m/>
    <m/>
    <m/>
    <m/>
    <m/>
    <m/>
    <s v="Management Janji"/>
    <s v="2026-09-30 08:00:00|Nama PIC:  bp gede  No HP: 081338745762  Alt:  Tanggal: 30/9/2026  Jam Pasang: Pagi  Note: Hubungi sebelum ke lokasi, terimakasih.   |40931149|MYDITA"/>
    <s v="FCC"/>
    <d v="2026-06-10T10:24:53"/>
    <m/>
    <m/>
    <s v="PS"/>
    <s v="X"/>
    <s v="NO ADDON"/>
    <n v="20261006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10-06T07:00:00"/>
    <s v="2026-09-30 08:00:00|Nama PIC:  bp gede  No HP: 081338745762  Alt:  Tanggal: 30/9/2026  Jam Pasang: Pagi  Note: Hubungi sebelum ke lokasi, terimakasih.   |40931149|MYDITA"/>
    <n v="2026"/>
    <n v="10"/>
    <n v="6"/>
    <d v="2026-10-06T00:00:00"/>
    <n v="-0.29166666666424135"/>
    <x v="0"/>
  </r>
  <r>
    <n v="1406"/>
    <n v="1002631565"/>
    <n v="3"/>
    <x v="7"/>
    <n v="5"/>
    <s v="SINGARJA"/>
    <s v="SINGARAJA"/>
    <s v="SRR"/>
    <s v="REG"/>
    <s v="AO"/>
    <x v="0"/>
    <m/>
    <s v="Completed (PS)"/>
    <s v="RBS-Regional 3"/>
    <d v="2026-10-11T12:40:26"/>
    <d v="2026-10-11T15:37:19"/>
    <n v="69407127"/>
    <m/>
    <n v="172425708569"/>
    <s v="Villa Wahyu13"/>
    <s v="ODP-SRR-FG/140"/>
    <s v="WO066199253"/>
    <m/>
    <m/>
    <m/>
    <n v="115.01537950597201"/>
    <n v="-8.2597451094315595"/>
    <s v="|MN00176|MYIA-034734817885/POI/I Putu Gede Wahyu Laksana /081916749600/villawahyu13@gmail.com"/>
    <s v="Sales Force DBS"/>
    <m/>
    <m/>
    <m/>
    <m/>
    <m/>
    <m/>
    <m/>
    <m/>
    <s v="Management Janji"/>
    <s v="2026-10-10 08:00:00 | Tanggal Pemasangan : 10 Oktober 2026  Jam Pemasangan : 08:00 15:00  Info Tambahan : Hubungi pelanggan dulu sebelum ke lokasi terimakasih"/>
    <s v="FCC"/>
    <d v="2026-11-10T12:54:50"/>
    <m/>
    <m/>
    <s v="PS"/>
    <s v="X"/>
    <s v="NO ADDON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07:00:00"/>
    <s v="2026-10-10 08:00:00 | Tanggal Pemasangan : 10 Oktober 2026  Jam Pemasangan : 08:00 15:00  Info Tambahan : Hubungi pelanggan dulu sebelum ke lokasi terimakasih"/>
    <n v="2026"/>
    <n v="10"/>
    <n v="11"/>
    <d v="2026-10-11T00:00:00"/>
    <n v="-0.29166666666424135"/>
    <x v="0"/>
  </r>
  <r>
    <n v="1407"/>
    <n v="1002629134"/>
    <n v="3"/>
    <x v="7"/>
    <n v="5"/>
    <s v="SINGARJA"/>
    <s v="SINGARAJA"/>
    <s v="SRR"/>
    <s v="REG"/>
    <s v="AO"/>
    <x v="0"/>
    <s v="1P INET"/>
    <s v="102 | FOLLOW UP COMPLETED"/>
    <s v="RBS-Regional 3"/>
    <d v="2026-10-09T10:13:34"/>
    <d v="2026-10-11T12:40:25"/>
    <n v="69407127"/>
    <m/>
    <n v="172425708550"/>
    <s v="Villa Wahyu13"/>
    <s v="ODP-SRR-FG/14 FG/D02/14.01"/>
    <s v="WO066069228"/>
    <m/>
    <m/>
    <m/>
    <n v="115.019187"/>
    <n v="-8.2578859999999992"/>
    <s v="|MN00176|MYIA-034734817885/POI/I Putu Gede Wahyu Laksana /081916749600/villawahyu13@gmail.com"/>
    <s v="MYIB_ASSISTANT"/>
    <m/>
    <m/>
    <m/>
    <m/>
    <m/>
    <m/>
    <m/>
    <m/>
    <s v="Management Janji"/>
    <s v="2026-10-10 08:00:00 | Tanggal Pemasangan : 10 Oktober 2026 Jam Pemasangan : 08:00 15:00 Info Tambahan : Hubungi pelanggan dulu sebelum ke lokasi terimakasih"/>
    <s v="FCC"/>
    <d v="2026-09-10T10:26:12"/>
    <d v="2026-10-10T08:00:00"/>
    <m/>
    <s v="REVOKE"/>
    <s v="X"/>
    <s v="NO ADDON"/>
    <m/>
    <s v="Follow Up Revoke Completed, New Order ID : SC1002631565"/>
    <s v="HSI Bisnis PSB 70% - 300 Mbps"/>
    <s v="INDIBIZ"/>
    <m/>
    <m/>
    <d v="2026-10-10T08:00:00"/>
    <s v="2026-10-10 08:00:00 | Tanggal Pemasangan : 10 Oktober 2026 Jam Pemasangan : 08:00 15:00 Info Tambahan : Hubungi pelanggan dulu sebelum ke lokasi terimakasih"/>
    <m/>
    <m/>
    <m/>
    <e v="#NUM!"/>
    <e v="#NUM!"/>
    <x v="1"/>
  </r>
  <r>
    <n v="1408"/>
    <n v="1002623759"/>
    <n v="3"/>
    <x v="7"/>
    <n v="5"/>
    <s v="SINGARJA"/>
    <s v="SINGARAJA"/>
    <s v="SRR"/>
    <s v="REG"/>
    <s v="AO"/>
    <x v="0"/>
    <m/>
    <s v="7 | OSS - PROVISIONING ISSUED"/>
    <s v="RBS-Regional 3"/>
    <d v="2026-10-06T10:14:43"/>
    <d v="2026-10-09T15:24:54"/>
    <n v="69404795"/>
    <m/>
    <n v="172425708533"/>
    <s v="PT KENCANA MAJU BERSAMA"/>
    <s v="ODP-SRR-FC/58"/>
    <s v="WO066037802"/>
    <m/>
    <m/>
    <m/>
    <n v="114.970737523751"/>
    <n v="-8.1876562081695798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10-09 15:00:00|Nama PIC :PT KENCANA MAJU BERSAMA No HP : 085648550065 No Alt : - M Janji : Rabu 09 oktober  2026 Jam Pasang : Pagi / Siang Note : hubungi pelanggan jika ingin ke lokasi, terima kasih. |40951377|MYDITA"/>
    <s v="FCC"/>
    <d v="2026-06-10T10:24:53"/>
    <d v="2026-10-09T15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15:00:00"/>
    <s v="2026-10-09 15:00:00|Nama PIC :PT KENCANA MAJU BERSAMA No HP : 085648550065 No Alt : - M Janji : Rabu 09 oktober  2026 Jam Pasang : Pagi / Siang Note : hubungi pelanggan jika ingin ke lokasi, terima kasih. |40951377|MYDITA"/>
    <m/>
    <m/>
    <m/>
    <e v="#NUM!"/>
    <e v="#NUM!"/>
    <x v="1"/>
  </r>
  <r>
    <n v="1409"/>
    <n v="1002626117"/>
    <n v="3"/>
    <x v="7"/>
    <n v="5"/>
    <s v="SINGARJA"/>
    <s v="SINGARAJA"/>
    <s v="SGR"/>
    <s v="REG"/>
    <s v="AO"/>
    <x v="0"/>
    <m/>
    <s v="Completed (PS)"/>
    <s v="RBS-Regional 3"/>
    <d v="2026-10-07T13:27:48"/>
    <d v="2026-10-11T15:13:20"/>
    <n v="69405841"/>
    <m/>
    <n v="172424837351"/>
    <s v="Toko Pemaron"/>
    <s v="ODP-SGR-FC/98"/>
    <s v="WO066152276"/>
    <m/>
    <m/>
    <m/>
    <n v="115.06662660000001"/>
    <n v="-8.1384498999999995"/>
    <s v="MN00087/PIC Komang Suhardana/081915723578/telurgulungsingaraja@gmail.com"/>
    <s v="Sales Force DBS"/>
    <m/>
    <m/>
    <m/>
    <m/>
    <m/>
    <m/>
    <m/>
    <m/>
    <s v="Management Janji"/>
    <s v="2026-10-12 08:00:00|Nama PIC:  bp komang suhardana  No HP: 08873369878 Alt: 081915723578 Tanggal: 12/10/2026 Jam Pasang: Pagi Note: Hubungi sebelum ke lokasi, terimakasih. |40931149|MYDITA"/>
    <s v="FCC"/>
    <d v="2026-07-10T13:40:16"/>
    <d v="2026-10-12T08:00:00"/>
    <m/>
    <s v="PS"/>
    <s v="X"/>
    <s v="OCA"/>
    <n v="20261011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12T08:00:00"/>
    <s v="2026-10-12 08:00:00|Nama PIC:  bp komang suhardana  No HP: 08873369878 Alt: 081915723578 Tanggal: 12/10/2026 Jam Pasang: Pagi Note: Hubungi sebelum ke lokasi, terimakasih. |40931149|MYDITA"/>
    <n v="2026"/>
    <n v="10"/>
    <n v="11"/>
    <d v="2026-10-11T00:00:00"/>
    <n v="-1.3333333333357587"/>
    <x v="0"/>
  </r>
  <r>
    <n v="1410"/>
    <n v="1002630327"/>
    <n v="3"/>
    <x v="7"/>
    <n v="5"/>
    <s v="SINGARJA"/>
    <s v="JEMBRANA"/>
    <s v="NGR"/>
    <s v="REG"/>
    <s v="AO"/>
    <x v="0"/>
    <s v="1P INET"/>
    <s v="Completed (PS)"/>
    <s v="RBS-Regional 3"/>
    <d v="2026-10-09T16:13:35"/>
    <d v="2026-10-10T12:53:30"/>
    <n v="69407560"/>
    <m/>
    <n v="172411226290"/>
    <s v="PT Tigatra Infokom"/>
    <s v="ODP-NGR-FB/06 FB/D02/06.01"/>
    <s v="WO066108624"/>
    <m/>
    <m/>
    <m/>
    <n v="114.62849989999999"/>
    <n v="-8.3604780000000005"/>
    <s v="|MN00843|MYIA-075777163545/POI/I Made Sudrajat/0811887509/made.sudrajat@triplegate.net.id"/>
    <s v="MYIB_ASSISTANT"/>
    <m/>
    <m/>
    <m/>
    <m/>
    <m/>
    <m/>
    <m/>
    <m/>
    <s v="Management Janji"/>
    <s v="2026-10-10 15:00:00 | Tanggal Pemasangan : 10 Oktober 2026 Jam Pemasangan : 08:00 15:00 Info Tambahan : Hubungi pelanggan dulu sebelum ke lokasi terimakasih"/>
    <s v="FCC"/>
    <d v="2026-09-10T17:25:25"/>
    <d v="2026-10-10T15:00:00"/>
    <m/>
    <s v="PS"/>
    <s v="NEGARA"/>
    <s v="NO ADDON"/>
    <n v="20261010"/>
    <s v="Completed"/>
    <s v="HSI Bisnis Khusus Winback PSB 70% - 50 Mbps"/>
    <s v="INDIBIZ"/>
    <m/>
    <m/>
    <d v="2026-10-10T15:00:00"/>
    <s v="2026-10-10 15:00:00 | Tanggal Pemasangan : 10 Oktober 2026 Jam Pemasangan : 08:00 15:00 Info Tambahan : Hubungi pelanggan dulu sebelum ke lokasi terimakasih"/>
    <n v="2026"/>
    <n v="10"/>
    <n v="10"/>
    <d v="2026-10-10T00:00:00"/>
    <n v="-0.625"/>
    <x v="0"/>
  </r>
  <r>
    <n v="1411"/>
    <n v="1002617688"/>
    <n v="3"/>
    <x v="7"/>
    <n v="5"/>
    <s v="SINGARJA"/>
    <s v="TABANAN"/>
    <s v="BTR"/>
    <s v="REG"/>
    <s v="AO"/>
    <x v="0"/>
    <m/>
    <s v="Completed (PS)"/>
    <s v="RBS-Regional 3"/>
    <d v="2026-10-01T12:05:21"/>
    <d v="2026-10-02T19:05:50"/>
    <n v="69402261"/>
    <m/>
    <n v="172414214642"/>
    <s v="SD 4 SENGANAN"/>
    <s v="ODP-BTR-FA/14"/>
    <s v="WO065497753"/>
    <m/>
    <m/>
    <m/>
    <n v="115.1615592"/>
    <n v="-8.3697926999999996"/>
    <s v="MN02844/PIC I WAYAN WIJAYA KUSUMA/082260882199/wijayak339@gmail.com"/>
    <s v="Sales Force DBS"/>
    <m/>
    <m/>
    <m/>
    <m/>
    <m/>
    <m/>
    <m/>
    <m/>
    <s v="Management Janji"/>
    <s v="2026-10-02 11:00:00|Nama PIC:  bp wijaya kusuma No HP: 082260882199 Alt: Tanggal: 02/10/2026 Jam Pasang: Siang Note: Hubungi sebelum ke lokasi, terimakasih. |40931149|MYDITA"/>
    <s v="FCC"/>
    <d v="2026-01-10T12:25:17"/>
    <d v="2026-10-02T11:00:00"/>
    <m/>
    <s v="PS"/>
    <s v="TABANAN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11:00:00"/>
    <s v="2026-10-02 11:00:00|Nama PIC:  bp wijaya kusuma No HP: 082260882199 Alt: Tanggal: 02/10/2026 Jam Pasang: Siang Note: Hubungi sebelum ke lokasi, terimakasih. |40931149|MYDITA"/>
    <n v="2026"/>
    <n v="10"/>
    <n v="2"/>
    <d v="2026-10-02T00:00:00"/>
    <n v="-0.45833333333575865"/>
    <x v="0"/>
  </r>
  <r>
    <n v="1412"/>
    <n v="1002617698"/>
    <n v="3"/>
    <x v="7"/>
    <n v="5"/>
    <s v="SINGARJA"/>
    <s v="TABANAN"/>
    <s v="BTR"/>
    <s v="REG"/>
    <s v="AO"/>
    <x v="0"/>
    <m/>
    <s v="Completed (PS)"/>
    <s v="RBS-Regional 3"/>
    <d v="2026-10-01T12:09:19"/>
    <d v="2026-10-02T19:02:50"/>
    <n v="69402262"/>
    <m/>
    <n v="172414214639"/>
    <s v="SD 5 SENGANAN"/>
    <s v="ODP-BTR-FQ/05"/>
    <s v="WO065488757"/>
    <m/>
    <m/>
    <m/>
    <n v="115.14373620000001"/>
    <n v="-8.3613206000000009"/>
    <s v="MN02844/PIC GUSTI AYU PUTU DEVI LUVIANA/085737154821/lutvianadevi@gmail.com"/>
    <s v="Sales Force DBS"/>
    <m/>
    <m/>
    <m/>
    <m/>
    <m/>
    <m/>
    <m/>
    <m/>
    <s v="Management Janji"/>
    <s v="2026-10-02 11:00:00|Nama PIC : ibu devi No HP : 085737154821 Alt :  M Janji : (JUMAT/2/oktober/2026) jam Pasang : 09:00 Note : hubungi pelanggan jika ingin kelokasi|40961371|MYDITA"/>
    <s v="FCC"/>
    <d v="2026-01-10T12:25:17"/>
    <d v="2026-10-02T11:00:00"/>
    <m/>
    <s v="PS"/>
    <s v="TABANAN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11:00:00"/>
    <s v="2026-10-02 11:00:00|Nama PIC : ibu devi No HP : 085737154821 Alt :  M Janji : (JUMAT/2/oktober/2026) jam Pasang : 09:00 Note : hubungi pelanggan jika ingin kelokasi|40961371|MYDITA"/>
    <n v="2026"/>
    <n v="10"/>
    <n v="2"/>
    <d v="2026-10-02T00:00:00"/>
    <n v="-0.45833333333575865"/>
    <x v="0"/>
  </r>
  <r>
    <n v="1413"/>
    <n v="1002620294"/>
    <n v="3"/>
    <x v="7"/>
    <n v="5"/>
    <s v="SINGARJA"/>
    <s v="TABANAN"/>
    <s v="BTR"/>
    <s v="REG"/>
    <s v="AO"/>
    <x v="0"/>
    <m/>
    <s v="Completed (PS)"/>
    <s v="RBS-Regional 3"/>
    <d v="2026-10-02T15:40:40"/>
    <d v="2026-10-05T13:28:19"/>
    <n v="69403239"/>
    <m/>
    <n v="172414214645"/>
    <s v="SD N 1 Luwus"/>
    <s v="ODP-BTR-FL/25"/>
    <s v="WO065610727"/>
    <m/>
    <m/>
    <m/>
    <n v="115.19612909999999"/>
    <n v="-8.3990746000000005"/>
    <s v="MN02658/PIC NI PUTU TRESNIASIH/085935127147/satuluwussdn@gmail.com"/>
    <s v="Sales Force DBS"/>
    <m/>
    <m/>
    <m/>
    <m/>
    <m/>
    <m/>
    <m/>
    <m/>
    <s v="Management Janji"/>
    <s v="2026-10-05 08:00:00|Nama PIC : Ibu Putu No HP : 085935127147 No Alt : - M Janji : 05 Okt 2026 Jam Pasang : Pagi / Siang Note : hubungi pelanggan jika ingin ke lokasi, terima kasih |40951378|MYDITA"/>
    <s v="FCC"/>
    <d v="2026-02-10T15:55:26"/>
    <d v="2026-10-05T08:00:00"/>
    <m/>
    <s v="PS"/>
    <s v="TABANAN"/>
    <s v="NO ADDON"/>
    <n v="202610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5T08:00:00"/>
    <s v="2026-10-05 08:00:00|Nama PIC : Ibu Putu No HP : 085935127147 No Alt : - M Janji : 05 Okt 2026 Jam Pasang : Pagi / Siang Note : hubungi pelanggan jika ingin ke lokasi, terima kasih |40951378|MYDITA"/>
    <n v="2026"/>
    <n v="10"/>
    <n v="5"/>
    <d v="2026-10-05T00:00:00"/>
    <n v="-0.33333333333575865"/>
    <x v="0"/>
  </r>
  <r>
    <n v="1414"/>
    <n v="1002622343"/>
    <n v="3"/>
    <x v="7"/>
    <n v="5"/>
    <s v="SINGARJA"/>
    <s v="TABANAN"/>
    <s v="BTR"/>
    <s v="REG"/>
    <s v="AO"/>
    <x v="0"/>
    <m/>
    <s v="Completed (PS)"/>
    <s v="RBS-Regional 3"/>
    <d v="2026-10-05T12:50:50"/>
    <d v="2026-10-06T15:25:45"/>
    <n v="69404309"/>
    <m/>
    <n v="172414214649"/>
    <s v="SD Negeri 2 Mekar Sari"/>
    <s v="ODP-BTR-FL/18"/>
    <s v="WO065772749"/>
    <m/>
    <m/>
    <m/>
    <n v="115.19286990000001"/>
    <n v="-8.3685223000000004"/>
    <s v="MN02658/PIC NI LUH PUTU SUANTARI/085749460246/2mekarsari@gmail.com"/>
    <s v="Sales Force DBS"/>
    <m/>
    <m/>
    <m/>
    <m/>
    <m/>
    <m/>
    <m/>
    <m/>
    <s v="Management Janji"/>
    <s v="2026-10-06 11:00:00|Jam pemasangan : 12.00 Info Tambahan : Hubungi pelanggan dulu sebelum ke lokasi terimakasih |40951381|MYDITA"/>
    <s v="FCC"/>
    <d v="2026-05-10T13:40:15"/>
    <d v="2026-10-06T11:00:00"/>
    <m/>
    <s v="PS"/>
    <s v="TABANAN"/>
    <s v="NO ADDON"/>
    <n v="20261006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6T11:00:00"/>
    <s v="2026-10-06 11:00:00|Jam pemasangan : 12.00 Info Tambahan : Hubungi pelanggan dulu sebelum ke lokasi terimakasih |40951381|MYDITA"/>
    <n v="2026"/>
    <n v="10"/>
    <n v="6"/>
    <d v="2026-10-06T00:00:00"/>
    <n v="-0.45833333333575865"/>
    <x v="0"/>
  </r>
  <r>
    <n v="1415"/>
    <n v="1002625634"/>
    <n v="3"/>
    <x v="7"/>
    <n v="5"/>
    <s v="SINGARJA"/>
    <s v="TABANAN"/>
    <s v="BTR"/>
    <s v="REG"/>
    <s v="AO"/>
    <x v="0"/>
    <m/>
    <s v="Completed (PS)"/>
    <s v="RBS-Regional 3"/>
    <d v="2026-10-07T10:32:36"/>
    <d v="2026-10-07T14:59:42"/>
    <n v="69404311"/>
    <m/>
    <n v="172414214655"/>
    <s v="SD NEGERI 1 MEKARSARI"/>
    <s v="ODP-BTR-FL/06"/>
    <s v="WO065915158"/>
    <m/>
    <m/>
    <m/>
    <n v="115.192901158822"/>
    <n v="-8.3725817915668408"/>
    <s v="MN02658/PIC I WAYAN SUDIKSA/081916881123/sdmekarsari376@gmail.com"/>
    <s v="Sales Force DBS"/>
    <m/>
    <m/>
    <m/>
    <m/>
    <m/>
    <m/>
    <m/>
    <m/>
    <s v="Management Janji"/>
    <s v="2026-10-06 11:00:00|Nama : BP I WAYAN SUDIKSA  No Hp : 081916881123  No Alt :   Tgl Pemasangan : 06 Oktober 2026  Interval : PAGI   Note : Hubungi pelanggan terlebih dahulu|40000798|MYDITA"/>
    <s v="FCC"/>
    <d v="2026-07-10T10:40:21"/>
    <m/>
    <m/>
    <s v="PS"/>
    <s v="TABANAN"/>
    <s v="NO ADDON"/>
    <n v="20261007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10-07T07:00:00"/>
    <s v="2026-10-06 11:00:00|Nama : BP I WAYAN SUDIKSA  No Hp : 081916881123  No Alt :   Tgl Pemasangan : 06 Oktober 2026  Interval : PAGI   Note : Hubungi pelanggan terlebih dahulu|40000798|MYDITA"/>
    <n v="2026"/>
    <n v="10"/>
    <n v="7"/>
    <d v="2026-10-07T00:00:00"/>
    <n v="-0.29166666666424135"/>
    <x v="0"/>
  </r>
  <r>
    <n v="1416"/>
    <n v="1002628743"/>
    <n v="3"/>
    <x v="7"/>
    <n v="5"/>
    <s v="SINGARJA"/>
    <s v="TABANAN"/>
    <s v="BTR"/>
    <s v="REG"/>
    <s v="AO"/>
    <x v="0"/>
    <m/>
    <s v="Completed (PS)"/>
    <s v="RBS-Regional 3"/>
    <d v="2026-10-09T08:09:48"/>
    <d v="2026-10-12T17:10:31"/>
    <n v="69406965"/>
    <m/>
    <n v="172414214658"/>
    <s v="Kantor Perbekel Desa Luwus"/>
    <s v="ODP-BTR-FL/24"/>
    <s v="WO066061226"/>
    <m/>
    <m/>
    <m/>
    <n v="115.1961371"/>
    <n v="-8.3991354000000005"/>
    <s v="MN02658/PIC I MADE NARKA/085738541951/kantordesaluwus@gmail.com"/>
    <s v="Sales Force DBS"/>
    <m/>
    <m/>
    <m/>
    <m/>
    <m/>
    <m/>
    <m/>
    <m/>
    <s v="Management Janji"/>
    <s v="2026-10-12 11:00:00|Tanggal: 10/10/2026 Jam Pasang: 08.00 - 12.00 Note: Hubungi sebelum ke lokasi, terimakasih.  |40931149|MYDITA"/>
    <s v="FCC"/>
    <d v="2026-09-10T08:10:40"/>
    <d v="2026-10-12T11:00:00"/>
    <s v="Kendala Pelanggan"/>
    <s v="PS"/>
    <s v="TABANAN"/>
    <s v="OCA"/>
    <n v="20261012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12T11:00:00"/>
    <s v="2026-10-12 11:00:00|Tanggal: 10/10/2026 Jam Pasang: 08.00 - 12.00 Note: Hubungi sebelum ke lokasi, terimakasih.  |40931149|MYDITA"/>
    <n v="2026"/>
    <n v="10"/>
    <n v="12"/>
    <d v="2026-10-12T00:00:00"/>
    <n v="-0.45833333333575865"/>
    <x v="0"/>
  </r>
  <r>
    <n v="1417"/>
    <n v="1002628757"/>
    <n v="3"/>
    <x v="7"/>
    <n v="5"/>
    <s v="SINGARJA"/>
    <s v="TABANAN"/>
    <s v="BTR"/>
    <s v="REG"/>
    <s v="AO"/>
    <x v="0"/>
    <m/>
    <s v="Completed (PS)"/>
    <s v="RBS-Regional 3"/>
    <d v="2026-10-09T08:17:23"/>
    <d v="2026-10-14T08:42:26"/>
    <n v="69406967"/>
    <m/>
    <n v="172414214660"/>
    <s v="SPBU 5482112"/>
    <s v="ODP-BTR-FL/15"/>
    <s v="WO066095893"/>
    <m/>
    <m/>
    <m/>
    <n v="115.1954396"/>
    <n v="-8.3843010000000007"/>
    <s v="MN02658/PIC ABDUL MUJIB/085790642441/spbu.bali.5482112@gmail.com"/>
    <s v="Sales Force DBS"/>
    <m/>
    <m/>
    <m/>
    <m/>
    <m/>
    <m/>
    <m/>
    <m/>
    <s v="Management Janji"/>
    <s v="2026-10-10 11:00:00|Tanggal pemasangan : 10 Oct 2026 Jam pemasangan : 12.00 Info Tambahan : Hubungi pelanggan dulu sebelum ke lokasi terima kasih.|40941148|MYDITA"/>
    <s v="FCC"/>
    <d v="2026-09-10T08:40:28"/>
    <d v="2026-10-10T11:00:00"/>
    <m/>
    <s v="PS"/>
    <s v="TABANAN"/>
    <s v="OCA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11:00:00"/>
    <s v="2026-10-10 11:00:00|Tanggal pemasangan : 10 Oct 2026 Jam pemasangan : 12.00 Info Tambahan : Hubungi pelanggan dulu sebelum ke lokasi terima kasih.|40941148|MYDITA"/>
    <n v="2026"/>
    <n v="10"/>
    <n v="14"/>
    <d v="2026-10-14T00:00:00"/>
    <n v="3.5416666666642413"/>
    <x v="2"/>
  </r>
  <r>
    <n v="1418"/>
    <n v="1002622354"/>
    <n v="3"/>
    <x v="7"/>
    <n v="5"/>
    <s v="SINGARJA"/>
    <s v="TABANAN"/>
    <s v="BTR"/>
    <s v="REG"/>
    <s v="AO"/>
    <x v="0"/>
    <m/>
    <s v="102 | FOLLOW UP COMPLETED"/>
    <s v="RBS-Regional 3"/>
    <d v="2026-10-05T12:56:59"/>
    <d v="2026-10-07T10:32:35"/>
    <n v="69404311"/>
    <m/>
    <n v="172414214650"/>
    <s v="SD NEGERI 1 MEKARSARI"/>
    <s v="ODP-BTR-FL/05"/>
    <s v="WO065784959"/>
    <m/>
    <m/>
    <m/>
    <n v="115.19494330000001"/>
    <n v="-8.3803806000000005"/>
    <s v="MN02658/PIC I WAYAN SUDIKSA/081916881123/sdmekarsari376@gmail.com"/>
    <s v="Sales Force DBS"/>
    <m/>
    <m/>
    <m/>
    <m/>
    <m/>
    <m/>
    <m/>
    <m/>
    <s v="Management Janji"/>
    <s v="2026-10-06 11:00:00|Nama : BP I WAYAN SUDIKSA No Hp : 081916881123 No Alt :  Tgl Pemasangan : 06 Oktober 2026 Interval : PAGI  Note : Hubungi pelanggan terlebih dahulu|40000798|MYDITA"/>
    <s v="FCC"/>
    <d v="2026-05-10T13:40:15"/>
    <d v="2026-10-06T11:00:00"/>
    <m/>
    <s v="REVOKE"/>
    <s v="TABANAN"/>
    <s v="NO ADDON"/>
    <m/>
    <s v="Follow Up Revoke Completed, New Order ID : SC1002625634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6T11:00:00"/>
    <s v="2026-10-06 11:00:00|Nama : BP I WAYAN SUDIKSA No Hp : 081916881123 No Alt :  Tgl Pemasangan : 06 Oktober 2026 Interval : PAGI  Note : Hubungi pelanggan terlebih dahulu|40000798|MYDITA"/>
    <m/>
    <m/>
    <m/>
    <e v="#NUM!"/>
    <e v="#NUM!"/>
    <x v="1"/>
  </r>
  <r>
    <n v="1419"/>
    <n v="1002621590"/>
    <n v="3"/>
    <x v="7"/>
    <n v="5"/>
    <s v="SINGARJA"/>
    <s v="TABANAN"/>
    <s v="TBN"/>
    <s v="REG"/>
    <s v="AO"/>
    <x v="0"/>
    <m/>
    <s v="Completed (PS)"/>
    <s v="RBS-Regional 3"/>
    <d v="2026-10-05T08:31:37"/>
    <d v="2026-10-06T10:47:45"/>
    <n v="69404022"/>
    <m/>
    <n v="172413245197"/>
    <s v="Toko Mick &amp; Mack"/>
    <s v="ODP-TBN-FCD/18"/>
    <s v="WO065755472"/>
    <m/>
    <m/>
    <m/>
    <n v="115.1276422"/>
    <n v="-8.5313531999999999"/>
    <s v="MN02844/PIC I MADE SEDANA/087860600651/kadeksedana@gmail.com"/>
    <s v="Sales Force DBS"/>
    <m/>
    <m/>
    <m/>
    <m/>
    <m/>
    <m/>
    <m/>
    <m/>
    <s v="Management Janji"/>
    <s v="2026-10-06 08:00:00|Nama PIC : Bp I Made No HP : 083878985272 Alt : - M Janji : 06 Okt 2026 Jam Pasang : Pagi / Siang Note : hubungi pelanggan jika ingin kelokasi |40951378|MYDITA"/>
    <s v="FCC"/>
    <d v="2026-05-10T08:40:40"/>
    <d v="2026-10-06T08:00:00"/>
    <m/>
    <s v="PS"/>
    <s v="TABANAN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Nama PIC : Bp I Made No HP : 083878985272 Alt : - M Janji : 06 Okt 2026 Jam Pasang : Pagi / Siang Note : hubungi pelanggan jika ingin kelokasi |40951378|MYDITA"/>
    <n v="2026"/>
    <n v="10"/>
    <n v="6"/>
    <d v="2026-10-06T00:00:00"/>
    <n v="-0.33333333333575865"/>
    <x v="0"/>
  </r>
  <r>
    <n v="1420"/>
    <n v="1002621600"/>
    <n v="3"/>
    <x v="7"/>
    <n v="5"/>
    <s v="SINGARJA"/>
    <s v="TABANAN"/>
    <s v="TBN"/>
    <s v="REG"/>
    <s v="AO"/>
    <x v="0"/>
    <m/>
    <s v="Completed (PS)"/>
    <s v="RBS-Regional 3"/>
    <d v="2026-10-05T08:38:13"/>
    <d v="2026-10-06T15:55:57"/>
    <n v="69404036"/>
    <m/>
    <n v="172413245198"/>
    <s v="Bimbel Rainbow"/>
    <s v="ODP-TBN-FX/46"/>
    <s v="WO065739534"/>
    <m/>
    <m/>
    <m/>
    <n v="115.14450720000001"/>
    <n v="-8.4264419000000004"/>
    <s v="MN02844/PIC NI PUTU DIAN INDRA PRATIWI/087853310931/dianindrapratiwi6@gmail.com"/>
    <s v="Sales Force DBS"/>
    <m/>
    <m/>
    <m/>
    <m/>
    <m/>
    <m/>
    <m/>
    <m/>
    <s v="Management Janji"/>
    <s v="2026-10-06 08:00:00|Waktu pemasangan: 02 oktober 2026 Jam pemasangan : 08.00 - 12.00 Mohon hubungi pelanggan sebelum ke lokasi  Terima kasih |40951377|MYDITA"/>
    <s v="FCC"/>
    <d v="2026-05-10T08:40:40"/>
    <d v="2026-10-06T08:00:00"/>
    <m/>
    <s v="PS"/>
    <s v="TABANAN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Waktu pemasangan: 02 oktober 2026 Jam pemasangan : 08.00 - 12.00 Mohon hubungi pelanggan sebelum ke lokasi  Terima kasih |40951377|MYDITA"/>
    <n v="2026"/>
    <n v="10"/>
    <n v="6"/>
    <d v="2026-10-06T00:00:00"/>
    <n v="-0.33333333333575865"/>
    <x v="0"/>
  </r>
  <r>
    <n v="1421"/>
    <n v="1002626557"/>
    <n v="3"/>
    <x v="7"/>
    <n v="5"/>
    <s v="SINGARJA"/>
    <s v="TABANAN"/>
    <s v="TBN"/>
    <s v="REG"/>
    <s v="AO"/>
    <x v="0"/>
    <m/>
    <s v="Completed (PS)"/>
    <s v="RBS-Regional 2"/>
    <d v="2026-10-07T15:29:20"/>
    <d v="2026-10-08T17:17:16"/>
    <n v="69405991"/>
    <m/>
    <n v="172413244789"/>
    <s v="SD NEGERI 2 PENEBEL"/>
    <s v="ODP-TBN-FX/20"/>
    <s v="WO065969752"/>
    <m/>
    <m/>
    <m/>
    <n v="115.1451118"/>
    <n v="-8.4218925999999996"/>
    <s v="|MN02885|/PIC LUH ARI PARWATI/082247278170/sdn2penebel20@gmail.com"/>
    <s v="Sales Force DBS"/>
    <m/>
    <m/>
    <m/>
    <m/>
    <m/>
    <m/>
    <m/>
    <m/>
    <s v="Management Janji"/>
    <s v="2026-10-08 15:00:00|Tanggal pemasangan : 08 OKTOBER 2026 Jam pemasangan : pagi/siang Info Tambahan : Hubungi pelanggan dulu sebelum ke lokasi terima kasih|40010577|MYDITA"/>
    <s v="FCC"/>
    <d v="2026-07-10T15:55:12"/>
    <d v="2026-10-08T15:00:00"/>
    <m/>
    <s v="PS"/>
    <s v="TABANAN"/>
    <s v="OCA"/>
    <n v="20261008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8T15:00:00"/>
    <s v="2026-10-08 15:00:00|Tanggal pemasangan : 08 OKTOBER 2026 Jam pemasangan : pagi/siang Info Tambahan : Hubungi pelanggan dulu sebelum ke lokasi terima kasih|40010577|MYDITA"/>
    <n v="2026"/>
    <n v="10"/>
    <n v="8"/>
    <d v="2026-10-08T00:00:00"/>
    <n v="-0.625"/>
    <x v="0"/>
  </r>
  <r>
    <n v="1422"/>
    <n v="1002626521"/>
    <n v="3"/>
    <x v="7"/>
    <n v="5"/>
    <s v="SINGARJA"/>
    <s v="TABANAN"/>
    <s v="TBN"/>
    <s v="REG"/>
    <s v="AO"/>
    <x v="0"/>
    <m/>
    <s v="Completed (PS)"/>
    <s v="RBS-Regional 3"/>
    <d v="2026-10-07T15:18:44"/>
    <d v="2026-10-08T17:01:35"/>
    <n v="69405962"/>
    <m/>
    <n v="172413245225"/>
    <s v="SD NEGERI 2 PENEBEL"/>
    <s v="ODP-TBN-FX/20"/>
    <s v="WO065962646"/>
    <m/>
    <m/>
    <m/>
    <n v="115.1451118"/>
    <n v="-8.4218925999999996"/>
    <s v="|MN02885|/PIC LUH ARI PARWATI/082247278170/sdn2penebel20@gmail.com"/>
    <s v="Sales Force DBS"/>
    <m/>
    <m/>
    <m/>
    <m/>
    <m/>
    <m/>
    <m/>
    <m/>
    <s v="Management Janji"/>
    <s v="2026-10-09 11:00:00|Tanggal pemasangan : 08 OKTOBER 2026 Jam pemasangan : pagi/siang Info Tambahan : Hubungi pelanggan dulu sebelum ke lokasi terima kasih|40010577|MYDITA"/>
    <s v="FCC"/>
    <d v="2026-07-10T15:25:13"/>
    <d v="2026-10-09T11:00:00"/>
    <m/>
    <s v="PS"/>
    <s v="TABANAN"/>
    <s v="OCA"/>
    <n v="20261008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09T11:00:00"/>
    <s v="2026-10-09 11:00:00|Tanggal pemasangan : 08 OKTOBER 2026 Jam pemasangan : pagi/siang Info Tambahan : Hubungi pelanggan dulu sebelum ke lokasi terima kasih|40010577|MYDITA"/>
    <n v="2026"/>
    <n v="10"/>
    <n v="8"/>
    <d v="2026-10-08T00:00:00"/>
    <n v="-1.4583333333357587"/>
    <x v="0"/>
  </r>
  <r>
    <n v="1423"/>
    <n v="1002629282"/>
    <n v="3"/>
    <x v="7"/>
    <n v="5"/>
    <s v="SINGARJA"/>
    <s v="TABANAN"/>
    <s v="TBN"/>
    <s v="REG"/>
    <s v="AO"/>
    <x v="0"/>
    <m/>
    <s v="Completed (PS)"/>
    <s v="RBS-Regional 3"/>
    <d v="2026-10-09T10:45:13"/>
    <d v="2026-10-09T13:54:36"/>
    <n v="69400838"/>
    <m/>
    <n v="172413244816"/>
    <s v="PT VARASH INDONESIA JAYA"/>
    <s v="ODP-TBN-FAM/37"/>
    <s v="WO066073638"/>
    <m/>
    <m/>
    <m/>
    <n v="115.09691204695299"/>
    <n v="-8.5769942907975896"/>
    <s v="|MN02677|/CP SANG PUTU WIDYA ARTAWAN/081993491811-085333560244/hrd.pabrik.varashindonesiajaya@gmail.com"/>
    <s v="Sales Force DBS"/>
    <m/>
    <m/>
    <m/>
    <m/>
    <m/>
    <m/>
    <m/>
    <m/>
    <s v="Management Janji"/>
    <s v="2026-09-30 15:00:00|Tanggal pemasangan : 30/09/2026  Jam pemasangan : pagi / siang   Info Tambahan : Hubungi pelanggan dulu sebelum ke lokasi Terimakasih|40000798|MYDITA"/>
    <s v="FCC"/>
    <d v="2026-09-10T10:55:09"/>
    <m/>
    <m/>
    <s v="PS"/>
    <s v="TABANAN"/>
    <s v="OCA"/>
    <n v="20261009"/>
    <s v="Completed"/>
    <s v="- 11_11446;Biaya PSB HSI EBIS Tunai di Depan ~ 11[150000]  - E23015;E23015 ~ ES23 - Perangkat ONT[0]  - E23015~null~44292;E23015||11||Abodemen 0[0]  - E23015~null~E23015_SWONTPREM;SWONTPREM ~ Biaya Sewa ONT Premium ~ E23015[50000]  - E24058;E24058 ~ ES24 "/>
    <s v="INDIBIZ"/>
    <m/>
    <m/>
    <d v="2026-10-09T07:00:00"/>
    <s v="2026-09-30 15:00:00|Tanggal pemasangan : 30/09/2026  Jam pemasangan : pagi / siang   Info Tambahan : Hubungi pelanggan dulu sebelum ke lokasi Terimakasih|40000798|MYDITA"/>
    <n v="2026"/>
    <n v="10"/>
    <n v="9"/>
    <d v="2026-10-09T00:00:00"/>
    <n v="-0.29166666666424135"/>
    <x v="0"/>
  </r>
  <r>
    <n v="1424"/>
    <n v="1002629893"/>
    <n v="3"/>
    <x v="7"/>
    <n v="5"/>
    <s v="SINGARJA"/>
    <s v="TABANAN"/>
    <s v="TBN"/>
    <s v="REG"/>
    <s v="AO"/>
    <x v="0"/>
    <m/>
    <s v="Completed (PS)"/>
    <s v="RBS-Regional 3"/>
    <d v="2026-10-09T14:28:23"/>
    <d v="2026-10-09T20:38:07"/>
    <n v="69407430"/>
    <m/>
    <n v="172413245244"/>
    <s v="Resort MAYA Balian"/>
    <s v="ODP-TBN-FU/32"/>
    <s v="WO066116231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10 15:00:00|Nama Pic : bp agus No Hp Pic : 085847308751 No alt : - Jam Pemasangan : siang  Tanggal Pemasangan : 10 Oktober 2026|40951375|MYDITA"/>
    <s v="FCC"/>
    <d v="2026-09-10T14:40:29"/>
    <d v="2026-10-10T15:00:00"/>
    <m/>
    <s v="PS"/>
    <s v="TABANAN"/>
    <s v="NO ADDON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15:00:00"/>
    <s v="2026-10-10 15:00:00|Nama Pic : bp agus No Hp Pic : 085847308751 No alt : - Jam Pemasangan : siang  Tanggal Pemasangan : 10 Oktober 2026|40951375|MYDITA"/>
    <n v="2026"/>
    <n v="10"/>
    <n v="9"/>
    <d v="2026-10-09T00:00:00"/>
    <n v="-1.625"/>
    <x v="0"/>
  </r>
  <r>
    <n v="1425"/>
    <n v="1002630184"/>
    <n v="3"/>
    <x v="7"/>
    <n v="5"/>
    <s v="SINGARJA"/>
    <s v="TABANAN"/>
    <s v="TBN"/>
    <s v="REG"/>
    <s v="AO"/>
    <x v="0"/>
    <m/>
    <s v="Completed (PS)"/>
    <s v="RBS-Regional 3"/>
    <d v="2026-10-09T15:33:54"/>
    <d v="2026-10-09T20:41:07"/>
    <n v="69407533"/>
    <m/>
    <n v="172413244821"/>
    <s v="MAYA Balian resort"/>
    <s v="ODP-TBN-FU/21"/>
    <s v="WO066116320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10 15:00:00|Nama Pic : AGUS  No Hp Pic : 085847308751 No alt : - Jam Pemasangan : pagi  Tanggal Pemasangan : 10 Oktober 2026|40951375|MYDITA"/>
    <s v="FCC"/>
    <d v="2026-09-10T15:40:41"/>
    <d v="2026-10-10T15:00:00"/>
    <m/>
    <s v="PS"/>
    <s v="TABANAN"/>
    <s v="NO ADDON"/>
    <n v="20261009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0T15:00:00"/>
    <s v="2026-10-10 15:00:00|Nama Pic : AGUS  No Hp Pic : 085847308751 No alt : - Jam Pemasangan : pagi  Tanggal Pemasangan : 10 Oktober 2026|40951375|MYDITA"/>
    <n v="2026"/>
    <n v="10"/>
    <n v="9"/>
    <d v="2026-10-09T00:00:00"/>
    <n v="-1.625"/>
    <x v="0"/>
  </r>
  <r>
    <n v="1426"/>
    <n v="1002636217"/>
    <n v="3"/>
    <x v="7"/>
    <n v="5"/>
    <s v="SINGARJA"/>
    <s v="TABANAN"/>
    <s v="TBN"/>
    <s v="REG"/>
    <s v="AO"/>
    <x v="0"/>
    <m/>
    <s v="Completed (PS)"/>
    <s v="RBS-Regional 2"/>
    <d v="2026-10-14T09:52:23"/>
    <d v="2026-10-15T22:25:48"/>
    <n v="69409887"/>
    <m/>
    <n v="172413245306"/>
    <s v="PT. SATU AKSES INDONESIA"/>
    <s v="ODP-TBN-FAK/03"/>
    <s v="WO066418926"/>
    <m/>
    <m/>
    <m/>
    <n v="115.111919045448"/>
    <n v="-8.5361480498941695"/>
    <s v="AM/A00020/BS BKS NAIMATUL HABIBAH/HSI BISNIS BASIC INTERNET ONLY 50 MBPS/08119998026 081258380706/support@satu.net.id"/>
    <s v="Amex"/>
    <m/>
    <m/>
    <m/>
    <m/>
    <m/>
    <m/>
    <m/>
    <m/>
    <s v="Management Janji"/>
    <s v="2026-10-15 15:00:00|Nama : BU TIAR (OWNER) No Hp : 08119998026 No Hp Alternatif : 081258380706 Tanggal : 15 Oktober 2026 Interval : PAGI  Note : Mohon hubungi pelanggan terlebih dahulu|40981182|MYDITA"/>
    <s v="FCC"/>
    <s v="14-10-2026 09:54:49"/>
    <d v="2026-10-15T15:00:00"/>
    <m/>
    <s v="PS"/>
    <s v="TABANAN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15:00:00"/>
    <s v="2026-10-15 15:00:00|Nama : BU TIAR (OWNER) No Hp : 08119998026 No Hp Alternatif : 081258380706 Tanggal : 15 Oktober 2026 Interval : PAGI  Note : Mohon hubungi pelanggan terlebih dahulu|40981182|MYDITA"/>
    <n v="2026"/>
    <n v="10"/>
    <n v="15"/>
    <d v="2026-10-15T00:00:00"/>
    <n v="-0.625"/>
    <x v="0"/>
  </r>
  <r>
    <n v="1427"/>
    <n v="1002632857"/>
    <n v="3"/>
    <x v="7"/>
    <n v="5"/>
    <s v="SINGARJA"/>
    <s v="TABANAN"/>
    <s v="TBN"/>
    <s v="REG"/>
    <s v="AO"/>
    <x v="0"/>
    <m/>
    <s v="102 | FOLLOW UP COMPLETED"/>
    <s v="RBS-Regional 3"/>
    <d v="2026-10-12T13:11:11"/>
    <d v="2026-10-14T15:51:50"/>
    <n v="69408623"/>
    <m/>
    <n v="172413245262"/>
    <s v="TOKO PERHIASAN EMAS MULYANA"/>
    <s v="ODP-TBN-FDF/16"/>
    <s v="WO066258771"/>
    <m/>
    <m/>
    <m/>
    <n v="115.1265478"/>
    <n v="-8.5390294999999998"/>
    <s v="MN02844/PIC I MADE KUSUMAJAYA/081246619774/kusumajayaa63@gmail.com"/>
    <s v="Sales Force DBS"/>
    <m/>
    <m/>
    <m/>
    <m/>
    <m/>
    <m/>
    <m/>
    <m/>
    <s v="Management Janji"/>
    <s v="2026-10-13 11:00:00|Tanggal : 13 Oktober 2026 Jam : pagi siang Hubungi pelanggan sebelum ke lokasi |40981182|MYDITA"/>
    <s v="FCC"/>
    <d v="2026-12-10T13:25:06"/>
    <d v="2026-10-13T11:00:00"/>
    <s v="Kendala Teknik"/>
    <s v="REVOKE"/>
    <s v="TABANAN"/>
    <s v="OCA"/>
    <m/>
    <s v="Follow Up Revoke Completed, New Order ID : SC1002637200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13T11:00:00"/>
    <s v="2026-10-13 11:00:00|Tanggal : 13 Oktober 2026 Jam : pagi siang Hubungi pelanggan sebelum ke lokasi |40981182|MYDITA"/>
    <m/>
    <m/>
    <m/>
    <e v="#NUM!"/>
    <e v="#NUM!"/>
    <x v="1"/>
  </r>
  <r>
    <n v="1428"/>
    <n v="1002626101"/>
    <n v="3"/>
    <x v="7"/>
    <n v="5"/>
    <s v="SINGARJA"/>
    <s v="TABANAN"/>
    <s v="TBN"/>
    <s v="REG"/>
    <s v="AO"/>
    <x v="0"/>
    <m/>
    <s v="7 | OSS - PROVISIONING ISSUED"/>
    <s v="RBS-Regional 3"/>
    <d v="2026-10-07T13:22:16"/>
    <d v="2026-10-12T08:41:17"/>
    <n v="69405836"/>
    <m/>
    <n v="172413244777"/>
    <s v="Farm Boster21"/>
    <s v="ODP-TBN-FX/11"/>
    <s v="WO065940452"/>
    <m/>
    <m/>
    <m/>
    <n v="115.1439596"/>
    <n v="-8.4251176000000001"/>
    <s v="MN02844/PIC TIAS PUSPANINGRUM/08174117358/tyaspuspaningrum03@gmail.com"/>
    <s v="Sales Force DBS"/>
    <m/>
    <m/>
    <m/>
    <m/>
    <m/>
    <m/>
    <m/>
    <m/>
    <s v="Management Janji"/>
    <s v="2026-10-08 11:00:00| M Janji : (08/10/2026) jam Pasang : 09:00 Note : hubungi pelanggan jika ingin kelokasi  |40971304|MYDITA"/>
    <s v="FCC"/>
    <d v="2026-07-10T13:25:45"/>
    <d v="2026-10-08T11:00:00"/>
    <m/>
    <s v="PI"/>
    <s v="TABANAN"/>
    <s v="OCA"/>
    <m/>
    <s v="Provisioning Issued"/>
    <s v="- 11_11446;Biaya PSB HSI EBIS Tunai di Depan ~ 11[150000]  - E25023;E25023 ~ ES25 - Paket Produk OCA Breach Checker[0]  - E25023~null~104837;E25023||77||Abodemen 0[0]  - E25023~null~E25023_OCABRECHE;OCABRECHE ~ OCA Breach Checker ~ E25023[30500]  - E26017"/>
    <s v="INDIBIZ"/>
    <m/>
    <m/>
    <d v="2026-10-08T11:00:00"/>
    <s v="2026-10-08 11:00:00| M Janji : (08/10/2026) jam Pasang : 09:00 Note : hubungi pelanggan jika ingin kelokasi  |40971304|MYDITA"/>
    <m/>
    <m/>
    <m/>
    <e v="#NUM!"/>
    <e v="#NUM!"/>
    <x v="1"/>
  </r>
  <r>
    <n v="1429"/>
    <n v="1002637200"/>
    <n v="3"/>
    <x v="7"/>
    <n v="5"/>
    <s v="SINGARJA"/>
    <s v="TABANAN"/>
    <s v="TBN"/>
    <s v="REG"/>
    <s v="AO"/>
    <x v="0"/>
    <m/>
    <s v="7 | OSS - PROVISIONING ISSUED"/>
    <s v="RBS-Regional 3"/>
    <d v="2026-10-14T15:51:51"/>
    <d v="2026-10-15T11:23:24"/>
    <n v="69408623"/>
    <m/>
    <n v="172413245301"/>
    <s v="TOKO PERHIASAN EMAS MULYANA"/>
    <s v="ODP-TBN-FDF/17"/>
    <s v="WO066423186"/>
    <m/>
    <m/>
    <m/>
    <n v="115.12637078762"/>
    <n v="-8.5395122711215894"/>
    <s v="MN02844/PIC I MADE KUSUMAJAYA/081246619774/kusumajayaa63@gmail.com"/>
    <s v="Sales Force DBS"/>
    <m/>
    <m/>
    <m/>
    <m/>
    <m/>
    <m/>
    <m/>
    <m/>
    <s v="Management Janji"/>
    <s v="2026-10-13 11:00:00|Tanggal : 13 Oktober 2026  Jam : pagi siang  Hubungi pelanggan sebelum ke lokasi |40981182|MYDITA"/>
    <s v="FCC"/>
    <s v="14-10-2026 15:54:47"/>
    <m/>
    <m/>
    <s v="PI"/>
    <s v="TABANAN"/>
    <s v="OCA"/>
    <m/>
    <s v="Provisioning Issued"/>
    <s v="- 11_11446;Biaya PSB HSI EBIS Tunai di Depan ~ 11[150000]  - E25023;E25023 ~ ES25 - Paket Produk OCA Breach Checker[0]  - E25023~null~104837;E25023||77||Abodemen 0[0]  - E25023~null~E25023_OCABRECHE;OCABRECHE ~ OCA Breach Checker ~ E25023[30500]  - E23015"/>
    <s v="INDIBIZ"/>
    <m/>
    <m/>
    <d v="2026-10-14T07:00:00"/>
    <s v="2026-10-13 11:00:00|Tanggal : 13 Oktober 2026  Jam : pagi siang  Hubungi pelanggan sebelum ke lokasi |40981182|MYDITA"/>
    <m/>
    <m/>
    <m/>
    <e v="#NUM!"/>
    <e v="#NUM!"/>
    <x v="1"/>
  </r>
  <r>
    <n v="1430"/>
    <n v="1002636891"/>
    <n v="3"/>
    <x v="7"/>
    <n v="5"/>
    <s v="SINGARJA"/>
    <s v="TABANAN"/>
    <s v="TBN"/>
    <s v="REG"/>
    <s v="AO"/>
    <x v="0"/>
    <m/>
    <s v="7 | OSS - PROVISIONING ISSUED"/>
    <s v="RBS-Regional 3"/>
    <d v="2026-10-14T14:08:23"/>
    <d v="2026-10-15T11:20:21"/>
    <n v="69410191"/>
    <m/>
    <n v="172413245297"/>
    <s v="SMAN 1 Penebel"/>
    <s v="ODP-TBN-FX/24"/>
    <s v="WO066415974"/>
    <m/>
    <m/>
    <m/>
    <n v="115.1416273"/>
    <n v="-8.4282594999999993"/>
    <s v="MN00087/PIC Pak Ketut/085738845720/smaspenjaya1987@gmail.com"/>
    <s v="Sales Force DBS"/>
    <m/>
    <m/>
    <m/>
    <m/>
    <m/>
    <m/>
    <m/>
    <m/>
    <s v="Management Janji"/>
    <s v="2026-10-15 11:00:00|Tanggal Pemasangan : 15 Oktober 2026 Jam Pemasangan : 08:00 15:00 Info Tambahan : Hubungi pelanggan dulu sebelum ke lokasi terimakasih|40961370|MYDITA"/>
    <s v="FCC"/>
    <s v="14-10-2026 14:09:57"/>
    <d v="2026-10-15T11:00:00"/>
    <m/>
    <s v="PI"/>
    <s v="TABANAN"/>
    <s v="NETMONK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11:00:00"/>
    <s v="2026-10-15 11:00:00|Tanggal Pemasangan : 15 Oktober 2026 Jam Pemasangan : 08:00 15:00 Info Tambahan : Hubungi pelanggan dulu sebelum ke lokasi terimakasih|40961370|MYDITA"/>
    <m/>
    <m/>
    <m/>
    <e v="#NUM!"/>
    <e v="#NUM!"/>
    <x v="1"/>
  </r>
  <r>
    <n v="1431"/>
    <n v="1002619183"/>
    <n v="3"/>
    <x v="7"/>
    <n v="5"/>
    <s v="SINGARJA"/>
    <s v="TABANAN"/>
    <s v="TBN"/>
    <s v="REG"/>
    <s v="AO"/>
    <x v="0"/>
    <m/>
    <s v="OSS - FALLOUT"/>
    <s v="RBS-Regional 3"/>
    <d v="2026-10-02T09:46:18"/>
    <d v="2026-10-06T09:02:37"/>
    <n v="69402795"/>
    <m/>
    <n v="172413245144"/>
    <s v="Guest House Margarete"/>
    <s v="ODP-TBN-FU/32"/>
    <s v="WO065572895"/>
    <m/>
    <m/>
    <m/>
    <n v="114.9505413"/>
    <n v="-8.4895628999999992"/>
    <s v="|MN02364|/PIC GERALDINE MARGARET/085857075852/indiajones.co@gmail.com"/>
    <s v="Sales Force DBS"/>
    <m/>
    <m/>
    <m/>
    <m/>
    <m/>
    <m/>
    <m/>
    <m/>
    <s v="Management Janji"/>
    <s v="2026-10-03 11:00:00|telp :085857075852 Jam pemasangan :pagi / siang 03/10/2026 Info Tambahan : Hubungi pelanggan dulu sebelum ke lokasi terimakasih  |40000802|MYDITA"/>
    <s v="FCC"/>
    <d v="2026-02-10T10:10:27"/>
    <d v="2026-10-03T11:00:00"/>
    <s v="Kendala Teknik"/>
    <s v="FO_WFM"/>
    <s v="TABANAN"/>
    <s v="NETMONK"/>
    <m/>
    <s v="Provisioning Failed|WFM|INF009675709|TOF_-8.1127818,115.0921977_perlu pt2 expan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1:00:00"/>
    <s v="2026-10-03 11:00:00|telp :085857075852 Jam pemasangan :pagi / siang 03/10/2026 Info Tambahan : Hubungi pelanggan dulu sebelum ke lokasi terimakasih  |40000802|MYDITA"/>
    <m/>
    <m/>
    <m/>
    <e v="#NUM!"/>
    <e v="#NUM!"/>
    <x v="1"/>
  </r>
  <r>
    <n v="1432"/>
    <n v="1002621601"/>
    <n v="3"/>
    <x v="7"/>
    <n v="5"/>
    <s v="SINGARJA"/>
    <s v="TABANAN"/>
    <s v="TBN"/>
    <s v="REG"/>
    <s v="AO"/>
    <x v="0"/>
    <m/>
    <s v="OSS - FALLOUT"/>
    <s v="RBS-Regional 3"/>
    <d v="2026-10-05T08:38:34"/>
    <d v="2026-10-06T11:15:29"/>
    <n v="69404038"/>
    <m/>
    <n v="172413245199"/>
    <s v="Guest House Margarete"/>
    <s v="ODP-TBN-FU/42"/>
    <s v="WO065770278"/>
    <m/>
    <m/>
    <m/>
    <n v="114.9505413"/>
    <n v="-8.4895628999999992"/>
    <s v="|MN02364|/PIC GERALDINE MARGARET/085857075852/indiajones.co@gmail.com"/>
    <s v="Sales Force DBS"/>
    <m/>
    <m/>
    <m/>
    <m/>
    <m/>
    <m/>
    <m/>
    <m/>
    <s v="Management Janji"/>
    <s v="2026-10-06 11:00:00|Nama : BU AMI (STAFF) No Hp : 085857075852 No Alt :  Tgl Pemasangan : 06 Oktober 2026 Interval : PAGI  Note : Hubungi pelanggan terlebih dahulu|40000798|MYDITA"/>
    <s v="FCC"/>
    <d v="2026-05-10T08:40:40"/>
    <d v="2026-10-06T11:00:00"/>
    <s v="Kendala Teknik"/>
    <s v="FO_WFM"/>
    <s v="TABANAN"/>
    <s v="NO ADDON"/>
    <m/>
    <s v="Provisioning Failed|WFM|INF009677575|TKJ_-8.4937563,114.9620287_sekitar lokasi pelanggan belum ada jaringan Telkom yang masu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11:00:00"/>
    <s v="2026-10-06 11:00:00|Nama : BU AMI (STAFF) No Hp : 085857075852 No Alt :  Tgl Pemasangan : 06 Oktober 2026 Interval : PAGI  Note : Hubungi pelanggan terlebih dahulu|40000798|MYDITA"/>
    <m/>
    <m/>
    <m/>
    <e v="#NUM!"/>
    <e v="#NUM!"/>
    <x v="1"/>
  </r>
  <r>
    <n v="1433"/>
    <n v="1002622681"/>
    <n v="3"/>
    <x v="7"/>
    <n v="5"/>
    <s v="SINGARJA"/>
    <s v="TABANAN"/>
    <s v="TBN"/>
    <s v="REG"/>
    <s v="AO"/>
    <x v="0"/>
    <m/>
    <s v="9 | WFM - UN-SCS"/>
    <s v="RBS-Regional 3"/>
    <d v="2026-10-05T14:32:11"/>
    <d v="2026-10-05T14:32:11"/>
    <n v="69403301"/>
    <m/>
    <m/>
    <s v="resort MAYA Balian"/>
    <m/>
    <s v="WO065610832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4:40:19"/>
    <d v="2026-10-04T00:00:00"/>
    <m/>
    <s v="UNSC"/>
    <s v="TABANAN"/>
    <s v="NO ADDON"/>
    <m/>
    <s v="Inprogress Alpro, SC Lama : SC1002620445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34"/>
    <n v="1002622687"/>
    <n v="3"/>
    <x v="7"/>
    <n v="5"/>
    <s v="SINGARJA"/>
    <s v="TABANAN"/>
    <s v="TBN"/>
    <s v="REG"/>
    <s v="AO"/>
    <x v="0"/>
    <m/>
    <s v="9 | WFM - UN-SCS"/>
    <s v="RBS-Regional 3"/>
    <d v="2026-10-05T14:34:31"/>
    <d v="2026-10-05T14:34:32"/>
    <n v="69403328"/>
    <m/>
    <m/>
    <s v="MAYA Balian"/>
    <m/>
    <s v="WO065611728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4:40:19"/>
    <d v="2026-10-04T00:00:00"/>
    <m/>
    <s v="UNSC"/>
    <s v="TABANAN"/>
    <s v="NO ADDON"/>
    <m/>
    <s v="Inprogress Alpro, SC Lama : SC1002620478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35"/>
    <n v="1002622731"/>
    <n v="3"/>
    <x v="7"/>
    <n v="5"/>
    <s v="SINGARJA"/>
    <s v="TABANAN"/>
    <s v="TBN"/>
    <s v="REG"/>
    <s v="AO"/>
    <x v="0"/>
    <m/>
    <s v="9 | WFM - UN-SCS"/>
    <s v="RBS-Regional 3"/>
    <d v="2026-10-05T14:50:17"/>
    <d v="2026-10-05T14:50:18"/>
    <n v="69403354"/>
    <m/>
    <m/>
    <s v="MAYA Balian"/>
    <m/>
    <s v="WO065611450"/>
    <m/>
    <m/>
    <m/>
    <n v="114.9491"/>
    <n v="-8.49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5:11:09"/>
    <d v="2026-10-04T00:00:00"/>
    <m/>
    <s v="UNSC"/>
    <s v="TABANAN"/>
    <s v="NO ADDON"/>
    <m/>
    <s v="Inprogress Alpro, SC Lama : SC100262055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36"/>
    <n v="1002622711"/>
    <n v="3"/>
    <x v="7"/>
    <n v="5"/>
    <s v="SINGARJA"/>
    <s v="TABANAN"/>
    <s v="TBN"/>
    <s v="REG"/>
    <s v="AO"/>
    <x v="0"/>
    <m/>
    <s v="9 | WFM - UN-SCS"/>
    <s v="RBS-Regional 3"/>
    <d v="2026-10-05T14:45:39"/>
    <d v="2026-10-05T14:45:40"/>
    <n v="69403343"/>
    <m/>
    <m/>
    <s v="Resort MAYA Balian"/>
    <m/>
    <s v="WO065611204"/>
    <m/>
    <m/>
    <m/>
    <n v="114.9491"/>
    <n v="-8.49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5:11:09"/>
    <d v="2026-10-04T00:00:00"/>
    <m/>
    <s v="UNSC"/>
    <s v="TABANAN"/>
    <s v="NO ADDON"/>
    <m/>
    <s v="Inprogress Alpro, SC Lama : SC100262054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37"/>
    <n v="1002622699"/>
    <n v="3"/>
    <x v="7"/>
    <n v="5"/>
    <s v="SINGARJA"/>
    <s v="TABANAN"/>
    <s v="TBN"/>
    <s v="REG"/>
    <s v="AO"/>
    <x v="0"/>
    <m/>
    <s v="9 | WFM - UN-SCS"/>
    <s v="RBS-Regional 3"/>
    <d v="2026-10-05T14:40:16"/>
    <d v="2026-10-05T14:40:17"/>
    <n v="69403340"/>
    <m/>
    <m/>
    <s v="MAYA Balian"/>
    <m/>
    <s v="WO065610970"/>
    <m/>
    <m/>
    <m/>
    <n v="114.9491"/>
    <n v="-8.49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5:11:09"/>
    <d v="2026-10-04T00:00:00"/>
    <m/>
    <s v="UNSC"/>
    <s v="TABANAN"/>
    <s v="NO ADDON"/>
    <m/>
    <s v="Inprogress Alpro, SC Lama : SC1002620534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38"/>
    <n v="1002623520"/>
    <n v="3"/>
    <x v="7"/>
    <n v="5"/>
    <s v="SINGARJA"/>
    <s v="TABANAN"/>
    <s v="TBN"/>
    <s v="REG"/>
    <s v="AO"/>
    <x v="0"/>
    <m/>
    <s v="9 | WFM - UN-SCS"/>
    <s v="RBS-Regional 3"/>
    <d v="2026-10-06T09:06:05"/>
    <d v="2026-10-06T09:06:06"/>
    <n v="69403334"/>
    <m/>
    <m/>
    <s v="Resort MAYA Balian"/>
    <m/>
    <s v="WO065611316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6-10T09:25:04"/>
    <d v="2026-10-04T00:00:00"/>
    <m/>
    <s v="UNSC"/>
    <s v="TABANAN"/>
    <s v="NO ADDON"/>
    <m/>
    <s v="Inprogress Alpro, SC Lama : SC1002620504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39"/>
    <n v="1002623524"/>
    <n v="3"/>
    <x v="7"/>
    <n v="5"/>
    <s v="SINGARJA"/>
    <s v="TABANAN"/>
    <s v="TBN"/>
    <s v="REG"/>
    <s v="AO"/>
    <x v="0"/>
    <m/>
    <s v="9 | WFM - UN-SCS"/>
    <s v="RBS-Regional 3"/>
    <d v="2026-10-06T09:07:15"/>
    <d v="2026-10-06T09:07:15"/>
    <n v="69403349"/>
    <m/>
    <m/>
    <s v="Resort MAYA Balian"/>
    <m/>
    <s v="WO065611644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6-10T09:25:04"/>
    <d v="2026-10-04T00:00:00"/>
    <m/>
    <s v="UNSC"/>
    <s v="TABANAN"/>
    <s v="NO ADDON"/>
    <m/>
    <s v="Inprogress Alpro, SC Lama : SC1002620518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40"/>
    <n v="1002623506"/>
    <n v="3"/>
    <x v="7"/>
    <n v="5"/>
    <s v="SINGARJA"/>
    <s v="TABANAN"/>
    <s v="TBN"/>
    <s v="REG"/>
    <s v="AO"/>
    <x v="0"/>
    <m/>
    <s v="9 | WFM - UN-SCS"/>
    <s v="RBS-Regional 3"/>
    <d v="2026-10-06T09:02:15"/>
    <d v="2026-10-06T09:02:15"/>
    <n v="69403369"/>
    <m/>
    <m/>
    <s v="MAYA Balian Resort"/>
    <m/>
    <s v="WO065610687"/>
    <m/>
    <m/>
    <m/>
    <n v="114.9491"/>
    <n v="-8.49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6-10T09:25:04"/>
    <d v="2026-10-04T00:00:00"/>
    <m/>
    <s v="UNSC"/>
    <s v="TABANAN"/>
    <s v="NO ADDON"/>
    <m/>
    <s v="Inprogress Alpro, SC Lama : SC1002620569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41"/>
    <n v="1002623518"/>
    <n v="3"/>
    <x v="7"/>
    <n v="5"/>
    <s v="SINGARJA"/>
    <s v="TABANAN"/>
    <s v="TBN"/>
    <s v="REG"/>
    <s v="AO"/>
    <x v="0"/>
    <m/>
    <s v="9 | WFM - UN-SCS"/>
    <s v="RBS-Regional 3"/>
    <d v="2026-10-06T09:05:01"/>
    <d v="2026-10-06T09:05:01"/>
    <n v="69403323"/>
    <m/>
    <m/>
    <s v="MAYA Balian"/>
    <m/>
    <s v="WO065610514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04 08:00:00|Jam Pemasangan : pagi siang Tanggal Pemasangan :04/10/2026 Info Tambahan : Hubungi pelanggan sebelum datang ke lokasi|40900827|MYDITA"/>
    <s v="FCC"/>
    <d v="2026-06-10T09:25:04"/>
    <d v="2026-10-04T00:00:00"/>
    <m/>
    <s v="UNSC"/>
    <s v="TABANAN"/>
    <s v="NO ADDON"/>
    <m/>
    <s v="Inprogress Alpro, SC Lama : SC1002620492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siang Tanggal Pemasangan :04/10/2026 Info Tambahan : Hubungi pelanggan sebelum datang ke lokasi|40900827|MYDITA"/>
    <m/>
    <m/>
    <m/>
    <e v="#NUM!"/>
    <e v="#NUM!"/>
    <x v="1"/>
  </r>
  <r>
    <n v="1442"/>
    <n v="1002628549"/>
    <n v="3"/>
    <x v="7"/>
    <n v="5"/>
    <s v="SINGARJA"/>
    <s v="TABANAN"/>
    <s v="TBN"/>
    <s v="REG"/>
    <s v="AO"/>
    <x v="0"/>
    <m/>
    <s v="100 | REVOKE COMPLETED"/>
    <s v="RBS-Regional 3"/>
    <d v="2026-10-08T17:49:23"/>
    <d v="2026-10-09T10:01:44"/>
    <n v="69400838"/>
    <m/>
    <n v="172413245235"/>
    <s v="PT VARASH INDONESIA JAYA"/>
    <s v="ODP-TBN-FAM/36"/>
    <s v="WO066044279"/>
    <m/>
    <m/>
    <m/>
    <n v="115.09691204695299"/>
    <n v="-8.5769942907975896"/>
    <s v="|MN02677|/CP SANG PUTU WIDYA ARTAWAN/081993491811-085333560244/hrd.pabrik.varashindonesiajaya@gmail.com"/>
    <s v="Sales Force DBS"/>
    <m/>
    <m/>
    <m/>
    <m/>
    <m/>
    <m/>
    <m/>
    <m/>
    <s v="Management Janji"/>
    <s v="2026-09-30 15:00:00|Tanggal pemasangan : 30/09/2026  Jam pemasangan : pagi / siang   Info Tambahan : Hubungi pelanggan dulu sebelum ke lokasi Terimakasih|40000798|MYDITA"/>
    <s v="FCC"/>
    <d v="2026-08-10T17:55:09"/>
    <m/>
    <s v="Kendala Teknik"/>
    <s v="REVOKE"/>
    <s v="TABANAN"/>
    <s v="OCA"/>
    <m/>
    <s v="Revoke Completed"/>
    <s v="- 11_11446;Biaya PSB HSI EBIS Tunai di Depan ~ 11[150000]  - E25023;E25023 ~ ES25 - Paket Produk OCA Breach Checker[0]  - E25023~null~104837;E25023||77||Abodemen 0[0]  - E25023~null~E25023_OCABRECHE;OCABRECHE ~ OCA Breach Checker ~ E25023[30500]  - E23015"/>
    <s v="INDIBIZ"/>
    <m/>
    <m/>
    <d v="2026-10-08T07:00:00"/>
    <s v="2026-09-30 15:00:00|Tanggal pemasangan : 30/09/2026  Jam pemasangan : pagi / siang   Info Tambahan : Hubungi pelanggan dulu sebelum ke lokasi Terimakasih|40000798|MYDITA"/>
    <m/>
    <m/>
    <m/>
    <e v="#NUM!"/>
    <e v="#NUM!"/>
    <x v="1"/>
  </r>
  <r>
    <n v="1443"/>
    <n v="1002621888"/>
    <n v="3"/>
    <x v="7"/>
    <n v="5"/>
    <s v="SINGARJA"/>
    <s v="TABANAN"/>
    <s v="TBN"/>
    <s v="REG"/>
    <s v="AO"/>
    <x v="0"/>
    <m/>
    <s v="MIE - SEND SURVEY"/>
    <s v="RBS-Regional 3"/>
    <d v="2026-10-05T10:12:44"/>
    <d v="2026-10-05T14:43:56"/>
    <n v="69404148"/>
    <m/>
    <n v="172413244757"/>
    <s v="Villa Casa Aitana"/>
    <s v="ODP-TBN-FU/25"/>
    <s v="WO065782597"/>
    <m/>
    <m/>
    <m/>
    <n v="114.958879"/>
    <n v="-8.4973027999999999"/>
    <s v="|MN02885|/PIC ENY SULISTYOWATI/081337674040/sokoramane@yahoo.com"/>
    <s v="Sales Force DBS"/>
    <m/>
    <m/>
    <m/>
    <m/>
    <m/>
    <m/>
    <m/>
    <m/>
    <s v="Management Janji"/>
    <s v="2026-10-06 11:00:00|M Janji : 6 Oct 2026 Jam Pasang : Siang Note : hubungi pelanggan jika ingin ke lokasi, terima kasih.|40941148|MYDITA"/>
    <s v="FCC"/>
    <d v="2026-05-10T10:40:08"/>
    <d v="2026-10-06T00:00:00"/>
    <m/>
    <s v="SURVEY_NEW_MANJA"/>
    <s v="TABANAN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11:00:00"/>
    <s v="2026-10-06 11:00:00|M Janji : 6 Oct 2026 Jam Pasang : Siang Note : hubungi pelanggan jika ingin ke lokasi, terima kasih.|40941148|MYDITA"/>
    <m/>
    <m/>
    <m/>
    <e v="#NUM!"/>
    <e v="#NUM!"/>
    <x v="1"/>
  </r>
  <r>
    <n v="1444"/>
    <n v="1002622743"/>
    <n v="3"/>
    <x v="7"/>
    <n v="5"/>
    <s v="SINGARJA"/>
    <s v="TABANAN"/>
    <s v="TBN"/>
    <s v="REG"/>
    <s v="AO"/>
    <x v="0"/>
    <m/>
    <s v="WAITING AKTIFASI IHLD"/>
    <s v="RBS-Regional 3"/>
    <d v="2026-10-05T14:52:50"/>
    <d v="2026-10-06T11:15:03"/>
    <n v="69403357"/>
    <m/>
    <m/>
    <s v="RESORT MAYA Balian"/>
    <m/>
    <s v="WO065611523"/>
    <m/>
    <m/>
    <m/>
    <n v="114.9491"/>
    <n v="-8.49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5:11:09"/>
    <d v="2026-10-04T00:00:00"/>
    <m/>
    <s v="UNSC"/>
    <s v="TABANAN"/>
    <s v="NO ADDON"/>
    <m/>
    <s v="WAITING:  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45"/>
    <n v="1002623512"/>
    <n v="3"/>
    <x v="7"/>
    <n v="5"/>
    <s v="SINGARJA"/>
    <s v="TABANAN"/>
    <s v="TBN"/>
    <s v="REG"/>
    <s v="AO"/>
    <x v="0"/>
    <m/>
    <s v="INPROGRESS"/>
    <s v="RBS-Regional 3"/>
    <d v="2026-10-06T09:03:38"/>
    <d v="2026-10-12T14:23:00"/>
    <n v="69403325"/>
    <m/>
    <n v="172413244875"/>
    <s v="Resort MAYA Balian"/>
    <s v="ODP-TBN-FU/32"/>
    <s v="WO065611099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13 11:00:00|Tanggal pemasangan: 13/10//2026 Jam pemasangan : pagi/siang Info Tambahan : Hubungi pelanggan dulu sebelum ke lokasi. terima kasih|40921089|MYDITA"/>
    <s v="FCC"/>
    <d v="2026-06-10T09:25:04"/>
    <d v="2026-10-13T00:00:00"/>
    <m/>
    <s v="INPROGRESS_SC"/>
    <s v="TABANAN"/>
    <s v="NO ADDON"/>
    <m/>
    <s v="INPROGRESS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13T11:00:00"/>
    <s v="2026-10-13 11:00:00|Tanggal pemasangan: 13/10//2026 Jam pemasangan : pagi/siang Info Tambahan : Hubungi pelanggan dulu sebelum ke lokasi. terima kasih|40921089|MYDITA"/>
    <m/>
    <m/>
    <m/>
    <e v="#NUM!"/>
    <e v="#NUM!"/>
    <x v="1"/>
  </r>
  <r>
    <n v="1446"/>
    <n v="1002625616"/>
    <n v="3"/>
    <x v="7"/>
    <n v="5"/>
    <s v="SINGARJA"/>
    <s v="TABANAN"/>
    <s v="TBN"/>
    <s v="REG"/>
    <s v="AO"/>
    <x v="0"/>
    <m/>
    <s v="CANCEL COMPLETED"/>
    <s v="RBS-Regional 3"/>
    <d v="2026-10-07T10:29:46"/>
    <d v="2026-10-07T11:16:34"/>
    <n v="69405562"/>
    <m/>
    <n v="172413244358"/>
    <s v="Farm Boster21"/>
    <s v="ODP-TBN-FX/46"/>
    <m/>
    <m/>
    <m/>
    <m/>
    <n v="115.1439596"/>
    <n v="-8.4251176000000001"/>
    <s v="MN02844/PIC TIAS PUSPANINGRUM/08174117358/tyaspuspaningrum03@gmail.com"/>
    <s v="Sales Force DBS"/>
    <m/>
    <m/>
    <m/>
    <m/>
    <m/>
    <m/>
    <m/>
    <m/>
    <m/>
    <m/>
    <m/>
    <d v="2026-07-10T10:40:21"/>
    <m/>
    <m/>
    <s v="REJECT_FCC"/>
    <s v="TABANAN"/>
    <s v="OCA"/>
    <m/>
    <s v="DECLINE : Decline - Pindah Segmentasi Ghina Swanti Ariesa 4094114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Pindah Segmentasi Ghina Swanti Ariesa 40941148|MYDITA"/>
    <m/>
    <m/>
    <m/>
    <m/>
    <m/>
    <e v="#NUM!"/>
    <e v="#NUM!"/>
    <x v="1"/>
  </r>
  <r>
    <n v="1447"/>
    <n v="1002629508"/>
    <n v="3"/>
    <x v="7"/>
    <n v="5"/>
    <s v="SINGARJA"/>
    <s v="TABANAN"/>
    <s v="TBN"/>
    <s v="REG"/>
    <s v="AO"/>
    <x v="0"/>
    <m/>
    <s v="CANCEL COMPLETED"/>
    <s v="RBS-Regional 3"/>
    <d v="2026-10-09T11:46:16"/>
    <d v="2026-10-14T09:04:26"/>
    <n v="69407259"/>
    <m/>
    <n v="172413245238"/>
    <s v="SMAN 1 Penebel"/>
    <s v="ODP-TBN-FX/24"/>
    <m/>
    <m/>
    <m/>
    <m/>
    <n v="115.1416273"/>
    <n v="-8.4282594999999993"/>
    <s v="MN00087/PIC Gede Agus Wiryawan, S.Pd/081338521946/smaspenjaya1987@gmail.com"/>
    <s v="Sales Force DBS"/>
    <m/>
    <m/>
    <m/>
    <m/>
    <m/>
    <m/>
    <m/>
    <m/>
    <m/>
    <m/>
    <m/>
    <d v="2026-09-10T11:55:13"/>
    <m/>
    <m/>
    <s v="REJECT_FCC"/>
    <s v="TABANAN"/>
    <s v="NETMONK"/>
    <m/>
    <s v="DECLINE : Decline - Batal Order RANGGA WISNU EKAPAKSI 40951381|MYDITA"/>
    <s v="- 11_11446;Biaya PSB HSI EBIS Tunai di Depan ~ 11[150000]  - SP_NOSS;SP_NOSS ~ Internet NOSS Multispeed Network[0]  - SP_NOSS;SP_NOSS ~ Internet NOSS Multispeed Network[0]  - E23047;E23047 ~ ES23 - Paket HSI Bisnis Basic[0]  - E23047~null~E23047_UNL;UNL ~"/>
    <s v="INDIBIZ"/>
    <m/>
    <s v="DECLINE : Decline - Batal Order RANGGA WISNU EKAPAKSI 40951381|MYDITA"/>
    <m/>
    <m/>
    <m/>
    <m/>
    <m/>
    <e v="#NUM!"/>
    <e v="#NUM!"/>
    <x v="1"/>
  </r>
  <r>
    <n v="1448"/>
    <n v="1002620492"/>
    <n v="3"/>
    <x v="7"/>
    <n v="5"/>
    <s v="SINGARJA"/>
    <s v="TABANAN"/>
    <s v="TBN"/>
    <s v="REG"/>
    <s v="AO"/>
    <x v="0"/>
    <m/>
    <s v="98 | OSS - CANCEL COMPLETE"/>
    <s v="RBS-Regional 3"/>
    <d v="2026-10-02T16:53:37"/>
    <d v="2026-10-06T09:05:52"/>
    <n v="69403323"/>
    <m/>
    <n v="172413245153"/>
    <s v="MAYA Balian"/>
    <s v="ODP-TBN-FU/22"/>
    <s v="WO065610514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siang Tanggal Pemasangan :04/10/2026 Info Tambahan : Hubungi pelanggan sebelum datang ke lokasi|40900827|MYDITA"/>
    <s v="FCC"/>
    <d v="2026-02-10T16:55:52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siang Tanggal Pemasangan :04/10/2026 Info Tambahan : Hubungi pelanggan sebelum datang ke lokasi|40900827|MYDITA"/>
    <m/>
    <m/>
    <m/>
    <e v="#NUM!"/>
    <e v="#NUM!"/>
    <x v="1"/>
  </r>
  <r>
    <n v="1449"/>
    <n v="1002620541"/>
    <n v="3"/>
    <x v="7"/>
    <n v="5"/>
    <s v="SINGARJA"/>
    <s v="TABANAN"/>
    <s v="TBN"/>
    <s v="REG"/>
    <s v="AO"/>
    <x v="0"/>
    <m/>
    <s v="98 | OSS - CANCEL COMPLETE"/>
    <s v="RBS-Regional 3"/>
    <d v="2026-10-02T17:11:21"/>
    <d v="2026-10-05T14:46:39"/>
    <n v="69403343"/>
    <m/>
    <n v="172413245157"/>
    <s v="Resort MAYA Balian"/>
    <s v="ODP-TBN-FU/22"/>
    <s v="WO065611204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39:54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50"/>
    <n v="1002620478"/>
    <n v="3"/>
    <x v="7"/>
    <n v="5"/>
    <s v="SINGARJA"/>
    <s v="TABANAN"/>
    <s v="TBN"/>
    <s v="REG"/>
    <s v="AO"/>
    <x v="0"/>
    <m/>
    <s v="98 | OSS - CANCEL COMPLETE"/>
    <s v="RBS-Regional 3"/>
    <d v="2026-10-02T16:48:02"/>
    <d v="2026-10-05T14:35:08"/>
    <n v="69403328"/>
    <m/>
    <n v="172413245152"/>
    <s v="MAYA Balian"/>
    <s v="ODP-TBN-FU/22"/>
    <s v="WO065611728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6:55:52"/>
    <d v="2026-10-04T08:00:00"/>
    <s v="Kendala Teknik"/>
    <s v="CANCEL"/>
    <s v="TABANAN"/>
    <s v="NO ADDON"/>
    <m/>
    <s v="Cancel 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51"/>
    <n v="1002620569"/>
    <n v="3"/>
    <x v="7"/>
    <n v="5"/>
    <s v="SINGARJA"/>
    <s v="TABANAN"/>
    <s v="TBN"/>
    <s v="REG"/>
    <s v="AO"/>
    <x v="0"/>
    <m/>
    <s v="98 | OSS - CANCEL COMPLETE"/>
    <s v="RBS-Regional 3"/>
    <d v="2026-10-02T17:24:03"/>
    <d v="2026-10-06T09:03:09"/>
    <n v="69403369"/>
    <m/>
    <n v="172413245159"/>
    <s v="MAYA Balian Resort"/>
    <s v="ODP-TBN-FU/11"/>
    <s v="WO065610687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39:54"/>
    <d v="2026-10-04T08:00:00"/>
    <s v="Kendala Teknik"/>
    <s v="CANCEL"/>
    <s v="TABANAN"/>
    <s v="NO ADDON"/>
    <m/>
    <s v="Cancel 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52"/>
    <n v="1002620470"/>
    <n v="3"/>
    <x v="7"/>
    <n v="5"/>
    <s v="SINGARJA"/>
    <s v="TABANAN"/>
    <s v="TBN"/>
    <s v="REG"/>
    <s v="AO"/>
    <x v="0"/>
    <m/>
    <s v="98 | OSS - CANCEL COMPLETE"/>
    <s v="RBS-Regional 3"/>
    <d v="2026-10-02T16:44:10"/>
    <d v="2026-10-06T09:04:11"/>
    <n v="69403325"/>
    <m/>
    <n v="172413245151"/>
    <s v="Resort MAYA Balian"/>
    <s v="ODP-TBN-FU/22"/>
    <s v="WO065611099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6:55:52"/>
    <d v="2026-10-04T08:00:00"/>
    <s v="Kendala Teknik"/>
    <s v="CANCEL"/>
    <s v="TABANAN"/>
    <s v="NO ADDON"/>
    <m/>
    <s v="Cancel 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53"/>
    <n v="1002620582"/>
    <n v="3"/>
    <x v="7"/>
    <n v="5"/>
    <s v="SINGARJA"/>
    <s v="TABANAN"/>
    <s v="TBN"/>
    <s v="REG"/>
    <s v="AO"/>
    <x v="0"/>
    <m/>
    <s v="98 | OSS - CANCEL COMPLETE"/>
    <s v="RBS-Regional 3"/>
    <d v="2026-10-02T17:30:45"/>
    <d v="2026-10-05T14:53:30"/>
    <n v="69403357"/>
    <m/>
    <n v="172413245160"/>
    <s v="RESORT MAYA Balian"/>
    <s v="ODP-TBN-FU/33"/>
    <s v="WO065611523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39:54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54"/>
    <n v="1002620552"/>
    <n v="3"/>
    <x v="7"/>
    <n v="5"/>
    <s v="SINGARJA"/>
    <s v="TABANAN"/>
    <s v="TBN"/>
    <s v="REG"/>
    <s v="AO"/>
    <x v="0"/>
    <m/>
    <s v="98 | OSS - CANCEL COMPLETE"/>
    <s v="RBS-Regional 3"/>
    <d v="2026-10-02T17:15:51"/>
    <d v="2026-10-05T14:51:20"/>
    <n v="69403354"/>
    <m/>
    <n v="172413245158"/>
    <s v="MAYA Balian"/>
    <s v="ODP-TBN-FU/12"/>
    <s v="WO065611450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39:54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55"/>
    <n v="1002620445"/>
    <n v="3"/>
    <x v="7"/>
    <n v="5"/>
    <s v="SINGARJA"/>
    <s v="TABANAN"/>
    <s v="TBN"/>
    <s v="REG"/>
    <s v="AO"/>
    <x v="0"/>
    <m/>
    <s v="98 | OSS - CANCEL COMPLETE"/>
    <s v="RBS-Regional 3"/>
    <d v="2026-10-02T16:31:39"/>
    <d v="2026-10-05T14:32:47"/>
    <n v="69403301"/>
    <m/>
    <n v="172413245150"/>
    <s v="resort MAYA Balian"/>
    <s v="ODP-TBN-FU/32"/>
    <s v="WO065610832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6:40:22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56"/>
    <n v="1002620534"/>
    <n v="3"/>
    <x v="7"/>
    <n v="5"/>
    <s v="SINGARJA"/>
    <s v="TABANAN"/>
    <s v="TBN"/>
    <s v="REG"/>
    <s v="AO"/>
    <x v="0"/>
    <m/>
    <s v="98 | OSS - CANCEL COMPLETE"/>
    <s v="RBS-Regional 3"/>
    <d v="2026-10-02T17:07:30"/>
    <d v="2026-10-05T14:40:54"/>
    <n v="69403340"/>
    <m/>
    <n v="172413245156"/>
    <s v="MAYA Balian"/>
    <s v="ODP-TBN-FU/22"/>
    <s v="WO065610970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11:15"/>
    <d v="2026-10-04T08:00:00"/>
    <s v="Kendala Teknik"/>
    <s v="CANCEL"/>
    <s v="TABANAN"/>
    <s v="NO ADDON"/>
    <m/>
    <s v="Cancel 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57"/>
    <n v="1002620518"/>
    <n v="3"/>
    <x v="7"/>
    <n v="5"/>
    <s v="SINGARJA"/>
    <s v="TABANAN"/>
    <s v="TBN"/>
    <s v="REG"/>
    <s v="AO"/>
    <x v="0"/>
    <m/>
    <s v="98 | OSS - CANCEL COMPLETE"/>
    <s v="RBS-Regional 3"/>
    <d v="2026-10-02T17:02:07"/>
    <d v="2026-10-06T09:08:12"/>
    <n v="69403349"/>
    <m/>
    <n v="172413245155"/>
    <s v="Resort MAYA Balian"/>
    <s v="ODP-TBN-FU/22"/>
    <s v="WO065611644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11:15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58"/>
    <n v="1002620504"/>
    <n v="3"/>
    <x v="7"/>
    <n v="5"/>
    <s v="SINGARJA"/>
    <s v="TABANAN"/>
    <s v="TBN"/>
    <s v="REG"/>
    <s v="AO"/>
    <x v="0"/>
    <m/>
    <s v="98 | OSS - CANCEL COMPLETE"/>
    <s v="RBS-Regional 3"/>
    <d v="2026-10-02T16:57:32"/>
    <d v="2026-10-06T09:06:59"/>
    <n v="69403334"/>
    <m/>
    <n v="172413245154"/>
    <s v="Resort MAYA Balian"/>
    <s v="ODP-TBN-FU/22"/>
    <s v="WO065611316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11:15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</r>
  <r>
    <n v="1459"/>
    <n v="1002628602"/>
    <n v="3"/>
    <x v="7"/>
    <n v="5"/>
    <s v="DENPASAR"/>
    <s v="UBUNG"/>
    <s v="SMY"/>
    <s v="REG"/>
    <s v="AO"/>
    <x v="0"/>
    <m/>
    <s v="Completed (PS)"/>
    <s v="RBS-Regional 3"/>
    <d v="2026-10-08T18:52:30"/>
    <d v="2026-10-09T19:42:19"/>
    <n v="69404260"/>
    <m/>
    <n v="172416797958"/>
    <s v="Calf Kerobokan Kasir"/>
    <s v="ODP-SMY-FS/26"/>
    <s v="WO066048133"/>
    <m/>
    <m/>
    <m/>
    <n v="115.16459999999999"/>
    <n v="-8.6694999999999993"/>
    <s v="|MN02038|MYIA-032891482009/POI/bekali prima ajar/081289273457/calfmaintenance2@gmail.com"/>
    <s v="Sales Force DBS"/>
    <m/>
    <m/>
    <m/>
    <m/>
    <m/>
    <m/>
    <m/>
    <m/>
    <s v="Management Janji"/>
    <s v="2026-10-06 08:00:00 | Nama :BAPA BEKALI  No HP :081289273457  No Alternatif :  M Janji : 06/10/2026  Jam Pasang : Pagi  NoteÃ‚Â :  Hubungi terlebih dahulu sebelum ke lokasi"/>
    <s v="FCC"/>
    <d v="2026-08-10T19:25:28"/>
    <m/>
    <m/>
    <s v="PS"/>
    <s v="SEMINYAK"/>
    <s v="NETMONK"/>
    <n v="20261009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8T07:00:00"/>
    <s v="2026-10-06 08:00:00 | Nama :BAPA BEKALI  No HP :081289273457  No Alternatif :  M Janji : 06/10/2026  Jam Pasang : Pagi  NoteÃ‚Â :  Hubungi terlebih dahulu sebelum ke lokasi"/>
    <n v="2026"/>
    <n v="10"/>
    <n v="9"/>
    <d v="2026-10-09T00:00:00"/>
    <n v="0.70833333333575865"/>
    <x v="0"/>
  </r>
  <r>
    <n v="1460"/>
    <n v="1002622206"/>
    <n v="3"/>
    <x v="7"/>
    <n v="5"/>
    <s v="DENPASAR"/>
    <s v="UBUNG"/>
    <s v="SMY"/>
    <s v="REG"/>
    <s v="AO"/>
    <x v="0"/>
    <s v="1P INET"/>
    <s v="102 | FOLLOW UP COMPLETED"/>
    <s v="RBS-Regional 3"/>
    <d v="2026-10-05T11:44:40"/>
    <d v="2026-10-08T18:52:30"/>
    <n v="69404260"/>
    <m/>
    <n v="172416797936"/>
    <s v="Calf Kerobokan Kasir"/>
    <s v="ODP-SMY-FS/25 FS/D02/25.01"/>
    <s v="WO065759481"/>
    <m/>
    <m/>
    <m/>
    <n v="115.1647837"/>
    <n v="-8.6711109000000004"/>
    <s v="|MN02038|MYIA-032891482009/POI/bekali prima ajar/081289273457/calfmaintenance2@gmail.com"/>
    <s v="MYIB_ASSISTANT"/>
    <m/>
    <m/>
    <m/>
    <m/>
    <m/>
    <m/>
    <m/>
    <m/>
    <s v="Management Janji"/>
    <s v="2026-10-06 08:00:00 | Nama :BAPA BEKALI No HP :081289273457 No Alternatif : M Janji : 06/10/2026 Jam Pasang : Pagi NoteÃ‚Â :  Hubungi terlebih dahulu sebelum ke lokasi"/>
    <s v="FCC"/>
    <d v="2026-05-10T11:55:08"/>
    <d v="2026-10-06T08:00:00"/>
    <s v="Kendala Teknik"/>
    <s v="REVOKE"/>
    <s v="SEMINYAK"/>
    <s v="NETMONK"/>
    <m/>
    <s v="Follow Up Revoke Completed, New Order ID : SC1002628602"/>
    <s v="HSI Bisnis Bundling Netmonk Promo H2 2026 PSB 70% - 50 Mbps"/>
    <s v="INDIBIZ"/>
    <m/>
    <m/>
    <d v="2026-10-06T08:00:00"/>
    <s v="2026-10-06 08:00:00 | Nama :BAPA BEKALI No HP :081289273457 No Alternatif : M Janji : 06/10/2026 Jam Pasang : Pagi NoteÃ‚Â :  Hubungi terlebih dahulu sebelum ke lokasi"/>
    <m/>
    <m/>
    <m/>
    <e v="#NUM!"/>
    <e v="#NUM!"/>
    <x v="1"/>
  </r>
  <r>
    <n v="1461"/>
    <n v="1002636202"/>
    <n v="3"/>
    <x v="7"/>
    <n v="5"/>
    <s v="DENPASAR"/>
    <s v="UBUNG"/>
    <s v="SMY"/>
    <s v="REG"/>
    <s v="AO"/>
    <x v="0"/>
    <m/>
    <s v="7 | OSS - PROVISIONING ISSUED"/>
    <s v="RBS-Regional 2"/>
    <d v="2026-10-14T09:46:00"/>
    <d v="2026-10-15T08:15:48"/>
    <n v="69409840"/>
    <m/>
    <n v="172416797819"/>
    <s v="PT. SATU AKSES INDONESIA"/>
    <s v="ODP-SMY-FAG/53"/>
    <s v="WO066393339"/>
    <m/>
    <m/>
    <m/>
    <n v="115.16708490000001"/>
    <n v="-8.6617493000000003"/>
    <s v="|MB30108|/WIENNY NOOR RAENNY/08119998026 081258380706/support@satu.net.id"/>
    <s v="B2B Partner Management (PM)"/>
    <m/>
    <m/>
    <m/>
    <m/>
    <m/>
    <m/>
    <m/>
    <m/>
    <s v="Management Janji"/>
    <s v="2026-10-15 08:00:00|No HP : 08119998026 No Alt : - M Janji : 15 Oktober  2026 Jam Pasang : Pagi / Siang Note : hubungi pelanggan jika ingin kelokasi |40000802|MYDITA"/>
    <s v="FCC"/>
    <s v="14-10-2026 09:54:49"/>
    <d v="2026-10-15T08:00:00"/>
    <m/>
    <s v="PI"/>
    <s v="SEMINYAK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No HP : 08119998026 No Alt : - M Janji : 15 Oktober  2026 Jam Pasang : Pagi / Siang Note : hubungi pelanggan jika ingin kelokasi |40000802|MYDITA"/>
    <m/>
    <m/>
    <m/>
    <e v="#NUM!"/>
    <e v="#NUM!"/>
    <x v="1"/>
  </r>
  <r>
    <n v="1462"/>
    <n v="1002616976"/>
    <n v="3"/>
    <x v="7"/>
    <n v="5"/>
    <s v="DENPASAR"/>
    <s v="UBUNG"/>
    <s v="UBN"/>
    <s v="REG"/>
    <s v="AO"/>
    <x v="0"/>
    <m/>
    <s v="Completed (PS)"/>
    <s v="RBS-Regional 3"/>
    <d v="2026-10-01T08:59:17"/>
    <d v="2026-10-02T10:59:21"/>
    <n v="69402057"/>
    <m/>
    <n v="172418758697"/>
    <s v="PT. CAHAYA SURYA BALI INDAH"/>
    <s v="ODP-UBN-FDJ/13"/>
    <s v="WO065467458"/>
    <m/>
    <m/>
    <m/>
    <n v="115.2095704"/>
    <n v="-8.6576401000000001"/>
    <s v="|MN02545|/PIC I MADE SALIN/081779993097/madesalin307@gmail.com"/>
    <s v="Sales Force DBS"/>
    <m/>
    <m/>
    <m/>
    <m/>
    <m/>
    <m/>
    <m/>
    <m/>
    <s v="Management Janji"/>
    <s v="2026-10-02 08:00:00|Tanggal: 2/10/2026 Jam Pasang: 08.00 - 12.00 Note: Hubungi sebelum ke lokasi, terimakasih.  |40971401|MYDITA"/>
    <s v="FCC"/>
    <d v="2026-01-10T09:25:42"/>
    <d v="2026-10-02T08:00:00"/>
    <m/>
    <s v="PS"/>
    <s v="UBUNG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8:00:00"/>
    <s v="2026-10-02 08:00:00|Tanggal: 2/10/2026 Jam Pasang: 08.00 - 12.00 Note: Hubungi sebelum ke lokasi, terimakasih.  |40971401|MYDITA"/>
    <n v="2026"/>
    <n v="10"/>
    <n v="2"/>
    <d v="2026-10-02T00:00:00"/>
    <n v="-0.33333333333575865"/>
    <x v="0"/>
  </r>
  <r>
    <n v="1463"/>
    <n v="1002626420"/>
    <n v="3"/>
    <x v="7"/>
    <n v="5"/>
    <s v="DENPASAR"/>
    <s v="UBUNG"/>
    <s v="UBN"/>
    <s v="REG"/>
    <s v="AO"/>
    <x v="0"/>
    <s v="1P INET"/>
    <s v="Completed (PS)"/>
    <s v="RBS-Regional 3"/>
    <d v="2026-10-07T14:41:39"/>
    <d v="2026-10-09T18:42:52"/>
    <n v="69405968"/>
    <m/>
    <n v="172418759471"/>
    <s v="DEWA MOTOR CANGGU BALI"/>
    <s v="ODP-UBN-FM/14 FM/D02/14.01"/>
    <s v="WO065944414"/>
    <m/>
    <m/>
    <m/>
    <n v="115.1324072"/>
    <n v="-8.6532097999999902"/>
    <s v="|MN01984|MYIA-061192468783/POI/TRI HENDRA /082114253919/ap.finance@dewamotor.com"/>
    <s v="MYIB_ASSISTANT"/>
    <m/>
    <m/>
    <m/>
    <m/>
    <m/>
    <m/>
    <m/>
    <m/>
    <s v="Management Janji"/>
    <s v="2026-10-08 11:00:00 | Tanggal pemasangan: 08/10/2026 Jam pemasangan : pagi / siang Info Tambahan : Hubungi pelanggan dulu sebelum ke lokasi. terima kasih"/>
    <s v="FCC"/>
    <d v="2026-07-10T14:55:21"/>
    <d v="2026-10-08T11:00:00"/>
    <m/>
    <s v="PS"/>
    <s v="UBUNG"/>
    <s v="NO ADDON"/>
    <n v="20261009"/>
    <s v="Completed"/>
    <s v="HSI Bisnis Basic Promo Hari Pelanggan Nasional PSB 70% - 50 Mbps"/>
    <s v="INDIBIZ"/>
    <m/>
    <m/>
    <d v="2026-10-08T11:00:00"/>
    <s v="2026-10-08 11:00:00 | Tanggal pemasangan: 08/10/2026 Jam pemasangan : pagi / siang Info Tambahan : Hubungi pelanggan dulu sebelum ke lokasi. terima kasih"/>
    <n v="2026"/>
    <n v="10"/>
    <n v="9"/>
    <d v="2026-10-09T00:00:00"/>
    <n v="0.54166666666424135"/>
    <x v="0"/>
  </r>
  <r>
    <n v="1464"/>
    <n v="1002625492"/>
    <n v="3"/>
    <x v="7"/>
    <n v="5"/>
    <s v="DENPASAR"/>
    <s v="UBUNG"/>
    <s v="UBN"/>
    <s v="REG"/>
    <s v="AO"/>
    <x v="0"/>
    <s v="1P INET"/>
    <s v="Completed (PS)"/>
    <s v="RBS-Regional 3"/>
    <d v="2026-10-07T09:47:40"/>
    <d v="2026-10-07T17:06:23"/>
    <n v="69405513"/>
    <m/>
    <n v="172418759464"/>
    <s v="DEWA MOTOR BUANA RAYA"/>
    <s v="ODP-UBN-FDK/137 FDK/D08/137.01"/>
    <s v="WO065909853"/>
    <m/>
    <m/>
    <m/>
    <n v="115.1877368"/>
    <n v="-8.6606921999999997"/>
    <s v="|MN01984|MYIA-073196355655/POI/TRI HENDRA/082114253919/ap.finance@dewamotor.com"/>
    <s v="MYIB_ASSISTANT"/>
    <m/>
    <m/>
    <m/>
    <m/>
    <m/>
    <m/>
    <m/>
    <m/>
    <s v="Management Janji"/>
    <s v="2026-10-08 08:00:00 | Nama :TRI HENDRA No HP :082114253919 No Alternatif : M Janji : 08/10/2026 Jam Pasang : Pagi NoteÃ‚Â :  Hubungi terlebih dahulu sebelum ke lokasi"/>
    <s v="FCC"/>
    <d v="2026-07-10T09:55:18"/>
    <d v="2026-10-08T08:00:00"/>
    <m/>
    <s v="PS"/>
    <s v="UBUNG"/>
    <s v="NO ADDON"/>
    <n v="20261007"/>
    <s v="Completed"/>
    <s v="HSI Bisnis Basic Promo Hari Pelanggan Nasional PSB 70% - 50 Mbps"/>
    <s v="INDIBIZ"/>
    <m/>
    <m/>
    <d v="2026-10-08T08:00:00"/>
    <s v="2026-10-08 08:00:00 | Nama :TRI HENDRA No HP :082114253919 No Alternatif : M Janji : 08/10/2026 Jam Pasang : Pagi NoteÃ‚Â :  Hubungi terlebih dahulu sebelum ke lokasi"/>
    <n v="2026"/>
    <n v="10"/>
    <n v="7"/>
    <d v="2026-10-07T00:00:00"/>
    <n v="-1.3333333333357587"/>
    <x v="0"/>
  </r>
  <r>
    <n v="1465"/>
    <n v="1002617925"/>
    <n v="3"/>
    <x v="7"/>
    <n v="5"/>
    <s v="DENPASAR"/>
    <s v="UBUNG"/>
    <s v="UBN"/>
    <s v="REG"/>
    <s v="AO"/>
    <x v="0"/>
    <m/>
    <s v="102 | FOLLOW UP COMPLETED"/>
    <s v="RBS-Regional 3"/>
    <d v="2026-10-01T13:48:55"/>
    <d v="2026-10-07T14:08:32"/>
    <n v="69402378"/>
    <m/>
    <n v="172418758061"/>
    <s v="ISTANA BONEKA GATSU BALI"/>
    <s v="ODP-UBN-FCQ/01"/>
    <s v="WO065502037"/>
    <m/>
    <m/>
    <m/>
    <n v="115.2218709"/>
    <n v="-8.6356625999999999"/>
    <s v="AMRBS;406961;DEVI PUSPITASARI;ISTANA BONEKA GATSU BALI;HSI 50MB + NETMONK;08979429963"/>
    <s v="Account Manager"/>
    <m/>
    <m/>
    <m/>
    <m/>
    <m/>
    <m/>
    <m/>
    <m/>
    <s v="Management Janji"/>
    <s v="2026-10-02 11:00:00|Tanggal: 2/10/2026 Jam Pasang: 08.00 - 12.00 Note: Hubungi sebelum ke lokasi, terimakasih.  |40971401|MYDITA"/>
    <s v="FCC"/>
    <d v="2026-01-10T13:55:01"/>
    <d v="2026-10-02T11:00:00"/>
    <s v="Kendala Lainnya"/>
    <s v="REVOKE"/>
    <s v="UBUNG"/>
    <s v="NETMONK"/>
    <m/>
    <s v="Follow Up Revoke Completed, New Order ID : SC1002626288"/>
    <s v="- SP_NOSS;SP_NOSS ~ Internet NOSS Multispeed Network[0]  - SP_NOSS;SP_NOSS ~ Internet NOSS Multispeed Network[0]  - E25060;E25060 ~ ES25 - Paket HSI Bisnis (HSIE) Khusus Winback 2.0[0]  - E25060~null~E25060_UNL;UNL ~ Internet-Link Unlimited Internet Usage"/>
    <s v="INDIBIZ"/>
    <m/>
    <m/>
    <d v="2026-10-02T11:00:00"/>
    <s v="2026-10-02 11:00:00|Tanggal: 2/10/2026 Jam Pasang: 08.00 - 12.00 Note: Hubungi sebelum ke lokasi, terimakasih.  |40971401|MYDITA"/>
    <m/>
    <m/>
    <m/>
    <e v="#NUM!"/>
    <e v="#NUM!"/>
    <x v="1"/>
  </r>
  <r>
    <n v="1466"/>
    <n v="1002637080"/>
    <n v="3"/>
    <x v="7"/>
    <n v="5"/>
    <s v="DENPASAR"/>
    <s v="UBUNG"/>
    <s v="UBN"/>
    <s v="REG"/>
    <s v="AO"/>
    <x v="0"/>
    <s v="1P INET"/>
    <s v="7 | OSS - PROVISIONING ISSUED"/>
    <s v="RBS-Regional 3"/>
    <d v="2026-10-14T15:05:35"/>
    <d v="2026-10-15T15:09:39"/>
    <n v="69410250"/>
    <m/>
    <n v="172418758980"/>
    <s v="PUSATEMAS.ID"/>
    <s v="ODP-UBN-FCQ/61 FCQ/D06/61.01"/>
    <s v="WO066416335"/>
    <m/>
    <m/>
    <m/>
    <n v="115.2199983"/>
    <n v="-8.6358550999999899"/>
    <s v="|MN01715|MYIA-019567856350/POI/M. IRGI MUNGGARAN /081119807105/pusatemasirgi@gmail.com"/>
    <s v="MYIB_ASSISTANT"/>
    <m/>
    <m/>
    <m/>
    <m/>
    <m/>
    <m/>
    <m/>
    <m/>
    <s v="Management Janji"/>
    <s v="2026-10-15 15:00:00 | Nama Pic : bp IRGI  No Hp Pic : 081119807105 No alt : - Jam Pemasangan : pagi  Tanggal Pemasangan : 15 Oktober 2026"/>
    <s v="FCC"/>
    <s v="14-10-2026 15:10:04"/>
    <d v="2026-10-15T15:00:00"/>
    <m/>
    <s v="PI"/>
    <s v="UBUNG"/>
    <s v="NO ADDON"/>
    <m/>
    <s v="Provisioning Issued"/>
    <s v="HSI Bisnis Basic Promo Hari Pelanggan Nasional PSB 70% - 50 Mbps"/>
    <s v="INDIBIZ"/>
    <m/>
    <m/>
    <d v="2026-10-15T15:00:00"/>
    <s v="2026-10-15 15:00:00 | Nama Pic : bp IRGI  No Hp Pic : 081119807105 No alt : - Jam Pemasangan : pagi  Tanggal Pemasangan : 15 Oktober 2026"/>
    <m/>
    <m/>
    <m/>
    <e v="#NUM!"/>
    <e v="#NUM!"/>
    <x v="1"/>
  </r>
  <r>
    <n v="1467"/>
    <n v="1002630105"/>
    <n v="3"/>
    <x v="7"/>
    <n v="5"/>
    <s v="DENPASAR"/>
    <s v="UBUNG"/>
    <s v="UBN"/>
    <s v="REG"/>
    <s v="AO"/>
    <x v="0"/>
    <m/>
    <s v="OSS - FALLOUT"/>
    <s v="RBS-Regional 3"/>
    <d v="2026-10-09T15:16:35"/>
    <d v="2026-10-15T18:42:28"/>
    <n v="69407485"/>
    <m/>
    <n v="172418758884"/>
    <s v="CV TUNAS INDAH"/>
    <s v="ODP-UBN-FAQ/26"/>
    <s v="WO066217017"/>
    <m/>
    <m/>
    <m/>
    <n v="115.209575"/>
    <n v="-8.6447573999999996"/>
    <s v="|MN02658| PAK MADE/089678004691/spbu.bali.5480110.maruti@gmail.com"/>
    <s v="Sales Force DBS"/>
    <m/>
    <m/>
    <m/>
    <m/>
    <m/>
    <m/>
    <m/>
    <m/>
    <s v="Management Janji"/>
    <s v="2026-10-12 15:00:00|telp :085929879301 alt : manja : pagi / siang 12/10/2026 hub sebelum ke lokasi |40000802|MYDITA"/>
    <s v="FCC"/>
    <d v="2026-09-10T15:40:41"/>
    <d v="2026-10-12T15:00:00"/>
    <s v="Kendala Teknik"/>
    <s v="FO_WFM"/>
    <s v="UBUNG"/>
    <s v="OCA"/>
    <m/>
    <s v="Provisioning Failed|WFM|INF009835198|ont dualband digudang masih kosong"/>
    <s v="- SP_NOSS;SP_NOSS ~ Internet NOSS Multispeed Network[0]  - SP_NOSS;SP_NOSS ~ Internet NOSS Multispeed Network[0]  - E26017;E26017 ~ ES26 - Paket HSI Basic (HSIEF) Khusus Winback 3.0[0]  - E26017~null~105871;E26017||11||Abodemen 0[0]  - E26017~null~E26017_"/>
    <s v="INDIBIZ"/>
    <m/>
    <m/>
    <d v="2026-10-12T15:00:00"/>
    <s v="2026-10-12 15:00:00|telp :085929879301 alt : manja : pagi / siang 12/10/2026 hub sebelum ke lokasi |40000802|MYDITA"/>
    <m/>
    <m/>
    <m/>
    <e v="#NUM!"/>
    <e v="#NUM!"/>
    <x v="1"/>
  </r>
  <r>
    <n v="1468"/>
    <n v="1002616933"/>
    <n v="3"/>
    <x v="7"/>
    <n v="5"/>
    <s v="DENPASAR"/>
    <s v="UBUNG"/>
    <s v="UBN"/>
    <s v="REG"/>
    <s v="AO"/>
    <x v="0"/>
    <m/>
    <s v="98 | OSS - CANCEL COMPLETE"/>
    <s v="RBS-Regional 3"/>
    <d v="2026-10-01T08:46:21"/>
    <d v="2026-10-06T09:32:02"/>
    <n v="69401252"/>
    <m/>
    <n v="172418758695"/>
    <s v="PT. CAHAYA SURYA BALI INDAH"/>
    <s v="ODP-UBN-FDJ/13"/>
    <s v="WO065461325"/>
    <m/>
    <m/>
    <m/>
    <n v="115.209762709739"/>
    <n v="-8.65767524401166"/>
    <s v="|MN02545|/PIC I MADE SALIN/081779993097/madesalin307@gmail.com"/>
    <s v="Sales Force DBS"/>
    <m/>
    <m/>
    <m/>
    <m/>
    <m/>
    <m/>
    <m/>
    <m/>
    <s v="Management Janji"/>
    <s v="2026-10-01 11:00:00|Nama : BP I MADE SALIN  No Hp : 081779993097  No Alt : 081999412311  Tgl Pemasangan : 01 Oktober 2026  Interval : PAGI   Note : Hubungi pelanggan terlebih dahulu|40971402|MYDITA"/>
    <s v="FCC"/>
    <d v="2026-01-10T09:25:42"/>
    <m/>
    <s v="Kendala Pelanggan"/>
    <s v="CANCEL"/>
    <s v="UBUNG"/>
    <s v="OCA"/>
    <m/>
    <s v="Cancel Completed"/>
    <s v="- 11_11446;Biaya PSB HSI EBIS Tunai di Depan ~ 11[150000]  - E23015;E23015 ~ ES23 - Perangkat ONT[0]  - E23015~null~44292;E23015||11||Abodemen 0[0]  - E23015~null~E23015_SWONTPREM;SWONTPREM ~ Biaya Sewa ONT Premium ~ E23015[50000]  - E26016;E26016 ~ ES26 "/>
    <s v="INDIBIZ"/>
    <m/>
    <m/>
    <d v="2026-10-01T07:00:00"/>
    <s v="2026-10-01 11:00:00|Nama : BP I MADE SALIN  No Hp : 081779993097  No Alt : 081999412311  Tgl Pemasangan : 01 Oktober 2026  Interval : PAGI   Note : Hubungi pelanggan terlebih dahulu|40971402|MYDITA"/>
    <m/>
    <m/>
    <m/>
    <e v="#NUM!"/>
    <e v="#NUM!"/>
    <x v="1"/>
  </r>
  <r>
    <n v="1469"/>
    <n v="1002630345"/>
    <n v="3"/>
    <x v="7"/>
    <n v="5"/>
    <s v="DENPASAR"/>
    <s v="UBUNG"/>
    <s v="MMN"/>
    <s v="REG"/>
    <s v="AO"/>
    <x v="0"/>
    <s v="1P INET"/>
    <s v="Completed (PS)"/>
    <s v="RBS-Regional 3"/>
    <d v="2026-10-09T16:19:40"/>
    <d v="2026-10-11T12:22:32"/>
    <n v="69407605"/>
    <m/>
    <n v="172419207316"/>
    <s v="PT THE KANJENG INDONESIA"/>
    <s v="ODP-MMN-FR/02 FR/D01/02.01"/>
    <s v="WO066109279"/>
    <m/>
    <m/>
    <m/>
    <n v="115.1850226"/>
    <n v="-8.7207825999999997"/>
    <s v="|MN02665|MYIA-018090069187/POI/Pak rahmad/081995466021/acct.thekanjeng@gmail.com"/>
    <s v="MYIB_ASSISTANT"/>
    <m/>
    <m/>
    <m/>
    <m/>
    <m/>
    <m/>
    <m/>
    <m/>
    <s v="Management Janji"/>
    <s v="2026-10-10 15:00:00 | Tanggal pemasangan: 10/10/2026 Jam pemasangan : pagi / siang Info Tambahan : Hubungi pelanggan dulu sebelum ke lokasi terima kasih."/>
    <s v="FCC"/>
    <d v="2026-09-10T17:25:25"/>
    <d v="2026-10-10T15:00:00"/>
    <m/>
    <s v="PS"/>
    <s v="MONANG MANING"/>
    <s v="OCA"/>
    <n v="20261011"/>
    <s v="Completed"/>
    <s v="HSI Bisnis Basic Bundling OCA Breach Checker Promo H2 2026 PSB 70% - 100 Mbps"/>
    <s v="INDIBIZ"/>
    <m/>
    <m/>
    <d v="2026-10-10T15:00:00"/>
    <s v="2026-10-10 15:00:00 | Tanggal pemasangan: 10/10/2026 Jam pemasangan : pagi / siang Info Tambahan : Hubungi pelanggan dulu sebelum ke lokasi terima kasih."/>
    <n v="2026"/>
    <n v="10"/>
    <n v="11"/>
    <d v="2026-10-11T00:00:00"/>
    <n v="0.375"/>
    <x v="0"/>
  </r>
  <r>
    <n v="1470"/>
    <n v="1002630328"/>
    <n v="3"/>
    <x v="7"/>
    <n v="5"/>
    <s v="DENPASAR"/>
    <s v="UBUNG"/>
    <s v="MMN"/>
    <s v="REG"/>
    <s v="AO"/>
    <x v="0"/>
    <s v="1P INET"/>
    <s v="Completed (PS)"/>
    <s v="RBS-Regional 3"/>
    <d v="2026-10-09T16:13:40"/>
    <d v="2026-10-11T12:31:55"/>
    <n v="69407561"/>
    <m/>
    <n v="172419207308"/>
    <s v="PT THE KANJENG INDONESIA"/>
    <s v="ODP-MMN-FR/02 FR/D01/02.01"/>
    <s v="WO066108680"/>
    <m/>
    <m/>
    <m/>
    <n v="115.1850226"/>
    <n v="-8.7207825999999997"/>
    <s v="|MN02665|MYIA-013447053262/POI/pak deka/081995466021/acct.thekanjeng@gmail.com"/>
    <s v="MYIB_ASSISTANT"/>
    <m/>
    <m/>
    <m/>
    <m/>
    <m/>
    <m/>
    <m/>
    <m/>
    <s v="Management Janji"/>
    <s v="2026-10-10 15:00:00 | Tanggal pemasangan: 10/10/2026 Jam pemasangan : pagi / siang Info Tambahan : Hubungi pelanggan dulu sebelum ke lokasi terima kasih."/>
    <s v="FCC"/>
    <d v="2026-09-10T17:25:25"/>
    <d v="2026-10-10T15:00:00"/>
    <m/>
    <s v="PS"/>
    <s v="MONANG MANING"/>
    <s v="OCA"/>
    <n v="20261011"/>
    <s v="Completed"/>
    <s v="HSI Bisnis Basic Bundling OCA Breach Checker Promo H2 2026 PSB 70% - 100 Mbps"/>
    <s v="INDIBIZ"/>
    <m/>
    <m/>
    <d v="2026-10-10T15:00:00"/>
    <s v="2026-10-10 15:00:00 | Tanggal pemasangan: 10/10/2026 Jam pemasangan : pagi / siang Info Tambahan : Hubungi pelanggan dulu sebelum ke lokasi terima kasih."/>
    <n v="2026"/>
    <n v="10"/>
    <n v="11"/>
    <d v="2026-10-11T00:00:00"/>
    <n v="0.375"/>
    <x v="0"/>
  </r>
  <r>
    <n v="1471"/>
    <n v="1002630341"/>
    <n v="3"/>
    <x v="7"/>
    <n v="5"/>
    <s v="DENPASAR"/>
    <s v="UBUNG"/>
    <s v="MMN"/>
    <s v="REG"/>
    <s v="AO"/>
    <x v="0"/>
    <s v="1P INET"/>
    <s v="Completed (PS)"/>
    <s v="RBS-Regional 3"/>
    <d v="2026-10-09T16:17:40"/>
    <d v="2026-10-11T12:20:51"/>
    <n v="69407583"/>
    <m/>
    <n v="172419207314"/>
    <s v="PT THE KANJENG INDONESIA"/>
    <s v="ODP-MMN-FR/40 FR/D03/40.01"/>
    <s v="WO066109153"/>
    <m/>
    <m/>
    <m/>
    <n v="115.1850226"/>
    <n v="-8.7207825999999997"/>
    <s v="|MN02665|MYIA-021814577485/POI/pak deka/081995466021/acct.thekanjeng@gmail.com"/>
    <s v="MYIB_ASSISTANT"/>
    <m/>
    <m/>
    <m/>
    <m/>
    <m/>
    <m/>
    <m/>
    <m/>
    <s v="Management Janji"/>
    <s v="2026-10-10 15:00:00 | Tanggal pemasangan: 10/10/2026 Jam pemasangan : pagi / siang Info Tambahan : Hubungi pelanggan dulu sebelum ke lokasi terima kasih."/>
    <s v="FCC"/>
    <d v="2026-09-10T17:25:25"/>
    <d v="2026-10-10T15:00:00"/>
    <m/>
    <s v="PS"/>
    <s v="MONANG MANING"/>
    <s v="NETMONK"/>
    <n v="20261011"/>
    <s v="Completed"/>
    <s v="HSI Bisnis Basic Bundling Netmonk Promo H2 2026 PSB 70% - 100 Mbps"/>
    <s v="INDIBIZ"/>
    <m/>
    <m/>
    <d v="2026-10-10T15:00:00"/>
    <s v="2026-10-10 15:00:00 | Tanggal pemasangan: 10/10/2026 Jam pemasangan : pagi / siang Info Tambahan : Hubungi pelanggan dulu sebelum ke lokasi terima kasih."/>
    <n v="2026"/>
    <n v="10"/>
    <n v="11"/>
    <d v="2026-10-11T00:00:00"/>
    <n v="0.375"/>
    <x v="0"/>
  </r>
  <r>
    <n v="1472"/>
    <n v="1002630204"/>
    <n v="3"/>
    <x v="7"/>
    <n v="5"/>
    <s v="DENPASAR"/>
    <s v="UBUNG"/>
    <s v="MMN"/>
    <s v="REG"/>
    <s v="AO"/>
    <x v="0"/>
    <s v="1P INET"/>
    <s v="Completed (PS)"/>
    <s v="RBS-Regional 3"/>
    <d v="2026-10-09T15:37:40"/>
    <d v="2026-10-11T13:12:06"/>
    <n v="69407536"/>
    <m/>
    <n v="172419207307"/>
    <s v="THE KANJENG INDONESIA"/>
    <s v="ODP-MMN-FR/02 FR/D01/02.01"/>
    <s v="WO066104573"/>
    <m/>
    <m/>
    <m/>
    <n v="115.1850226"/>
    <n v="-8.7207825999999997"/>
    <s v="|MN02665|MYIA-078276993623/POI/pak deka/081995466021/acct.thekanjeng@gmail.com"/>
    <s v="MYIB_ASSISTANT"/>
    <m/>
    <m/>
    <m/>
    <m/>
    <m/>
    <m/>
    <m/>
    <m/>
    <s v="Management Janji"/>
    <s v="2026-10-10 15:00:00 | Tanggal : 10 Oktober 2026 Jam : siang Hubungi pelanggan sebelum ke lokasi "/>
    <s v="FCC"/>
    <d v="2026-09-10T15:40:41"/>
    <d v="2026-10-10T15:00:00"/>
    <m/>
    <s v="PS"/>
    <s v="MONANG MANING"/>
    <s v="OCA"/>
    <n v="20261011"/>
    <s v="Completed"/>
    <s v="HSI Bisnis Basic Bundling OCA Breach Checker Promo H2 2026 PSB 70% - 100 Mbps"/>
    <s v="INDIBIZ"/>
    <m/>
    <m/>
    <d v="2026-10-10T15:00:00"/>
    <s v="2026-10-10 15:00:00 | Tanggal : 10 Oktober 2026 Jam : siang Hubungi pelanggan sebelum ke lokasi "/>
    <n v="2026"/>
    <n v="10"/>
    <n v="11"/>
    <d v="2026-10-11T00:00:00"/>
    <n v="0.375"/>
    <x v="0"/>
  </r>
  <r>
    <n v="1473"/>
    <n v="1002631228"/>
    <n v="3"/>
    <x v="7"/>
    <n v="5"/>
    <s v="DENPASAR"/>
    <s v="UBUNG"/>
    <s v="MMN"/>
    <s v="REG"/>
    <s v="AO"/>
    <x v="0"/>
    <s v="1P INET"/>
    <s v="Completed (PS)"/>
    <s v="RBS-Regional 3"/>
    <d v="2026-10-10T18:31:40"/>
    <d v="2026-10-11T12:24:32"/>
    <n v="69408069"/>
    <m/>
    <n v="172419207458"/>
    <s v="PT THE KANJENG INDONESIA"/>
    <s v="ODP-MMN-FR/02 FR/D01/02.01"/>
    <s v="WO066177165"/>
    <m/>
    <m/>
    <m/>
    <n v="115.1850226"/>
    <n v="-8.7207825999999997"/>
    <s v="|MN02665|MYIA-013890825449/POI/pak deka/081995466021/acct.thekanjeng@gmail.com"/>
    <s v="MYIB_ASSISTANT"/>
    <m/>
    <m/>
    <m/>
    <m/>
    <m/>
    <m/>
    <m/>
    <m/>
    <s v="Management Janji"/>
    <s v="2026-10-11 15:00:00 | Tanggal Pemasangan : 11 Oktober 2026 Jam Pemasangan : 08:00 15:00 Info Tambahan : Hubungi pelanggan dulu sebelum ke lokasi terimakasih"/>
    <s v="FCC"/>
    <d v="2026-10-10T18:40:35"/>
    <d v="2026-10-11T15:00:00"/>
    <m/>
    <s v="PS"/>
    <s v="MONANG MANING"/>
    <s v="NETMONK"/>
    <n v="20261011"/>
    <s v="Completed"/>
    <s v="HSI Bisnis Basic Bundling Netmonk Promo H2 2026 PSB 70% - 100 Mbps"/>
    <s v="INDIBIZ"/>
    <m/>
    <m/>
    <d v="2026-10-11T15:00:00"/>
    <s v="2026-10-11 15:00:00 | Tanggal Pemasangan : 11 Oktober 2026 Jam Pemasangan : 08:00 15:00 Info Tambahan : Hubungi pelanggan dulu sebelum ke lokasi terimakasih"/>
    <n v="2026"/>
    <n v="10"/>
    <n v="11"/>
    <d v="2026-10-11T00:00:00"/>
    <n v="-0.625"/>
    <x v="0"/>
  </r>
  <r>
    <n v="1474"/>
    <n v="1002625984"/>
    <n v="3"/>
    <x v="7"/>
    <n v="5"/>
    <s v="DENPASAR"/>
    <s v="UBUNG"/>
    <s v="MMN"/>
    <s v="REG"/>
    <s v="AO"/>
    <x v="0"/>
    <s v="1P INET"/>
    <s v="7 | OSS - PROVISIONING ISSUED"/>
    <s v="RBS-Regional 3"/>
    <d v="2026-10-07T12:35:35"/>
    <d v="2026-10-08T11:29:51"/>
    <n v="69405774"/>
    <m/>
    <n v="172419207450"/>
    <s v="DEWA MOTOR IMAM BONJOL BALI"/>
    <s v="ODP-MMN-FL/07 FL/D01/07.01"/>
    <s v="WO065929715"/>
    <m/>
    <m/>
    <m/>
    <n v="115.196907"/>
    <n v="-8.681635"/>
    <s v="|MN01984|MYIA-025855507854/POI/Tri Hendra/082114253919/ap.finance@dewamotor.com"/>
    <s v="MYIB_ASSISTANT"/>
    <m/>
    <m/>
    <m/>
    <m/>
    <m/>
    <m/>
    <m/>
    <m/>
    <s v="Management Janji"/>
    <s v="2026-10-08 11:00:00 | Nama PIC : DEWA MOTOR IMAM BONJOL BALI No HP : 082114253919 Alt :  M Janji : 08/09/2026 Jam Pasang : 08.00  - 13:00  NoteÃ‚Â :  hubungi terlebih dahulu sebelum ke lokasi, terima kasih."/>
    <s v="FCC"/>
    <d v="2026-07-10T12:55:39"/>
    <d v="2026-10-08T11:00:00"/>
    <m/>
    <s v="PI"/>
    <s v="MONANG MANING"/>
    <s v="NO ADDON"/>
    <m/>
    <s v="Provisioning Issued"/>
    <s v="HSI Bisnis Basic Promo Hari Pelanggan Nasional PSB 70% - 50 Mbps"/>
    <s v="INDIBIZ"/>
    <m/>
    <m/>
    <d v="2026-10-08T11:00:00"/>
    <s v="2026-10-08 11:00:00 | Nama PIC : DEWA MOTOR IMAM BONJOL BALI No HP : 082114253919 Alt :  M Janji : 08/09/2026 Jam Pasang : 08.00  - 13:00  NoteÃ‚Â :  hubungi terlebih dahulu sebelum ke lokasi, terima kasih."/>
    <m/>
    <m/>
    <m/>
    <e v="#NUM!"/>
    <e v="#NUM!"/>
    <x v="1"/>
  </r>
  <r>
    <n v="1475"/>
    <n v="1002625512"/>
    <n v="3"/>
    <x v="7"/>
    <n v="5"/>
    <s v="DENPASAR"/>
    <s v="UBUNG"/>
    <s v="MMN"/>
    <s v="REG"/>
    <s v="AO"/>
    <x v="0"/>
    <s v="1P INET"/>
    <s v="7 | OSS - PROVISIONING ISSUED"/>
    <s v="RBS-Regional 3"/>
    <d v="2026-10-07T09:53:35"/>
    <d v="2026-10-08T08:05:51"/>
    <n v="69405520"/>
    <m/>
    <n v="172419207448"/>
    <s v="DEWA MOTOR MONANG MANING"/>
    <s v="ODP-MMN-FC/18 FC/D01/18.01"/>
    <s v="WO065910360"/>
    <m/>
    <m/>
    <m/>
    <n v="115.19958509999999"/>
    <n v="-8.6599863999999993"/>
    <s v="|MN01984|MYIA-007966391431/POI/TRI HENDRA/082114253919/ap.finance@dewamotor.com"/>
    <s v="MYIB_ASSISTANT"/>
    <m/>
    <m/>
    <m/>
    <m/>
    <m/>
    <m/>
    <m/>
    <m/>
    <s v="Management Janji"/>
    <s v="2026-10-08 08:00:00 | Nama :TRI HENDRA No HP :082114253919 No Alternatif : M Janji : 08/10/2026 Jam Pasang : Pagi NoteÃ‚Â :  Hubungi terlebih dahulu sebelum ke lokasi"/>
    <s v="FCC"/>
    <d v="2026-07-10T09:55:18"/>
    <d v="2026-10-08T08:00:00"/>
    <m/>
    <s v="PI"/>
    <s v="MONANG MANING"/>
    <s v="NO ADDON"/>
    <m/>
    <s v="Provisioning Issued"/>
    <s v="HSI Bisnis Basic Promo Hari Pelanggan Nasional PSB 70% - 50 Mbps"/>
    <s v="INDIBIZ"/>
    <m/>
    <m/>
    <d v="2026-10-08T08:00:00"/>
    <s v="2026-10-08 08:00:00 | Nama :TRI HENDRA No HP :082114253919 No Alternatif : M Janji : 08/10/2026 Jam Pasang : Pagi NoteÃ‚Â :  Hubungi terlebih dahulu sebelum ke lokasi"/>
    <m/>
    <m/>
    <m/>
    <e v="#NUM!"/>
    <e v="#NUM!"/>
    <x v="1"/>
  </r>
  <r>
    <n v="1476"/>
    <n v="1002630192"/>
    <n v="3"/>
    <x v="7"/>
    <n v="5"/>
    <s v="DENPASAR"/>
    <s v="UBUNG"/>
    <s v="MMN"/>
    <s v="REG"/>
    <s v="AO"/>
    <x v="0"/>
    <s v="1P INET"/>
    <s v="100 | REVOKE COMPLETED"/>
    <s v="RBS-Regional 3"/>
    <d v="2026-10-09T15:34:35"/>
    <d v="2026-10-10T16:31:29"/>
    <n v="69407523"/>
    <m/>
    <n v="172419207306"/>
    <s v="PT THE KANJENG INDONESIA"/>
    <s v="ODP-MMN-FR/02 FR/D01/02.01"/>
    <s v="WO066104320"/>
    <m/>
    <m/>
    <m/>
    <n v="115.1850226"/>
    <n v="-8.7207825999999997"/>
    <s v="|MN02665|MYIA-079719573834/POI/pak deka/081995466021/acct.thekanjeng@gmail.com"/>
    <s v="MYIB_ASSISTANT"/>
    <m/>
    <m/>
    <m/>
    <m/>
    <m/>
    <m/>
    <m/>
    <m/>
    <s v="Management Janji"/>
    <s v="2026-10-10 15:00:00 | M Janji : (10/10/2026) jam Pasang : 09:00 Note : hubungi pelanggan jika ingin kelokasi  "/>
    <s v="FCC"/>
    <d v="2026-09-10T15:40:41"/>
    <d v="2026-10-10T15:00:00"/>
    <m/>
    <s v="REVOKE"/>
    <s v="MONANG MANING"/>
    <s v="NETMONK"/>
    <m/>
    <s v="Revoke Completed"/>
    <s v="HSI Bisnis Basic Bundling Netmonk Promo H2 2026 PSB 70% - 100 Mbps"/>
    <s v="INDIBIZ"/>
    <m/>
    <m/>
    <d v="2026-10-10T15:00:00"/>
    <s v="2026-10-10 15:00:00 | M Janji : (10/10/2026) jam Pasang : 09:00 Note : hubungi pelanggan jika ingin kelokasi  "/>
    <m/>
    <m/>
    <m/>
    <e v="#NUM!"/>
    <e v="#NUM!"/>
    <x v="1"/>
  </r>
  <r>
    <n v="1477"/>
    <n v="1002624917"/>
    <n v="3"/>
    <x v="7"/>
    <n v="5"/>
    <s v="DENPASAR"/>
    <s v="SANUR"/>
    <s v="TOP"/>
    <s v="REG"/>
    <s v="AO"/>
    <x v="0"/>
    <m/>
    <s v="Completed (PS)"/>
    <s v="RBS-Regional 3"/>
    <d v="2026-10-06T16:29:28"/>
    <d v="2026-10-07T12:44:27"/>
    <n v="69405277"/>
    <m/>
    <n v="172422212992"/>
    <s v="SD NEGERI 4 PEGUYANGAN"/>
    <s v="ODP-TOP-FN/77"/>
    <s v="WO065884034"/>
    <m/>
    <m/>
    <m/>
    <n v="115.2278987"/>
    <n v="-8.6179930999999996"/>
    <s v="|MN02364|/PIC PAK PRASETYA/08980797841/sdempatpeguyangan@gmail.com"/>
    <s v="Sales Force DBS"/>
    <m/>
    <m/>
    <m/>
    <m/>
    <m/>
    <m/>
    <m/>
    <m/>
    <s v="Management Janji"/>
    <s v="2026-10-07 15:00:00|M Janji : Rabu 07 oktober  2026 Jam Pasang : Pagi / Siang Note : hubungi pelanggan jika ingin ke lokasi, terima kasih.|40971304|MYDITA"/>
    <s v="FCC"/>
    <d v="2026-06-10T16:40:46"/>
    <d v="2026-10-07T15:00:00"/>
    <m/>
    <s v="PS"/>
    <s v="TOHPATI SUKAWATI"/>
    <s v="OCA"/>
    <n v="20261007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7T15:00:00"/>
    <s v="2026-10-07 15:00:00|M Janji : Rabu 07 oktober  2026 Jam Pasang : Pagi / Siang Note : hubungi pelanggan jika ingin ke lokasi, terima kasih.|40971304|MYDITA"/>
    <n v="2026"/>
    <n v="10"/>
    <n v="7"/>
    <d v="2026-10-07T00:00:00"/>
    <n v="-0.625"/>
    <x v="0"/>
  </r>
  <r>
    <n v="1478"/>
    <n v="1002625401"/>
    <n v="3"/>
    <x v="7"/>
    <n v="5"/>
    <s v="DENPASAR"/>
    <s v="SANUR"/>
    <s v="TOP"/>
    <s v="REG"/>
    <s v="AO"/>
    <x v="0"/>
    <m/>
    <s v="Completed (PS)"/>
    <s v="RBS-Regional 3"/>
    <d v="2026-10-07T09:20:06"/>
    <d v="2026-10-08T16:20:12"/>
    <n v="69405485"/>
    <m/>
    <n v="172422212989"/>
    <s v="CHIBO STUDIO"/>
    <s v="ODP-TOP-FC/110"/>
    <s v="WO065918937"/>
    <m/>
    <m/>
    <m/>
    <n v="115.24038160000001"/>
    <n v="-8.6185463999999996"/>
    <s v="|MN02658| IBU DWI INDRAYANI/087763410766/dwiindrayani0710@gmail.com"/>
    <s v="Sales Force DBS"/>
    <m/>
    <m/>
    <m/>
    <m/>
    <m/>
    <m/>
    <m/>
    <m/>
    <s v="Management Janji"/>
    <s v="2026-10-08 15:00:00|Tanggal: 8/10/2026 Jam Pasang: 15.00 Note: Hubungi sebelum ke lokasi, terimakasih.|40971401|MYDITA"/>
    <s v="FCC"/>
    <d v="2026-07-10T09:25:32"/>
    <d v="2026-10-08T15:00:00"/>
    <m/>
    <s v="PS"/>
    <s v="TOHPATI SUKAWATI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15:00:00"/>
    <s v="2026-10-08 15:00:00|Tanggal: 8/10/2026 Jam Pasang: 15.00 Note: Hubungi sebelum ke lokasi, terimakasih.|40971401|MYDITA"/>
    <n v="2026"/>
    <n v="10"/>
    <n v="8"/>
    <d v="2026-10-08T00:00:00"/>
    <n v="-0.625"/>
    <x v="0"/>
  </r>
  <r>
    <n v="1479"/>
    <n v="1002626540"/>
    <n v="3"/>
    <x v="7"/>
    <n v="5"/>
    <s v="DENPASAR"/>
    <s v="SANUR"/>
    <s v="TOP"/>
    <s v="REG"/>
    <s v="AO"/>
    <x v="0"/>
    <m/>
    <s v="Completed (PS)"/>
    <s v="RBS-Regional 3"/>
    <d v="2026-10-07T15:22:24"/>
    <d v="2026-10-07T16:25:12"/>
    <n v="69404730"/>
    <n v="3619583045"/>
    <n v="172422212998"/>
    <s v="WAYAN KONTRUKSI"/>
    <s v="ODP-TOP-FX/24"/>
    <s v="WO065951653"/>
    <m/>
    <m/>
    <m/>
    <n v="115.214159700189"/>
    <n v="-8.5609337248596393"/>
    <s v="|MN02364|/PIC I Wayan Arnaya/085739560708/wkonbali@gmail.com"/>
    <s v="Sales Force DBS"/>
    <m/>
    <m/>
    <m/>
    <m/>
    <m/>
    <m/>
    <m/>
    <m/>
    <s v="Management Janji"/>
    <s v="2026-10-07 11:00:00|Tanggal pemasangan : 07 OKTOBER 2026  Jam pemasangan : pagi/siang  Info Tambahan : Hubungi pelanggan dulu sebelum ke lokasi  terima kasih|40010577|MYDITA"/>
    <s v="FCC"/>
    <d v="2026-07-10T15:25:13"/>
    <m/>
    <m/>
    <s v="PS"/>
    <s v="TOHPATI SUKAWATI"/>
    <s v="NO ADDON"/>
    <n v="20261007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7T07:00:00"/>
    <s v="2026-10-07 11:00:00|Tanggal pemasangan : 07 OKTOBER 2026  Jam pemasangan : pagi/siang  Info Tambahan : Hubungi pelanggan dulu sebelum ke lokasi  terima kasih|40010577|MYDITA"/>
    <n v="2026"/>
    <n v="10"/>
    <n v="7"/>
    <d v="2026-10-07T00:00:00"/>
    <n v="-0.29166666666424135"/>
    <x v="0"/>
  </r>
  <r>
    <n v="1480"/>
    <n v="1002629344"/>
    <n v="3"/>
    <x v="7"/>
    <n v="5"/>
    <s v="DENPASAR"/>
    <s v="SANUR"/>
    <s v="TOP"/>
    <s v="REG"/>
    <s v="AO"/>
    <x v="0"/>
    <m/>
    <s v="Completed (PS)"/>
    <s v="RBS-Regional 3"/>
    <d v="2026-10-09T11:02:45"/>
    <d v="2026-10-10T15:51:55"/>
    <n v="69407164"/>
    <m/>
    <n v="172422212991"/>
    <s v="WARUNG BUK SANDY"/>
    <s v="ODP-TOP-FV/39"/>
    <s v="WO066080972"/>
    <m/>
    <m/>
    <m/>
    <n v="115.243647"/>
    <n v="-8.5909416000000007"/>
    <s v="|MN02364|/PIC I PUTU SANDY ERMAWAN/085601300769-082329162249/sandyermawan97@gmail.com"/>
    <s v="Sales Force DBS"/>
    <m/>
    <m/>
    <m/>
    <m/>
    <m/>
    <m/>
    <m/>
    <m/>
    <s v="Management Janji"/>
    <s v="2026-10-10 08:00:00|Tanggal pemasangan : 10 Oct 2026 Jam pemasangan : 08.00 Info Tambahan : Hubungi pelanggan dulu sebelum ke lokasi terima kasih.|40941148|MYDITA"/>
    <s v="FCC"/>
    <d v="2026-09-10T11:25:12"/>
    <d v="2026-10-10T08:00:00"/>
    <m/>
    <s v="PS"/>
    <s v="TOHPATI SUKAWATI"/>
    <s v="NETMONK"/>
    <n v="202610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Tanggal pemasangan : 10 Oct 2026 Jam pemasangan : 08.00 Info Tambahan : Hubungi pelanggan dulu sebelum ke lokasi terima kasih.|40941148|MYDITA"/>
    <n v="2026"/>
    <n v="10"/>
    <n v="10"/>
    <d v="2026-10-10T00:00:00"/>
    <n v="-0.33333333333575865"/>
    <x v="0"/>
  </r>
  <r>
    <n v="1481"/>
    <n v="1002629579"/>
    <n v="3"/>
    <x v="7"/>
    <n v="5"/>
    <s v="DENPASAR"/>
    <s v="SANUR"/>
    <s v="TOP"/>
    <s v="REG"/>
    <s v="AO"/>
    <x v="0"/>
    <m/>
    <s v="Completed (PS)"/>
    <s v="RBS-Regional 3"/>
    <d v="2026-10-09T12:33:10"/>
    <d v="2026-10-10T18:40:40"/>
    <n v="69407312"/>
    <m/>
    <n v="172422213010"/>
    <s v="SD NEGERI 4 PENATIH"/>
    <s v="ODP-TOP-FR/95"/>
    <s v="WO066091211"/>
    <m/>
    <m/>
    <m/>
    <n v="115.2507226"/>
    <n v="-8.6211859000000004"/>
    <s v="|MN02885| IBU NIANDAYANI/082329162249/niandayani1990@gmail.com"/>
    <s v="Sales Force DBS"/>
    <m/>
    <m/>
    <m/>
    <m/>
    <m/>
    <m/>
    <m/>
    <m/>
    <s v="Management Janji"/>
    <s v="2026-10-10 11:00:00|Nama PIC : SD NEGERI 4 PENATIH No HP : 082329162249 No Alt : - M Janji : sabtu 10 oktober  2026 Jam Pasang : Pagi / Siang Note : hubungi pelanggan jika ingin ke lokasi, terima kasih. |40951377|MYDITA"/>
    <s v="FCC"/>
    <d v="2026-09-10T12:40:45"/>
    <d v="2026-10-10T11:00:00"/>
    <m/>
    <s v="PS"/>
    <s v="TOHPATI SUKAWATI"/>
    <s v="NETMONK"/>
    <n v="20261010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0T11:00:00"/>
    <s v="2026-10-10 11:00:00|Nama PIC : SD NEGERI 4 PENATIH No HP : 082329162249 No Alt : - M Janji : sabtu 10 oktober  2026 Jam Pasang : Pagi / Siang Note : hubungi pelanggan jika ingin ke lokasi, terima kasih. |40951377|MYDITA"/>
    <n v="2026"/>
    <n v="10"/>
    <n v="10"/>
    <d v="2026-10-10T00:00:00"/>
    <n v="-0.45833333333575865"/>
    <x v="0"/>
  </r>
  <r>
    <n v="1482"/>
    <n v="1002623560"/>
    <n v="3"/>
    <x v="7"/>
    <n v="5"/>
    <s v="DENPASAR"/>
    <s v="SANUR"/>
    <s v="TOP"/>
    <s v="REG"/>
    <s v="AO"/>
    <x v="0"/>
    <m/>
    <s v="102 | FOLLOW UP COMPLETED"/>
    <s v="RBS-Regional 3"/>
    <d v="2026-10-06T09:17:19"/>
    <d v="2026-10-07T15:22:24"/>
    <n v="69404730"/>
    <n v="3619583044"/>
    <n v="172422212977"/>
    <s v="WAYAN KONTRUKSI"/>
    <s v="ODP-TOP-FX/23"/>
    <s v="WO065855671"/>
    <m/>
    <m/>
    <m/>
    <n v="115.2203195"/>
    <n v="-8.5661214000000001"/>
    <s v="|MN02364|/PIC I Wayan Arnaya/085739560708/wkonbali@gmail.com"/>
    <s v="Sales Force DBS"/>
    <m/>
    <m/>
    <m/>
    <m/>
    <m/>
    <m/>
    <m/>
    <m/>
    <s v="Management Janji"/>
    <s v="2026-10-07 11:00:00|Tanggal pemasangan : 07 OKTOBER 2026 Jam pemasangan : pagi/siang Info Tambahan : Hubungi pelanggan dulu sebelum ke lokasi terima kasih|40010577|MYDITA"/>
    <s v="FCC"/>
    <d v="2026-06-10T09:25:04"/>
    <d v="2026-10-07T11:00:00"/>
    <m/>
    <s v="REVOKE"/>
    <s v="TOHPATI SUKAWATI"/>
    <s v="NO ADDON"/>
    <m/>
    <s v="Follow Up Revoke Completed, New Order ID : SC1002626540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7T11:00:00"/>
    <s v="2026-10-07 11:00:00|Tanggal pemasangan : 07 OKTOBER 2026 Jam pemasangan : pagi/siang Info Tambahan : Hubungi pelanggan dulu sebelum ke lokasi terima kasih|40010577|MYDITA"/>
    <m/>
    <m/>
    <m/>
    <e v="#NUM!"/>
    <e v="#NUM!"/>
    <x v="1"/>
  </r>
  <r>
    <n v="1483"/>
    <n v="1002628154"/>
    <n v="3"/>
    <x v="7"/>
    <n v="5"/>
    <s v="DENPASAR"/>
    <s v="SANUR"/>
    <s v="TOP"/>
    <s v="REG"/>
    <s v="AO"/>
    <x v="0"/>
    <m/>
    <s v="CANCEL COMPLETED"/>
    <s v="RBS-Regional 3"/>
    <d v="2026-10-08T16:05:16"/>
    <d v="2026-10-09T10:07:42"/>
    <n v="69406719"/>
    <m/>
    <n v="172422213005"/>
    <s v="WARUNG BUK SANDY"/>
    <s v="ODP-TOP-FV/39"/>
    <m/>
    <m/>
    <m/>
    <m/>
    <n v="115.243647"/>
    <n v="-8.5909416000000007"/>
    <s v="|MN02364|/PIC I PUTU SANDY ERMAWAN/085601300769/sandyermawan97@gmail.com"/>
    <s v="Sales Force DBS"/>
    <m/>
    <m/>
    <m/>
    <m/>
    <m/>
    <m/>
    <m/>
    <m/>
    <m/>
    <m/>
    <m/>
    <d v="2026-08-10T16:25:42"/>
    <m/>
    <m/>
    <s v="REJECT_FCC"/>
    <s v="TOHPATI SUKAWATI"/>
    <s v="NETMONK"/>
    <m/>
    <s v="DECLINE : Decline - Batal Order EVI PUSPITA EKASARI 40931150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1"/>
  </r>
  <r>
    <n v="1484"/>
    <n v="1002622443"/>
    <n v="3"/>
    <x v="7"/>
    <n v="5"/>
    <s v="DENPASAR"/>
    <s v="JIMBARAN"/>
    <s v="JBR"/>
    <s v="REG"/>
    <s v="AO"/>
    <x v="0"/>
    <m/>
    <s v="Completed (PS)"/>
    <s v="RBS-Regional 3"/>
    <d v="2026-10-05T13:31:35"/>
    <d v="2026-10-08T09:08:36"/>
    <n v="69404353"/>
    <m/>
    <n v="172415799062"/>
    <s v="SMP NEGERI 3 KUTA"/>
    <s v="ODP-JBR-FG/30"/>
    <s v="WO065844801"/>
    <m/>
    <m/>
    <m/>
    <n v="115.17277989999999"/>
    <n v="-8.7640621999999997"/>
    <s v="|MN00737|/CP PAK PUTU WIMAHAYANA ADNYANA/085738182223/Smpn3kuta@gmail.com"/>
    <s v="Sales Force DBS"/>
    <m/>
    <m/>
    <m/>
    <m/>
    <m/>
    <m/>
    <m/>
    <m/>
    <s v="Management Janji"/>
    <s v="2026-10-07 08:00:00|Jam pemasangan : 12.00 Info Tambahan : Hubungi pelanggan dulu sebelum ke lokasi terimakasih |40951381|MYDITA"/>
    <s v="FCC"/>
    <d v="2026-05-10T13:40:15"/>
    <d v="2026-10-07T08:00:00"/>
    <m/>
    <s v="PS"/>
    <s v="JIMBARAN NUSA DUA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8:00:00"/>
    <s v="2026-10-07 08:00:00|Jam pemasangan : 12.00 Info Tambahan : Hubungi pelanggan dulu sebelum ke lokasi terimakasih |40951381|MYDITA"/>
    <n v="2026"/>
    <n v="10"/>
    <n v="8"/>
    <d v="2026-10-08T00:00:00"/>
    <n v="0.66666666666424135"/>
    <x v="0"/>
  </r>
  <r>
    <n v="1485"/>
    <n v="1002626311"/>
    <n v="3"/>
    <x v="7"/>
    <n v="5"/>
    <s v="DENPASAR"/>
    <s v="JIMBARAN"/>
    <s v="JBR"/>
    <s v="REG"/>
    <s v="AO"/>
    <x v="0"/>
    <m/>
    <s v="Completed (PS)"/>
    <s v="RBS-Regional 3"/>
    <d v="2026-10-07T14:13:45"/>
    <d v="2026-10-07T17:04:53"/>
    <n v="69386156"/>
    <m/>
    <n v="172415799080"/>
    <s v="PT ARRA PROPERTI ISWARA"/>
    <s v="ODP-JBR-FD/80"/>
    <s v="WO065941464"/>
    <m/>
    <m/>
    <m/>
    <n v="115.108496981862"/>
    <n v="-8.8409450363345403"/>
    <s v="|MN00737|/CP PAK BENEDICTUS RICKY SITORUS/0818108737/ricky.wearesds@gmail.com"/>
    <s v="Sales Profesional"/>
    <m/>
    <m/>
    <m/>
    <m/>
    <m/>
    <m/>
    <m/>
    <m/>
    <s v="Management Janji"/>
    <s v="2026-09-10 08:00:00|Nama PIC:  pandu  No HP: 0818108737  Alt:  Tanggal: 10/9/2026  Jam Pasang:   Note: Hubungi sebelum ke lokasi, terimakasih. |40951377|MYDITA"/>
    <s v="FCC"/>
    <d v="2026-07-10T14:25:31"/>
    <m/>
    <m/>
    <s v="PS"/>
    <s v="JIMBARAN NUSA DUA"/>
    <s v="NO ADDON"/>
    <n v="202610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7T07:00:00"/>
    <s v="2026-09-10 08:00:00|Nama PIC:  pandu  No HP: 0818108737  Alt:  Tanggal: 10/9/2026  Jam Pasang:   Note: Hubungi sebelum ke lokasi, terimakasih. |40951377|MYDITA"/>
    <n v="2026"/>
    <n v="10"/>
    <n v="7"/>
    <d v="2026-10-07T00:00:00"/>
    <n v="-0.29166666666424135"/>
    <x v="0"/>
  </r>
  <r>
    <n v="1486"/>
    <n v="1002633167"/>
    <n v="3"/>
    <x v="7"/>
    <n v="5"/>
    <s v="DENPASAR"/>
    <s v="JIMBARAN"/>
    <s v="JBR"/>
    <s v="REG"/>
    <s v="AO"/>
    <x v="0"/>
    <s v="1P INET"/>
    <s v="Completed (PS)"/>
    <s v="RBS-Regional 3"/>
    <d v="2026-10-12T14:29:35"/>
    <d v="2026-10-13T09:18:52"/>
    <n v="69408731"/>
    <m/>
    <n v="172415799108"/>
    <s v="THE ENJOY KOST"/>
    <s v="ODP-JBR-FG/06"/>
    <s v="WO066264566"/>
    <m/>
    <m/>
    <m/>
    <n v="115.173014402389"/>
    <n v="-8.7544271026908707"/>
    <s v="MD|MYDB-20261012270608|DN00001/MN00737|THE ENJOY KOST|085738747152"/>
    <s v="MYDIGIBIZPARTNER"/>
    <m/>
    <m/>
    <m/>
    <m/>
    <m/>
    <m/>
    <m/>
    <m/>
    <s v="Management Janji"/>
    <s v="2026-10-13 11:00:00 | Tanggal Pemasangan : 13 Oktober 2026 Jam Pemasangan : 08:00 15:00 Info Tambahan : Hubungi pelanggan dulu sebelum ke lokasi terimakasih"/>
    <s v="FCC"/>
    <d v="2026-12-10T14:40:37"/>
    <d v="2026-10-13T11:00:00"/>
    <m/>
    <s v="PS"/>
    <s v="JIMBARAN NUSA DUA"/>
    <s v="NO ADDON"/>
    <n v="20261013"/>
    <s v="Completed"/>
    <s v="HSI Bisnis Basic Promo Hari Pelanggan Nasional PSB 70% - 100 Mbps"/>
    <s v="INDIBIZ"/>
    <m/>
    <m/>
    <d v="2026-10-13T11:00:00"/>
    <s v="2026-10-13 11:00:00 | Tanggal Pemasangan : 13 Oktober 2026 Jam Pemasangan : 08:00 15:00 Info Tambahan : Hubungi pelanggan dulu sebelum ke lokasi terimakasih"/>
    <n v="2026"/>
    <n v="10"/>
    <n v="13"/>
    <d v="2026-10-13T00:00:00"/>
    <n v="-0.45833333333575865"/>
    <x v="0"/>
  </r>
  <r>
    <n v="1487"/>
    <n v="1002625250"/>
    <n v="3"/>
    <x v="7"/>
    <n v="5"/>
    <s v="DENPASAR"/>
    <s v="JIMBARAN"/>
    <s v="JBR"/>
    <s v="REG"/>
    <s v="AO"/>
    <x v="0"/>
    <s v="1P INET"/>
    <s v="OSS - FALLOUT"/>
    <s v="RBS-Regional 3"/>
    <d v="2026-10-07T07:35:40"/>
    <d v="2026-10-15T11:22:41"/>
    <n v="69405431"/>
    <m/>
    <n v="172415799069"/>
    <s v="Bumbu Bali"/>
    <s v="ODP-JBR-FG/10 FG/D01/10.01"/>
    <s v="WO065899840"/>
    <m/>
    <m/>
    <m/>
    <n v="115.17430521547701"/>
    <n v="-8.75555552660337"/>
    <s v="MD|MYDB-20261005270302|DN00001/MN00737|Bumbu Bali|087750057270"/>
    <s v="MYDIGIBIZPARTNER"/>
    <m/>
    <m/>
    <m/>
    <m/>
    <m/>
    <m/>
    <m/>
    <m/>
    <s v="Management Janji"/>
    <s v="2026-10-08 08:00:00 | Tanggal Pemasangan : 08 Oktober 2026 Jam Pemasangan : 08:00 15:00 Info Tambahan : Hubungi pelanggan dulu sebelum ke lokasi terimakasih"/>
    <s v="FCC"/>
    <d v="2026-07-10T07:40:05"/>
    <d v="2026-10-08T08:00:00"/>
    <s v="Kendala Pelanggan"/>
    <s v="FO_WFM"/>
    <s v="JIMBARAN NUSA DUA"/>
    <s v="NO ADDON"/>
    <m/>
    <s v="Provisioning Failed|WFM|INF009825643|batal"/>
    <s v="HSI Bisnis Basic Promo Hari Pelanggan Nasional PSB 70% - 50 Mbps"/>
    <s v="INDIBIZ"/>
    <m/>
    <m/>
    <d v="2026-10-08T08:00:00"/>
    <s v="2026-10-08 08:00:00 | Tanggal Pemasangan : 08 Oktober 2026 Jam Pemasangan : 08:00 15:00 Info Tambahan : Hubungi pelanggan dulu sebelum ke lokasi terimakasih"/>
    <m/>
    <m/>
    <m/>
    <e v="#NUM!"/>
    <e v="#NUM!"/>
    <x v="1"/>
  </r>
  <r>
    <n v="1488"/>
    <n v="1002626137"/>
    <n v="3"/>
    <x v="7"/>
    <n v="5"/>
    <s v="DENPASAR"/>
    <s v="JIMBARAN"/>
    <s v="JBR"/>
    <s v="REG"/>
    <s v="AO"/>
    <x v="0"/>
    <s v="1P INET"/>
    <s v="REVOKE ORDER"/>
    <s v="RBS-Regional 3"/>
    <d v="2026-10-07T13:29:35"/>
    <d v="2026-10-12T09:26:44"/>
    <n v="69405842"/>
    <m/>
    <n v="172415799078"/>
    <s v="THE ENJOY KOST"/>
    <s v="ODP-JBR-FG/08 FG/D01/08.01"/>
    <s v="WO065935260"/>
    <m/>
    <m/>
    <m/>
    <n v="115.172865204513"/>
    <n v="-8.7547009247845793"/>
    <s v="MD|MYDB-20261007270416|DN00001/MN00737|THE ENJOY KOST|085738747152"/>
    <s v="MYDIGIBIZPARTNER"/>
    <m/>
    <m/>
    <m/>
    <m/>
    <m/>
    <m/>
    <m/>
    <m/>
    <s v="Management Janji"/>
    <s v="2026-10-08 11:00:00 | Nama Pic : BP BAIM No Hp Pic :  Jam Pemasangan : 08:00 - 12.00 Tanggal Pemasangan : KAMIS 08 OKTOBER 2026 Info Tambahan : Hubungi pelanggan sebelum datang ke lokasi"/>
    <s v="FCC"/>
    <d v="2026-07-10T13:40:16"/>
    <d v="2026-10-08T11:00:00"/>
    <m/>
    <s v="REVOKE"/>
    <s v="JIMBARAN NUSA DUA"/>
    <s v="NO ADDON"/>
    <m/>
    <s v="Order direvoke oleh CHRISTOPHORUS DRYANTORO remark : revoke ke ODP-JBR-FG/07 response : transactionID : SC1002626137| Account"/>
    <s v="HSI Bisnis Basic Promo Hari Pelanggan Nasional PSB 70% - 100 Mbps"/>
    <s v="INDIBIZ"/>
    <m/>
    <m/>
    <d v="2026-10-08T11:00:00"/>
    <s v="2026-10-08 11:00:00 | Nama Pic : BP BAIM No Hp Pic :  Jam Pemasangan : 08:00 - 12.00 Tanggal Pemasangan : KAMIS 08 OKTOBER 2026 Info Tambahan : Hubungi pelanggan sebelum datang ke lokasi"/>
    <m/>
    <m/>
    <m/>
    <e v="#NUM!"/>
    <e v="#NUM!"/>
    <x v="1"/>
  </r>
  <r>
    <n v="1489"/>
    <n v="1002638542"/>
    <n v="3"/>
    <x v="7"/>
    <n v="5"/>
    <s v="DENPASAR"/>
    <s v="JIMBARAN"/>
    <s v="JBR"/>
    <s v="REG"/>
    <s v="AO"/>
    <x v="0"/>
    <m/>
    <s v="MIE - SEND SURVEY"/>
    <s v="RBS-Regional 3"/>
    <d v="2026-10-15T13:47:55"/>
    <d v="2026-10-15T14:58:02"/>
    <n v="69410832"/>
    <m/>
    <n v="172415798331"/>
    <s v="PT TOP INDONESIA HOLIDAYS"/>
    <s v="ODP-JBR-FU/15"/>
    <s v="WO066487303"/>
    <m/>
    <m/>
    <m/>
    <n v="115.17601310000001"/>
    <n v="-8.7681067000000006"/>
    <s v="|MN00737|/CP YAYUK PRIATNI/08123858343-081805485919/yayuk118@gmail.com"/>
    <s v="Sales Force DBS"/>
    <m/>
    <m/>
    <m/>
    <m/>
    <m/>
    <m/>
    <m/>
    <m/>
    <s v="Management Janji"/>
    <s v="2026-10-16 11:00:00|Nama PIC : Ibu Yayuk No HP : 08123858343 No Alt : - M Janji :  16 Okt 2026 Jam Pasang : Pagi / Siang Note : hubungi pelanggan jika ingin kelokasi |40951378|MYDITA"/>
    <s v="FCC"/>
    <s v="15-10-2026 13:55:16"/>
    <d v="2026-10-16T11:00:00"/>
    <m/>
    <s v="SURVEY_NEW_MANJA"/>
    <s v="JIMBARAN NUSA DUA"/>
    <s v="OCA"/>
    <m/>
    <s v="MIE - SEND SURVEY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16T11:00:00"/>
    <s v="2026-10-16 11:00:00|Nama PIC : Ibu Yayuk No HP : 08123858343 No Alt : - M Janji :  16 Okt 2026 Jam Pasang : Pagi / Siang Note : hubungi pelanggan jika ingin kelokasi |40951378|MYDITA"/>
    <m/>
    <m/>
    <m/>
    <e v="#NUM!"/>
    <e v="#NUM!"/>
    <x v="1"/>
  </r>
  <r>
    <n v="1490"/>
    <n v="1002622473"/>
    <n v="3"/>
    <x v="7"/>
    <n v="5"/>
    <s v="DENPASAR"/>
    <s v="JIMBARAN"/>
    <s v="JBR"/>
    <s v="REG"/>
    <s v="AO"/>
    <x v="0"/>
    <m/>
    <s v="CANCEL COMPLETED"/>
    <s v="RBS-Regional 3"/>
    <d v="2026-10-05T13:41:35"/>
    <d v="2026-10-06T17:16:41"/>
    <n v="69404358"/>
    <m/>
    <n v="172415799063"/>
    <s v="BUMBU BALI "/>
    <s v="ODP-JBR-FG/10"/>
    <m/>
    <m/>
    <m/>
    <m/>
    <n v="115.1744427"/>
    <n v="-8.7556173000000008"/>
    <s v="|MN00737|/CP PAK PUTU DIAN EKA PUTRA/087750057270/epsdian71@gmail.com"/>
    <s v="Sales Force DBS"/>
    <m/>
    <m/>
    <m/>
    <m/>
    <m/>
    <m/>
    <m/>
    <m/>
    <m/>
    <m/>
    <m/>
    <d v="2026-05-10T14:25:44"/>
    <m/>
    <m/>
    <s v="REJECT_FCC"/>
    <s v="JIMBARAN NUSA DUA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HANIF NUROHMAN 40981182|MYDITA"/>
    <m/>
    <m/>
    <m/>
    <m/>
    <m/>
    <e v="#NUM!"/>
    <e v="#NUM!"/>
    <x v="1"/>
  </r>
  <r>
    <n v="1491"/>
    <n v="1002634128"/>
    <n v="3"/>
    <x v="7"/>
    <n v="5"/>
    <s v="DENPASAR"/>
    <s v="JIMBARAN"/>
    <s v="JBR"/>
    <s v="REG"/>
    <s v="AO"/>
    <x v="0"/>
    <m/>
    <s v="CANCEL COMPLETED"/>
    <s v="RBS-Regional 3"/>
    <d v="2026-10-13T09:17:27"/>
    <d v="2026-10-13T13:12:16"/>
    <n v="69409074"/>
    <m/>
    <n v="172415799112"/>
    <s v="Villa Yudistira 36"/>
    <s v="ODP-JBR-FY/32"/>
    <m/>
    <m/>
    <m/>
    <m/>
    <n v="115.14214440000001"/>
    <n v="-8.8223514000000005"/>
    <s v="|MN02545|/PIC LISA KURTUMIANINGSIH BIBBY/081231186405/grahambibby9@gmail.com"/>
    <s v="Sales Force DBS"/>
    <m/>
    <m/>
    <m/>
    <m/>
    <m/>
    <m/>
    <m/>
    <m/>
    <m/>
    <m/>
    <m/>
    <s v="13-10-2026 09:25:11"/>
    <m/>
    <m/>
    <s v="REJECT_FCC"/>
    <s v="JIMBARAN NUSA DUA"/>
    <s v="NO ADDON"/>
    <m/>
    <s v="DECLINE : Decline - Pindah Segmentasi Ilham Budhi Prasetya 40000802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Decline - Pindah Segmentasi Ilham Budhi Prasetya 40000802|MYDITA"/>
    <m/>
    <m/>
    <m/>
    <m/>
    <m/>
    <e v="#NUM!"/>
    <e v="#NUM!"/>
    <x v="1"/>
  </r>
  <r>
    <n v="1492"/>
    <n v="1002626577"/>
    <n v="3"/>
    <x v="7"/>
    <n v="5"/>
    <s v="DENPASAR"/>
    <s v="JIMBARAN"/>
    <s v="KUT"/>
    <s v="REG"/>
    <s v="AO"/>
    <x v="0"/>
    <m/>
    <s v="Completed (PS)"/>
    <s v="RBS-Regional 3"/>
    <d v="2026-10-07T15:34:48"/>
    <d v="2026-10-12T08:25:03"/>
    <n v="69406010"/>
    <m/>
    <n v="172416429369"/>
    <s v="LITTLE BEAUTY SALON 2"/>
    <s v="ODP-KUT-FC/12"/>
    <s v="WO065962552"/>
    <m/>
    <m/>
    <m/>
    <n v="115.1721465"/>
    <n v="-8.7123358999999994"/>
    <s v="|MN00737|/CP MR. GARY LEON HASLUCK/0819-9923-7055/littlebeautysalon2@outlook.com"/>
    <s v="Sales Force DBS"/>
    <m/>
    <m/>
    <m/>
    <m/>
    <m/>
    <m/>
    <m/>
    <m/>
    <s v="Management Janji"/>
    <s v="2026-10-08 15:00:00|Nama PIC : Ratna  No HP : 081999237055 Alt :  M Janji : 08/10/2026 Jam Pasang : 08.00  - 13:00  NoteÃ‚Â :  hubungi terlebih dahulu sebelum ke lokasi, terima kasih.|40981184|MYDITA"/>
    <s v="FCC"/>
    <d v="2026-07-10T15:55:12"/>
    <d v="2026-10-08T15:00:00"/>
    <s v="Kendala Teknik"/>
    <s v="PS"/>
    <s v="KUTA"/>
    <s v="NO ADDON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15:00:00"/>
    <s v="2026-10-08 15:00:00|Nama PIC : Ratna  No HP : 081999237055 Alt :  M Janji : 08/10/2026 Jam Pasang : 08.00  - 13:00  NoteÃ‚Â :  hubungi terlebih dahulu sebelum ke lokasi, terima kasih.|40981184|MYDITA"/>
    <n v="2026"/>
    <n v="10"/>
    <n v="12"/>
    <d v="2026-10-12T00:00:00"/>
    <n v="3.375"/>
    <x v="2"/>
  </r>
  <r>
    <n v="1493"/>
    <n v="1002627508"/>
    <n v="3"/>
    <x v="7"/>
    <n v="5"/>
    <s v="DENPASAR"/>
    <s v="JIMBARAN"/>
    <s v="KUT"/>
    <s v="REG"/>
    <s v="AO"/>
    <x v="0"/>
    <m/>
    <s v="Completed (PS)"/>
    <s v="RBS-Regional 3"/>
    <d v="2026-10-08T11:26:55"/>
    <d v="2026-10-09T15:00:02"/>
    <n v="69405473"/>
    <m/>
    <n v="172416429507"/>
    <s v="SHABRINA SPA"/>
    <s v="ODP-KUT-FA/36"/>
    <s v="WO066000307"/>
    <m/>
    <m/>
    <m/>
    <n v="115.166129"/>
    <n v="-8.7017129999999998"/>
    <s v="|MN02631|/PIC HANDRYANUS SATTU/085256744148/shandryanus@gmail.com"/>
    <s v="Sales Force DBS"/>
    <m/>
    <m/>
    <m/>
    <m/>
    <m/>
    <m/>
    <m/>
    <m/>
    <s v="Management Janji"/>
    <s v="2026-10-08 08:00:00|No HP :085256744148  Alt :   M Janji : (RABU/8/oktober/2026)  Note : hubungi pelanggan jika ingin kelokasi|40000802|MYDITA"/>
    <s v="FCC"/>
    <d v="2026-08-10T11:40:36"/>
    <m/>
    <m/>
    <s v="PS"/>
    <s v="KUTA"/>
    <s v="NO ADDON"/>
    <n v="20261009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10-08T07:00:00"/>
    <s v="2026-10-08 08:00:00|No HP :085256744148  Alt :   M Janji : (RABU/8/oktober/2026)  Note : hubungi pelanggan jika ingin kelokasi|40000802|MYDITA"/>
    <n v="2026"/>
    <n v="10"/>
    <n v="9"/>
    <d v="2026-10-09T00:00:00"/>
    <n v="0.70833333333575865"/>
    <x v="0"/>
  </r>
  <r>
    <n v="1494"/>
    <n v="1002625326"/>
    <n v="3"/>
    <x v="7"/>
    <n v="5"/>
    <s v="DENPASAR"/>
    <s v="JIMBARAN"/>
    <s v="KUT"/>
    <s v="REG"/>
    <s v="AO"/>
    <x v="0"/>
    <m/>
    <s v="102 | FOLLOW UP COMPLETED"/>
    <s v="RBS-Regional 3"/>
    <d v="2026-10-07T08:46:53"/>
    <d v="2026-10-08T11:26:54"/>
    <n v="69405473"/>
    <m/>
    <n v="172416429502"/>
    <s v="SHABRINA SPA"/>
    <s v="ODP-KUT-FA/02"/>
    <s v="WO065923406"/>
    <m/>
    <m/>
    <m/>
    <m/>
    <m/>
    <s v="|MN02631|/PIC HANDRYANUS SATTU/085256744148/shandryanus@gmail.com"/>
    <s v="Sales Force DBS"/>
    <m/>
    <m/>
    <m/>
    <m/>
    <m/>
    <m/>
    <m/>
    <m/>
    <s v="Management Janji"/>
    <s v="2026-10-08 08:00:00|No HP :085256744148 Alt :  M Janji : (RABU/8/oktober/2026) Note : hubungi pelanggan jika ingin kelokasi|40000802|MYDITA"/>
    <s v="FCC"/>
    <d v="2026-07-10T09:25:32"/>
    <d v="2026-10-08T08:00:00"/>
    <m/>
    <s v="REVOKE"/>
    <s v="KUTA"/>
    <s v="NO ADDON"/>
    <m/>
    <s v="Follow Up Revoke Completed, New Order ID : SC1002627508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8T08:00:00"/>
    <s v="2026-10-08 08:00:00|No HP :085256744148 Alt :  M Janji : (RABU/8/oktober/2026) Note : hubungi pelanggan jika ingin kelokasi|40000802|MYDITA"/>
    <m/>
    <m/>
    <m/>
    <e v="#NUM!"/>
    <e v="#NUM!"/>
    <x v="1"/>
  </r>
  <r>
    <n v="1495"/>
    <n v="1002619911"/>
    <n v="3"/>
    <x v="7"/>
    <n v="5"/>
    <s v="DENPASAR"/>
    <s v="JIMBARAN"/>
    <s v="KUT"/>
    <s v="REG"/>
    <s v="AO"/>
    <x v="0"/>
    <m/>
    <s v="7 | OSS - PROVISIONING ISSUED"/>
    <s v="RBS-Regional 3"/>
    <d v="2026-10-02T14:06:42"/>
    <d v="2026-10-04T15:15:02"/>
    <n v="69403135"/>
    <m/>
    <n v="172416429347"/>
    <s v="Cafe Temiri"/>
    <s v="ODP-KUT-FY/11"/>
    <s v="WO065672667"/>
    <m/>
    <m/>
    <m/>
    <n v="115.1830829"/>
    <n v="-8.7048287999999996"/>
    <s v="|MN02364|/PIC RISTA NOHARIN/082185015932-089626032484/alconpurchasing@gmail.com"/>
    <s v="Sales Force DBS"/>
    <m/>
    <m/>
    <m/>
    <m/>
    <m/>
    <m/>
    <m/>
    <m/>
    <s v="Management Janji"/>
    <s v="2026-10-04 15:00:00|Tanggal pemasangan: 04/11//2026 Jam pemasangan : pagi/siang Info Tambahan : Hubungi pelanggan dulu sebelum ke lokasi. terima kasih|40000798|MYDITA"/>
    <s v="FCC"/>
    <d v="2026-02-10T14:39:55"/>
    <d v="2026-10-04T15:00:00"/>
    <m/>
    <s v="PI"/>
    <s v="KUTA"/>
    <s v="NETMONK"/>
    <m/>
    <s v="Provisioning Issu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04T15:00:00"/>
    <s v="2026-10-04 15:00:00|Tanggal pemasangan: 04/11//2026 Jam pemasangan : pagi/siang Info Tambahan : Hubungi pelanggan dulu sebelum ke lokasi. terima kasih|40000798|MYDITA"/>
    <m/>
    <m/>
    <m/>
    <e v="#NUM!"/>
    <e v="#NUM!"/>
    <x v="1"/>
  </r>
  <r>
    <n v="1496"/>
    <n v="1002621594"/>
    <n v="3"/>
    <x v="7"/>
    <n v="5"/>
    <s v="DENPASAR"/>
    <s v="JIMBARAN"/>
    <s v="KUT"/>
    <s v="REG"/>
    <s v="AO"/>
    <x v="0"/>
    <m/>
    <s v="7 | OSS - PROVISIONING ISSUED"/>
    <s v="RBS-Regional 3"/>
    <d v="2026-10-05T08:33:15"/>
    <d v="2026-10-06T08:11:14"/>
    <n v="69404024"/>
    <m/>
    <n v="172416429487"/>
    <s v="PT. Temiri Bali Persada"/>
    <s v="ODP-KUT-FY/11"/>
    <s v="WO065760211"/>
    <m/>
    <m/>
    <m/>
    <n v="115.1830829"/>
    <n v="-8.7048287999999996"/>
    <s v="|MN02364|/PIC RISTA NOHARIN/082185015932-089626032484/alconpurchasing@gmail.com"/>
    <s v="Sales Force DBS"/>
    <m/>
    <m/>
    <m/>
    <m/>
    <m/>
    <m/>
    <m/>
    <m/>
    <s v="Management Janji"/>
    <s v="2026-10-06 08:00:00|Nama PIC : Ibu Salsa No HP : 082185015932 Alt : - M Janji : 06 Okt 2026 Jam Pasang : Pagi / Siang Note : hubungi pelanggan jika ingin kelokasi |40951378|MYDITA"/>
    <s v="FCC"/>
    <d v="2026-05-10T08:40:40"/>
    <d v="2026-10-06T08:00:00"/>
    <m/>
    <s v="PI"/>
    <s v="KUTA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Nama PIC : Ibu Salsa No HP : 082185015932 Alt : - M Janji : 06 Okt 2026 Jam Pasang : Pagi / Siang Note : hubungi pelanggan jika ingin kelokasi |40951378|MYDITA"/>
    <m/>
    <m/>
    <m/>
    <e v="#NUM!"/>
    <e v="#NUM!"/>
    <x v="1"/>
  </r>
  <r>
    <n v="1497"/>
    <n v="1002626636"/>
    <n v="3"/>
    <x v="7"/>
    <n v="5"/>
    <s v="DENPASAR"/>
    <s v="JIMBARAN"/>
    <s v="KUT"/>
    <s v="REG"/>
    <s v="AO"/>
    <x v="0"/>
    <s v="1P INET"/>
    <s v="7 | OSS - PROVISIONING ISSUED"/>
    <s v="RBS-Regional 3"/>
    <d v="2026-10-07T15:47:41"/>
    <d v="2026-10-09T16:33:29"/>
    <n v="69406029"/>
    <m/>
    <n v="172416429505"/>
    <s v="PUSATEMAS.ID"/>
    <s v="ODP-KUT-FF/58 FF/D06/58.01"/>
    <s v="WO065954179"/>
    <m/>
    <m/>
    <m/>
    <n v="115.1783271"/>
    <n v="-8.7406834"/>
    <s v="|MN01715|MYIA-020413530936/POI/M. IRGI MUNGGARAN /081119807105/pusatemasirgi@gmail.com"/>
    <s v="MYIB_ASSISTANT"/>
    <m/>
    <m/>
    <m/>
    <m/>
    <m/>
    <m/>
    <m/>
    <m/>
    <s v="Management Janji"/>
    <s v="2026-10-08 15:00:00 | Nama PIC : Irgi No HP : 081119807105 Alt :  M Janji : 08/09/2026 Jam Pasang : 08.00  - 13:00  NoteÃ‚Â :  hubungi terlebih dahulu sebelum ke lokasi, terima kasih."/>
    <s v="FCC"/>
    <d v="2026-07-10T15:55:12"/>
    <d v="2026-10-08T15:00:00"/>
    <m/>
    <s v="PI"/>
    <s v="KUTA"/>
    <s v="NO ADDON"/>
    <m/>
    <s v="Provisioning Issued"/>
    <s v="HSI Bisnis Basic Promo Hari Pelanggan Nasional PSB 70% - 50 Mbps"/>
    <s v="INDIBIZ"/>
    <m/>
    <m/>
    <d v="2026-10-08T15:00:00"/>
    <s v="2026-10-08 15:00:00 | Nama PIC : Irgi No HP : 081119807105 Alt :  M Janji : 08/09/2026 Jam Pasang : 08.00  - 13:00  NoteÃ‚Â :  hubungi terlebih dahulu sebelum ke lokasi, terima kasih."/>
    <m/>
    <m/>
    <m/>
    <e v="#NUM!"/>
    <e v="#NUM!"/>
    <x v="1"/>
  </r>
  <r>
    <n v="1498"/>
    <n v="1002619261"/>
    <n v="3"/>
    <x v="7"/>
    <n v="5"/>
    <s v="DENPASAR"/>
    <s v="JIMBARAN"/>
    <s v="KUT"/>
    <s v="REG"/>
    <s v="AO"/>
    <x v="0"/>
    <m/>
    <s v="CANCEL COMPLETED"/>
    <s v="RBS-Regional 3"/>
    <d v="2026-10-02T10:22:26"/>
    <d v="2026-10-09T14:07:23"/>
    <n v="69402843"/>
    <m/>
    <n v="172416429336"/>
    <s v="Cafe Subkon"/>
    <s v="ODP-KUT-FY/11"/>
    <m/>
    <m/>
    <m/>
    <m/>
    <n v="115.1830829"/>
    <n v="-8.7048287999999996"/>
    <s v="|MN02364|/PIC RISTA NOHARIN/082185015932-089626032484/alconpurchasing@gmail.com"/>
    <s v="Sales Force DBS"/>
    <m/>
    <m/>
    <m/>
    <m/>
    <m/>
    <m/>
    <m/>
    <m/>
    <m/>
    <m/>
    <m/>
    <d v="2026-02-10T10:39:55"/>
    <m/>
    <m/>
    <s v="REJECT_FCC"/>
    <s v="KUTA"/>
    <s v="NETMONK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</r>
  <r>
    <n v="1499"/>
    <n v="1002621473"/>
    <n v="3"/>
    <x v="7"/>
    <n v="5"/>
    <s v="DENPASAR"/>
    <s v="SANUR"/>
    <s v="KLM"/>
    <s v="REG"/>
    <s v="AO"/>
    <x v="0"/>
    <s v="1P INET"/>
    <s v="Completed (PS)"/>
    <s v="RBS-Regional 3"/>
    <d v="2026-10-04T15:58:40"/>
    <d v="2026-10-06T07:56:25"/>
    <n v="69403960"/>
    <m/>
    <n v="172401794124"/>
    <s v="CV JOY INDOFONE"/>
    <s v="ODP-KLM-FCF/35 FCF/D04/35.01"/>
    <s v="WO065716560"/>
    <m/>
    <m/>
    <m/>
    <n v="115.233876292338"/>
    <n v="-8.68437292116249"/>
    <s v="MD|MYIB-098040947140|SYSTEM|CV JOYINDOFONE|082342500340"/>
    <s v="LPC_EBIS"/>
    <m/>
    <m/>
    <m/>
    <m/>
    <m/>
    <m/>
    <m/>
    <m/>
    <s v="Management Janji"/>
    <s v="2026-10-05 15:00:00 | Nama PIC: Notel: 082342500340 Alt: 085161024560 Tanggal: 5/10/2026 Jam Pasang: Sore Note: Hubungi sebelum ke lokasi, terimakasih."/>
    <s v="FCC"/>
    <d v="2026-04-10T16:10:39"/>
    <d v="2026-10-05T15:00:00"/>
    <m/>
    <s v="PS"/>
    <s v="KALIASEM"/>
    <s v="NO ADDON"/>
    <n v="20261006"/>
    <s v="Completed"/>
    <s v="HSI Bisnis Khusus Winback 3.0 PSB 70% - 300 Mbps"/>
    <s v="INDIBIZ"/>
    <m/>
    <m/>
    <d v="2026-10-05T15:00:00"/>
    <s v="2026-10-05 15:00:00 | Nama PIC: Notel: 082342500340 Alt: 085161024560 Tanggal: 5/10/2026 Jam Pasang: Sore Note: Hubungi sebelum ke lokasi, terimakasih."/>
    <n v="2026"/>
    <n v="10"/>
    <n v="6"/>
    <d v="2026-10-06T00:00:00"/>
    <n v="0.375"/>
    <x v="0"/>
  </r>
  <r>
    <n v="1500"/>
    <n v="1002626288"/>
    <n v="3"/>
    <x v="7"/>
    <n v="5"/>
    <s v="DENPASAR"/>
    <s v="SANUR"/>
    <s v="KLM"/>
    <s v="REG"/>
    <s v="AO"/>
    <x v="0"/>
    <m/>
    <s v="Completed (PS)"/>
    <s v="RBS-Regional 3"/>
    <d v="2026-10-07T14:08:32"/>
    <d v="2026-10-07T17:03:57"/>
    <n v="69402378"/>
    <m/>
    <n v="172401793742"/>
    <s v="ISTANA BONEKA GATSU BALI"/>
    <s v="ODP-KLM-FBS/11"/>
    <s v="WO065940489"/>
    <m/>
    <m/>
    <m/>
    <n v="115.221521"/>
    <n v="-8.6358139999999999"/>
    <s v="AMRBS;406961;DEVI PUSPITASARI;ISTANA BONEKA GATSU BALI;HSI 50MB + NETMONK;08979429963"/>
    <s v="Account Manager"/>
    <m/>
    <m/>
    <m/>
    <m/>
    <m/>
    <m/>
    <m/>
    <m/>
    <s v="Management Janji"/>
    <s v="2026-10-02 11:00:00|Tanggal: 2/10/2026  Jam Pasang: 08.00 - 12.00  Note: Hubungi sebelum ke lokasi, terimakasih.   |40971401|MYDITA"/>
    <s v="FCC"/>
    <d v="2026-07-10T14:10:33"/>
    <m/>
    <m/>
    <s v="PS"/>
    <s v="KALIASEM"/>
    <s v="NETMONK"/>
    <n v="20261007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07T07:00:00"/>
    <s v="2026-10-02 11:00:00|Tanggal: 2/10/2026  Jam Pasang: 08.00 - 12.00  Note: Hubungi sebelum ke lokasi, terimakasih.   |40971401|MYDITA"/>
    <n v="2026"/>
    <n v="10"/>
    <n v="7"/>
    <d v="2026-10-07T00:00:00"/>
    <n v="-0.29166666666424135"/>
    <x v="0"/>
  </r>
  <r>
    <n v="1501"/>
    <n v="1002628227"/>
    <n v="3"/>
    <x v="7"/>
    <n v="5"/>
    <s v="DENPASAR"/>
    <s v="SANUR"/>
    <s v="KLM"/>
    <s v="REG"/>
    <s v="AO"/>
    <x v="0"/>
    <m/>
    <s v="Completed (PS)"/>
    <s v="RBS-Regional 3"/>
    <d v="2026-10-08T16:15:55"/>
    <d v="2026-10-11T12:18:11"/>
    <n v="69406751"/>
    <m/>
    <n v="172401794182"/>
    <s v="SD NEGERI 26 DANGIN PURI DENPASAR"/>
    <s v="ODP-KLM-FA/03"/>
    <s v="WO066062399"/>
    <m/>
    <m/>
    <m/>
    <n v="115.2201859"/>
    <n v="-8.6584436"/>
    <s v="|MN02364|/PIC Kadek Supriana/085903122960/sdndanginpuri26@gmail.com"/>
    <s v="Sales Force DBS"/>
    <m/>
    <m/>
    <m/>
    <m/>
    <m/>
    <m/>
    <m/>
    <m/>
    <s v="Management Janji"/>
    <s v="2026-10-10 08:00:00|Tanggal : 10 Oktober 2026 Jam : pagi  Hubungi pelanggan sebelum ke lokasi |40900827|MYDITA"/>
    <s v="FCC"/>
    <d v="2026-08-10T16:25:42"/>
    <d v="2026-10-10T08:00:00"/>
    <m/>
    <s v="PS"/>
    <s v="KALIASEM"/>
    <s v="NETMONK"/>
    <n v="20261011"/>
    <s v="Completed"/>
    <s v="- 11_11446;Biaya PSB HSI EBIS Tunai di Depan ~ 11[150000]  - SP_NOSS;SP_NOSS ~ Internet NOSS Multispeed Network[0]  - SP_NOSS;SP_NOSS ~ Internet NOSS Multispeed Network[0]  - E26017;E26017 ~ ES26 - Paket HSI Basic (HSIEF) Khusus Winback 3.0[0]  - E26017~n"/>
    <s v="INDIBIZ"/>
    <m/>
    <m/>
    <d v="2026-10-10T08:00:00"/>
    <s v="2026-10-10 08:00:00|Tanggal : 10 Oktober 2026 Jam : pagi  Hubungi pelanggan sebelum ke lokasi |40900827|MYDITA"/>
    <n v="2026"/>
    <n v="10"/>
    <n v="11"/>
    <d v="2026-10-11T00:00:00"/>
    <n v="0.66666666666424135"/>
    <x v="0"/>
  </r>
  <r>
    <n v="1502"/>
    <n v="1002629952"/>
    <n v="3"/>
    <x v="7"/>
    <n v="5"/>
    <s v="DENPASAR"/>
    <s v="SANUR"/>
    <s v="KLM"/>
    <s v="REG"/>
    <s v="AO"/>
    <x v="0"/>
    <m/>
    <s v="Completed (PS)"/>
    <s v="RBS-Regional 3"/>
    <d v="2026-10-09T14:43:11"/>
    <d v="2026-10-13T14:08:26"/>
    <n v="69407456"/>
    <m/>
    <n v="172401793785"/>
    <s v="PT. ORTHO BINTANG TIMUR"/>
    <s v="ODP-KLM-FH/41"/>
    <s v="WO066109717"/>
    <m/>
    <m/>
    <m/>
    <n v="115.2409576"/>
    <n v="-8.6679416000000007"/>
    <s v="|MN02885| IBU OKA TIRTA/081227017422/orthobintangtimur@gmail.com"/>
    <s v="Sales Force DBS"/>
    <m/>
    <m/>
    <m/>
    <m/>
    <m/>
    <m/>
    <m/>
    <m/>
    <s v="Management Janji"/>
    <s v="2026-10-12 11:00:00|Nama : BU NI WAYAN OKA TIRTA ASIH No Hp : 081227017422 No Alt :  Tgl Pemasangan : 12 Oktober 2026 Interval : SIANG Note : Hubungi pelanggan terlebih dahulu|40000798|MYDITA"/>
    <s v="FCC"/>
    <d v="2026-09-10T14:55:43"/>
    <d v="2026-10-12T11:00:00"/>
    <m/>
    <s v="PS"/>
    <s v="KALIASEM"/>
    <s v="NO ADDON"/>
    <n v="20261013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2T11:00:00"/>
    <s v="2026-10-12 11:00:00|Nama : BU NI WAYAN OKA TIRTA ASIH No Hp : 081227017422 No Alt :  Tgl Pemasangan : 12 Oktober 2026 Interval : SIANG Note : Hubungi pelanggan terlebih dahulu|40000798|MYDITA"/>
    <n v="2026"/>
    <n v="10"/>
    <n v="13"/>
    <d v="2026-10-13T00:00:00"/>
    <n v="0.54166666666424135"/>
    <x v="0"/>
  </r>
  <r>
    <n v="1503"/>
    <n v="1002636845"/>
    <n v="3"/>
    <x v="7"/>
    <n v="5"/>
    <s v="DENPASAR"/>
    <s v="SANUR"/>
    <s v="KLM"/>
    <s v="REG"/>
    <s v="AO"/>
    <x v="0"/>
    <s v="2P INET + VOICE"/>
    <s v="8 | OSS - PONR"/>
    <s v="RBS-Regional 3"/>
    <d v="2026-10-14T13:49:40"/>
    <d v="2026-10-15T12:03:15"/>
    <n v="69410178"/>
    <n v="3612108164"/>
    <n v="172401794233"/>
    <s v="JOBSTACULAR INSAN SEJAHTERA"/>
    <s v="ODP-KLM-FN/37 FN/D05/37.01"/>
    <s v="WO066407679"/>
    <m/>
    <m/>
    <m/>
    <n v="115.232325084507"/>
    <n v="-8.6745429015287208"/>
    <s v="MD|MYDB-20261014270747|DN00001/MN00737|JOBSTACULAR INSAN SEJAHTERA|081138107772"/>
    <s v="MYDIGIBIZPARTNER"/>
    <m/>
    <m/>
    <m/>
    <m/>
    <m/>
    <m/>
    <m/>
    <m/>
    <s v="Management Janji"/>
    <s v="2026-10-15 11:00:00 | M Janji : (15/10/2026) jam Pasang : 09:00 Note : hubungi pelanggan jika ingin kelokasi"/>
    <s v="FCC"/>
    <s v="14-10-2026 13:55:29"/>
    <d v="2026-10-15T11:00:00"/>
    <m/>
    <s v="ACT_COM"/>
    <s v="KALIASEM"/>
    <s v="NO ADDON"/>
    <m/>
    <s v="PONR"/>
    <s v="HSI Bisnis Bundling Phone PSB 70% - Free 800 Menit Promo - 50 Mbps"/>
    <s v="INDIBIZ"/>
    <m/>
    <m/>
    <d v="2026-10-15T11:00:00"/>
    <s v="2026-10-15 11:00:00 | M Janji : (15/10/2026) jam Pasang : 09:00 Note : hubungi pelanggan jika ingin kelokasi"/>
    <m/>
    <m/>
    <m/>
    <e v="#NUM!"/>
    <e v="#NUM!"/>
    <x v="1"/>
  </r>
  <r>
    <n v="1504"/>
    <n v="1002638415"/>
    <n v="3"/>
    <x v="7"/>
    <n v="5"/>
    <s v="DENPASAR"/>
    <s v="SANUR"/>
    <s v="KLM"/>
    <s v="REG"/>
    <s v="AO"/>
    <x v="0"/>
    <s v="1P INET"/>
    <s v="MIE - SEND SURVEY"/>
    <s v="RBS-Regional 3"/>
    <d v="2026-10-15T13:10:40"/>
    <d v="2026-10-15T13:12:01"/>
    <n v="69410781"/>
    <m/>
    <n v="172401794239"/>
    <s v="Cava Beauty"/>
    <s v="ODP-KLM-FAT/27 FAT/D02/27.01"/>
    <s v="WO066475178"/>
    <m/>
    <m/>
    <m/>
    <n v="115.2173212"/>
    <n v="-8.6739538999999901"/>
    <s v="|MN02631|MYIA-034376412862/POI/buk yati/08123800019/admsiloamspa@gmail.com"/>
    <s v="MYIB_ASSISTANT"/>
    <m/>
    <m/>
    <m/>
    <m/>
    <m/>
    <m/>
    <m/>
    <m/>
    <s v="Management Janji"/>
    <s v="2026-10-16 11:00:00 | Nama : BU DR YETIE  No Hp : 08123800019 No Hp Alternatif :  Tanggal : 16 Oktober 2026 Interval : PAGI  Note : Mohon hubungi pelanggan terlebih dahulu"/>
    <s v="FCC"/>
    <s v="15-10-2026 13:25:34"/>
    <d v="2026-10-16T11:00:00"/>
    <m/>
    <s v="SURVEY_NEW_MANJA"/>
    <s v="KALIASEM"/>
    <s v="OCA"/>
    <m/>
    <s v="MIE - SEND SURVEY"/>
    <s v="HSI Bisnis Basic Bundling OCA Breach Checker Promo H2 2026 Dual Band PSB 70% - 100 Mbps"/>
    <s v="INDIBIZ"/>
    <m/>
    <m/>
    <d v="2026-10-16T11:00:00"/>
    <s v="2026-10-16 11:00:00 | Nama : BU DR YETIE  No Hp : 08123800019 No Hp Alternatif :  Tanggal : 16 Oktober 2026 Interval : PAGI  Note : Mohon hubungi pelanggan terlebih dahulu"/>
    <m/>
    <m/>
    <m/>
    <e v="#NUM!"/>
    <e v="#NUM!"/>
    <x v="1"/>
  </r>
  <r>
    <n v="1505"/>
    <n v="1002617750"/>
    <n v="3"/>
    <x v="7"/>
    <n v="5"/>
    <s v="SINGARJA"/>
    <s v="SINGARAJA"/>
    <s v="KNT"/>
    <s v="REG"/>
    <s v="AO"/>
    <x v="0"/>
    <m/>
    <s v="Completed (PS)"/>
    <s v="RBS-Regional 3"/>
    <d v="2026-10-01T12:43:31"/>
    <d v="2026-10-02T20:38:49"/>
    <n v="69402318"/>
    <m/>
    <n v="172406213398"/>
    <s v="Mindup Education"/>
    <s v="ODP-KNT-FG/10"/>
    <s v="WO065509775"/>
    <m/>
    <m/>
    <m/>
    <n v="115.3283899"/>
    <n v="-8.2477935999999996"/>
    <s v="|MN00087|/PIC I Gede Wisnu Saputra/081353277918-082314691321/mindupeducation@gmail.com"/>
    <s v="Sales Force DBS"/>
    <m/>
    <m/>
    <m/>
    <m/>
    <m/>
    <m/>
    <m/>
    <m/>
    <s v="Management Janji"/>
    <s v="2026-10-02 15:00:00|Nama PIC : BAPAK WISNU No HP : 081353277918 Alt :  M Janji : (JUMAT/2/oktober/2026) jam Pasang : 09:00 Note : hubungi pelanggan jika ingin kelokasi|40961371|MYDITA"/>
    <s v="FCC"/>
    <d v="2026-01-10T13:25:24"/>
    <d v="2026-10-02T15:00:00"/>
    <m/>
    <s v="PS"/>
    <s v="X"/>
    <s v="NETMONK"/>
    <n v="20261002"/>
    <s v="Completed"/>
    <s v="- 11_11446;Biaya PSB HSI EBIS Tunai di Depan ~ 11[150000]  - SP_NOSS;SP_NOSS ~ Internet NOSS Multispeed Network[0]  - E23047;E23047 ~ ES23 - Paket HSI Bisnis Basic[0]  - E23047~null~E23047_UNL;UNL ~ Internet-Link Unlimited Internet Usage ~ E23047[0]  - E2"/>
    <s v="INDIBIZ"/>
    <m/>
    <m/>
    <d v="2026-10-02T15:00:00"/>
    <s v="2026-10-02 15:00:00|Nama PIC : BAPAK WISNU No HP : 081353277918 Alt :  M Janji : (JUMAT/2/oktober/2026) jam Pasang : 09:00 Note : hubungi pelanggan jika ingin kelokasi|40961371|MYDITA"/>
    <n v="2026"/>
    <n v="10"/>
    <n v="2"/>
    <d v="2026-10-02T00:00:00"/>
    <n v="-0.625"/>
    <x v="0"/>
  </r>
  <r>
    <n v="1506"/>
    <n v="1002621736"/>
    <n v="3"/>
    <x v="7"/>
    <n v="5"/>
    <s v="SINGARJA"/>
    <s v="SINGARAJA"/>
    <s v="KNT"/>
    <s v="REG"/>
    <s v="AO"/>
    <x v="0"/>
    <m/>
    <s v="Completed (PS)"/>
    <s v="RBS-Regional 3"/>
    <d v="2026-10-05T09:27:31"/>
    <d v="2026-10-09T19:45:07"/>
    <n v="69404079"/>
    <m/>
    <n v="172406213405"/>
    <s v="KSP_TLM-Kintamani"/>
    <s v="ODP-KNT-FG/16"/>
    <s v="WO065758252"/>
    <m/>
    <m/>
    <m/>
    <n v="115.3249307"/>
    <n v="-8.2389054999999995"/>
    <s v="|MN02750|/PIC Aprilus Lodowik Amtaran/081338116355-081238882454/aprilus.amtaran@cooptlm.id"/>
    <s v="Sales Force DBS"/>
    <m/>
    <m/>
    <m/>
    <m/>
    <m/>
    <m/>
    <m/>
    <m/>
    <s v="Management Janji"/>
    <s v="2026-10-12 08:00:00|Nama PIC : Bp Epi No HP : 081338116355 Alt : - M Janji : 12 Okt 2026 Jam Pasang : Pagi / Siang Note : hubungi pelanggan jika ingin kelokasi |40951378|MYDITA"/>
    <s v="FCC"/>
    <d v="2026-05-10T09:40:06"/>
    <d v="2026-10-12T08:00:00"/>
    <m/>
    <s v="PS"/>
    <s v="X"/>
    <s v="NO ADDON"/>
    <n v="202610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2T08:00:00"/>
    <s v="2026-10-12 08:00:00|Nama PIC : Bp Epi No HP : 081338116355 Alt : - M Janji : 12 Okt 2026 Jam Pasang : Pagi / Siang Note : hubungi pelanggan jika ingin kelokasi |40951378|MYDITA"/>
    <n v="2026"/>
    <n v="10"/>
    <n v="9"/>
    <d v="2026-10-09T00:00:00"/>
    <n v="-3.3333333333357587"/>
    <x v="0"/>
  </r>
  <r>
    <n v="1507"/>
    <n v="1002619726"/>
    <n v="3"/>
    <x v="7"/>
    <n v="5"/>
    <s v="SINGARJA"/>
    <s v="GIANYAR"/>
    <s v="GIN"/>
    <s v="REG"/>
    <s v="AO"/>
    <x v="0"/>
    <m/>
    <s v="Completed (PS)"/>
    <s v="RBS-Regional 3"/>
    <d v="2026-10-02T13:09:24"/>
    <d v="2026-10-06T16:54:55"/>
    <n v="69403052"/>
    <m/>
    <n v="172407214848"/>
    <s v="KOS-KOSAN SURYA"/>
    <s v="ODP-GIN-FS/13"/>
    <s v="WO065603773"/>
    <m/>
    <m/>
    <m/>
    <n v="115.3231564"/>
    <n v="-8.5493194999999993"/>
    <s v="|MN02750|/PIC Pande Putu Surya Pramana/087837456510/suryapramana099@gmail.com"/>
    <s v="Sales Force DBS"/>
    <m/>
    <m/>
    <m/>
    <m/>
    <m/>
    <m/>
    <m/>
    <m/>
    <s v="Management Janji"/>
    <s v="2026-10-03 15:00:00|Jam Pemasangan : siang Tanggal Pemasangan :03/10/2026 Info Tambahan : Hubungi pelanggan sebelum datang ke lokasi|40900827|MYDITA"/>
    <s v="FCC"/>
    <d v="2026-02-10T13:11:06"/>
    <d v="2026-10-03T15:00:00"/>
    <m/>
    <s v="PS"/>
    <s v="GIANYAR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5:00:00"/>
    <s v="2026-10-03 15:00:00|Jam Pemasangan : siang Tanggal Pemasangan :03/10/2026 Info Tambahan : Hubungi pelanggan sebelum datang ke lokasi|40900827|MYDITA"/>
    <n v="2026"/>
    <n v="10"/>
    <n v="6"/>
    <d v="2026-10-06T00:00:00"/>
    <n v="2.375"/>
    <x v="2"/>
  </r>
  <r>
    <n v="1508"/>
    <n v="1002620148"/>
    <n v="3"/>
    <x v="7"/>
    <n v="5"/>
    <s v="SINGARJA"/>
    <s v="GIANYAR"/>
    <s v="GIN"/>
    <s v="REG"/>
    <s v="AO"/>
    <x v="0"/>
    <m/>
    <s v="Completed (PS)"/>
    <s v="RBS-Regional 3"/>
    <d v="2026-10-02T15:03:19"/>
    <d v="2026-10-05T17:00:49"/>
    <n v="69403198"/>
    <m/>
    <n v="172407215204"/>
    <s v="LPD Desa Adat Tegal Tugu"/>
    <s v="ODP-GIN-FAF/05"/>
    <s v="WO065594896"/>
    <m/>
    <m/>
    <m/>
    <n v="115.33344959999999"/>
    <n v="-8.5427497999999993"/>
    <s v="|MN02658|/PIC I WAYAN SUASTIKA/0895334613651/wayansuatika235@gmail.com"/>
    <s v="Sales Force DBS"/>
    <m/>
    <m/>
    <m/>
    <m/>
    <m/>
    <m/>
    <m/>
    <m/>
    <s v="Management Janji"/>
    <s v="2026-10-05 08:00:00|Tanggal pemasangan : 03 OKTOBER 2026 Jam pemasangan : pagi/siang Info Tambahan : Hubungi pelanggan dulu sebelum ke lokasi terima kasih|40010577|MYDITA"/>
    <s v="FCC"/>
    <d v="2026-02-10T15:40:15"/>
    <d v="2026-10-05T08:00:00"/>
    <m/>
    <s v="PS"/>
    <s v="GIANYAR"/>
    <s v="NO ADDON"/>
    <n v="202610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5T08:00:00"/>
    <s v="2026-10-05 08:00:00|Tanggal pemasangan : 03 OKTOBER 2026 Jam pemasangan : pagi/siang Info Tambahan : Hubungi pelanggan dulu sebelum ke lokasi terima kasih|40010577|MYDITA"/>
    <n v="2026"/>
    <n v="10"/>
    <n v="5"/>
    <d v="2026-10-05T00:00:00"/>
    <n v="-0.33333333333575865"/>
    <x v="0"/>
  </r>
  <r>
    <n v="1509"/>
    <n v="1002619348"/>
    <n v="3"/>
    <x v="7"/>
    <n v="5"/>
    <s v="SINGARJA"/>
    <s v="GIANYAR"/>
    <s v="GIN"/>
    <s v="REG"/>
    <s v="AO"/>
    <x v="0"/>
    <m/>
    <s v="Completed (PS)"/>
    <s v="RBS-Regional 3"/>
    <d v="2026-10-02T10:34:36"/>
    <d v="2026-10-05T17:07:10"/>
    <n v="69402864"/>
    <m/>
    <n v="172407214846"/>
    <s v="SD NEGERI 1 TEGAL TUGU"/>
    <s v="ODP-GIN-FAF/16"/>
    <s v="WO065562694"/>
    <m/>
    <m/>
    <m/>
    <n v="115.3345219"/>
    <n v="-8.5517137999999999"/>
    <s v="|MN02658|/PIC PANDE PUTU FEBI RIANTI/081338161385/sdn1samplangan@gmail.com"/>
    <s v="Sales Force DBS"/>
    <m/>
    <m/>
    <m/>
    <m/>
    <m/>
    <m/>
    <m/>
    <m/>
    <s v="Management Janji"/>
    <s v="2026-10-03 08:00:00|Jam Pemasangan : 08:00 - 12.00 Tanggal Pemasangan : SABTU 03 OKTOBER 2026 Info Tambahan : Hubungi pelanggan sebelum datang ke lokasi|40000798|MYDITA"/>
    <s v="FCC"/>
    <d v="2026-02-10T10:39:55"/>
    <d v="2026-10-03T08:00:00"/>
    <m/>
    <s v="PS"/>
    <s v="GIANYAR"/>
    <s v="NO ADDON"/>
    <n v="20261005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3T08:00:00"/>
    <s v="2026-10-03 08:00:00|Jam Pemasangan : 08:00 - 12.00 Tanggal Pemasangan : SABTU 03 OKTOBER 2026 Info Tambahan : Hubungi pelanggan sebelum datang ke lokasi|40000798|MYDITA"/>
    <n v="2026"/>
    <n v="10"/>
    <n v="5"/>
    <d v="2026-10-05T00:00:00"/>
    <n v="1.6666666666642413"/>
    <x v="2"/>
  </r>
  <r>
    <n v="1510"/>
    <n v="1002624615"/>
    <n v="3"/>
    <x v="7"/>
    <n v="5"/>
    <s v="SINGARJA"/>
    <s v="GIANYAR"/>
    <s v="GIN"/>
    <s v="REG"/>
    <s v="AO"/>
    <x v="0"/>
    <m/>
    <s v="Completed (PS)"/>
    <s v="RBS-Regional 3"/>
    <d v="2026-10-06T14:44:38"/>
    <d v="2026-10-06T16:17:10"/>
    <n v="69403887"/>
    <m/>
    <n v="172407215397"/>
    <s v="PT Taman Prakerti Bhuana"/>
    <s v="ODP-GIN-FH/124"/>
    <s v="WO065866724"/>
    <m/>
    <m/>
    <m/>
    <n v="115.3298109"/>
    <n v="-8.5302106000000002"/>
    <s v="|MN02658|/PIC PT Taman Prakerti Bhuana/082147822274/tamanprakertibhuana@gmail.com"/>
    <s v="Sales Force DBS"/>
    <m/>
    <m/>
    <m/>
    <m/>
    <m/>
    <m/>
    <m/>
    <m/>
    <s v="Management Janji"/>
    <s v="2026-10-05 11:00:00|Nama PIC : Raka   No HP : 082147822274  Alt :   M Janji : 05/10/2026  Jam Pasang : 08.00 - 13:00   NoteÃ‚Â :  hubungi terlebih dahulu sebelum kelokasi |40981184|MYDITA"/>
    <s v="FCC"/>
    <d v="2026-06-10T14:55:39"/>
    <m/>
    <m/>
    <s v="PS"/>
    <s v="GIANYAR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10-06T07:00:00"/>
    <s v="2026-10-05 11:00:00|Nama PIC : Raka   No HP : 082147822274  Alt :   M Janji : 05/10/2026  Jam Pasang : 08.00 - 13:00   NoteÃ‚Â :  hubungi terlebih dahulu sebelum kelokasi |40981184|MYDITA"/>
    <n v="2026"/>
    <n v="10"/>
    <n v="6"/>
    <d v="2026-10-06T00:00:00"/>
    <n v="-0.29166666666424135"/>
    <x v="0"/>
  </r>
  <r>
    <n v="1511"/>
    <n v="1002623430"/>
    <n v="3"/>
    <x v="7"/>
    <n v="5"/>
    <s v="SINGARJA"/>
    <s v="GIANYAR"/>
    <s v="GIN"/>
    <s v="REG"/>
    <s v="AO"/>
    <x v="0"/>
    <m/>
    <s v="Completed (PS)"/>
    <s v="RBS-Regional 3"/>
    <d v="2026-10-06T08:36:42"/>
    <d v="2026-10-08T16:40:12"/>
    <n v="69404688"/>
    <m/>
    <n v="172407215218"/>
    <s v="TK Negeri Hindu Tunas Wangi"/>
    <s v="ODP-GIN-FA/106"/>
    <s v="WO065844564"/>
    <m/>
    <m/>
    <m/>
    <n v="115.3188648"/>
    <n v="-8.5513589999999997"/>
    <s v="|MN02658|/PIC NI MADE CITRARIANI/081803464246/tktunaswangi bona@gmail.com"/>
    <s v="Sales Force DBS"/>
    <m/>
    <m/>
    <m/>
    <m/>
    <m/>
    <m/>
    <m/>
    <m/>
    <s v="Management Janji"/>
    <s v="2026-10-07 08:00:00|Nama PIC : Cita No HP : 081803464246 Alt :  Tgl Pemasangan : 07 Oktober 2026 Interval : PAGI / SIANG Note : Hubungi pelanggan terlebih dahulu|40981184|MYDITA"/>
    <s v="FCC"/>
    <d v="2026-06-10T08:40:47"/>
    <d v="2026-10-07T08:00:00"/>
    <s v="Kendala Lainnya"/>
    <s v="PS"/>
    <s v="GIANYAR"/>
    <s v="OCA"/>
    <n v="20261008"/>
    <s v="Completed"/>
    <s v="- 11_11446;Biaya PSB HSI EBIS Tunai di Depan ~ 11[150000]  - SP_NOSS;SP_NOSS ~ Internet NOSS Multispeed Network[0]  - SP_NOSS;SP_NOSS ~ Internet NOSS Multispeed Network[0]  - E26017;E26017 ~ ES26 - Paket HSI Basic (HSIEF) Khusus Winback 3.0[0]  - E26017~n"/>
    <s v="INDIBIZ"/>
    <m/>
    <m/>
    <d v="2026-10-07T08:00:00"/>
    <s v="2026-10-07 08:00:00|Nama PIC : Cita No HP : 081803464246 Alt :  Tgl Pemasangan : 07 Oktober 2026 Interval : PAGI / SIANG Note : Hubungi pelanggan terlebih dahulu|40981184|MYDITA"/>
    <n v="2026"/>
    <n v="10"/>
    <n v="8"/>
    <d v="2026-10-08T00:00:00"/>
    <n v="0.66666666666424135"/>
    <x v="0"/>
  </r>
  <r>
    <n v="1512"/>
    <n v="1002625358"/>
    <n v="3"/>
    <x v="7"/>
    <n v="5"/>
    <s v="SINGARJA"/>
    <s v="GIANYAR"/>
    <s v="GIN"/>
    <s v="REG"/>
    <s v="AO"/>
    <x v="0"/>
    <m/>
    <s v="Completed (PS)"/>
    <s v="RBS-Regional 3"/>
    <d v="2026-10-07T09:04:06"/>
    <d v="2026-10-12T07:32:42"/>
    <n v="69405458"/>
    <m/>
    <n v="172407215399"/>
    <s v="SD NEGERI 1 BELEGA"/>
    <s v="ODP-GIN-FA/11"/>
    <s v="WO065941671"/>
    <m/>
    <m/>
    <m/>
    <m/>
    <m/>
    <s v="|MN02658|/PIC NI WAYAN NUSANTARI/081338388416/sdn1belega@gmail.com"/>
    <s v="Sales Force DBS"/>
    <m/>
    <m/>
    <m/>
    <m/>
    <m/>
    <m/>
    <m/>
    <m/>
    <s v="Management Janji"/>
    <s v="2026-10-08 11:00:00|Tanggal: 8/10/2026 Jam Pasang: 08.00 - 12.00 Note: Hubungi sebelum ke lokasi, terimakasih.|40971401|MYDITA"/>
    <s v="FCC"/>
    <d v="2026-07-10T09:25:32"/>
    <d v="2026-10-08T11:00:00"/>
    <m/>
    <s v="PS"/>
    <s v="GIANYAR"/>
    <s v="NO ADDON"/>
    <n v="20261012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8T11:00:00"/>
    <s v="2026-10-08 11:00:00|Tanggal: 8/10/2026 Jam Pasang: 08.00 - 12.00 Note: Hubungi sebelum ke lokasi, terimakasih.|40971401|MYDITA"/>
    <n v="2026"/>
    <n v="10"/>
    <n v="12"/>
    <d v="2026-10-12T00:00:00"/>
    <n v="3.5416666666642413"/>
    <x v="2"/>
  </r>
  <r>
    <n v="1513"/>
    <n v="1002627714"/>
    <n v="3"/>
    <x v="7"/>
    <n v="5"/>
    <s v="SINGARJA"/>
    <s v="GIANYAR"/>
    <s v="GIN"/>
    <s v="REG"/>
    <s v="AO"/>
    <x v="0"/>
    <m/>
    <s v="Completed (PS)"/>
    <s v="RBS-Regional 3"/>
    <d v="2026-10-08T13:35:03"/>
    <d v="2026-10-08T16:44:36"/>
    <n v="69403881"/>
    <m/>
    <n v="172407212667"/>
    <s v="YADNYA GROSIR"/>
    <s v="ODP-GIN-FH/96"/>
    <s v="WO066013994"/>
    <m/>
    <m/>
    <m/>
    <n v="115.33045470714499"/>
    <n v="-8.52090737065509"/>
    <s v="|MN02658|/PIC COKORDA RAKA WISMA PUTRA/082147822274/cokrakawismaputra@gmail.com"/>
    <s v="Sales Force DBS"/>
    <m/>
    <m/>
    <m/>
    <m/>
    <m/>
    <m/>
    <m/>
    <m/>
    <s v="Management Janji"/>
    <s v="2026-10-07 11:00:00|Nama PIC : Bp Raka  No HP : 082147822274  No Alt : -  M Janji : 7 Okt 2026  Jam Pasang : Pagi / Siang  Note : hubungi pelanggan jika ingin kelokasi|40951378|MYDITA"/>
    <s v="FCC"/>
    <d v="2026-08-10T13:40:32"/>
    <m/>
    <m/>
    <s v="PS"/>
    <s v="GIANYAR"/>
    <s v="NO ADDON"/>
    <n v="20261008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10-08T07:00:00"/>
    <s v="2026-10-07 11:00:00|Nama PIC : Bp Raka  No HP : 082147822274  No Alt : -  M Janji : 7 Okt 2026  Jam Pasang : Pagi / Siang  Note : hubungi pelanggan jika ingin kelokasi|40951378|MYDITA"/>
    <n v="2026"/>
    <n v="10"/>
    <n v="8"/>
    <d v="2026-10-08T00:00:00"/>
    <n v="-0.29166666666424135"/>
    <x v="0"/>
  </r>
  <r>
    <n v="1514"/>
    <n v="1002631844"/>
    <n v="3"/>
    <x v="7"/>
    <n v="5"/>
    <s v="SINGARJA"/>
    <s v="GIANYAR"/>
    <s v="GIN"/>
    <s v="REG"/>
    <s v="AO"/>
    <x v="0"/>
    <m/>
    <s v="Completed (PS)"/>
    <s v="RBS-Regional 3"/>
    <d v="2026-10-11T20:39:09"/>
    <d v="2026-10-12T16:26:40"/>
    <n v="69404114"/>
    <m/>
    <n v="172407212673"/>
    <s v="KSP_TLM-Gianyar"/>
    <s v="ODP-GIN-FQ/64"/>
    <s v="WO066220345"/>
    <m/>
    <m/>
    <m/>
    <n v="115.30650184"/>
    <n v="-8.5488376719999994"/>
    <s v="|MN02750|/PIC Yacob Bunga/085239162484-082145836523/yacob.bunga@cooptlm.id"/>
    <s v="Sales Force DBS"/>
    <m/>
    <m/>
    <m/>
    <m/>
    <m/>
    <m/>
    <m/>
    <m/>
    <s v="Management Janji"/>
    <s v="2026-10-06 08:00:00|Jam Pemasangan : 08:00 - 12.00  Tanggal Pemasangan : SELASA 06 OKTOBER 2026  Info Tambahan : Hubungi pelanggan sebelum datang ke lokasi|40981184|MYDITA"/>
    <s v="FCC"/>
    <d v="2026-11-10T20:40:20"/>
    <m/>
    <m/>
    <s v="PS"/>
    <s v="GIANYAR"/>
    <s v="NO ADDON"/>
    <n v="202610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11T07:00:00"/>
    <s v="2026-10-06 08:00:00|Jam Pemasangan : 08:00 - 12.00  Tanggal Pemasangan : SELASA 06 OKTOBER 2026  Info Tambahan : Hubungi pelanggan sebelum datang ke lokasi|40981184|MYDITA"/>
    <n v="2026"/>
    <n v="10"/>
    <n v="12"/>
    <d v="2026-10-12T00:00:00"/>
    <n v="0.70833333333575865"/>
    <x v="0"/>
  </r>
  <r>
    <n v="1515"/>
    <n v="1002621371"/>
    <n v="3"/>
    <x v="7"/>
    <n v="5"/>
    <s v="SINGARJA"/>
    <s v="GIANYAR"/>
    <s v="GIN"/>
    <s v="REG"/>
    <s v="AO"/>
    <x v="0"/>
    <m/>
    <s v="102 | FOLLOW UP COMPLETED"/>
    <s v="RBS-Regional 3"/>
    <d v="2026-10-04T12:56:44"/>
    <d v="2026-10-06T14:44:38"/>
    <n v="69403887"/>
    <m/>
    <n v="172407215032"/>
    <s v="PT Taman Prakerti Bhuana"/>
    <s v="ODP-GIN-FH/123"/>
    <s v="WO065708301"/>
    <m/>
    <m/>
    <m/>
    <n v="115.3299674"/>
    <n v="-8.5350801000000001"/>
    <s v="|MN02658|/PIC PT Taman Prakerti Bhuana/082147822274/tamanprakertibhuana@gmail.com"/>
    <s v="Sales Force DBS"/>
    <m/>
    <m/>
    <m/>
    <m/>
    <m/>
    <m/>
    <m/>
    <m/>
    <s v="Management Janji"/>
    <s v="2026-10-05 11:00:00|Nama PIC : Raka  No HP : 082147822274 Alt :  M Janji : 05/10/2026 Jam Pasang : 08.00 - 13:00  NoteÃ‚Â :  hubungi terlebih dahulu sebelum kelokasi |40981184|MYDITA"/>
    <s v="FCC"/>
    <d v="2026-04-10T13:10:49"/>
    <d v="2026-10-05T11:00:00"/>
    <m/>
    <s v="REVOKE"/>
    <s v="GIANYAR"/>
    <s v="NO ADDON"/>
    <m/>
    <s v="Follow Up Revoke Completed, New Order ID : SC1002624615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5T11:00:00"/>
    <s v="2026-10-05 11:00:00|Nama PIC : Raka  No HP : 082147822274 Alt :  M Janji : 05/10/2026 Jam Pasang : 08.00 - 13:00  NoteÃ‚Â :  hubungi terlebih dahulu sebelum kelokasi |40981184|MYDITA"/>
    <m/>
    <m/>
    <m/>
    <e v="#NUM!"/>
    <e v="#NUM!"/>
    <x v="1"/>
  </r>
  <r>
    <n v="1516"/>
    <n v="1002621378"/>
    <n v="3"/>
    <x v="7"/>
    <n v="5"/>
    <s v="SINGARJA"/>
    <s v="GIANYAR"/>
    <s v="GIN"/>
    <s v="REG"/>
    <s v="AO"/>
    <x v="0"/>
    <m/>
    <s v="102 | FOLLOW UP COMPLETED"/>
    <s v="RBS-Regional 3"/>
    <d v="2026-10-04T13:02:47"/>
    <d v="2026-10-08T13:35:02"/>
    <n v="69403881"/>
    <m/>
    <n v="172407215034"/>
    <s v="YADNYA GROSIR"/>
    <s v="ODP-GIN-FH/98"/>
    <s v="WO065849082"/>
    <m/>
    <m/>
    <m/>
    <n v="115.32853489999999"/>
    <n v="-8.5257539999999992"/>
    <s v="|MN02658|/PIC COKORDA RAKA WISMA PUTRA/082147822274/cokrakawismaputra@gmail.com"/>
    <s v="Sales Force DBS"/>
    <m/>
    <m/>
    <m/>
    <m/>
    <m/>
    <m/>
    <m/>
    <m/>
    <s v="Management Janji"/>
    <s v="2026-10-07 11:00:00|Nama PIC : Bp Raka No HP : 082147822274 No Alt : - M Janji : 7 Okt 2026 Jam Pasang : Pagi / Siang Note : hubungi pelanggan jika ingin kelokasi|40951378|MYDITA"/>
    <s v="FCC"/>
    <d v="2026-04-10T13:10:49"/>
    <d v="2026-10-07T11:00:00"/>
    <s v="Kendala Pelanggan"/>
    <s v="REVOKE"/>
    <s v="GIANYAR"/>
    <s v="NO ADDON"/>
    <m/>
    <s v="Follow Up Revoke Completed, New Order ID : SC100262771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11:00:00"/>
    <s v="2026-10-07 11:00:00|Nama PIC : Bp Raka No HP : 082147822274 No Alt : - M Janji : 7 Okt 2026 Jam Pasang : Pagi / Siang Note : hubungi pelanggan jika ingin kelokasi|40951378|MYDITA"/>
    <m/>
    <m/>
    <m/>
    <e v="#NUM!"/>
    <e v="#NUM!"/>
    <x v="1"/>
  </r>
  <r>
    <n v="1517"/>
    <n v="1002621815"/>
    <n v="3"/>
    <x v="7"/>
    <n v="5"/>
    <s v="SINGARJA"/>
    <s v="GIANYAR"/>
    <s v="GIN"/>
    <s v="REG"/>
    <s v="AO"/>
    <x v="0"/>
    <m/>
    <s v="102 | FOLLOW UP COMPLETED"/>
    <s v="RBS-Regional 3"/>
    <d v="2026-10-05T09:50:34"/>
    <d v="2026-10-11T20:39:09"/>
    <n v="69404114"/>
    <m/>
    <n v="172407215211"/>
    <s v="KSP_TLM-Gianyar"/>
    <s v="ODP-GIN-FQ/66"/>
    <s v="WO065749195"/>
    <m/>
    <m/>
    <m/>
    <n v="115.3080235"/>
    <n v="-8.5486885000000008"/>
    <s v="|MN02750|/PIC Yacob Bunga/085239162484-082145836523/yacob.bunga@cooptlm.id"/>
    <s v="Sales Force DBS"/>
    <m/>
    <m/>
    <m/>
    <m/>
    <m/>
    <m/>
    <m/>
    <m/>
    <s v="Management Janji"/>
    <s v="2026-10-06 08:00:00|Jam Pemasangan : 08:00 - 12.00 Tanggal Pemasangan : SELASA 06 OKTOBER 2026 Info Tambahan : Hubungi pelanggan sebelum datang ke lokasi|40981184|MYDITA"/>
    <s v="FCC"/>
    <d v="2026-05-10T10:40:08"/>
    <d v="2026-10-06T08:00:00"/>
    <s v="Kendala Teknik"/>
    <s v="REVOKE"/>
    <s v="GIANYAR"/>
    <s v="NO ADDON"/>
    <m/>
    <s v="Follow Up Revoke Completed, New Order ID : SC100263184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Jam Pemasangan : 08:00 - 12.00 Tanggal Pemasangan : SELASA 06 OKTOBER 2026 Info Tambahan : Hubungi pelanggan sebelum datang ke lokasi|40981184|MYDITA"/>
    <m/>
    <m/>
    <m/>
    <e v="#NUM!"/>
    <e v="#NUM!"/>
    <x v="1"/>
  </r>
  <r>
    <n v="1518"/>
    <n v="1002634828"/>
    <n v="3"/>
    <x v="7"/>
    <n v="5"/>
    <s v="DENPASAR"/>
    <s v="SANUR"/>
    <s v="SWI"/>
    <s v="REG"/>
    <s v="AO"/>
    <x v="0"/>
    <s v="1P INET"/>
    <s v="Completed (PS)"/>
    <s v="RBS-Regional 3"/>
    <d v="2026-10-13T12:05:40"/>
    <d v="2026-10-14T16:57:51"/>
    <n v="69409294"/>
    <m/>
    <n v="172423220336"/>
    <s v="SD N 4 KETEWEL"/>
    <s v="ODP-SWI-FC/08 FC/D01/08.01"/>
    <s v="WO066324100"/>
    <m/>
    <m/>
    <m/>
    <n v="115.2928538"/>
    <n v="-8.6284793999999998"/>
    <s v="|MN02631|MYIA-092559780757/POI/pak arya/081805533225/omanarya21@gmail.com"/>
    <s v="MYIB_ASSISTANT"/>
    <m/>
    <m/>
    <m/>
    <m/>
    <m/>
    <m/>
    <m/>
    <m/>
    <s v="Management Janji"/>
    <s v="2026-10-15 11:00:00 | Tanggal: 15/10/2026 Jam Pasang: 08.00 - 12.00 Note: Hubungi sebelum ke lokasi, terimakasih. "/>
    <s v="FCC"/>
    <s v="13-10-2026 12:10:23"/>
    <d v="2026-10-15T11:00:00"/>
    <m/>
    <s v="PS"/>
    <s v="TOHPATI SUKAWATI"/>
    <s v="NO ADDON"/>
    <n v="20261014"/>
    <s v="Completed"/>
    <s v="HSI Bisnis Basic Promo Hari Pelanggan Nasional PSB 70% - 50 Mbps"/>
    <s v="INDIBIZ"/>
    <m/>
    <m/>
    <d v="2026-10-15T11:00:00"/>
    <s v="2026-10-15 11:00:00 | Tanggal: 15/10/2026 Jam Pasang: 08.00 - 12.00 Note: Hubungi sebelum ke lokasi, terimakasih. "/>
    <n v="2026"/>
    <n v="10"/>
    <n v="14"/>
    <d v="2026-10-14T00:00:00"/>
    <n v="-1.4583333333357587"/>
    <x v="0"/>
  </r>
  <r>
    <n v="1519"/>
    <n v="1002619149"/>
    <n v="3"/>
    <x v="7"/>
    <n v="5"/>
    <s v="SINGARJA"/>
    <s v="GIANYAR"/>
    <s v="UBU"/>
    <s v="REG"/>
    <s v="AO"/>
    <x v="0"/>
    <m/>
    <s v="Completed (PS)"/>
    <s v="RBS-Regional 3"/>
    <d v="2026-10-02T09:36:00"/>
    <d v="2026-10-02T17:39:52"/>
    <n v="69402788"/>
    <m/>
    <n v="172408248401"/>
    <s v="PT. Agung Natura Semesta"/>
    <s v="ODP-UBU-FBS/19"/>
    <s v="WO065565830"/>
    <m/>
    <m/>
    <m/>
    <n v="115.2497039"/>
    <n v="-8.4707056000000005"/>
    <s v="AMEX/406561/RAMADHANI TIARA ASTIKA/R3/BALI/1S HSI BISNIS WINBACK 2.0 200MBPS/Delviana Jocelyn/087860037275/ayatarait@gmail.com"/>
    <s v="Amex"/>
    <m/>
    <m/>
    <m/>
    <m/>
    <m/>
    <m/>
    <m/>
    <m/>
    <s v="Management Janji"/>
    <s v="2026-10-03 08:00:00|Nama PIC:  bp i wayan sumaryo No HP: 087860037275 Alt: Tanggal: 3/10/2026 Jam Pasang: Pagi Note: Hubungi sebelum ke lokasi, terimakasih.  Tinggal aktivasi|40931149|MYDITA"/>
    <s v="FCC"/>
    <d v="2026-02-10T09:40:29"/>
    <d v="2026-10-03T08:00:00"/>
    <m/>
    <s v="PS"/>
    <s v="UBUD"/>
    <s v="NO ADDON"/>
    <n v="2026100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3T08:00:00"/>
    <s v="2026-10-03 08:00:00|Nama PIC:  bp i wayan sumaryo No HP: 087860037275 Alt: Tanggal: 3/10/2026 Jam Pasang: Pagi Note: Hubungi sebelum ke lokasi, terimakasih.  Tinggal aktivasi|40931149|MYDITA"/>
    <n v="2026"/>
    <n v="10"/>
    <n v="2"/>
    <d v="2026-10-02T00:00:00"/>
    <n v="-1.3333333333357587"/>
    <x v="0"/>
  </r>
  <r>
    <n v="1520"/>
    <n v="1002626585"/>
    <n v="3"/>
    <x v="7"/>
    <n v="5"/>
    <s v="SINGARJA"/>
    <s v="KLUNGKUNG"/>
    <s v="APR"/>
    <s v="REG"/>
    <s v="AO"/>
    <x v="0"/>
    <m/>
    <s v="Completed (PS)"/>
    <s v="RBS-Regional 3"/>
    <d v="2026-10-07T15:33:27"/>
    <d v="2026-10-07T20:27:34"/>
    <n v="69401485"/>
    <m/>
    <n v="172404209308"/>
    <s v="PT Mega Amertha"/>
    <s v="ODP-APR-FE/42"/>
    <s v="WO065953288"/>
    <m/>
    <m/>
    <m/>
    <n v="115.55213860000001"/>
    <n v="-8.2345296000000001"/>
    <s v="|MN02750|/PIC NI WAYAN YULIASIH MEGAYANA/081246434576/spbu.bali.5480808@gmail.com"/>
    <s v="Sales Force DBS"/>
    <m/>
    <m/>
    <m/>
    <m/>
    <m/>
    <m/>
    <m/>
    <m/>
    <s v="Management Janji"/>
    <s v="2026-10-01 11:00:00|Nama PIC : Ibu Yuli  No HP : 081246434576  No Alt : -  M Janji :  01 Okt  2026  Jam Pasang : Pagi / Siang  Note : hubungi pelanggan jika ingin kelokasi|40951378|MYDITA"/>
    <s v="FCC"/>
    <d v="2026-07-10T15:55:12"/>
    <m/>
    <m/>
    <s v="PS"/>
    <s v="KARANGASEM"/>
    <s v="OCA"/>
    <n v="20261007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E26016"/>
    <s v="INDIBIZ"/>
    <m/>
    <m/>
    <d v="2026-10-07T07:00:00"/>
    <s v="2026-10-01 11:00:00|Nama PIC : Ibu Yuli  No HP : 081246434576  No Alt : -  M Janji :  01 Okt  2026  Jam Pasang : Pagi / Siang  Note : hubungi pelanggan jika ingin kelokasi|40951378|MYDITA"/>
    <n v="2026"/>
    <n v="10"/>
    <n v="7"/>
    <d v="2026-10-07T00:00:00"/>
    <n v="-0.29166666666424135"/>
    <x v="0"/>
  </r>
  <r>
    <n v="1521"/>
    <n v="1002632361"/>
    <n v="3"/>
    <x v="7"/>
    <n v="5"/>
    <s v="SINGARJA"/>
    <s v="KLUNGKUNG"/>
    <s v="APR"/>
    <s v="REG"/>
    <s v="AO"/>
    <x v="0"/>
    <m/>
    <s v="Completed (PS)"/>
    <s v="RBS-Regional 3"/>
    <d v="2026-10-12T10:28:54"/>
    <d v="2026-10-14T08:27:34"/>
    <n v="69408403"/>
    <m/>
    <n v="172404209442"/>
    <s v="THE MALINI SARI HOMESTAY"/>
    <s v="ODP-APR-FB/69"/>
    <s v="WO066258658"/>
    <m/>
    <m/>
    <m/>
    <n v="115.6418212"/>
    <n v="-8.3405331999999994"/>
    <s v="|MN02750|/PIC I Wayan Bang Arya Sutenggo/085792111110-081933009617-081946251061/ariftry07@gmail.com"/>
    <s v="Sales Force DBS"/>
    <m/>
    <m/>
    <m/>
    <m/>
    <m/>
    <m/>
    <m/>
    <m/>
    <s v="Management Janji"/>
    <s v="2026-10-14 08:00:00|Nama PIC : Wayan  No HP : 085792111110 No Alt : 081933009617 M Janji : 13 Oktober  2026 Jam Pasang : Pagi / Siang Note : hubungi pelanggan jika ingin kelokasi|40981184|MYDITA"/>
    <s v="FCC"/>
    <d v="2026-12-10T10:55:25"/>
    <d v="2026-10-14T08:00:00"/>
    <m/>
    <s v="PS"/>
    <s v="KARANGASEM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PIC : Wayan  No HP : 085792111110 No Alt : 081933009617 M Janji : 13 Oktober  2026 Jam Pasang : Pagi / Siang Note : hubungi pelanggan jika ingin kelokasi|40981184|MYDITA"/>
    <n v="2026"/>
    <n v="10"/>
    <n v="14"/>
    <d v="2026-10-14T00:00:00"/>
    <n v="-0.33333333333575865"/>
    <x v="0"/>
  </r>
  <r>
    <n v="1522"/>
    <n v="1002636551"/>
    <n v="3"/>
    <x v="7"/>
    <n v="5"/>
    <s v="SINGARJA"/>
    <s v="KLUNGKUNG"/>
    <s v="APR"/>
    <s v="REG"/>
    <s v="AO"/>
    <x v="0"/>
    <m/>
    <s v="Completed (PS)"/>
    <s v="RBS-Regional 3"/>
    <d v="2026-10-14T11:42:03"/>
    <d v="2026-10-14T19:40:29"/>
    <n v="69409028"/>
    <m/>
    <n v="172404209453"/>
    <s v="HOMESTAY KANGIN"/>
    <s v="ODP-APR-FB/89"/>
    <s v="WO066394737"/>
    <m/>
    <m/>
    <m/>
    <n v="115.6284089"/>
    <n v="-8.3370838999999997"/>
    <s v="|MN02750|/PIC Ni Kadek Ardani/083114611947-083193335352/kadekardani13@gmail.com"/>
    <s v="Sales Force DBS"/>
    <m/>
    <m/>
    <m/>
    <m/>
    <m/>
    <m/>
    <m/>
    <m/>
    <s v="Management Janji"/>
    <s v="2026-10-14 08:00:00|Tanggal Pemasangan : 14 Oktober 2026  Jam Pemasangan : 08:00 15:00  Info Tambahan : Hubungi pelanggan dulu sebelum ke lokasi terimakasih|40961370|MYDITA"/>
    <s v="FCC"/>
    <s v="14-10-2026 11:54:48"/>
    <m/>
    <m/>
    <s v="PS"/>
    <s v="KARANGASEM"/>
    <s v="NO ADDON"/>
    <n v="202610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14T07:00:00"/>
    <s v="2026-10-14 08:00:00|Tanggal Pemasangan : 14 Oktober 2026  Jam Pemasangan : 08:00 15:00  Info Tambahan : Hubungi pelanggan dulu sebelum ke lokasi terimakasih|40961370|MYDITA"/>
    <n v="2026"/>
    <n v="10"/>
    <n v="14"/>
    <d v="2026-10-14T00:00:00"/>
    <n v="-0.29166666666424135"/>
    <x v="0"/>
  </r>
  <r>
    <n v="1523"/>
    <n v="1002633966"/>
    <n v="3"/>
    <x v="7"/>
    <n v="5"/>
    <s v="SINGARJA"/>
    <s v="KLUNGKUNG"/>
    <s v="APR"/>
    <s v="REG"/>
    <s v="AO"/>
    <x v="0"/>
    <m/>
    <s v="102 | FOLLOW UP COMPLETED"/>
    <s v="RBS-Regional 3"/>
    <d v="2026-10-13T08:16:15"/>
    <d v="2026-10-14T11:42:02"/>
    <n v="69409028"/>
    <m/>
    <n v="172404209449"/>
    <s v="HOMESTAY KANGIN"/>
    <s v="ODP-APR-FB/55"/>
    <s v="WO066306976"/>
    <m/>
    <m/>
    <m/>
    <n v="115.6284168"/>
    <n v="-8.3370417000000003"/>
    <s v="|MN02750|/PIC Ni Kadek Ardani/083114611947-083193335352/kadekardani13@gmail.com"/>
    <s v="Sales Force DBS"/>
    <m/>
    <m/>
    <m/>
    <m/>
    <m/>
    <m/>
    <m/>
    <m/>
    <s v="Management Janji"/>
    <s v="2026-10-14 08:00:00|Tanggal Pemasangan : 14 Oktober 2026 Jam Pemasangan : 08:00 15:00 Info Tambahan : Hubungi pelanggan dulu sebelum ke lokasi terimakasih|40961370|MYDITA"/>
    <s v="FCC"/>
    <s v="13-10-2026 08:40:05"/>
    <d v="2026-10-14T08:00:00"/>
    <m/>
    <s v="REVOKE"/>
    <s v="KARANGASEM"/>
    <s v="NO ADDON"/>
    <m/>
    <s v="Follow Up Revoke Completed, New Order ID : SC1002636551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4T08:00:00"/>
    <s v="2026-10-14 08:00:00|Tanggal Pemasangan : 14 Oktober 2026 Jam Pemasangan : 08:00 15:00 Info Tambahan : Hubungi pelanggan dulu sebelum ke lokasi terimakasih|40961370|MYDITA"/>
    <m/>
    <m/>
    <m/>
    <e v="#NUM!"/>
    <e v="#NUM!"/>
    <x v="1"/>
  </r>
  <r>
    <n v="1524"/>
    <n v="1002622955"/>
    <n v="3"/>
    <x v="7"/>
    <n v="5"/>
    <s v="SINGARJA"/>
    <s v="KLUNGKUNG"/>
    <s v="CDS"/>
    <s v="REG"/>
    <s v="AO"/>
    <x v="0"/>
    <m/>
    <s v="Completed (PS)"/>
    <s v="RBS-Regional 3"/>
    <d v="2026-10-05T15:47:38"/>
    <d v="2026-10-07T17:08:13"/>
    <n v="69404514"/>
    <m/>
    <n v="172404695145"/>
    <s v="Villa Samudra"/>
    <s v="ODP-CDS-FH/52"/>
    <s v="WO065825467"/>
    <m/>
    <m/>
    <m/>
    <n v="115.50679359999999"/>
    <n v="-8.5327634000000003"/>
    <s v="|MN02750|/PIC I Kadek Samudra/082359766289/iwayanduwita3@gmail.com"/>
    <s v="Sales Force DBS"/>
    <m/>
    <m/>
    <m/>
    <m/>
    <m/>
    <m/>
    <m/>
    <m/>
    <s v="Management Janji"/>
    <s v="2026-10-07 08:00:00|Tanggal pemasangan : 07 OKTOBER 2026 Jam pemasangan : pagi/siang Info Tambahan : Hubungi pelanggan dulu sebelum ke lokasi terima kasih|40010577|MYDITA"/>
    <s v="FCC"/>
    <d v="2026-05-10T16:25:46"/>
    <d v="2026-10-07T08:00:00"/>
    <m/>
    <s v="PS"/>
    <s v="KARANGASEM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8:00:00"/>
    <s v="2026-10-07 08:00:00|Tanggal pemasangan : 07 OKTOBER 2026 Jam pemasangan : pagi/siang Info Tambahan : Hubungi pelanggan dulu sebelum ke lokasi terima kasih|40010577|MYDITA"/>
    <n v="2026"/>
    <n v="10"/>
    <n v="7"/>
    <d v="2026-10-07T00:00:00"/>
    <n v="-0.33333333333575865"/>
    <x v="0"/>
  </r>
  <r>
    <n v="1525"/>
    <n v="1002622764"/>
    <n v="3"/>
    <x v="7"/>
    <n v="5"/>
    <s v="SINGARJA"/>
    <s v="KLUNGKUNG"/>
    <s v="CDS"/>
    <s v="REG"/>
    <s v="AO"/>
    <x v="0"/>
    <m/>
    <s v="CANCEL COMPLETED"/>
    <s v="RBS-Regional 3"/>
    <d v="2026-10-05T14:58:53"/>
    <d v="2026-10-05T16:43:14"/>
    <n v="69404467"/>
    <m/>
    <n v="172404695094"/>
    <s v="Kantor Posko Padangbai"/>
    <s v="ODP-CDS-FH/52"/>
    <m/>
    <m/>
    <m/>
    <m/>
    <n v="115.50679359999999"/>
    <n v="-8.5327634000000003"/>
    <s v="|MN02750|/PIC I Kadek Samudra/082359766289/kejari.karangasem008711@gmail.com"/>
    <s v="Sales Force DBS"/>
    <m/>
    <m/>
    <m/>
    <m/>
    <m/>
    <m/>
    <m/>
    <m/>
    <m/>
    <m/>
    <m/>
    <d v="2026-05-10T15:11:09"/>
    <m/>
    <m/>
    <s v="REJECT_FCC"/>
    <s v="KARANGASEM"/>
    <s v="NO ADDON"/>
    <m/>
    <s v="DECLINE : Decline - Pindah Segmentasi Ilham Budhi Prasetya 40000802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s v="DECLINE : Decline - Pindah Segmentasi Ilham Budhi Prasetya 40000802|MYDITA"/>
    <m/>
    <m/>
    <m/>
    <m/>
    <m/>
    <e v="#NUM!"/>
    <e v="#NUM!"/>
    <x v="1"/>
  </r>
  <r>
    <n v="1526"/>
    <n v="1002628752"/>
    <n v="3"/>
    <x v="7"/>
    <n v="5"/>
    <s v="SINGARJA"/>
    <s v="KLUNGKUNG"/>
    <s v="SMA"/>
    <s v="REG"/>
    <s v="AO"/>
    <x v="0"/>
    <m/>
    <s v="Completed (PS)"/>
    <s v="RBS-Regional 3"/>
    <d v="2026-10-09T08:15:11"/>
    <d v="2026-10-09T20:40:07"/>
    <n v="69406964"/>
    <m/>
    <n v="172428816228"/>
    <s v="Home Stay Komang"/>
    <s v="ODP-SMA-FAH/08"/>
    <s v="WO066062783"/>
    <m/>
    <m/>
    <m/>
    <n v="115.4465709"/>
    <n v="-8.4808534000000009"/>
    <s v="|MN02750|/PIC I KOMANG TRESNA/085888011421/tvsaya1997@gmaip.com"/>
    <s v="Sales Force DBS"/>
    <m/>
    <m/>
    <m/>
    <m/>
    <m/>
    <m/>
    <m/>
    <m/>
    <s v="Management Janji"/>
    <s v="2026-10-10 08:00:00|Tanggal : 10 Oktober 2026 Jam : pagi  Hubungi pelanggan sebelum ke lokasi |40900827|MYDITA"/>
    <s v="FCC"/>
    <d v="2026-09-10T08:40:28"/>
    <d v="2026-10-10T08:00:00"/>
    <m/>
    <s v="PS"/>
    <s v="SEMARAPURA"/>
    <s v="OCA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Tanggal : 10 Oktober 2026 Jam : pagi  Hubungi pelanggan sebelum ke lokasi |40900827|MYDITA"/>
    <n v="2026"/>
    <n v="10"/>
    <n v="9"/>
    <d v="2026-10-09T00:00:00"/>
    <n v="-1.3333333333357587"/>
    <x v="0"/>
  </r>
  <r>
    <n v="1527"/>
    <n v="1002635252"/>
    <n v="3"/>
    <x v="7"/>
    <n v="5"/>
    <s v="SINGARJA"/>
    <s v="KLUNGKUNG"/>
    <s v="SMA"/>
    <s v="REG"/>
    <s v="AO"/>
    <x v="0"/>
    <m/>
    <s v="Completed (PS)"/>
    <s v="RBS-Regional 3"/>
    <d v="2026-10-13T14:34:56"/>
    <d v="2026-10-15T16:24:43"/>
    <n v="69409487"/>
    <m/>
    <n v="172428816249"/>
    <s v="MAHESWARI Suites"/>
    <s v="ODP-SMA-FM/52"/>
    <s v="WO066347475"/>
    <m/>
    <m/>
    <m/>
    <n v="115.4465709"/>
    <n v="-8.4808534000000009"/>
    <s v="|MN02750|/PIC I Gusti Lanang Purnama Wirahadi/085738613591-085792730877/warungnana77@gmail.com"/>
    <s v="Sales Force DBS"/>
    <m/>
    <m/>
    <m/>
    <m/>
    <m/>
    <m/>
    <m/>
    <m/>
    <s v="Management Janji"/>
    <s v="2026-10-14 15:00:00|Nama PIC : Bp Gusti No HP : 085738613591 No Alt : - M Janji : 14 Okt 2026 Jam Pasang : Pagi / Siang Note : hubungi pelanggan jika ingin ke lokasi, terima kasih|40951378|MYDITA"/>
    <s v="FCC"/>
    <s v="13-10-2026 14:40:09"/>
    <d v="2026-10-14T15:00:00"/>
    <m/>
    <s v="PS"/>
    <s v="SEMARAPURA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15:00:00"/>
    <s v="2026-10-14 15:00:00|Nama PIC : Bp Gusti No HP : 085738613591 No Alt : - M Janji : 14 Okt 2026 Jam Pasang : Pagi / Siang Note : hubungi pelanggan jika ingin ke lokasi, terima kasih|40951378|MYDITA"/>
    <n v="2026"/>
    <n v="10"/>
    <n v="15"/>
    <d v="2026-10-15T00:00:00"/>
    <n v="0.375"/>
    <x v="0"/>
  </r>
  <r>
    <n v="1528"/>
    <n v="1002633139"/>
    <n v="3"/>
    <x v="7"/>
    <n v="5"/>
    <s v="SINGARJA"/>
    <s v="KLUNGKUNG"/>
    <s v="SMA"/>
    <s v="REG"/>
    <s v="AO"/>
    <x v="0"/>
    <m/>
    <s v="7 | OSS - PROVISIONING ISSUED"/>
    <s v="RBS-Regional 3"/>
    <d v="2026-10-12T14:26:22"/>
    <d v="2026-10-13T15:19:32"/>
    <n v="69408696"/>
    <m/>
    <n v="172428816133"/>
    <s v="PT HARAPAN JAYA UTAMA"/>
    <s v="ODP-SMA-FN/21"/>
    <s v="WO066276422"/>
    <m/>
    <m/>
    <m/>
    <n v="115.3916327"/>
    <n v="-8.5673309"/>
    <s v="|MN02750|/PIC  NI LUH MARIANI/081337509706/spbu.bali.5480705@gmail.com"/>
    <s v="Sales Force DBS"/>
    <m/>
    <m/>
    <m/>
    <m/>
    <m/>
    <m/>
    <m/>
    <m/>
    <s v="Management Janji"/>
    <s v="2026-10-13 15:00:00|Nama :IBU MARIANI No HP :081337509706 No Alternatif : M Janji : 13/10/2026 Jam Pasang : Pagi NoteÃ‚Â :  Hubungi terlebih dahulu sebelum ke lokasi |40951377|MYDITA"/>
    <s v="FCC"/>
    <d v="2026-12-10T14:40:37"/>
    <d v="2026-10-13T15:00:00"/>
    <m/>
    <s v="PI"/>
    <s v="SEMARAPURA"/>
    <s v="NO ADDON"/>
    <m/>
    <s v="Provisioning Issu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13T15:00:00"/>
    <s v="2026-10-13 15:00:00|Nama :IBU MARIANI No HP :081337509706 No Alternatif : M Janji : 13/10/2026 Jam Pasang : Pagi NoteÃ‚Â :  Hubungi terlebih dahulu sebelum ke lokasi |40951377|MYDITA"/>
    <m/>
    <m/>
    <m/>
    <e v="#NUM!"/>
    <e v="#NUM!"/>
    <x v="1"/>
  </r>
  <r>
    <n v="1529"/>
    <n v="1002636335"/>
    <n v="3"/>
    <x v="7"/>
    <n v="5"/>
    <s v="SINGARJA"/>
    <s v="KLUNGKUNG"/>
    <s v="SMA"/>
    <s v="REG"/>
    <s v="AO"/>
    <x v="0"/>
    <m/>
    <s v="MIE - SEND SURVEY"/>
    <s v="RBS-Regional 3"/>
    <d v="2026-10-14T10:30:09"/>
    <d v="2026-10-15T14:30:07"/>
    <n v="69409928"/>
    <m/>
    <n v="172428816137"/>
    <s v="PT. Solusi Surya Deswata"/>
    <s v="ODP-SMA-FX/28"/>
    <s v="WO066484165"/>
    <m/>
    <m/>
    <m/>
    <n v="115.5489884"/>
    <n v="-8.6747470999999994"/>
    <s v="|MN02750|/PIC TRIANTO KUSWANTORO/087862477911/antokuswantoro@gmail.com"/>
    <s v="Sales Force DBS"/>
    <m/>
    <m/>
    <m/>
    <m/>
    <m/>
    <m/>
    <m/>
    <m/>
    <s v="Management Janji"/>
    <s v="2026-10-16 11:00:00|Tgl Pemasangan : 16 Oktober 2026 Interval : PAGI / SIANG Note : Hubungi pelanggan terlebih dahulu|40981182|MYDITA"/>
    <s v="FCC"/>
    <s v="14-10-2026 10:40:00"/>
    <d v="2026-10-16T11:00:00"/>
    <m/>
    <s v="SURVEY_NEW_MANJA"/>
    <s v="SEMARAPURA"/>
    <s v="NO ADDON"/>
    <m/>
    <s v="MIE - SEND SURVEY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10-16T11:00:00"/>
    <s v="2026-10-16 11:00:00|Tgl Pemasangan : 16 Oktober 2026 Interval : PAGI / SIANG Note : Hubungi pelanggan terlebih dahulu|40981182|MYDITA"/>
    <m/>
    <m/>
    <m/>
    <e v="#NUM!"/>
    <e v="#NUM!"/>
    <x v="1"/>
  </r>
  <r>
    <n v="1530"/>
    <n v="1002637641"/>
    <n v="3"/>
    <x v="7"/>
    <n v="5"/>
    <s v="SINGARJA"/>
    <s v="KLUNGKUNG"/>
    <s v="SMA"/>
    <s v="REG"/>
    <s v="AO"/>
    <x v="0"/>
    <m/>
    <s v="MIE - SEND SURVEY"/>
    <s v="RBS-Regional 3"/>
    <d v="2026-10-15T08:18:45"/>
    <d v="2026-10-15T10:14:02"/>
    <n v="69410480"/>
    <m/>
    <n v="172428816260"/>
    <s v="VILLA SHIBUMI"/>
    <s v="ODP-SMA-FAJ/44"/>
    <s v="WO066456641"/>
    <m/>
    <m/>
    <m/>
    <n v="115.4465709"/>
    <n v="-8.4808534000000009"/>
    <s v="|MN02750|/PIC JESSE JANITRA JAHJA/081293100978/jahja.jesse@gmail.com"/>
    <s v="Sales Force DBS"/>
    <m/>
    <m/>
    <m/>
    <m/>
    <m/>
    <m/>
    <m/>
    <m/>
    <s v="Management Janji"/>
    <s v="2026-10-16 08:00:00|Tanggal pemasangan : 16 OKTOBER 2026 Jam pemasangan : pagi/siang Info Tambahan : Hubungi pelanggan dulu sebelum ke lokasi terima kasih|40010577|MYDITA"/>
    <s v="FCC"/>
    <s v="15-10-2026 08:25:02"/>
    <d v="2026-10-16T08:00:00"/>
    <m/>
    <s v="SURVEY_NEW_MANJA"/>
    <s v="SEMARAPURA"/>
    <s v="NO ADDON"/>
    <m/>
    <s v="MIE - SEND SURVEY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16T08:00:00"/>
    <s v="2026-10-16 08:00:00|Tanggal pemasangan : 16 OKTOBER 2026 Jam pemasangan : pagi/siang Info Tambahan : Hubungi pelanggan dulu sebelum ke lokasi terima kasih|40010577|MYDITA"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8">
  <r>
    <n v="1"/>
    <n v="1002621447"/>
    <n v="3"/>
    <x v="0"/>
    <n v="5"/>
    <s v="MATARAM"/>
    <s v="LOMBOK BARAT TENGAH"/>
    <s v="GER"/>
    <s v="REG"/>
    <s v="AO"/>
    <s v="NEW SALES"/>
    <m/>
    <s v="Completed (PS)"/>
    <s v="RBS-Regional 3"/>
    <d v="2026-10-04T15:09:40"/>
    <d v="2026-10-05T08:30:56"/>
    <n v="69403029"/>
    <m/>
    <n v="172602204310"/>
    <s v="Toko Bu Ros"/>
    <s v="ODP-GER-FAC/04"/>
    <s v="WO065713862"/>
    <m/>
    <m/>
    <m/>
    <n v="116.07343735021701"/>
    <n v="-8.7254262319400802"/>
    <s v="|MC40170|MYIA-069967319040/POI/FARIDA CITRA ROSIANA/082326517892/alvin1758942@gmail.com"/>
    <s v="Sales Force DBS"/>
    <m/>
    <m/>
    <m/>
    <m/>
    <m/>
    <m/>
    <m/>
    <m/>
    <s v="Management Janji"/>
    <s v="2026-10-04 08:00:00 | Jam pemasangan : 12.00  Info Tambahan : Hubungi pelanggan dulu sebelum ke lokasi  terimakasih "/>
    <s v="FCC"/>
    <d v="2026-04-10T15:24:42"/>
    <m/>
    <m/>
    <s v="PS"/>
    <s v="LOMBOK TENGAH"/>
    <s v="NO ADDON"/>
    <n v="2026100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4T07:00:00"/>
    <s v="2026-10-04 08:00:00 | Jam pemasangan : 12.00  Info Tambahan : Hubungi pelanggan dulu sebelum ke lokasi  terimakasih "/>
    <n v="2026"/>
    <n v="10"/>
    <n v="5"/>
    <d v="2026-10-05T00:00:00"/>
    <n v="0.70833333333575865"/>
    <x v="0"/>
    <x v="0"/>
  </r>
  <r>
    <n v="2"/>
    <n v="1002621340"/>
    <n v="3"/>
    <x v="0"/>
    <n v="5"/>
    <s v="MATARAM"/>
    <s v="LOMBOK BARAT TENGAH"/>
    <s v="GER"/>
    <s v="REG"/>
    <s v="AO"/>
    <s v="NEW SALES"/>
    <m/>
    <s v="Completed (PS)"/>
    <s v="RBS-Regional 3"/>
    <d v="2026-10-04T11:50:22"/>
    <d v="2026-10-05T08:25:23"/>
    <n v="69399532"/>
    <m/>
    <n v="172602204309"/>
    <s v="BENGKEL ANANDHITA MOTOR"/>
    <s v="ODP-GER-FAM/24"/>
    <s v="WO065699501"/>
    <m/>
    <m/>
    <m/>
    <n v="116.013121763043"/>
    <n v="-8.7516921329937798"/>
    <s v="MD|MYDB-20260928269831|SC00001/MC00043|BENGKEL ANANDHITA MOTOR|087861999995"/>
    <s v="MYDIGIBIZPARTNER"/>
    <m/>
    <m/>
    <m/>
    <m/>
    <m/>
    <m/>
    <m/>
    <m/>
    <s v="Management Janji"/>
    <s v="2026-09-29 11:00:00 | Nama :BENGKEL ANANDHITA MOTOR  No HP :087861999995  No Alternatif :  M Janji : 29/09/2026  Jam Pasang : Pagi  NoteÃ‚Â :  Hubungi terlebih dahulu sebelum ke lokasi"/>
    <s v="FCC"/>
    <d v="2026-04-10T11:55:10"/>
    <m/>
    <m/>
    <s v="PS"/>
    <s v="LOMBOK TENGAH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7:00:00"/>
    <s v="2026-09-29 11:00:00 | Nama :BENGKEL ANANDHITA MOTOR  No HP :087861999995  No Alternatif :  M Janji : 29/09/2026  Jam Pasang : Pagi  NoteÃ‚Â :  Hubungi terlebih dahulu sebelum ke lokasi"/>
    <n v="2026"/>
    <n v="10"/>
    <n v="5"/>
    <d v="2026-10-05T00:00:00"/>
    <n v="0.70833333333575865"/>
    <x v="0"/>
    <x v="0"/>
  </r>
  <r>
    <n v="3"/>
    <n v="1002625798"/>
    <n v="3"/>
    <x v="0"/>
    <n v="5"/>
    <s v="MATARAM"/>
    <s v="LOMBOK BARAT TENGAH"/>
    <s v="GER"/>
    <s v="REG"/>
    <s v="AO"/>
    <s v="NEW SALES"/>
    <s v="1P INET"/>
    <s v="Completed (PS)"/>
    <s v="RBS-Regional 3"/>
    <d v="2026-10-07T11:22:34"/>
    <d v="2026-10-09T13:18:32"/>
    <n v="69405677"/>
    <m/>
    <n v="172602203039"/>
    <s v="TOKO AMILUDIN"/>
    <s v="ODP-GER-FAS/31 FAS/D04/31.01"/>
    <s v="WO065921081"/>
    <m/>
    <m/>
    <m/>
    <n v="116.1660232"/>
    <n v="-8.6742326999999992"/>
    <s v="|MC40234|MYIA-056639284615/POI/amiludin/087898584572/rizal52201@gmail.com"/>
    <s v="MYIB_ASSISTANT"/>
    <m/>
    <m/>
    <m/>
    <m/>
    <m/>
    <m/>
    <m/>
    <m/>
    <s v="Management Janji"/>
    <s v="2026-10-08 11:00:00 | Tanggal pemasangan : 08 OKTOBER 2026 Jam pemasangan : pagi/siang Info Tambahan : Hubungi pelanggan dulu sebelum ke lokasi terima kasih"/>
    <s v="FCC"/>
    <d v="2026-07-10T11:25:23"/>
    <d v="2026-10-08T11:00:00"/>
    <m/>
    <s v="PS"/>
    <s v="LOMBOK TENGAH"/>
    <s v="NO ADDON"/>
    <n v="20261009"/>
    <s v="Completed"/>
    <s v="HSI Bisnis PSB 70% - 100 Mbps"/>
    <s v="INDIBIZ"/>
    <m/>
    <m/>
    <d v="2026-10-08T11:00:00"/>
    <s v="2026-10-08 11:00:00 | Tanggal pemasangan : 08 OKTOBER 2026 Jam pemasangan : pagi/siang Info Tambahan : Hubungi pelanggan dulu sebelum ke lokasi terima kasih"/>
    <n v="2026"/>
    <n v="10"/>
    <n v="9"/>
    <d v="2026-10-09T00:00:00"/>
    <n v="0.54166666666424135"/>
    <x v="0"/>
    <x v="0"/>
  </r>
  <r>
    <n v="4"/>
    <n v="1002627529"/>
    <n v="3"/>
    <x v="0"/>
    <n v="5"/>
    <s v="MATARAM"/>
    <s v="LOMBOK BARAT TENGAH"/>
    <s v="GER"/>
    <s v="REG"/>
    <s v="AO"/>
    <s v="NEW SALES"/>
    <s v="1P INET"/>
    <s v="Completed (PS)"/>
    <s v="RBS-Regional 3"/>
    <d v="2026-10-08T11:35:25"/>
    <d v="2026-10-09T14:56:43"/>
    <n v="69406402"/>
    <m/>
    <n v="172602204492"/>
    <s v="TOKO ABADI"/>
    <s v="ODP-GER-FAH/36 FAH/D05/36.01"/>
    <s v="WO066000637"/>
    <m/>
    <m/>
    <m/>
    <n v="116.146891"/>
    <n v="-8.6823270000000008"/>
    <s v="|MC40170|MYIA-016387805923/POI/SUHAILI/085924777779/tokoabadi303@gmail.com"/>
    <s v="MYIB_ASSISTANT"/>
    <m/>
    <m/>
    <m/>
    <m/>
    <m/>
    <m/>
    <m/>
    <m/>
    <s v="Management Janji"/>
    <s v="2026-10-09 15:00:00 | M Janji : 09/10/2026 Jam Pasang : Pagi NoteÃ‚Â :  Hubungi terlebih dahulu sebelum ke lokasi"/>
    <s v="FCC"/>
    <d v="2026-08-10T11:40:36"/>
    <d v="2026-10-09T15:00:00"/>
    <m/>
    <s v="PS"/>
    <s v="LOMBOK TENGAH"/>
    <s v="NO ADDON"/>
    <n v="20261009"/>
    <s v="Completed"/>
    <s v="HSI Bisnis Promo Hari Pelanggan Nasional PSB 70% - 150 Mbps"/>
    <s v="INDIBIZ"/>
    <m/>
    <m/>
    <d v="2026-10-09T15:00:00"/>
    <s v="2026-10-09 15:00:00 | M Janji : 09/10/2026 Jam Pasang : Pagi NoteÃ‚Â :  Hubungi terlebih dahulu sebelum ke lokasi"/>
    <n v="2026"/>
    <n v="10"/>
    <n v="9"/>
    <d v="2026-10-09T00:00:00"/>
    <n v="-0.625"/>
    <x v="0"/>
    <x v="0"/>
  </r>
  <r>
    <n v="5"/>
    <n v="1002634596"/>
    <n v="3"/>
    <x v="0"/>
    <n v="5"/>
    <s v="MATARAM"/>
    <s v="LOMBOK BARAT TENGAH"/>
    <s v="GER"/>
    <s v="REG"/>
    <s v="AO"/>
    <s v="NEW SALES"/>
    <s v="1P INET"/>
    <s v="Completed (PS)"/>
    <s v="RBS-Regional 3"/>
    <d v="2026-10-13T11:01:35"/>
    <d v="2026-10-15T14:20:55"/>
    <n v="69409230"/>
    <m/>
    <n v="172602204672"/>
    <s v="UD. Siti Barokah"/>
    <s v="ODP-GER-FAH/74 FAH/D08/74.01"/>
    <s v="WO066316555"/>
    <m/>
    <m/>
    <m/>
    <n v="116.149556271427"/>
    <n v="-8.7107802903596099"/>
    <s v="|MB00449|MYIA-062858554678/POI/bapak/085923081813/zainudinsani998@gmail.com"/>
    <s v="MYIB_ASSISTANT"/>
    <m/>
    <m/>
    <m/>
    <m/>
    <m/>
    <m/>
    <m/>
    <m/>
    <s v="Management Janji"/>
    <s v="2026-10-14 08:00:00 | Tanggal pemasangan: 14/10//2026 Jam pemasangan : pagi/siang Info Tambahan : Hubungi pelanggan dulu sebelum ke lokasi. terima kasih"/>
    <s v="FCC"/>
    <s v="13-10-2026 12:10:23"/>
    <d v="2026-10-14T08:00:00"/>
    <m/>
    <s v="PS"/>
    <s v="LOMBOK TENGAH"/>
    <s v="NO ADDON"/>
    <n v="20261015"/>
    <s v="Completed"/>
    <s v="HSI Bisnis Promo Hari Pelanggan Nasional PSB 70% - 100 Mbps Dual Band"/>
    <s v="INDIBIZ"/>
    <m/>
    <m/>
    <d v="2026-10-14T08:00:00"/>
    <s v="2026-10-14 08:00:00 | Tanggal pemasangan: 14/10//2026 Jam pemasangan : pagi/siang Info Tambahan : Hubungi pelanggan dulu sebelum ke lokasi. terima kasih"/>
    <n v="2026"/>
    <n v="10"/>
    <n v="15"/>
    <d v="2026-10-15T00:00:00"/>
    <n v="0.66666666666424135"/>
    <x v="0"/>
    <x v="0"/>
  </r>
  <r>
    <n v="6"/>
    <n v="1002635964"/>
    <n v="3"/>
    <x v="0"/>
    <n v="5"/>
    <s v="MATARAM"/>
    <s v="LOMBOK BARAT TENGAH"/>
    <s v="GER"/>
    <s v="REG"/>
    <s v="AO"/>
    <s v="NEW SALES"/>
    <s v="1P INET"/>
    <s v="Completed (PS)"/>
    <s v="RBS-Regional 3"/>
    <d v="2026-10-14T08:07:40"/>
    <d v="2026-10-14T15:39:40"/>
    <n v="69409785"/>
    <m/>
    <n v="172602204849"/>
    <s v="Toko Pak Anis"/>
    <s v="ODP-GER-FAG/48 FAG/D05/48.01"/>
    <s v="WO066373810"/>
    <m/>
    <m/>
    <m/>
    <n v="116.123296581208"/>
    <n v="-8.6616290791908703"/>
    <s v="MD|MYDB-20261013270707|SC00001/MC00090|Toko Pak Anis|087867116358"/>
    <s v="MYDIGIBIZPARTNER"/>
    <m/>
    <m/>
    <m/>
    <m/>
    <m/>
    <m/>
    <m/>
    <m/>
    <s v="Management Janji"/>
    <s v="2026-10-15 08:00:00 | Jam pemasangan : 08.00 - 12.00 Waktu pemasangan : 15 oktober 2026 Info Tambahan : Hubungi pelanggan dulu sebelum ke lokasi terimakasih"/>
    <s v="FCC"/>
    <s v="14-10-2026 08:09:55"/>
    <d v="2026-10-15T08:00:00"/>
    <m/>
    <s v="PS"/>
    <s v="LOMBOK TENGAH"/>
    <s v="OCA"/>
    <n v="20261014"/>
    <s v="Completed"/>
    <s v="HSI Bisnis Bundling OCA Breach PSB 70% - 100 Mbps"/>
    <s v="INDIBIZ"/>
    <m/>
    <m/>
    <d v="2026-10-15T08:00:00"/>
    <s v="2026-10-15 08:00:00 | Jam pemasangan : 08.00 - 12.00 Waktu pemasangan : 15 oktober 2026 Info Tambahan : Hubungi pelanggan dulu sebelum ke lokasi terimakasih"/>
    <n v="2026"/>
    <n v="10"/>
    <n v="14"/>
    <d v="2026-10-14T00:00:00"/>
    <n v="-1.3333333333357587"/>
    <x v="0"/>
    <x v="0"/>
  </r>
  <r>
    <n v="7"/>
    <n v="1002619671"/>
    <n v="3"/>
    <x v="0"/>
    <n v="5"/>
    <s v="MATARAM"/>
    <s v="LOMBOK BARAT TENGAH"/>
    <s v="GER"/>
    <s v="REG"/>
    <s v="AO"/>
    <s v="NEW SALES"/>
    <s v="1P INET"/>
    <s v="102 | FOLLOW UP COMPLETED"/>
    <s v="RBS-Regional 3"/>
    <d v="2026-10-02T12:38:34"/>
    <d v="2026-10-04T15:09:40"/>
    <n v="69403029"/>
    <m/>
    <n v="172602204306"/>
    <s v="Toko Bu Ros"/>
    <s v="ODP-GER-FAC/90 FAC/D13/90.01"/>
    <s v="WO065569164"/>
    <m/>
    <m/>
    <m/>
    <n v="116.07382200000001"/>
    <n v="-8.7262160000000009"/>
    <s v="|MC40170|MYIA-069967319040/POI/FARIDA CITRA ROSIANA/082326517892/alvin1758942@gmail.com"/>
    <s v="MYIB_ASSISTANT"/>
    <m/>
    <m/>
    <m/>
    <m/>
    <m/>
    <m/>
    <m/>
    <m/>
    <s v="Management Janji"/>
    <s v="2026-10-04 08:00:00 | Jam pemasangan : 12.00 Info Tambahan : Hubungi pelanggan dulu sebelum ke lokasi terimakasih "/>
    <s v="FCC"/>
    <d v="2026-02-10T12:55:31"/>
    <d v="2026-10-04T08:00:00"/>
    <m/>
    <s v="REVOKE"/>
    <s v="LOMBOK TENGAH"/>
    <s v="NO ADDON"/>
    <m/>
    <s v="Follow Up Revoke Completed, New Order ID : SC1002621447"/>
    <s v="HSI Bisnis Promo Hari Pelanggan Nasional PSB 70% - 100 Mbps"/>
    <s v="INDIBIZ"/>
    <m/>
    <m/>
    <d v="2026-10-04T08:00:00"/>
    <s v="2026-10-04 08:00:00 | Jam pemasangan : 12.00 Info Tambahan : Hubungi pelanggan dulu sebelum ke lokasi terimakasih "/>
    <m/>
    <m/>
    <m/>
    <e v="#NUM!"/>
    <e v="#NUM!"/>
    <x v="1"/>
    <x v="0"/>
  </r>
  <r>
    <n v="8"/>
    <n v="1002638915"/>
    <n v="3"/>
    <x v="0"/>
    <n v="5"/>
    <s v="MATARAM"/>
    <s v="LOMBOK BARAT TENGAH"/>
    <s v="GER"/>
    <s v="REG"/>
    <s v="AO"/>
    <s v="NEW SALES"/>
    <s v="1P INET"/>
    <s v="MIE - SEND SURVEY"/>
    <s v="RBS-Regional 3"/>
    <d v="2026-10-15T15:26:40"/>
    <d v="2026-10-15T15:28:07"/>
    <n v="69410982"/>
    <m/>
    <n v="172602204852"/>
    <s v="TOKO DITA HIJAU"/>
    <s v="ODP-GER-FAC/91 FAC/D13/91.01"/>
    <s v="WO066491438"/>
    <m/>
    <m/>
    <m/>
    <n v="116.080657839775"/>
    <n v="-8.7334909945401193"/>
    <s v="MD|MYDB-20261015270810|DN00001/MN01272|TOKO DITA HIJAU|087796989161"/>
    <s v="MYDIGIBIZPARTNER"/>
    <m/>
    <m/>
    <m/>
    <m/>
    <m/>
    <m/>
    <m/>
    <m/>
    <s v="Management Janji"/>
    <s v="2026-10-16 15:00:00 | telp :087796989161 M Janji : (16/10/2026) jam Pasang : 09:00 Note : hubungi pelanggan jika ingin kelokasi "/>
    <s v="FCC"/>
    <s v="15-10-2026 15:40:25"/>
    <d v="2026-10-16T15:00:00"/>
    <m/>
    <s v="SURVEY_NEW_MANJA"/>
    <s v="LOMBOK TENGAH"/>
    <s v="NO ADDON"/>
    <m/>
    <s v="MIE - SEND SURVEY"/>
    <s v="HSI Bisnis Promo Hari Pelanggan Nasional PSB 70% - 100 Mbps"/>
    <s v="INDIBIZ"/>
    <m/>
    <m/>
    <d v="2026-10-16T15:00:00"/>
    <s v="2026-10-16 15:00:00 | telp :087796989161 M Janji : (16/10/2026) jam Pasang : 09:00 Note : hubungi pelanggan jika ingin kelokasi "/>
    <m/>
    <m/>
    <m/>
    <e v="#NUM!"/>
    <e v="#NUM!"/>
    <x v="1"/>
    <x v="0"/>
  </r>
  <r>
    <n v="9"/>
    <n v="1002637270"/>
    <n v="3"/>
    <x v="0"/>
    <n v="5"/>
    <s v="MATARAM"/>
    <s v="LOMBOK BARAT TENGAH"/>
    <s v="GER"/>
    <s v="REG"/>
    <s v="AO"/>
    <s v="NEW SALES"/>
    <m/>
    <s v="MYCX - SEND OPEN PAPERLESS"/>
    <s v="RBS-Regional 3"/>
    <d v="2026-10-14T16:17:39"/>
    <d v="2026-10-14T16:20:12"/>
    <n v="69410327"/>
    <m/>
    <n v="172602204850"/>
    <s v="Toko Rina Ollshop"/>
    <s v="ODP-GER-FAH/74"/>
    <m/>
    <m/>
    <m/>
    <m/>
    <n v="116.149719"/>
    <n v="-8.7097529999999992"/>
    <s v="PSB;ISE207465;TOKO RINA OLLSHOP;085923081813;HSI BISNIS 100 MBPS;zainudinsani998@gmail.com;-8.709753, 116.149719"/>
    <s v="Plasa"/>
    <m/>
    <m/>
    <m/>
    <m/>
    <m/>
    <m/>
    <m/>
    <m/>
    <m/>
    <m/>
    <m/>
    <s v="14-10-2026 16:25:04"/>
    <m/>
    <m/>
    <s v="INPROGRESS_SC"/>
    <s v="LOMBOK TENGAH"/>
    <s v="NO ADDON"/>
    <m/>
    <s v="SEND PAPERLESS OPEN"/>
    <s v="- 11_11446;Biaya PSB HSI EBIS Tunai di Depan ~ 11[150000]  - E23015;E23015 ~ ES23 - Perangkat ONT[0]  - E23015~null~44292;E23015||11||Abodemen 0[0]  - E23015~null~E23015_SWONTDUALB;SWONTDUALB ~ Biaya Sewa ONT Dual Band ~ E23015[50000]  - SP_NOSS;SP_NOSS ~"/>
    <s v="INDIBIZ"/>
    <m/>
    <m/>
    <m/>
    <m/>
    <m/>
    <m/>
    <m/>
    <e v="#NUM!"/>
    <e v="#NUM!"/>
    <x v="1"/>
    <x v="0"/>
  </r>
  <r>
    <n v="10"/>
    <n v="1002620604"/>
    <n v="3"/>
    <x v="0"/>
    <n v="5"/>
    <s v="MATARAM"/>
    <s v="INNER - NUSA TENGGARA"/>
    <s v="SWE"/>
    <s v="REG"/>
    <s v="AO"/>
    <s v="NEW SALES"/>
    <s v="1P INET"/>
    <s v="Completed (PS)"/>
    <s v="RBS-Regional 3"/>
    <d v="2026-10-02T17:52:35"/>
    <d v="2026-10-06T16:33:22"/>
    <n v="69403382"/>
    <m/>
    <n v="172605804551"/>
    <s v="kios rozi"/>
    <s v="ODP-SWE-FAF/55 FAF/D08/55.01"/>
    <s v="WO065606872"/>
    <m/>
    <m/>
    <m/>
    <n v="116.17569899999999"/>
    <n v="-8.6091850000000001"/>
    <s v="|MC40234|MYIA-027663600041/POI/fahrul rozi/081992936684/aarda49572@gmail.com"/>
    <s v="MYIB_ASSISTANT"/>
    <m/>
    <m/>
    <m/>
    <m/>
    <m/>
    <m/>
    <m/>
    <m/>
    <s v="Management Janji"/>
    <s v="2026-10-03 15:00:00 | M Janji : (03/OKTOBER/2026) jam Pasang : 09:00 Note : hubungi pelanggan jika ingin kelokasi"/>
    <s v="FCC"/>
    <d v="2026-02-10T17:55:25"/>
    <d v="2026-10-03T15:00:00"/>
    <m/>
    <s v="PS"/>
    <s v="X"/>
    <s v="NO ADDON"/>
    <n v="20261006"/>
    <s v="Completed"/>
    <s v="HSI Bisnis Khusus Winback PSB 70% - 50 Mbps"/>
    <s v="INDIBIZ"/>
    <m/>
    <m/>
    <d v="2026-10-03T15:00:00"/>
    <s v="2026-10-03 15:00:00 | M Janji : (03/OKTOBER/2026) jam Pasang : 09:00 Note : hubungi pelanggan jika ingin kelokasi"/>
    <n v="2026"/>
    <n v="10"/>
    <n v="6"/>
    <d v="2026-10-06T00:00:00"/>
    <n v="2.375"/>
    <x v="2"/>
    <x v="1"/>
  </r>
  <r>
    <n v="11"/>
    <n v="1002623076"/>
    <n v="3"/>
    <x v="0"/>
    <n v="5"/>
    <s v="MATARAM"/>
    <s v="INNER - NUSA TENGGARA"/>
    <s v="SWE"/>
    <s v="REG"/>
    <s v="AO"/>
    <s v="NEW SALES"/>
    <m/>
    <s v="Completed (PS)"/>
    <s v="RBS-Regional 3"/>
    <d v="2026-10-05T16:28:31"/>
    <d v="2026-10-06T15:13:03"/>
    <n v="69403754"/>
    <m/>
    <n v="172605804571"/>
    <s v="TOKO PAK WAHID"/>
    <s v="ODP-SWE-FAJ/84"/>
    <s v="WO065798648"/>
    <m/>
    <m/>
    <m/>
    <n v="116.1606266"/>
    <n v="-8.6574731000000007"/>
    <s v="MD|MYDB-20261003270237|SC00001/MC00090|TOKO PAK WAHID|081958334603"/>
    <s v="MYDIGIBIZPARTNER"/>
    <m/>
    <m/>
    <m/>
    <m/>
    <m/>
    <m/>
    <m/>
    <m/>
    <s v="Management Janji"/>
    <s v="2026-10-04 15:00:00 | Jam pemasangan : 12.00  Info Tambahan : Hubungi pelanggan dulu sebelum ke lokasi  terimakasih"/>
    <s v="FCC"/>
    <d v="2026-05-10T17:25:47"/>
    <m/>
    <m/>
    <s v="PS"/>
    <s v="X"/>
    <s v="OCA"/>
    <n v="20261006"/>
    <s v="Completed"/>
    <s v="- 11_11446;Biaya PSB HSI EBIS Tunai di Depan ~ 11[150000]  - SP_NOSS;SP_NOSS ~ Internet NOSS Multispeed Network[0]  - SP_NOSS;SP_NOSS ~ Internet NOSS Multispeed Network[0]  - E25041;E25041 ~ ES25 - Paket HSI Bisnis Bundling OCA Breach[0]  - E25041~null~10"/>
    <s v="INDIBIZ"/>
    <m/>
    <m/>
    <d v="2026-10-05T07:00:00"/>
    <s v="2026-10-04 15:00:00 | Jam pemasangan : 12.00  Info Tambahan : Hubungi pelanggan dulu sebelum ke lokasi  terimakasih"/>
    <n v="2026"/>
    <n v="10"/>
    <n v="6"/>
    <d v="2026-10-06T00:00:00"/>
    <n v="0.70833333333575865"/>
    <x v="0"/>
    <x v="1"/>
  </r>
  <r>
    <n v="12"/>
    <n v="1002625744"/>
    <n v="3"/>
    <x v="0"/>
    <n v="5"/>
    <s v="MATARAM"/>
    <s v="INNER - NUSA TENGGARA"/>
    <s v="SWE"/>
    <s v="REG"/>
    <s v="AO"/>
    <s v="NEW SALES"/>
    <s v="1P INET"/>
    <s v="Completed (PS)"/>
    <s v="RBS-Regional 3"/>
    <d v="2026-10-07T11:01:36"/>
    <d v="2026-10-08T14:51:40"/>
    <n v="69405653"/>
    <m/>
    <n v="172605804582"/>
    <s v="SMA QAMARUL HUDA BAGU"/>
    <s v="ODP-SWE-FAW/22 FAW/D01/22.01"/>
    <s v="WO065918065"/>
    <m/>
    <m/>
    <m/>
    <n v="116.199207"/>
    <n v="-8.6240489999999994"/>
    <s v="|MC40284|MYIA-045028626163/POI/Lalu sapoan/087777374474/zioelzi41@gmail.com"/>
    <s v="MYIB_ASSISTANT"/>
    <m/>
    <m/>
    <m/>
    <m/>
    <m/>
    <m/>
    <m/>
    <m/>
    <s v="Management Janji"/>
    <s v="2026-10-08 08:00:00 | Tanggal: 8/10/2026 Jam Pasang: 08.00 - 12.00 Note: Hubungi sebelum ke lokasi, terimakasih. "/>
    <s v="FCC"/>
    <d v="2026-07-10T11:25:23"/>
    <d v="2026-10-08T08:00:00"/>
    <m/>
    <s v="PS"/>
    <s v="X"/>
    <s v="NO ADDON"/>
    <n v="20261008"/>
    <s v="Completed"/>
    <s v="HSI Bisnis Khusus Winback PSB 70% - 300 Mbps"/>
    <s v="INDIBIZ"/>
    <m/>
    <m/>
    <d v="2026-10-08T08:00:00"/>
    <s v="2026-10-08 08:00:00 | Tanggal: 8/10/2026 Jam Pasang: 08.00 - 12.00 Note: Hubungi sebelum ke lokasi, terimakasih. "/>
    <n v="2026"/>
    <n v="10"/>
    <n v="8"/>
    <d v="2026-10-08T00:00:00"/>
    <n v="-0.33333333333575865"/>
    <x v="0"/>
    <x v="1"/>
  </r>
  <r>
    <n v="13"/>
    <n v="1002627057"/>
    <n v="3"/>
    <x v="0"/>
    <n v="5"/>
    <s v="MATARAM"/>
    <s v="INNER - NUSA TENGGARA"/>
    <s v="SWE"/>
    <s v="REG"/>
    <s v="AO"/>
    <s v="NEW SALES"/>
    <s v="1P INET"/>
    <s v="Completed (PS)"/>
    <s v="RBS-Regional 3"/>
    <d v="2026-10-08T08:32:36"/>
    <d v="2026-10-10T11:25:22"/>
    <n v="69406216"/>
    <m/>
    <n v="172605804586"/>
    <s v="YAYASAN PONDOK PESANTREN AL-MUNIR JABON DAREK"/>
    <s v="ODP-SWE-FAW/55"/>
    <s v="WO065982678"/>
    <m/>
    <m/>
    <m/>
    <n v="116.209152"/>
    <n v="-8.6266200000000008"/>
    <s v="|MC40284|MYIA-092703965628/POI/mariatun/085934344573/anakpangerang@gmail.com"/>
    <s v="MYIB_ASSISTANT"/>
    <m/>
    <m/>
    <m/>
    <m/>
    <m/>
    <m/>
    <m/>
    <m/>
    <s v="Management Janji"/>
    <s v="2026-10-09 08:00:00 | Nama PIC : Ibu Mariatun No Hp : 085934344573 Alt : - Manja : 09 Okt 2026 Jam : Pagi / Siang Note : Hubungi pelanggan terlebih dahulu"/>
    <s v="FCC"/>
    <d v="2026-08-10T08:40:43"/>
    <d v="2026-10-09T08:00:00"/>
    <m/>
    <s v="PS"/>
    <s v="X"/>
    <s v="NO ADDON"/>
    <n v="20261010"/>
    <s v="Completed"/>
    <s v="HSI Bisnis Khusus Winback PSB 70% - 300 Mbps"/>
    <s v="INDIBIZ"/>
    <m/>
    <m/>
    <d v="2026-10-09T08:00:00"/>
    <s v="2026-10-09 08:00:00 | Nama PIC : Ibu Mariatun No Hp : 085934344573 Alt : - Manja : 09 Okt 2026 Jam : Pagi / Siang Note : Hubungi pelanggan terlebih dahulu"/>
    <n v="2026"/>
    <n v="10"/>
    <n v="10"/>
    <d v="2026-10-10T00:00:00"/>
    <n v="0.66666666666424135"/>
    <x v="0"/>
    <x v="1"/>
  </r>
  <r>
    <n v="14"/>
    <n v="1002635982"/>
    <n v="3"/>
    <x v="0"/>
    <n v="5"/>
    <s v="MATARAM"/>
    <s v="INNER - NUSA TENGGARA"/>
    <s v="SWE"/>
    <s v="REG"/>
    <s v="AO"/>
    <s v="NEW SALES"/>
    <s v="1P INET"/>
    <s v="Completed (PS)"/>
    <s v="RBS-Regional 3"/>
    <d v="2026-10-14T08:25:39"/>
    <d v="2026-10-14T18:34:02"/>
    <n v="69409778"/>
    <m/>
    <n v="172605804611"/>
    <s v="TOKO SEMBAKO"/>
    <s v="ODP-SWE-FAP/41"/>
    <s v="WO066376230"/>
    <m/>
    <m/>
    <m/>
    <n v="116.11851554363901"/>
    <n v="-8.6485948235783905"/>
    <s v="MD|MYDB-20261013270660|SC00001/MC00090|TOKO SEMBAKO|081958334604"/>
    <s v="MYDIGIBIZPARTNER"/>
    <m/>
    <m/>
    <m/>
    <m/>
    <m/>
    <m/>
    <m/>
    <m/>
    <s v="Management Janji"/>
    <s v="2026-10-15 08:00:00 | Jam pemasangan : 08.00 - 12.00 Waktu pemasangan : 15 oktober 2026 Info Tambahan : Hubungi pelanggan dulu sebelum ke lokasi terimakasih"/>
    <s v="FCC"/>
    <s v="14-10-2026 08:39:56"/>
    <d v="2026-10-15T08:00:00"/>
    <m/>
    <s v="PS"/>
    <s v="X"/>
    <s v="OCA"/>
    <n v="20261014"/>
    <s v="Completed"/>
    <s v="HSI Bisnis Bundling OCA Breach PSB 70% - 150 Mbps"/>
    <s v="INDIBIZ"/>
    <m/>
    <m/>
    <d v="2026-10-15T08:00:00"/>
    <s v="2026-10-15 08:00:00 | Jam pemasangan : 08.00 - 12.00 Waktu pemasangan : 15 oktober 2026 Info Tambahan : Hubungi pelanggan dulu sebelum ke lokasi terimakasih"/>
    <n v="2026"/>
    <n v="10"/>
    <n v="14"/>
    <d v="2026-10-14T00:00:00"/>
    <n v="-1.3333333333357587"/>
    <x v="0"/>
    <x v="1"/>
  </r>
  <r>
    <n v="15"/>
    <n v="1002621187"/>
    <n v="3"/>
    <x v="0"/>
    <n v="5"/>
    <s v="MATARAM"/>
    <s v="INNER - NUSA TENGGARA"/>
    <s v="SWE"/>
    <s v="REG"/>
    <s v="AO"/>
    <s v="NEW SALES"/>
    <s v="1P INET"/>
    <s v="102 | FOLLOW UP COMPLETED"/>
    <s v="RBS-Regional 3"/>
    <d v="2026-10-03T18:14:46"/>
    <d v="2026-10-05T16:28:30"/>
    <n v="69403754"/>
    <m/>
    <n v="172605804558"/>
    <s v="TOKO PAK WAHID"/>
    <s v="ODP-SWE-FAJ/26 FAJ/D06/26.01"/>
    <s v="WO065674719"/>
    <m/>
    <m/>
    <m/>
    <n v="116.15934278815899"/>
    <n v="-8.6577033377755601"/>
    <s v="MD|MYDB-20261003270237|SC00001/MC00090|TOKO PAK WAHID|081958334603"/>
    <s v="MYDIGIBIZPARTNER"/>
    <m/>
    <m/>
    <m/>
    <m/>
    <m/>
    <m/>
    <m/>
    <m/>
    <s v="Management Janji"/>
    <s v="2026-10-04 15:00:00 | Jam pemasangan : 12.00 Info Tambahan : Hubungi pelanggan dulu sebelum ke lokasi terimakasih"/>
    <s v="FCC"/>
    <d v="2026-03-10T18:40:21"/>
    <d v="2026-10-04T15:00:00"/>
    <m/>
    <s v="REVOKE"/>
    <s v="X"/>
    <s v="OCA"/>
    <m/>
    <s v="Follow Up Revoke Completed, New Order ID : SC1002623076"/>
    <s v="HSI Bisnis Bundling OCA Breach PSB 70% - 150 Mbps"/>
    <s v="INDIBIZ"/>
    <m/>
    <m/>
    <d v="2026-10-04T15:00:00"/>
    <s v="2026-10-04 15:00:00 | Jam pemasangan : 12.00 Info Tambahan : Hubungi pelanggan dulu sebelum ke lokasi terimakasih"/>
    <m/>
    <m/>
    <m/>
    <e v="#NUM!"/>
    <e v="#NUM!"/>
    <x v="1"/>
    <x v="1"/>
  </r>
  <r>
    <n v="16"/>
    <n v="1002625199"/>
    <n v="3"/>
    <x v="0"/>
    <n v="5"/>
    <s v="MATARAM"/>
    <s v="INNER - NUSA TENGGARA"/>
    <s v="SWE"/>
    <s v="REG"/>
    <s v="AO"/>
    <s v="NEW SALES"/>
    <s v="1P INET"/>
    <s v="7 | OSS - PROVISIONING ISSUED"/>
    <s v="RBS-Regional 3"/>
    <d v="2026-10-06T19:19:35"/>
    <d v="2026-10-08T08:06:01"/>
    <n v="69405399"/>
    <m/>
    <n v="172605804578"/>
    <s v="TEMAS MART"/>
    <s v="ODP-SWE-FAU/07 FAU/D01/07.01"/>
    <s v="WO065892427"/>
    <m/>
    <m/>
    <m/>
    <n v="116.20994634926301"/>
    <n v="-8.5912044709838895"/>
    <s v="MD|MYDB-20261006270380|SC00001/MC00069|TEMAS MART|081927426012"/>
    <s v="MYDIGIBIZPARTNER"/>
    <m/>
    <m/>
    <m/>
    <m/>
    <m/>
    <m/>
    <m/>
    <m/>
    <s v="Management Janji"/>
    <s v="2026-10-08 08:00:00 | Nama PIC : Bp Ratma No HP : 081927426012 No Alt : - M Janji : 8 Okt 2026 Jam Pasang : Pagi /  Note : hubungi pelanggan jika ingin kelokasi"/>
    <s v="FCC"/>
    <d v="2026-06-10T19:25:27"/>
    <d v="2026-10-08T08:00:00"/>
    <m/>
    <s v="PI"/>
    <s v="X"/>
    <s v="NO ADDON"/>
    <m/>
    <s v="Provisioning Issued"/>
    <s v="HSI Bisnis Promo Hari Pelanggan Nasional PSB 70% - 100 Mbps Dual Band"/>
    <s v="INDIBIZ"/>
    <m/>
    <m/>
    <d v="2026-10-08T08:00:00"/>
    <s v="2026-10-08 08:00:00 | Nama PIC : Bp Ratma No HP : 081927426012 No Alt : - M Janji : 8 Okt 2026 Jam Pasang : Pagi /  Note : hubungi pelanggan jika ingin kelokasi"/>
    <m/>
    <m/>
    <m/>
    <e v="#NUM!"/>
    <e v="#NUM!"/>
    <x v="1"/>
    <x v="1"/>
  </r>
  <r>
    <n v="17"/>
    <n v="1002637406"/>
    <n v="3"/>
    <x v="0"/>
    <n v="5"/>
    <s v="MATARAM"/>
    <s v="INNER - NUSA TENGGARA"/>
    <s v="SWE"/>
    <s v="REG"/>
    <s v="AO"/>
    <s v="NEW SALES"/>
    <s v="1P INET"/>
    <s v="7 | OSS - PROVISIONING ISSUED"/>
    <s v="RBS-Regional 3"/>
    <d v="2026-10-14T17:14:40"/>
    <d v="2026-10-15T15:23:17"/>
    <n v="69410387"/>
    <m/>
    <n v="172605804617"/>
    <s v="TOKO SANDI"/>
    <s v="ODP-SWE-FAK/44 FAK/D04/44.01"/>
    <s v="WO066430056"/>
    <m/>
    <m/>
    <m/>
    <n v="116.163714118301"/>
    <n v="-8.6209447596474593"/>
    <s v="MD|MYDB-20261014270775|SC00001/MC00069|TOKO SANDI|081943312747"/>
    <s v="MYDIGIBIZPARTNER"/>
    <m/>
    <m/>
    <m/>
    <m/>
    <m/>
    <m/>
    <m/>
    <m/>
    <s v="Management Janji"/>
    <s v="2026-10-15 15:00:00 | M Janji : (15/10/2026) jam Pasang : 09:00 Note : hubungi pelanggan jika ingin kelokasi"/>
    <s v="FCC"/>
    <s v="14-10-2026 17:25:19"/>
    <d v="2026-10-15T15:00:00"/>
    <m/>
    <s v="PI"/>
    <s v="X"/>
    <s v="NO ADDON"/>
    <m/>
    <s v="Provisioning Issued"/>
    <s v="HSI Bisnis Promo Hari Pelanggan Nasional PSB 70% - 75 Mbps"/>
    <s v="INDIBIZ"/>
    <m/>
    <m/>
    <d v="2026-10-15T15:00:00"/>
    <s v="2026-10-15 15:00:00 | M Janji : (15/10/2026) jam Pasang : 09:00 Note : hubungi pelanggan jika ingin kelokasi"/>
    <m/>
    <m/>
    <m/>
    <e v="#NUM!"/>
    <e v="#NUM!"/>
    <x v="1"/>
    <x v="1"/>
  </r>
  <r>
    <n v="18"/>
    <n v="1002638343"/>
    <n v="3"/>
    <x v="0"/>
    <n v="5"/>
    <s v="MATARAM"/>
    <s v="INNER - NUSA TENGGARA"/>
    <s v="SWE"/>
    <s v="REG"/>
    <s v="AO"/>
    <s v="NEW SALES"/>
    <s v="1P INET"/>
    <s v="7 | OSS - PROVISIONING ISSUED"/>
    <s v="RBS-Regional 3"/>
    <d v="2026-10-15T12:29:40"/>
    <d v="2026-10-15T12:38:34"/>
    <n v="69410743"/>
    <m/>
    <n v="172605804621"/>
    <s v="TOKO MAHENDRA"/>
    <s v="ODP-SWE-FAW/33 FAW/D04/33.01"/>
    <s v="WO066471216"/>
    <m/>
    <m/>
    <m/>
    <n v="116.22542034834601"/>
    <n v="-8.60915288248402"/>
    <s v="MD|MYDB-20261015270801|SC00001/MC00069|TOKO MAHENDRA|082147927603"/>
    <s v="MYDIGIBIZPARTNER"/>
    <m/>
    <m/>
    <m/>
    <m/>
    <m/>
    <m/>
    <m/>
    <m/>
    <s v="Management Janji"/>
    <s v="2026-10-15 11:15:00 | "/>
    <s v="FCC"/>
    <s v="15-10-2026 12:39:59"/>
    <d v="2026-10-15T11:15:00"/>
    <m/>
    <s v="PI"/>
    <s v="X"/>
    <s v="NO ADDON"/>
    <m/>
    <s v="Provisioning Issued"/>
    <s v="HSI Bisnis Promo Hari Pelanggan Nasional PSB 70% - 100 Mbps Dual Band"/>
    <s v="INDIBIZ"/>
    <m/>
    <m/>
    <d v="2026-10-15T11:15:00"/>
    <s v="2026-10-15 11:15:00 | "/>
    <m/>
    <m/>
    <m/>
    <e v="#NUM!"/>
    <e v="#NUM!"/>
    <x v="1"/>
    <x v="1"/>
  </r>
  <r>
    <n v="19"/>
    <n v="1002618762"/>
    <n v="3"/>
    <x v="0"/>
    <n v="5"/>
    <s v="MATARAM"/>
    <s v="LOMBOK BARAT TENGAH"/>
    <s v="PRY"/>
    <s v="REG"/>
    <s v="AO"/>
    <s v="NEW SALES"/>
    <s v="1P INET"/>
    <s v="Completed (PS)"/>
    <s v="RBS-Regional 3"/>
    <d v="2026-10-01T17:49:39"/>
    <d v="2026-10-03T20:15:54"/>
    <n v="69402658"/>
    <m/>
    <n v="172603792347"/>
    <s v="Toko Lalu Dirahup"/>
    <s v="ODP-PYA-FAC/24 FAC/D06/24.01"/>
    <s v="WO065523427"/>
    <m/>
    <m/>
    <m/>
    <n v="116.32773052901"/>
    <n v="-8.7849984904067604"/>
    <s v="MD|MYDB-20260930270056|SC00001/MC00046|Toko Lalu Dirahup|087716211449"/>
    <s v="MYDIGIBIZPARTNER"/>
    <m/>
    <m/>
    <m/>
    <m/>
    <m/>
    <m/>
    <m/>
    <m/>
    <s v="Management Janji"/>
    <s v="2026-10-03 11:00:00 | Nama PIC:  bp lalu No HP: 087716211449 Alt: Tanggal: 03/10/2026 Jam Pasang: Siang Note: Hubungi sebelum ke lokasi, terimakasih. "/>
    <s v="FCC"/>
    <d v="2026-01-10T17:55:32"/>
    <d v="2026-10-03T11:00:00"/>
    <m/>
    <s v="PS"/>
    <s v="LOMBOK TENGAH"/>
    <s v="NO ADDON"/>
    <n v="20261003"/>
    <s v="Completed"/>
    <s v="HSI Bisnis PSB 70% - 150 Mbps"/>
    <s v="INDIBIZ"/>
    <m/>
    <m/>
    <d v="2026-10-03T11:00:00"/>
    <s v="2026-10-03 11:00:00 | Nama PIC:  bp lalu No HP: 087716211449 Alt: Tanggal: 03/10/2026 Jam Pasang: Siang Note: Hubungi sebelum ke lokasi, terimakasih. "/>
    <n v="2026"/>
    <n v="10"/>
    <n v="3"/>
    <d v="2026-10-03T00:00:00"/>
    <n v="-0.45833333333575865"/>
    <x v="0"/>
    <x v="0"/>
  </r>
  <r>
    <n v="20"/>
    <n v="1002621183"/>
    <n v="3"/>
    <x v="0"/>
    <n v="5"/>
    <s v="MATARAM"/>
    <s v="LOMBOK BARAT TENGAH"/>
    <s v="PRY"/>
    <s v="REG"/>
    <s v="AO"/>
    <s v="NEW SALES"/>
    <s v="1P INET"/>
    <s v="Completed (PS)"/>
    <s v="RBS-Regional 3"/>
    <d v="2026-10-03T18:08:02"/>
    <d v="2026-10-04T14:10:35"/>
    <n v="69403751"/>
    <m/>
    <n v="172603792377"/>
    <s v="KANTOR DESA TANAK RARANG"/>
    <s v="ODP-PYA-FAE/39 FAE/D07/39.01"/>
    <s v="WO065674306"/>
    <m/>
    <m/>
    <m/>
    <n v="116.22030700000001"/>
    <n v="-8.7608580000000007"/>
    <s v="|MC40242|MYIA-028636920534/POI/RATIM/081990557290/znlmnndr@gmail.com"/>
    <s v="MYIB_ASSISTANT"/>
    <m/>
    <m/>
    <m/>
    <m/>
    <m/>
    <m/>
    <m/>
    <m/>
    <s v="Management Janji"/>
    <s v="2026-10-05 11:00:00 | Jam pemasangan : 12.00 Info Tambahan : Hubungi pelanggan dulu sebelum ke lokasi terimakasih"/>
    <s v="FCC"/>
    <d v="2026-03-10T18:10:29"/>
    <d v="2026-10-05T11:00:00"/>
    <m/>
    <s v="PS"/>
    <s v="LOMBOK TENGAH"/>
    <s v="NO ADDON"/>
    <n v="20261004"/>
    <s v="Completed"/>
    <s v="HSI Bisnis Promo Hari Pelanggan Nasional PSB 70% - 200 Mbps"/>
    <s v="INDIBIZ"/>
    <m/>
    <m/>
    <d v="2026-10-05T11:00:00"/>
    <s v="2026-10-05 11:00:00 | Jam pemasangan : 12.00 Info Tambahan : Hubungi pelanggan dulu sebelum ke lokasi terimakasih"/>
    <n v="2026"/>
    <n v="10"/>
    <n v="4"/>
    <d v="2026-10-04T00:00:00"/>
    <n v="-1.4583333333357587"/>
    <x v="0"/>
    <x v="0"/>
  </r>
  <r>
    <n v="21"/>
    <n v="1002621235"/>
    <n v="3"/>
    <x v="0"/>
    <n v="5"/>
    <s v="MATARAM"/>
    <s v="LOMBOK BARAT TENGAH"/>
    <s v="PRY"/>
    <s v="REG"/>
    <s v="AO"/>
    <s v="NEW SALES"/>
    <s v="1P INET"/>
    <s v="Completed (PS)"/>
    <s v="RBS-Regional 3"/>
    <d v="2026-10-04T07:32:35"/>
    <d v="2026-10-04T16:36:15"/>
    <n v="69403783"/>
    <m/>
    <n v="172603792378"/>
    <s v="Mama homestay"/>
    <s v="ODP-PYA-FAS/63 FAS/D07/63.01"/>
    <s v="WO065686009"/>
    <m/>
    <m/>
    <m/>
    <n v="116.276986822485"/>
    <n v="-8.8713724455214198"/>
    <s v="MD|MYDB-20261003270235|SC00001/MC00149|Mama homestay|081947817974"/>
    <s v="MYDIGIBIZPARTNER"/>
    <m/>
    <m/>
    <m/>
    <m/>
    <m/>
    <m/>
    <m/>
    <m/>
    <s v="Management Janji"/>
    <s v="2026-10-05 11:00:00 | Nama PIC : IBU JIHAN No HP : 081947817974 Alt :  M Janji : (SENIN/5/OKTOBER/2026) jam Pasang : 09:00 Note : hubungi pelanggan jika ingin kelokasi"/>
    <s v="FCC"/>
    <d v="2026-04-10T07:40:07"/>
    <d v="2026-10-05T11:00:00"/>
    <m/>
    <s v="PS"/>
    <s v="LOMBOK TENGAH"/>
    <s v="NO ADDON"/>
    <n v="20261004"/>
    <s v="Completed"/>
    <s v="HSI Bisnis Promo Hari Pelanggan Nasional PSB 70% - 200 Mbps"/>
    <s v="INDIBIZ"/>
    <m/>
    <m/>
    <d v="2026-10-05T11:00:00"/>
    <s v="2026-10-05 11:00:00 | Nama PIC : IBU JIHAN No HP : 081947817974 Alt :  M Janji : (SENIN/5/OKTOBER/2026) jam Pasang : 09:00 Note : hubungi pelanggan jika ingin kelokasi"/>
    <n v="2026"/>
    <n v="10"/>
    <n v="4"/>
    <d v="2026-10-04T00:00:00"/>
    <n v="-1.4583333333357587"/>
    <x v="0"/>
    <x v="0"/>
  </r>
  <r>
    <n v="22"/>
    <n v="1002621358"/>
    <n v="3"/>
    <x v="0"/>
    <n v="5"/>
    <s v="MATARAM"/>
    <s v="LOMBOK BARAT TENGAH"/>
    <s v="PRY"/>
    <s v="REG"/>
    <s v="AO"/>
    <s v="NEW SALES"/>
    <s v="1P INET"/>
    <s v="Completed (PS)"/>
    <s v="RBS-Regional 3"/>
    <d v="2026-10-04T12:29:35"/>
    <d v="2026-10-05T16:31:00"/>
    <n v="69403876"/>
    <m/>
    <n v="172603792382"/>
    <s v="TOKO ANGGA"/>
    <s v="ODP-PYA-FAK/16 FAK/D04/16.01"/>
    <s v="WO065701844"/>
    <m/>
    <m/>
    <m/>
    <n v="116.27727299999999"/>
    <n v="-8.7051820000000006"/>
    <s v="|MC40272|MYIA-018490757290/POI/Angga ardyansah/085353813883/greatwall1996a@gmail.com"/>
    <s v="MYIB_ASSISTANT"/>
    <m/>
    <m/>
    <m/>
    <m/>
    <m/>
    <m/>
    <m/>
    <m/>
    <s v="Management Janji"/>
    <s v="2026-10-05 11:00:00 | Tanggal pemasangan : 05 OKTOBER 2026 Jam pemasangan : pagi/siang Info Tambahan : Hubungi pelanggan dulu sebelum ke lokasi terima kasih"/>
    <s v="FCC"/>
    <d v="2026-04-10T12:40:34"/>
    <d v="2026-10-05T11:00:00"/>
    <m/>
    <s v="PS"/>
    <s v="LOMBOK TENGAH"/>
    <s v="NO ADDON"/>
    <n v="20261005"/>
    <s v="Completed"/>
    <s v="HSI Bisnis Promo Hari Pelanggan Nasional PSB 70% - 75 Mbps"/>
    <s v="INDIBIZ"/>
    <m/>
    <m/>
    <d v="2026-10-05T11:00:00"/>
    <s v="2026-10-05 11:00:00 | Tanggal pemasangan : 05 OKTOBER 2026 Jam pemasangan : pagi/siang Info Tambahan : Hubungi pelanggan dulu sebelum ke lokasi terima kasih"/>
    <n v="2026"/>
    <n v="10"/>
    <n v="5"/>
    <d v="2026-10-05T00:00:00"/>
    <n v="-0.45833333333575865"/>
    <x v="0"/>
    <x v="0"/>
  </r>
  <r>
    <n v="23"/>
    <n v="1002624413"/>
    <n v="3"/>
    <x v="0"/>
    <n v="5"/>
    <s v="MATARAM"/>
    <s v="LOMBOK BARAT TENGAH"/>
    <s v="PRY"/>
    <s v="REG"/>
    <s v="AO"/>
    <s v="NEW SALES"/>
    <m/>
    <s v="Completed (PS)"/>
    <s v="RBS-Regional 3"/>
    <d v="2026-10-06T13:51:10"/>
    <d v="2026-10-06T14:54:38"/>
    <n v="69396080"/>
    <m/>
    <n v="172603792448"/>
    <s v="SUN DAY SUPPLY"/>
    <s v="ODP-PYA-FBG/10"/>
    <s v="WO065860294"/>
    <m/>
    <m/>
    <m/>
    <n v="116.283749334478"/>
    <n v="-8.8907426862706593"/>
    <s v="MD|MYDB-20260921269336|DN00001/MN01272|SUN DAY SUPPLY|082147823521"/>
    <s v="MYDIGIBIZPARTNER"/>
    <m/>
    <m/>
    <m/>
    <m/>
    <m/>
    <m/>
    <m/>
    <m/>
    <s v="Management Janji"/>
    <s v="2026-09-23 15:00:00 | Nama Pic : MR SEAN  No Hp Pic : 082147823521  Jam Pemasangan : 08:00 - 12.00  Tanggal Pemasangan : RABU 23 SEPTEMBER 2025  Info Tambahan : Hubungi pelanggan sebelum datang ke lokasi"/>
    <s v="FCC"/>
    <d v="2026-06-10T14:25:39"/>
    <m/>
    <m/>
    <s v="PS"/>
    <s v="LOMBOK TENGAH"/>
    <s v="NO ADDON"/>
    <n v="202610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6T07:00:00"/>
    <s v="2026-09-23 15:00:00 | Nama Pic : MR SEAN  No Hp Pic : 082147823521  Jam Pemasangan : 08:00 - 12.00  Tanggal Pemasangan : RABU 23 SEPTEMBER 2025  Info Tambahan : Hubungi pelanggan sebelum datang ke lokasi"/>
    <n v="2026"/>
    <n v="10"/>
    <n v="6"/>
    <d v="2026-10-06T00:00:00"/>
    <n v="-0.29166666666424135"/>
    <x v="0"/>
    <x v="0"/>
  </r>
  <r>
    <n v="24"/>
    <n v="1002623366"/>
    <n v="3"/>
    <x v="0"/>
    <n v="5"/>
    <s v="MATARAM"/>
    <s v="LOMBOK BARAT TENGAH"/>
    <s v="PRY"/>
    <s v="REG"/>
    <s v="AO"/>
    <s v="NEW SALES"/>
    <s v="1P INET"/>
    <s v="Completed (PS)"/>
    <s v="RBS-Regional 3"/>
    <d v="2026-10-06T07:35:40"/>
    <d v="2026-10-06T18:33:46"/>
    <n v="69404660"/>
    <m/>
    <n v="172603792395"/>
    <s v="TOKO FAQIH"/>
    <s v="ODP-PYA-FAM/44 FAM/D05/44.01"/>
    <s v="WO065819587"/>
    <m/>
    <m/>
    <m/>
    <n v="116.275495849549"/>
    <n v="-8.7135408615783199"/>
    <s v="MD|MYDB-20261005270315|SC00001/MC00069|TOKO FAQIH|082341566442"/>
    <s v="MYDIGIBIZPARTNER"/>
    <m/>
    <m/>
    <m/>
    <m/>
    <m/>
    <m/>
    <m/>
    <m/>
    <s v="Management Janji"/>
    <s v="2026-10-07 08:00:00 | Nama Pic : FAQIH No Hp Pic : 082341566442 No alt : - Jam Pemasangan : pagi  Tanggal Pemasangan : 7 Oktober 2026"/>
    <s v="FCC"/>
    <d v="2026-06-10T08:10:17"/>
    <d v="2026-10-07T08:00:00"/>
    <m/>
    <s v="PS"/>
    <s v="LOMBOK TENGAH"/>
    <s v="NO ADDON"/>
    <n v="20261006"/>
    <s v="Completed"/>
    <s v="HSI Bisnis Promo Hari Pelanggan Nasional PSB 70% - 100 Mbps Dual Band"/>
    <s v="INDIBIZ"/>
    <m/>
    <m/>
    <d v="2026-10-07T08:00:00"/>
    <s v="2026-10-07 08:00:00 | Nama Pic : FAQIH No Hp Pic : 082341566442 No alt : - Jam Pemasangan : pagi  Tanggal Pemasangan : 7 Oktober 2026"/>
    <n v="2026"/>
    <n v="10"/>
    <n v="6"/>
    <d v="2026-10-06T00:00:00"/>
    <n v="-1.3333333333357587"/>
    <x v="0"/>
    <x v="0"/>
  </r>
  <r>
    <n v="25"/>
    <n v="1002623606"/>
    <n v="3"/>
    <x v="0"/>
    <n v="5"/>
    <s v="MATARAM"/>
    <s v="LOMBOK BARAT TENGAH"/>
    <s v="PRY"/>
    <s v="REG"/>
    <s v="AO"/>
    <s v="NEW SALES"/>
    <m/>
    <s v="Completed (PS)"/>
    <s v="RBS-Regional 3"/>
    <d v="2026-10-06T09:30:15"/>
    <d v="2026-10-06T11:37:23"/>
    <n v="69403835"/>
    <m/>
    <n v="172603792401"/>
    <s v="Toko Rano Dinata"/>
    <s v="ODP-PYA-FBL/04"/>
    <s v="WO065829138"/>
    <m/>
    <m/>
    <m/>
    <n v="116.3134694"/>
    <n v="-8.8035212999999999"/>
    <s v="MD|MYDB-20261003270206|SC00001/MC00046|Toko Rano Dinata|087797095783"/>
    <s v="MYDIGIBIZPARTNER"/>
    <m/>
    <m/>
    <m/>
    <m/>
    <m/>
    <m/>
    <m/>
    <m/>
    <s v="Management Janji"/>
    <s v="2026-10-05 11:00:00 | Nama PIC: bp rano  Notel: 087797095783  Tanggal: 5/10/2026  Jam Pasang: Pagi  Note: Hubungi sebelum ke lokasi, terimakasih.   "/>
    <s v="FCC"/>
    <d v="2026-06-10T09:40:14"/>
    <m/>
    <m/>
    <s v="PS"/>
    <s v="LOMBOK TENGAH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10-05 11:00:00 | Nama PIC: bp rano  Notel: 087797095783  Tanggal: 5/10/2026  Jam Pasang: Pagi  Note: Hubungi sebelum ke lokasi, terimakasih.   "/>
    <n v="2026"/>
    <n v="10"/>
    <n v="6"/>
    <d v="2026-10-06T00:00:00"/>
    <n v="-0.29166666666424135"/>
    <x v="0"/>
    <x v="0"/>
  </r>
  <r>
    <n v="26"/>
    <n v="1002625164"/>
    <n v="3"/>
    <x v="0"/>
    <n v="5"/>
    <s v="MATARAM"/>
    <s v="LOMBOK BARAT TENGAH"/>
    <s v="PRY"/>
    <s v="REG"/>
    <s v="AO"/>
    <s v="NEW SALES"/>
    <s v="1P INET"/>
    <s v="Completed (PS)"/>
    <s v="RBS-Regional 3"/>
    <d v="2026-10-06T18:19:40"/>
    <d v="2026-10-07T16:54:56"/>
    <n v="69405379"/>
    <m/>
    <n v="172603792515"/>
    <s v="TOKO IBU MIA"/>
    <s v="ODP-PYA-FAM/92 FAM/D06/92.01"/>
    <s v="WO065889138"/>
    <m/>
    <m/>
    <m/>
    <n v="116.2634755"/>
    <n v="-8.7084796000000004"/>
    <s v="|MC40002|MYIA-065491004533/POI/MUHAMMAD KHAERUL NASIHI/087858499601/muhammadkhaerulnasihi@gmail.com"/>
    <s v="MYIB_ASSISTANT"/>
    <m/>
    <m/>
    <m/>
    <m/>
    <m/>
    <m/>
    <m/>
    <m/>
    <s v="Management Janji"/>
    <s v="2026-10-07 15:00:00 | Nama PIC:  bp khaerul  No HP: 087858499601 Alt: Tanggal: 7/10/2026 Jam Pasang: Sore Note: Hubungi sebelum ke lokasi, terimakasih.  "/>
    <s v="FCC"/>
    <d v="2026-06-10T18:25:23"/>
    <d v="2026-10-07T15:00:00"/>
    <m/>
    <s v="PS"/>
    <s v="LOMBOK TENGAH"/>
    <s v="NO ADDON"/>
    <n v="20261007"/>
    <s v="Completed"/>
    <s v="HSI Bisnis Khusus Winback PSB 70% - 75 Mbps"/>
    <s v="INDIBIZ"/>
    <m/>
    <m/>
    <d v="2026-10-07T15:00:00"/>
    <s v="2026-10-07 15:00:00 | Nama PIC:  bp khaerul  No HP: 087858499601 Alt: Tanggal: 7/10/2026 Jam Pasang: Sore Note: Hubungi sebelum ke lokasi, terimakasih.  "/>
    <n v="2026"/>
    <n v="10"/>
    <n v="7"/>
    <d v="2026-10-07T00:00:00"/>
    <n v="-0.625"/>
    <x v="0"/>
    <x v="0"/>
  </r>
  <r>
    <n v="27"/>
    <n v="1002626043"/>
    <n v="3"/>
    <x v="0"/>
    <n v="5"/>
    <s v="MATARAM"/>
    <s v="LOMBOK BARAT TENGAH"/>
    <s v="PRY"/>
    <s v="REG"/>
    <s v="AO"/>
    <s v="NEW SALES"/>
    <s v="1P INET"/>
    <s v="Completed (PS)"/>
    <s v="RBS-Regional 3"/>
    <d v="2026-10-07T13:01:34"/>
    <d v="2026-10-08T15:50:08"/>
    <n v="69405827"/>
    <m/>
    <n v="172603791856"/>
    <s v="Toko Heri Susanto"/>
    <s v="ODP-PYA-FCLH/16 FCLH/F08/16.01"/>
    <s v="WO065932303"/>
    <m/>
    <m/>
    <m/>
    <n v="116.32275369018301"/>
    <n v="-8.8940451935785596"/>
    <s v="MD|MYDB-20261007270396|SC00001/MC00046|Toko Heri Susanto|087746011903"/>
    <s v="MYDIGIBIZPARTNER"/>
    <m/>
    <m/>
    <m/>
    <m/>
    <m/>
    <m/>
    <m/>
    <m/>
    <s v="Management Janji"/>
    <s v="2026-10-08 11:00:00 | Tanggal pemasangan: 08/10/2026 Jam pemasangan : pagi / siang Info Tambahan : Hubungi pelanggan dulu sebelum ke lokasi. terima kasih "/>
    <s v="FCC"/>
    <d v="2026-07-10T13:10:36"/>
    <d v="2026-10-08T11:00:00"/>
    <m/>
    <s v="PS"/>
    <s v="LOMBOK TENGAH"/>
    <s v="NO ADDON"/>
    <n v="20261008"/>
    <s v="Completed"/>
    <s v="HSI Bisnis PSB 70% - 150 Mbps"/>
    <s v="INDIBIZ"/>
    <m/>
    <m/>
    <d v="2026-10-08T11:00:00"/>
    <s v="2026-10-08 11:00:00 | Tanggal pemasangan: 08/10/2026 Jam pemasangan : pagi / siang Info Tambahan : Hubungi pelanggan dulu sebelum ke lokasi. terima kasih "/>
    <n v="2026"/>
    <n v="10"/>
    <n v="8"/>
    <d v="2026-10-08T00:00:00"/>
    <n v="-0.45833333333575865"/>
    <x v="0"/>
    <x v="0"/>
  </r>
  <r>
    <n v="28"/>
    <n v="1002628404"/>
    <n v="3"/>
    <x v="0"/>
    <n v="5"/>
    <s v="MATARAM"/>
    <s v="LOMBOK BARAT TENGAH"/>
    <s v="PRY"/>
    <s v="REG"/>
    <s v="AO"/>
    <s v="NEW SALES"/>
    <m/>
    <s v="Completed (PS)"/>
    <s v="RBS-Regional 3"/>
    <d v="2026-10-08T16:50:10"/>
    <d v="2026-10-08T17:24:41"/>
    <n v="69402728"/>
    <m/>
    <n v="172603791872"/>
    <s v="Toko Wirabakti"/>
    <s v="ODP-PYA-FBL/06"/>
    <s v="WO066039415"/>
    <m/>
    <m/>
    <m/>
    <n v="116.31345901541199"/>
    <n v="-8.8022397953860807"/>
    <s v="MD|MYDB-20261002270148|SC00001/MC00046|Toko Wirabakti|087797095789"/>
    <s v="MYDIGIBIZPARTNER"/>
    <m/>
    <m/>
    <m/>
    <m/>
    <m/>
    <m/>
    <m/>
    <m/>
    <s v="Management Janji"/>
    <s v="2026-10-03 08:00:00 | Tanggal pemasangan: 03/10/2026  Jam pemasangan : pagi / siang  Info Tambahan : Hubungi pelanggan dulu sebelum ke lokasi.  terima kasih"/>
    <s v="FCC"/>
    <d v="2026-08-10T17:25:16"/>
    <m/>
    <m/>
    <s v="PS"/>
    <s v="LOMBOK TENGAH"/>
    <s v="NO ADDON"/>
    <n v="20261008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10-08T07:00:00"/>
    <s v="2026-10-03 08:00:00 | Tanggal pemasangan: 03/10/2026  Jam pemasangan : pagi / siang  Info Tambahan : Hubungi pelanggan dulu sebelum ke lokasi.  terima kasih"/>
    <n v="2026"/>
    <n v="10"/>
    <n v="8"/>
    <d v="2026-10-08T00:00:00"/>
    <n v="-0.29166666666424135"/>
    <x v="0"/>
    <x v="0"/>
  </r>
  <r>
    <n v="29"/>
    <n v="1002628759"/>
    <n v="3"/>
    <x v="0"/>
    <n v="5"/>
    <s v="MATARAM"/>
    <s v="LOMBOK BARAT TENGAH"/>
    <s v="PRY"/>
    <s v="REG"/>
    <s v="AO"/>
    <s v="NEW SALES"/>
    <s v="1P INET"/>
    <s v="Completed (PS)"/>
    <s v="RBS-Regional 3"/>
    <d v="2026-10-09T08:17:34"/>
    <d v="2026-10-09T18:31:00"/>
    <n v="69406986"/>
    <m/>
    <n v="172603792531"/>
    <s v="Toko Kamarudin"/>
    <s v="ODP-PYA-FAW/20"/>
    <s v="WO066059665"/>
    <m/>
    <m/>
    <m/>
    <n v="116.221763813672"/>
    <n v="-8.8131381843449006"/>
    <s v="MD|MYDB-20261008270497|SC00001/MC00046|Toko Kamarudin|083132308729"/>
    <s v="MYDIGIBIZPARTNER"/>
    <m/>
    <m/>
    <m/>
    <m/>
    <m/>
    <m/>
    <m/>
    <m/>
    <s v="Management Janji"/>
    <s v="2026-10-10 08:00:00 | Nama :KAMARUDIN No HP :083132308729 No Alternatif : M Janji : 10/10/2026 Jam Pasang : Pagi NoteÃ‚Â :  Hubungi terlebih dahulu sebelum ke lokasi"/>
    <s v="FCC"/>
    <d v="2026-09-10T08:40:28"/>
    <d v="2026-10-10T08:00:00"/>
    <m/>
    <s v="PS"/>
    <s v="LOMBOK TENGAH"/>
    <s v="NO ADDON"/>
    <n v="20261009"/>
    <s v="Completed"/>
    <s v="HSI Bisnis PSB 70% - 150 Mbps"/>
    <s v="INDIBIZ"/>
    <m/>
    <m/>
    <d v="2026-10-10T08:00:00"/>
    <s v="2026-10-10 08:00:00 | Nama :KAMARUDIN No HP :083132308729 No Alternatif : M Janji : 10/10/2026 Jam Pasang : Pagi NoteÃ‚Â :  Hubungi terlebih dahulu sebelum ke lokasi"/>
    <n v="2026"/>
    <n v="10"/>
    <n v="9"/>
    <d v="2026-10-09T00:00:00"/>
    <n v="-1.3333333333357587"/>
    <x v="0"/>
    <x v="0"/>
  </r>
  <r>
    <n v="30"/>
    <n v="1002631887"/>
    <n v="3"/>
    <x v="0"/>
    <n v="5"/>
    <s v="MATARAM"/>
    <s v="LOMBOK BARAT TENGAH"/>
    <s v="PRY"/>
    <s v="REG"/>
    <s v="AO"/>
    <s v="NEW SALES"/>
    <s v="1P INET"/>
    <s v="Completed (PS)"/>
    <s v="RBS-Regional 3"/>
    <d v="2026-10-12T08:01:34"/>
    <d v="2026-10-14T18:23:51"/>
    <n v="69408284"/>
    <m/>
    <n v="172603791908"/>
    <s v="Kios herman"/>
    <s v="ODP-PYA-FAG/57 FAG/D09/57.01"/>
    <s v="WO066223995"/>
    <m/>
    <m/>
    <m/>
    <n v="116.2470284"/>
    <n v="-8.6464666999999995"/>
    <s v="|MC40234|MYIA-050986402240/POI/herman/087865270260/aniisaaptri2703@gmail.com"/>
    <s v="MYIB_ASSISTANT"/>
    <m/>
    <m/>
    <m/>
    <m/>
    <m/>
    <m/>
    <m/>
    <m/>
    <s v="Management Janji"/>
    <s v="2026-10-13 08:00:00 | Tanggal Pemasangan : 13 Oktober 2026 Jam Pemasangan : 08:00 15:00 Info Tambahan : Hubungi pelanggan dulu sebelum ke lokasi terimakasih"/>
    <s v="FCC"/>
    <d v="2026-12-10T08:25:13"/>
    <d v="2026-10-13T08:00:00"/>
    <m/>
    <s v="PS"/>
    <s v="LOMBOK TENGAH"/>
    <s v="NO ADDON"/>
    <n v="20261014"/>
    <s v="Completed"/>
    <s v="HSI Bisnis Khusus Winback PSB 70% - 50 Mbps"/>
    <s v="INDIBIZ"/>
    <m/>
    <m/>
    <d v="2026-10-13T08:00:00"/>
    <s v="2026-10-13 08:00:00 | Tanggal Pemasangan : 13 Oktober 2026 Jam Pemasangan : 08:00 15:00 Info Tambahan : Hubungi pelanggan dulu sebelum ke lokasi terimakasih"/>
    <n v="2026"/>
    <n v="10"/>
    <n v="14"/>
    <d v="2026-10-14T00:00:00"/>
    <n v="0.66666666666424135"/>
    <x v="0"/>
    <x v="0"/>
  </r>
  <r>
    <n v="31"/>
    <n v="1002637298"/>
    <n v="3"/>
    <x v="0"/>
    <n v="5"/>
    <s v="MATARAM"/>
    <s v="LOMBOK BARAT TENGAH"/>
    <s v="PRY"/>
    <s v="REG"/>
    <s v="AO"/>
    <s v="NEW SALES"/>
    <m/>
    <s v="Completed (PS)"/>
    <s v="RBS-Regional 3"/>
    <d v="2026-10-14T16:25:05"/>
    <d v="2026-10-14T18:21:45"/>
    <n v="69397078"/>
    <m/>
    <n v="172603791931"/>
    <s v="PT. SANTAI MASSAGE SPA"/>
    <s v="ODP-PYA-FAS/08"/>
    <s v="WO066426249"/>
    <m/>
    <m/>
    <m/>
    <n v="116.27456545913699"/>
    <n v="-8.8847377604282496"/>
    <s v="|MN01470|MYIA-066084145629/POI/MARILIS/087795085101/santaimassagelombok@gmail.com"/>
    <s v="Sales Profesional"/>
    <m/>
    <m/>
    <m/>
    <m/>
    <m/>
    <m/>
    <m/>
    <m/>
    <s v="Management Janji"/>
    <s v="2026-09-24 15:00:00 | Jam Pemasangan : siang  Tanggal Pemasangan : 24 SEPTEMBER 2026  Info Tambahan : Hubungi pelanggan sebelum datang ke lokasi  Terima kasih.  "/>
    <s v="FCC"/>
    <s v="14-10-2026 16:39:59"/>
    <m/>
    <m/>
    <s v="PS"/>
    <s v="LOMBOK TENGAH"/>
    <s v="NO ADDON"/>
    <n v="20261014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14T07:00:00"/>
    <s v="2026-09-24 15:00:00 | Jam Pemasangan : siang  Tanggal Pemasangan : 24 SEPTEMBER 2026  Info Tambahan : Hubungi pelanggan sebelum datang ke lokasi  Terima kasih.  "/>
    <n v="2026"/>
    <n v="10"/>
    <n v="14"/>
    <d v="2026-10-14T00:00:00"/>
    <n v="-0.29166666666424135"/>
    <x v="0"/>
    <x v="0"/>
  </r>
  <r>
    <n v="32"/>
    <n v="1002618978"/>
    <n v="3"/>
    <x v="0"/>
    <n v="5"/>
    <s v="MATARAM"/>
    <s v="LOMBOK BARAT TENGAH"/>
    <s v="PRY"/>
    <s v="REG"/>
    <s v="AO"/>
    <s v="NEW SALES"/>
    <s v="1P INET"/>
    <s v="102 | FOLLOW UP COMPLETED"/>
    <s v="RBS-Regional 3"/>
    <d v="2026-10-02T08:43:40"/>
    <d v="2026-10-08T16:50:09"/>
    <n v="69402728"/>
    <m/>
    <n v="172603791819"/>
    <s v="Toko Wirabakti"/>
    <s v="ODP-PYA-FBL/07 FBL/D01/07.01"/>
    <s v="WO065543300"/>
    <m/>
    <m/>
    <m/>
    <n v="116.313012912869"/>
    <n v="-8.8024899953972096"/>
    <s v="MD|MYDB-20261002270148|SC00001/MC00046|Toko Wirabakti|087797095789"/>
    <s v="MYDIGIBIZPARTNER"/>
    <m/>
    <m/>
    <m/>
    <m/>
    <m/>
    <m/>
    <m/>
    <m/>
    <s v="Management Janji"/>
    <s v="2026-10-03 08:00:00 | Tanggal pemasangan: 03/10/2026 Jam pemasangan : pagi / siang Info Tambahan : Hubungi pelanggan dulu sebelum ke lokasi. terima kasih"/>
    <s v="FCC"/>
    <d v="2026-02-10T09:26:25"/>
    <d v="2026-10-03T08:00:00"/>
    <m/>
    <s v="REVOKE"/>
    <s v="LOMBOK TENGAH"/>
    <s v="NO ADDON"/>
    <m/>
    <s v="Follow Up Revoke Completed, New Order ID : SC1002628404"/>
    <s v="HSI Bisnis PSB 70% - 150 Mbps"/>
    <s v="INDIBIZ"/>
    <m/>
    <m/>
    <d v="2026-10-03T08:00:00"/>
    <s v="2026-10-03 08:00:00 | Tanggal pemasangan: 03/10/2026 Jam pemasangan : pagi / siang Info Tambahan : Hubungi pelanggan dulu sebelum ke lokasi. terima kasih"/>
    <m/>
    <m/>
    <m/>
    <e v="#NUM!"/>
    <e v="#NUM!"/>
    <x v="1"/>
    <x v="0"/>
  </r>
  <r>
    <n v="33"/>
    <n v="1002620766"/>
    <n v="3"/>
    <x v="0"/>
    <n v="5"/>
    <s v="MATARAM"/>
    <s v="LOMBOK BARAT TENGAH"/>
    <s v="PRY"/>
    <s v="REG"/>
    <s v="AO"/>
    <s v="NEW SALES"/>
    <s v="1P INET"/>
    <s v="102 | FOLLOW UP COMPLETED"/>
    <s v="RBS-Regional 3"/>
    <d v="2026-10-03T09:22:40"/>
    <d v="2026-10-15T12:04:52"/>
    <n v="69403468"/>
    <m/>
    <n v="172603792364"/>
    <s v="YAYASAN PONPES DARISSUFFAH DAHE"/>
    <s v="ODP-PYA-FAC/14 FAC/D02/14.01"/>
    <s v="WO065628007"/>
    <m/>
    <m/>
    <m/>
    <n v="116.352053"/>
    <n v="-8.7611553999999998"/>
    <s v="|MC40002|MYIA-005936537520/POI/SINTIAWATI/081929315652/pondokpesantrenmujur@gmail.com"/>
    <s v="MYIB_ASSISTANT"/>
    <m/>
    <m/>
    <m/>
    <m/>
    <m/>
    <m/>
    <m/>
    <m/>
    <s v="Management Janji"/>
    <s v="2026-10-10 08:00:00 | Tanggal pemasangan : 10 OKTOBER 2026 Jam pemasangan : pagi/siang Info Tambahan : Hubungi pelanggan dulu sebelum ke lokasi terima kasih"/>
    <s v="FCC"/>
    <d v="2026-03-10T09:25:53"/>
    <d v="2026-10-10T08:00:00"/>
    <s v="Kendala Lainnya"/>
    <s v="REVOKE"/>
    <s v="LOMBOK TENGAH"/>
    <s v="NO ADDON"/>
    <m/>
    <s v="Follow Up Revoke Completed, New Order ID : SC1002638315"/>
    <s v="HSI Bisnis Promo Hari Pelanggan Nasional PSB 70% - 200 Mbps"/>
    <s v="INDIBIZ"/>
    <m/>
    <m/>
    <d v="2026-10-10T08:00:00"/>
    <s v="2026-10-10 08:00:00 | Tanggal pemasangan : 10 OKTOBER 2026 Jam pemasangan : pagi/siang Info Tambahan : Hubungi pelanggan dulu sebelum ke lokasi terima kasih"/>
    <m/>
    <m/>
    <m/>
    <e v="#NUM!"/>
    <e v="#NUM!"/>
    <x v="1"/>
    <x v="0"/>
  </r>
  <r>
    <n v="34"/>
    <n v="1002621319"/>
    <n v="3"/>
    <x v="0"/>
    <n v="5"/>
    <s v="MATARAM"/>
    <s v="LOMBOK BARAT TENGAH"/>
    <s v="PRY"/>
    <s v="REG"/>
    <s v="AO"/>
    <s v="NEW SALES"/>
    <s v="1P INET"/>
    <s v="102 | FOLLOW UP COMPLETED"/>
    <s v="RBS-Regional 3"/>
    <d v="2026-10-04T10:58:41"/>
    <d v="2026-10-06T09:30:14"/>
    <n v="69403835"/>
    <m/>
    <n v="172603792380"/>
    <s v="Toko Rano Dinata"/>
    <s v="ODP-PYA-FBL/06 FBL/D01/06.01"/>
    <s v="WO065695476"/>
    <m/>
    <m/>
    <m/>
    <n v="116.31309304386301"/>
    <n v="-8.8024313504861595"/>
    <s v="MD|MYDB-20261003270206|SC00001/MC00046|Toko Rano Dinata|087797095783"/>
    <s v="MYDIGIBIZPARTNER"/>
    <m/>
    <m/>
    <m/>
    <m/>
    <m/>
    <m/>
    <m/>
    <m/>
    <s v="Management Janji"/>
    <s v="2026-10-05 11:00:00 | Nama PIC: bp rano Notel: 087797095783 Tanggal: 5/10/2026 Jam Pasang: Pagi Note: Hubungi sebelum ke lokasi, terimakasih.  "/>
    <s v="FCC"/>
    <d v="2026-04-10T11:24:52"/>
    <d v="2026-10-05T11:00:00"/>
    <m/>
    <s v="REVOKE"/>
    <s v="LOMBOK TENGAH"/>
    <s v="NO ADDON"/>
    <m/>
    <s v="Follow Up Revoke Completed, New Order ID : SC1002623606"/>
    <s v="HSI Bisnis PSB 70% - 150 Mbps"/>
    <s v="INDIBIZ"/>
    <m/>
    <m/>
    <d v="2026-10-05T11:00:00"/>
    <s v="2026-10-05 11:00:00 | Nama PIC: bp rano Notel: 087797095783 Tanggal: 5/10/2026 Jam Pasang: Pagi Note: Hubungi sebelum ke lokasi, terimakasih.  "/>
    <m/>
    <m/>
    <m/>
    <e v="#NUM!"/>
    <e v="#NUM!"/>
    <x v="1"/>
    <x v="0"/>
  </r>
  <r>
    <n v="35"/>
    <n v="1002624744"/>
    <n v="3"/>
    <x v="0"/>
    <n v="5"/>
    <s v="MATARAM"/>
    <s v="LOMBOK BARAT TENGAH"/>
    <s v="PRY"/>
    <s v="REG"/>
    <s v="AO"/>
    <s v="NEW SALES"/>
    <m/>
    <s v="7 | OSS - PROVISIONING ISSUED"/>
    <s v="RBS-Regional 3"/>
    <d v="2026-10-06T15:25:44"/>
    <d v="2026-10-08T08:06:12"/>
    <n v="69405218"/>
    <m/>
    <n v="172603792512"/>
    <s v="Giri Rose Boutique Hotel"/>
    <s v="ODP-PYA-FBG/10"/>
    <s v="WO065882665"/>
    <m/>
    <m/>
    <m/>
    <n v="116.285090446472"/>
    <n v="-8.8926930500268195"/>
    <s v="RBS HSI |Rian Puja Atmawikarsa | 406910 | TREG 3 | Giri Rose Boutique Hotel | 087865228227| 081916022212|HSI BISNIS 200 MBPS"/>
    <s v="Amex"/>
    <m/>
    <m/>
    <m/>
    <m/>
    <m/>
    <m/>
    <m/>
    <m/>
    <s v="Management Janji"/>
    <s v="2026-10-08 08:00:00|M Janji : 07 Oktober 2026 Jam Pasang : Pagi 09:00 Note : hubungi pelanggan jika ingin kelokasi |40981182|MYDITA"/>
    <s v="FCC"/>
    <d v="2026-06-10T15:40:35"/>
    <d v="2026-10-08T08:00:00"/>
    <m/>
    <s v="PI"/>
    <s v="LOMBOK TENGAH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8:00:00"/>
    <s v="2026-10-08 08:00:00|M Janji : 07 Oktober 2026 Jam Pasang : Pagi 09:00 Note : hubungi pelanggan jika ingin kelokasi |40981182|MYDITA"/>
    <m/>
    <m/>
    <m/>
    <e v="#NUM!"/>
    <e v="#NUM!"/>
    <x v="1"/>
    <x v="0"/>
  </r>
  <r>
    <n v="36"/>
    <n v="1002625600"/>
    <n v="3"/>
    <x v="0"/>
    <n v="5"/>
    <s v="MATARAM"/>
    <s v="LOMBOK BARAT TENGAH"/>
    <s v="PRY"/>
    <s v="REG"/>
    <s v="AO"/>
    <s v="NEW SALES"/>
    <m/>
    <s v="7 | OSS - PROVISIONING ISSUED"/>
    <s v="RBS-Regional 3"/>
    <d v="2026-10-07T10:24:48"/>
    <d v="2026-10-10T11:34:08"/>
    <n v="69405544"/>
    <m/>
    <n v="172603791344"/>
    <s v="Giri Rose Boutique Hotel"/>
    <s v="ODP-PYA-FBG/10"/>
    <s v="WO066094937"/>
    <m/>
    <m/>
    <m/>
    <n v="116.28613998780401"/>
    <n v="-8.8925721571295302"/>
    <s v="RBS HSI |Rian Puja Atmawikarsa | 406910 | TREG 3 | Giri Rose Boutique Hotel | 087865228227| 081916022212|HSI BISNIS 300 MBPS"/>
    <s v="Amex"/>
    <m/>
    <m/>
    <m/>
    <m/>
    <m/>
    <m/>
    <m/>
    <m/>
    <s v="Management Janji"/>
    <s v="2026-10-10 11:00:00|Nama PIC : Giri Rose Boutique Hotel No HP : 087865228227 Alt :  M Janji : 10/10/2026 Jam Pasang : 08.00  - 13:00  NoteÃ‚Â :  hubungi terlebih dahulu sebelum ke lokasi, terima kasih.|40981184|MYDITA"/>
    <s v="FCC"/>
    <d v="2026-07-10T10:25:27"/>
    <d v="2026-10-10T11:00:00"/>
    <m/>
    <s v="PI"/>
    <s v="LOMBOK TENGAH"/>
    <s v="NO ADDON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11:00:00"/>
    <s v="2026-10-10 11:00:00|Nama PIC : Giri Rose Boutique Hotel No HP : 087865228227 Alt :  M Janji : 10/10/2026 Jam Pasang : 08.00  - 13:00  NoteÃ‚Â :  hubungi terlebih dahulu sebelum ke lokasi, terima kasih.|40981184|MYDITA"/>
    <m/>
    <m/>
    <m/>
    <e v="#NUM!"/>
    <e v="#NUM!"/>
    <x v="1"/>
    <x v="0"/>
  </r>
  <r>
    <n v="37"/>
    <n v="1002628503"/>
    <n v="3"/>
    <x v="0"/>
    <n v="5"/>
    <s v="MATARAM"/>
    <s v="LOMBOK BARAT TENGAH"/>
    <s v="PRY"/>
    <s v="REG"/>
    <s v="AO"/>
    <s v="NEW SALES"/>
    <s v="1P INET"/>
    <s v="OSS - FALLOUT"/>
    <s v="RBS-Regional 3"/>
    <d v="2026-10-08T17:22:34"/>
    <d v="2026-10-12T16:12:01"/>
    <n v="69406844"/>
    <m/>
    <n v="172603791874"/>
    <s v="UD. PRIMA MAHSUN"/>
    <s v="ODP-PYA-FAP/20 FAP/D03/20.01"/>
    <s v="WO066041828"/>
    <m/>
    <m/>
    <m/>
    <n v="116.34478634895601"/>
    <n v="-8.6302558087695491"/>
    <s v="|MC40299|MYIA-067804359524/POI/mahsun/081916792597/mahsuncun78@gmail.com"/>
    <s v="MYIB_ASSISTANT"/>
    <m/>
    <m/>
    <m/>
    <m/>
    <m/>
    <m/>
    <m/>
    <m/>
    <s v="Management Janji"/>
    <s v="2026-10-09 15:00:00 | Nama Pic : BP MAHSUN No Hp Pic : 081916792597 Jam Pemasangan : 08:00 - 12.00 Tanggal Pemasangan : JUMAT 09 OKTOBER 2026 Info Tambahan : Hubungi pelanggan sebelum datang ke lokasi"/>
    <s v="FCC"/>
    <d v="2026-08-10T17:25:16"/>
    <d v="2026-10-09T15:00:00"/>
    <s v="FALLOUT HOMEPASS"/>
    <s v="FO_WFM"/>
    <s v="LOMBOK TENGAH"/>
    <s v="NO ADDON"/>
    <m/>
    <s v="Provisioning Failed|WFM|INF009782370|salah tagging"/>
    <s v="HSI Bisnis Khusus Winback PSB 70% - 100 Mbps (ONT Dual Band)"/>
    <s v="INDIBIZ"/>
    <m/>
    <m/>
    <d v="2026-10-09T15:00:00"/>
    <s v="2026-10-09 15:00:00 | Nama Pic : BP MAHSUN No Hp Pic : 081916792597 Jam Pemasangan : 08:00 - 12.00 Tanggal Pemasangan : JUMAT 09 OKTOBER 2026 Info Tambahan : Hubungi pelanggan sebelum datang ke lokasi"/>
    <m/>
    <m/>
    <m/>
    <e v="#NUM!"/>
    <e v="#NUM!"/>
    <x v="1"/>
    <x v="0"/>
  </r>
  <r>
    <n v="38"/>
    <n v="1002638315"/>
    <n v="3"/>
    <x v="0"/>
    <n v="5"/>
    <s v="MATARAM"/>
    <s v="LOMBOK BARAT TENGAH"/>
    <s v="PRY"/>
    <s v="REG"/>
    <s v="AO"/>
    <s v="NEW SALES"/>
    <m/>
    <s v="OSS - FALLOUT"/>
    <s v="RBS-Regional 3"/>
    <d v="2026-10-15T12:04:53"/>
    <d v="2026-10-15T18:57:07"/>
    <n v="69403468"/>
    <m/>
    <n v="172603792568"/>
    <s v="YAYASAN PONPES DARISSUFFAH DAHE"/>
    <s v="ODP-PYA-FBK/02"/>
    <s v="WO066469070"/>
    <m/>
    <m/>
    <m/>
    <n v="116.3524017"/>
    <n v="-8.7609615000000005"/>
    <s v="|MC40002|MYIA-005936537520/POI/SINTIAWATI/081929315652/pondokpesantrenmujur@gmail.com"/>
    <s v="Sales Profesional"/>
    <m/>
    <m/>
    <m/>
    <m/>
    <m/>
    <m/>
    <m/>
    <m/>
    <s v="Management Janji"/>
    <s v="2026-10-10 08:00:00 | Tanggal pemasangan : 10 OKTOBER 2026  Jam pemasangan : pagi/siang  Info Tambahan : Hubungi pelanggan dulu sebelum ke lokasi  terima kasih"/>
    <s v="FCC"/>
    <s v="15-10-2026 12:10:11"/>
    <m/>
    <s v="Kendala Pelanggan"/>
    <s v="FO_WFM"/>
    <s v="LOMBOK TENGAH"/>
    <s v="NO ADDON"/>
    <m/>
    <s v="Provisioning Failed|WFM|INF009835289|PRK_-8.7562817,116.3515741_lnjut bsok di lokasi sep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7:00:00"/>
    <s v="2026-10-10 08:00:00 | Tanggal pemasangan : 10 OKTOBER 2026  Jam pemasangan : pagi/siang  Info Tambahan : Hubungi pelanggan dulu sebelum ke lokasi  terima kasih"/>
    <m/>
    <m/>
    <m/>
    <e v="#NUM!"/>
    <e v="#NUM!"/>
    <x v="1"/>
    <x v="0"/>
  </r>
  <r>
    <n v="39"/>
    <n v="1002627372"/>
    <n v="3"/>
    <x v="0"/>
    <n v="5"/>
    <s v="MATARAM"/>
    <s v="LOMBOK BARAT TENGAH"/>
    <s v="PRY"/>
    <s v="REG"/>
    <s v="AO"/>
    <s v="NEW SALES"/>
    <s v="1P INET"/>
    <s v="9 | WFM - UN-SCS"/>
    <s v="RBS-Regional 3"/>
    <d v="2026-10-08T10:12:37"/>
    <d v="2026-10-08T10:12:38"/>
    <n v="69400480"/>
    <m/>
    <m/>
    <s v="KITAB HOMESTAY"/>
    <m/>
    <s v="WO065293746"/>
    <m/>
    <m/>
    <m/>
    <n v="116.29940000000001"/>
    <n v="-8.8912200000000006"/>
    <s v="|MC40002|MYIA-013594188285/POI/KITAB/087763123703/tigahomestay@gmail.com"/>
    <s v="MYIB_ASSISTANT"/>
    <m/>
    <m/>
    <m/>
    <m/>
    <m/>
    <m/>
    <m/>
    <m/>
    <s v="Management Janji"/>
    <s v="2026-09-30 08:00:00 | Waktu pemasnagan : 30 September 2026 Jam pemasangan : 08.00 - 12.00 Mohon hubungi pelanggan sebelum ke lokasi  Terima kasih "/>
    <s v="FCC"/>
    <d v="2026-08-10T10:26:33"/>
    <d v="2026-09-30T00:00:00"/>
    <m/>
    <s v="UNSC"/>
    <s v="LOMBOK TENGAH"/>
    <s v="NO ADDON"/>
    <m/>
    <s v="Inprogress Alpro, SC Lama : SC1002612837"/>
    <s v="HSI Bisnis Promo Hari Pelanggan Nasional PSB 70% - 100 Mbps"/>
    <s v="INDIBIZ"/>
    <m/>
    <m/>
    <d v="2026-09-30T08:00:00"/>
    <s v="2026-09-30 08:00:00 | Waktu pemasnagan : 30 September 2026 Jam pemasangan : 08.00 - 12.00 Mohon hubungi pelanggan sebelum ke lokasi  Terima kasih "/>
    <m/>
    <m/>
    <m/>
    <e v="#NUM!"/>
    <e v="#NUM!"/>
    <x v="1"/>
    <x v="0"/>
  </r>
  <r>
    <n v="40"/>
    <n v="1002637630"/>
    <n v="3"/>
    <x v="0"/>
    <n v="5"/>
    <s v="MATARAM"/>
    <s v="LOMBOK BARAT TENGAH"/>
    <s v="PRY"/>
    <s v="REG"/>
    <s v="AO"/>
    <s v="NEW SALES"/>
    <s v="1P INET"/>
    <s v="MIE - SEND SURVEY"/>
    <s v="RBS-Regional 3"/>
    <d v="2026-10-15T07:58:40"/>
    <d v="2026-10-15T08:00:01"/>
    <n v="69410473"/>
    <m/>
    <n v="172603791936"/>
    <s v="PT. SANTAI MASSAGE SPA"/>
    <s v="ODP-PYA-FAS/18 FAS/D01/18.01"/>
    <s v="WO066445403"/>
    <m/>
    <m/>
    <m/>
    <n v="116.2771383"/>
    <n v="-8.8917631999999998"/>
    <s v="|MN01470|MYIA-020446269515/POI/MARILIS/087795085101/santaimassagelombok@gmail.com"/>
    <s v="MYIB_ASSISTANT"/>
    <m/>
    <m/>
    <m/>
    <m/>
    <m/>
    <m/>
    <m/>
    <m/>
    <s v="Management Janji"/>
    <s v="2026-10-16 08:00:00 | Tanggal : 16 Oktober 2026 Jam : pagi (AKTIVASI) Hubungi pelanggan sebelum ke lokasi "/>
    <s v="FCC"/>
    <s v="15-10-2026 08:10:05"/>
    <d v="2026-10-16T08:00:00"/>
    <m/>
    <s v="SURVEY_NEW_MANJA"/>
    <s v="LOMBOK TENGAH"/>
    <s v="NO ADDON"/>
    <m/>
    <s v="MIE - SEND SURVEY"/>
    <s v="HSI Bisnis PSB 70% - 200 Mbps"/>
    <s v="INDIBIZ"/>
    <m/>
    <m/>
    <d v="2026-10-16T08:00:00"/>
    <s v="2026-10-16 08:00:00 | Tanggal : 16 Oktober 2026 Jam : pagi (AKTIVASI) Hubungi pelanggan sebelum ke lokasi "/>
    <m/>
    <m/>
    <m/>
    <e v="#NUM!"/>
    <e v="#NUM!"/>
    <x v="1"/>
    <x v="0"/>
  </r>
  <r>
    <n v="41"/>
    <n v="1002624841"/>
    <n v="3"/>
    <x v="0"/>
    <n v="5"/>
    <s v="MATARAM"/>
    <s v="LOMBOK BARAT TENGAH"/>
    <s v="PRY"/>
    <s v="REG"/>
    <s v="AO"/>
    <s v="NEW SALES"/>
    <m/>
    <s v="CANCEL COMPLETED"/>
    <s v="RBS-Regional 3"/>
    <d v="2026-10-06T15:49:05"/>
    <d v="2026-10-10T02:00:19"/>
    <n v="69405256"/>
    <m/>
    <n v="172603792513"/>
    <s v="Giri Rose Boutique Hotel"/>
    <s v="ODP-PYA-FBG/10"/>
    <m/>
    <m/>
    <m/>
    <m/>
    <n v="116.285858"/>
    <n v="-8.8928619999999992"/>
    <s v="RBS HSI |Rian Puja Atmawikarsa | 406910 | TREG 3 | Giri Rose Boutique Hotel | 087865228227| 081916022212|HSI BISNIS 200 MBPS"/>
    <s v="Amex"/>
    <m/>
    <m/>
    <m/>
    <m/>
    <m/>
    <m/>
    <m/>
    <m/>
    <m/>
    <m/>
    <m/>
    <d v="2026-06-10T15:55:41"/>
    <m/>
    <m/>
    <s v="REJECT_FCC"/>
    <s v="LOMBOK TENGAH"/>
    <s v="NO ADDON"/>
    <m/>
    <s v="Order dicancel oleh SYSTEM remark : CANCEL ORDER by System : pelanggan belum melakukan upload dokumen melebihi 3 hari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Order dicancel oleh SYSTEM remark : CANCEL ORDER by System : pelanggan belum melakukan upload dokumen melebihi 3 hari"/>
    <m/>
    <m/>
    <m/>
    <m/>
    <m/>
    <e v="#NUM!"/>
    <e v="#NUM!"/>
    <x v="1"/>
    <x v="0"/>
  </r>
  <r>
    <n v="42"/>
    <n v="1002630870"/>
    <n v="3"/>
    <x v="0"/>
    <n v="5"/>
    <s v="MATARAM"/>
    <s v="LOMBOK TIMUR UTARA"/>
    <s v="MBG"/>
    <s v="REG"/>
    <s v="AO"/>
    <s v="NEW SALES"/>
    <s v="1P INET"/>
    <s v="Completed (PS)"/>
    <s v="RBS-Regional 3"/>
    <d v="2026-10-10T12:31:35"/>
    <d v="2026-10-12T14:49:46"/>
    <n v="69407852"/>
    <m/>
    <n v="172620205128"/>
    <s v="Hai Lombok"/>
    <s v="ODP-MBG-FAE/35 FAE/D03/35.01"/>
    <s v="WO066151936"/>
    <m/>
    <m/>
    <m/>
    <n v="116.42188310623099"/>
    <n v="-8.5883461456235608"/>
    <s v="MD|MYDB-20261010270556|SC00001/MC00149|Hai Lombok|082341683625"/>
    <s v="MYDIGIBIZPARTNER"/>
    <m/>
    <m/>
    <m/>
    <m/>
    <m/>
    <m/>
    <m/>
    <m/>
    <s v="Management Janji"/>
    <s v="2026-10-11 11:00:00 | Nama PIC : Bp Bahari No HP : 082341683625 No Alt : - M Janji : 11 Oktober  2026 Jam Pasang : Pagi / Siang Note : hubungi pelanggan jika ingin kelokasi "/>
    <s v="FCC"/>
    <d v="2026-10-10T12:40:11"/>
    <d v="2026-10-11T11:00:00"/>
    <m/>
    <s v="PS"/>
    <s v="LOMBOK TIMUR"/>
    <s v="NO ADDON"/>
    <n v="20261012"/>
    <s v="Completed"/>
    <s v="HSI Bisnis Promo Hari Pelanggan Nasional PSB 70% - 150 Mbps"/>
    <s v="INDIBIZ"/>
    <m/>
    <m/>
    <d v="2026-10-11T11:00:00"/>
    <s v="2026-10-11 11:00:00 | Nama PIC : Bp Bahari No HP : 082341683625 No Alt : - M Janji : 11 Oktober  2026 Jam Pasang : Pagi / Siang Note : hubungi pelanggan jika ingin kelokasi "/>
    <n v="2026"/>
    <n v="10"/>
    <n v="12"/>
    <d v="2026-10-12T00:00:00"/>
    <n v="0.54166666666424135"/>
    <x v="0"/>
    <x v="0"/>
  </r>
  <r>
    <n v="43"/>
    <n v="1002636601"/>
    <n v="3"/>
    <x v="0"/>
    <n v="5"/>
    <s v="MATARAM"/>
    <s v="LOMBOK TIMUR UTARA"/>
    <s v="MBG"/>
    <s v="REG"/>
    <s v="AO"/>
    <s v="NEW SALES"/>
    <s v="1P INET"/>
    <s v="Completed (PS)"/>
    <s v="RBS-Regional 3"/>
    <d v="2026-10-14T12:01:35"/>
    <d v="2026-10-15T21:28:14"/>
    <n v="69410057"/>
    <m/>
    <n v="172620205133"/>
    <s v="Al hidayah ummat sejahtera"/>
    <s v="ODP-MBG-FAE/34 FAE/D03/34.01"/>
    <s v="WO066396211"/>
    <m/>
    <m/>
    <m/>
    <n v="116.421911604702"/>
    <n v="-8.5883912318785605"/>
    <s v="MD|MYDB-20261014270715|SC00001/MC00149|Al hidayah ummat sejahtera|087763193054"/>
    <s v="MYDIGIBIZPARTNER"/>
    <m/>
    <m/>
    <m/>
    <m/>
    <m/>
    <m/>
    <m/>
    <m/>
    <s v="Management Janji"/>
    <s v="2026-10-15 08:00:00 | Tanggal Pemasangan : 15 Oktober 2026 Jam pemasangan : 08.00 12.00 Info Tambahan : Hubungi pelanggan dulu sebelum ke lokasi terima kasih."/>
    <s v="FCC"/>
    <s v="14-10-2026 12:24:54"/>
    <d v="2026-10-15T08:00:00"/>
    <m/>
    <s v="PS"/>
    <s v="LOMBOK TIMUR"/>
    <s v="NO ADDON"/>
    <n v="20261015"/>
    <s v="Completed"/>
    <s v="HSI Bisnis Promo Hari Pelanggan Nasional PSB 70% - 300 Mbps"/>
    <s v="INDIBIZ"/>
    <m/>
    <m/>
    <d v="2026-10-15T08:00:00"/>
    <s v="2026-10-15 08:00:00 | Tanggal Pemasangan : 15 Oktober 2026 Jam pemasangan : 08.00 12.00 Info Tambahan : Hubungi pelanggan dulu sebelum ke lokasi terima kasih."/>
    <n v="2026"/>
    <n v="10"/>
    <n v="15"/>
    <d v="2026-10-15T00:00:00"/>
    <n v="-0.33333333333575865"/>
    <x v="0"/>
    <x v="0"/>
  </r>
  <r>
    <n v="44"/>
    <n v="1002638417"/>
    <n v="3"/>
    <x v="0"/>
    <n v="5"/>
    <s v="MATARAM"/>
    <s v="LOMBOK TIMUR UTARA"/>
    <s v="MBG"/>
    <s v="REG"/>
    <s v="AO"/>
    <s v="NEW SALES"/>
    <s v="1P INET"/>
    <s v="MIE - SEND SURVEY"/>
    <s v="RBS-Regional 3"/>
    <d v="2026-10-15T13:11:41"/>
    <d v="2026-10-15T13:14:06"/>
    <n v="69410782"/>
    <m/>
    <n v="172620205136"/>
    <s v="Miranda Rental PS5"/>
    <s v="ODP-MBG-FAC/85 FAC/D10/85.01"/>
    <s v="WO066475312"/>
    <m/>
    <m/>
    <m/>
    <n v="116.41346"/>
    <n v="-8.6407209999999992"/>
    <s v="|MN00915|MYIA-006326805666/POI/RUDI RAHMAT/08137926959/nioultimate@gmail.com"/>
    <s v="MYIB_ASSISTANT"/>
    <m/>
    <m/>
    <m/>
    <m/>
    <m/>
    <m/>
    <m/>
    <m/>
    <s v="Management Janji"/>
    <s v="2026-10-16 15:00:00 | Jam pemasangan : 08.00 - 12.00 Waktu pemasangan : 15 oktober 2026 Info Tambahan : Hubungi pelanggan dulu sebelum ke lokasi terimakasih"/>
    <s v="FCC"/>
    <s v="15-10-2026 13:25:34"/>
    <d v="2026-10-16T15:00:00"/>
    <m/>
    <s v="SURVEY_NEW_MANJA"/>
    <s v="LOMBOK TIMUR"/>
    <s v="NO ADDON"/>
    <m/>
    <s v="MIE - SEND SURVEY"/>
    <s v="HSI Bisnis Promo Hari Pelanggan Nasional PSB 70% - 100 Mbps Dual Band"/>
    <s v="INDIBIZ"/>
    <m/>
    <m/>
    <d v="2026-10-16T15:00:00"/>
    <s v="2026-10-16 15:00:00 | Jam pemasangan : 08.00 - 12.00 Waktu pemasangan : 15 oktober 2026 Info Tambahan : Hubungi pelanggan dulu sebelum ke lokasi terimakasih"/>
    <m/>
    <m/>
    <m/>
    <e v="#NUM!"/>
    <e v="#NUM!"/>
    <x v="1"/>
    <x v="0"/>
  </r>
  <r>
    <n v="45"/>
    <n v="1002617999"/>
    <n v="3"/>
    <x v="0"/>
    <n v="5"/>
    <s v="MATARAM"/>
    <s v="LOMBOK TIMUR UTARA"/>
    <s v="SEL"/>
    <s v="REG"/>
    <s v="AO"/>
    <s v="NEW SALES"/>
    <s v="1P INET"/>
    <s v="Completed (PS)"/>
    <s v="RBS-Regional 3"/>
    <d v="2026-10-01T14:01:40"/>
    <d v="2026-10-02T18:51:51"/>
    <n v="69402420"/>
    <m/>
    <n v="172619203547"/>
    <s v="Toko Wiwin"/>
    <s v="ODP-SEL-FAT/17 FAT/D02/17.01"/>
    <s v="WO065495596"/>
    <m/>
    <m/>
    <m/>
    <n v="116.508950963616"/>
    <n v="-8.7742104745551899"/>
    <s v="MD|MYDB-20261001270110|SC00001/MC00149|Toko Wiwin|081902203306"/>
    <s v="MYDIGIBIZPARTNER"/>
    <m/>
    <m/>
    <m/>
    <m/>
    <m/>
    <m/>
    <m/>
    <m/>
    <s v="Management Janji"/>
    <s v="2026-10-03 11:00:00 | Tgl pemasangan : 3 Oktober 2026 Jam pemasangan : siang Info Tambahan : Hubungi pelanggan dulu sebelum ke lokasi terimakasih  "/>
    <s v="FCC"/>
    <d v="2026-01-10T14:10:17"/>
    <d v="2026-10-03T11:00:00"/>
    <m/>
    <s v="PS"/>
    <s v="LOMBOK TIMUR"/>
    <s v="NO ADDON"/>
    <n v="20261002"/>
    <s v="Completed"/>
    <s v="HSI Bisnis Promo Hari Pelanggan Nasional PSB 70% - 150 Mbps"/>
    <s v="INDIBIZ"/>
    <m/>
    <m/>
    <d v="2026-10-03T11:00:00"/>
    <s v="2026-10-03 11:00:00 | Tgl pemasangan : 3 Oktober 2026 Jam pemasangan : siang Info Tambahan : Hubungi pelanggan dulu sebelum ke lokasi terimakasih  "/>
    <n v="2026"/>
    <n v="10"/>
    <n v="2"/>
    <d v="2026-10-02T00:00:00"/>
    <n v="-1.4583333333357587"/>
    <x v="0"/>
    <x v="0"/>
  </r>
  <r>
    <n v="46"/>
    <n v="1002617134"/>
    <n v="3"/>
    <x v="0"/>
    <n v="5"/>
    <s v="MATARAM"/>
    <s v="LOMBOK TIMUR UTARA"/>
    <s v="SEL"/>
    <s v="REG"/>
    <s v="AO"/>
    <s v="NEW SALES"/>
    <s v="1P INET"/>
    <s v="Completed (PS)"/>
    <s v="RBS-Regional 3"/>
    <d v="2026-10-01T09:38:35"/>
    <d v="2026-10-01T20:41:31"/>
    <n v="69402106"/>
    <m/>
    <n v="172619203309"/>
    <s v="Toko Efendi"/>
    <s v="ODP-SEL-FAU/38"/>
    <s v="WO065464563"/>
    <m/>
    <m/>
    <m/>
    <n v="116.47214300930401"/>
    <n v="-8.8049368383438704"/>
    <s v="MD|MYDB-20260930269994|SC00001/MC00149|Toko Efendi|082340824804"/>
    <s v="MYDIGIBIZPARTNER"/>
    <m/>
    <m/>
    <m/>
    <m/>
    <m/>
    <m/>
    <m/>
    <m/>
    <s v="Management Janji"/>
    <s v="2026-10-03 11:00:00 | M Janji : (02/OKTOBER/2026) jam Pasang : 09:00 Note : hubungi pelanggan jika ingin kelokasi "/>
    <s v="FCC"/>
    <d v="2026-01-10T09:55:47"/>
    <d v="2026-10-03T11:00:00"/>
    <m/>
    <s v="PS"/>
    <s v="LOMBOK TIMUR"/>
    <s v="NO ADDON"/>
    <n v="20261001"/>
    <s v="Completed"/>
    <s v="HSI Bisnis Promo Hari Pelanggan Nasional PSB 70% - 100 Mbps"/>
    <s v="INDIBIZ"/>
    <m/>
    <m/>
    <d v="2026-10-03T11:00:00"/>
    <s v="2026-10-03 11:00:00 | M Janji : (02/OKTOBER/2026) jam Pasang : 09:00 Note : hubungi pelanggan jika ingin kelokasi "/>
    <n v="2026"/>
    <n v="10"/>
    <n v="1"/>
    <d v="2026-10-01T00:00:00"/>
    <n v="-2.4583333333357587"/>
    <x v="0"/>
    <x v="0"/>
  </r>
  <r>
    <n v="47"/>
    <n v="1002620545"/>
    <n v="3"/>
    <x v="0"/>
    <n v="5"/>
    <s v="MATARAM"/>
    <s v="LOMBOK TIMUR UTARA"/>
    <s v="SEL"/>
    <s v="REG"/>
    <s v="AO"/>
    <s v="NEW SALES"/>
    <s v="1P INET"/>
    <s v="Completed (PS)"/>
    <s v="RBS-Regional 3"/>
    <d v="2026-10-02T17:10:39"/>
    <d v="2026-10-06T10:27:52"/>
    <n v="69403341"/>
    <m/>
    <n v="172619203554"/>
    <s v="KANTOR DESA SEPAPAN"/>
    <s v="ODP-SEL-FAU/17 FAU/D01/17.01"/>
    <s v="WO065603668"/>
    <m/>
    <m/>
    <m/>
    <n v="116.472752206027"/>
    <n v="-8.7741713749654409"/>
    <s v="MD|MYDB-20261002270193|EC40001/MC40003|KANTOR DESA SEPAPAN|081997740111"/>
    <s v="MYDIGIBIZPARTNER"/>
    <m/>
    <m/>
    <m/>
    <m/>
    <m/>
    <m/>
    <m/>
    <m/>
    <s v="Management Janji"/>
    <s v="2026-10-05 08:00:00 | Waktu pemasnagan : 3 Oktober 2026 Jam pemasangan : 08.00 - 12.00 Mohon hubungi pelanggan sebelum ke lokasi  Terima kasih"/>
    <s v="FCC"/>
    <d v="2026-02-10T17:39:54"/>
    <d v="2026-10-05T08:00:00"/>
    <m/>
    <s v="PS"/>
    <s v="LOMBOK TIMUR"/>
    <s v="NO ADDON"/>
    <n v="20261006"/>
    <s v="Completed"/>
    <s v="HSI Bisnis Promo Hari Pelanggan Nasional PSB 70% - 50 Mbps"/>
    <s v="INDIBIZ"/>
    <m/>
    <m/>
    <d v="2026-10-05T08:00:00"/>
    <s v="2026-10-05 08:00:00 | Waktu pemasnagan : 3 Oktober 2026 Jam pemasangan : 08.00 - 12.00 Mohon hubungi pelanggan sebelum ke lokasi  Terima kasih"/>
    <n v="2026"/>
    <n v="10"/>
    <n v="6"/>
    <d v="2026-10-06T00:00:00"/>
    <n v="0.66666666666424135"/>
    <x v="0"/>
    <x v="0"/>
  </r>
  <r>
    <n v="48"/>
    <n v="1002630465"/>
    <n v="3"/>
    <x v="0"/>
    <n v="5"/>
    <s v="MATARAM"/>
    <s v="LOMBOK TIMUR UTARA"/>
    <s v="SEL"/>
    <s v="REG"/>
    <s v="AO"/>
    <s v="NEW SALES"/>
    <s v="1P INET"/>
    <s v="Completed (PS)"/>
    <s v="RBS-Regional 3"/>
    <d v="2026-10-09T17:16:35"/>
    <d v="2026-10-12T13:40:28"/>
    <n v="69407651"/>
    <m/>
    <n v="172619203562"/>
    <s v="YAYASAN PONPES MIFTAHUL ABROR NW"/>
    <s v="ODP-SEL-FAU/32 FAU/D03/32.01"/>
    <s v="WO066114648"/>
    <m/>
    <m/>
    <m/>
    <n v="116.45550900000001"/>
    <n v="-8.7761259999999996"/>
    <s v="|MN00843|MYIA-086926026335/POI/Mahsar/085921705446/b4liputri@gmail.com"/>
    <s v="MYIB_ASSISTANT"/>
    <m/>
    <m/>
    <m/>
    <m/>
    <m/>
    <m/>
    <m/>
    <m/>
    <s v="Management Janji"/>
    <s v="2026-10-12 11:00:00 | Nama Pic : bp Mahsar No Hp Pic : 085921705446 No alt : - Jam Pemasangan : pagi  Tanggal Pemasangan : 12 Oktober 2026"/>
    <s v="FCC"/>
    <d v="2026-09-10T17:25:25"/>
    <d v="2026-10-12T11:00:00"/>
    <m/>
    <s v="PS"/>
    <s v="LOMBOK TIMUR"/>
    <s v="NO ADDON"/>
    <n v="20261012"/>
    <s v="Completed"/>
    <s v="HSI Bisnis Promo Hari Pelanggan Nasional PSB 70% - 200 Mbps"/>
    <s v="INDIBIZ"/>
    <m/>
    <m/>
    <d v="2026-10-12T11:00:00"/>
    <s v="2026-10-12 11:00:00 | Nama Pic : bp Mahsar No Hp Pic : 085921705446 No alt : - Jam Pemasangan : pagi  Tanggal Pemasangan : 12 Oktober 2026"/>
    <n v="2026"/>
    <n v="10"/>
    <n v="12"/>
    <d v="2026-10-12T00:00:00"/>
    <n v="-0.45833333333575865"/>
    <x v="0"/>
    <x v="0"/>
  </r>
  <r>
    <n v="49"/>
    <n v="1002635720"/>
    <n v="3"/>
    <x v="0"/>
    <n v="5"/>
    <s v="MATARAM"/>
    <s v="LOMBOK TIMUR UTARA"/>
    <s v="SEL"/>
    <s v="REG"/>
    <s v="AO"/>
    <s v="NEW SALES"/>
    <s v="1P INET"/>
    <s v="7 | OSS - PROVISIONING ISSUED"/>
    <s v="RBS-Regional 3"/>
    <d v="2026-10-13T16:58:39"/>
    <d v="2026-10-14T15:24:04"/>
    <n v="69409671"/>
    <m/>
    <n v="172619203571"/>
    <s v="TOKO MIDA"/>
    <s v="ODP-SEL-FAL/07 FAL/D01/07.01"/>
    <s v="WO066357086"/>
    <m/>
    <m/>
    <m/>
    <n v="116.65872819721601"/>
    <n v="-8.5041465352127101"/>
    <s v="MD|MYDB-20261013270703|EC40001/MC40003|TOKO MIDA|081928037440"/>
    <s v="MYDIGIBIZPARTNER"/>
    <m/>
    <m/>
    <m/>
    <m/>
    <m/>
    <m/>
    <m/>
    <m/>
    <s v="Management Janji"/>
    <s v="2026-10-14 15:00:00 | Nama PIC : Ibu Mida No HP : 081928037440 No Alt : - M Janji : 14 Okt 2026 Jam Pasang : Pagi / Siang Note : hubungi pelanggan jika ingin ke lokasi, terima kasih"/>
    <s v="FCC"/>
    <s v="13-10-2026 17:09:57"/>
    <d v="2026-10-14T15:00:00"/>
    <m/>
    <s v="PI"/>
    <s v="LOMBOK TIMUR"/>
    <s v="NO ADDON"/>
    <m/>
    <s v="Provisioning Issued"/>
    <s v="HSI Bisnis Promo Hari Pelanggan Nasional PSB 70% - 150 Mbps"/>
    <s v="INDIBIZ"/>
    <m/>
    <m/>
    <d v="2026-10-14T15:00:00"/>
    <s v="2026-10-14 15:00:00 | Nama PIC : Ibu Mida No HP : 081928037440 No Alt : - M Janji : 14 Okt 2026 Jam Pasang : Pagi / Siang Note : hubungi pelanggan jika ingin ke lokasi, terima kasih"/>
    <m/>
    <m/>
    <m/>
    <e v="#NUM!"/>
    <e v="#NUM!"/>
    <x v="1"/>
    <x v="0"/>
  </r>
  <r>
    <n v="50"/>
    <n v="1002635413"/>
    <n v="3"/>
    <x v="0"/>
    <n v="5"/>
    <s v="MATARAM"/>
    <s v="LOMBOK TIMUR UTARA"/>
    <s v="SEL"/>
    <s v="REG"/>
    <s v="AO"/>
    <s v="NEW SALES"/>
    <s v="1P INET"/>
    <s v="OSS - FALLOUT"/>
    <s v="RBS-Regional 3"/>
    <d v="2026-10-13T15:23:35"/>
    <d v="2026-10-15T19:23:23"/>
    <n v="69409549"/>
    <m/>
    <n v="172619203569"/>
    <s v="TOKO HUDA"/>
    <s v="ODP-SEL-FBC/05 FBC/D01/05.01"/>
    <s v="WO066347491"/>
    <m/>
    <m/>
    <m/>
    <n v="116.57232519239101"/>
    <n v="-8.6475367897431994"/>
    <s v="MD|MYDB-20261012270630|EC40001/MC40003|TOKO HUDA|0895326961450"/>
    <s v="MYDIGIBIZPARTNER"/>
    <m/>
    <m/>
    <m/>
    <m/>
    <m/>
    <m/>
    <m/>
    <m/>
    <s v="Management Janji"/>
    <s v="2026-10-14 15:00:00 | Manja : 14 Okt 2026 Jam : Pagi (08.00) Note : Hubungi pelanggan terlebih dahulu"/>
    <s v="FCC"/>
    <s v="13-10-2026 15:24:55"/>
    <d v="2026-10-14T15:00:00"/>
    <m/>
    <s v="FO_UIM"/>
    <s v="LOMBOK TIMUR"/>
    <s v="NETMONK"/>
    <m/>
    <s v="Provisioning Failed|UIM|INF009814873|1029:Reservation not found for Broadband CFS with Reservation ID : 39612527411"/>
    <s v="HSI Bisnis Bundling Netmonk Promo 2026 PSB 70% - 200 Mbps"/>
    <s v="INDIBIZ"/>
    <m/>
    <m/>
    <d v="2026-10-14T15:00:00"/>
    <s v="2026-10-14 15:00:00 | Manja : 14 Okt 2026 Jam : Pagi (08.00) Note : Hubungi pelanggan terlebih dahulu"/>
    <m/>
    <m/>
    <m/>
    <e v="#NUM!"/>
    <e v="#NUM!"/>
    <x v="1"/>
    <x v="0"/>
  </r>
  <r>
    <n v="51"/>
    <n v="1002635184"/>
    <n v="3"/>
    <x v="0"/>
    <n v="5"/>
    <s v="MATARAM"/>
    <s v="LOMBOK TIMUR UTARA"/>
    <s v="SEL"/>
    <s v="REG"/>
    <s v="AO"/>
    <s v="NEW SALES"/>
    <m/>
    <s v="MYCX - SEND OPEN PAPERLESS"/>
    <s v="RBS-Regional 3"/>
    <d v="2026-10-13T14:18:56"/>
    <d v="2026-10-13T14:20:16"/>
    <n v="69409474"/>
    <m/>
    <n v="172619203567"/>
    <s v="BAPEDA LOMBOK TIMUR 3"/>
    <s v="ODP-SEL-FAP/21"/>
    <m/>
    <m/>
    <m/>
    <m/>
    <n v="116.529256"/>
    <n v="-8.6513089999999995"/>
    <s v="DGS|HSI|AO|RYAN PRATAMA|896616|BAPEDA LOMBOK TIMUR 1|HSI 50MBPS|8113900770"/>
    <s v="Account Manager"/>
    <m/>
    <m/>
    <m/>
    <m/>
    <m/>
    <m/>
    <m/>
    <m/>
    <m/>
    <m/>
    <m/>
    <s v="13-10-2026 14:25:23"/>
    <m/>
    <m/>
    <s v="INPROGRESS_SC"/>
    <s v="LOMBOK TIMUR"/>
    <s v="NO ADDON"/>
    <m/>
    <s v="SEND PAPERLESS OPEN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m/>
    <m/>
    <m/>
    <m/>
    <m/>
    <e v="#NUM!"/>
    <e v="#NUM!"/>
    <x v="1"/>
    <x v="0"/>
  </r>
  <r>
    <n v="52"/>
    <n v="1002618749"/>
    <n v="3"/>
    <x v="0"/>
    <n v="5"/>
    <s v="MATARAM"/>
    <s v="LOMBOK TIMUR UTARA"/>
    <s v="SGG"/>
    <s v="REG"/>
    <s v="AO"/>
    <s v="NEW SALES"/>
    <m/>
    <s v="Completed (PS)"/>
    <s v="RBS-Regional 3"/>
    <d v="2026-10-01T17:42:20"/>
    <d v="2026-10-02T11:10:33"/>
    <n v="69399006"/>
    <m/>
    <n v="172604214410"/>
    <s v="RANIE SHOP"/>
    <s v="ODP-SGG-FAW/53"/>
    <s v="WO065523290"/>
    <m/>
    <m/>
    <m/>
    <n v="116.284406241482"/>
    <n v="-8.2657515630690597"/>
    <s v="MD|MYDB-20260926269733|SC00001/MC00020|RANIE SHOP|08978905427"/>
    <s v="MYDIGIBIZPARTNER"/>
    <m/>
    <m/>
    <m/>
    <m/>
    <m/>
    <m/>
    <m/>
    <m/>
    <s v="Management Janji"/>
    <s v="2026-09-27 11:00:00 | Nama : BP MUHANIS   No Hp : 08978905427  No Alt :   Tgl Pemasangan : 27 September 2026  Interval : PAGI   Note : Hubungi pelanggan terlebih dahulu"/>
    <s v="FCC"/>
    <d v="2026-01-10T17:55:32"/>
    <m/>
    <m/>
    <s v="PS"/>
    <s v="LOMBOK UTARA"/>
    <s v="OCA"/>
    <n v="20261002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1T07:00:00"/>
    <s v="2026-09-27 11:00:00 | Nama : BP MUHANIS   No Hp : 08978905427  No Alt :   Tgl Pemasangan : 27 September 2026  Interval : PAGI   Note : Hubungi pelanggan terlebih dahulu"/>
    <n v="2026"/>
    <n v="10"/>
    <n v="2"/>
    <d v="2026-10-02T00:00:00"/>
    <n v="0.70833333333575865"/>
    <x v="0"/>
    <x v="0"/>
  </r>
  <r>
    <n v="53"/>
    <n v="1002620615"/>
    <n v="3"/>
    <x v="0"/>
    <n v="5"/>
    <s v="MATARAM"/>
    <s v="LOMBOK TIMUR UTARA"/>
    <s v="SGG"/>
    <s v="REG"/>
    <s v="AO"/>
    <s v="NEW SALES"/>
    <m/>
    <s v="Completed (PS)"/>
    <s v="RBS-Regional 3"/>
    <d v="2026-10-02T18:03:23"/>
    <d v="2026-10-02T19:27:25"/>
    <n v="69400343"/>
    <m/>
    <n v="172604214412"/>
    <s v="SDN 2 SAJANG"/>
    <s v="ODP-SGG-FBA/06"/>
    <s v="WO065607906"/>
    <m/>
    <m/>
    <m/>
    <n v="116.49837970999801"/>
    <n v="-8.3339065777651005"/>
    <s v="|MC40309|MYIA-001826692924/POI/Iswandi/085184444419/agam.ambara24@gmail.com"/>
    <s v="Sales Profesional"/>
    <m/>
    <m/>
    <m/>
    <m/>
    <m/>
    <m/>
    <m/>
    <m/>
    <s v="Management Janji"/>
    <s v="2026-09-30 08:00:00 | Nama : BP MOCHAMAD ITRANA   No Hp : 085184444419  No Alt :   Tgl Pemasangan : 29 September 2026  Interval : PAGI   Note : Hubungi pelanggan terlebih dahulu"/>
    <s v="FCC"/>
    <d v="2026-02-10T18:10:46"/>
    <m/>
    <m/>
    <s v="PS"/>
    <s v="LOMBOK UTARA"/>
    <s v="NO ADDON"/>
    <n v="20261002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2T07:00:00"/>
    <s v="2026-09-30 08:00:00 | Nama : BP MOCHAMAD ITRANA   No Hp : 085184444419  No Alt :   Tgl Pemasangan : 29 September 2026  Interval : PAGI   Note : Hubungi pelanggan terlebih dahulu"/>
    <n v="2026"/>
    <n v="10"/>
    <n v="2"/>
    <d v="2026-10-02T00:00:00"/>
    <n v="-0.29166666666424135"/>
    <x v="0"/>
    <x v="0"/>
  </r>
  <r>
    <n v="54"/>
    <n v="1002622466"/>
    <n v="3"/>
    <x v="0"/>
    <n v="5"/>
    <s v="MATARAM"/>
    <s v="LOMBOK TIMUR UTARA"/>
    <s v="SGG"/>
    <s v="REG"/>
    <s v="AO"/>
    <s v="NEW SALES"/>
    <m/>
    <s v="Completed (PS)"/>
    <s v="RBS-Regional 3"/>
    <d v="2026-10-05T13:38:45"/>
    <d v="2026-10-05T14:23:32"/>
    <n v="69403674"/>
    <m/>
    <n v="172604214292"/>
    <s v="TOKO SRC KEMBAR"/>
    <s v="ODP-SGG-FAL/68"/>
    <s v="WO065773944"/>
    <m/>
    <m/>
    <m/>
    <n v="116.0959276"/>
    <n v="-8.4186340000000008"/>
    <s v="MD|MYDB-20260928269913|DN00001/MN01272|TOKO SRC KEMBAR|087855924207"/>
    <s v="MYDIGIBIZPARTNER"/>
    <m/>
    <m/>
    <m/>
    <m/>
    <m/>
    <m/>
    <m/>
    <m/>
    <s v="Management Janji"/>
    <s v="2026-10-04 11:00:00 | Tanggal pemasangan: 04/11//2026  Jam pemasangan : pagi/siang  Info Tambahan : Hubungi pelanggan dulu sebelum ke lokasi.  terima kasih"/>
    <s v="FCC"/>
    <d v="2026-05-10T13:40:15"/>
    <m/>
    <m/>
    <s v="PS"/>
    <s v="LOMBOK UTARA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4 11:00:00 | Tanggal pemasangan: 04/11//2026  Jam pemasangan : pagi/siang  Info Tambahan : Hubungi pelanggan dulu sebelum ke lokasi.  terima kasih"/>
    <n v="2026"/>
    <n v="10"/>
    <n v="5"/>
    <d v="2026-10-05T00:00:00"/>
    <n v="-0.29166666666424135"/>
    <x v="0"/>
    <x v="0"/>
  </r>
  <r>
    <n v="55"/>
    <n v="1002621878"/>
    <n v="3"/>
    <x v="0"/>
    <n v="5"/>
    <s v="MATARAM"/>
    <s v="LOMBOK TIMUR UTARA"/>
    <s v="SGG"/>
    <s v="REG"/>
    <s v="AO"/>
    <s v="NEW SALES"/>
    <m/>
    <s v="Completed (PS)"/>
    <s v="RBS-Regional 3"/>
    <d v="2026-10-05T10:10:01"/>
    <d v="2026-10-05T12:54:32"/>
    <n v="69401070"/>
    <m/>
    <n v="172604214422"/>
    <s v="UD HIRDA"/>
    <s v="ODP-SGG-FBA/20"/>
    <s v="WO065746747"/>
    <m/>
    <m/>
    <m/>
    <n v="116.545543672969"/>
    <n v="-8.38375397798535"/>
    <s v="MD|MYDB-20260929269941|SC00001/MC00222|UD HIRDA|087860132734"/>
    <s v="MYDIGIBIZPARTNER"/>
    <m/>
    <m/>
    <m/>
    <m/>
    <m/>
    <m/>
    <m/>
    <m/>
    <s v="Management Janji"/>
    <s v="2026-10-01 08:00:00 | Nama PIC : HIRDA  No HP : 087860132734  No Alt : arda49572@gmail.com  M Janji : 30  Sept 2026  Jam Pasang : Pagi / Siang  Note : hubungi pelanggan jika ingin kelokasi"/>
    <s v="FCC"/>
    <d v="2026-05-10T10:40:08"/>
    <m/>
    <m/>
    <s v="PS"/>
    <s v="LOMBOK UTARA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1 08:00:00 | Nama PIC : HIRDA  No HP : 087860132734  No Alt : arda49572@gmail.com  M Janji : 30  Sept 2026  Jam Pasang : Pagi / Siang  Note : hubungi pelanggan jika ingin kelokasi"/>
    <n v="2026"/>
    <n v="10"/>
    <n v="5"/>
    <d v="2026-10-05T00:00:00"/>
    <n v="-0.29166666666424135"/>
    <x v="0"/>
    <x v="0"/>
  </r>
  <r>
    <n v="56"/>
    <n v="1002624449"/>
    <n v="3"/>
    <x v="0"/>
    <n v="5"/>
    <s v="MATARAM"/>
    <s v="LOMBOK TIMUR UTARA"/>
    <s v="SGG"/>
    <s v="REG"/>
    <s v="AO"/>
    <s v="NEW SALES"/>
    <m/>
    <s v="Completed (PS)"/>
    <s v="RBS-Regional 3"/>
    <d v="2026-10-06T13:58:57"/>
    <d v="2026-10-09T16:52:11"/>
    <n v="69405087"/>
    <m/>
    <n v="172604214434"/>
    <s v="PT. GLOBAL JET EXPRESS"/>
    <s v="ODP-SGG-FAK/01"/>
    <s v="WO065877227"/>
    <m/>
    <m/>
    <m/>
    <n v="116.1936431"/>
    <n v="-8.3315918999999994"/>
    <s v="|MN02545|/CP ELNA WATI/085739042532 - 087845342217/divisibrpjntexpress@gmail.com"/>
    <s v="Sales Force DBS"/>
    <m/>
    <m/>
    <m/>
    <m/>
    <m/>
    <m/>
    <m/>
    <m/>
    <s v="Management Janji"/>
    <s v="2026-10-08 11:00:00|Nama :BAPA ADI No HP :085739042532 No Alternatif : M Janji : 08/10/2026 Jam Pasang : Pagi NoteÃ‚Â :  Hubungi terlebih dahulu sebelum ke lokasi|40951377|MYDITA"/>
    <s v="FCC"/>
    <d v="2026-06-10T14:25:39"/>
    <d v="2026-10-08T11:00:00"/>
    <m/>
    <s v="PS"/>
    <s v="LOMBOK UTARA"/>
    <s v="NO ADDON"/>
    <n v="20261009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8T11:00:00"/>
    <s v="2026-10-08 11:00:00|Nama :BAPA ADI No HP :085739042532 No Alternatif : M Janji : 08/10/2026 Jam Pasang : Pagi NoteÃ‚Â :  Hubungi terlebih dahulu sebelum ke lokasi|40951377|MYDITA"/>
    <n v="2026"/>
    <n v="10"/>
    <n v="9"/>
    <d v="2026-10-09T00:00:00"/>
    <n v="0.54166666666424135"/>
    <x v="0"/>
    <x v="0"/>
  </r>
  <r>
    <n v="57"/>
    <n v="1002628707"/>
    <n v="3"/>
    <x v="0"/>
    <n v="5"/>
    <s v="MATARAM"/>
    <s v="LOMBOK TIMUR UTARA"/>
    <s v="SGG"/>
    <s v="REG"/>
    <s v="AO"/>
    <s v="NEW SALES"/>
    <s v="1P INET"/>
    <s v="Completed (PS)"/>
    <s v="RBS-Regional 3"/>
    <d v="2026-10-09T07:22:39"/>
    <d v="2026-10-09T15:45:41"/>
    <n v="69406921"/>
    <m/>
    <n v="172604214446"/>
    <s v="SMAN 1 KAYANGAN"/>
    <s v="ODP-SGG-FAW/24 FAW/D03/24.01"/>
    <s v="WO066056789"/>
    <m/>
    <m/>
    <m/>
    <n v="116.260830611857"/>
    <n v="-8.2561354283441997"/>
    <s v="|MC40315|MYIA-097136373178/POI/MARIDIN/081917290020/smankayangan@gmail.com"/>
    <s v="MYIB_ASSISTANT"/>
    <m/>
    <m/>
    <m/>
    <m/>
    <m/>
    <m/>
    <m/>
    <m/>
    <s v="Management Janji"/>
    <s v="2026-10-10 08:00:00 | Nama :MARIDIN No HP :081917290020 No Alternatif : M Janji : 10/09/2026 Jam Pasang : Pagi NoteÃ‚Â :  Hubungi terlebih dahulu sebelum ke lokasi"/>
    <s v="FCC"/>
    <d v="2026-09-10T07:40:56"/>
    <d v="2026-10-10T08:00:00"/>
    <m/>
    <s v="PS"/>
    <s v="LOMBOK UTARA"/>
    <s v="NO ADDON"/>
    <n v="20261009"/>
    <s v="Completed"/>
    <s v="HSI Bisnis Promo Hari Pelanggan Nasional PSB 70% - 50 Mbps"/>
    <s v="INDIBIZ"/>
    <m/>
    <m/>
    <d v="2026-10-10T08:00:00"/>
    <s v="2026-10-10 08:00:00 | Nama :MARIDIN No HP :081917290020 No Alternatif : M Janji : 10/09/2026 Jam Pasang : Pagi NoteÃ‚Â :  Hubungi terlebih dahulu sebelum ke lokasi"/>
    <n v="2026"/>
    <n v="10"/>
    <n v="9"/>
    <d v="2026-10-09T00:00:00"/>
    <n v="-1.3333333333357587"/>
    <x v="0"/>
    <x v="0"/>
  </r>
  <r>
    <n v="58"/>
    <n v="1002628980"/>
    <n v="3"/>
    <x v="0"/>
    <n v="5"/>
    <s v="MATARAM"/>
    <s v="LOMBOK TIMUR UTARA"/>
    <s v="SGG"/>
    <s v="REG"/>
    <s v="AO"/>
    <s v="NEW SALES"/>
    <m/>
    <s v="Completed (PS)"/>
    <s v="RBS-Regional 3"/>
    <d v="2026-10-09T09:37:38"/>
    <d v="2026-10-13T11:26:36"/>
    <n v="69407069"/>
    <m/>
    <n v="172604214447"/>
    <s v="PT. TIRTA BUMI GILI"/>
    <s v="ODP-SGG-FAF/22"/>
    <s v="WO066072166"/>
    <m/>
    <m/>
    <m/>
    <n v="116.0794964"/>
    <n v="-8.4057028999999996"/>
    <s v="|MN02545|/CP PAK JUAN RESHA/081282393322 - 081316884312/tirtabumigili@jhlcollections.com"/>
    <s v="Sales Force DBS"/>
    <m/>
    <m/>
    <m/>
    <m/>
    <m/>
    <m/>
    <m/>
    <m/>
    <s v="Management Janji"/>
    <s v="2026-10-10 08:00:00|Tanggal: 10/10/2026 Jam Pasang: 08.00 - 12.00 Note: Hubungi sebelum ke lokasi, terimakasih.  |40931149|MYDITA"/>
    <s v="FCC"/>
    <d v="2026-09-10T09:39:46"/>
    <d v="2026-10-10T08:00:00"/>
    <m/>
    <s v="PS"/>
    <s v="LOMBOK UTARA"/>
    <s v="NO ADDON"/>
    <n v="20261013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10T08:00:00"/>
    <s v="2026-10-10 08:00:00|Tanggal: 10/10/2026 Jam Pasang: 08.00 - 12.00 Note: Hubungi sebelum ke lokasi, terimakasih.  |40931149|MYDITA"/>
    <n v="2026"/>
    <n v="10"/>
    <n v="13"/>
    <d v="2026-10-13T00:00:00"/>
    <n v="2.6666666666642413"/>
    <x v="2"/>
    <x v="0"/>
  </r>
  <r>
    <n v="59"/>
    <n v="1002630853"/>
    <n v="3"/>
    <x v="0"/>
    <n v="5"/>
    <s v="MATARAM"/>
    <s v="LOMBOK TIMUR UTARA"/>
    <s v="SGG"/>
    <s v="REG"/>
    <s v="AO"/>
    <s v="NEW SALES"/>
    <s v="1P INET"/>
    <s v="Completed (PS)"/>
    <s v="RBS-Regional 3"/>
    <d v="2026-10-10T12:13:35"/>
    <d v="2026-10-12T08:27:15"/>
    <n v="69407849"/>
    <m/>
    <n v="172604214456"/>
    <s v="Toko bagoes"/>
    <s v="ODP-SGG-GCL/06 GCL/F06/06.01"/>
    <s v="WO066150547"/>
    <m/>
    <m/>
    <m/>
    <n v="116.177288778126"/>
    <n v="-8.3572023527801793"/>
    <s v="MD|MYDB-20261001270142|SC00001/MC00149|Toko bagoes|082339889529"/>
    <s v="MYDIGIBIZPARTNER"/>
    <m/>
    <m/>
    <m/>
    <m/>
    <m/>
    <m/>
    <m/>
    <m/>
    <s v="Management Janji"/>
    <s v="2026-10-11 11:00:00 | Nama :BAGOES No HP :082339889529 No Alternatif : M Janji : 11/10/2026 Jam Pasang : Pagi NoteÃ‚Â :  Hubungi terlebih dahulu sebelum ke lokasi"/>
    <s v="FCC"/>
    <d v="2026-10-10T12:24:58"/>
    <d v="2026-10-11T11:00:00"/>
    <m/>
    <s v="PS"/>
    <s v="LOMBOK UTARA"/>
    <s v="NO ADDON"/>
    <n v="20261012"/>
    <s v="Completed"/>
    <s v="HSI Bisnis Promo Hari Pelanggan Nasional PSB 70% - 150 Mbps"/>
    <s v="INDIBIZ"/>
    <m/>
    <m/>
    <d v="2026-10-11T11:00:00"/>
    <s v="2026-10-11 11:00:00 | Nama :BAGOES No HP :082339889529 No Alternatif : M Janji : 11/10/2026 Jam Pasang : Pagi NoteÃ‚Â :  Hubungi terlebih dahulu sebelum ke lokasi"/>
    <n v="2026"/>
    <n v="10"/>
    <n v="12"/>
    <d v="2026-10-12T00:00:00"/>
    <n v="0.54166666666424135"/>
    <x v="0"/>
    <x v="0"/>
  </r>
  <r>
    <n v="60"/>
    <n v="1002631424"/>
    <n v="3"/>
    <x v="0"/>
    <n v="5"/>
    <s v="MATARAM"/>
    <s v="LOMBOK TIMUR UTARA"/>
    <s v="SGG"/>
    <s v="REG"/>
    <s v="AO"/>
    <s v="NEW SALES"/>
    <s v="1P INET"/>
    <s v="Completed (PS)"/>
    <s v="RBS-Regional 3"/>
    <d v="2026-10-11T09:35:41"/>
    <d v="2026-10-15T11:20:34"/>
    <n v="69408116"/>
    <m/>
    <n v="172604214458"/>
    <s v="ALTATECH"/>
    <s v="ODP-SGG-FCLG/08 ODP/D06/08.06"/>
    <s v="WO066189352"/>
    <m/>
    <m/>
    <m/>
    <n v="116.039772"/>
    <n v="-8.3552409999999995"/>
    <s v="|MC40040|MYIA-070518710088/POI/M FAJARUDIN/081243748120/danangsujatmiko456@gmail.com"/>
    <s v="MYIB_ASSISTANT"/>
    <m/>
    <m/>
    <m/>
    <m/>
    <m/>
    <m/>
    <m/>
    <m/>
    <s v="Management Janji"/>
    <s v="2026-10-12 08:00:00 | Tanggal : 12 Oktober 2026 Jam : pagi siang Hubungi pelanggan sebelum ke lokasi "/>
    <s v="FCC"/>
    <d v="2026-11-10T09:40:23"/>
    <d v="2026-10-12T08:00:00"/>
    <m/>
    <s v="PS"/>
    <s v="LOMBOK UTARA"/>
    <s v="NO ADDON"/>
    <n v="20261015"/>
    <s v="Completed"/>
    <s v="HSI Bisnis Promo Hari Pelanggan Nasional PSB 70% - 100 Mbps"/>
    <s v="INDIBIZ"/>
    <m/>
    <m/>
    <d v="2026-10-12T08:00:00"/>
    <s v="2026-10-12 08:00:00 | Tanggal : 12 Oktober 2026 Jam : pagi siang Hubungi pelanggan sebelum ke lokasi "/>
    <n v="2026"/>
    <n v="10"/>
    <n v="15"/>
    <d v="2026-10-15T00:00:00"/>
    <n v="2.6666666666642413"/>
    <x v="2"/>
    <x v="0"/>
  </r>
  <r>
    <n v="61"/>
    <n v="1002635837"/>
    <n v="3"/>
    <x v="0"/>
    <n v="5"/>
    <s v="MATARAM"/>
    <s v="LOMBOK TIMUR UTARA"/>
    <s v="SGG"/>
    <s v="REG"/>
    <s v="AO"/>
    <s v="NEW SALES"/>
    <m/>
    <s v="Completed (PS)"/>
    <s v="RBS-Regional 3"/>
    <d v="2026-10-13T18:31:47"/>
    <d v="2026-10-14T08:36:25"/>
    <n v="69405999"/>
    <m/>
    <n v="172604214474"/>
    <s v="Alma Gili Trawangan"/>
    <s v="ODP-SGG-FAB/40"/>
    <s v="WO066363729"/>
    <m/>
    <m/>
    <m/>
    <n v="116.039900182336"/>
    <n v="-8.3482528789665693"/>
    <s v="MD|MYDB-20261005270319|SC00001/MC00046|Alma Gili Trawangan|082323046498"/>
    <s v="MYDIGIBIZPARTNER"/>
    <m/>
    <m/>
    <m/>
    <m/>
    <m/>
    <m/>
    <m/>
    <m/>
    <s v="Management Janji"/>
    <s v="2026-10-08 15:00:00 | Tanggal pemasangan : 08 Oct 2026  Jam pemasangan : 12.00  Info Tambahan : Hubungi pelanggan dulu sebelum ke Lokasi  terima kasih."/>
    <s v="FCC"/>
    <s v="13-10-2026 18:39:49"/>
    <m/>
    <m/>
    <s v="PS"/>
    <s v="LOMBOK UTARA"/>
    <s v="NO ADDON"/>
    <n v="20261014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13T07:00:00"/>
    <s v="2026-10-08 15:00:00 | Tanggal pemasangan : 08 Oct 2026  Jam pemasangan : 12.00  Info Tambahan : Hubungi pelanggan dulu sebelum ke Lokasi  terima kasih."/>
    <n v="2026"/>
    <n v="10"/>
    <n v="14"/>
    <d v="2026-10-14T00:00:00"/>
    <n v="0.70833333333575865"/>
    <x v="0"/>
    <x v="0"/>
  </r>
  <r>
    <n v="62"/>
    <n v="1002634815"/>
    <n v="3"/>
    <x v="0"/>
    <n v="5"/>
    <s v="MATARAM"/>
    <s v="LOMBOK TIMUR UTARA"/>
    <s v="SGG"/>
    <s v="REG"/>
    <s v="AO"/>
    <s v="NEW SALES"/>
    <m/>
    <s v="Completed (PS)"/>
    <s v="RBS-Regional 3"/>
    <d v="2026-10-13T12:04:40"/>
    <d v="2026-10-13T12:48:21"/>
    <n v="69408103"/>
    <m/>
    <n v="172604214470"/>
    <s v="Toko Pak Hasis"/>
    <s v="ODP-SGG-FAW/30"/>
    <s v="WO066324465"/>
    <m/>
    <m/>
    <m/>
    <n v="116.305021409443"/>
    <n v="-8.23195757578954"/>
    <s v="MD|MYDB-20261010270576|SC00001/MC00149|Toko Pak Hasis|081937217435"/>
    <s v="MYDIGIBIZPARTNER"/>
    <m/>
    <m/>
    <m/>
    <m/>
    <m/>
    <m/>
    <m/>
    <m/>
    <s v="Management Janji"/>
    <s v="2026-10-12 08:00:00 | Tanggal pemasangan : 12 OKTOBER 2026  Jam pemasangan : pagi/siang  Info Tambahan : Hubungi pelanggan dulu sebelum ke lokasi  terima kasih"/>
    <s v="FCC"/>
    <s v="13-10-2026 12:10:23"/>
    <m/>
    <m/>
    <s v="PS"/>
    <s v="LOMBOK UTARA"/>
    <s v="NO ADDON"/>
    <n v="202610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3T07:00:00"/>
    <s v="2026-10-12 08:00:00 | Tanggal pemasangan : 12 OKTOBER 2026  Jam pemasangan : pagi/siang  Info Tambahan : Hubungi pelanggan dulu sebelum ke lokasi  terima kasih"/>
    <n v="2026"/>
    <n v="10"/>
    <n v="13"/>
    <d v="2026-10-13T00:00:00"/>
    <n v="-0.29166666666424135"/>
    <x v="0"/>
    <x v="0"/>
  </r>
  <r>
    <n v="63"/>
    <n v="1002636062"/>
    <n v="3"/>
    <x v="0"/>
    <n v="5"/>
    <s v="MATARAM"/>
    <s v="LOMBOK TIMUR UTARA"/>
    <s v="SGG"/>
    <s v="REG"/>
    <s v="AO"/>
    <s v="NEW SALES"/>
    <m/>
    <s v="Completed (PS)"/>
    <s v="RBS-Regional 3"/>
    <d v="2026-10-14T09:00:29"/>
    <d v="2026-10-14T18:28:31"/>
    <n v="69407080"/>
    <m/>
    <n v="172604214475"/>
    <s v="ENEA FAMILY VILLAS"/>
    <s v="ODP-SGG-FAP/17"/>
    <s v="WO066378609"/>
    <m/>
    <m/>
    <m/>
    <n v="116.084694045158"/>
    <n v="-8.3593654604841205"/>
    <s v="RBS|HSI|AO|MN01272|ENEA FAMILY VILLAS|87701835439;085338518942|HSI BISNIS 100MBPS"/>
    <s v="Sales Profesional"/>
    <m/>
    <m/>
    <m/>
    <m/>
    <m/>
    <m/>
    <m/>
    <m/>
    <s v="Management Janji"/>
    <s v="2026-10-10 15:00:00|Tanggal pemasangan: 10/10/2026  Jam pemasangan : pagi / siang  Info Tambahan : Hubungi pelanggan dulu sebelum ke lokasi  terima kasih.|40921089|MYDITA"/>
    <s v="FCC"/>
    <s v="14-10-2026 09:10:15"/>
    <m/>
    <m/>
    <s v="PS"/>
    <s v="LOMBOK UTARA"/>
    <s v="NO ADDON"/>
    <n v="202610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4T07:00:00"/>
    <s v="2026-10-10 15:00:00|Tanggal pemasangan: 10/10/2026  Jam pemasangan : pagi / siang  Info Tambahan : Hubungi pelanggan dulu sebelum ke lokasi  terima kasih.|40921089|MYDITA"/>
    <n v="2026"/>
    <n v="10"/>
    <n v="14"/>
    <d v="2026-10-14T00:00:00"/>
    <n v="-0.29166666666424135"/>
    <x v="0"/>
    <x v="0"/>
  </r>
  <r>
    <n v="64"/>
    <n v="1002636811"/>
    <n v="3"/>
    <x v="0"/>
    <n v="5"/>
    <s v="MATARAM"/>
    <s v="LOMBOK TIMUR UTARA"/>
    <s v="SGG"/>
    <s v="REG"/>
    <s v="AO"/>
    <s v="NEW SALES"/>
    <m/>
    <s v="Completed (PS)"/>
    <s v="RBS-Regional 3"/>
    <d v="2026-10-14T13:37:44"/>
    <d v="2026-10-14T18:50:38"/>
    <n v="69405861"/>
    <m/>
    <n v="172604214476"/>
    <s v="ENEA FAMILY VILLAS 2"/>
    <s v="ODP-SGG-FAP/46"/>
    <s v="WO066406954"/>
    <m/>
    <m/>
    <m/>
    <n v="116.078"/>
    <n v="-8.3637099999999993"/>
    <s v="RBS|HSI|AO|MN01272|ENEA FAMILY VILLAS 2|87701835439;085338518942|HSI BISNIS 100MBPS"/>
    <s v="Sales Profesional"/>
    <m/>
    <m/>
    <m/>
    <m/>
    <m/>
    <m/>
    <m/>
    <m/>
    <s v="Management Janji"/>
    <s v="2026-10-09 15:00:00|Nama PIC : ENEA FAMILY VILLAS 2  No HP : 085711543576  No Alt : -  M Janji : Rabu 09 oktober  2026  Jam Pasang : Pagi / Siang  Note : hubungi pelanggan jika ingin ke lokasi, terima kasih.  |40951377|MYDITA"/>
    <s v="FCC"/>
    <s v="14-10-2026 13:39:48"/>
    <m/>
    <m/>
    <s v="PS"/>
    <s v="LOMBOK UTARA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7:00:00"/>
    <s v="2026-10-09 15:00:00|Nama PIC : ENEA FAMILY VILLAS 2  No HP : 085711543576  No Alt : -  M Janji : Rabu 09 oktober  2026  Jam Pasang : Pagi / Siang  Note : hubungi pelanggan jika ingin ke lokasi, terima kasih.  |40951377|MYDITA"/>
    <n v="2026"/>
    <n v="10"/>
    <n v="14"/>
    <d v="2026-10-14T00:00:00"/>
    <n v="-0.29166666666424135"/>
    <x v="0"/>
    <x v="0"/>
  </r>
  <r>
    <n v="65"/>
    <n v="1002621062"/>
    <n v="3"/>
    <x v="0"/>
    <n v="5"/>
    <s v="MATARAM"/>
    <s v="LOMBOK TIMUR UTARA"/>
    <s v="SGG"/>
    <s v="REG"/>
    <s v="AO"/>
    <s v="NEW SALES"/>
    <s v="1P INET"/>
    <s v="102 | FOLLOW UP COMPLETED"/>
    <s v="RBS-Regional 3"/>
    <d v="2026-10-03T14:53:34"/>
    <d v="2026-10-05T13:38:44"/>
    <n v="69403674"/>
    <m/>
    <n v="172604214416"/>
    <s v="TOKO SRC KEMBAR"/>
    <s v="ODP-SGG-FAT/01 FAT/D01/01.01"/>
    <s v="WO065659401"/>
    <m/>
    <m/>
    <m/>
    <n v="116.098117008805"/>
    <n v="-8.41501912195878"/>
    <s v="MD|MYDB-20260928269913|DN00001/MN01272|TOKO SRC KEMBAR|087855924207"/>
    <s v="MYDIGIBIZPARTNER"/>
    <m/>
    <m/>
    <m/>
    <m/>
    <m/>
    <m/>
    <m/>
    <m/>
    <s v="Management Janji"/>
    <s v="2026-10-04 11:00:00 | Tanggal pemasangan: 04/11//2026 Jam pemasangan : pagi/siang Info Tambahan : Hubungi pelanggan dulu sebelum ke lokasi. terima kasih"/>
    <s v="FCC"/>
    <d v="2026-03-10T14:55:23"/>
    <d v="2026-10-04T11:00:00"/>
    <m/>
    <s v="REVOKE"/>
    <s v="LOMBOK UTARA"/>
    <s v="NO ADDON"/>
    <m/>
    <s v="Follow Up Revoke Completed, New Order ID : SC1002622466"/>
    <s v="HSI Bisnis Promo Hari Pelanggan Nasional PSB 70% - 100 Mbps"/>
    <s v="INDIBIZ"/>
    <m/>
    <m/>
    <d v="2026-10-04T11:00:00"/>
    <s v="2026-10-04 11:00:00 | Tanggal pemasangan: 04/11//2026 Jam pemasangan : pagi/siang Info Tambahan : Hubungi pelanggan dulu sebelum ke lokasi. terima kasih"/>
    <m/>
    <m/>
    <m/>
    <e v="#NUM!"/>
    <e v="#NUM!"/>
    <x v="1"/>
    <x v="0"/>
  </r>
  <r>
    <n v="66"/>
    <n v="1002626609"/>
    <n v="3"/>
    <x v="0"/>
    <n v="5"/>
    <s v="MATARAM"/>
    <s v="LOMBOK TIMUR UTARA"/>
    <s v="SGG"/>
    <s v="REG"/>
    <s v="AO"/>
    <s v="NEW SALES"/>
    <s v="1P INET"/>
    <s v="102 | FOLLOW UP COMPLETED"/>
    <s v="RBS-Regional 3"/>
    <d v="2026-10-07T15:38:40"/>
    <d v="2026-10-13T18:31:47"/>
    <n v="69405999"/>
    <m/>
    <n v="172604214299"/>
    <s v="Alma Gili Trawangan"/>
    <s v="ODP-SGG-FAX/11"/>
    <s v="WO065953196"/>
    <m/>
    <m/>
    <m/>
    <n v="116.0392489"/>
    <n v="-8.3496699999999997"/>
    <s v="MD|MYDB-20261005270319|SC00001/MC00046|Alma Gili Trawangan|082323046498"/>
    <s v="MYDIGIBIZPARTNER"/>
    <m/>
    <m/>
    <m/>
    <m/>
    <m/>
    <m/>
    <m/>
    <m/>
    <s v="Management Janji"/>
    <s v="2026-10-08 15:00:00 | Tanggal pemasangan : 08 Oct 2026 Jam pemasangan : 12.00 Info Tambahan : Hubungi pelanggan dulu sebelum ke Lokasi terima kasih."/>
    <s v="FCC"/>
    <d v="2026-07-10T15:55:12"/>
    <d v="2026-10-08T15:00:00"/>
    <m/>
    <s v="REVOKE"/>
    <s v="LOMBOK UTARA"/>
    <s v="NO ADDON"/>
    <m/>
    <s v="Follow Up Revoke Completed, New Order ID : SC1002635837"/>
    <s v="HSI Bisnis PSB 70% - 150 Mbps"/>
    <s v="INDIBIZ"/>
    <m/>
    <m/>
    <d v="2026-10-08T15:00:00"/>
    <s v="2026-10-08 15:00:00 | Tanggal pemasangan : 08 Oct 2026 Jam pemasangan : 12.00 Info Tambahan : Hubungi pelanggan dulu sebelum ke Lokasi terima kasih."/>
    <m/>
    <m/>
    <m/>
    <e v="#NUM!"/>
    <e v="#NUM!"/>
    <x v="1"/>
    <x v="0"/>
  </r>
  <r>
    <n v="67"/>
    <n v="1002626176"/>
    <n v="3"/>
    <x v="0"/>
    <n v="5"/>
    <s v="MATARAM"/>
    <s v="LOMBOK TIMUR UTARA"/>
    <s v="SGG"/>
    <s v="REG"/>
    <s v="AO"/>
    <s v="NEW SALES"/>
    <m/>
    <s v="102 | FOLLOW UP COMPLETED"/>
    <s v="RBS-Regional 3"/>
    <d v="2026-10-07T13:39:10"/>
    <d v="2026-10-14T13:37:44"/>
    <n v="69405861"/>
    <m/>
    <n v="172604214439"/>
    <s v="ENEA FAMILY VILLAS 2"/>
    <s v="ODP-SGG-FAP/46"/>
    <s v="WO066046725"/>
    <m/>
    <m/>
    <m/>
    <n v="116.08570987837901"/>
    <n v="-8.3581702398271194"/>
    <s v="RBS|HSI|AO|MN01272|ENEA FAMILY VILLAS 2|87701835439;085338518942|HSI BISNIS 100MBPS"/>
    <s v="Sales Profesional"/>
    <m/>
    <m/>
    <m/>
    <m/>
    <m/>
    <m/>
    <m/>
    <m/>
    <s v="Management Janji"/>
    <s v="2026-10-09 15:00:00|Nama PIC : ENEA FAMILY VILLAS 2 No HP : 085711543576 No Alt : - M Janji : Rabu 09 oktober  2026 Jam Pasang : Pagi / Siang Note : hubungi pelanggan jika ingin ke lokasi, terima kasih. |40951377|MYDITA"/>
    <s v="FCC"/>
    <d v="2026-07-10T13:40:16"/>
    <d v="2026-10-09T15:00:00"/>
    <s v="Kendala Lainnya"/>
    <s v="REVOKE"/>
    <s v="LOMBOK UTARA"/>
    <s v="NO ADDON"/>
    <m/>
    <s v="Follow Up Revoke Completed, New Order ID : SC1002636811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9T15:00:00"/>
    <s v="2026-10-09 15:00:00|Nama PIC : ENEA FAMILY VILLAS 2 No HP : 085711543576 No Alt : - M Janji : Rabu 09 oktober  2026 Jam Pasang : Pagi / Siang Note : hubungi pelanggan jika ingin ke lokasi, terima kasih. |40951377|MYDITA"/>
    <m/>
    <m/>
    <m/>
    <e v="#NUM!"/>
    <e v="#NUM!"/>
    <x v="1"/>
    <x v="0"/>
  </r>
  <r>
    <n v="68"/>
    <n v="1002629017"/>
    <n v="3"/>
    <x v="0"/>
    <n v="5"/>
    <s v="MATARAM"/>
    <s v="LOMBOK TIMUR UTARA"/>
    <s v="SGG"/>
    <s v="REG"/>
    <s v="AO"/>
    <s v="NEW SALES"/>
    <m/>
    <s v="102 | FOLLOW UP COMPLETED"/>
    <s v="RBS-Regional 3"/>
    <d v="2026-10-09T09:48:47"/>
    <d v="2026-10-14T09:00:28"/>
    <n v="69407080"/>
    <m/>
    <n v="172604214448"/>
    <s v="ENEA FAMILY VILLAS"/>
    <s v="ODP-SGG-FAP/46"/>
    <s v="WO066111643"/>
    <m/>
    <m/>
    <m/>
    <n v="116.085817184207"/>
    <n v="-8.3581630802593203"/>
    <s v="RBS|HSI|AO|MN01272|ENEA FAMILY VILLAS|87701835439;085338518942|HSI BISNIS 100MBPS"/>
    <s v="Sales Profesional"/>
    <m/>
    <m/>
    <m/>
    <m/>
    <m/>
    <m/>
    <m/>
    <m/>
    <s v="Management Janji"/>
    <s v="2026-10-10 15:00:00|Tanggal pemasangan: 10/10/2026 Jam pemasangan : pagi / siang Info Tambahan : Hubungi pelanggan dulu sebelum ke lokasi terima kasih.|40921089|MYDITA"/>
    <s v="FCC"/>
    <d v="2026-09-10T09:55:45"/>
    <d v="2026-10-10T15:00:00"/>
    <m/>
    <s v="REVOKE"/>
    <s v="LOMBOK UTARA"/>
    <s v="NO ADDON"/>
    <m/>
    <s v="Follow Up Revoke Completed, New Order ID : SC1002636062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15:00:00"/>
    <s v="2026-10-10 15:00:00|Tanggal pemasangan: 10/10/2026 Jam pemasangan : pagi / siang Info Tambahan : Hubungi pelanggan dulu sebelum ke lokasi terima kasih.|40921089|MYDITA"/>
    <m/>
    <m/>
    <m/>
    <e v="#NUM!"/>
    <e v="#NUM!"/>
    <x v="1"/>
    <x v="0"/>
  </r>
  <r>
    <n v="69"/>
    <n v="1002631414"/>
    <n v="3"/>
    <x v="0"/>
    <n v="5"/>
    <s v="MATARAM"/>
    <s v="LOMBOK TIMUR UTARA"/>
    <s v="SGG"/>
    <s v="REG"/>
    <s v="AO"/>
    <s v="NEW SALES"/>
    <s v="1P INET"/>
    <s v="102 | FOLLOW UP COMPLETED"/>
    <s v="RBS-Regional 3"/>
    <d v="2026-10-11T09:19:39"/>
    <d v="2026-10-13T12:04:39"/>
    <n v="69408103"/>
    <m/>
    <n v="172604214457"/>
    <s v="Toko Pak Hasis"/>
    <s v="ODP-SGG-FAW/31 FAW/D05/31.01"/>
    <s v="WO066188613"/>
    <m/>
    <m/>
    <m/>
    <n v="116.300802826881"/>
    <n v="-8.2345119637562902"/>
    <s v="MD|MYDB-20261010270576|SC00001/MC00149|Toko Pak Hasis|081937217435"/>
    <s v="MYDIGIBIZPARTNER"/>
    <m/>
    <m/>
    <m/>
    <m/>
    <m/>
    <m/>
    <m/>
    <m/>
    <s v="Management Janji"/>
    <s v="2026-10-12 08:00:00 | Tanggal pemasangan : 12 OKTOBER 2026 Jam pemasangan : pagi/siang Info Tambahan : Hubungi pelanggan dulu sebelum ke lokasi terima kasih"/>
    <s v="FCC"/>
    <d v="2026-11-10T09:25:12"/>
    <d v="2026-10-12T08:00:00"/>
    <m/>
    <s v="REVOKE"/>
    <s v="LOMBOK UTARA"/>
    <s v="NO ADDON"/>
    <m/>
    <s v="Follow Up Revoke Completed, New Order ID : SC1002634815"/>
    <s v="HSI Bisnis Promo Hari Pelanggan Nasional PSB 70% - 100 Mbps"/>
    <s v="INDIBIZ"/>
    <m/>
    <m/>
    <d v="2026-10-12T08:00:00"/>
    <s v="2026-10-12 08:00:00 | Tanggal pemasangan : 12 OKTOBER 2026 Jam pemasangan : pagi/siang Info Tambahan : Hubungi pelanggan dulu sebelum ke lokasi terima kasih"/>
    <m/>
    <m/>
    <m/>
    <e v="#NUM!"/>
    <e v="#NUM!"/>
    <x v="1"/>
    <x v="0"/>
  </r>
  <r>
    <n v="70"/>
    <n v="1002635368"/>
    <n v="3"/>
    <x v="0"/>
    <n v="5"/>
    <s v="MATARAM"/>
    <s v="LOMBOK TIMUR UTARA"/>
    <s v="SGG"/>
    <s v="REG"/>
    <s v="AO"/>
    <s v="NEW SALES"/>
    <m/>
    <s v="100 | REVOKE COMPLETED"/>
    <s v="RBS-Regional 3"/>
    <d v="2026-10-13T15:11:12"/>
    <d v="2026-10-14T08:40:57"/>
    <n v="69407080"/>
    <m/>
    <n v="172604214471"/>
    <s v="ENEA FAMILY VILLAS"/>
    <s v="ODP-SGG-FAP/17"/>
    <s v="WO066346514"/>
    <m/>
    <m/>
    <m/>
    <n v="116.0846475"/>
    <n v="-8.3593136999999995"/>
    <s v="RBS|HSI|AO|MN01272|ENEA FAMILY VILLAS|87701835439;085338518942|HSI BISNIS 100MBPS"/>
    <s v="Sales Profesional"/>
    <m/>
    <m/>
    <m/>
    <m/>
    <m/>
    <m/>
    <m/>
    <m/>
    <s v="Management Janji"/>
    <s v="2026-10-10 15:00:00|Tanggal pemasangan: 10/10/2026  Jam pemasangan : pagi / siang  Info Tambahan : Hubungi pelanggan dulu sebelum ke lokasi  terima kasih.|40921089|MYDITA"/>
    <s v="FCC"/>
    <s v="13-10-2026 15:24:55"/>
    <m/>
    <m/>
    <s v="REVOKE"/>
    <s v="LOMBOK UTARA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3T07:00:00"/>
    <s v="2026-10-10 15:00:00|Tanggal pemasangan: 10/10/2026  Jam pemasangan : pagi / siang  Info Tambahan : Hubungi pelanggan dulu sebelum ke lokasi  terima kasih.|40921089|MYDITA"/>
    <m/>
    <m/>
    <m/>
    <e v="#NUM!"/>
    <e v="#NUM!"/>
    <x v="1"/>
    <x v="0"/>
  </r>
  <r>
    <n v="71"/>
    <n v="1002637829"/>
    <n v="3"/>
    <x v="0"/>
    <n v="5"/>
    <s v="MATARAM"/>
    <s v="LOMBOK TIMUR UTARA"/>
    <s v="SGG"/>
    <s v="REG"/>
    <s v="AO"/>
    <s v="NEW SALES"/>
    <s v="1P INET"/>
    <s v="8 | OSS - PONR"/>
    <s v="RBS-Regional 3"/>
    <d v="2026-10-15T09:28:35"/>
    <d v="2026-10-15T19:44:52"/>
    <n v="69410554"/>
    <m/>
    <n v="172604214483"/>
    <s v="TOKO SRC DEDY"/>
    <s v="ODP-SGG-FCLF/03 FCL//F06/03.03"/>
    <s v="WO066452201"/>
    <m/>
    <m/>
    <m/>
    <n v="116.05391299999999"/>
    <n v="-8.4101392999999902"/>
    <s v="MD|MYDB-20261013270686|DN00001/MN01272|TOKO SRC DEDY|081936173551"/>
    <s v="MYDIGIBIZPARTNER"/>
    <m/>
    <m/>
    <m/>
    <m/>
    <m/>
    <m/>
    <m/>
    <m/>
    <s v="Management Janji"/>
    <s v="2026-10-16 08:00:00 | Nama PIC : murdan No HP : 081936173551 Alt :  M Janji : 15 November 2024 Jam Pasang : 08.00 - 13:00  NoteÃ‚Â :  hubungi terlebih dahulu sebelum kelokasi "/>
    <s v="FCC"/>
    <s v="15-10-2026 09:40:08"/>
    <d v="2026-10-16T08:00:00"/>
    <m/>
    <s v="ACT_COM"/>
    <s v="LOMBOK UTARA"/>
    <s v="NO ADDON"/>
    <m/>
    <s v="PONR"/>
    <s v="HSI Bisnis Promo Hari Pelanggan Nasional PSB 70% - 100 Mbps"/>
    <s v="INDIBIZ"/>
    <m/>
    <m/>
    <d v="2026-10-16T08:00:00"/>
    <s v="2026-10-16 08:00:00 | Nama PIC : murdan No HP : 081936173551 Alt :  M Janji : 15 November 2024 Jam Pasang : 08.00 - 13:00  NoteÃ‚Â :  hubungi terlebih dahulu sebelum kelokasi "/>
    <m/>
    <m/>
    <m/>
    <e v="#NUM!"/>
    <e v="#NUM!"/>
    <x v="1"/>
    <x v="0"/>
  </r>
  <r>
    <n v="72"/>
    <n v="1002637742"/>
    <n v="3"/>
    <x v="0"/>
    <n v="5"/>
    <s v="MATARAM"/>
    <s v="LOMBOK TIMUR UTARA"/>
    <s v="SGG"/>
    <s v="REG"/>
    <s v="AO"/>
    <s v="NEW SALES"/>
    <m/>
    <s v="MIE - SEND SURVEY"/>
    <s v="RBS-Regional 3"/>
    <d v="2026-10-15T09:03:45"/>
    <d v="2026-10-15T11:30:31"/>
    <n v="69410501"/>
    <m/>
    <n v="172604214482"/>
    <s v="SCALLYWAGS BEACH CLUB &amp; RESORT"/>
    <s v="ODP-SGG-FAP/31"/>
    <s v="WO066465153"/>
    <m/>
    <m/>
    <m/>
    <n v="116.08707680000001"/>
    <n v="-8.3644508999999996"/>
    <s v="RBS|HSI|MC00069|SCALLYWAGS BEACH CLUB &amp; RESORT|81325889709|HSI BISNIS 100MBPS"/>
    <s v="Sales Profesional"/>
    <m/>
    <m/>
    <m/>
    <m/>
    <m/>
    <m/>
    <m/>
    <m/>
    <s v="Management Janji"/>
    <s v="2026-10-16 08:00:00|Tanggal Pemasangan : 16 Oktober 2026 Jam pemasangan : 08.00 12.00 Info Tambahan : Hubungi pelanggan dulu sebelum ke lokasi terima kasih.|40971401|MYDITA"/>
    <s v="FCC"/>
    <s v="15-10-2026 09:10:19"/>
    <d v="2026-10-16T08:00:00"/>
    <m/>
    <s v="SURVEY_NEW_MANJA"/>
    <s v="LOMBOK UTARA"/>
    <s v="NO ADDON"/>
    <m/>
    <s v="MIE - SEND SURVEY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10-16T08:00:00"/>
    <s v="2026-10-16 08:00:00|Tanggal Pemasangan : 16 Oktober 2026 Jam pemasangan : 08.00 12.00 Info Tambahan : Hubungi pelanggan dulu sebelum ke lokasi terima kasih.|40971401|MYDITA"/>
    <m/>
    <m/>
    <m/>
    <e v="#NUM!"/>
    <e v="#NUM!"/>
    <x v="1"/>
    <x v="0"/>
  </r>
  <r>
    <n v="73"/>
    <n v="1002626134"/>
    <n v="3"/>
    <x v="0"/>
    <n v="5"/>
    <s v="MATARAM"/>
    <s v="LOMBOK TIMUR UTARA"/>
    <s v="SGG"/>
    <s v="REG"/>
    <s v="AO"/>
    <s v="NEW SALES"/>
    <m/>
    <s v="CANCEL COMPLETED"/>
    <s v="RBS-Regional 3"/>
    <d v="2026-10-07T13:30:53"/>
    <d v="2026-10-08T18:11:14"/>
    <n v="69405834"/>
    <m/>
    <n v="172604214438"/>
    <s v="ENEA FAMILY VILLAS"/>
    <s v="ODP-SGG-FAP/46"/>
    <m/>
    <m/>
    <m/>
    <m/>
    <n v="116.0779684"/>
    <n v="-8.3636707000000001"/>
    <s v="RBS|HSI|AO|MN01272|ENEA FAMILY VILLAS|87701835439;085338518942|HSI BISNIS 100MBPS"/>
    <s v="Sales Profesional"/>
    <m/>
    <m/>
    <m/>
    <m/>
    <m/>
    <m/>
    <m/>
    <m/>
    <m/>
    <m/>
    <m/>
    <d v="2026-07-10T13:40:16"/>
    <m/>
    <m/>
    <s v="REJECT_FCC"/>
    <s v="LOMBOK UTARA"/>
    <s v="NO ADDON"/>
    <m/>
    <s v="DECLINE : Decline - Batal Order NENG PUTRI MEILINDA PERMATASARI 40981184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0"/>
  </r>
  <r>
    <n v="74"/>
    <n v="1002619117"/>
    <n v="3"/>
    <x v="0"/>
    <n v="5"/>
    <s v="MATARAM"/>
    <s v="INNER - NUSA TENGGARA"/>
    <s v="MTR"/>
    <s v="REG"/>
    <s v="AO"/>
    <s v="NEW SALES"/>
    <s v="1P INET"/>
    <s v="Completed (PS)"/>
    <s v="RBS-Regional 3"/>
    <d v="2026-10-02T09:23:39"/>
    <d v="2026-10-05T15:33:37"/>
    <n v="69402777"/>
    <m/>
    <n v="172601248263"/>
    <s v="TOKO NAJIB"/>
    <s v="ODP-MTR-FDP/70 FDP/D02/70.01"/>
    <s v="WO065546713"/>
    <m/>
    <m/>
    <m/>
    <n v="116.122366860508"/>
    <n v="-8.5432598658307803"/>
    <s v="MD|MYDB-20261002270147|SC00001/MC00069|TOKO NAJIB|081246330493"/>
    <s v="MYDIGIBIZPARTNER"/>
    <m/>
    <m/>
    <m/>
    <m/>
    <m/>
    <m/>
    <m/>
    <m/>
    <s v="Management Janji"/>
    <s v="2026-10-03 08:00:00 | Nama PIC : BAPAK NAJIB No HP : 081246330493 Alt :  M Janji : (SABTU/3/oktober/2026) jam Pasang : 09:00 Note : hubungi pelanggan jika ingin kelokasi"/>
    <s v="FCC"/>
    <d v="2026-02-10T09:26:25"/>
    <d v="2026-10-03T08:00:00"/>
    <m/>
    <s v="PS"/>
    <s v="X"/>
    <s v="NO ADDON"/>
    <n v="20261005"/>
    <s v="Completed"/>
    <s v="HSI Bisnis Promo Hari Pelanggan Nasional PSB 70% - 50 Mbps"/>
    <s v="INDIBIZ"/>
    <m/>
    <m/>
    <d v="2026-10-03T08:00:00"/>
    <s v="2026-10-03 08:00:00 | Nama PIC : BAPAK NAJIB No HP : 081246330493 Alt :  M Janji : (SABTU/3/oktober/2026) jam Pasang : 09:00 Note : hubungi pelanggan jika ingin kelokasi"/>
    <n v="2026"/>
    <n v="10"/>
    <n v="5"/>
    <d v="2026-10-05T00:00:00"/>
    <n v="1.6666666666642413"/>
    <x v="2"/>
    <x v="1"/>
  </r>
  <r>
    <n v="75"/>
    <n v="1002618926"/>
    <n v="3"/>
    <x v="0"/>
    <n v="5"/>
    <s v="MATARAM"/>
    <s v="INNER - NUSA TENGGARA"/>
    <s v="MTR"/>
    <s v="REG"/>
    <s v="AO"/>
    <s v="NEW SALES"/>
    <s v="1P INET"/>
    <s v="Completed (PS)"/>
    <s v="RBS-Regional 3"/>
    <d v="2026-10-02T08:23:39"/>
    <d v="2026-10-06T15:52:38"/>
    <n v="69402708"/>
    <m/>
    <n v="172601797550"/>
    <s v="LARIS JAYA ELEKTRONIK"/>
    <s v="ODP-MTR-FCLB/55 FCLB/F14/55.14"/>
    <s v="WO065541894"/>
    <m/>
    <m/>
    <m/>
    <n v="116.13216899335301"/>
    <n v="-8.5677338730114894"/>
    <s v="MD|MYDB-20261001270078|SC00001/MC00020|LARIS JAYA ELEKTRONIK|085961149307"/>
    <s v="MYDIGIBIZPARTNER"/>
    <m/>
    <m/>
    <m/>
    <m/>
    <m/>
    <m/>
    <m/>
    <m/>
    <s v="Management Janji"/>
    <s v="2026-10-03 11:00:00 | Nama : BP ALFIAN HADI  No Hp : 085961149307 No Alt :  Tgl Pemasangan : 03 Oktober 2026 Interval : SIANG Note : Hubungi pelanggan terlebih dahulu"/>
    <s v="FCC"/>
    <d v="2026-02-10T08:25:31"/>
    <d v="2026-10-03T11:00:00"/>
    <m/>
    <s v="PS"/>
    <s v="X"/>
    <s v="NETMONK"/>
    <n v="20261006"/>
    <s v="Completed"/>
    <s v="HSI Bisnis Bundling Netmonk PSB 70% - 100 Mbps"/>
    <s v="INDIBIZ"/>
    <m/>
    <m/>
    <d v="2026-10-03T11:00:00"/>
    <s v="2026-10-03 11:00:00 | Nama : BP ALFIAN HADI  No Hp : 085961149307 No Alt :  Tgl Pemasangan : 03 Oktober 2026 Interval : SIANG Note : Hubungi pelanggan terlebih dahulu"/>
    <n v="2026"/>
    <n v="10"/>
    <n v="6"/>
    <d v="2026-10-06T00:00:00"/>
    <n v="2.5416666666642413"/>
    <x v="2"/>
    <x v="1"/>
  </r>
  <r>
    <n v="76"/>
    <n v="1002619938"/>
    <n v="3"/>
    <x v="0"/>
    <n v="5"/>
    <s v="MATARAM"/>
    <s v="INNER - NUSA TENGGARA"/>
    <s v="MTR"/>
    <s v="REG"/>
    <s v="AO"/>
    <s v="NEW SALES"/>
    <m/>
    <s v="Completed (PS)"/>
    <s v="RBS-Regional 3"/>
    <d v="2026-10-02T14:15:27"/>
    <d v="2026-10-02T17:03:48"/>
    <n v="69369262"/>
    <m/>
    <n v="172601248280"/>
    <s v="ComfyZone"/>
    <s v="ODP-MTR-FCB/133"/>
    <s v="WO065580849"/>
    <m/>
    <m/>
    <m/>
    <n v="116.07887685408799"/>
    <n v="-8.5864581538802298"/>
    <s v="|MC40311|MYIA-074776452510/POI/Danny Raffles H Sinaga/081337236842/dannyraffles@gmail.com"/>
    <s v="Sales Force DBS"/>
    <m/>
    <m/>
    <m/>
    <m/>
    <m/>
    <m/>
    <m/>
    <m/>
    <s v="Management Janji"/>
    <s v="2026-08-21 13:00:00 | M janji : siang  Tanggal Pemasangan : 19 /agustus/2026  Note : hubungi pelanggan jika ingin ke lokasi, terima kasih."/>
    <s v="FCC"/>
    <d v="2026-02-10T14:39:55"/>
    <m/>
    <m/>
    <s v="PS"/>
    <s v="X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7:00:00"/>
    <s v="2026-08-21 13:00:00 | M janji : siang  Tanggal Pemasangan : 19 /agustus/2026  Note : hubungi pelanggan jika ingin ke lokasi, terima kasih."/>
    <n v="2026"/>
    <n v="10"/>
    <n v="2"/>
    <d v="2026-10-02T00:00:00"/>
    <n v="-0.29166666666424135"/>
    <x v="0"/>
    <x v="1"/>
  </r>
  <r>
    <n v="77"/>
    <n v="1002622042"/>
    <n v="3"/>
    <x v="0"/>
    <n v="5"/>
    <s v="MATARAM"/>
    <s v="INNER - NUSA TENGGARA"/>
    <s v="MTR"/>
    <s v="REG"/>
    <s v="AO"/>
    <s v="NEW SALES"/>
    <s v="1P INET"/>
    <s v="Completed (PS)"/>
    <s v="RBS-Regional 3"/>
    <d v="2026-10-05T10:50:40"/>
    <d v="2026-10-06T16:16:52"/>
    <n v="69404179"/>
    <m/>
    <n v="172601248322"/>
    <s v="RUANG LAB KOMPUTER LANTAI 3/SMPN 6 MATARAM"/>
    <s v="GCL-MTR-FCLB/13 FCLB/F01/13.01"/>
    <s v="WO065751660"/>
    <m/>
    <m/>
    <m/>
    <n v="116.10332320000001"/>
    <n v="-8.5712813000000008"/>
    <s v="|MC40311|MYIA-093316606655/POI/KURNIAWAN RASYADI/08175777466/kurniawanrasyadi2@gmail.com"/>
    <s v="MYIB_ASSISTANT"/>
    <m/>
    <m/>
    <m/>
    <m/>
    <m/>
    <m/>
    <m/>
    <m/>
    <s v="Management Janji"/>
    <s v="2026-10-06 08:00:00 | Jam Pemasangan : 08:00 - 12.00 Tanggal Pemasangan : SELASA 06 OKTOBER 2026 Info Tambahan : Hubungi pelanggan sebelum datang ke lokasi"/>
    <s v="FCC"/>
    <d v="2026-05-10T11:40:04"/>
    <d v="2026-10-06T08:00:00"/>
    <m/>
    <s v="PS"/>
    <s v="X"/>
    <s v="NO ADDON"/>
    <n v="20261006"/>
    <s v="Completed"/>
    <s v="HSI Bisnis Promo Hari Pelanggan Nasional PSB 70% - 200 Mbps"/>
    <s v="INDIBIZ"/>
    <m/>
    <m/>
    <d v="2026-10-06T08:00:00"/>
    <s v="2026-10-06 08:00:00 | Jam Pemasangan : 08:00 - 12.00 Tanggal Pemasangan : SELASA 06 OKTOBER 2026 Info Tambahan : Hubungi pelanggan sebelum datang ke lokasi"/>
    <n v="2026"/>
    <n v="10"/>
    <n v="6"/>
    <d v="2026-10-06T00:00:00"/>
    <n v="-0.33333333333575865"/>
    <x v="0"/>
    <x v="1"/>
  </r>
  <r>
    <n v="78"/>
    <n v="1002622081"/>
    <n v="3"/>
    <x v="0"/>
    <n v="5"/>
    <s v="MATARAM"/>
    <s v="INNER - NUSA TENGGARA"/>
    <s v="MTR"/>
    <s v="REG"/>
    <s v="AO"/>
    <s v="NEW SALES"/>
    <s v="1P INET"/>
    <s v="Completed (PS)"/>
    <s v="RBS-Regional 3"/>
    <d v="2026-10-05T11:01:35"/>
    <d v="2026-10-08T13:21:09"/>
    <n v="69404207"/>
    <m/>
    <n v="172601248326"/>
    <s v="RUANG BK LANTAI 2/SMPN 6 MATARAM"/>
    <s v="GCL-MTR-FCLB/13 FCLB/F01/13.01"/>
    <s v="WO065752945"/>
    <m/>
    <m/>
    <m/>
    <n v="116.10332320000001"/>
    <n v="-8.5712813000000008"/>
    <s v="|MC40311|MYIA-096750438428/POI/KURNIAWAN RASYADI/08175777466/kurniawanrasyadi2@gmail.com"/>
    <s v="MYIB_ASSISTANT"/>
    <m/>
    <m/>
    <m/>
    <m/>
    <m/>
    <m/>
    <m/>
    <m/>
    <s v="Management Janji"/>
    <s v="2026-10-06 08:00:00 | Jam Pemasangan : 08:00 - 12.00 Tanggal Pemasangan : SELASA 06 OKTOBER 2026 Info Tambahan : Hubungi pelanggan sebelum datang ke lokasi"/>
    <s v="FCC"/>
    <d v="2026-05-10T11:40:04"/>
    <d v="2026-10-06T08:00:00"/>
    <m/>
    <s v="PS"/>
    <s v="X"/>
    <s v="NO ADDON"/>
    <n v="20261008"/>
    <s v="Completed"/>
    <s v="HSI Bisnis Promo Hari Pelanggan Nasional PSB 70% - 50 Mbps"/>
    <s v="INDIBIZ"/>
    <m/>
    <m/>
    <d v="2026-10-06T08:00:00"/>
    <s v="2026-10-06 08:00:00 | Jam Pemasangan : 08:00 - 12.00 Tanggal Pemasangan : SELASA 06 OKTOBER 2026 Info Tambahan : Hubungi pelanggan sebelum datang ke lokasi"/>
    <n v="2026"/>
    <n v="10"/>
    <n v="8"/>
    <d v="2026-10-08T00:00:00"/>
    <n v="1.6666666666642413"/>
    <x v="2"/>
    <x v="1"/>
  </r>
  <r>
    <n v="79"/>
    <n v="1002624262"/>
    <n v="3"/>
    <x v="0"/>
    <n v="5"/>
    <s v="MATARAM"/>
    <s v="INNER - NUSA TENGGARA"/>
    <s v="MTR"/>
    <s v="REG"/>
    <s v="AO"/>
    <s v="NEW SALES"/>
    <s v="1P INET"/>
    <s v="Completed (PS)"/>
    <s v="RBS-Regional 3"/>
    <d v="2026-10-06T13:14:40"/>
    <d v="2026-10-07T14:22:10"/>
    <n v="69405035"/>
    <m/>
    <n v="172601797606"/>
    <s v="kios sapii"/>
    <s v="ODP-MTR-FCE/45 FCE/D05/45.01"/>
    <s v="WO065855195"/>
    <m/>
    <m/>
    <m/>
    <n v="116.1306926"/>
    <n v="-8.5633879000000004"/>
    <s v="|MC40234|MYIA-035488167685/POI/sapii/087831990844/aniisaaptri2703@gmail.com"/>
    <s v="MYIB_ASSISTANT"/>
    <m/>
    <m/>
    <m/>
    <m/>
    <m/>
    <m/>
    <m/>
    <m/>
    <s v="Management Janji"/>
    <s v="2026-10-07 15:00:00 | Waktu pemasangan: 06 oktober 2026 Jam pemasangan : 08.00 - 12.00 Mohon hubungi pelanggan sebelum ke lokasi  Terima kasih "/>
    <s v="FCC"/>
    <d v="2026-06-10T13:25:20"/>
    <d v="2026-10-07T15:00:00"/>
    <m/>
    <s v="PS"/>
    <s v="X"/>
    <s v="NO ADDON"/>
    <n v="20261007"/>
    <s v="Completed"/>
    <s v="HSI Bisnis PSB 70% - 75 Mbps"/>
    <s v="INDIBIZ"/>
    <m/>
    <m/>
    <d v="2026-10-07T15:00:00"/>
    <s v="2026-10-07 15:00:00 | Waktu pemasangan: 06 oktober 2026 Jam pemasangan : 08.00 - 12.00 Mohon hubungi pelanggan sebelum ke lokasi  Terima kasih "/>
    <n v="2026"/>
    <n v="10"/>
    <n v="7"/>
    <d v="2026-10-07T00:00:00"/>
    <n v="-0.625"/>
    <x v="0"/>
    <x v="1"/>
  </r>
  <r>
    <n v="80"/>
    <n v="1002627593"/>
    <n v="3"/>
    <x v="0"/>
    <n v="5"/>
    <s v="MATARAM"/>
    <s v="INNER - NUSA TENGGARA"/>
    <s v="MTR"/>
    <s v="REG"/>
    <s v="AO"/>
    <s v="NEW SALES"/>
    <m/>
    <s v="Completed (PS)"/>
    <s v="RBS-Regional 3"/>
    <d v="2026-10-08T12:34:12"/>
    <d v="2026-10-09T09:45:29"/>
    <n v="69404195"/>
    <m/>
    <n v="172601248404"/>
    <s v="RUANG GURU LANTAI 2/SMPN 6 MATARAM"/>
    <s v="ODP-MTR-FCLB/13"/>
    <s v="WO066008212"/>
    <m/>
    <m/>
    <m/>
    <n v="116.10300100000001"/>
    <n v="-8.5714030000000001"/>
    <s v="|MC40311|MYIA-075242527748/POI/KURNIAWAN RASYADI/08175777466/kurniawanrasyadi2@gmail.com"/>
    <s v="MYDIGIBIZPARTNER"/>
    <m/>
    <m/>
    <m/>
    <m/>
    <m/>
    <m/>
    <m/>
    <m/>
    <s v="Management Janji"/>
    <s v="2026-10-06 08:00:00 | Jam Pemasangan : 08:00 - 12.00  Tanggal Pemasangan : SELASA 06 OKTOBER 2026  Info Tambahan : Hubungi pelanggan sebelum datang ke lokasi"/>
    <s v="FCC"/>
    <d v="2026-08-10T13:40:32"/>
    <m/>
    <m/>
    <s v="PS"/>
    <s v="X"/>
    <s v="NO ADDON"/>
    <n v="20261009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8T07:00:00"/>
    <s v="2026-10-06 08:00:00 | Jam Pemasangan : 08:00 - 12.00  Tanggal Pemasangan : SELASA 06 OKTOBER 2026  Info Tambahan : Hubungi pelanggan sebelum datang ke lokasi"/>
    <n v="2026"/>
    <n v="10"/>
    <n v="9"/>
    <d v="2026-10-09T00:00:00"/>
    <n v="0.70833333333575865"/>
    <x v="0"/>
    <x v="1"/>
  </r>
  <r>
    <n v="81"/>
    <n v="1002627609"/>
    <n v="3"/>
    <x v="0"/>
    <n v="5"/>
    <s v="MATARAM"/>
    <s v="INNER - NUSA TENGGARA"/>
    <s v="MTR"/>
    <s v="REG"/>
    <s v="AO"/>
    <s v="NEW SALES"/>
    <m/>
    <s v="Completed (PS)"/>
    <s v="RBS-Regional 3"/>
    <d v="2026-10-08T12:48:09"/>
    <d v="2026-10-09T09:50:16"/>
    <n v="69404249"/>
    <m/>
    <n v="172601248406"/>
    <s v="TOKO SAHRI"/>
    <s v="ODP-MTR-FBA/112"/>
    <s v="WO066009773"/>
    <m/>
    <m/>
    <m/>
    <n v="116.11215545"/>
    <n v="-8.6167208540000004"/>
    <s v="MD|MYDB-20261003270238|SC00001/MC00090|TOKO SAHRI|087710909051"/>
    <s v="MYDIGIBIZPARTNER"/>
    <m/>
    <m/>
    <m/>
    <m/>
    <m/>
    <m/>
    <m/>
    <m/>
    <s v="Management Janji"/>
    <s v="2026-10-06 11:00:00 | Waktu pemasangan: 02 oktober 2026  Jam pemasangan : 08.00 - 12.00  Mohon hubungi pelanggan sebelum ke lokasi   Terima kasih  "/>
    <s v="FCC"/>
    <d v="2026-08-10T13:40:32"/>
    <m/>
    <m/>
    <s v="PS"/>
    <s v="X"/>
    <s v="OCA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6 11:00:00 | Waktu pemasangan: 02 oktober 2026  Jam pemasangan : 08.00 - 12.00  Mohon hubungi pelanggan sebelum ke lokasi   Terima kasih  "/>
    <n v="2026"/>
    <n v="10"/>
    <n v="9"/>
    <d v="2026-10-09T00:00:00"/>
    <n v="0.70833333333575865"/>
    <x v="0"/>
    <x v="1"/>
  </r>
  <r>
    <n v="82"/>
    <n v="1002635291"/>
    <n v="3"/>
    <x v="0"/>
    <n v="5"/>
    <s v="MATARAM"/>
    <s v="INNER - NUSA TENGGARA"/>
    <s v="MTR"/>
    <s v="REG"/>
    <s v="AO"/>
    <s v="NEW SALES"/>
    <s v="1P INET"/>
    <s v="Completed (PS)"/>
    <s v="RBS-Regional 3"/>
    <d v="2026-10-13T14:44:39"/>
    <d v="2026-10-15T13:58:11"/>
    <n v="69409495"/>
    <m/>
    <n v="172601248504"/>
    <s v="Toko Lalu Muhammad Nabil"/>
    <s v="ODP-MTR-FBP/90 FBP/D03/90.01"/>
    <s v="WO066341807"/>
    <m/>
    <m/>
    <m/>
    <n v="116.096283383667"/>
    <n v="-8.5760526479588197"/>
    <s v="MD|MYDB-20261012270639|SC00001/MC00046|Toko Lalu Muhammad Nabil|087765538042"/>
    <s v="MYDIGIBIZPARTNER"/>
    <m/>
    <m/>
    <m/>
    <m/>
    <m/>
    <m/>
    <m/>
    <m/>
    <s v="Management Janji"/>
    <s v="2026-10-15 08:00:00 | Nama Pic : IBU DENI No Hp Pic : 087765538042 Jam Pemasangan : 08:00 - 12.00 Tanggal Pemasangan : RABU 14 OKTOBER 2026 Info Tambahan : Hubungi pelanggan sebelum datang ke lokasi"/>
    <s v="FCC"/>
    <s v="13-10-2026 15:09:53"/>
    <d v="2026-10-15T08:00:00"/>
    <m/>
    <s v="PS"/>
    <s v="X"/>
    <s v="NO ADDON"/>
    <n v="20261015"/>
    <s v="Completed"/>
    <s v="HSI Bisnis PSB 70% - 100 Mbps"/>
    <s v="INDIBIZ"/>
    <m/>
    <m/>
    <d v="2026-10-15T08:00:00"/>
    <s v="2026-10-15 08:00:00 | Nama Pic : IBU DENI No Hp Pic : 087765538042 Jam Pemasangan : 08:00 - 12.00 Tanggal Pemasangan : RABU 14 OKTOBER 2026 Info Tambahan : Hubungi pelanggan sebelum datang ke lokasi"/>
    <n v="2026"/>
    <n v="10"/>
    <n v="15"/>
    <d v="2026-10-15T00:00:00"/>
    <n v="-0.33333333333575865"/>
    <x v="0"/>
    <x v="1"/>
  </r>
  <r>
    <n v="83"/>
    <n v="1002636360"/>
    <n v="3"/>
    <x v="0"/>
    <n v="5"/>
    <s v="MATARAM"/>
    <s v="INNER - NUSA TENGGARA"/>
    <s v="MTR"/>
    <s v="REG"/>
    <s v="AO"/>
    <s v="NEW SALES"/>
    <m/>
    <s v="Completed (PS)"/>
    <s v="RBS-Regional 3"/>
    <d v="2026-10-14T10:37:29"/>
    <d v="2026-10-14T11:26:35"/>
    <n v="69405739"/>
    <m/>
    <n v="172601248515"/>
    <s v="CV AL AMIN JAYA GROUP"/>
    <s v="ODP-MTR-FCW/48"/>
    <s v="WO066387411"/>
    <m/>
    <m/>
    <m/>
    <n v="116.0892147"/>
    <n v="-8.6142728999999996"/>
    <s v="MD|MYDB-20261007270399|SC00001/MC00025|CV AL AMIN JAYA GROUP|082260605048"/>
    <s v="MYDIGIBIZPARTNER"/>
    <m/>
    <m/>
    <m/>
    <m/>
    <m/>
    <m/>
    <m/>
    <m/>
    <s v="Management Janji"/>
    <s v="2026-10-09 08:00:00 | Tanggal pemasangan: 08/10/2026  Jam pemasangan : pagi / siang  Info Tambahan : Hubungi pelanggan dulu sebelum ke lokasi.  terima kasih"/>
    <s v="FCC"/>
    <s v="14-10-2026 10:40:00"/>
    <m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4T07:00:00"/>
    <s v="2026-10-09 08:00:00 | Tanggal pemasangan: 08/10/2026  Jam pemasangan : pagi / siang  Info Tambahan : Hubungi pelanggan dulu sebelum ke lokasi.  terima kasih"/>
    <n v="2026"/>
    <n v="10"/>
    <n v="14"/>
    <d v="2026-10-14T00:00:00"/>
    <n v="-0.29166666666424135"/>
    <x v="0"/>
    <x v="1"/>
  </r>
  <r>
    <n v="84"/>
    <n v="1002636736"/>
    <n v="3"/>
    <x v="0"/>
    <n v="5"/>
    <s v="MATARAM"/>
    <s v="INNER - NUSA TENGGARA"/>
    <s v="MTR"/>
    <s v="REG"/>
    <s v="AO"/>
    <s v="NEW SALES"/>
    <m/>
    <s v="Completed (PS)"/>
    <s v="RBS-Regional 3"/>
    <d v="2026-10-14T13:12:18"/>
    <d v="2026-10-14T13:36:29"/>
    <n v="69408871"/>
    <m/>
    <n v="172601248517"/>
    <s v="TOKO GRAND BAROKAH"/>
    <s v="ODP-MTR-FDN/70"/>
    <s v="WO066403872"/>
    <m/>
    <m/>
    <m/>
    <n v="116.11454486922101"/>
    <n v="-8.6242387421411095"/>
    <s v="MD|MYDB-20261012270621|SC00001/MC00069|TOKO GRAND BAROKAH|082341524273"/>
    <s v="MYDIGIBIZPARTNER"/>
    <m/>
    <m/>
    <m/>
    <m/>
    <m/>
    <m/>
    <m/>
    <m/>
    <s v="Management Janji"/>
    <s v="2026-10-13 15:00:00 | Nama Pic : BP RAMADAN  No Hp Pic : 082341524273  Jam Pemasangan : 08:00 - 12.00  Tanggal Pemasangan : SELASA 13 OKTOBER 2026  Info Tambahan : Hubungi pelanggan sebelum datang ke lokasi"/>
    <s v="FCC"/>
    <s v="14-10-2026 13:24:54"/>
    <m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7:00:00"/>
    <s v="2026-10-13 15:00:00 | Nama Pic : BP RAMADAN  No Hp Pic : 082341524273  Jam Pemasangan : 08:00 - 12.00  Tanggal Pemasangan : SELASA 13 OKTOBER 2026  Info Tambahan : Hubungi pelanggan sebelum datang ke lokasi"/>
    <n v="2026"/>
    <n v="10"/>
    <n v="14"/>
    <d v="2026-10-14T00:00:00"/>
    <n v="-0.29166666666424135"/>
    <x v="0"/>
    <x v="1"/>
  </r>
  <r>
    <n v="85"/>
    <n v="1002622051"/>
    <n v="3"/>
    <x v="0"/>
    <n v="5"/>
    <s v="MATARAM"/>
    <s v="INNER - NUSA TENGGARA"/>
    <s v="MTR"/>
    <s v="REG"/>
    <s v="AO"/>
    <s v="NEW SALES"/>
    <s v="1P INET"/>
    <s v="102 | FOLLOW UP COMPLETED"/>
    <s v="RBS-Regional 3"/>
    <d v="2026-10-05T10:54:50"/>
    <d v="2026-10-08T12:34:12"/>
    <n v="69404195"/>
    <m/>
    <n v="172601248323"/>
    <s v="RUANG GURU LANTAI 2/SMPN 6 MATARAM"/>
    <s v="GCL-MTR-FCLB/13 FCLB/F01/13.01"/>
    <s v="WO065751820"/>
    <m/>
    <m/>
    <m/>
    <n v="116.10332320000001"/>
    <n v="-8.5712813000000008"/>
    <s v="|MC40311|MYIA-075242527748/POI/KURNIAWAN RASYADI/08175777466/kurniawanrasyadi2@gmail.com"/>
    <s v="MYIB_ASSISTANT"/>
    <m/>
    <m/>
    <m/>
    <m/>
    <m/>
    <m/>
    <m/>
    <m/>
    <s v="Management Janji"/>
    <s v="2026-10-06 08:00:00 | Jam Pemasangan : 08:00 - 12.00 Tanggal Pemasangan : SELASA 06 OKTOBER 2026 Info Tambahan : Hubungi pelanggan sebelum datang ke lokasi"/>
    <s v="FCC"/>
    <d v="2026-05-10T11:40:04"/>
    <d v="2026-10-06T08:00:00"/>
    <s v="Kendala Pelanggan"/>
    <s v="REVOKE"/>
    <s v="X"/>
    <s v="NO ADDON"/>
    <m/>
    <s v="Follow Up Revoke Completed, New Order ID : SC1002627593"/>
    <s v="HSI Bisnis Promo Hari Pelanggan Nasional PSB 70% - 100 Mbps"/>
    <s v="INDIBIZ"/>
    <m/>
    <m/>
    <d v="2026-10-06T08:00:00"/>
    <s v="2026-10-06 08:00:00 | Jam Pemasangan : 08:00 - 12.00 Tanggal Pemasangan : SELASA 06 OKTOBER 2026 Info Tambahan : Hubungi pelanggan sebelum datang ke lokasi"/>
    <m/>
    <m/>
    <m/>
    <e v="#NUM!"/>
    <e v="#NUM!"/>
    <x v="1"/>
    <x v="1"/>
  </r>
  <r>
    <n v="86"/>
    <n v="1002622194"/>
    <n v="3"/>
    <x v="0"/>
    <n v="5"/>
    <s v="MATARAM"/>
    <s v="INNER - NUSA TENGGARA"/>
    <s v="MTR"/>
    <s v="REG"/>
    <s v="AO"/>
    <s v="NEW SALES"/>
    <s v="1P INET"/>
    <s v="102 | FOLLOW UP COMPLETED"/>
    <s v="RBS-Regional 3"/>
    <d v="2026-10-05T11:37:34"/>
    <d v="2026-10-08T12:48:08"/>
    <n v="69404249"/>
    <m/>
    <n v="172601248330"/>
    <s v="TOKO SAHRI"/>
    <s v="ODP-MTR-FCX/83 FCX/D03/83.01"/>
    <s v="WO065758466"/>
    <m/>
    <m/>
    <m/>
    <n v="116.111175008118"/>
    <n v="-8.6166178212292497"/>
    <s v="MD|MYDB-20261003270238|SC00001/MC00090|TOKO SAHRI|087710909051"/>
    <s v="MYDIGIBIZPARTNER"/>
    <m/>
    <m/>
    <m/>
    <m/>
    <m/>
    <m/>
    <m/>
    <m/>
    <s v="Management Janji"/>
    <s v="2026-10-06 11:00:00 | Waktu pemasangan: 02 oktober 2026 Jam pemasangan : 08.00 - 12.00 Mohon hubungi pelanggan sebelum ke lokasi  Terima kasih "/>
    <s v="FCC"/>
    <d v="2026-05-10T11:40:04"/>
    <d v="2026-10-06T11:00:00"/>
    <s v="Kendala Lainnya"/>
    <s v="REVOKE"/>
    <s v="X"/>
    <s v="OCA"/>
    <m/>
    <s v="Follow Up Revoke Completed, New Order ID : SC1002627609"/>
    <s v="HSI Bisnis Bundling OCA Breach PSB 70% - 50 Mbps"/>
    <s v="INDIBIZ"/>
    <m/>
    <m/>
    <d v="2026-10-06T11:00:00"/>
    <s v="2026-10-06 11:00:00 | Waktu pemasangan: 02 oktober 2026 Jam pemasangan : 08.00 - 12.00 Mohon hubungi pelanggan sebelum ke lokasi  Terima kasih "/>
    <m/>
    <m/>
    <m/>
    <e v="#NUM!"/>
    <e v="#NUM!"/>
    <x v="1"/>
    <x v="1"/>
  </r>
  <r>
    <n v="87"/>
    <n v="1002625931"/>
    <n v="3"/>
    <x v="0"/>
    <n v="5"/>
    <s v="MATARAM"/>
    <s v="INNER - NUSA TENGGARA"/>
    <s v="MTR"/>
    <s v="REG"/>
    <s v="AO"/>
    <s v="NEW SALES"/>
    <s v="1P INET"/>
    <s v="102 | FOLLOW UP COMPLETED"/>
    <s v="RBS-Regional 3"/>
    <d v="2026-10-07T12:07:36"/>
    <d v="2026-10-14T10:37:28"/>
    <n v="69405739"/>
    <m/>
    <n v="172601248377"/>
    <s v="CV AL AMIN JAYA GROUP"/>
    <s v="ODP-MTR-FCW/48 FCW/D04/48.01"/>
    <s v="WO065926632"/>
    <m/>
    <m/>
    <m/>
    <n v="116.08918089419601"/>
    <n v="-8.6146252184401408"/>
    <s v="MD|MYDB-20261007270399|SC00001/MC00025|CV AL AMIN JAYA GROUP|082260605048"/>
    <s v="MYDIGIBIZPARTNER"/>
    <m/>
    <m/>
    <m/>
    <m/>
    <m/>
    <m/>
    <m/>
    <m/>
    <s v="Management Janji"/>
    <s v="2026-10-09 08:00:00 | Tanggal pemasangan: 08/10/2026 Jam pemasangan : pagi / siang Info Tambahan : Hubungi pelanggan dulu sebelum ke lokasi. terima kasih"/>
    <s v="FCC"/>
    <d v="2026-07-10T12:10:19"/>
    <d v="2026-10-09T08:00:00"/>
    <m/>
    <s v="REVOKE"/>
    <s v="X"/>
    <s v="NO ADDON"/>
    <m/>
    <s v="Follow Up Revoke Completed, New Order ID : SC1002636360"/>
    <s v="HSI Bisnis Promo Hari Pelanggan Nasional PSB 70% - 300 Mbps"/>
    <s v="INDIBIZ"/>
    <m/>
    <m/>
    <d v="2026-10-09T08:00:00"/>
    <s v="2026-10-09 08:00:00 | Tanggal pemasangan: 08/10/2026 Jam pemasangan : pagi / siang Info Tambahan : Hubungi pelanggan dulu sebelum ke lokasi. terima kasih"/>
    <m/>
    <m/>
    <m/>
    <e v="#NUM!"/>
    <e v="#NUM!"/>
    <x v="1"/>
    <x v="1"/>
  </r>
  <r>
    <n v="88"/>
    <n v="1002633484"/>
    <n v="3"/>
    <x v="0"/>
    <n v="5"/>
    <s v="MATARAM"/>
    <s v="INNER - NUSA TENGGARA"/>
    <s v="MTR"/>
    <s v="REG"/>
    <s v="AO"/>
    <s v="NEW SALES"/>
    <s v="1P INET"/>
    <s v="102 | FOLLOW UP COMPLETED"/>
    <s v="RBS-Regional 3"/>
    <d v="2026-10-12T15:52:40"/>
    <d v="2026-10-14T13:12:18"/>
    <n v="69408871"/>
    <m/>
    <n v="172601248484"/>
    <s v="TOKO GRAND BAROKAH"/>
    <s v="ODP-MTR-FBA/41 FBA/D01/41.01"/>
    <s v="WO066276208"/>
    <m/>
    <m/>
    <m/>
    <n v="116.118219159543"/>
    <n v="-8.6249404956001197"/>
    <s v="MD|MYDB-20261012270621|SC00001/MC00069|TOKO GRAND BAROKAH|082341524273"/>
    <s v="MYDIGIBIZPARTNER"/>
    <m/>
    <m/>
    <m/>
    <m/>
    <m/>
    <m/>
    <m/>
    <m/>
    <s v="Management Janji"/>
    <s v="2026-10-13 15:00:00 | Nama Pic : BP RAMADAN No Hp Pic : 082341524273 Jam Pemasangan : 08:00 - 12.00 Tanggal Pemasangan : SELASA 13 OKTOBER 2026 Info Tambahan : Hubungi pelanggan sebelum datang ke lokasi"/>
    <s v="FCC"/>
    <d v="2026-12-10T16:25:18"/>
    <d v="2026-10-13T15:00:00"/>
    <s v="Kendala Lainnya"/>
    <s v="REVOKE"/>
    <s v="X"/>
    <s v="NO ADDON"/>
    <m/>
    <s v="Follow Up Revoke Completed, New Order ID : SC1002636736"/>
    <s v="HSI Bisnis Promo Hari Pelanggan Nasional PSB 70% - 200 Mbps"/>
    <s v="INDIBIZ"/>
    <m/>
    <m/>
    <d v="2026-10-13T15:00:00"/>
    <s v="2026-10-13 15:00:00 | Nama Pic : BP RAMADAN No Hp Pic : 082341524273 Jam Pemasangan : 08:00 - 12.00 Tanggal Pemasangan : SELASA 13 OKTOBER 2026 Info Tambahan : Hubungi pelanggan sebelum datang ke lokasi"/>
    <m/>
    <m/>
    <m/>
    <e v="#NUM!"/>
    <e v="#NUM!"/>
    <x v="1"/>
    <x v="1"/>
  </r>
  <r>
    <n v="89"/>
    <n v="1002625508"/>
    <n v="3"/>
    <x v="0"/>
    <n v="5"/>
    <s v="MATARAM"/>
    <s v="INNER - NUSA TENGGARA"/>
    <s v="MTR"/>
    <s v="REG"/>
    <s v="AO"/>
    <s v="NEW SALES"/>
    <s v="1P INET"/>
    <s v="100 | REVOKE COMPLETED"/>
    <s v="RBS-Regional 3"/>
    <d v="2026-10-07T09:52:35"/>
    <d v="2026-10-14T13:40:12"/>
    <n v="69405518"/>
    <m/>
    <n v="172601248371"/>
    <s v="Lombok Astoria Hotel"/>
    <s v="ODP-MTR-FCG/80 FCG/D09/80.01"/>
    <s v="WO065910207"/>
    <m/>
    <m/>
    <m/>
    <n v="116.118802487197"/>
    <n v="-8.5599542958762598"/>
    <s v="|MN01063|MYIA-035000907180/POI/rahma/085939544570/rahmiyunita760@gmail.com"/>
    <s v="MYIB_ASSISTANT"/>
    <m/>
    <m/>
    <m/>
    <m/>
    <m/>
    <m/>
    <m/>
    <m/>
    <s v="Management Janji"/>
    <s v="2026-10-08 15:00:00 | Tanggal pemasangan: 08/10/2026 Jam pemasangan : pagi / siang Info Tambahan : Hubungi pelanggan dulu sebelum ke lokasi. terima kasih "/>
    <s v="FCC"/>
    <d v="2026-07-10T09:55:18"/>
    <d v="2026-10-08T15:00:00"/>
    <s v="Kendala Pelanggan"/>
    <s v="REVOKE"/>
    <s v="X"/>
    <s v="NO ADDON"/>
    <m/>
    <s v="Revoke Completed"/>
    <s v="HSI Bisnis PSB 70% - 50 Mbps"/>
    <s v="INDIBIZ"/>
    <m/>
    <m/>
    <d v="2026-10-08T15:00:00"/>
    <s v="2026-10-08 15:00:00 | Tanggal pemasangan: 08/10/2026 Jam pemasangan : pagi / siang Info Tambahan : Hubungi pelanggan dulu sebelum ke lokasi. terima kasih "/>
    <m/>
    <m/>
    <m/>
    <e v="#NUM!"/>
    <e v="#NUM!"/>
    <x v="1"/>
    <x v="1"/>
  </r>
  <r>
    <n v="90"/>
    <n v="1002622049"/>
    <n v="3"/>
    <x v="0"/>
    <n v="5"/>
    <s v="MATARAM"/>
    <s v="INNER - NUSA TENGGARA"/>
    <s v="MTR"/>
    <s v="REG"/>
    <s v="AO"/>
    <s v="NEW SALES"/>
    <s v="1P INET"/>
    <s v="98 | OSS - CANCEL COMPLETE"/>
    <s v="RBS-Regional 3"/>
    <d v="2026-10-05T10:54:06"/>
    <d v="2026-10-15T11:19:55"/>
    <n v="69404195"/>
    <m/>
    <n v="172601248323"/>
    <s v="RUANG GURU LANTAI 2/SMPN 6 MATARAM"/>
    <s v="GCL-MTR-FCLB/13 FCLB/F01/13.01"/>
    <s v="WO065751820"/>
    <m/>
    <m/>
    <m/>
    <n v="116.10332320000001"/>
    <n v="-8.5712813000000008"/>
    <s v="|MC40311|MYIA-075242527748/POI/KURNIAWAN RASYADI/08175777466/kurniawanrasyadi2@gmail.com"/>
    <s v="MYIB_ASSISTANT"/>
    <m/>
    <m/>
    <m/>
    <m/>
    <m/>
    <m/>
    <m/>
    <m/>
    <s v="Management Janji"/>
    <s v="2026-10-06 08:00:00 | Jam Pemasangan : 08:00 - 12.00 Tanggal Pemasangan : SELASA 06 OKTOBER 2026 Info Tambahan : Hubungi pelanggan sebelum datang ke lokasi"/>
    <s v="FCC"/>
    <d v="2026-05-10T11:40:04"/>
    <d v="2026-10-06T08:00:00"/>
    <s v="Kendala Pelanggan"/>
    <s v="CANCEL"/>
    <s v="X"/>
    <s v="NO ADDON"/>
    <m/>
    <s v="Cancel Completed"/>
    <s v="HSI Bisnis Promo Hari Pelanggan Nasional PSB 70% - 100 Mbps"/>
    <s v="INDIBIZ"/>
    <m/>
    <m/>
    <d v="2026-10-06T08:00:00"/>
    <s v="2026-10-06 08:00:00 | Jam Pemasangan : 08:00 - 12.00 Tanggal Pemasangan : SELASA 06 OKTOBER 2026 Info Tambahan : Hubungi pelanggan sebelum datang ke lokasi"/>
    <m/>
    <m/>
    <m/>
    <e v="#NUM!"/>
    <e v="#NUM!"/>
    <x v="1"/>
    <x v="1"/>
  </r>
  <r>
    <n v="91"/>
    <n v="1002618712"/>
    <n v="3"/>
    <x v="0"/>
    <n v="5"/>
    <s v="MATARAM"/>
    <s v="BIMA"/>
    <s v="SAP"/>
    <s v="REG"/>
    <s v="AO"/>
    <s v="NEW SALES"/>
    <m/>
    <s v="Completed (PS)"/>
    <s v="RBS-Regional 3"/>
    <d v="2026-10-01T17:19:59"/>
    <d v="2026-10-07T18:46:58"/>
    <n v="69399079"/>
    <m/>
    <n v="172610305882"/>
    <s v="toko rahmat"/>
    <s v="ODP-SAP-FAB/60"/>
    <s v="WO065521510"/>
    <m/>
    <m/>
    <m/>
    <n v="119.010786571083"/>
    <n v="-8.5810439764457396"/>
    <s v="MD|MYDB-20260926269742|SC00001/MC00127|toko rahmat|08213439748"/>
    <s v="MYDIGIBIZPARTNER"/>
    <m/>
    <m/>
    <m/>
    <m/>
    <m/>
    <m/>
    <m/>
    <m/>
    <s v="Management Janji"/>
    <s v="2026-09-27 11:00:00 | Tanggal pemasangan 27/09/2026  Jam pemasangan : pagi/siang  Info Tambahan : Hubungi pelanggan dulu sebelum ke lokasi. terimakasih"/>
    <s v="FCC"/>
    <d v="2026-01-10T17:25:35"/>
    <m/>
    <m/>
    <s v="PS"/>
    <s v="BIMA BARAT"/>
    <s v="OCA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1T07:00:00"/>
    <s v="2026-09-27 11:00:00 | Tanggal pemasangan 27/09/2026  Jam pemasangan : pagi/siang  Info Tambahan : Hubungi pelanggan dulu sebelum ke lokasi. terimakasih"/>
    <n v="2026"/>
    <n v="10"/>
    <n v="7"/>
    <d v="2026-10-07T00:00:00"/>
    <n v="5.7083333333357587"/>
    <x v="2"/>
    <x v="2"/>
  </r>
  <r>
    <n v="92"/>
    <n v="1002633659"/>
    <n v="3"/>
    <x v="0"/>
    <n v="5"/>
    <s v="MATARAM"/>
    <s v="BIMA"/>
    <s v="SAP"/>
    <s v="REG"/>
    <s v="AO"/>
    <s v="NEW SALES"/>
    <s v="1P INET"/>
    <s v="OSS - PROVISIONING DESAIN"/>
    <s v="RBS-Regional 3"/>
    <d v="2026-10-12T16:44:36"/>
    <d v="2026-10-15T11:19:40"/>
    <n v="69408923"/>
    <m/>
    <n v="172610305901"/>
    <s v="toko ismail"/>
    <s v="ODP-SAP-FAA/58 FAA/D05/58.01"/>
    <s v="WO066282117"/>
    <m/>
    <m/>
    <m/>
    <n v="118.9868125"/>
    <n v="-8.5702917999999997"/>
    <s v="MD|MYDB-20261012270644|SC00001/MC00127|toko ismail|082340130791"/>
    <s v="MYDIGIBIZPARTNER"/>
    <m/>
    <m/>
    <m/>
    <m/>
    <m/>
    <m/>
    <m/>
    <m/>
    <s v="Management Janji"/>
    <s v="2026-10-14 11:00:00 | Nama PIC : Bp Ismail No Hp : 082340130791 Alt : - Manja : 13 Okt 2026 Jam : Pagi / Siang Note : Hubungi pelanggan terlebih dahulu"/>
    <s v="FCC"/>
    <d v="2026-12-10T17:11:06"/>
    <d v="2026-10-14T11:00:00"/>
    <m/>
    <s v="PRE_PI"/>
    <s v="BIMA BARAT"/>
    <s v="OCA"/>
    <m/>
    <s v="Provisioning Designed"/>
    <s v="HSI Bisnis Bundling OCA Breach PSB 70% - 300 Mbps"/>
    <s v="INDIBIZ"/>
    <m/>
    <m/>
    <d v="2026-10-14T11:00:00"/>
    <s v="2026-10-14 11:00:00 | Nama PIC : Bp Ismail No Hp : 082340130791 Alt : - Manja : 13 Okt 2026 Jam : Pagi / Siang Note : Hubungi pelanggan terlebih dahulu"/>
    <m/>
    <m/>
    <m/>
    <e v="#NUM!"/>
    <e v="#NUM!"/>
    <x v="1"/>
    <x v="2"/>
  </r>
  <r>
    <n v="93"/>
    <n v="1002616820"/>
    <n v="3"/>
    <x v="0"/>
    <n v="5"/>
    <s v="MATARAM"/>
    <s v="BIMA"/>
    <s v="SIL"/>
    <s v="REG"/>
    <s v="AO"/>
    <s v="NEW SALES"/>
    <s v="1P INET"/>
    <s v="Completed (PS)"/>
    <s v="RBS-Regional 3"/>
    <d v="2026-10-01T07:23:39"/>
    <d v="2026-10-02T18:30:56"/>
    <n v="69401995"/>
    <m/>
    <n v="172617203143"/>
    <s v="Toko sembako Nani"/>
    <s v="ODP-SIL-FAB/22 FAB/D01/22.01"/>
    <s v="WO065455865"/>
    <m/>
    <m/>
    <m/>
    <n v="118.587181"/>
    <n v="-8.5123169999999995"/>
    <s v="|MN02085|MYIA-054044001930/POI/munawir/08871284869/samnetjebo@gmail.com"/>
    <s v="MYIB_ASSISTANT"/>
    <m/>
    <m/>
    <m/>
    <m/>
    <m/>
    <m/>
    <m/>
    <m/>
    <s v="Management Janji"/>
    <s v="2026-10-02 08:00:00 | M Janji : (02/OKTOBER/2026) jam Pasang : 09:00 Note : hubungi pelanggan jika ingin kelokasi"/>
    <s v="FCC"/>
    <d v="2026-01-10T07:40:28"/>
    <d v="2026-10-02T08:00:00"/>
    <m/>
    <s v="PS"/>
    <s v="BIMA BARAT"/>
    <s v="NETMONK"/>
    <n v="20261002"/>
    <s v="Completed"/>
    <s v="HSI Bisnis Bundling Netmonk PSB 70% - 200 Mbps"/>
    <s v="INDIBIZ"/>
    <m/>
    <m/>
    <d v="2026-10-02T08:00:00"/>
    <s v="2026-10-02 08:00:00 | M Janji : (02/OKTOBER/2026) jam Pasang : 09:00 Note : hubungi pelanggan jika ingin kelokasi"/>
    <n v="2026"/>
    <n v="10"/>
    <n v="2"/>
    <d v="2026-10-02T00:00:00"/>
    <n v="-0.33333333333575865"/>
    <x v="0"/>
    <x v="2"/>
  </r>
  <r>
    <n v="94"/>
    <n v="1002628578"/>
    <n v="3"/>
    <x v="0"/>
    <n v="5"/>
    <s v="MATARAM"/>
    <s v="BIMA"/>
    <s v="SIL"/>
    <s v="REG"/>
    <s v="AO"/>
    <s v="NEW SALES"/>
    <s v="1P INET"/>
    <s v="Completed (PS)"/>
    <s v="RBS-Regional 3"/>
    <d v="2026-10-08T18:11:40"/>
    <d v="2026-10-10T07:46:36"/>
    <n v="69406862"/>
    <m/>
    <n v="172617203155"/>
    <s v="SD INPRES DENA"/>
    <s v="ODP-SIL-FAB/07"/>
    <s v="WO066045302"/>
    <m/>
    <m/>
    <m/>
    <n v="118.5728586"/>
    <n v="-8.5253338999999997"/>
    <s v="|MN02085|MYIA-081182619699/POI/Arif Rahman/085337743738/arifrahman311984@gmail.com"/>
    <s v="MYIB_ASSISTANT"/>
    <m/>
    <m/>
    <m/>
    <m/>
    <m/>
    <m/>
    <m/>
    <m/>
    <s v="Management Janji"/>
    <s v="2026-10-09 15:00:00 | M Janji : 09/10/2026 Jam Pasang : Pagi NoteÃ‚Â :  Hubungi terlebih dahulu sebelum ke lokasi"/>
    <s v="FCC"/>
    <d v="2026-08-10T18:25:33"/>
    <d v="2026-10-09T15:00:00"/>
    <m/>
    <s v="PS"/>
    <s v="BIMA BARAT"/>
    <s v="NETMONK"/>
    <n v="20261010"/>
    <s v="Completed"/>
    <s v="HSI Bisnis Bundling Netmonk PSB 70% - 200 Mbps"/>
    <s v="INDIBIZ"/>
    <m/>
    <m/>
    <d v="2026-10-09T15:00:00"/>
    <s v="2026-10-09 15:00:00 | M Janji : 09/10/2026 Jam Pasang : Pagi NoteÃ‚Â :  Hubungi terlebih dahulu sebelum ke lokasi"/>
    <n v="2026"/>
    <n v="10"/>
    <n v="10"/>
    <d v="2026-10-10T00:00:00"/>
    <n v="0.375"/>
    <x v="0"/>
    <x v="2"/>
  </r>
  <r>
    <n v="95"/>
    <n v="1002635143"/>
    <n v="3"/>
    <x v="0"/>
    <n v="5"/>
    <s v="MATARAM"/>
    <s v="BIMA"/>
    <s v="SIL"/>
    <s v="REG"/>
    <s v="AO"/>
    <s v="NEW SALES"/>
    <m/>
    <s v="Completed (PS)"/>
    <s v="RBS-Regional 3"/>
    <d v="2026-10-13T14:04:02"/>
    <d v="2026-10-13T15:32:55"/>
    <n v="69403591"/>
    <m/>
    <n v="172617203160"/>
    <s v="Toko wahidah"/>
    <s v="ODP-SIL-FAA/71"/>
    <s v="WO066337636"/>
    <m/>
    <m/>
    <m/>
    <n v="118.61988700000001"/>
    <n v="-8.5059310000000004"/>
    <s v="MD|MYDB-20261003270216|DN00001/MN02085|Toko wahidah|082341407346"/>
    <s v="MYDIGIBIZPARTNER"/>
    <m/>
    <m/>
    <m/>
    <m/>
    <m/>
    <m/>
    <m/>
    <m/>
    <s v="Management Janji"/>
    <s v="2026-10-10 08:00:00 | Nama PIC : Ibu Wahidah  No HP : 082341407346  No Alt : -  M Janji : 10 Oktober 2026  Jam Pasang : Pagi / Siang  Note : hubungi pelanggan jika ingin kelokasi  "/>
    <s v="FCC"/>
    <s v="13-10-2026 14:25:23"/>
    <m/>
    <m/>
    <s v="PS"/>
    <s v="BIMA BARAT"/>
    <s v="NETMONK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07:00:00"/>
    <s v="2026-10-10 08:00:00 | Nama PIC : Ibu Wahidah  No HP : 082341407346  No Alt : -  M Janji : 10 Oktober 2026  Jam Pasang : Pagi / Siang  Note : hubungi pelanggan jika ingin kelokasi  "/>
    <n v="2026"/>
    <n v="10"/>
    <n v="13"/>
    <d v="2026-10-13T00:00:00"/>
    <n v="-0.29166666666424135"/>
    <x v="0"/>
    <x v="2"/>
  </r>
  <r>
    <n v="96"/>
    <n v="1002620949"/>
    <n v="3"/>
    <x v="0"/>
    <n v="5"/>
    <s v="MATARAM"/>
    <s v="BIMA"/>
    <s v="SIL"/>
    <s v="REG"/>
    <s v="AO"/>
    <s v="NEW SALES"/>
    <s v="1P INET"/>
    <s v="102 | FOLLOW UP COMPLETED"/>
    <s v="RBS-Regional 3"/>
    <d v="2026-10-03T12:49:34"/>
    <d v="2026-10-13T14:04:02"/>
    <n v="69403591"/>
    <m/>
    <n v="172617203150"/>
    <s v="Toko wahidah"/>
    <s v="ODP-SIL-FAA/71 FAA/D01/71.01"/>
    <s v="WO065648083"/>
    <m/>
    <m/>
    <m/>
    <n v="118.620157577097"/>
    <n v="-8.5052059632253307"/>
    <s v="MD|MYDB-20261003270216|DN00001/MN02085|Toko wahidah|082341407346"/>
    <s v="MYDIGIBIZPARTNER"/>
    <m/>
    <m/>
    <m/>
    <m/>
    <m/>
    <m/>
    <m/>
    <m/>
    <s v="Management Janji"/>
    <s v="2026-10-10 08:00:00 | Nama PIC : Ibu Wahidah No HP : 082341407346 No Alt : - M Janji : 10 Oktober 2026 Jam Pasang : Pagi / Siang Note : hubungi pelanggan jika ingin kelokasi "/>
    <s v="FCC"/>
    <d v="2026-03-10T13:10:40"/>
    <d v="2026-10-10T08:00:00"/>
    <s v="Kendala Lainnya"/>
    <s v="REVOKE"/>
    <s v="BIMA BARAT"/>
    <s v="NETMONK"/>
    <m/>
    <s v="Follow Up Revoke Completed, New Order ID : SC1002635143"/>
    <s v="HSI Bisnis Bundling Netmonk PSB 70% - 200 Mbps"/>
    <s v="INDIBIZ"/>
    <m/>
    <m/>
    <d v="2026-10-10T08:00:00"/>
    <s v="2026-10-10 08:00:00 | Nama PIC : Ibu Wahidah No HP : 082341407346 No Alt : - M Janji : 10 Oktober 2026 Jam Pasang : Pagi / Siang Note : hubungi pelanggan jika ingin kelokasi "/>
    <m/>
    <m/>
    <m/>
    <e v="#NUM!"/>
    <e v="#NUM!"/>
    <x v="1"/>
    <x v="2"/>
  </r>
  <r>
    <n v="97"/>
    <n v="1002635217"/>
    <n v="3"/>
    <x v="0"/>
    <n v="5"/>
    <s v="MATARAM"/>
    <s v="BIMA"/>
    <s v="SIL"/>
    <s v="REG"/>
    <s v="AO"/>
    <s v="NEW SALES"/>
    <s v="1P INET"/>
    <s v="102 | FOLLOW UP COMPLETED"/>
    <s v="RBS-Regional 3"/>
    <d v="2026-10-13T14:25:40"/>
    <d v="2026-10-15T11:02:15"/>
    <n v="69409458"/>
    <m/>
    <n v="172617203161"/>
    <s v="SMPN 5 Donggo satap"/>
    <s v="ODP-SIL-FAC/51"/>
    <s v="WO066339607"/>
    <m/>
    <m/>
    <m/>
    <n v="118.597095980185"/>
    <n v="-8.4229966677751609"/>
    <s v="|MN02085|MYIA-025404210589/POI/Salahuddin/082236376692/salahuddin31121989@gmail.com"/>
    <s v="MYIB_ASSISTANT"/>
    <m/>
    <m/>
    <m/>
    <m/>
    <m/>
    <m/>
    <m/>
    <m/>
    <s v="Management Janji"/>
    <s v="2026-10-14 11:00:00 | Nama Pic : bp salahuddin No Hp Pic : 082236376692 No alt : - Jam Pemasangan : pagi  Tanggal Pemasangan : 17 Oktober 2026"/>
    <s v="FCC"/>
    <s v="13-10-2026 14:40:09"/>
    <d v="2026-10-14T11:00:00"/>
    <s v="Kendala Lainnya"/>
    <s v="REVOKE"/>
    <s v="BIMA BARAT"/>
    <s v="NO ADDON"/>
    <m/>
    <s v="Follow Up Revoke Completed, New Order ID : SC1002638116"/>
    <s v="HSI Bisnis Promo Hari Pelanggan Nasional PSB 70% - 50 Mbps"/>
    <s v="INDIBIZ"/>
    <m/>
    <m/>
    <d v="2026-10-14T11:00:00"/>
    <s v="2026-10-14 11:00:00 | Nama Pic : bp salahuddin No Hp Pic : 082236376692 No alt : - Jam Pemasangan : pagi  Tanggal Pemasangan : 17 Oktober 2026"/>
    <m/>
    <m/>
    <m/>
    <e v="#NUM!"/>
    <e v="#NUM!"/>
    <x v="1"/>
    <x v="2"/>
  </r>
  <r>
    <n v="98"/>
    <n v="1002638116"/>
    <n v="3"/>
    <x v="0"/>
    <n v="5"/>
    <s v="MATARAM"/>
    <s v="BIMA"/>
    <s v="SIL"/>
    <s v="REG"/>
    <s v="AO"/>
    <s v="NEW SALES"/>
    <m/>
    <s v="8 | OSS - PONR"/>
    <s v="RBS-Regional 3"/>
    <d v="2026-10-15T11:02:16"/>
    <d v="2026-10-15T14:45:15"/>
    <n v="69409458"/>
    <m/>
    <n v="172617203164"/>
    <s v="SMPN 5 Donggo satap"/>
    <s v="ODP-SIL-FAB/27"/>
    <s v="WO066461864"/>
    <m/>
    <m/>
    <m/>
    <n v="118.60552869999999"/>
    <n v="-8.5057258999999998"/>
    <s v="|MN02085|MYIA-025404210589/POI/Salahuddin/082236376692/salahuddin31121989@gmail.com"/>
    <s v="Sales Profesional"/>
    <m/>
    <m/>
    <m/>
    <m/>
    <m/>
    <m/>
    <m/>
    <m/>
    <s v="Management Janji"/>
    <s v="2026-10-14 11:00:00 | Nama Pic : bp salahuddin  No Hp Pic : 082236376692  No alt : -  Jam Pemasangan : pagi   Tanggal Pemasangan : 17 Oktober 2026"/>
    <s v="FCC"/>
    <s v="15-10-2026 11:10:26"/>
    <m/>
    <m/>
    <s v="ACT_COM"/>
    <s v="BIMA BARAT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7:00:00"/>
    <s v="2026-10-14 11:00:00 | Nama Pic : bp salahuddin  No Hp Pic : 082236376692  No alt : -  Jam Pemasangan : pagi   Tanggal Pemasangan : 17 Oktober 2026"/>
    <m/>
    <m/>
    <m/>
    <e v="#NUM!"/>
    <e v="#NUM!"/>
    <x v="1"/>
    <x v="2"/>
  </r>
  <r>
    <n v="99"/>
    <n v="1002623533"/>
    <n v="3"/>
    <x v="0"/>
    <n v="5"/>
    <s v="MATARAM"/>
    <s v="BIMA"/>
    <s v="TET"/>
    <s v="REG"/>
    <s v="AO"/>
    <s v="NEW SALES"/>
    <s v="1P INET"/>
    <s v="Completed (PS)"/>
    <s v="RBS-Regional 3"/>
    <d v="2026-10-06T09:08:35"/>
    <d v="2026-10-09T17:16:34"/>
    <n v="69404708"/>
    <m/>
    <n v="172616790349"/>
    <s v="Toko Gafirin"/>
    <s v="ODP-TET-FAG/87 FAG/D05/87.01"/>
    <s v="WO065826743"/>
    <m/>
    <m/>
    <m/>
    <n v="118.681394420564"/>
    <n v="-8.5828923268358803"/>
    <s v="MD|MYDB-20261005270326|DN00001/MN02085|Toko Gafirin|085239732485"/>
    <s v="MYDIGIBIZPARTNER"/>
    <m/>
    <m/>
    <m/>
    <m/>
    <m/>
    <m/>
    <m/>
    <m/>
    <s v="Management Janji"/>
    <s v="2026-10-07 08:00:00 | Nama PIC : Ramli (Bapak) No HP : 085239732485 Alt :  Tgl Pemasangan : 07 Oktober 2026 Interval : PAGI / SIANG Note : Hubungi pelanggan terlebih dahulu"/>
    <s v="FCC"/>
    <d v="2026-06-10T09:25:04"/>
    <d v="2026-10-07T08:00:00"/>
    <m/>
    <s v="PS"/>
    <s v="BIMA BARAT"/>
    <s v="NETMONK"/>
    <n v="20261009"/>
    <s v="Completed"/>
    <s v="HSI Bisnis Bundling Netmonk PSB 70% - 100 Mbps"/>
    <s v="INDIBIZ"/>
    <m/>
    <m/>
    <d v="2026-10-07T08:00:00"/>
    <s v="2026-10-07 08:00:00 | Nama PIC : Ramli (Bapak) No HP : 085239732485 Alt :  Tgl Pemasangan : 07 Oktober 2026 Interval : PAGI / SIANG Note : Hubungi pelanggan terlebih dahulu"/>
    <n v="2026"/>
    <n v="10"/>
    <n v="9"/>
    <d v="2026-10-09T00:00:00"/>
    <n v="1.6666666666642413"/>
    <x v="2"/>
    <x v="2"/>
  </r>
  <r>
    <n v="100"/>
    <n v="1002630480"/>
    <n v="3"/>
    <x v="0"/>
    <n v="5"/>
    <s v="MATARAM"/>
    <s v="BIMA"/>
    <s v="TET"/>
    <s v="REG"/>
    <s v="AO"/>
    <s v="NEW SALES"/>
    <m/>
    <s v="Completed (PS)"/>
    <s v="RBS-Regional 3"/>
    <d v="2026-10-09T17:29:05"/>
    <d v="2026-10-10T12:27:06"/>
    <n v="69405617"/>
    <m/>
    <n v="172616790567"/>
    <s v="SMA NEGERI 2 MONTA"/>
    <s v="ODP-TET-FAF/35"/>
    <s v="WO066116151"/>
    <m/>
    <m/>
    <m/>
    <n v="118.669167112488"/>
    <n v="-8.6880139615113592"/>
    <s v="MD|MYDB-20261007270388|SC00001/MC00152|SMA NEGERI 2 MONTA|082359316684"/>
    <s v="MYDIGIBIZPARTNER"/>
    <m/>
    <m/>
    <m/>
    <m/>
    <m/>
    <m/>
    <m/>
    <m/>
    <s v="Management Janji"/>
    <s v="2026-10-08 08:00:00 | Nama PIC : Firdinan   No HP : 082359316684  Alt : 087884318689  M Janji : 08/09/2026  Jam Pasang : 08.00  - 13:00   NoteÃ‚Â :  hubungi terlebih dahulu sebelum ke lokasi, terima kasih."/>
    <s v="FCC"/>
    <d v="2026-09-10T17:40:29"/>
    <m/>
    <m/>
    <s v="PS"/>
    <s v="BIMA BARAT"/>
    <s v="NETMONK"/>
    <n v="20261010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09T07:00:00"/>
    <s v="2026-10-08 08:00:00 | Nama PIC : Firdinan   No HP : 082359316684  Alt : 087884318689  M Janji : 08/09/2026  Jam Pasang : 08.00  - 13:00   NoteÃ‚Â :  hubungi terlebih dahulu sebelum ke lokasi, terima kasih."/>
    <n v="2026"/>
    <n v="10"/>
    <n v="10"/>
    <d v="2026-10-10T00:00:00"/>
    <n v="0.70833333333575865"/>
    <x v="0"/>
    <x v="2"/>
  </r>
  <r>
    <n v="101"/>
    <n v="1002625681"/>
    <n v="3"/>
    <x v="0"/>
    <n v="5"/>
    <s v="MATARAM"/>
    <s v="BIMA"/>
    <s v="TET"/>
    <s v="REG"/>
    <s v="AO"/>
    <s v="NEW SALES"/>
    <s v="1P INET"/>
    <s v="102 | FOLLOW UP COMPLETED"/>
    <s v="RBS-Regional 3"/>
    <d v="2026-10-07T10:43:41"/>
    <d v="2026-10-09T17:29:04"/>
    <n v="69405617"/>
    <m/>
    <n v="172616790548"/>
    <s v="SMA NEGERI 2 MONTA"/>
    <s v="ODP-TET-FAJ/01 FAJ/D01/01.01"/>
    <s v="WO065915790"/>
    <m/>
    <m/>
    <m/>
    <n v="118.663235530257"/>
    <n v="-8.7472198442349196"/>
    <s v="MD|MYDB-20261007270388|SC00001/MC00152|SMA NEGERI 2 MONTA|082359316684"/>
    <s v="MYDIGIBIZPARTNER"/>
    <m/>
    <m/>
    <m/>
    <m/>
    <m/>
    <m/>
    <m/>
    <m/>
    <s v="Management Janji"/>
    <s v="2026-10-08 08:00:00 | Nama PIC : Firdinan  No HP : 082359316684 Alt : 087884318689 M Janji : 08/09/2026 Jam Pasang : 08.00  - 13:00  NoteÃ‚Â :  hubungi terlebih dahulu sebelum ke lokasi, terima kasih."/>
    <s v="FCC"/>
    <d v="2026-07-10T10:55:32"/>
    <d v="2026-10-08T08:00:00"/>
    <m/>
    <s v="REVOKE"/>
    <s v="BIMA BARAT"/>
    <s v="NETMONK"/>
    <m/>
    <s v="Follow Up Revoke Completed, New Order ID : SC1002630480"/>
    <s v="HSI Bisnis Bundling Netmonk PSB 70% - 200 Mbps"/>
    <s v="INDIBIZ"/>
    <m/>
    <m/>
    <d v="2026-10-08T08:00:00"/>
    <s v="2026-10-08 08:00:00 | Nama PIC : Firdinan  No HP : 082359316684 Alt : 087884318689 M Janji : 08/09/2026 Jam Pasang : 08.00  - 13:00  NoteÃ‚Â :  hubungi terlebih dahulu sebelum ke lokasi, terima kasih."/>
    <m/>
    <m/>
    <m/>
    <e v="#NUM!"/>
    <e v="#NUM!"/>
    <x v="1"/>
    <x v="2"/>
  </r>
  <r>
    <n v="102"/>
    <n v="1002622101"/>
    <n v="3"/>
    <x v="0"/>
    <n v="5"/>
    <s v="MATARAM"/>
    <s v="BIMA"/>
    <s v="DMP"/>
    <s v="REG"/>
    <s v="AO"/>
    <s v="NEW SALES"/>
    <m/>
    <s v="Completed (PS)"/>
    <s v="RBS-Regional 3"/>
    <d v="2026-10-05T11:07:56"/>
    <d v="2026-10-08T08:56:16"/>
    <n v="69397281"/>
    <m/>
    <n v="172611786511"/>
    <s v="toko sanoko"/>
    <s v="ODP-DMP-FAF/98"/>
    <s v="WO065755136"/>
    <m/>
    <m/>
    <m/>
    <n v="118.4600214"/>
    <n v="-8.5408875999999996"/>
    <s v="|MN02363|MYIA-030759137481/POI/sanoko tjandra/087788913400/linaherlina965@gmail.com"/>
    <s v="MYDIGIBIZPARTNER"/>
    <m/>
    <m/>
    <m/>
    <m/>
    <m/>
    <m/>
    <m/>
    <m/>
    <s v="Management Janji"/>
    <s v="2026-09-25 08:00:00 | Tanggal pemasangan: 25/09/2026  Jam pemasangan : pagi / siang  Info Tambahan : Hubungi pelanggan dulu sebelum ke lokasi  terima kasih."/>
    <s v="FCC"/>
    <d v="2026-05-10T11:40:04"/>
    <m/>
    <m/>
    <s v="PS"/>
    <s v="DOMPU"/>
    <s v="NO ADDON"/>
    <n v="202610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5T07:00:00"/>
    <s v="2026-09-25 08:00:00 | Tanggal pemasangan: 25/09/2026  Jam pemasangan : pagi / siang  Info Tambahan : Hubungi pelanggan dulu sebelum ke lokasi  terima kasih."/>
    <n v="2026"/>
    <n v="10"/>
    <n v="8"/>
    <d v="2026-10-08T00:00:00"/>
    <n v="2.7083333333357587"/>
    <x v="2"/>
    <x v="2"/>
  </r>
  <r>
    <n v="103"/>
    <n v="1002626867"/>
    <n v="3"/>
    <x v="0"/>
    <n v="5"/>
    <s v="MATARAM"/>
    <s v="BIMA"/>
    <s v="DMP"/>
    <s v="REG"/>
    <s v="AO"/>
    <s v="NEW SALES"/>
    <s v="1P INET"/>
    <s v="Completed (PS)"/>
    <s v="RBS-Regional 3"/>
    <d v="2026-10-07T17:22:40"/>
    <d v="2026-10-10T12:29:03"/>
    <n v="69406130"/>
    <m/>
    <n v="172611786522"/>
    <s v="TOKO MAHMUD"/>
    <s v="ODP-DMP-FAH/40 FAH/D02/40.01"/>
    <s v="WO065963704"/>
    <m/>
    <m/>
    <m/>
    <n v="118.4122572"/>
    <n v="-8.7550913000000001"/>
    <s v="|MN02363|MYIA-061466701491/POI/MAHMUD/081235729896/arisdapadoda0@gmail.com"/>
    <s v="MYIB_ASSISTANT"/>
    <m/>
    <m/>
    <m/>
    <m/>
    <m/>
    <m/>
    <m/>
    <m/>
    <s v="Management Janji"/>
    <s v="2026-10-08 15:00:00 | Nama Pic : BP MAHMUD No Hp Pic : 081235729896 Jam Pemasangan : 08:00 - 12.00 Tanggal Pemasangan : KAMIS 08 OKTOBER 2026 Info Tambahan : Hubungi pelanggan sebelum datang ke lokasi"/>
    <s v="FCC"/>
    <d v="2026-07-10T17:40:11"/>
    <d v="2026-10-08T15:00:00"/>
    <m/>
    <s v="PS"/>
    <s v="DOMPU"/>
    <s v="NO ADDON"/>
    <n v="20261010"/>
    <s v="Completed"/>
    <s v="HSI Bisnis Basic Promo Hari Pelanggan Nasional PSB 70% - 75 Mbps"/>
    <s v="INDIBIZ"/>
    <m/>
    <m/>
    <d v="2026-10-08T15:00:00"/>
    <s v="2026-10-08 15:00:00 | Nama Pic : BP MAHMUD No Hp Pic : 081235729896 Jam Pemasangan : 08:00 - 12.00 Tanggal Pemasangan : KAMIS 08 OKTOBER 2026 Info Tambahan : Hubungi pelanggan sebelum datang ke lokasi"/>
    <n v="2026"/>
    <n v="10"/>
    <n v="10"/>
    <d v="2026-10-10T00:00:00"/>
    <n v="1.375"/>
    <x v="2"/>
    <x v="2"/>
  </r>
  <r>
    <n v="104"/>
    <n v="1002635779"/>
    <n v="3"/>
    <x v="0"/>
    <n v="5"/>
    <s v="MATARAM"/>
    <s v="BIMA"/>
    <s v="DMP"/>
    <s v="REG"/>
    <s v="AO"/>
    <s v="NEW SALES"/>
    <m/>
    <s v="Completed (PS)"/>
    <s v="RBS-Regional 3"/>
    <d v="2026-10-13T17:35:15"/>
    <d v="2026-10-14T14:18:59"/>
    <n v="69406912"/>
    <m/>
    <n v="172611786560"/>
    <s v="PT PASAKA AGRI DOMPU"/>
    <s v="ODP-DMP-FAD/54"/>
    <s v="WO066360558"/>
    <m/>
    <m/>
    <m/>
    <n v="118.326818"/>
    <n v="-8.5195950000000007"/>
    <s v="MD|MYDB-20261007270444|DN00001/MN02085|PT PASAKA AGRI DOMPU|082359593293"/>
    <s v="MYDIGIBIZPARTNER"/>
    <m/>
    <m/>
    <m/>
    <m/>
    <m/>
    <m/>
    <m/>
    <m/>
    <s v="Management Janji"/>
    <s v="2026-10-10 08:00:00 | Nama PIC : PT PASAKA AGRI DOMPU  No HP : 082359593293  No Alt : -  M Janji : Rabu 09 oktober  2026  Jam Pasang : Pagi / Siang  Note : hubungi pelanggan jika ingin ke lokasi, terima kasih.  "/>
    <s v="FCC"/>
    <s v="13-10-2026 17:39:54"/>
    <m/>
    <m/>
    <s v="PS"/>
    <s v="DOMPU"/>
    <s v="NETMONK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07:00:00"/>
    <s v="2026-10-10 08:00:00 | Nama PIC : PT PASAKA AGRI DOMPU  No HP : 082359593293  No Alt : -  M Janji : Rabu 09 oktober  2026  Jam Pasang : Pagi / Siang  Note : hubungi pelanggan jika ingin ke lokasi, terima kasih.  "/>
    <n v="2026"/>
    <n v="10"/>
    <n v="14"/>
    <d v="2026-10-14T00:00:00"/>
    <n v="0.70833333333575865"/>
    <x v="0"/>
    <x v="2"/>
  </r>
  <r>
    <n v="105"/>
    <n v="1002628624"/>
    <n v="3"/>
    <x v="0"/>
    <n v="5"/>
    <s v="MATARAM"/>
    <s v="BIMA"/>
    <s v="DMP"/>
    <s v="REG"/>
    <s v="AO"/>
    <s v="NEW SALES"/>
    <s v="1P INET"/>
    <s v="102 | FOLLOW UP COMPLETED"/>
    <s v="RBS-Regional 3"/>
    <d v="2026-10-08T19:13:36"/>
    <d v="2026-10-13T17:35:15"/>
    <n v="69406912"/>
    <m/>
    <n v="172611786529"/>
    <s v="PT PASAKA AGRI DOMPU"/>
    <s v="ODP-DMP-FAD/49 FAD/D02/49.01"/>
    <s v="WO066048972"/>
    <m/>
    <m/>
    <m/>
    <n v="118.335729427635"/>
    <n v="-8.5251044277993699"/>
    <s v="MD|MYDB-20261007270444|DN00001/MN02085|PT PASAKA AGRI DOMPU|082359593293"/>
    <s v="MYDIGIBIZPARTNER"/>
    <m/>
    <m/>
    <m/>
    <m/>
    <m/>
    <m/>
    <m/>
    <m/>
    <s v="Management Janji"/>
    <s v="2026-10-10 08:00:00 | Nama PIC : PT PASAKA AGRI DOMPU No HP : 082359593293 No Alt : - M Janji : Rabu 09 oktober  2026 Jam Pasang : Pagi / Siang Note : hubungi pelanggan jika ingin ke lokasi, terima kasih. "/>
    <s v="FCC"/>
    <d v="2026-08-10T19:25:28"/>
    <d v="2026-10-10T08:00:00"/>
    <s v="Kendala Lainnya"/>
    <s v="REVOKE"/>
    <s v="DOMPU"/>
    <s v="NETMONK"/>
    <m/>
    <s v="Follow Up Revoke Completed, New Order ID : SC1002635779"/>
    <s v="HSI Bisnis Bundling Netmonk PSB 70% - 50 Mbps"/>
    <s v="INDIBIZ"/>
    <m/>
    <m/>
    <d v="2026-10-10T08:00:00"/>
    <s v="2026-10-10 08:00:00 | Nama PIC : PT PASAKA AGRI DOMPU No HP : 082359593293 No Alt : - M Janji : Rabu 09 oktober  2026 Jam Pasang : Pagi / Siang Note : hubungi pelanggan jika ingin ke lokasi, terima kasih. "/>
    <m/>
    <m/>
    <m/>
    <e v="#NUM!"/>
    <e v="#NUM!"/>
    <x v="1"/>
    <x v="2"/>
  </r>
  <r>
    <n v="106"/>
    <n v="1002628788"/>
    <n v="3"/>
    <x v="0"/>
    <n v="5"/>
    <s v="MATARAM"/>
    <s v="BIMA"/>
    <s v="DMP"/>
    <s v="REG"/>
    <s v="AO"/>
    <s v="NEW SALES"/>
    <s v="1P INET"/>
    <s v="7 | OSS - PROVISIONING ISSUED"/>
    <s v="RBS-Regional 3"/>
    <d v="2026-10-09T08:31:36"/>
    <d v="2026-10-10T08:10:55"/>
    <n v="69406993"/>
    <m/>
    <n v="172611786366"/>
    <s v="CV BINTANG JAYA"/>
    <s v="ODP-DMP-FAB/67 FAB/D06/67.01"/>
    <s v="WO066060288"/>
    <m/>
    <m/>
    <m/>
    <n v="118.473552828132"/>
    <n v="-8.5251006808952603"/>
    <s v="|MN02363|MYIA-058537975054/POI/DAN RUSELLO SUMARDI/081952547770/davyn.rusello06@gmail.com"/>
    <s v="MYIB_ASSISTANT"/>
    <m/>
    <m/>
    <m/>
    <m/>
    <m/>
    <m/>
    <m/>
    <m/>
    <s v="Management Janji"/>
    <s v="2026-10-10 08:00:00 | Tanggal: 9/10/2026 Jam Pasang: 08.00 - 12.00 Note: Hubungi sebelum ke lokasi, terimakasih."/>
    <s v="FCC"/>
    <d v="2026-09-10T08:40:28"/>
    <d v="2026-10-10T08:00:00"/>
    <m/>
    <s v="PI"/>
    <s v="DOMPU"/>
    <s v="NO ADDON"/>
    <m/>
    <s v="Provisioning Issued"/>
    <s v="HSI Bisnis Promo Hari Pelanggan Nasional PSB 70% - 300 Mbps"/>
    <s v="INDIBIZ"/>
    <m/>
    <m/>
    <d v="2026-10-10T08:00:00"/>
    <s v="2026-10-10 08:00:00 | Tanggal: 9/10/2026 Jam Pasang: 08.00 - 12.00 Note: Hubungi sebelum ke lokasi, terimakasih."/>
    <m/>
    <m/>
    <m/>
    <e v="#NUM!"/>
    <e v="#NUM!"/>
    <x v="1"/>
    <x v="2"/>
  </r>
  <r>
    <n v="107"/>
    <n v="1002620771"/>
    <n v="3"/>
    <x v="0"/>
    <n v="5"/>
    <s v="MATARAM"/>
    <s v="BIMA"/>
    <s v="DMP"/>
    <s v="REG"/>
    <s v="AO"/>
    <s v="NEW SALES"/>
    <m/>
    <s v="100 | REVOKE COMPLETED"/>
    <s v="RBS-Regional 3"/>
    <d v="2026-10-03T09:30:01"/>
    <d v="2026-10-05T11:05:12"/>
    <n v="69397281"/>
    <m/>
    <n v="172611786496"/>
    <s v="toko sanoko"/>
    <s v="ODP-DMP-FAF/98"/>
    <s v="WO065628942"/>
    <m/>
    <m/>
    <m/>
    <n v="118.460014288861"/>
    <n v="-8.5409235837202893"/>
    <s v="|MN02363|MYIA-030759137481/POI/sanoko tjandra/087788913400/linaherlina965@gmail.com"/>
    <s v="MYDIGIBIZPARTNER"/>
    <m/>
    <m/>
    <m/>
    <m/>
    <m/>
    <m/>
    <m/>
    <m/>
    <s v="Management Janji"/>
    <s v="2026-09-25 08:00:00 | Tanggal pemasangan: 25/09/2026  Jam pemasangan : pagi / siang  Info Tambahan : Hubungi pelanggan dulu sebelum ke lokasi  terima kasih."/>
    <s v="FCC"/>
    <d v="2026-03-10T09:40:05"/>
    <m/>
    <m/>
    <s v="REVOKE"/>
    <s v="DOMPU"/>
    <s v="NO ADDON"/>
    <m/>
    <s v="Revoke 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3T07:00:00"/>
    <s v="2026-09-25 08:00:00 | Tanggal pemasangan: 25/09/2026  Jam pemasangan : pagi / siang  Info Tambahan : Hubungi pelanggan dulu sebelum ke lokasi  terima kasih."/>
    <m/>
    <m/>
    <m/>
    <e v="#NUM!"/>
    <e v="#NUM!"/>
    <x v="1"/>
    <x v="2"/>
  </r>
  <r>
    <n v="108"/>
    <n v="1002629540"/>
    <n v="3"/>
    <x v="0"/>
    <n v="5"/>
    <s v="MATARAM"/>
    <s v="BIMA"/>
    <s v="KMP"/>
    <s v="REG"/>
    <s v="AO"/>
    <s v="NEW SALES"/>
    <s v="1P INET"/>
    <s v="OSS - FALLOUT"/>
    <s v="RBS-Regional 3"/>
    <d v="2026-10-09T11:56:40"/>
    <d v="2026-10-10T08:15:11"/>
    <n v="69407279"/>
    <m/>
    <n v="172611203057"/>
    <s v="Toko Suhaeni"/>
    <s v="ODP-KMP-FAB/12 FAB/D02/12.01"/>
    <s v="WO066080758"/>
    <m/>
    <m/>
    <m/>
    <n v="117.757828"/>
    <n v="-8.1833153999999997"/>
    <s v="MD|MYDB-20261008270495|DN00001/MN02085|Toko Suhaeni|087863845228"/>
    <s v="MYDIGIBIZPARTNER"/>
    <m/>
    <m/>
    <m/>
    <m/>
    <m/>
    <m/>
    <m/>
    <m/>
    <s v="Management Janji"/>
    <s v="2026-10-10 08:00:00 | Nama PIC : Toko Suhaeni No HP : 087863845228 No Alt : - M Janji : sabtu 10 oktober  2026 Jam Pasang : Pagi / Siang Note : hubungi pelanggan jika ingin ke lokasi, terima kasih. "/>
    <s v="FCC"/>
    <d v="2026-09-10T12:10:31"/>
    <d v="2026-10-10T08:00:00"/>
    <m/>
    <s v="FO_UIM"/>
    <s v="DOMPU"/>
    <s v="NETMONK"/>
    <m/>
    <s v="Provisioning Failed|UIM|INF009748889|1029:Reservation not found for Broadband CFS with Reservation ID : 39612383818"/>
    <s v="HSI Bisnis Bundling Netmonk PSB 70% - 100 Mbps"/>
    <s v="INDIBIZ"/>
    <m/>
    <m/>
    <d v="2026-10-10T08:00:00"/>
    <s v="2026-10-10 08:00:00 | Nama PIC : Toko Suhaeni No HP : 087863845228 No Alt : - M Janji : sabtu 10 oktober  2026 Jam Pasang : Pagi / Siang Note : hubungi pelanggan jika ingin ke lokasi, terima kasih. "/>
    <m/>
    <m/>
    <m/>
    <e v="#NUM!"/>
    <e v="#NUM!"/>
    <x v="1"/>
    <x v="2"/>
  </r>
  <r>
    <n v="109"/>
    <n v="1002638689"/>
    <n v="3"/>
    <x v="0"/>
    <n v="5"/>
    <s v="MATARAM"/>
    <s v="SUMBAWA"/>
    <s v="EMP"/>
    <s v="REG"/>
    <s v="AO"/>
    <s v="NEW SALES"/>
    <m/>
    <s v="Completed (PS)"/>
    <s v="RBS-Regional 3"/>
    <d v="2026-10-15T14:27:05"/>
    <d v="2026-10-15T16:54:14"/>
    <n v="69409296"/>
    <m/>
    <n v="172612801220"/>
    <s v="WARUNG MAKAN PELANGI"/>
    <s v="ODP-EMP-FAA/05"/>
    <s v="WO066484439"/>
    <m/>
    <m/>
    <m/>
    <n v="118.001768590293"/>
    <n v="-8.7658861452961396"/>
    <s v="|MC20057|MYIA-075089007236/POI/Indra Jaya/082143254356/indr4665@gmail.com"/>
    <s v="Sales Force DBS"/>
    <m/>
    <m/>
    <m/>
    <m/>
    <m/>
    <m/>
    <m/>
    <m/>
    <s v="Management Janji"/>
    <s v="2026-10-14 11:00:00 | Tanggal pemasangan: 14/10//2026  Jam pemasangan : pagi/siang  Info Tambahan : Hubungi pelanggan dulu sebelum ke lokasi.  terima kasih"/>
    <s v="FCC"/>
    <s v="15-10-2026 14:40:16"/>
    <m/>
    <m/>
    <s v="PS"/>
    <s v="SUMBAWA TIMUR"/>
    <s v="NO ADDON"/>
    <n v="20261015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15T07:00:00"/>
    <s v="2026-10-14 11:00:00 | Tanggal pemasangan: 14/10//2026  Jam pemasangan : pagi/siang  Info Tambahan : Hubungi pelanggan dulu sebelum ke lokasi.  terima kasih"/>
    <n v="2026"/>
    <n v="10"/>
    <n v="15"/>
    <d v="2026-10-15T00:00:00"/>
    <n v="-0.29166666666424135"/>
    <x v="0"/>
    <x v="3"/>
  </r>
  <r>
    <n v="110"/>
    <n v="1002634833"/>
    <n v="3"/>
    <x v="0"/>
    <n v="5"/>
    <s v="MATARAM"/>
    <s v="SUMBAWA"/>
    <s v="EMP"/>
    <s v="REG"/>
    <s v="AO"/>
    <s v="NEW SALES"/>
    <s v="1P INET"/>
    <s v="102 | FOLLOW UP COMPLETED"/>
    <s v="RBS-Regional 3"/>
    <d v="2026-10-13T12:08:34"/>
    <d v="2026-10-15T14:27:05"/>
    <n v="69409296"/>
    <m/>
    <n v="172612801771"/>
    <s v="WARUNG MAKAN PELANGI"/>
    <s v="GCL-EMP-F01/04 GCL/F01/04.01"/>
    <s v="WO066324454"/>
    <m/>
    <m/>
    <m/>
    <n v="118.002942"/>
    <n v="-8.7658769999999997"/>
    <s v="|MC20057|MYIA-075089007236/POI/Indra Jaya/082143254356/indr4665@gmail.com"/>
    <s v="MYIB_ASSISTANT"/>
    <m/>
    <m/>
    <m/>
    <m/>
    <m/>
    <m/>
    <m/>
    <m/>
    <s v="Management Janji"/>
    <s v="2026-10-14 11:00:00 | Tanggal pemasangan: 14/10//2026 Jam pemasangan : pagi/siang Info Tambahan : Hubungi pelanggan dulu sebelum ke lokasi. terima kasih"/>
    <s v="FCC"/>
    <s v="13-10-2026 12:10:23"/>
    <d v="2026-10-14T11:00:00"/>
    <m/>
    <s v="REVOKE"/>
    <s v="SUMBAWA TIMUR"/>
    <s v="NO ADDON"/>
    <m/>
    <s v="Follow Up Revoke Completed, New Order ID : SC1002638689"/>
    <s v="HSI Bisnis Promo Hari Pelanggan Nasional PSB 70% - 100 Mbps"/>
    <s v="INDIBIZ"/>
    <m/>
    <m/>
    <d v="2026-10-14T11:00:00"/>
    <s v="2026-10-14 11:00:00 | Tanggal pemasangan: 14/10//2026 Jam pemasangan : pagi/siang Info Tambahan : Hubungi pelanggan dulu sebelum ke lokasi. terima kasih"/>
    <m/>
    <m/>
    <m/>
    <e v="#NUM!"/>
    <e v="#NUM!"/>
    <x v="1"/>
    <x v="3"/>
  </r>
  <r>
    <n v="111"/>
    <n v="1002621261"/>
    <n v="3"/>
    <x v="0"/>
    <n v="5"/>
    <s v="MATARAM"/>
    <s v="SUMBAWA"/>
    <s v="SBW"/>
    <s v="REG"/>
    <s v="AO"/>
    <s v="NEW SALES"/>
    <m/>
    <s v="Completed (PS)"/>
    <s v="RBS-Regional 3"/>
    <d v="2026-10-04T09:25:48"/>
    <d v="2026-10-04T11:15:08"/>
    <n v="69402948"/>
    <m/>
    <n v="172606792357"/>
    <s v="NATASYA HOUSE"/>
    <s v="ODP-SBW-FAC/107"/>
    <s v="WO065690811"/>
    <m/>
    <m/>
    <m/>
    <n v="117.4346771"/>
    <n v="-8.5247863000000006"/>
    <s v="|MN02367|MYIA-066995640979/POI/NATASYA DILA AGUSTIN/088991617173/natasyadila62@gmail.com"/>
    <s v="Sales Profesional"/>
    <m/>
    <m/>
    <m/>
    <m/>
    <m/>
    <m/>
    <m/>
    <m/>
    <s v="Management Janji"/>
    <s v="2026-10-03 11:00:00 | Waktu pemasnagan : 3 Oktober 2026  Jam pemasangan : 08.00 - 12.00  Mohon hubungi pelanggan sebelum ke lokasi   Terima kasih"/>
    <s v="FCC"/>
    <d v="2026-04-10T09:39:45"/>
    <m/>
    <m/>
    <s v="PS"/>
    <s v="X"/>
    <s v="NO ADDON"/>
    <n v="20261004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10-04T07:00:00"/>
    <s v="2026-10-03 11:00:00 | Waktu pemasnagan : 3 Oktober 2026  Jam pemasangan : 08.00 - 12.00  Mohon hubungi pelanggan sebelum ke lokasi   Terima kasih"/>
    <n v="2026"/>
    <n v="10"/>
    <n v="4"/>
    <d v="2026-10-04T00:00:00"/>
    <n v="-0.29166666666424135"/>
    <x v="0"/>
    <x v="3"/>
  </r>
  <r>
    <n v="112"/>
    <n v="1002624610"/>
    <n v="3"/>
    <x v="0"/>
    <n v="5"/>
    <s v="MATARAM"/>
    <s v="SUMBAWA"/>
    <s v="SBW"/>
    <s v="REG"/>
    <s v="AO"/>
    <s v="NEW SALES"/>
    <m/>
    <s v="Completed (PS)"/>
    <s v="RBS-Regional 3"/>
    <d v="2026-10-06T14:43:09"/>
    <d v="2026-10-06T17:10:19"/>
    <n v="69402001"/>
    <m/>
    <n v="172606792436"/>
    <s v="SRC YANU CELL"/>
    <s v="ODP-SBW-FAW/04"/>
    <s v="WO065866723"/>
    <m/>
    <m/>
    <m/>
    <n v="117.60266849999999"/>
    <n v="-8.6269598999999992"/>
    <s v="MD|MYDB-20261001270080|SC00001/MC00020|SRC YANU CELL|082341881630"/>
    <s v="MYDIGIBIZPARTNER"/>
    <m/>
    <m/>
    <m/>
    <m/>
    <m/>
    <m/>
    <m/>
    <m/>
    <s v="Management Janji"/>
    <s v="2026-10-02 08:00:00 | Waktu pemasangan: 01 oktober 2026  Jam pemasangan : 08.00 - 12.00  Mohon hubungi pelanggan sebelum ke lokasi   Terima kasih  "/>
    <s v="FCC"/>
    <d v="2026-06-10T14:55:39"/>
    <m/>
    <m/>
    <s v="PS"/>
    <s v="X"/>
    <s v="OCA"/>
    <n v="20261006"/>
    <s v="Completed"/>
    <s v="- 11_11446;Biaya PSB HSI EBIS Tunai di Depan ~ 11[150000]  - E25041;E25041 ~ ES25 - Paket HSI Bisnis Bundling OCA Breach[0]  - E25041~null~104999;E25041||11||Abodemen 0[0]  - E25041~null~E25041_UNL;UNL ~ Internet-Link Unlimited Internet Usage ~ E25041[0] "/>
    <s v="INDIBIZ"/>
    <m/>
    <m/>
    <d v="2026-10-06T07:00:00"/>
    <s v="2026-10-02 08:00:00 | Waktu pemasangan: 01 oktober 2026  Jam pemasangan : 08.00 - 12.00  Mohon hubungi pelanggan sebelum ke lokasi   Terima kasih  "/>
    <n v="2026"/>
    <n v="10"/>
    <n v="6"/>
    <d v="2026-10-06T00:00:00"/>
    <n v="-0.29166666666424135"/>
    <x v="0"/>
    <x v="3"/>
  </r>
  <r>
    <n v="113"/>
    <n v="1002626070"/>
    <n v="3"/>
    <x v="0"/>
    <n v="5"/>
    <s v="MATARAM"/>
    <s v="SUMBAWA"/>
    <s v="SBW"/>
    <s v="REG"/>
    <s v="AO"/>
    <s v="NEW SALES"/>
    <m/>
    <s v="Completed (PS)"/>
    <s v="RBS-Regional 3"/>
    <d v="2026-10-07T13:10:01"/>
    <d v="2026-10-07T15:17:28"/>
    <n v="69404084"/>
    <m/>
    <n v="172606792762"/>
    <s v="EGGIE JAYA HOMESTAY"/>
    <s v="ODP-SBW-FAD/01"/>
    <s v="WO065933650"/>
    <m/>
    <m/>
    <m/>
    <n v="117.588707"/>
    <n v="-8.620196"/>
    <s v="MD|MYDB-20261005270275|DN00001/MN01595|EGGIE JAYA HOMESTAY|085337193278"/>
    <s v="MYDIGIBIZPARTNER"/>
    <m/>
    <m/>
    <m/>
    <m/>
    <m/>
    <m/>
    <m/>
    <m/>
    <s v="Management Janji"/>
    <s v="2026-10-06 08:00:00 | M Janji : (06/10/2026)  jam Pasang : 09:00  Note : hubungi pelanggan jika ingin kelokasi  "/>
    <s v="FCC"/>
    <d v="2026-07-10T13:25:45"/>
    <m/>
    <m/>
    <s v="PS"/>
    <s v="X"/>
    <s v="NETMONK"/>
    <n v="202610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7T07:00:00"/>
    <s v="2026-10-06 08:00:00 | M Janji : (06/10/2026)  jam Pasang : 09:00  Note : hubungi pelanggan jika ingin kelokasi  "/>
    <n v="2026"/>
    <n v="10"/>
    <n v="7"/>
    <d v="2026-10-07T00:00:00"/>
    <n v="-0.29166666666424135"/>
    <x v="0"/>
    <x v="3"/>
  </r>
  <r>
    <n v="114"/>
    <n v="1002626433"/>
    <n v="3"/>
    <x v="0"/>
    <n v="5"/>
    <s v="MATARAM"/>
    <s v="SUMBAWA"/>
    <s v="SBW"/>
    <s v="REG"/>
    <s v="AO"/>
    <s v="NEW SALES"/>
    <m/>
    <s v="Completed (PS)"/>
    <s v="RBS-Regional 3"/>
    <d v="2026-10-07T14:47:18"/>
    <d v="2026-10-08T06:12:10"/>
    <n v="69404019"/>
    <m/>
    <n v="172606792766"/>
    <s v="ZAINI HOMESTAY"/>
    <s v="ODP-SBW-FAW/08"/>
    <s v="WO065945907"/>
    <m/>
    <m/>
    <m/>
    <n v="117.604780196159"/>
    <n v="-8.6363258239345502"/>
    <s v="MD|MYDB-20261005270270|DN00001/MN01595|ZAINI HOMESTAY|082341439480"/>
    <s v="MYDIGIBIZPARTNER"/>
    <m/>
    <m/>
    <m/>
    <m/>
    <m/>
    <m/>
    <m/>
    <m/>
    <s v="Management Janji"/>
    <s v="2026-10-06 08:00:00 | M Janji : (06/10/2026)  jam Pasang : 09:00  Note : hubungi pelanggan jika ingin kelokasi  "/>
    <s v="FCC"/>
    <d v="2026-07-10T14:55:21"/>
    <m/>
    <m/>
    <s v="PS"/>
    <s v="X"/>
    <s v="NETMONK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7:00:00"/>
    <s v="2026-10-06 08:00:00 | M Janji : (06/10/2026)  jam Pasang : 09:00  Note : hubungi pelanggan jika ingin kelokasi  "/>
    <n v="2026"/>
    <n v="10"/>
    <n v="8"/>
    <d v="2026-10-08T00:00:00"/>
    <n v="0.70833333333575865"/>
    <x v="0"/>
    <x v="3"/>
  </r>
  <r>
    <n v="115"/>
    <n v="1002626893"/>
    <n v="3"/>
    <x v="0"/>
    <n v="5"/>
    <s v="MATARAM"/>
    <s v="SUMBAWA"/>
    <s v="SBW"/>
    <s v="REG"/>
    <s v="AO"/>
    <s v="NEW SALES"/>
    <m/>
    <s v="Completed (PS)"/>
    <s v="RBS-Regional 3"/>
    <d v="2026-10-07T17:57:22"/>
    <d v="2026-10-08T06:12:51"/>
    <n v="69404909"/>
    <m/>
    <n v="172606792769"/>
    <s v="LALACHI PRODUCTIONS"/>
    <s v="ODP-SBW-FAP/22"/>
    <s v="WO065966800"/>
    <m/>
    <m/>
    <m/>
    <n v="117.4269103"/>
    <n v="-8.5049208000000007"/>
    <s v="MD|MYDB-20261006270342|DN00001/MN01576|LALACHI PRODUCTIONS|085338083306"/>
    <s v="MYDIGIBIZPARTNER"/>
    <m/>
    <m/>
    <m/>
    <m/>
    <m/>
    <m/>
    <m/>
    <m/>
    <s v="Management Janji"/>
    <s v="2026-10-07 08:00:00 | Tanggal pemasangan : 07 OKTOBER 2026  Jam pemasangan : pagi/siang  Info Tambahan : Hubungi pelanggan dulu sebelum ke lokasi  terima kasih"/>
    <s v="FCC"/>
    <d v="2026-07-10T18:24:54"/>
    <m/>
    <m/>
    <s v="PS"/>
    <s v="X"/>
    <s v="OCA"/>
    <n v="20261008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10-07T07:00:00"/>
    <s v="2026-10-07 08:00:00 | Tanggal pemasangan : 07 OKTOBER 2026  Jam pemasangan : pagi/siang  Info Tambahan : Hubungi pelanggan dulu sebelum ke lokasi  terima kasih"/>
    <n v="2026"/>
    <n v="10"/>
    <n v="8"/>
    <d v="2026-10-08T00:00:00"/>
    <n v="0.70833333333575865"/>
    <x v="0"/>
    <x v="3"/>
  </r>
  <r>
    <n v="116"/>
    <n v="1002627218"/>
    <n v="3"/>
    <x v="0"/>
    <n v="5"/>
    <s v="MATARAM"/>
    <s v="SUMBAWA"/>
    <s v="SBW"/>
    <s v="REG"/>
    <s v="AO"/>
    <s v="NEW SALES"/>
    <s v="1P INET"/>
    <s v="Completed (PS)"/>
    <s v="RBS-Regional 3"/>
    <d v="2026-10-08T09:25:41"/>
    <d v="2026-10-08T18:40:35"/>
    <n v="69406274"/>
    <m/>
    <n v="172606792780"/>
    <s v="UD SENTOSA JAYA"/>
    <s v="ODP-SBW-FAY/29"/>
    <s v="WO065986253"/>
    <m/>
    <m/>
    <m/>
    <n v="117.489897315614"/>
    <n v="-8.5244711568872802"/>
    <s v="|MN01576|MYIA-084851813937/POI/sudarmaji/087863504333/moyoagus685@gmail.com"/>
    <s v="MYIB_ASSISTANT"/>
    <m/>
    <m/>
    <m/>
    <m/>
    <m/>
    <m/>
    <m/>
    <m/>
    <s v="Management Janji"/>
    <s v="2026-10-09 15:00:00 | Tanggal: 9/10/2026 Jam Pasang: 15.00 Note: Hubungi sebelum ke lokasi, terimakasih."/>
    <s v="FCC"/>
    <d v="2026-08-10T09:40:43"/>
    <d v="2026-10-09T15:00:00"/>
    <m/>
    <s v="PS"/>
    <s v="X"/>
    <s v="OCA"/>
    <n v="20261008"/>
    <s v="Completed"/>
    <s v="HSI Bisnis Bundling OCA Breach Checker Promo H2 2026 PSB 70% - 100 Mbps"/>
    <s v="INDIBIZ"/>
    <m/>
    <m/>
    <d v="2026-10-09T15:00:00"/>
    <s v="2026-10-09 15:00:00 | Tanggal: 9/10/2026 Jam Pasang: 15.00 Note: Hubungi sebelum ke lokasi, terimakasih."/>
    <n v="2026"/>
    <n v="10"/>
    <n v="8"/>
    <d v="2026-10-08T00:00:00"/>
    <n v="-1.625"/>
    <x v="0"/>
    <x v="3"/>
  </r>
  <r>
    <n v="117"/>
    <n v="1002628093"/>
    <n v="3"/>
    <x v="0"/>
    <n v="5"/>
    <s v="MATARAM"/>
    <s v="SUMBAWA"/>
    <s v="SBW"/>
    <s v="REG"/>
    <s v="AO"/>
    <s v="NEW SALES"/>
    <s v="1P INET"/>
    <s v="Completed (PS)"/>
    <s v="RBS-Regional 3"/>
    <d v="2026-10-08T15:53:40"/>
    <d v="2026-10-10T14:14:34"/>
    <n v="69406677"/>
    <m/>
    <n v="172606792777"/>
    <s v="ADELL CELL"/>
    <s v="ODP-SBW-FBH/08 FBH/D01/08.01"/>
    <s v="WO066032151"/>
    <m/>
    <m/>
    <m/>
    <n v="117.23700033093399"/>
    <n v="-8.4180719261553705"/>
    <s v="|MN02367|MYIA-057164942806/POI/AMELIA PUJI LESTARI/081337364237/moymotret@gmail.com"/>
    <s v="MYIB_ASSISTANT"/>
    <m/>
    <m/>
    <m/>
    <m/>
    <m/>
    <m/>
    <m/>
    <m/>
    <s v="Management Janji"/>
    <s v="2026-10-09 15:00:00 | Tanggal Pemasangan : 09 Oktober 2026 Jam Pemasangan : 08:00 15:00 Info Tambahan : Hubungi pelanggan dulu sebelum ke lokasi terimakasih"/>
    <s v="FCC"/>
    <d v="2026-08-10T16:25:42"/>
    <d v="2026-10-09T15:00:00"/>
    <m/>
    <s v="PS"/>
    <s v="X"/>
    <s v="NO ADDON"/>
    <n v="20261010"/>
    <s v="Completed"/>
    <s v="HSI Bisnis Promo Hari Pelanggan Nasional PSB 70% - 150 Mbps"/>
    <s v="INDIBIZ"/>
    <m/>
    <m/>
    <d v="2026-10-09T15:00:00"/>
    <s v="2026-10-09 15:00:00 | Tanggal Pemasangan : 09 Oktober 2026 Jam Pemasangan : 08:00 15:00 Info Tambahan : Hubungi pelanggan dulu sebelum ke lokasi terimakasih"/>
    <n v="2026"/>
    <n v="10"/>
    <n v="10"/>
    <d v="2026-10-10T00:00:00"/>
    <n v="0.375"/>
    <x v="0"/>
    <x v="3"/>
  </r>
  <r>
    <n v="118"/>
    <n v="1002629151"/>
    <n v="3"/>
    <x v="0"/>
    <n v="5"/>
    <s v="MATARAM"/>
    <s v="SUMBAWA"/>
    <s v="SBW"/>
    <s v="REG"/>
    <s v="AO"/>
    <s v="NEW SALES"/>
    <s v="1P INET"/>
    <s v="Completed (PS)"/>
    <s v="RBS-Regional 3"/>
    <d v="2026-10-09T10:17:39"/>
    <d v="2026-10-11T19:01:35"/>
    <n v="69407120"/>
    <m/>
    <n v="172606792479"/>
    <s v="TOKO SEMBAKO HASRULLAH"/>
    <s v="ODP-SBW-FBH/02 FBH/D01/02.01"/>
    <s v="WO066069724"/>
    <m/>
    <m/>
    <m/>
    <n v="117.22858644297"/>
    <n v="-8.4203381628401797"/>
    <s v="|MN02367|MYIA-077557608199/POI/HASRULLAH/082340112347/marolen34@gmail.com"/>
    <s v="MYIB_ASSISTANT"/>
    <m/>
    <m/>
    <m/>
    <m/>
    <m/>
    <m/>
    <m/>
    <m/>
    <s v="Management Janji"/>
    <s v="2026-10-10 08:00:00 | Tanggal : 10 Oktober 2026 Jam : pagi  Hubungi pelanggan sebelum ke lokasi "/>
    <s v="FCC"/>
    <d v="2026-09-10T10:26:12"/>
    <d v="2026-10-10T08:00:00"/>
    <m/>
    <s v="PS"/>
    <s v="X"/>
    <s v="NO ADDON"/>
    <n v="20261011"/>
    <s v="Completed"/>
    <s v="HSI Bisnis Promo Hari Pelanggan Nasional PSB 70% - 100 Mbps"/>
    <s v="INDIBIZ"/>
    <m/>
    <m/>
    <d v="2026-10-10T08:00:00"/>
    <s v="2026-10-10 08:00:00 | Tanggal : 10 Oktober 2026 Jam : pagi  Hubungi pelanggan sebelum ke lokasi "/>
    <n v="2026"/>
    <n v="10"/>
    <n v="11"/>
    <d v="2026-10-11T00:00:00"/>
    <n v="0.66666666666424135"/>
    <x v="0"/>
    <x v="3"/>
  </r>
  <r>
    <n v="119"/>
    <n v="1002631016"/>
    <n v="3"/>
    <x v="0"/>
    <n v="5"/>
    <s v="MATARAM"/>
    <s v="SUMBAWA"/>
    <s v="SBW"/>
    <s v="REG"/>
    <s v="AO"/>
    <s v="NEW SALES"/>
    <m/>
    <s v="Completed (PS)"/>
    <s v="RBS-Regional 3"/>
    <d v="2026-10-10T14:54:01"/>
    <d v="2026-10-11T11:26:56"/>
    <n v="69403008"/>
    <m/>
    <n v="172606792793"/>
    <s v="TEKAD JAYA KOST"/>
    <s v="ODP-SBW-FBL/31"/>
    <s v="WO066163179"/>
    <m/>
    <m/>
    <m/>
    <n v="117.513221061108"/>
    <n v="-8.5820294976825195"/>
    <s v="|MN01595|MYIA-065975472318/POI/CHAIRUL AZMI KOBAT/081238949416/deswitawulansari116@gmail.com"/>
    <s v="MYDIGIBIZPARTNER"/>
    <m/>
    <m/>
    <m/>
    <m/>
    <m/>
    <m/>
    <m/>
    <m/>
    <s v="Management Janji"/>
    <s v="2026-10-03 11:00:00 | Jam pemasangan : 12.00  Info Tambahan : Hubungi pelanggan dulu sebelum ke lokasi  terimakasih "/>
    <s v="FCC"/>
    <d v="2026-10-10T14:55:08"/>
    <m/>
    <m/>
    <s v="PS"/>
    <s v="X"/>
    <s v="NETMONK"/>
    <n v="20261011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0T07:00:00"/>
    <s v="2026-10-03 11:00:00 | Jam pemasangan : 12.00  Info Tambahan : Hubungi pelanggan dulu sebelum ke lokasi  terimakasih "/>
    <n v="2026"/>
    <n v="10"/>
    <n v="11"/>
    <d v="2026-10-11T00:00:00"/>
    <n v="0.70833333333575865"/>
    <x v="0"/>
    <x v="3"/>
  </r>
  <r>
    <n v="120"/>
    <n v="1002636168"/>
    <n v="3"/>
    <x v="0"/>
    <n v="5"/>
    <s v="MATARAM"/>
    <s v="SUMBAWA"/>
    <s v="SBW"/>
    <s v="REG"/>
    <s v="AO"/>
    <s v="NEW SALES"/>
    <s v="1P INET"/>
    <s v="Completed (PS)"/>
    <s v="RBS-Regional 3"/>
    <d v="2026-10-14T09:35:36"/>
    <d v="2026-10-15T11:20:31"/>
    <n v="69409857"/>
    <m/>
    <n v="172606792816"/>
    <s v="UD SATUASA"/>
    <s v="ODP-SBW-FAW/17"/>
    <s v="WO066380753"/>
    <m/>
    <m/>
    <m/>
    <n v="117.60570086538701"/>
    <n v="-8.6326852213172192"/>
    <s v="MD|MYDB-20261014270717|DN00001/MN01576|UD SATUASA|082341247132"/>
    <s v="MYDIGIBIZPARTNER"/>
    <m/>
    <m/>
    <m/>
    <m/>
    <m/>
    <m/>
    <m/>
    <m/>
    <s v="Management Janji"/>
    <s v="2026-10-15 08:00:00 | Tanggal Pemasangan : 15 Oktober 2026 Jam Pemasangan : 08:00 15:00 Info Tambahan : Hubungi pelanggan dulu sebelum ke lokasi terimakasih"/>
    <s v="FCC"/>
    <s v="14-10-2026 09:39:59"/>
    <d v="2026-10-15T08:00:00"/>
    <m/>
    <s v="PS"/>
    <s v="X"/>
    <s v="OCA"/>
    <n v="20261015"/>
    <s v="Completed"/>
    <s v="HSI Bisnis Bundling OCA Breach Checker Promo 2026 Dual Band PSB 70% - 100 Mbps"/>
    <s v="INDIBIZ"/>
    <m/>
    <m/>
    <d v="2026-10-15T08:00:00"/>
    <s v="2026-10-15 08:00:00 | Tanggal Pemasangan : 15 Oktober 2026 Jam Pemasangan : 08:00 15:00 Info Tambahan : Hubungi pelanggan dulu sebelum ke lokasi terimakasih"/>
    <n v="2026"/>
    <n v="10"/>
    <n v="15"/>
    <d v="2026-10-15T00:00:00"/>
    <n v="-0.33333333333575865"/>
    <x v="0"/>
    <x v="3"/>
  </r>
  <r>
    <n v="121"/>
    <n v="1002616833"/>
    <n v="3"/>
    <x v="0"/>
    <n v="5"/>
    <s v="MATARAM"/>
    <s v="SUMBAWA"/>
    <s v="SBW"/>
    <s v="REG"/>
    <s v="AO"/>
    <s v="NEW SALES"/>
    <s v="1P INET"/>
    <s v="102 | FOLLOW UP COMPLETED"/>
    <s v="RBS-Regional 3"/>
    <d v="2026-10-01T07:53:41"/>
    <d v="2026-10-06T14:43:08"/>
    <n v="69402001"/>
    <m/>
    <n v="172606792351"/>
    <s v="SRC YANU CELL"/>
    <s v="ODP-SBW-FAW/04"/>
    <s v="WO065456609"/>
    <m/>
    <m/>
    <m/>
    <n v="117.602678015828"/>
    <n v="-8.6273268453709395"/>
    <s v="MD|MYDB-20261001270080|SC00001/MC00020|SRC YANU CELL|082341881630"/>
    <s v="MYDIGIBIZPARTNER"/>
    <m/>
    <m/>
    <m/>
    <m/>
    <m/>
    <m/>
    <m/>
    <m/>
    <s v="Management Janji"/>
    <s v="2026-10-02 08:00:00 | Waktu pemasangan: 01 oktober 2026 Jam pemasangan : 08.00 - 12.00 Mohon hubungi pelanggan sebelum ke lokasi  Terima kasih "/>
    <s v="FCC"/>
    <d v="2026-01-10T07:55:44"/>
    <d v="2026-10-02T08:00:00"/>
    <s v="Kendala Lainnya"/>
    <s v="REVOKE"/>
    <s v="X"/>
    <s v="OCA"/>
    <m/>
    <s v="Follow Up Revoke Completed, New Order ID : SC1002624610"/>
    <s v="HSI Bisnis Bundling OCA Breach PSB 70% - 100 Mbps"/>
    <s v="INDIBIZ"/>
    <m/>
    <m/>
    <d v="2026-10-02T08:00:00"/>
    <s v="2026-10-02 08:00:00 | Waktu pemasangan: 01 oktober 2026 Jam pemasangan : 08.00 - 12.00 Mohon hubungi pelanggan sebelum ke lokasi  Terima kasih "/>
    <m/>
    <m/>
    <m/>
    <e v="#NUM!"/>
    <e v="#NUM!"/>
    <x v="1"/>
    <x v="3"/>
  </r>
  <r>
    <n v="122"/>
    <n v="1002619632"/>
    <n v="3"/>
    <x v="0"/>
    <n v="5"/>
    <s v="MATARAM"/>
    <s v="SUMBAWA"/>
    <s v="SBW"/>
    <s v="REG"/>
    <s v="AO"/>
    <s v="NEW SALES"/>
    <s v="1P INET"/>
    <s v="102 | FOLLOW UP COMPLETED"/>
    <s v="RBS-Regional 3"/>
    <d v="2026-10-02T11:58:35"/>
    <d v="2026-10-10T14:54:00"/>
    <n v="69403008"/>
    <m/>
    <n v="172606792367"/>
    <s v="TEKAD JAYA KOST"/>
    <s v="ODP-SBW-FAY/12 FAY/D02/12.01"/>
    <s v="WO065566088"/>
    <m/>
    <m/>
    <m/>
    <n v="117.4945766"/>
    <n v="-8.5185905999999996"/>
    <s v="|MN01595|MYIA-065975472318/POI/CHAIRUL AZMI KOBAT/081238949416/deswitawulansari116@gmail.com"/>
    <s v="MYIB_ASSISTANT"/>
    <m/>
    <m/>
    <m/>
    <m/>
    <m/>
    <m/>
    <m/>
    <m/>
    <s v="Management Janji"/>
    <s v="2026-10-03 11:00:00 | Jam pemasangan : 12.00 Info Tambahan : Hubungi pelanggan dulu sebelum ke lokasi terimakasih "/>
    <s v="FCC"/>
    <d v="2026-02-10T12:10:44"/>
    <d v="2026-10-03T11:00:00"/>
    <s v="Kendala Lainnya"/>
    <s v="REVOKE"/>
    <s v="X"/>
    <s v="NETMONK"/>
    <m/>
    <s v="Follow Up Revoke Completed, New Order ID : SC1002631016"/>
    <s v="HSI Bisnis Bundling Netmonk Promo 2026 PSB 70% - 75 Mbps"/>
    <s v="INDIBIZ"/>
    <m/>
    <m/>
    <d v="2026-10-03T11:00:00"/>
    <s v="2026-10-03 11:00:00 | Jam pemasangan : 12.00 Info Tambahan : Hubungi pelanggan dulu sebelum ke lokasi terimakasih "/>
    <m/>
    <m/>
    <m/>
    <e v="#NUM!"/>
    <e v="#NUM!"/>
    <x v="1"/>
    <x v="3"/>
  </r>
  <r>
    <n v="123"/>
    <n v="1002619534"/>
    <n v="3"/>
    <x v="0"/>
    <n v="5"/>
    <s v="MATARAM"/>
    <s v="SUMBAWA"/>
    <s v="SBW"/>
    <s v="REG"/>
    <s v="AO"/>
    <s v="NEW SALES"/>
    <s v="1P INET"/>
    <s v="102 | FOLLOW UP COMPLETED"/>
    <s v="RBS-Regional 3"/>
    <d v="2026-10-02T11:22:39"/>
    <d v="2026-10-04T09:25:47"/>
    <n v="69402948"/>
    <m/>
    <n v="172606792365"/>
    <s v="NATASYA HOUSE"/>
    <s v="ODP-SBW-FAC/36 FAC/D06/36.01"/>
    <s v="WO065562264"/>
    <m/>
    <m/>
    <m/>
    <n v="117.435237290834"/>
    <n v="-8.5304424068142204"/>
    <s v="|MN02367|MYIA-066995640979/POI/NATASYA DILA AGUSTIN/088991617173/natasyadila62@gmail.com"/>
    <s v="MYIB_ASSISTANT"/>
    <m/>
    <m/>
    <m/>
    <m/>
    <m/>
    <m/>
    <m/>
    <m/>
    <s v="Management Janji"/>
    <s v="2026-10-03 11:00:00 | Waktu pemasnagan : 3 Oktober 2026 Jam pemasangan : 08.00 - 12.00 Mohon hubungi pelanggan sebelum ke lokasi  Terima kasih"/>
    <s v="FCC"/>
    <d v="2026-02-10T11:25:24"/>
    <d v="2026-10-03T11:00:00"/>
    <m/>
    <s v="REVOKE"/>
    <s v="X"/>
    <s v="NO ADDON"/>
    <m/>
    <s v="Follow Up Revoke Completed, New Order ID : SC1002621261"/>
    <s v="HSI Bisnis Basic Promo Hari Pelanggan Nasional PSB 70% - 50 Mbps"/>
    <s v="INDIBIZ"/>
    <m/>
    <m/>
    <d v="2026-10-03T11:00:00"/>
    <s v="2026-10-03 11:00:00 | Waktu pemasnagan : 3 Oktober 2026 Jam pemasangan : 08.00 - 12.00 Mohon hubungi pelanggan sebelum ke lokasi  Terima kasih"/>
    <m/>
    <m/>
    <m/>
    <e v="#NUM!"/>
    <e v="#NUM!"/>
    <x v="1"/>
    <x v="3"/>
  </r>
  <r>
    <n v="124"/>
    <n v="1002621572"/>
    <n v="3"/>
    <x v="0"/>
    <n v="5"/>
    <s v="MATARAM"/>
    <s v="SUMBAWA"/>
    <s v="SBW"/>
    <s v="REG"/>
    <s v="AO"/>
    <s v="NEW SALES"/>
    <s v="1P INET"/>
    <s v="102 | FOLLOW UP COMPLETED"/>
    <s v="RBS-Regional 3"/>
    <d v="2026-10-05T08:17:35"/>
    <d v="2026-10-07T14:47:18"/>
    <n v="69404019"/>
    <m/>
    <n v="172606792406"/>
    <s v="ZAINI HOMESTAY"/>
    <s v="ODP-SBW-FAW/03 FAW/D01/03.01"/>
    <s v="WO065736047"/>
    <m/>
    <m/>
    <m/>
    <n v="117.6003386"/>
    <n v="-8.6272842999999995"/>
    <s v="MD|MYDB-20261005270270|DN00001/MN01595|ZAINI HOMESTAY|082341439480"/>
    <s v="MYDIGIBIZPARTNER"/>
    <m/>
    <m/>
    <m/>
    <m/>
    <m/>
    <m/>
    <m/>
    <m/>
    <s v="Management Janji"/>
    <s v="2026-10-06 08:00:00 | M Janji : (06/10/2026) jam Pasang : 09:00 Note : hubungi pelanggan jika ingin kelokasi "/>
    <s v="FCC"/>
    <d v="2026-05-10T08:40:40"/>
    <d v="2026-10-06T08:00:00"/>
    <s v="Kendala Lainnya"/>
    <s v="REVOKE"/>
    <s v="X"/>
    <s v="NETMONK"/>
    <m/>
    <s v="Follow Up Revoke Completed, New Order ID : SC1002626433"/>
    <s v="HSI Bisnis Bundling Netmonk Promo 2026 PSB 70% - 200 Mbps"/>
    <s v="INDIBIZ"/>
    <m/>
    <m/>
    <d v="2026-10-06T08:00:00"/>
    <s v="2026-10-06 08:00:00 | M Janji : (06/10/2026) jam Pasang : 09:00 Note : hubungi pelanggan jika ingin kelokasi "/>
    <m/>
    <m/>
    <m/>
    <e v="#NUM!"/>
    <e v="#NUM!"/>
    <x v="1"/>
    <x v="3"/>
  </r>
  <r>
    <n v="125"/>
    <n v="1002621758"/>
    <n v="3"/>
    <x v="0"/>
    <n v="5"/>
    <s v="MATARAM"/>
    <s v="SUMBAWA"/>
    <s v="SBW"/>
    <s v="REG"/>
    <s v="AO"/>
    <s v="NEW SALES"/>
    <s v="1P INET"/>
    <s v="102 | FOLLOW UP COMPLETED"/>
    <s v="RBS-Regional 3"/>
    <d v="2026-10-05T09:33:39"/>
    <d v="2026-10-07T13:10:01"/>
    <n v="69404084"/>
    <m/>
    <n v="172606792415"/>
    <s v="EGGIE JAYA HOMESTAY"/>
    <s v="ODP-SBW-FAW/03 FAW/D01/03.01"/>
    <s v="WO065741754"/>
    <m/>
    <m/>
    <m/>
    <n v="117.6003386"/>
    <n v="-8.6272842999999995"/>
    <s v="MD|MYDB-20261005270275|DN00001/MN01595|EGGIE JAYA HOMESTAY|085337193278"/>
    <s v="MYDIGIBIZPARTNER"/>
    <m/>
    <m/>
    <m/>
    <m/>
    <m/>
    <m/>
    <m/>
    <m/>
    <s v="Management Janji"/>
    <s v="2026-10-06 08:00:00 | M Janji : (06/10/2026) jam Pasang : 09:00 Note : hubungi pelanggan jika ingin kelokasi "/>
    <s v="FCC"/>
    <d v="2026-05-10T09:40:06"/>
    <d v="2026-10-06T08:00:00"/>
    <m/>
    <s v="REVOKE"/>
    <s v="X"/>
    <s v="NETMONK"/>
    <m/>
    <s v="Follow Up Revoke Completed, New Order ID : SC1002626070"/>
    <s v="HSI Bisnis Bundling Netmonk Promo 2026 PSB 70% - 150 Mbps"/>
    <s v="INDIBIZ"/>
    <m/>
    <m/>
    <d v="2026-10-06T08:00:00"/>
    <s v="2026-10-06 08:00:00 | M Janji : (06/10/2026) jam Pasang : 09:00 Note : hubungi pelanggan jika ingin kelokasi "/>
    <m/>
    <m/>
    <m/>
    <e v="#NUM!"/>
    <e v="#NUM!"/>
    <x v="1"/>
    <x v="3"/>
  </r>
  <r>
    <n v="126"/>
    <n v="1002624006"/>
    <n v="3"/>
    <x v="0"/>
    <n v="5"/>
    <s v="MATARAM"/>
    <s v="SUMBAWA"/>
    <s v="SBW"/>
    <s v="REG"/>
    <s v="AO"/>
    <s v="NEW SALES"/>
    <s v="1P INET"/>
    <s v="102 | FOLLOW UP COMPLETED"/>
    <s v="RBS-Regional 3"/>
    <d v="2026-10-06T11:25:35"/>
    <d v="2026-10-07T17:57:22"/>
    <n v="69404909"/>
    <m/>
    <n v="172606792754"/>
    <s v="LALACHI PRODUCTIONS"/>
    <s v="ODP-SBW-FAC/09 FAC/D.01/09.01"/>
    <s v="WO065843120"/>
    <m/>
    <m/>
    <m/>
    <n v="117.426931299269"/>
    <n v="-8.5070943573789393"/>
    <s v="MD|MYDB-20261006270342|DN00001/MN01576|LALACHI PRODUCTIONS|085338083306"/>
    <s v="MYDIGIBIZPARTNER"/>
    <m/>
    <m/>
    <m/>
    <m/>
    <m/>
    <m/>
    <m/>
    <m/>
    <s v="Management Janji"/>
    <s v="2026-10-07 08:00:00 | Tanggal pemasangan : 07 OKTOBER 2026 Jam pemasangan : pagi/siang Info Tambahan : Hubungi pelanggan dulu sebelum ke lokasi terima kasih"/>
    <s v="FCC"/>
    <d v="2026-06-10T11:40:08"/>
    <d v="2026-10-07T08:00:00"/>
    <s v="Kendala Lainnya"/>
    <s v="REVOKE"/>
    <s v="X"/>
    <s v="OCA"/>
    <m/>
    <s v="Follow Up Revoke Completed, New Order ID : SC1002626893"/>
    <s v="HSI Bisnis Bundling OCA Breach Checker PSB 70% Promo - 150 Mbps"/>
    <s v="INDIBIZ"/>
    <m/>
    <m/>
    <d v="2026-10-07T08:00:00"/>
    <s v="2026-10-07 08:00:00 | Tanggal pemasangan : 07 OKTOBER 2026 Jam pemasangan : pagi/siang Info Tambahan : Hubungi pelanggan dulu sebelum ke lokasi terima kasih"/>
    <m/>
    <m/>
    <m/>
    <e v="#NUM!"/>
    <e v="#NUM!"/>
    <x v="1"/>
    <x v="3"/>
  </r>
  <r>
    <n v="127"/>
    <n v="1002633536"/>
    <n v="3"/>
    <x v="0"/>
    <n v="5"/>
    <s v="MATARAM"/>
    <s v="SUMBAWA"/>
    <s v="SBW"/>
    <s v="REG"/>
    <s v="AO"/>
    <s v="NEW SALES"/>
    <s v="1P INET"/>
    <s v="OSS - FALLOUT"/>
    <s v="RBS-Regional 3"/>
    <d v="2026-10-12T16:05:34"/>
    <d v="2026-10-15T11:19:12"/>
    <n v="69408861"/>
    <m/>
    <n v="172606792802"/>
    <s v="UD TANI SUDADI"/>
    <s v="ODP-SBW-FAW/45 FAW/D04/45.01"/>
    <s v="WO066277947"/>
    <m/>
    <m/>
    <m/>
    <n v="117.57716115564099"/>
    <n v="-8.6401201941092705"/>
    <s v="MD|MYDB-20261012270632|DN00001/MN01576|UD TANI SUDADI|082339038683"/>
    <s v="MYDIGIBIZPARTNER"/>
    <m/>
    <m/>
    <m/>
    <m/>
    <m/>
    <m/>
    <m/>
    <m/>
    <s v="Management Janji"/>
    <s v="2026-10-13 15:00:00 | Nama Pic : BP SUDADI No Hp Pic : 082339038683 Jam Pemasangan : 08:00 - 12.00 Tanggal Pemasangan : SELASA 13 OKTOBER 2026 Info Tambahan : Hubungi pelanggan sebelum datang ke lokasi"/>
    <s v="FCC"/>
    <d v="2026-12-10T16:25:18"/>
    <d v="2026-10-13T15:00:00"/>
    <s v="Kendala Teknik"/>
    <s v="FO_WFM"/>
    <s v="X"/>
    <s v="OCA"/>
    <m/>
    <s v="Provisioning Failed|WFM|INF009813197|TOJ_-8.497558399999999,117.4257094_odp jauh"/>
    <s v="HSI Bisnis Basic Bundling OCA Breach Checker Promo 2026 PSB 70% - 50 Mbps"/>
    <s v="INDIBIZ"/>
    <m/>
    <m/>
    <d v="2026-10-13T15:00:00"/>
    <s v="2026-10-13 15:00:00 | Nama Pic : BP SUDADI No Hp Pic : 082339038683 Jam Pemasangan : 08:00 - 12.00 Tanggal Pemasangan : SELASA 13 OKTOBER 2026 Info Tambahan : Hubungi pelanggan sebelum datang ke lokasi"/>
    <m/>
    <m/>
    <m/>
    <e v="#NUM!"/>
    <e v="#NUM!"/>
    <x v="1"/>
    <x v="3"/>
  </r>
  <r>
    <n v="128"/>
    <n v="1002621752"/>
    <n v="3"/>
    <x v="0"/>
    <n v="5"/>
    <s v="MATARAM"/>
    <s v="SUMBAWA"/>
    <s v="SBW"/>
    <s v="REG"/>
    <s v="AO"/>
    <s v="NEW SALES"/>
    <s v="1P INET"/>
    <s v="100 | REVOKE COMPLETED"/>
    <s v="RBS-Regional 3"/>
    <d v="2026-10-05T09:32:53"/>
    <d v="2026-10-14T14:02:11"/>
    <n v="69404084"/>
    <m/>
    <n v="172606792415"/>
    <s v="EGGIE JAYA HOMESTAY"/>
    <s v="ODP-SBW-FAW/03 FAW/D01/03.01"/>
    <s v="WO065741754"/>
    <m/>
    <m/>
    <m/>
    <n v="117.6003386"/>
    <n v="-8.6272842999999995"/>
    <s v="MD|MYDB-20261005270275|DN00001/MN01595|EGGIE JAYA HOMESTAY|085337193278"/>
    <s v="MYDIGIBIZPARTNER"/>
    <m/>
    <m/>
    <m/>
    <m/>
    <m/>
    <m/>
    <m/>
    <m/>
    <s v="Management Janji"/>
    <s v="2026-10-06 08:00:00 | M Janji : (06/10/2026) jam Pasang : 09:00 Note : hubungi pelanggan jika ingin kelokasi "/>
    <s v="FCC"/>
    <d v="2026-05-10T09:40:06"/>
    <d v="2026-10-06T08:00:00"/>
    <s v="Kendala Pelanggan"/>
    <s v="REVOKE"/>
    <s v="X"/>
    <s v="NETMONK"/>
    <m/>
    <s v="Revoke Completed"/>
    <s v="HSI Bisnis Bundling Netmonk Promo 2026 PSB 70% - 150 Mbps"/>
    <s v="INDIBIZ"/>
    <m/>
    <m/>
    <d v="2026-10-06T08:00:00"/>
    <s v="2026-10-06 08:00:00 | M Janji : (06/10/2026) jam Pasang : 09:00 Note : hubungi pelanggan jika ingin kelokasi "/>
    <m/>
    <m/>
    <m/>
    <e v="#NUM!"/>
    <e v="#NUM!"/>
    <x v="1"/>
    <x v="3"/>
  </r>
  <r>
    <n v="129"/>
    <n v="1002637213"/>
    <n v="3"/>
    <x v="0"/>
    <n v="5"/>
    <s v="MATARAM"/>
    <s v="SUMBAWA"/>
    <s v="SBW"/>
    <s v="REG"/>
    <s v="AO"/>
    <s v="NEW SALES"/>
    <m/>
    <s v="MIE - SEND SURVEY"/>
    <s v="RBS-Regional 3"/>
    <d v="2026-10-14T16:00:55"/>
    <d v="2026-10-15T08:58:07"/>
    <n v="69410301"/>
    <m/>
    <n v="172606792819"/>
    <s v="Kost mochi"/>
    <s v="ODP-SBW-FBK/44"/>
    <s v="WO066450086"/>
    <m/>
    <m/>
    <m/>
    <n v="117.44286060333199"/>
    <n v="-8.5718127212094508"/>
    <s v="PSB;ISE207465;Kost mochi;082341661631;PAKET HSI BISNIS 1:1 50 Mbps;bintarzero@gmail.com;-8.572194, 117.444694"/>
    <s v="Plasa"/>
    <m/>
    <m/>
    <m/>
    <m/>
    <m/>
    <m/>
    <m/>
    <m/>
    <s v="Management Janji"/>
    <s v="2026-10-16 08:00:00|Nama PIC : Bp Basri No HP : 082341661631 No Alt : - M Janji :  16 Okt 2026 Jam Pasang : Pagi / Siang Note : hubungi pelanggan jika ingin kelokasi |40951378|MYDITA"/>
    <s v="FCC"/>
    <s v="14-10-2026 16:10:17"/>
    <d v="2026-10-16T08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Nama PIC : Bp Basri No HP : 082341661631 No Alt : - M Janji :  16 Okt 2026 Jam Pasang : Pagi / Siang Note : hubungi pelanggan jika ingin kelokasi |40951378|MYDITA"/>
    <m/>
    <m/>
    <m/>
    <e v="#NUM!"/>
    <e v="#NUM!"/>
    <x v="1"/>
    <x v="3"/>
  </r>
  <r>
    <n v="130"/>
    <n v="1002638874"/>
    <n v="3"/>
    <x v="0"/>
    <n v="5"/>
    <s v="MATARAM"/>
    <s v="SUMBAWA"/>
    <s v="SBW"/>
    <s v="REG"/>
    <s v="AO"/>
    <s v="NEW SALES"/>
    <s v="1P INET"/>
    <s v="MIE - SEND SURVEY"/>
    <s v="RBS-Regional 3"/>
    <d v="2026-10-15T15:13:35"/>
    <d v="2026-10-15T15:16:06"/>
    <n v="69410953"/>
    <m/>
    <n v="172606792828"/>
    <s v="PUSKESMAS UTAN 2"/>
    <s v="ODP-SBW-FAU/13 FAU/D02/13.01"/>
    <s v="WO066488980"/>
    <m/>
    <m/>
    <m/>
    <n v="117.14374836534201"/>
    <n v="-8.4105518794921696"/>
    <s v="MD|MYDB-20261015270829|DN00001/MN01576|PUSKESMAS UTAN 2|087863636785"/>
    <s v="MYDIGIBIZPARTNER"/>
    <m/>
    <m/>
    <m/>
    <m/>
    <m/>
    <m/>
    <m/>
    <m/>
    <s v="Management Janji"/>
    <s v="2026-10-16 15:00:00 | Tanggal : 16 Oktober 2026 Jam : siang Hubungi pelanggan sebelum ke lokasi "/>
    <s v="FCC"/>
    <s v="15-10-2026 15:25:33"/>
    <d v="2026-10-16T15:00:00"/>
    <m/>
    <s v="SURVEY_NEW_MANJA"/>
    <s v="X"/>
    <s v="OCA"/>
    <m/>
    <s v="MIE - SEND SURVEY"/>
    <s v="HSI Bisnis Bundling OCA Breach Checker Dual Band PSB 70% Promo - 100 Mbps"/>
    <s v="INDIBIZ"/>
    <m/>
    <m/>
    <d v="2026-10-16T15:00:00"/>
    <s v="2026-10-16 15:00:00 | Tanggal : 16 Oktober 2026 Jam : siang Hubungi pelanggan sebelum ke lokasi "/>
    <m/>
    <m/>
    <m/>
    <e v="#NUM!"/>
    <e v="#NUM!"/>
    <x v="1"/>
    <x v="3"/>
  </r>
  <r>
    <n v="131"/>
    <n v="1002627383"/>
    <n v="3"/>
    <x v="0"/>
    <n v="5"/>
    <s v="MATARAM"/>
    <s v="SUMBAWA"/>
    <s v="SBW"/>
    <s v="REG"/>
    <s v="AO"/>
    <s v="NEW SALES"/>
    <s v="1P INET"/>
    <s v="CC - HD1A - INPROGRESS UNCONTACTED"/>
    <s v="RBS-Regional 3"/>
    <d v="2026-10-08T10:16:05"/>
    <d v="2026-10-15T16:31:59"/>
    <n v="69385644"/>
    <m/>
    <n v="172606792469"/>
    <s v="kios pak ilham"/>
    <s v="ODP-SBW-FBC/28"/>
    <s v="WO063793866"/>
    <m/>
    <m/>
    <m/>
    <n v="117.4004"/>
    <n v="-8.4700249999999997"/>
    <s v="MD|MYDB-20260907268221|DN00001/MN01576|kios pak ilham|082313032906"/>
    <s v="MYDIGIBIZPARTNER"/>
    <m/>
    <m/>
    <m/>
    <m/>
    <m/>
    <m/>
    <m/>
    <m/>
    <s v="Management Janji"/>
    <s v="2026-09-10 08:00:00 | Nama PIC : Kurnia No HP : 082313032906 Alt :  M Janji : 08 September 2026 Jam Pasang : 08.00 - 13:00  NoteÃ‚Â :  hubungi terlebih dahulu sebelum kelokasi"/>
    <s v="FCC"/>
    <d v="2026-08-10T10:26:33"/>
    <d v="2026-09-10T00:00:00"/>
    <m/>
    <s v="FCC"/>
    <s v="X"/>
    <s v="NO ADDON"/>
    <m/>
    <s v="UNCONTACTED : Telepon Tidak Diangkat - RNA Novin Dwigo Prayudha 40961371|MYDITA"/>
    <s v="HSI Bisnis Basic Promo HUT RI PSB 70% - 50 Mbps"/>
    <s v="INDIBIZ"/>
    <m/>
    <m/>
    <d v="2026-09-10T08:00:00"/>
    <s v="2026-09-10 08:00:00 | Nama PIC : Kurnia No HP : 082313032906 Alt :  M Janji : 08 September 2026 Jam Pasang : 08.00 - 13:00  NoteÃ‚Â :  hubungi terlebih dahulu sebelum kelokasi"/>
    <m/>
    <m/>
    <m/>
    <e v="#NUM!"/>
    <e v="#NUM!"/>
    <x v="1"/>
    <x v="3"/>
  </r>
  <r>
    <n v="132"/>
    <n v="1002617985"/>
    <n v="3"/>
    <x v="0"/>
    <n v="5"/>
    <s v="MATARAM"/>
    <s v="SUMBAWA"/>
    <s v="ALA"/>
    <s v="REG"/>
    <s v="AO"/>
    <s v="NEW SALES"/>
    <s v="1P INET"/>
    <s v="Completed (PS)"/>
    <s v="RBS-Regional 3"/>
    <d v="2026-10-01T13:58:40"/>
    <d v="2026-10-02T17:14:59"/>
    <n v="69402415"/>
    <m/>
    <n v="172607203876"/>
    <s v="UD DUAPUTRI"/>
    <s v="ODP-ALA-FAE/04"/>
    <s v="WO065495332"/>
    <m/>
    <m/>
    <m/>
    <n v="116.84393909611801"/>
    <n v="-8.5645946796152597"/>
    <s v="|MN02367|MYIA-010840744485/POI/ANDI IWANSYAH/082339523123/andiparker66@gmail.com"/>
    <s v="MYIB_ASSISTANT"/>
    <m/>
    <m/>
    <m/>
    <m/>
    <m/>
    <m/>
    <m/>
    <m/>
    <s v="Management Janji"/>
    <s v="2026-10-02 11:00:00 | Nama PIC : bapak andi No HP : 082339523123 Alt :  M Janji : (JUMAT/2/oktober/2026) jam Pasang : 09:00 Note : hubungi pelanggan jika ingin kelokasi"/>
    <s v="FCC"/>
    <d v="2026-01-10T14:10:17"/>
    <d v="2026-10-02T11:00:00"/>
    <m/>
    <s v="PS"/>
    <s v="SUMBAWA TIMUR"/>
    <s v="NO ADDON"/>
    <n v="20261002"/>
    <s v="Completed"/>
    <s v="HSI Bisnis Promo Hari Pelanggan Nasional PSB 70% - 150 Mbps"/>
    <s v="INDIBIZ"/>
    <m/>
    <m/>
    <d v="2026-10-02T11:00:00"/>
    <s v="2026-10-02 11:00:00 | Nama PIC : bapak andi No HP : 082339523123 Alt :  M Janji : (JUMAT/2/oktober/2026) jam Pasang : 09:00 Note : hubungi pelanggan jika ingin kelokasi"/>
    <n v="2026"/>
    <n v="10"/>
    <n v="2"/>
    <d v="2026-10-02T00:00:00"/>
    <n v="-0.45833333333575865"/>
    <x v="0"/>
    <x v="3"/>
  </r>
  <r>
    <n v="133"/>
    <n v="1002638881"/>
    <n v="3"/>
    <x v="0"/>
    <n v="5"/>
    <s v="MATARAM"/>
    <s v="SUMBAWA"/>
    <s v="ALA"/>
    <s v="REG"/>
    <s v="AO"/>
    <s v="NEW SALES"/>
    <s v="1P INET"/>
    <s v="MIE - SEND SURVEY"/>
    <s v="RBS-Regional 3"/>
    <d v="2026-10-15T15:16:35"/>
    <d v="2026-10-15T15:18:08"/>
    <n v="69410969"/>
    <m/>
    <n v="172607203862"/>
    <s v="GADAIKU ALAS"/>
    <s v="ODP-ALA-FCLB/01 FCLA/F03/01.01"/>
    <s v="WO066490377"/>
    <m/>
    <m/>
    <m/>
    <n v="116.99378605931901"/>
    <n v="-8.5144263448878998"/>
    <s v="MD|MYDB-20261015270820|DN00001/MN01576|GADAIKU ALAS|087881220066"/>
    <s v="MYDIGIBIZPARTNER"/>
    <m/>
    <m/>
    <m/>
    <m/>
    <m/>
    <m/>
    <m/>
    <m/>
    <s v="Management Janji"/>
    <s v="2026-10-16 15:00:00 | telp :087881220066 M Janji : (16/10/2026) jam Pasang : 09:00 Note : hubungi pelanggan jika ingin kelokasi"/>
    <s v="FCC"/>
    <s v="15-10-2026 15:25:33"/>
    <d v="2026-10-16T15:00:00"/>
    <m/>
    <s v="SURVEY_NEW_MANJA"/>
    <s v="SUMBAWA TIMUR"/>
    <s v="NO ADDON"/>
    <m/>
    <s v="MIE - SEND SURVEY"/>
    <s v="HSI Bisnis Basic Promo Hari Pelanggan Nasional PSB 70% - 50 Mbps"/>
    <s v="INDIBIZ"/>
    <m/>
    <m/>
    <d v="2026-10-16T15:00:00"/>
    <s v="2026-10-16 15:00:00 | telp :087881220066 M Janji : (16/10/2026) jam Pasang : 09:00 Note : hubungi pelanggan jika ingin kelokasi"/>
    <m/>
    <m/>
    <m/>
    <e v="#NUM!"/>
    <e v="#NUM!"/>
    <x v="1"/>
    <x v="3"/>
  </r>
  <r>
    <n v="134"/>
    <n v="1002620649"/>
    <n v="3"/>
    <x v="0"/>
    <n v="5"/>
    <s v="MATARAM"/>
    <s v="SUMBAWA"/>
    <s v="MLK"/>
    <s v="REG"/>
    <s v="AO"/>
    <s v="NEW SALES"/>
    <s v="1P INET"/>
    <s v="Completed (PS)"/>
    <s v="RBS-Regional 3"/>
    <d v="2026-10-02T18:58:40"/>
    <d v="2026-10-05T07:07:04"/>
    <n v="69403408"/>
    <m/>
    <n v="172608206628"/>
    <s v="WARUNG SEMBAKO PAK JABIR"/>
    <s v="ODP-MLK-FAD/38 FAD/D03/38.01"/>
    <s v="WO065610865"/>
    <m/>
    <m/>
    <m/>
    <n v="116.751770424765"/>
    <n v="-8.9187890974864601"/>
    <s v="|MN02367|MYIA-055823335098/POI/MUHAMMAD JABIR/081236000098/jabirulloh@gmail.com"/>
    <s v="MYIB_ASSISTANT"/>
    <m/>
    <m/>
    <m/>
    <m/>
    <m/>
    <m/>
    <m/>
    <m/>
    <s v="Management Janji"/>
    <s v="2026-10-03 15:00:00 | Waktu pemasnagan : 3 Oktober 2026 Jam pemasangan : 08.00 - 12.00 Mohon hubungi pelanggan sebelum ke lokasi  Terima kasih"/>
    <s v="FCC"/>
    <d v="2026-02-10T19:39:53"/>
    <d v="2026-10-03T15:00:00"/>
    <m/>
    <s v="PS"/>
    <s v="SUMBAWA BARAT"/>
    <s v="NO ADDON"/>
    <n v="20261005"/>
    <s v="Completed"/>
    <s v="HSI Bisnis Basic Promo Hari Pelanggan Nasional PSB 70% - 75 Mbps"/>
    <s v="INDIBIZ"/>
    <m/>
    <m/>
    <d v="2026-10-03T15:00:00"/>
    <s v="2026-10-03 15:00:00 | Waktu pemasnagan : 3 Oktober 2026 Jam pemasangan : 08.00 - 12.00 Mohon hubungi pelanggan sebelum ke lokasi  Terima kasih"/>
    <n v="2026"/>
    <n v="10"/>
    <n v="5"/>
    <d v="2026-10-05T00:00:00"/>
    <n v="1.375"/>
    <x v="2"/>
    <x v="3"/>
  </r>
  <r>
    <n v="135"/>
    <n v="1002622507"/>
    <n v="3"/>
    <x v="0"/>
    <n v="5"/>
    <s v="MATARAM"/>
    <s v="SUMBAWA"/>
    <s v="MLK"/>
    <s v="REG"/>
    <s v="AO"/>
    <s v="NEW SALES"/>
    <m/>
    <s v="Completed (PS)"/>
    <s v="RBS-Regional 3"/>
    <d v="2026-10-05T13:50:41"/>
    <d v="2026-10-05T17:09:51"/>
    <n v="69399142"/>
    <m/>
    <n v="172608206634"/>
    <s v="YOANS KOST"/>
    <s v="ODP-MLK-FAD/16"/>
    <s v="WO065775630"/>
    <m/>
    <m/>
    <m/>
    <n v="116.75177650000001"/>
    <n v="-8.9184563000000008"/>
    <s v="|MN02367|MYIA-089966414963/POI/EMMI WIRATNI/081239672285/wiratniemmy@gmail.com"/>
    <s v="Sales Force DBS"/>
    <m/>
    <m/>
    <m/>
    <m/>
    <m/>
    <m/>
    <m/>
    <m/>
    <s v="Management Janji"/>
    <s v="2026-09-27 15:00:00 | M Janji : 27 Sept 2026  Jam Pasang : Siang  Note : hubungi pelanggan jika ingin ke lokasi, terim kasih."/>
    <s v="FCC"/>
    <d v="2026-05-10T14:25:44"/>
    <m/>
    <m/>
    <s v="PS"/>
    <s v="SUMBAWA BARAT"/>
    <s v="OCA"/>
    <n v="20261005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5T07:00:00"/>
    <s v="2026-09-27 15:00:00 | M Janji : 27 Sept 2026  Jam Pasang : Siang  Note : hubungi pelanggan jika ingin ke lokasi, terim kasih."/>
    <n v="2026"/>
    <n v="10"/>
    <n v="5"/>
    <d v="2026-10-05T00:00:00"/>
    <n v="-0.29166666666424135"/>
    <x v="0"/>
    <x v="3"/>
  </r>
  <r>
    <n v="136"/>
    <n v="1002636214"/>
    <n v="3"/>
    <x v="0"/>
    <n v="5"/>
    <s v="MATARAM"/>
    <s v="SUMBAWA"/>
    <s v="MLK"/>
    <s v="REG"/>
    <s v="AO"/>
    <s v="NEW SALES"/>
    <s v="1P INET"/>
    <s v="7 | OSS - PROVISIONING ISSUED"/>
    <s v="RBS-Regional 3"/>
    <d v="2026-10-14T09:49:40"/>
    <d v="2026-10-15T08:09:48"/>
    <n v="69409844"/>
    <m/>
    <n v="172608206646"/>
    <s v="CAMP VAVE"/>
    <s v="ODP-MLK-FAD/40 FAD/D02/40.01"/>
    <s v="WO066381958"/>
    <m/>
    <m/>
    <m/>
    <n v="116.74594592303001"/>
    <n v="-8.9134168672317706"/>
    <s v="MD|MYDB-20261013270697|DN00001/MN01576|CAMP VAVE|087851055374"/>
    <s v="MYDIGIBIZPARTNER"/>
    <m/>
    <m/>
    <m/>
    <m/>
    <m/>
    <m/>
    <m/>
    <m/>
    <s v="Management Janji"/>
    <s v="2026-10-15 08:00:00 | Tanggal : 15 Oktober 2026 Jam : pagi  Hubungi pelanggan sebelum ke lokasi "/>
    <s v="FCC"/>
    <s v="14-10-2026 10:10:03"/>
    <d v="2026-10-15T08:00:00"/>
    <m/>
    <s v="PI"/>
    <s v="SUMBAWA BARAT"/>
    <s v="OCA"/>
    <m/>
    <s v="Provisioning Issued"/>
    <s v="HSI Bisnis Bundling OCA Breach Checker Promo 2026 Dual Band PSB 70% - 100 Mbps"/>
    <s v="INDIBIZ"/>
    <m/>
    <m/>
    <d v="2026-10-15T08:00:00"/>
    <s v="2026-10-15 08:00:00 | Tanggal : 15 Oktober 2026 Jam : pagi  Hubungi pelanggan sebelum ke lokasi "/>
    <m/>
    <m/>
    <m/>
    <e v="#NUM!"/>
    <e v="#NUM!"/>
    <x v="1"/>
    <x v="3"/>
  </r>
  <r>
    <n v="137"/>
    <n v="1002622594"/>
    <n v="3"/>
    <x v="0"/>
    <n v="5"/>
    <s v="MATARAM"/>
    <s v="SUMBAWA"/>
    <s v="TLW"/>
    <s v="REG"/>
    <s v="AO"/>
    <s v="NEW SALES"/>
    <m/>
    <s v="Completed (PS)"/>
    <s v="RBS-Regional 3"/>
    <d v="2026-10-05T14:08:57"/>
    <d v="2026-10-05T19:01:17"/>
    <n v="69401045"/>
    <m/>
    <n v="172610203835"/>
    <s v="BAF TALIWANG"/>
    <s v="ODP-TLW-FB/35"/>
    <s v="WO065778201"/>
    <m/>
    <m/>
    <m/>
    <n v="116.8507429"/>
    <n v="-8.7357896000000004"/>
    <s v="|MN02367|MYIA-013701116570/POI/DONI HARDIANSYAH/082147554918/donihardiansyah126@gmail.com"/>
    <s v="Sales Force DBS"/>
    <m/>
    <m/>
    <m/>
    <m/>
    <m/>
    <m/>
    <m/>
    <m/>
    <s v="Management Janji"/>
    <s v="2026-09-30 15:00:00 | Tanggal: 30/9/2026  Jam Pasang: 13.00  Note: Hubungi sebelum ke lokasi, terima kasih."/>
    <s v="FCC"/>
    <d v="2026-05-10T14:25:44"/>
    <m/>
    <m/>
    <s v="PS"/>
    <s v="SUMBAWA BARAT"/>
    <s v="OCA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09-30 15:00:00 | Tanggal: 30/9/2026  Jam Pasang: 13.00  Note: Hubungi sebelum ke lokasi, terima kasih."/>
    <n v="2026"/>
    <n v="10"/>
    <n v="5"/>
    <d v="2026-10-05T00:00:00"/>
    <n v="-0.29166666666424135"/>
    <x v="0"/>
    <x v="3"/>
  </r>
  <r>
    <n v="138"/>
    <n v="1002625106"/>
    <n v="3"/>
    <x v="0"/>
    <n v="5"/>
    <s v="MATARAM"/>
    <s v="SUMBAWA"/>
    <s v="TLW"/>
    <s v="REG"/>
    <s v="AO"/>
    <s v="NEW SALES"/>
    <s v="1P INET"/>
    <s v="Completed (PS)"/>
    <s v="RBS-Regional 3"/>
    <d v="2026-10-06T17:20:39"/>
    <d v="2026-10-07T13:15:01"/>
    <n v="69405356"/>
    <m/>
    <n v="172610203839"/>
    <s v="KOS KOSAN PAK JEN"/>
    <s v="ODP-TLW-FA/87 FA/D07/87.01"/>
    <s v="WO065885051"/>
    <m/>
    <m/>
    <m/>
    <n v="116.863120655256"/>
    <n v="-8.7576621950468692"/>
    <s v="|MN02367|MYIA-084162964182/POI/ZAINUDDIN/087765986913/rifkie540@gmail.com"/>
    <s v="MYIB_ASSISTANT"/>
    <m/>
    <m/>
    <m/>
    <m/>
    <m/>
    <m/>
    <m/>
    <m/>
    <s v="Management Janji"/>
    <s v="2026-10-07 15:00:00 | Nama PIC : bapak zainudin No HP : 081332865240 Alt :  M Janji : (RABU/7/oktober/2026) jam Pasang : 09:00 Note : hubungi pelanggan jika ingin kelokasi"/>
    <s v="FCC"/>
    <d v="2026-06-10T17:25:18"/>
    <d v="2026-10-07T15:00:00"/>
    <m/>
    <s v="PS"/>
    <s v="SUMBAWA BARAT"/>
    <s v="NETMONK"/>
    <n v="20261007"/>
    <s v="Completed"/>
    <s v="HSI Bisnis Basic Bundling Netmonk Promo H2 2026 PSB 70% - 200 Mbps"/>
    <s v="INDIBIZ"/>
    <m/>
    <m/>
    <d v="2026-10-07T15:00:00"/>
    <s v="2026-10-07 15:00:00 | Nama PIC : bapak zainudin No HP : 081332865240 Alt :  M Janji : (RABU/7/oktober/2026) jam Pasang : 09:00 Note : hubungi pelanggan jika ingin kelokasi"/>
    <n v="2026"/>
    <n v="10"/>
    <n v="7"/>
    <d v="2026-10-07T00:00:00"/>
    <n v="-0.625"/>
    <x v="0"/>
    <x v="3"/>
  </r>
  <r>
    <n v="139"/>
    <n v="1002627181"/>
    <n v="3"/>
    <x v="0"/>
    <n v="5"/>
    <s v="MATARAM"/>
    <s v="SUMBAWA"/>
    <s v="TLW"/>
    <s v="REG"/>
    <s v="AO"/>
    <s v="NEW SALES"/>
    <m/>
    <s v="Completed (PS)"/>
    <s v="RBS-Regional 3"/>
    <d v="2026-10-08T09:14:31"/>
    <d v="2026-10-08T20:51:38"/>
    <n v="69405468"/>
    <m/>
    <n v="172610203851"/>
    <s v="TALIWANG HOMESTAY"/>
    <s v="ODP-TLW-FE/51"/>
    <s v="WO065985910"/>
    <m/>
    <m/>
    <m/>
    <n v="116.862162352071"/>
    <n v="-8.6282748840081993"/>
    <s v="MD|MYDB-20261006270340|DN00001/MN01576|TALIWANG HOMESTAY|082341040949"/>
    <s v="MYDIGIBIZPARTNER"/>
    <m/>
    <m/>
    <m/>
    <m/>
    <m/>
    <m/>
    <m/>
    <m/>
    <s v="Management Janji"/>
    <s v="2026-10-08 08:00:00 | Nama :LUKMAN  No HP : 082341040949  No Alternatif :  M Janji : 08/10/2026  Jam Pasang : Pagi  NoteÃ‚Â :  Hubungi terlebih dahulu sebelum ke lokasi"/>
    <s v="FCC"/>
    <d v="2026-08-10T09:25:47"/>
    <m/>
    <m/>
    <s v="PS"/>
    <s v="SUMBAWA BARAT"/>
    <s v="OCA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8 08:00:00 | Nama :LUKMAN  No HP : 082341040949  No Alternatif :  M Janji : 08/10/2026  Jam Pasang : Pagi  NoteÃ‚Â :  Hubungi terlebih dahulu sebelum ke lokasi"/>
    <n v="2026"/>
    <n v="10"/>
    <n v="8"/>
    <d v="2026-10-08T00:00:00"/>
    <n v="-0.29166666666424135"/>
    <x v="0"/>
    <x v="3"/>
  </r>
  <r>
    <n v="140"/>
    <n v="1002629858"/>
    <n v="3"/>
    <x v="0"/>
    <n v="5"/>
    <s v="MATARAM"/>
    <s v="SUMBAWA"/>
    <s v="TLW"/>
    <s v="REG"/>
    <s v="AO"/>
    <s v="NEW SALES"/>
    <s v="1P INET"/>
    <s v="Completed (PS)"/>
    <s v="RBS-Regional 3"/>
    <d v="2026-10-09T14:19:34"/>
    <d v="2026-10-12T19:23:59"/>
    <n v="69407401"/>
    <m/>
    <n v="172610203855"/>
    <s v="WARUNG MAKAN IBU INDAH"/>
    <s v="ODP-TLW-FJ/29 FJ/D04/29.01"/>
    <s v="WO066093793"/>
    <m/>
    <m/>
    <m/>
    <n v="116.878343901509"/>
    <n v="-8.7379114049476296"/>
    <s v="|MN02367|MYIA-089000332873/POI/ADE FITRAWINATA/082339398524/rhafel92@gmail.com"/>
    <s v="MYIB_ASSISTANT"/>
    <m/>
    <m/>
    <m/>
    <m/>
    <m/>
    <m/>
    <m/>
    <m/>
    <s v="Management Janji"/>
    <s v="2026-10-10 11:00:00 | Nama :bapa adi No HP :082339398524 No Alternatif : M Janji : 10/10/2026 Jam Pasang : Pagi NoteÃ‚Â :  Hubungi terlebih dahulu sebelum ke lokasi"/>
    <s v="FCC"/>
    <d v="2026-09-10T14:25:26"/>
    <d v="2026-10-10T11:00:00"/>
    <m/>
    <s v="PS"/>
    <s v="SUMBAWA BARAT"/>
    <s v="NO ADDON"/>
    <n v="20261012"/>
    <s v="Completed"/>
    <s v="HSI Bisnis Promo Hari Pelanggan Nasional PSB 70% - 200 Mbps"/>
    <s v="INDIBIZ"/>
    <m/>
    <m/>
    <d v="2026-10-10T11:00:00"/>
    <s v="2026-10-10 11:00:00 | Nama :bapa adi No HP :082339398524 No Alternatif : M Janji : 10/10/2026 Jam Pasang : Pagi NoteÃ‚Â :  Hubungi terlebih dahulu sebelum ke lokasi"/>
    <n v="2026"/>
    <n v="10"/>
    <n v="12"/>
    <d v="2026-10-12T00:00:00"/>
    <n v="1.5416666666642413"/>
    <x v="2"/>
    <x v="3"/>
  </r>
  <r>
    <n v="141"/>
    <n v="1002631694"/>
    <n v="3"/>
    <x v="0"/>
    <n v="5"/>
    <s v="MATARAM"/>
    <s v="SUMBAWA"/>
    <s v="TLW"/>
    <s v="REG"/>
    <s v="AO"/>
    <s v="NEW SALES"/>
    <s v="1P INET"/>
    <s v="Completed (PS)"/>
    <s v="RBS-Regional 3"/>
    <d v="2026-10-11T15:47:40"/>
    <d v="2026-10-12T19:23:40"/>
    <n v="69408231"/>
    <m/>
    <n v="172610203720"/>
    <s v="HOMESTAY BERTONG"/>
    <s v="ODP-TLW-FH/20 FH/D04/20.01"/>
    <s v="WO066210182"/>
    <m/>
    <m/>
    <m/>
    <n v="116.832586604504"/>
    <n v="-8.7540397662166498"/>
    <s v="|MN02367|MYIA-084475642671/POI/RUFAI/085337952582/rufaibertong@gmail.com"/>
    <s v="MYIB_ASSISTANT"/>
    <m/>
    <m/>
    <m/>
    <m/>
    <m/>
    <m/>
    <m/>
    <m/>
    <s v="Management Janji"/>
    <s v="2026-10-12 15:00:00 | Nama PIC : BAPAK RUFAI No HP : 085337952582 Alt :  M Janji : (SENIN/12/OKTOBER/2026) jam Pasang : 09:00 Note : hubungi pelanggan jika ingin kelokasi"/>
    <s v="FCC"/>
    <d v="2026-11-10T15:55:33"/>
    <d v="2026-10-12T15:00:00"/>
    <m/>
    <s v="PS"/>
    <s v="SUMBAWA BARAT"/>
    <s v="NO ADDON"/>
    <n v="20261012"/>
    <s v="Completed"/>
    <s v="HSI Bisnis Promo Hari Pelanggan Nasional PSB 70% - 150 Mbps"/>
    <s v="INDIBIZ"/>
    <m/>
    <m/>
    <d v="2026-10-12T15:00:00"/>
    <s v="2026-10-12 15:00:00 | Nama PIC : BAPAK RUFAI No HP : 085337952582 Alt :  M Janji : (SENIN/12/OKTOBER/2026) jam Pasang : 09:00 Note : hubungi pelanggan jika ingin kelokasi"/>
    <n v="2026"/>
    <n v="10"/>
    <n v="12"/>
    <d v="2026-10-12T00:00:00"/>
    <n v="-0.625"/>
    <x v="0"/>
    <x v="3"/>
  </r>
  <r>
    <n v="142"/>
    <n v="1002631706"/>
    <n v="3"/>
    <x v="0"/>
    <n v="5"/>
    <s v="MATARAM"/>
    <s v="SUMBAWA"/>
    <s v="TLW"/>
    <s v="REG"/>
    <s v="AO"/>
    <s v="NEW SALES"/>
    <m/>
    <s v="Completed (PS)"/>
    <s v="RBS-Regional 3"/>
    <d v="2026-10-11T16:01:35"/>
    <d v="2026-10-12T13:06:19"/>
    <n v="69405858"/>
    <m/>
    <n v="172610203862"/>
    <s v="TALIWANG HOMESTAY"/>
    <s v="ODP-TLW-FB/95"/>
    <s v="WO066211300"/>
    <m/>
    <m/>
    <m/>
    <n v="116.80548191603"/>
    <n v="-8.7456328788086601"/>
    <s v="|MN01576|MYIA-059128472144/POI/lukman/082341040949/taliwanghomestay@gmail.com"/>
    <s v="Sales Profesional"/>
    <m/>
    <m/>
    <m/>
    <m/>
    <m/>
    <m/>
    <m/>
    <m/>
    <s v="Management Janji"/>
    <s v="2026-10-08 11:00:00 | Tanggal Pemasangan : 08 Oktober 2026  Jam Pemasangan : 08:00 15:00  Info Tambahan : Hubungi pelanggan dulu sebelum ke lokasi terimakasih"/>
    <s v="FCC"/>
    <d v="2026-11-10T16:09:59"/>
    <m/>
    <m/>
    <s v="PS"/>
    <s v="SUMBAWA BARAT"/>
    <s v="OCA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07:00:00"/>
    <s v="2026-10-08 11:00:00 | Tanggal Pemasangan : 08 Oktober 2026  Jam Pemasangan : 08:00 15:00  Info Tambahan : Hubungi pelanggan dulu sebelum ke lokasi terimakasih"/>
    <n v="2026"/>
    <n v="10"/>
    <n v="12"/>
    <d v="2026-10-12T00:00:00"/>
    <n v="0.70833333333575865"/>
    <x v="0"/>
    <x v="3"/>
  </r>
  <r>
    <n v="143"/>
    <n v="1002626149"/>
    <n v="3"/>
    <x v="0"/>
    <n v="5"/>
    <s v="MATARAM"/>
    <s v="SUMBAWA"/>
    <s v="TLW"/>
    <s v="REG"/>
    <s v="AO"/>
    <s v="NEW SALES"/>
    <s v="1P INET"/>
    <s v="102 | FOLLOW UP COMPLETED"/>
    <s v="RBS-Regional 3"/>
    <d v="2026-10-07T13:31:40"/>
    <d v="2026-10-11T16:01:35"/>
    <n v="69405858"/>
    <m/>
    <n v="172610203846"/>
    <s v="TALIWANG HOMESTAY"/>
    <s v="ODP-TLW-FB/48 FB/D08/48.01"/>
    <s v="WO065935600"/>
    <m/>
    <m/>
    <m/>
    <n v="116.844043010522"/>
    <n v="-8.7439580667454493"/>
    <s v="|MN01576|MYIA-059128472144/POI/lukman/082341040949/taliwanghomestay@gmail.com"/>
    <s v="MYIB_ASSISTANT"/>
    <m/>
    <m/>
    <m/>
    <m/>
    <m/>
    <m/>
    <m/>
    <m/>
    <s v="Management Janji"/>
    <s v="2026-10-08 11:00:00 | Tanggal Pemasangan : 08 Oktober 2026 Jam Pemasangan : 08:00 15:00 Info Tambahan : Hubungi pelanggan dulu sebelum ke lokasi terimakasih"/>
    <s v="FCC"/>
    <d v="2026-07-10T13:40:16"/>
    <d v="2026-10-08T11:00:00"/>
    <m/>
    <s v="REVOKE"/>
    <s v="SUMBAWA BARAT"/>
    <s v="OCA"/>
    <m/>
    <s v="Follow Up Revoke Completed, New Order ID : SC1002631706"/>
    <s v="HSI Bisnis Bundling OCA Breach Checker Promo H2 2026 PSB 70% - 200 Mbps"/>
    <s v="INDIBIZ"/>
    <m/>
    <m/>
    <d v="2026-10-08T11:00:00"/>
    <s v="2026-10-08 11:00:00 | Tanggal Pemasangan : 08 Oktober 2026 Jam Pemasangan : 08:00 15:00 Info Tambahan : Hubungi pelanggan dulu sebelum ke lokasi terimakasih"/>
    <m/>
    <m/>
    <m/>
    <e v="#NUM!"/>
    <e v="#NUM!"/>
    <x v="1"/>
    <x v="3"/>
  </r>
  <r>
    <n v="144"/>
    <n v="1002625288"/>
    <n v="3"/>
    <x v="0"/>
    <n v="5"/>
    <s v="MATARAM"/>
    <s v="SUMBAWA"/>
    <s v="TLW"/>
    <s v="REG"/>
    <s v="AO"/>
    <s v="NEW SALES"/>
    <s v="1P INET"/>
    <s v="102 | FOLLOW UP COMPLETED"/>
    <s v="RBS-Regional 3"/>
    <d v="2026-10-07T08:23:34"/>
    <d v="2026-10-08T09:14:27"/>
    <n v="69405468"/>
    <m/>
    <n v="172610203842"/>
    <s v="TALIWANG HOMESTAY"/>
    <s v="ODP-TLW-FB/45 FB/D08/45.01"/>
    <s v="WO065901568"/>
    <m/>
    <m/>
    <m/>
    <n v="116.842750534415"/>
    <n v="-8.7436147819127594"/>
    <s v="MD|MYDB-20261006270340|DN00001/MN01576|TALIWANG HOMESTAY|082341040949"/>
    <s v="MYDIGIBIZPARTNER"/>
    <m/>
    <m/>
    <m/>
    <m/>
    <m/>
    <m/>
    <m/>
    <m/>
    <s v="Management Janji"/>
    <s v="2026-10-08 08:00:00 | Nama :LUKMAN No HP : 082341040949 No Alternatif : M Janji : 08/10/2026 Jam Pasang : Pagi NoteÃ‚Â :  Hubungi terlebih dahulu sebelum ke lokasi"/>
    <s v="FCC"/>
    <d v="2026-07-10T08:25:30"/>
    <d v="2026-10-08T08:00:00"/>
    <m/>
    <s v="REVOKE"/>
    <s v="SUMBAWA BARAT"/>
    <s v="OCA"/>
    <m/>
    <s v="Follow Up Revoke Completed, New Order ID : SC1002627181"/>
    <s v="HSI Bisnis Bundling OCA Breach Checker PSB 70% Promo - 150 Mbps"/>
    <s v="INDIBIZ"/>
    <m/>
    <m/>
    <d v="2026-10-08T08:00:00"/>
    <s v="2026-10-08 08:00:00 | Nama :LUKMAN No HP : 082341040949 No Alternatif : M Janji : 08/10/2026 Jam Pasang : Pagi NoteÃ‚Â :  Hubungi terlebih dahulu sebelum ke lokasi"/>
    <m/>
    <m/>
    <m/>
    <e v="#NUM!"/>
    <e v="#NUM!"/>
    <x v="1"/>
    <x v="3"/>
  </r>
  <r>
    <n v="145"/>
    <n v="1002627389"/>
    <n v="3"/>
    <x v="0"/>
    <n v="5"/>
    <s v="MATARAM"/>
    <s v="SUMBAWA"/>
    <s v="TLW"/>
    <s v="REG"/>
    <s v="AO"/>
    <s v="NEW SALES"/>
    <m/>
    <s v="INPROGRESS"/>
    <s v="RBS-Regional 3"/>
    <d v="2026-10-08T10:17:40"/>
    <d v="2026-10-15T11:45:00"/>
    <n v="69398557"/>
    <m/>
    <n v="172610203853"/>
    <s v="PUSKESMAS SETELUK (aula)"/>
    <s v="ODP-TLW-FE/52"/>
    <s v="WO065214145"/>
    <m/>
    <m/>
    <m/>
    <n v="116.86499999999999"/>
    <n v="-8.6239000000000008"/>
    <s v="RBS|HSI|AO|MN01595|PUSKESMAS SETELUK (aula)|85198460388|HSI Bisnis Bundling OCA Breach Checker Promo H2 2026 PSB 70% - 50Mbps"/>
    <s v="Sales Profesional"/>
    <m/>
    <m/>
    <m/>
    <m/>
    <m/>
    <m/>
    <m/>
    <m/>
    <s v="Management Janji"/>
    <s v="2026-10-16 08:00:00|Nama PIC:  bu revika No HP: 085198460388 Alt: Tanggal: 16/10/2026 Jam Pasang:  Note: Hubungi sebelum ke lokasi, terimakasih.  |40931149|MYDITA"/>
    <s v="FCC"/>
    <d v="2026-08-10T10:26:33"/>
    <d v="2026-10-16T00:00:00"/>
    <m/>
    <s v="INPROGRESS_SC"/>
    <s v="SUMBAWA BARAT"/>
    <s v="OCA"/>
    <m/>
    <s v="INPROGRESS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16T08:00:00"/>
    <s v="2026-10-16 08:00:00|Nama PIC:  bu revika No HP: 085198460388 Alt: Tanggal: 16/10/2026 Jam Pasang:  Note: Hubungi sebelum ke lokasi, terimakasih.  |40931149|MYDITA"/>
    <m/>
    <m/>
    <m/>
    <e v="#NUM!"/>
    <e v="#NUM!"/>
    <x v="1"/>
    <x v="3"/>
  </r>
  <r>
    <n v="146"/>
    <n v="1002627397"/>
    <n v="3"/>
    <x v="0"/>
    <n v="5"/>
    <s v="MATARAM"/>
    <s v="SUMBAWA"/>
    <s v="TLW"/>
    <s v="REG"/>
    <s v="AO"/>
    <s v="NEW SALES"/>
    <m/>
    <s v="INPROGRESS"/>
    <s v="RBS-Regional 3"/>
    <d v="2026-10-08T10:19:12"/>
    <d v="2026-10-15T11:45:00"/>
    <n v="69398560"/>
    <m/>
    <n v="172610203854"/>
    <s v="PUSKESMAS SETELUK 4"/>
    <s v="ODP-TLW-FE/52"/>
    <s v="WO065214175"/>
    <m/>
    <m/>
    <m/>
    <n v="116.86509"/>
    <n v="-8.6242900000000002"/>
    <s v="RBS|HSI|AO|MN01595|PUSKESMAS SETELUK 4|85198460388|HSI Bisnis Basic Bundling OCA Breach Checker Promo H2 2026 PSB 70% - 50Mbps"/>
    <s v="Sales Profesional"/>
    <m/>
    <m/>
    <m/>
    <m/>
    <m/>
    <m/>
    <m/>
    <m/>
    <s v="Management Janji"/>
    <s v="2026-10-16 08:00:00|Nama PIC:  bu revika No HP: 085198460388 Alt: Tanggal: 16/10/2026 Jam Pasang: Pagi Note: Hubungi sebelum ke lokasi, terimakasih.  |40931149|MYDITA"/>
    <s v="FCC"/>
    <d v="2026-08-10T10:26:33"/>
    <d v="2026-10-16T00:00:00"/>
    <m/>
    <s v="INPROGRESS_SC"/>
    <s v="SUMBAWA BARAT"/>
    <s v="OCA"/>
    <m/>
    <s v="INPROGRESS"/>
    <s v="- 11_11446;Biaya PSB HSI EBIS Tunai di Depan ~ 11[150000]  - SP_NOSS;SP_NOSS ~ Internet NOSS Multispeed Network[0]  - SP_NOSS;SP_NOSS ~ Internet NOSS Multispeed Network[0]  - E26017;E26017 ~ ES26 - Paket HSI Basic (HSIEF) Khusus Winback 3.0[0]  - E26017~n"/>
    <s v="INDIBIZ"/>
    <m/>
    <m/>
    <d v="2026-10-16T08:00:00"/>
    <s v="2026-10-16 08:00:00|Nama PIC:  bu revika No HP: 085198460388 Alt: Tanggal: 16/10/2026 Jam Pasang: Pagi Note: Hubungi sebelum ke lokasi, terimakasih.  |40931149|MYDITA"/>
    <m/>
    <m/>
    <m/>
    <e v="#NUM!"/>
    <e v="#NUM!"/>
    <x v="1"/>
    <x v="3"/>
  </r>
  <r>
    <n v="147"/>
    <n v="1002620982"/>
    <n v="3"/>
    <x v="1"/>
    <n v="5"/>
    <s v="MALANG"/>
    <s v="KEPANJEN"/>
    <s v="APG"/>
    <s v="REG"/>
    <s v="AO"/>
    <s v="NEW SALES"/>
    <s v="1P INET"/>
    <s v="Completed (PS)"/>
    <s v="RBS-Regional 3"/>
    <d v="2026-10-03T13:17:40"/>
    <d v="2026-10-03T16:57:28"/>
    <n v="69403613"/>
    <m/>
    <n v="152725202847"/>
    <s v="toko pak ahmad"/>
    <s v="ODP-APG-FF/12 FF/D01/12.01"/>
    <s v="WO065650531"/>
    <m/>
    <m/>
    <m/>
    <n v="112.89444"/>
    <n v="-8.222963"/>
    <s v="|MN02462|MYIA-008293347048/POI/tokopakahmad@gmail.com/0895635004271/tokopakahmad@gmail.com"/>
    <s v="MYIB_ASSISTANT"/>
    <m/>
    <m/>
    <m/>
    <m/>
    <m/>
    <m/>
    <m/>
    <m/>
    <s v="Management Janji"/>
    <s v="2026-10-04 15:00:00 | Nama PIC : Ahmad No HP : 0895635004271 No Alt :  M Janji : 04 Okt 2026 Jam Pasang : Pagi / Siang Note : hubungi pelanggan jika ingin ke lokasi, terima kasih"/>
    <s v="FCC"/>
    <d v="2026-03-10T13:25:17"/>
    <d v="2026-10-04T15:00:00"/>
    <m/>
    <s v="PS"/>
    <s v="X"/>
    <s v="OCA"/>
    <n v="20261003"/>
    <s v="Completed"/>
    <s v="HSI Bisnis Basic Bundling OCA Breach Checker Promo 2026 PSB 70% - 300 Mbps"/>
    <s v="INDIBIZ"/>
    <m/>
    <m/>
    <d v="2026-10-04T15:00:00"/>
    <s v="2026-10-04 15:00:00 | Nama PIC : Ahmad No HP : 0895635004271 No Alt :  M Janji : 04 Okt 2026 Jam Pasang : Pagi / Siang Note : hubungi pelanggan jika ingin ke lokasi, terima kasih"/>
    <n v="2026"/>
    <n v="10"/>
    <n v="3"/>
    <d v="2026-10-03T00:00:00"/>
    <n v="-1.625"/>
    <x v="0"/>
    <x v="4"/>
  </r>
  <r>
    <n v="148"/>
    <n v="1002627672"/>
    <n v="3"/>
    <x v="1"/>
    <n v="5"/>
    <s v="MALANG"/>
    <s v="KEPANJEN"/>
    <s v="APG"/>
    <s v="REG"/>
    <s v="AO"/>
    <s v="NEW SALES"/>
    <s v="1P INET"/>
    <s v="Completed (PS)"/>
    <s v="RBS-Regional 3"/>
    <d v="2026-10-08T13:16:41"/>
    <d v="2026-10-09T13:05:16"/>
    <n v="69406473"/>
    <m/>
    <n v="152725202848"/>
    <s v="toko sila"/>
    <s v="ODP-APG-FF/09"/>
    <s v="WO066011322"/>
    <m/>
    <m/>
    <m/>
    <n v="112.910916"/>
    <n v="-8.2302090000000003"/>
    <s v="|MN02462|MYIA-080449732552/POI/0812-2888-3361/083160476296/tokosila@gmail.com"/>
    <s v="MYIB_ASSISTANT"/>
    <m/>
    <m/>
    <m/>
    <m/>
    <m/>
    <m/>
    <m/>
    <m/>
    <s v="Management Janji"/>
    <s v="2026-10-09 11:00:00 | Tanggal Pemasangan : 09 Oktober 2026 Jam Pemasangan : 08:00 15:00 Info Tambahan : Hubungi pelanggan dulu sebelum ke lokasi terimakasih"/>
    <s v="FCC"/>
    <d v="2026-08-10T13:40:32"/>
    <d v="2026-10-09T11:00:00"/>
    <m/>
    <s v="PS"/>
    <s v="X"/>
    <s v="NETMONK"/>
    <n v="20261009"/>
    <s v="Completed"/>
    <s v="HSI Bisnis Bundling Netmonk Promo 2026 PSB 70% - 200 Mbps"/>
    <s v="INDIBIZ"/>
    <m/>
    <m/>
    <d v="2026-10-09T11:00:00"/>
    <s v="2026-10-09 11:00:00 | Tanggal Pemasangan : 09 Oktober 2026 Jam Pemasangan : 08:00 15:00 Info Tambahan : Hubungi pelanggan dulu sebelum ke lokasi terimakasih"/>
    <n v="2026"/>
    <n v="10"/>
    <n v="9"/>
    <d v="2026-10-09T00:00:00"/>
    <n v="-0.45833333333575865"/>
    <x v="0"/>
    <x v="4"/>
  </r>
  <r>
    <n v="149"/>
    <n v="1002622457"/>
    <n v="3"/>
    <x v="1"/>
    <n v="5"/>
    <s v="MALANG"/>
    <s v="KEPANJEN"/>
    <s v="DPT"/>
    <s v="REG"/>
    <s v="AO"/>
    <s v="NEW SALES"/>
    <m/>
    <s v="Completed (PS)"/>
    <s v="RBS-Regional 3"/>
    <d v="2026-10-05T13:37:04"/>
    <d v="2026-10-05T17:41:24"/>
    <n v="69402682"/>
    <m/>
    <n v="152712204736"/>
    <s v="SMPN 2 DAMPIT"/>
    <s v="ODP-DPT-FJ/35"/>
    <s v="WO065773970"/>
    <m/>
    <m/>
    <m/>
    <n v="112.77079580038"/>
    <n v="-8.2404786967026897"/>
    <s v="|MN02703|MYIA-080364301811/POI/M rizal mashuri/085801711477/arumyeni94@gmail.com"/>
    <s v="Sales Force DBS"/>
    <m/>
    <m/>
    <m/>
    <m/>
    <m/>
    <m/>
    <m/>
    <m/>
    <s v="Management Janji"/>
    <s v="2026-10-03 08:00:00 | Nama : BP M RIZAL MASHURI   No Hp : 085801711477  No Alt :   Tgl Pemasangan : 03 Oktober 2026  Interval : PAGI   Note : Hubungi pelanggan terlebih dahulu"/>
    <s v="FCC"/>
    <d v="2026-05-10T13:40:15"/>
    <m/>
    <m/>
    <s v="PS"/>
    <s v="TUREN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3 08:00:00 | Nama : BP M RIZAL MASHURI   No Hp : 085801711477  No Alt :   Tgl Pemasangan : 03 Oktober 2026  Interval : PAGI   Note : Hubungi pelanggan terlebih dahulu"/>
    <n v="2026"/>
    <n v="10"/>
    <n v="5"/>
    <d v="2026-10-05T00:00:00"/>
    <n v="-0.29166666666424135"/>
    <x v="0"/>
    <x v="4"/>
  </r>
  <r>
    <n v="150"/>
    <n v="1002618893"/>
    <n v="3"/>
    <x v="1"/>
    <n v="5"/>
    <s v="MALANG"/>
    <s v="KEPANJEN"/>
    <s v="DPT"/>
    <s v="REG"/>
    <s v="AO"/>
    <s v="NEW SALES"/>
    <s v="1P INET"/>
    <s v="102 | FOLLOW UP COMPLETED"/>
    <s v="RBS-Regional 3"/>
    <d v="2026-10-02T08:04:40"/>
    <d v="2026-10-05T13:37:03"/>
    <n v="69402682"/>
    <m/>
    <n v="152712204186"/>
    <s v="SMPN 2 DAMPIT"/>
    <s v="ODP-DPT-FJ/40 FJ/D03/40.01"/>
    <s v="WO065538641"/>
    <m/>
    <m/>
    <m/>
    <n v="112.78721"/>
    <n v="-8.2437489999999993"/>
    <s v="|MN02703|MYIA-080364301811/POI/M rizal mashuri/085801711477/arumyeni94@gmail.com"/>
    <s v="MYIB_ASSISTANT"/>
    <m/>
    <m/>
    <m/>
    <m/>
    <m/>
    <m/>
    <m/>
    <m/>
    <s v="Management Janji"/>
    <s v="2026-10-03 08:00:00 | Nama : BP M RIZAL MASHURI  No Hp : 085801711477 No Alt :  Tgl Pemasangan : 03 Oktober 2026 Interval : PAGI  Note : Hubungi pelanggan terlebih dahulu"/>
    <s v="FCC"/>
    <d v="2026-02-10T08:25:31"/>
    <d v="2026-10-03T08:00:00"/>
    <m/>
    <s v="REVOKE"/>
    <s v="TUREN"/>
    <s v="NO ADDON"/>
    <m/>
    <s v="Follow Up Revoke Completed, New Order ID : SC1002622457"/>
    <s v="HSI Bisnis Basic Promo Hari Pelanggan Nasional PSB 70% - 200 Mbps"/>
    <s v="INDIBIZ"/>
    <m/>
    <m/>
    <d v="2026-10-03T08:00:00"/>
    <s v="2026-10-03 08:00:00 | Nama : BP M RIZAL MASHURI  No Hp : 085801711477 No Alt :  Tgl Pemasangan : 03 Oktober 2026 Interval : PAGI  Note : Hubungi pelanggan terlebih dahulu"/>
    <m/>
    <m/>
    <m/>
    <e v="#NUM!"/>
    <e v="#NUM!"/>
    <x v="1"/>
    <x v="4"/>
  </r>
  <r>
    <n v="151"/>
    <n v="1002621409"/>
    <n v="3"/>
    <x v="1"/>
    <n v="5"/>
    <s v="MALANG"/>
    <s v="KEPANJEN"/>
    <s v="GDI"/>
    <s v="REG"/>
    <s v="AO"/>
    <s v="NEW SALES"/>
    <s v="1P INET"/>
    <s v="Completed (PS)"/>
    <s v="RBS-Regional 3"/>
    <d v="2026-10-04T14:01:36"/>
    <d v="2026-10-05T17:18:05"/>
    <n v="69403909"/>
    <m/>
    <n v="152715213491"/>
    <s v="WARUNG GARUDA"/>
    <s v="ODP-GDI-FAB/14"/>
    <s v="WO065708060"/>
    <m/>
    <m/>
    <m/>
    <n v="112.618283712253"/>
    <n v="-8.19984535891885"/>
    <s v="|MC20235|MYIA-088507055022/POI/SUTIONO/085177225872/hafit26malang@gmail.com"/>
    <s v="MYIB_ASSISTANT"/>
    <m/>
    <m/>
    <m/>
    <m/>
    <m/>
    <m/>
    <m/>
    <m/>
    <s v="Management Janji"/>
    <s v="2026-10-05 11:00:00 | Jam pemasangan : 12.00 Info Tambahan : Hubungi pelanggan dulu sebelum ke lokasi terimakasih  "/>
    <s v="FCC"/>
    <d v="2026-04-10T14:10:38"/>
    <d v="2026-10-05T11:00:00"/>
    <m/>
    <s v="PS"/>
    <s v="TUREN"/>
    <s v="NO ADDON"/>
    <n v="20261005"/>
    <s v="Completed"/>
    <s v="HSI Bisnis Promo Hari Pelanggan Nasional PSB 70% - 50 Mbps"/>
    <s v="INDIBIZ"/>
    <m/>
    <m/>
    <d v="2026-10-05T11:00:00"/>
    <s v="2026-10-05 11:00:00 | Jam pemasangan : 12.00 Info Tambahan : Hubungi pelanggan dulu sebelum ke lokasi terimakasih  "/>
    <n v="2026"/>
    <n v="10"/>
    <n v="5"/>
    <d v="2026-10-05T00:00:00"/>
    <n v="-0.45833333333575865"/>
    <x v="0"/>
    <x v="4"/>
  </r>
  <r>
    <n v="152"/>
    <n v="1002634165"/>
    <n v="3"/>
    <x v="1"/>
    <n v="5"/>
    <s v="MALANG"/>
    <s v="KEPANJEN"/>
    <s v="SBM"/>
    <s v="REG"/>
    <s v="AO"/>
    <s v="NEW SALES"/>
    <s v="1P INET"/>
    <s v="Completed (PS)"/>
    <s v="RBS-Regional 3"/>
    <d v="2026-10-13T09:25:35"/>
    <d v="2026-10-13T13:31:06"/>
    <n v="69409108"/>
    <m/>
    <n v="152728200589"/>
    <s v="MTsN 4 MALANG R. WAKA"/>
    <s v="ODP-SBM-FC/16 FC/D01/16.01"/>
    <s v="WO066306855"/>
    <m/>
    <m/>
    <m/>
    <n v="112.70215140333799"/>
    <n v="-8.2635562184189499"/>
    <s v="|MN02703|MYIA-068668342749/POI/Zainal Arifin/085801711477/mtsn4malang@gmail.com"/>
    <s v="MYIB_ASSISTANT"/>
    <m/>
    <m/>
    <m/>
    <m/>
    <m/>
    <m/>
    <m/>
    <m/>
    <s v="Management Janji"/>
    <s v="2026-10-14 08:00:00 | 087887711033 No Alt : - M Janji : 14 Oktober  2026 Jam Pasang : Pagi / Siang Note : hubungi pelanggan jika ingin kelokasi"/>
    <s v="FCC"/>
    <s v="13-10-2026 09:40:36"/>
    <d v="2026-10-14T08:00:00"/>
    <m/>
    <s v="PS"/>
    <s v="TUREN"/>
    <s v="OCA"/>
    <n v="20261013"/>
    <s v="Completed"/>
    <s v="HSI Bisnis Basic Bundling OCA Breach Checker Promo 2026 PSB 70% - 200 Mbps"/>
    <s v="INDIBIZ"/>
    <m/>
    <m/>
    <d v="2026-10-14T08:00:00"/>
    <s v="2026-10-14 08:00:00 | 087887711033 No Alt : - M Janji : 14 Oktober  2026 Jam Pasang : Pagi / Siang Note : hubungi pelanggan jika ingin kelokasi"/>
    <n v="2026"/>
    <n v="10"/>
    <n v="13"/>
    <d v="2026-10-13T00:00:00"/>
    <n v="-1.3333333333357587"/>
    <x v="0"/>
    <x v="4"/>
  </r>
  <r>
    <n v="153"/>
    <n v="1002631808"/>
    <n v="3"/>
    <x v="1"/>
    <n v="5"/>
    <s v="MALANG"/>
    <s v="KEPANJEN"/>
    <s v="SBP"/>
    <s v="REG"/>
    <s v="AO"/>
    <s v="NEW SALES"/>
    <s v="1P INET"/>
    <s v="Completed (PS)"/>
    <s v="RBS-Regional 3"/>
    <d v="2026-10-11T19:25:39"/>
    <d v="2026-10-12T12:20:19"/>
    <n v="69408270"/>
    <m/>
    <n v="152716203966"/>
    <s v="Shedara24"/>
    <s v="ODP-SBP-FL/04 FL/D01/04.01"/>
    <s v="WO066218422"/>
    <m/>
    <m/>
    <m/>
    <n v="112.46913410000001"/>
    <n v="-8.1598843999999993"/>
    <s v="|MN00814|MYIA-065617760816/POI/Ardianto Sujoso/085731231920/shedara24@gmail.com"/>
    <s v="MYIB_ASSISTANT"/>
    <m/>
    <m/>
    <m/>
    <m/>
    <m/>
    <m/>
    <m/>
    <m/>
    <s v="Management Janji"/>
    <s v="2026-10-13 08:00:00 | Nama : BP ARDIANTO SUJOSO No Hp : 085731231920 No Hp Alternatif :  Tanggal : 12 Oktober 2026 Interval : PAGI  Note : Mohon hubungi pelanggan terlebih dahulu"/>
    <s v="FCC"/>
    <d v="2026-11-10T19:40:22"/>
    <d v="2026-10-13T08:00:00"/>
    <m/>
    <s v="PS"/>
    <s v="KEPANJEN"/>
    <s v="NO ADDON"/>
    <n v="20261012"/>
    <s v="Completed"/>
    <s v="HSI Bisnis Promo Hari Pelanggan Nasional PSB 70% - 200 Mbps"/>
    <s v="INDIBIZ"/>
    <m/>
    <m/>
    <d v="2026-10-13T08:00:00"/>
    <s v="2026-10-13 08:00:00 | Nama : BP ARDIANTO SUJOSO No Hp : 085731231920 No Hp Alternatif :  Tanggal : 12 Oktober 2026 Interval : PAGI  Note : Mohon hubungi pelanggan terlebih dahulu"/>
    <n v="2026"/>
    <n v="10"/>
    <n v="12"/>
    <d v="2026-10-12T00:00:00"/>
    <n v="-1.3333333333357587"/>
    <x v="0"/>
    <x v="4"/>
  </r>
  <r>
    <n v="154"/>
    <n v="1002632776"/>
    <n v="3"/>
    <x v="1"/>
    <n v="5"/>
    <s v="MALANG"/>
    <s v="KEPANJEN"/>
    <s v="SBP"/>
    <s v="REG"/>
    <s v="AO"/>
    <s v="NEW SALES"/>
    <s v="1P INET"/>
    <s v="Completed (PS)"/>
    <s v="RBS-Regional 3"/>
    <d v="2026-10-12T12:25:40"/>
    <d v="2026-10-12T16:28:51"/>
    <n v="69408609"/>
    <m/>
    <n v="152716203967"/>
    <s v="TOKO WANTI"/>
    <s v="ODP-SBP-FG/12 FG/D01/12.01"/>
    <s v="WO066250246"/>
    <m/>
    <m/>
    <m/>
    <n v="112.505558730514"/>
    <n v="-8.1142372162382905"/>
    <s v="|MC20235|MYIA-074571948490/POI/HANDIK ALI RAHMAN/083899558408/witeljtb@gmail.com"/>
    <s v="MYIB_ASSISTANT"/>
    <m/>
    <m/>
    <m/>
    <m/>
    <m/>
    <m/>
    <m/>
    <m/>
    <s v="Management Janji"/>
    <s v="2026-10-13 11:00:00 | Nama Pic : bp HANDIK  No Hp Pic : 083899558408 No alt : - Jam Pemasangan : pagi  Tanggal Pemasangan : 13 Oktober 2026"/>
    <s v="FCC"/>
    <d v="2026-12-10T12:55:28"/>
    <d v="2026-10-13T11:00:00"/>
    <m/>
    <s v="PS"/>
    <s v="KEPANJEN"/>
    <s v="OCA"/>
    <n v="20261012"/>
    <s v="Completed"/>
    <s v="HSI Bisnis Bundling OCA Breach Checker Promo 2026 PSB 70% - 300 Mbps"/>
    <s v="INDIBIZ"/>
    <m/>
    <m/>
    <d v="2026-10-13T11:00:00"/>
    <s v="2026-10-13 11:00:00 | Nama Pic : bp HANDIK  No Hp Pic : 083899558408 No alt : - Jam Pemasangan : pagi  Tanggal Pemasangan : 13 Oktober 2026"/>
    <n v="2026"/>
    <n v="10"/>
    <n v="12"/>
    <d v="2026-10-12T00:00:00"/>
    <n v="-1.4583333333357587"/>
    <x v="0"/>
    <x v="4"/>
  </r>
  <r>
    <n v="155"/>
    <n v="1002619454"/>
    <n v="3"/>
    <x v="1"/>
    <n v="5"/>
    <s v="MALANG"/>
    <s v="KEPANJEN"/>
    <s v="TUR"/>
    <s v="REG"/>
    <s v="AO"/>
    <s v="NEW SALES"/>
    <m/>
    <s v="Completed (PS)"/>
    <s v="RBS-Regional 3"/>
    <d v="2026-10-02T11:02:20"/>
    <d v="2026-10-05T16:35:37"/>
    <n v="69402913"/>
    <m/>
    <n v="152713217331"/>
    <s v="PT PETRA SUKSES UTAMA"/>
    <s v="ODP-TUR-FAB/10"/>
    <s v="WO065599473"/>
    <m/>
    <m/>
    <m/>
    <n v="112.68666690000001"/>
    <n v="-8.1776052999999997"/>
    <s v="MN00814|PT PETRA SUKSES UTAMA|MN00814|082234846832"/>
    <s v="Sales Force DBS"/>
    <m/>
    <m/>
    <m/>
    <m/>
    <m/>
    <m/>
    <m/>
    <m/>
    <s v="Management Janji"/>
    <s v="2026-10-05 08:00:00|Nama PIC:  bu rizky No HP: 082234846832 Alt: Tanggal: 5/10/2026 Jam Pasang: pagi Note: Hubungi sebelum ke lokasi, terimakasih.  |40931149|MYDITA"/>
    <s v="FCC"/>
    <d v="2026-02-10T11:11:07"/>
    <d v="2026-10-05T08:00:00"/>
    <m/>
    <s v="PS"/>
    <s v="TUREN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8:00:00"/>
    <s v="2026-10-05 08:00:00|Nama PIC:  bu rizky No HP: 082234846832 Alt: Tanggal: 5/10/2026 Jam Pasang: pagi Note: Hubungi sebelum ke lokasi, terimakasih.  |40931149|MYDITA"/>
    <n v="2026"/>
    <n v="10"/>
    <n v="5"/>
    <d v="2026-10-05T00:00:00"/>
    <n v="-0.33333333333575865"/>
    <x v="0"/>
    <x v="4"/>
  </r>
  <r>
    <n v="156"/>
    <n v="1002633053"/>
    <n v="3"/>
    <x v="1"/>
    <n v="5"/>
    <s v="MALANG"/>
    <s v="KEPANJEN"/>
    <s v="TUR"/>
    <s v="REG"/>
    <s v="AO"/>
    <s v="NEW SALES"/>
    <s v="1P INET"/>
    <s v="Completed (PS)"/>
    <s v="RBS-Regional 3"/>
    <d v="2026-10-12T13:58:41"/>
    <d v="2026-10-13T06:15:45"/>
    <n v="69408675"/>
    <m/>
    <n v="152713217162"/>
    <s v="PT Ciomas Adisatwa-Divisi Pullet - area Bululawang"/>
    <s v="GCL-TUR-F01/03 GCL/TUR/03.01"/>
    <s v="WO066260610"/>
    <m/>
    <m/>
    <m/>
    <n v="112.6828005"/>
    <n v="-8.0969306000000003"/>
    <s v="|MC20057|MYIA-058886894013/POI/Dulkasani WHP/081217704161/dulkasani@gmail.com"/>
    <s v="MYIB_ASSISTANT"/>
    <m/>
    <m/>
    <m/>
    <m/>
    <m/>
    <m/>
    <m/>
    <m/>
    <s v="Management Janji"/>
    <s v="2026-10-13 11:00:00 | Tanggal pemasangan: 13/10//2026 Jam pemasangan : pagi/siang Info Tambahan : Hubungi pelanggan dulu sebelum ke lokasi. terima kasih"/>
    <s v="FCC"/>
    <d v="2026-12-10T14:02:08"/>
    <d v="2026-10-13T11:00:00"/>
    <m/>
    <s v="PS"/>
    <s v="TUREN"/>
    <s v="NO ADDON"/>
    <n v="20261013"/>
    <s v="Completed"/>
    <s v="HSI Bisnis Promo Hari Pelanggan Nasional PSB 70% - 100 Mbps"/>
    <s v="INDIBIZ"/>
    <m/>
    <m/>
    <d v="2026-10-13T11:00:00"/>
    <s v="2026-10-13 11:00:00 | Tanggal pemasangan: 13/10//2026 Jam pemasangan : pagi/siang Info Tambahan : Hubungi pelanggan dulu sebelum ke lokasi. terima kasih"/>
    <n v="2026"/>
    <n v="10"/>
    <n v="13"/>
    <d v="2026-10-13T00:00:00"/>
    <n v="-0.45833333333575865"/>
    <x v="0"/>
    <x v="4"/>
  </r>
  <r>
    <n v="157"/>
    <n v="1002621501"/>
    <n v="3"/>
    <x v="1"/>
    <n v="5"/>
    <s v="MALANG"/>
    <s v="KEPANJEN"/>
    <s v="GDG"/>
    <s v="REG"/>
    <s v="AO"/>
    <s v="NEW SALES"/>
    <s v="1P INET"/>
    <s v="Completed (PS)"/>
    <s v="RBS-Regional 3"/>
    <d v="2026-10-04T17:50:50"/>
    <d v="2026-10-06T13:06:37"/>
    <n v="69403990"/>
    <s v="-"/>
    <n v="-152704231743"/>
    <s v="HOUSE OF WENNY"/>
    <s v="ODP-GDG-FQ/07 FQ/D07/07.01"/>
    <s v="WO065722394"/>
    <m/>
    <m/>
    <m/>
    <n v="112.6195108518"/>
    <n v="-8.0037150013869898"/>
    <s v="MD|MYDB-20261004270263|DN00001/MN01844|HOUSE OF WENNY|083183001172"/>
    <s v="MYDIGIBIZPARTNER"/>
    <m/>
    <m/>
    <m/>
    <m/>
    <m/>
    <m/>
    <m/>
    <m/>
    <s v="Management Janji"/>
    <s v="2026-10-07 08:00:00 | No HP : 083183001172 No Alt : - M Janji : 05 Oktober 2026 Jam Pasang : Pagi / Siang Note : hubungi pelanggan jika ingin kelokasi "/>
    <s v="FCC"/>
    <d v="2026-04-10T17:55:32"/>
    <d v="2026-10-07T08:00:00"/>
    <m/>
    <s v="PS"/>
    <s v="KLOJEN"/>
    <s v="NO ADDON"/>
    <n v="20261006"/>
    <s v="Completed"/>
    <s v="HSI Bisnis Basic Promo Hari Pelanggan Nasional PSB 70% - 50 Mbps"/>
    <s v="INDIBIZ"/>
    <m/>
    <m/>
    <d v="2026-10-07T08:00:00"/>
    <s v="2026-10-07 08:00:00 | No HP : 083183001172 No Alt : - M Janji : 05 Oktober 2026 Jam Pasang : Pagi / Siang Note : hubungi pelanggan jika ingin kelokasi "/>
    <n v="2026"/>
    <n v="10"/>
    <n v="6"/>
    <d v="2026-10-06T00:00:00"/>
    <n v="-1.3333333333357587"/>
    <x v="0"/>
    <x v="4"/>
  </r>
  <r>
    <n v="158"/>
    <n v="1002622286"/>
    <n v="3"/>
    <x v="1"/>
    <n v="5"/>
    <s v="MALANG"/>
    <s v="KEPANJEN"/>
    <s v="GDG"/>
    <s v="REG"/>
    <s v="AO"/>
    <s v="NEW SALES"/>
    <m/>
    <s v="Completed (PS)"/>
    <s v="RBS-Regional 3"/>
    <d v="2026-10-05T12:19:26"/>
    <d v="2026-10-05T14:22:02"/>
    <n v="69403224"/>
    <m/>
    <n v="152704231751"/>
    <s v="BERKAH BERMAIN BERSAMA"/>
    <s v="ODP-GDG-FF/107"/>
    <s v="WO065764550"/>
    <m/>
    <m/>
    <m/>
    <n v="112.59572129999999"/>
    <n v="-8.0790009000000005"/>
    <s v="MN00814|BERKAH BERMAIN BERSAMA|HSIE 1:1 150 MB|081459091512"/>
    <s v="Sales Force DBS"/>
    <m/>
    <m/>
    <m/>
    <m/>
    <m/>
    <m/>
    <m/>
    <m/>
    <s v="Management Janji"/>
    <s v="2026-10-05 08:00:00|Nama PIC: bp septiyan  Notel: 085337772373  Alt: 081459091512  Tanggal: 5/10/2026  Jam Pasang: Pagi  Note: Hubungi sebelum ke lokasi, terimakasih.   |40931149|MYDITA"/>
    <s v="FCC"/>
    <d v="2026-05-10T12:25:23"/>
    <m/>
    <m/>
    <s v="PS"/>
    <s v="KLOJEN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5T07:00:00"/>
    <s v="2026-10-05 08:00:00|Nama PIC: bp septiyan  Notel: 085337772373  Alt: 081459091512  Tanggal: 5/10/2026  Jam Pasang: Pagi  Note: Hubungi sebelum ke lokasi, terimakasih.   |40931149|MYDITA"/>
    <n v="2026"/>
    <n v="10"/>
    <n v="5"/>
    <d v="2026-10-05T00:00:00"/>
    <n v="-0.29166666666424135"/>
    <x v="0"/>
    <x v="4"/>
  </r>
  <r>
    <n v="159"/>
    <n v="1002624202"/>
    <n v="3"/>
    <x v="1"/>
    <n v="5"/>
    <s v="MALANG"/>
    <s v="KEPANJEN"/>
    <s v="GDG"/>
    <s v="REG"/>
    <s v="AO"/>
    <s v="NEW SALES"/>
    <s v="1P INET"/>
    <s v="Completed (PS)"/>
    <s v="RBS-Regional 3"/>
    <d v="2026-10-06T12:49:35"/>
    <d v="2026-10-06T19:16:00"/>
    <n v="69405012"/>
    <m/>
    <n v="152704231754"/>
    <s v="NINGRAT CELL"/>
    <s v="ODP-GDG-FR/23 FR/D06/23.01"/>
    <s v="WO065852294"/>
    <m/>
    <m/>
    <m/>
    <n v="112.6162831"/>
    <n v="-8.0158863"/>
    <s v="|MN02703|MYIA-066739003082/POI/Delinda Callandra Jaya/083839798602/delindacj@givmail.com"/>
    <s v="MYIB_ASSISTANT"/>
    <m/>
    <m/>
    <m/>
    <m/>
    <m/>
    <m/>
    <m/>
    <m/>
    <s v="Management Janji"/>
    <s v="2026-10-09 08:00:00 | Waktu pemasangan: 06 oktober 2026 Jam pemasangan : 08.00 - 12.00 Mohon hubungi pelanggan sebelum ke lokasi  Terima kasih "/>
    <s v="FCC"/>
    <d v="2026-06-10T13:25:20"/>
    <d v="2026-10-09T08:00:00"/>
    <s v="Kendala Lainnya"/>
    <s v="PS"/>
    <s v="KLOJEN"/>
    <s v="NO ADDON"/>
    <n v="20261006"/>
    <s v="Completed"/>
    <s v="HSI Bisnis Promo Hari Pelanggan Nasional PSB 70% - 100 Mbps"/>
    <s v="INDIBIZ"/>
    <m/>
    <m/>
    <d v="2026-10-09T08:00:00"/>
    <s v="2026-10-09 08:00:00 | Waktu pemasangan: 06 oktober 2026 Jam pemasangan : 08.00 - 12.00 Mohon hubungi pelanggan sebelum ke lokasi  Terima kasih "/>
    <n v="2026"/>
    <n v="10"/>
    <n v="6"/>
    <d v="2026-10-06T00:00:00"/>
    <n v="-3.3333333333357587"/>
    <x v="0"/>
    <x v="4"/>
  </r>
  <r>
    <n v="160"/>
    <n v="1002625759"/>
    <n v="3"/>
    <x v="1"/>
    <n v="5"/>
    <s v="MALANG"/>
    <s v="KEPANJEN"/>
    <s v="GDG"/>
    <s v="REG"/>
    <s v="AO"/>
    <s v="NEW SALES"/>
    <s v="1P INET"/>
    <s v="Completed (PS)"/>
    <s v="RBS-Regional 3"/>
    <d v="2026-10-07T11:07:34"/>
    <d v="2026-10-07T16:44:05"/>
    <n v="69405666"/>
    <m/>
    <n v="152704231572"/>
    <s v="TOKO SAM OKE"/>
    <s v="vODP-GDG-FR/12 FR/D04/12.01"/>
    <s v="WO065918742"/>
    <m/>
    <m/>
    <m/>
    <n v="112.617452256381"/>
    <n v="-8.0124278523145094"/>
    <s v="MD|MYDB-20261007270398|DN00001/MN01844|TOKO SAM OKE|083194713754"/>
    <s v="MYDIGIBIZPARTNER"/>
    <m/>
    <m/>
    <m/>
    <m/>
    <m/>
    <m/>
    <m/>
    <m/>
    <s v="Management Janji"/>
    <s v="2026-10-10 08:00:00 | Tanggal pemasangan: 08/10/2026 Jam pemasangan : pagi / siang Info Tambahan : Hubungi pelanggan dulu sebelum ke lokasi. terima kasih "/>
    <s v="FCC"/>
    <d v="2026-07-10T11:25:23"/>
    <d v="2026-10-10T08:00:00"/>
    <m/>
    <s v="PS"/>
    <s v="KLOJEN"/>
    <s v="OCA"/>
    <n v="20261007"/>
    <s v="Completed"/>
    <s v="HSI Bisnis Basic Bundling OCA Breach Checker Promo H2 2026 PSB 70% - 50 Mbps"/>
    <s v="INDIBIZ"/>
    <m/>
    <m/>
    <d v="2026-10-10T08:00:00"/>
    <s v="2026-10-10 08:00:00 | Tanggal pemasangan: 08/10/2026 Jam pemasangan : pagi / siang Info Tambahan : Hubungi pelanggan dulu sebelum ke lokasi. terima kasih "/>
    <n v="2026"/>
    <n v="10"/>
    <n v="7"/>
    <d v="2026-10-07T00:00:00"/>
    <n v="-3.3333333333357587"/>
    <x v="0"/>
    <x v="4"/>
  </r>
  <r>
    <n v="161"/>
    <n v="1002638282"/>
    <n v="3"/>
    <x v="1"/>
    <n v="5"/>
    <s v="MALANG"/>
    <s v="KEPANJEN"/>
    <s v="GDG"/>
    <s v="REG"/>
    <s v="AO"/>
    <s v="NEW SALES"/>
    <s v="1P INET"/>
    <s v="Completed (PS)"/>
    <s v="RBS-Regional 3"/>
    <d v="2026-10-15T11:47:40"/>
    <d v="2026-10-15T16:11:49"/>
    <n v="69410722"/>
    <m/>
    <n v="152704231817"/>
    <s v="TOKO SAM OIR"/>
    <s v="ODP-GDG-FF/22 FF/D06/22.01"/>
    <s v="WO066466980"/>
    <m/>
    <m/>
    <m/>
    <n v="112.59386457502799"/>
    <n v="-8.0606577373739103"/>
    <s v="MD|MYDB-20261015270800|DN00001/MN01844|TOKO SAM OIR|081919770175"/>
    <s v="MYDIGIBIZPARTNER"/>
    <m/>
    <m/>
    <m/>
    <m/>
    <m/>
    <m/>
    <m/>
    <m/>
    <s v="Management Janji"/>
    <s v="2026-10-18 11:00:00 | Tanggal pemasangan: 16/10/2026 Jam pemasangan : 10.00 Info Tambahan : Hubungi pelanggan dulu sebelum ke lokasi terima kasih."/>
    <s v="FCC"/>
    <s v="15-10-2026 11:54:52"/>
    <d v="2026-10-18T11:00:00"/>
    <m/>
    <s v="PS"/>
    <s v="KLOJEN"/>
    <s v="OCA"/>
    <n v="20261015"/>
    <s v="Completed"/>
    <s v="HSI Bisnis Bundling OCA Breach Checker Promo H2 2026 PSB 70% - 50 Mbps"/>
    <s v="INDIBIZ"/>
    <m/>
    <m/>
    <d v="2026-10-18T11:00:00"/>
    <s v="2026-10-18 11:00:00 | Tanggal pemasangan: 16/10/2026 Jam pemasangan : 10.00 Info Tambahan : Hubungi pelanggan dulu sebelum ke lokasi terima kasih."/>
    <n v="2026"/>
    <n v="10"/>
    <n v="15"/>
    <d v="2026-10-15T00:00:00"/>
    <n v="-3.4583333333357587"/>
    <x v="0"/>
    <x v="4"/>
  </r>
  <r>
    <n v="162"/>
    <n v="1002629159"/>
    <n v="3"/>
    <x v="1"/>
    <n v="5"/>
    <s v="MALANG"/>
    <s v="KEPANJEN"/>
    <s v="GDG"/>
    <s v="REG"/>
    <s v="AO"/>
    <s v="NEW SALES"/>
    <s v="1P INET"/>
    <s v="102 | FOLLOW UP COMPLETED"/>
    <s v="RBS-Regional 3"/>
    <d v="2026-10-09T10:19:35"/>
    <d v="2026-10-09T16:41:25"/>
    <n v="69407131"/>
    <m/>
    <n v="152704231766"/>
    <s v="Chatime Ruko Sukun Malang"/>
    <s v="ODP-GDG-FQ/12 FQ/D09/12.01"/>
    <s v="WO066069818"/>
    <m/>
    <m/>
    <m/>
    <n v="112.6232813"/>
    <n v="-8.0074752999999994"/>
    <s v="|MN02054|MYIA-022658222374/POI/Ayu putri angreani kusanto/08990794495/anext213@gmail.com"/>
    <s v="MYIB_ASSISTANT"/>
    <m/>
    <m/>
    <m/>
    <m/>
    <m/>
    <m/>
    <m/>
    <m/>
    <s v="Management Janji"/>
    <s v="2026-10-12 08:00:00 | Nama : BU AYU PUTRI ANGREANI KUSANTO  No Hp : 08990794495 No Alt :  Tgl Pemasangan : 10 Oktober 2026 Interval : PAGI  Note : Hubungi pelanggan terlebih dahulu"/>
    <s v="FCC"/>
    <d v="2026-09-10T10:26:12"/>
    <d v="2026-10-12T08:00:00"/>
    <m/>
    <s v="REVOKE"/>
    <s v="KLOJEN"/>
    <s v="NO ADDON"/>
    <m/>
    <s v="Follow Up Revoke Completed, New Order ID : SC1002630384"/>
    <s v="HSI Bisnis Promo Hari Pelanggan Nasional PSB 70% - 50 Mbps"/>
    <s v="INDIBIZ"/>
    <m/>
    <m/>
    <d v="2026-10-12T08:00:00"/>
    <s v="2026-10-12 08:00:00 | Nama : BU AYU PUTRI ANGREANI KUSANTO  No Hp : 08990794495 No Alt :  Tgl Pemasangan : 10 Oktober 2026 Interval : PAGI  Note : Hubungi pelanggan terlebih dahulu"/>
    <m/>
    <m/>
    <m/>
    <e v="#NUM!"/>
    <e v="#NUM!"/>
    <x v="1"/>
    <x v="4"/>
  </r>
  <r>
    <n v="163"/>
    <n v="1002625126"/>
    <n v="3"/>
    <x v="1"/>
    <n v="5"/>
    <s v="MALANG"/>
    <s v="KEPANJEN"/>
    <s v="KEP"/>
    <s v="REG"/>
    <s v="AO"/>
    <s v="NEW SALES"/>
    <s v="1P INET"/>
    <s v="Completed (PS)"/>
    <s v="RBS-Regional 3"/>
    <d v="2026-10-06T17:40:34"/>
    <d v="2026-10-07T15:14:34"/>
    <n v="69405363"/>
    <s v="-"/>
    <n v="-152718219210"/>
    <s v="VINFAST KEPANJEN"/>
    <s v="ODP-KEP-FC/13 KPN/D02/01.13"/>
    <s v="WO065886574"/>
    <m/>
    <m/>
    <m/>
    <n v="112.594557255506"/>
    <n v="-8.1177102903544398"/>
    <s v="MD|MYDB-20261006270376|SC20017/MC20200|VINFAST KEPANJEN|089677333299"/>
    <s v="MYDIGIBIZPARTNER"/>
    <m/>
    <m/>
    <m/>
    <m/>
    <m/>
    <m/>
    <m/>
    <m/>
    <s v="Management Janji"/>
    <s v="2026-10-07 15:00:00 | Nama PIC : Bp Adi No HP : 089677333299 No Alt : - M Janji : 7 Okt 2026 Jam Pasang : Pagi / Siang Note : hubungi pelanggan jika ingin kelokasi"/>
    <s v="FCC"/>
    <d v="2026-06-10T17:55:35"/>
    <d v="2026-10-07T15:00:00"/>
    <m/>
    <s v="PS"/>
    <s v="KEPANJEN"/>
    <s v="NO ADDON"/>
    <n v="20261007"/>
    <s v="Completed"/>
    <s v="HSI Bisnis Basic Promo Hari Pelanggan Nasional PSB 70% - 50 Mbps"/>
    <s v="INDIBIZ"/>
    <m/>
    <m/>
    <d v="2026-10-07T15:00:00"/>
    <s v="2026-10-07 15:00:00 | Nama PIC : Bp Adi No HP : 089677333299 No Alt : - M Janji : 7 Okt 2026 Jam Pasang : Pagi / Siang Note : hubungi pelanggan jika ingin kelokasi"/>
    <n v="2026"/>
    <n v="10"/>
    <n v="7"/>
    <d v="2026-10-07T00:00:00"/>
    <n v="-0.625"/>
    <x v="0"/>
    <x v="4"/>
  </r>
  <r>
    <n v="164"/>
    <n v="1002620164"/>
    <n v="3"/>
    <x v="1"/>
    <n v="5"/>
    <s v="MALANG"/>
    <s v="KEPANJEN"/>
    <s v="KEP"/>
    <s v="REG"/>
    <s v="AO"/>
    <s v="NEW SALES"/>
    <m/>
    <s v="102 | FOLLOW UP COMPLETED"/>
    <s v="RBS-Regional 3"/>
    <d v="2026-10-02T15:07:44"/>
    <d v="2026-10-05T12:19:25"/>
    <n v="69403224"/>
    <m/>
    <n v="152718219151"/>
    <s v="BERKAH BERMAIN BERSAMA"/>
    <s v="ODP-KEP-FA/41"/>
    <s v="WO065693068"/>
    <m/>
    <m/>
    <m/>
    <n v="112.60142070000001"/>
    <n v="-8.0872174999999995"/>
    <s v="MN00814|BERKAH BERMAIN BERSAMA|HSIE 1:1 150 MB|081459091512"/>
    <s v="Sales Force DBS"/>
    <m/>
    <m/>
    <m/>
    <m/>
    <m/>
    <m/>
    <m/>
    <m/>
    <s v="Management Janji"/>
    <s v="2026-10-05 08:00:00|Nama PIC: bp septiyan Notel: 085337772373 Alt: 081459091512 Tanggal: 5/10/2026 Jam Pasang: Pagi Note: Hubungi sebelum ke lokasi, terimakasih.  |40931149|MYDITA"/>
    <s v="FCC"/>
    <d v="2026-02-10T15:40:15"/>
    <d v="2026-10-05T08:00:00"/>
    <s v="Kendala Lainnya"/>
    <s v="REVOKE"/>
    <s v="KEPANJEN"/>
    <s v="NO ADDON"/>
    <m/>
    <s v="Follow Up Revoke Completed, New Order ID : SC1002622286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5T08:00:00"/>
    <s v="2026-10-05 08:00:00|Nama PIC: bp septiyan Notel: 085337772373 Alt: 081459091512 Tanggal: 5/10/2026 Jam Pasang: Pagi Note: Hubungi sebelum ke lokasi, terimakasih.  |40931149|MYDITA"/>
    <m/>
    <m/>
    <m/>
    <e v="#NUM!"/>
    <e v="#NUM!"/>
    <x v="1"/>
    <x v="4"/>
  </r>
  <r>
    <n v="165"/>
    <n v="1002618464"/>
    <n v="3"/>
    <x v="1"/>
    <n v="5"/>
    <s v="MALANG"/>
    <s v="KEPANJEN"/>
    <s v="KLJ"/>
    <s v="REG"/>
    <s v="AO"/>
    <s v="NEW SALES"/>
    <s v="1P INET"/>
    <s v="Completed (PS)"/>
    <s v="RBS-Regional 3"/>
    <d v="2026-10-01T15:52:40"/>
    <d v="2026-10-02T13:07:26"/>
    <n v="69402562"/>
    <m/>
    <n v="152703903703"/>
    <s v="kos putri D&amp;G"/>
    <s v="ODP-KLJ-FV/22 FV/D03/01.22"/>
    <s v="WO065511665"/>
    <m/>
    <m/>
    <m/>
    <n v="112.61766799999999"/>
    <n v="-7.9542149999999996"/>
    <s v="|MC20232|MYIA-023889146959/POI/irwan oktavianto/081357121909/au2el1414@gmail.com"/>
    <s v="MYIB_ASSISTANT"/>
    <m/>
    <m/>
    <m/>
    <m/>
    <m/>
    <m/>
    <m/>
    <m/>
    <s v="Management Janji"/>
    <s v="2026-10-02 15:00:00 | Jam pemasangan : 12.00 Info Tambahan : Hubungi pelanggan dulu sebelum ke lokasi terimakasih "/>
    <s v="FCC"/>
    <d v="2026-01-10T16:39:58"/>
    <d v="2026-10-02T15:00:00"/>
    <m/>
    <s v="PS"/>
    <s v="KLOJEN"/>
    <s v="NO ADDON"/>
    <n v="20261002"/>
    <s v="Completed"/>
    <s v="HSI Bisnis Promo Hari Pelanggan Nasional PSB 70% - 200 Mbps"/>
    <s v="INDIBIZ"/>
    <m/>
    <m/>
    <d v="2026-10-02T15:00:00"/>
    <s v="2026-10-02 15:00:00 | Jam pemasangan : 12.00 Info Tambahan : Hubungi pelanggan dulu sebelum ke lokasi terimakasih "/>
    <n v="2026"/>
    <n v="10"/>
    <n v="2"/>
    <d v="2026-10-02T00:00:00"/>
    <n v="-0.625"/>
    <x v="0"/>
    <x v="4"/>
  </r>
  <r>
    <n v="166"/>
    <n v="1002616858"/>
    <n v="3"/>
    <x v="1"/>
    <n v="5"/>
    <s v="MALANG"/>
    <s v="KEPANJEN"/>
    <s v="KLJ"/>
    <s v="REG"/>
    <s v="AO"/>
    <s v="NEW SALES"/>
    <s v="1P INET"/>
    <s v="Completed (PS)"/>
    <s v="RBS-Regional 3"/>
    <d v="2026-10-01T08:17:41"/>
    <d v="2026-10-01T15:39:57"/>
    <n v="69402006"/>
    <m/>
    <n v="152703256261"/>
    <s v="Senandika Coffee &amp; Heritage"/>
    <s v="ODP-KLJ-FCT/43 FCT/D04/43.01"/>
    <s v="WO065459284"/>
    <m/>
    <m/>
    <m/>
    <n v="112.583508686236"/>
    <n v="-7.9376766752176602"/>
    <s v="|MN02703|MYIA-061394852513/POI/Burhan Muhammad/081125505929/senandikacoffee.malang@gmail.com"/>
    <s v="MYIB_ASSISTANT"/>
    <m/>
    <m/>
    <m/>
    <m/>
    <m/>
    <m/>
    <m/>
    <m/>
    <s v="Management Janji"/>
    <s v="2026-10-02 08:00:00 | M Janji : (02/OKTOBER/2026) jam Pasang : 09:00 Note : hubungi pelanggan jika ingin kelokasi"/>
    <s v="FCC"/>
    <d v="2026-01-10T08:25:41"/>
    <d v="2026-10-02T08:00:00"/>
    <m/>
    <s v="PS"/>
    <s v="KLOJEN"/>
    <s v="NO ADDON"/>
    <n v="20261001"/>
    <s v="Completed"/>
    <s v="HSI Bisnis Promo Hari Pelanggan Nasional PSB 70% - 200 Mbps"/>
    <s v="INDIBIZ"/>
    <m/>
    <m/>
    <d v="2026-10-02T08:00:00"/>
    <s v="2026-10-02 08:00:00 | M Janji : (02/OKTOBER/2026) jam Pasang : 09:00 Note : hubungi pelanggan jika ingin kelokasi"/>
    <n v="2026"/>
    <n v="10"/>
    <n v="1"/>
    <d v="2026-10-01T00:00:00"/>
    <n v="-1.3333333333357587"/>
    <x v="0"/>
    <x v="4"/>
  </r>
  <r>
    <n v="167"/>
    <n v="1002625161"/>
    <n v="3"/>
    <x v="1"/>
    <n v="5"/>
    <s v="MALANG"/>
    <s v="KEPANJEN"/>
    <s v="KLJ"/>
    <s v="REG"/>
    <s v="AO"/>
    <s v="NEW SALES"/>
    <s v="1P INET"/>
    <s v="Completed (PS)"/>
    <s v="RBS-Regional 3"/>
    <d v="2026-10-06T18:16:40"/>
    <d v="2026-10-07T21:03:17"/>
    <n v="69405377"/>
    <m/>
    <n v="152703256776"/>
    <s v="RUMAH KOST SIGURA GURA 17"/>
    <s v="ODP-KLJ-FH/27 FH/D04/01.27"/>
    <s v="WO065888938"/>
    <m/>
    <m/>
    <m/>
    <n v="112.6053481"/>
    <n v="-7.9567538000000004"/>
    <s v="|MN02703|MYIA-088291509867/POI/Erikah Sandriah Fitri/085607828091/esandriah17@gmail.com"/>
    <s v="MYIB_ASSISTANT"/>
    <m/>
    <m/>
    <m/>
    <m/>
    <m/>
    <m/>
    <m/>
    <m/>
    <s v="Management Janji"/>
    <s v="2026-10-07 15:00:00 | Nama PIC : Ibu Rika No HP : 085607828091 No Alt : - M Janji : 7 Okt 2026 Jam Pasang : Pagi / Siang Note : hubungi pelanggan jika ingin kelokasi"/>
    <s v="FCC"/>
    <d v="2026-06-10T18:25:23"/>
    <d v="2026-10-07T15:00:00"/>
    <m/>
    <s v="PS"/>
    <s v="KLOJEN"/>
    <s v="OCA"/>
    <n v="20261007"/>
    <s v="Completed"/>
    <s v="HSI Bisnis Bundling OCA Breach Checker Promo H2 2026 PSB 70% - 150 Mbps"/>
    <s v="INDIBIZ"/>
    <m/>
    <m/>
    <d v="2026-10-07T15:00:00"/>
    <s v="2026-10-07 15:00:00 | Nama PIC : Ibu Rika No HP : 085607828091 No Alt : - M Janji : 7 Okt 2026 Jam Pasang : Pagi / Siang Note : hubungi pelanggan jika ingin kelokasi"/>
    <n v="2026"/>
    <n v="10"/>
    <n v="7"/>
    <d v="2026-10-07T00:00:00"/>
    <n v="-0.625"/>
    <x v="0"/>
    <x v="4"/>
  </r>
  <r>
    <n v="168"/>
    <n v="1002625985"/>
    <n v="3"/>
    <x v="1"/>
    <n v="5"/>
    <s v="MALANG"/>
    <s v="KEPANJEN"/>
    <s v="KLJ"/>
    <s v="REG"/>
    <s v="AO"/>
    <s v="NEW SALES"/>
    <s v="1P INET"/>
    <s v="Completed (PS)"/>
    <s v="RBS-Regional 3"/>
    <d v="2026-10-07T12:35:35"/>
    <d v="2026-10-08T12:58:26"/>
    <n v="69405793"/>
    <m/>
    <n v="152703256852"/>
    <s v="CCTV &amp; IT Solution Istana Dieng"/>
    <s v="ODP-KLJ-FAU/03 FAU/D01/03.01"/>
    <s v="WO065929639"/>
    <m/>
    <m/>
    <m/>
    <n v="112.6040466"/>
    <n v="-7.9793556999999904"/>
    <s v="MD|MYDB-20261007270400|DN00001/MN00814|CCTV &amp; IT Solution Istana Dieng|082225231214"/>
    <s v="MYDIGIBIZPARTNER"/>
    <m/>
    <m/>
    <m/>
    <m/>
    <m/>
    <m/>
    <m/>
    <m/>
    <s v="Management Janji"/>
    <s v="2026-10-08 11:00:00 | Tanggal: 8/10/2026 Jam Pasang: 08.00 - 12.00 Note: Hubungi sebelum ke lokasi, terimakasih."/>
    <s v="FCC"/>
    <d v="2026-07-10T12:55:39"/>
    <d v="2026-10-08T11:00:00"/>
    <m/>
    <s v="PS"/>
    <s v="KLOJEN"/>
    <s v="NO ADDON"/>
    <n v="20261008"/>
    <s v="Completed"/>
    <s v="HSI Bisnis Promo Hari Pelanggan Nasional PSB 70% - 50 Mbps"/>
    <s v="INDIBIZ"/>
    <m/>
    <m/>
    <d v="2026-10-08T11:00:00"/>
    <s v="2026-10-08 11:00:00 | Tanggal: 8/10/2026 Jam Pasang: 08.00 - 12.00 Note: Hubungi sebelum ke lokasi, terimakasih."/>
    <n v="2026"/>
    <n v="10"/>
    <n v="8"/>
    <d v="2026-10-08T00:00:00"/>
    <n v="-0.45833333333575865"/>
    <x v="0"/>
    <x v="4"/>
  </r>
  <r>
    <n v="169"/>
    <n v="1002625673"/>
    <n v="3"/>
    <x v="1"/>
    <n v="5"/>
    <s v="MALANG"/>
    <s v="KEPANJEN"/>
    <s v="KLJ"/>
    <s v="REG"/>
    <s v="AO"/>
    <s v="NEW SALES"/>
    <s v="1P INET"/>
    <s v="Completed (PS)"/>
    <s v="RBS-Regional 3"/>
    <d v="2026-10-07T10:40:34"/>
    <d v="2026-10-08T14:54:31"/>
    <n v="69405599"/>
    <m/>
    <n v="152703256838"/>
    <s v="RUMAH KOST SIGURA GURA VI/8"/>
    <s v="ODP-KLJ-FH/15 FH/D01/01.15"/>
    <s v="WO065915423"/>
    <m/>
    <m/>
    <m/>
    <n v="112.608082751278"/>
    <n v="-7.9562248896160401"/>
    <s v="|MN02703|MYIA-012280142730/POI/Erikah Sandriah Fitri/085607828091/esandriahfitri@gmail.com"/>
    <s v="MYIB_ASSISTANT"/>
    <m/>
    <m/>
    <m/>
    <m/>
    <m/>
    <m/>
    <m/>
    <m/>
    <s v="Management Janji"/>
    <s v="2026-10-08 08:00:00 | M Janji : (08/10/2026) jam Pasang : 09:00 Note : hubungi pelanggan jika ingin kelokasi "/>
    <s v="FCC"/>
    <d v="2026-07-10T10:55:32"/>
    <d v="2026-10-08T08:00:00"/>
    <m/>
    <s v="PS"/>
    <s v="KLOJEN"/>
    <s v="OCA"/>
    <n v="20261008"/>
    <s v="Completed"/>
    <s v="HSI Bisnis Bundling OCA Breach Checker Promo H2 2026 PSB 70% - 150 Mbps"/>
    <s v="INDIBIZ"/>
    <m/>
    <m/>
    <d v="2026-10-08T08:00:00"/>
    <s v="2026-10-08 08:00:00 | M Janji : (08/10/2026) jam Pasang : 09:00 Note : hubungi pelanggan jika ingin kelokasi "/>
    <n v="2026"/>
    <n v="10"/>
    <n v="8"/>
    <d v="2026-10-08T00:00:00"/>
    <n v="-0.33333333333575865"/>
    <x v="0"/>
    <x v="4"/>
  </r>
  <r>
    <n v="170"/>
    <n v="1002628419"/>
    <n v="3"/>
    <x v="1"/>
    <n v="5"/>
    <s v="MALANG"/>
    <s v="KEPANJEN"/>
    <s v="KLJ"/>
    <s v="REG"/>
    <s v="AO"/>
    <s v="NEW SALES"/>
    <s v="1P INET"/>
    <s v="Completed (PS)"/>
    <s v="RBS-Regional 3"/>
    <d v="2026-10-08T16:52:34"/>
    <d v="2026-10-09T20:58:59"/>
    <n v="69406813"/>
    <m/>
    <n v="152703256867"/>
    <s v="WORKSHOP CIKAMPEK"/>
    <s v="ODP-KLJ-FCB/54"/>
    <s v="WO066039152"/>
    <m/>
    <m/>
    <m/>
    <n v="112.61706839999999"/>
    <n v="-7.9537659999999999"/>
    <s v="MD|MYDB-20261008270449|DN00001/MN00443|WORKSHOP CIKAMPEK|082183294838"/>
    <s v="MYDIGIBIZPARTNER"/>
    <m/>
    <m/>
    <m/>
    <m/>
    <m/>
    <m/>
    <m/>
    <m/>
    <s v="Management Janji"/>
    <s v="2026-10-09 15:00:00 | Nama PIC : WORKSHOP CIKAMPEK No HP : 082183294838 No Alt : - M Janji : Rabu 09 oktober  2026 Jam Pasang : Pagi / Siang Note : hubungi pelanggan jika ingin ke lokasi, terima kasih. "/>
    <s v="FCC"/>
    <d v="2026-08-10T17:25:16"/>
    <d v="2026-10-09T15:00:00"/>
    <m/>
    <s v="PS"/>
    <s v="KLOJEN"/>
    <s v="OCA"/>
    <n v="20261009"/>
    <s v="Completed"/>
    <s v="HSI Bisnis Bundling OCA Breach Checker Promo H2 2026 PSB 70% - 300 Mbps"/>
    <s v="INDIBIZ"/>
    <m/>
    <m/>
    <d v="2026-10-09T15:00:00"/>
    <s v="2026-10-09 15:00:00 | Nama PIC : WORKSHOP CIKAMPEK No HP : 082183294838 No Alt : - M Janji : Rabu 09 oktober  2026 Jam Pasang : Pagi / Siang Note : hubungi pelanggan jika ingin ke lokasi, terima kasih. "/>
    <n v="2026"/>
    <n v="10"/>
    <n v="9"/>
    <d v="2026-10-09T00:00:00"/>
    <n v="-0.625"/>
    <x v="0"/>
    <x v="4"/>
  </r>
  <r>
    <n v="171"/>
    <n v="1002628918"/>
    <n v="3"/>
    <x v="1"/>
    <n v="5"/>
    <s v="MALANG"/>
    <s v="KEPANJEN"/>
    <s v="KLJ"/>
    <s v="REG"/>
    <s v="AO"/>
    <s v="NEW SALES"/>
    <s v="1P INET"/>
    <s v="Completed (PS)"/>
    <s v="RBS-Regional 3"/>
    <d v="2026-10-09T09:20:40"/>
    <d v="2026-10-10T10:31:01"/>
    <n v="69407051"/>
    <m/>
    <n v="152703256874"/>
    <s v="RUMAH KOST SIGURA GURA 4"/>
    <s v="ODP-KLJ-FX/104 FX/D09/104.01"/>
    <s v="WO066064126"/>
    <m/>
    <m/>
    <m/>
    <n v="112.6076297"/>
    <n v="-7.9568032000000004"/>
    <s v="|MN02703|MYIA-011889197600/POI/Erikah Sandriah Fitri/085607828091/erikahsfitri@givmail.com"/>
    <s v="MYIB_ASSISTANT"/>
    <m/>
    <m/>
    <m/>
    <m/>
    <m/>
    <m/>
    <m/>
    <m/>
    <s v="Management Janji"/>
    <s v="2026-10-10 08:00:00 | Nama PIC : Ibu Erika No Hp : 085607828091 Alt : - Manja : 10 Okt 2026 Jam : Pagi / Siang Note : Hubungi pelanggan terlebih dahulu"/>
    <s v="FCC"/>
    <d v="2026-09-10T09:39:46"/>
    <d v="2026-10-10T08:00:00"/>
    <m/>
    <s v="PS"/>
    <s v="KLOJEN"/>
    <s v="NO ADDON"/>
    <n v="20261010"/>
    <s v="Completed"/>
    <s v="HSI Bisnis Promo Hari Pelanggan Nasional PSB 70% - 100 Mbps"/>
    <s v="INDIBIZ"/>
    <m/>
    <m/>
    <d v="2026-10-10T08:00:00"/>
    <s v="2026-10-10 08:00:00 | Nama PIC : Ibu Erika No Hp : 085607828091 Alt : - Manja : 10 Okt 2026 Jam : Pagi / Siang Note : Hubungi pelanggan terlebih dahulu"/>
    <n v="2026"/>
    <n v="10"/>
    <n v="10"/>
    <d v="2026-10-10T00:00:00"/>
    <n v="-0.33333333333575865"/>
    <x v="0"/>
    <x v="4"/>
  </r>
  <r>
    <n v="172"/>
    <n v="1002629071"/>
    <n v="3"/>
    <x v="1"/>
    <n v="5"/>
    <s v="MALANG"/>
    <s v="KEPANJEN"/>
    <s v="KLJ"/>
    <s v="REG"/>
    <s v="AO"/>
    <s v="NEW SALES"/>
    <s v="1P INET"/>
    <s v="Completed (PS)"/>
    <s v="RBS-Regional 3"/>
    <d v="2026-10-09T09:58:34"/>
    <d v="2026-10-11T13:49:53"/>
    <n v="69407091"/>
    <m/>
    <n v="152703256875"/>
    <s v="RUMAH KOST SIGURA GURA 9"/>
    <s v="ODP-KLJ-FX/104 FX/D09/104.01"/>
    <s v="WO066067692"/>
    <m/>
    <m/>
    <m/>
    <n v="112.607795232773"/>
    <n v="-7.9569456501674001"/>
    <s v="|MN02703|MYIA-068697115299/POI/Erikah Sandriah Fitri/085607828091/erikahsfitri@givmail.com"/>
    <s v="MYIB_ASSISTANT"/>
    <m/>
    <m/>
    <m/>
    <m/>
    <m/>
    <m/>
    <m/>
    <m/>
    <s v="Management Janji"/>
    <s v="2026-10-10 08:00:00 | Nama : BU ERIKAH SANDRIAH FITRI  No Hp : 085607828091 No Alt :  Tgl Pemasangan : 10 Oktober 2026 Interval : PAGI  Note : Hubungi pelanggan terlebih dahulu"/>
    <s v="FCC"/>
    <d v="2026-09-10T10:10:29"/>
    <d v="2026-10-10T08:00:00"/>
    <m/>
    <s v="PS"/>
    <s v="KLOJEN"/>
    <s v="NO ADDON"/>
    <n v="20261011"/>
    <s v="Completed"/>
    <s v="HSI Bisnis Promo Hari Pelanggan Nasional PSB 70% - 150 Mbps"/>
    <s v="INDIBIZ"/>
    <m/>
    <m/>
    <d v="2026-10-10T08:00:00"/>
    <s v="2026-10-10 08:00:00 | Nama : BU ERIKAH SANDRIAH FITRI  No Hp : 085607828091 No Alt :  Tgl Pemasangan : 10 Oktober 2026 Interval : PAGI  Note : Hubungi pelanggan terlebih dahulu"/>
    <n v="2026"/>
    <n v="10"/>
    <n v="11"/>
    <d v="2026-10-11T00:00:00"/>
    <n v="0.66666666666424135"/>
    <x v="0"/>
    <x v="4"/>
  </r>
  <r>
    <n v="173"/>
    <n v="1002630783"/>
    <n v="3"/>
    <x v="1"/>
    <n v="5"/>
    <s v="MALANG"/>
    <s v="KEPANJEN"/>
    <s v="KLJ"/>
    <s v="REG"/>
    <s v="AO"/>
    <s v="NEW SALES"/>
    <s v="1P INET"/>
    <s v="Completed (PS)"/>
    <s v="RBS-Regional 3"/>
    <d v="2026-10-10T11:22:40"/>
    <d v="2026-10-11T07:59:19"/>
    <n v="69407830"/>
    <m/>
    <n v="152703256890"/>
    <s v="SIGURA GURA HOMESTAY"/>
    <s v="ODP-KLJ-FX/102 FX/D09/102.01"/>
    <s v="WO066145771"/>
    <m/>
    <m/>
    <m/>
    <n v="112.604552"/>
    <n v="-7.9567920000000001"/>
    <s v="|MN02703|MYIA-071415255491/POI/Erikah Sandriah Fitri/081334559999/erikahsfitri@givmail.com"/>
    <s v="MYIB_ASSISTANT"/>
    <m/>
    <m/>
    <m/>
    <m/>
    <m/>
    <m/>
    <m/>
    <m/>
    <s v="Management Janji"/>
    <s v="2026-10-11 08:00:00 | Nama :IBU ERIKAH  No HP :081334559999 No Alternatif : M Janji : 11/10/2026 Jam Pasang : Pagi NoteÃ‚Â :  Hubungi terlebih dahulu sebelum ke lokasi"/>
    <s v="FCC"/>
    <d v="2026-10-10T11:25:05"/>
    <d v="2026-10-11T08:00:00"/>
    <m/>
    <s v="PS"/>
    <s v="KLOJEN"/>
    <s v="NO ADDON"/>
    <n v="20261011"/>
    <s v="Completed"/>
    <s v="HSI Bisnis Promo Hari Pelanggan Nasional PSB 70% - 100 Mbps"/>
    <s v="INDIBIZ"/>
    <m/>
    <m/>
    <d v="2026-10-11T08:00:00"/>
    <s v="2026-10-11 08:00:00 | Nama :IBU ERIKAH  No HP :081334559999 No Alternatif : M Janji : 11/10/2026 Jam Pasang : Pagi NoteÃ‚Â :  Hubungi terlebih dahulu sebelum ke lokasi"/>
    <n v="2026"/>
    <n v="10"/>
    <n v="11"/>
    <d v="2026-10-11T00:00:00"/>
    <n v="-0.33333333333575865"/>
    <x v="0"/>
    <x v="4"/>
  </r>
  <r>
    <n v="174"/>
    <n v="1002635715"/>
    <n v="3"/>
    <x v="1"/>
    <n v="5"/>
    <s v="MALANG"/>
    <s v="KEPANJEN"/>
    <s v="KLJ"/>
    <s v="REG"/>
    <s v="AO"/>
    <s v="NEW SALES"/>
    <s v="1P INET"/>
    <s v="Completed (PS)"/>
    <s v="RBS-Regional 3"/>
    <d v="2026-10-13T16:56:41"/>
    <d v="2026-10-14T18:57:24"/>
    <n v="69409670"/>
    <m/>
    <n v="152703256917"/>
    <s v="PT. Indo Taste Manufacture"/>
    <s v="ODP-KLJ-FM/62 FM/D07/62.01"/>
    <s v="WO066356995"/>
    <m/>
    <m/>
    <m/>
    <n v="112.59459699999999"/>
    <n v="-7.9712180000000004"/>
    <s v="|MC20232|MYIA-056514906021/POI/Ruud ayu dewanti/088989141447/hrgaitm@indotastemanufacture.com"/>
    <s v="MYIB_ASSISTANT"/>
    <m/>
    <m/>
    <m/>
    <m/>
    <m/>
    <m/>
    <m/>
    <m/>
    <s v="Management Janji"/>
    <s v="2026-10-14 15:00:00 | Tanggal pemasangan: 14/10/2026 Jam pemasangan : siang Info Tambahan : Hubungi pelanggan dulu sebelum ke lokasi terima kasih."/>
    <s v="FCC"/>
    <s v="13-10-2026 17:09:57"/>
    <d v="2026-10-14T15:00:00"/>
    <m/>
    <s v="PS"/>
    <s v="KLOJEN"/>
    <s v="NO ADDON"/>
    <n v="20261014"/>
    <s v="Completed"/>
    <s v="HSI Bisnis Promo Hari Pelanggan Nasional PSB 70% - 50 Mbps"/>
    <s v="INDIBIZ"/>
    <m/>
    <m/>
    <d v="2026-10-14T15:00:00"/>
    <s v="2026-10-14 15:00:00 | Tanggal pemasangan: 14/10/2026 Jam pemasangan : siang Info Tambahan : Hubungi pelanggan dulu sebelum ke lokasi terima kasih."/>
    <n v="2026"/>
    <n v="10"/>
    <n v="14"/>
    <d v="2026-10-14T00:00:00"/>
    <n v="-0.625"/>
    <x v="0"/>
    <x v="4"/>
  </r>
  <r>
    <n v="175"/>
    <n v="1002620775"/>
    <n v="3"/>
    <x v="1"/>
    <n v="5"/>
    <s v="MALANG"/>
    <s v="KEPANJEN"/>
    <s v="MLG"/>
    <s v="REG"/>
    <s v="AO"/>
    <s v="NEW SALES"/>
    <s v="1P INET"/>
    <s v="Completed (PS)"/>
    <s v="RBS-Regional 3"/>
    <d v="2026-10-03T09:32:34"/>
    <d v="2026-10-04T18:39:59"/>
    <n v="69403489"/>
    <m/>
    <n v="152701239320"/>
    <s v="Resto 52"/>
    <s v="ODP-MLG-FFJ/07 FFJ/D01/07.01"/>
    <s v="WO065628735"/>
    <m/>
    <m/>
    <m/>
    <n v="112.63304050000001"/>
    <n v="-7.9840022999999896"/>
    <s v="|MC20057|MYIA-075972623705/POI/Teykhum Daniyal/08113045253/rullianti_agus@yahoo.com"/>
    <s v="MYIB_ASSISTANT"/>
    <m/>
    <m/>
    <m/>
    <m/>
    <m/>
    <m/>
    <m/>
    <m/>
    <s v="Management Janji"/>
    <s v="2026-10-04 08:00:00 | Tanggal Pemasangan : 04 Oktober 2026 Jam Pemasangan : 08:00 15:00 Info Tambahan : Hubungi pelanggan dulu sebelum ke lokasi terimakasih"/>
    <s v="FCC"/>
    <d v="2026-03-10T09:40:05"/>
    <d v="2026-10-04T08:00:00"/>
    <m/>
    <s v="PS"/>
    <s v="MALANG"/>
    <s v="NO ADDON"/>
    <n v="20261004"/>
    <s v="Completed"/>
    <s v="HSI Bisnis Promo Hari Pelanggan Nasional PSB 70% - 150 Mbps"/>
    <s v="INDIBIZ"/>
    <m/>
    <m/>
    <d v="2026-10-04T08:00:00"/>
    <s v="2026-10-04 08:00:00 | Tanggal Pemasangan : 04 Oktober 2026 Jam Pemasangan : 08:00 15:00 Info Tambahan : Hubungi pelanggan dulu sebelum ke lokasi terimakasih"/>
    <n v="2026"/>
    <n v="10"/>
    <n v="4"/>
    <d v="2026-10-04T00:00:00"/>
    <n v="-0.33333333333575865"/>
    <x v="0"/>
    <x v="4"/>
  </r>
  <r>
    <n v="176"/>
    <n v="1002620849"/>
    <n v="3"/>
    <x v="1"/>
    <n v="5"/>
    <s v="MALANG"/>
    <s v="KEPANJEN"/>
    <s v="MLG"/>
    <s v="REG"/>
    <s v="AO"/>
    <s v="NEW SALES"/>
    <s v="1P INET"/>
    <s v="Completed (PS)"/>
    <s v="RBS-Regional 3"/>
    <d v="2026-10-03T11:05:39"/>
    <d v="2026-10-03T16:35:13"/>
    <n v="69403522"/>
    <m/>
    <n v="152701239321"/>
    <s v="KOS TOKO 35"/>
    <s v="ODP-MLG-FEP/76"/>
    <s v="WO065636987"/>
    <m/>
    <m/>
    <m/>
    <n v="112.6352435"/>
    <n v="-7.9674364000000004"/>
    <s v="MD|MYDB-20261002270197|SC20017/MC20200|KOS TOKO 35|6281334230057"/>
    <s v="MYDIGIBIZPARTNER"/>
    <m/>
    <m/>
    <m/>
    <m/>
    <m/>
    <m/>
    <m/>
    <m/>
    <s v="Management Janji"/>
    <s v="2026-10-04 08:00:00 | Nama : BP DEDI WAHYU HUTOMO  No Hp : 081334230057 No Alt :  Tgl Pemasangan : 04 Oktober 2026 Interval : PAGI  Note : Hubungi pelanggan terlebih dahulu"/>
    <s v="FCC"/>
    <d v="2026-03-10T11:10:58"/>
    <d v="2026-10-04T08:00:00"/>
    <m/>
    <s v="PS"/>
    <s v="MALANG"/>
    <s v="NO ADDON"/>
    <n v="20261003"/>
    <s v="Completed"/>
    <s v="HSI Bisnis Promo Hari Pelanggan Nasional PSB 70% - 50 Mbps"/>
    <s v="INDIBIZ"/>
    <m/>
    <m/>
    <d v="2026-10-04T08:00:00"/>
    <s v="2026-10-04 08:00:00 | Nama : BP DEDI WAHYU HUTOMO  No Hp : 081334230057 No Alt :  Tgl Pemasangan : 04 Oktober 2026 Interval : PAGI  Note : Hubungi pelanggan terlebih dahulu"/>
    <n v="2026"/>
    <n v="10"/>
    <n v="3"/>
    <d v="2026-10-03T00:00:00"/>
    <n v="-1.3333333333357587"/>
    <x v="0"/>
    <x v="4"/>
  </r>
  <r>
    <n v="177"/>
    <n v="1002626266"/>
    <n v="3"/>
    <x v="1"/>
    <n v="5"/>
    <s v="MALANG"/>
    <s v="KEPANJEN"/>
    <s v="MLG"/>
    <s v="REG"/>
    <s v="AO"/>
    <s v="NEW SALES"/>
    <s v="1P INET"/>
    <s v="Completed (PS)"/>
    <s v="RBS-Regional 3"/>
    <d v="2026-10-07T14:01:35"/>
    <d v="2026-10-08T20:02:53"/>
    <n v="69405895"/>
    <m/>
    <n v="152701239357"/>
    <s v="NUSWANTARA ADHI UTAMA"/>
    <s v="ODP-MLG-FFD/11 FFD/D03/11.01"/>
    <s v="WO065938929"/>
    <m/>
    <m/>
    <m/>
    <n v="112.61679863853399"/>
    <n v="-7.99695085439207"/>
    <s v="|MC20235|MYIA-044172051040/POI/SYAMSUL HADI PRAYITNO /081230207123/samsulmalang38@gmail.com"/>
    <s v="MYIB_ASSISTANT"/>
    <m/>
    <m/>
    <m/>
    <m/>
    <m/>
    <m/>
    <m/>
    <m/>
    <s v="Management Janji"/>
    <s v="2026-10-08 11:00:00 | Tanggal pemasangan: 08/10/2026 Jam pemasangan : pagi / siang Info Tambahan : Hubungi pelanggan dulu sebelum ke lokasi. terima kasih"/>
    <s v="FCC"/>
    <d v="2026-07-10T14:10:33"/>
    <d v="2026-10-08T11:00:00"/>
    <m/>
    <s v="PS"/>
    <s v="MALANG"/>
    <s v="NETMONK"/>
    <n v="20261008"/>
    <s v="Completed"/>
    <s v="HSI Bisnis Bundling Netmonk Promo H2 2026 PSB 70% - 300 Mbps"/>
    <s v="INDIBIZ"/>
    <m/>
    <m/>
    <d v="2026-10-08T11:00:00"/>
    <s v="2026-10-08 11:00:00 | Tanggal pemasangan: 08/10/2026 Jam pemasangan : pagi / siang Info Tambahan : Hubungi pelanggan dulu sebelum ke lokasi. terima kasih"/>
    <n v="2026"/>
    <n v="10"/>
    <n v="8"/>
    <d v="2026-10-08T00:00:00"/>
    <n v="-0.45833333333575865"/>
    <x v="0"/>
    <x v="4"/>
  </r>
  <r>
    <n v="178"/>
    <n v="1002630384"/>
    <n v="3"/>
    <x v="1"/>
    <n v="5"/>
    <s v="MALANG"/>
    <s v="KEPANJEN"/>
    <s v="MLG"/>
    <s v="REG"/>
    <s v="AO"/>
    <s v="NEW SALES"/>
    <m/>
    <s v="Completed (PS)"/>
    <s v="RBS-Regional 3"/>
    <d v="2026-10-09T16:41:26"/>
    <d v="2026-10-09T21:07:35"/>
    <n v="69407131"/>
    <m/>
    <n v="152701239382"/>
    <s v="Chatime Ruko Sukun Malang"/>
    <s v="ODP-MLG-FFC/41"/>
    <s v="WO066112149"/>
    <m/>
    <m/>
    <m/>
    <n v="112.61949629999999"/>
    <n v="-7.9980473999999999"/>
    <s v="|MN02054|MYIA-022658222374/POI/Ayu putri angreani kusanto/08990794495/anext213@gmail.com"/>
    <s v="Sales Force DBS"/>
    <m/>
    <m/>
    <m/>
    <m/>
    <m/>
    <m/>
    <m/>
    <m/>
    <s v="Management Janji"/>
    <s v="2026-10-12 08:00:00 | Nama : BU AYU PUTRI ANGREANI KUSANTO   No Hp : 08990794495  No Alt :   Tgl Pemasangan : 10 Oktober 2026  Interval : PAGI   Note : Hubungi pelanggan terlebih dahulu"/>
    <s v="FCC"/>
    <d v="2026-09-10T17:25:25"/>
    <m/>
    <m/>
    <s v="PS"/>
    <s v="MALANG"/>
    <s v="NO ADDON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07:00:00"/>
    <s v="2026-10-12 08:00:00 | Nama : BU AYU PUTRI ANGREANI KUSANTO   No Hp : 08990794495  No Alt :   Tgl Pemasangan : 10 Oktober 2026  Interval : PAGI   Note : Hubungi pelanggan terlebih dahulu"/>
    <n v="2026"/>
    <n v="10"/>
    <n v="9"/>
    <d v="2026-10-09T00:00:00"/>
    <n v="-0.29166666666424135"/>
    <x v="0"/>
    <x v="4"/>
  </r>
  <r>
    <n v="179"/>
    <n v="1002638480"/>
    <n v="3"/>
    <x v="1"/>
    <n v="5"/>
    <s v="MALANG"/>
    <s v="KEPANJEN"/>
    <s v="MLG"/>
    <s v="REG"/>
    <s v="AO"/>
    <s v="NEW SALES"/>
    <s v="1P INET"/>
    <s v="Completed (PS)"/>
    <s v="RBS-Regional 3"/>
    <d v="2026-10-15T13:29:41"/>
    <d v="2026-10-15T20:17:33"/>
    <n v="69410817"/>
    <m/>
    <n v="152701239418"/>
    <s v="HOTEL ARIA GAJAYANA"/>
    <s v="ODP-MLG-FAL/01 MLG/D01/01.01"/>
    <s v="WO066477207"/>
    <m/>
    <m/>
    <m/>
    <n v="112.6238778"/>
    <n v="-7.9779001000000003"/>
    <s v="|MN02703|MYIA-068603365802/POI/Dhimas Aditya Indraswara/087875574455/edp.ariahtl@gmail.com"/>
    <s v="MYIB_ASSISTANT"/>
    <m/>
    <m/>
    <m/>
    <m/>
    <m/>
    <m/>
    <m/>
    <m/>
    <s v="Management Janji"/>
    <s v="2026-10-16 11:00:00 | Tanggal pemasangan: 16/10/2026 Jam pemasangan : siang Info Tambahan : Hubungi pelanggan dulu sebelum ke lokasi terima kasih."/>
    <s v="FCC"/>
    <s v="15-10-2026 13:40:23"/>
    <d v="2026-10-16T11:00:00"/>
    <m/>
    <s v="PS"/>
    <s v="MALANG"/>
    <s v="NO ADDON"/>
    <n v="20261015"/>
    <s v="Completed"/>
    <s v="HSI Bisnis Khusus Winback PSB 70% - 200 Mbps"/>
    <s v="INDIBIZ"/>
    <m/>
    <m/>
    <d v="2026-10-16T11:00:00"/>
    <s v="2026-10-16 11:00:00 | Tanggal pemasangan: 16/10/2026 Jam pemasangan : siang Info Tambahan : Hubungi pelanggan dulu sebelum ke lokasi terima kasih."/>
    <n v="2026"/>
    <n v="10"/>
    <n v="15"/>
    <d v="2026-10-15T00:00:00"/>
    <n v="-1.4583333333357587"/>
    <x v="0"/>
    <x v="4"/>
  </r>
  <r>
    <n v="180"/>
    <n v="1002626083"/>
    <n v="3"/>
    <x v="1"/>
    <n v="5"/>
    <s v="MALANG"/>
    <s v="KEPANJEN"/>
    <s v="SWJ"/>
    <s v="REG"/>
    <s v="AO"/>
    <s v="NEW SALES"/>
    <s v="1P INET"/>
    <s v="Completed (PS)"/>
    <s v="RBS-Regional 3"/>
    <d v="2026-10-07T13:13:39"/>
    <d v="2026-10-08T18:05:32"/>
    <n v="69405846"/>
    <m/>
    <n v="152705285097"/>
    <s v="PT XTJR INDONESIA TEKNOLOGI"/>
    <s v="ODP-SWJ-FJ/35 FJ/D02/35.01"/>
    <s v="WO065933423"/>
    <m/>
    <m/>
    <m/>
    <n v="112.658571717501"/>
    <n v="-7.9845998031973799"/>
    <s v="|MN02703|MYIA-060064965465/POI/Davy Gunawan/08980575727/xtjr.indotek@gmail.com"/>
    <s v="MYIB_ASSISTANT"/>
    <m/>
    <m/>
    <m/>
    <m/>
    <m/>
    <m/>
    <m/>
    <m/>
    <s v="Management Janji"/>
    <s v="2026-10-08 11:00:00 | Nama : BP DAVY GUNAWAN No Hp : 08980575727 No Alt :  Tgl Pemasangan : 08 Oktober 2026 Interval : SIANG Note : Hubungi pelanggan terlebih dahulu"/>
    <s v="FCC"/>
    <d v="2026-07-10T13:25:45"/>
    <d v="2026-10-08T11:00:00"/>
    <m/>
    <s v="PS"/>
    <s v="SAWOJAJAR"/>
    <s v="NETMONK"/>
    <n v="20261008"/>
    <s v="Completed"/>
    <s v="HSI Bisnis Bundling Netmonk Promo H2 2026 PSB 70% - 300 Mbps"/>
    <s v="INDIBIZ"/>
    <m/>
    <m/>
    <d v="2026-10-08T11:00:00"/>
    <s v="2026-10-08 11:00:00 | Nama : BP DAVY GUNAWAN No Hp : 08980575727 No Alt :  Tgl Pemasangan : 08 Oktober 2026 Interval : SIANG Note : Hubungi pelanggan terlebih dahulu"/>
    <n v="2026"/>
    <n v="10"/>
    <n v="8"/>
    <d v="2026-10-08T00:00:00"/>
    <n v="-0.45833333333575865"/>
    <x v="0"/>
    <x v="4"/>
  </r>
  <r>
    <n v="181"/>
    <n v="1002619473"/>
    <n v="3"/>
    <x v="1"/>
    <n v="5"/>
    <s v="MALANG"/>
    <s v="BATU"/>
    <s v="KPO"/>
    <s v="REG"/>
    <s v="AO"/>
    <s v="NEW SALES"/>
    <m/>
    <s v="Completed (PS)"/>
    <s v="RBS-Regional 3"/>
    <d v="2026-10-02T11:08:55"/>
    <d v="2026-10-02T13:01:54"/>
    <n v="69400319"/>
    <m/>
    <n v="152711247519"/>
    <s v="PT SAMUDRA CAPITAL INTERNASIONAL"/>
    <s v="ODP-KPO-FBN/46"/>
    <s v="WO065560990"/>
    <m/>
    <m/>
    <m/>
    <n v="112.6099"/>
    <n v="-7.8974000000000002"/>
    <s v="|MN02540|MYIA-085306078291/POI/Dian Satria Putra /081334989596/petanicerdas83@gmail.com"/>
    <s v="Sales Force DBS"/>
    <m/>
    <m/>
    <m/>
    <m/>
    <m/>
    <m/>
    <m/>
    <m/>
    <s v="Management Janji"/>
    <s v="2026-09-29 15:00:00 | Tanggal pemasangan : 29/09/2026  Jam pemasangan : pagi / siang   Info Tambahan : Hubungi pelanggan dulu sebelum ke lokasi Terimakasih"/>
    <s v="FCC"/>
    <d v="2026-02-10T11:11:07"/>
    <m/>
    <m/>
    <s v="PS"/>
    <s v="KARANGPLOSO"/>
    <s v="OCA"/>
    <n v="20261002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2T07:00:00"/>
    <s v="2026-09-29 15:00:00 | Tanggal pemasangan : 29/09/2026  Jam pemasangan : pagi / siang   Info Tambahan : Hubungi pelanggan dulu sebelum ke lokasi Terimakasih"/>
    <n v="2026"/>
    <n v="10"/>
    <n v="2"/>
    <d v="2026-10-02T00:00:00"/>
    <n v="-0.29166666666424135"/>
    <x v="0"/>
    <x v="5"/>
  </r>
  <r>
    <n v="182"/>
    <n v="1002624334"/>
    <n v="3"/>
    <x v="1"/>
    <n v="5"/>
    <s v="MALANG"/>
    <s v="BATU"/>
    <s v="KPO"/>
    <s v="REG"/>
    <s v="AO"/>
    <s v="NEW SALES"/>
    <m/>
    <s v="Completed (PS)"/>
    <s v="RBS-Regional 3"/>
    <d v="2026-10-06T13:34:01"/>
    <d v="2026-10-06T18:53:07"/>
    <n v="69403317"/>
    <m/>
    <n v="152711247775"/>
    <s v="Pondok Pesantren Ar-Rohmah Putri 1"/>
    <s v="ODP-KPO-FBD/79"/>
    <s v="WO065857995"/>
    <m/>
    <m/>
    <m/>
    <n v="112.5741404"/>
    <n v="-7.9267361000000003"/>
    <s v="AMRBS;940028;ZARKA LAZUARDI;Pondok Pesantren Ar-Rohmah Putri 1;Indibiz Paket Bisnis 200 Mbps Promo Juli 2026 ;089513868264"/>
    <s v="Account Manager"/>
    <m/>
    <m/>
    <m/>
    <m/>
    <m/>
    <m/>
    <m/>
    <m/>
    <s v="Management Janji"/>
    <s v="2026-10-05 08:00:00|Tanggal pemasangan : 05 Okt 2026  Jam pemasangan : 08.00  Info Tambahan : Hubungi pelanggan dulu sebelum ke lokasi  terima kasih.|40941148|MYDITA"/>
    <s v="FCC"/>
    <d v="2026-06-10T13:40:56"/>
    <m/>
    <m/>
    <s v="PS"/>
    <s v="KARANGPLOSO"/>
    <s v="NO ADDON"/>
    <n v="202610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6T07:00:00"/>
    <s v="2026-10-05 08:00:00|Tanggal pemasangan : 05 Okt 2026  Jam pemasangan : 08.00  Info Tambahan : Hubungi pelanggan dulu sebelum ke lokasi  terima kasih.|40941148|MYDITA"/>
    <n v="2026"/>
    <n v="10"/>
    <n v="6"/>
    <d v="2026-10-06T00:00:00"/>
    <n v="-0.29166666666424135"/>
    <x v="0"/>
    <x v="5"/>
  </r>
  <r>
    <n v="183"/>
    <n v="1002620453"/>
    <n v="3"/>
    <x v="1"/>
    <n v="5"/>
    <s v="MALANG"/>
    <s v="BATU"/>
    <s v="KPO"/>
    <s v="REG"/>
    <s v="AO"/>
    <s v="NEW SALES"/>
    <m/>
    <s v="102 | FOLLOW UP COMPLETED"/>
    <s v="RBS-Regional 3"/>
    <d v="2026-10-02T16:34:53"/>
    <d v="2026-10-06T13:34:00"/>
    <n v="69403317"/>
    <m/>
    <n v="152711247525"/>
    <s v="Pondok Pesantren Ar-Rohmah Putri 1"/>
    <s v="ODP-KPO-FBU/04"/>
    <s v="WO065624198"/>
    <m/>
    <m/>
    <m/>
    <n v="112.575734853744"/>
    <n v="-7.9262484614668196"/>
    <s v="AMRBS;940028;ZARKA LAZUARDI;Pondok Pesantren Ar-Rohmah Putri 1;Indibiz Paket Bisnis 200 Mbps Promo Juli 2026 ;089513868264"/>
    <s v="Account Manager"/>
    <m/>
    <m/>
    <m/>
    <m/>
    <m/>
    <m/>
    <m/>
    <m/>
    <s v="Management Janji"/>
    <s v="2026-10-05 08:00:00|Tanggal pemasangan : 05 Okt 2026 Jam pemasangan : 08.00 Info Tambahan : Hubungi pelanggan dulu sebelum ke lokasi terima kasih.|40941148|MYDITA"/>
    <s v="FCC"/>
    <d v="2026-02-10T16:40:22"/>
    <d v="2026-10-05T08:00:00"/>
    <s v="Kendala Lainnya"/>
    <s v="REVOKE"/>
    <s v="KARANGPLOSO"/>
    <s v="NO ADDON"/>
    <m/>
    <s v="Follow Up Revoke Completed, New Order ID : SC100262433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8:00:00"/>
    <s v="2026-10-05 08:00:00|Tanggal pemasangan : 05 Okt 2026 Jam pemasangan : 08.00 Info Tambahan : Hubungi pelanggan dulu sebelum ke lokasi terima kasih.|40941148|MYDITA"/>
    <m/>
    <m/>
    <m/>
    <e v="#NUM!"/>
    <e v="#NUM!"/>
    <x v="1"/>
    <x v="5"/>
  </r>
  <r>
    <n v="184"/>
    <n v="1002634286"/>
    <n v="3"/>
    <x v="1"/>
    <n v="5"/>
    <s v="MALANG"/>
    <s v="BATU"/>
    <s v="KPO"/>
    <s v="REG"/>
    <s v="AO"/>
    <s v="NEW SALES"/>
    <s v="1P INET"/>
    <s v="MIA - INVALID SURVEY"/>
    <s v="RBS-Regional 3"/>
    <d v="2026-10-13T09:53:40"/>
    <d v="2026-10-15T06:40:19"/>
    <n v="69409146"/>
    <m/>
    <n v="152711247600"/>
    <s v="MENARA COFFEE"/>
    <s v="ODP-KPO-FBC/145 FBC/D10/145.01"/>
    <s v="WO066309172"/>
    <m/>
    <m/>
    <m/>
    <n v="112.5831175"/>
    <n v="-7.9234739999999997"/>
    <s v="|MN00398|MYIA-098566557114/POI/JUNIAS SATRIAWAN/085852041355/juniasnanda@gmail.com"/>
    <s v="MYIB_ASSISTANT"/>
    <m/>
    <m/>
    <m/>
    <m/>
    <m/>
    <m/>
    <m/>
    <m/>
    <s v="Management Janji"/>
    <s v="2026-10-15 08:00:00 | Tanggal Pemasangan : 15 Oktober 2026 Jam Pemasangan : 08:00 15:00 Info Tambahan : Hubungi pelanggan dulu sebelum ke lokasi terimakasih"/>
    <s v="FCC"/>
    <s v="13-10-2026 09:55:13"/>
    <d v="2026-10-15T08:00:00"/>
    <m/>
    <s v="SURVEY_NEW_MANJA"/>
    <s v="KARANGPLOSO"/>
    <s v="NO ADDON"/>
    <m/>
    <s v="MIE - INVALID SURVEY - Kendala Jalur/Rute Tarikan"/>
    <s v="HSI Bisnis Promo Hari Pelanggan Nasional PSB 70% - 100 Mbps"/>
    <s v="INDIBIZ"/>
    <m/>
    <m/>
    <d v="2026-10-15T08:00:00"/>
    <s v="2026-10-15 08:00:00 | Tanggal Pemasangan : 15 Oktober 2026 Jam Pemasangan : 08:00 15:00 Info Tambahan : Hubungi pelanggan dulu sebelum ke lokasi terimakasih"/>
    <m/>
    <m/>
    <m/>
    <e v="#NUM!"/>
    <e v="#NUM!"/>
    <x v="1"/>
    <x v="5"/>
  </r>
  <r>
    <n v="185"/>
    <n v="1002638801"/>
    <n v="3"/>
    <x v="1"/>
    <n v="5"/>
    <s v="MALANG"/>
    <s v="BATU"/>
    <s v="KPO"/>
    <s v="REG"/>
    <s v="AO"/>
    <s v="NEW SALES"/>
    <s v="1P INET"/>
    <s v="MIA - INVALID SURVEY"/>
    <s v="RBS-Regional 3"/>
    <d v="2026-10-15T14:55:36"/>
    <d v="2026-10-16T05:36:30"/>
    <n v="69410940"/>
    <m/>
    <n v="152711247626"/>
    <s v="Malang Skyland"/>
    <s v="ODP-KPO-FD/25 FD/D02/25.01"/>
    <s v="WO066487017"/>
    <m/>
    <m/>
    <m/>
    <n v="112.57722680000001"/>
    <n v="-7.8680802999999999"/>
    <s v="|MN02703|MYIA-056103587190/POI/Rendra Masdrajat Safaat/083121826303/bahrulfaqih99@gmail.com"/>
    <s v="MYIB_ASSISTANT"/>
    <m/>
    <m/>
    <m/>
    <m/>
    <m/>
    <m/>
    <m/>
    <m/>
    <s v="Management Janji"/>
    <s v="2026-10-16 11:00:00 | Nama PIC : BAPAK BAHRUL No HP : 085895842551 Alt :  M Janji : (JUMAT/16/OKTOBER/2026) jam Pasang : 09:00 Note : hubungi pelanggan jika ingin kelokasi"/>
    <s v="FCC"/>
    <s v="15-10-2026 15:10:37"/>
    <d v="2026-10-16T11:00:00"/>
    <m/>
    <s v="SURVEY_NEW_MANJA"/>
    <s v="KARANGPLOSO"/>
    <s v="NO ADDON"/>
    <m/>
    <s v="MIE - INVALID SURVEY - Kendala Jalur/Rute Tarikan"/>
    <s v="HSI Bisnis Basic Promo Hari Pelanggan Nasional PSB 70% - 100 Mbps"/>
    <s v="INDIBIZ"/>
    <m/>
    <m/>
    <d v="2026-10-16T11:00:00"/>
    <s v="2026-10-16 11:00:00 | Nama PIC : BAPAK BAHRUL No HP : 085895842551 Alt :  M Janji : (JUMAT/16/OKTOBER/2026) jam Pasang : 09:00 Note : hubungi pelanggan jika ingin kelokasi"/>
    <m/>
    <m/>
    <m/>
    <e v="#NUM!"/>
    <e v="#NUM!"/>
    <x v="1"/>
    <x v="5"/>
  </r>
  <r>
    <n v="186"/>
    <n v="1002638981"/>
    <n v="3"/>
    <x v="1"/>
    <n v="5"/>
    <s v="MALANG"/>
    <s v="BATU"/>
    <s v="KPO"/>
    <s v="REG"/>
    <s v="AO"/>
    <s v="NEW SALES"/>
    <s v="1P INET"/>
    <s v="MIA - INVALID SURVEY"/>
    <s v="RBS-Regional 3"/>
    <d v="2026-10-15T15:43:41"/>
    <d v="2026-10-16T05:36:57"/>
    <n v="69410996"/>
    <m/>
    <n v="152711247627"/>
    <s v="WARUNG BU YUNI"/>
    <s v="ODP-KPO-FC/89 FC/D11/89.01"/>
    <s v="WO066493218"/>
    <m/>
    <m/>
    <m/>
    <n v="112.58990529167799"/>
    <n v="-7.9176961138767803"/>
    <s v="|MN02703|MYIA-056782482231/POI/Arlina Yuni Yusanti/087759624299/arlinayuniy@gmail.com"/>
    <s v="MYIB_ASSISTANT"/>
    <m/>
    <m/>
    <m/>
    <m/>
    <m/>
    <m/>
    <m/>
    <m/>
    <s v="Management Janji"/>
    <s v="2026-10-16 15:00:00 | Nama PIC : Ibu Arlina No HP : 087759624299 No Alt : - M Janji :  16 Okt 2026 Jam Pasang : Pagi / Siang Note : hubungi pelanggan jika ingin kelokasi "/>
    <s v="FCC"/>
    <s v="15-10-2026 15:55:20"/>
    <d v="2026-10-16T15:00:00"/>
    <m/>
    <s v="SURVEY_NEW_MANJA"/>
    <s v="KARANGPLOSO"/>
    <s v="NO ADDON"/>
    <m/>
    <s v="MIE - INVALID SURVEY - Kendala Jalur/Rute Tarikan"/>
    <s v="HSI Bisnis Promo Hari Pelanggan Nasional PSB 70% - 150 Mbps"/>
    <s v="INDIBIZ"/>
    <m/>
    <m/>
    <d v="2026-10-16T15:00:00"/>
    <s v="2026-10-16 15:00:00 | Nama PIC : Ibu Arlina No HP : 087759624299 No Alt : - M Janji :  16 Okt 2026 Jam Pasang : Pagi / Siang Note : hubungi pelanggan jika ingin kelokasi "/>
    <m/>
    <m/>
    <m/>
    <e v="#NUM!"/>
    <e v="#NUM!"/>
    <x v="1"/>
    <x v="5"/>
  </r>
  <r>
    <n v="187"/>
    <n v="1002620672"/>
    <n v="3"/>
    <x v="1"/>
    <n v="5"/>
    <s v="MALANG"/>
    <s v="BATU"/>
    <s v="LWG"/>
    <s v="REG"/>
    <s v="AO"/>
    <s v="NEW SALES"/>
    <s v="1P INET"/>
    <s v="Completed (PS)"/>
    <s v="RBS-Regional 3"/>
    <d v="2026-10-02T19:28:34"/>
    <d v="2026-10-04T17:46:23"/>
    <n v="69403413"/>
    <m/>
    <n v="152720204431"/>
    <s v="PONDOK PESANTREN TARBIYATUL QURAN"/>
    <s v="ODP-LWG-FAJ/15 FAJ/D02/15.01"/>
    <s v="WO065612671"/>
    <m/>
    <m/>
    <m/>
    <n v="112.69858928231901"/>
    <n v="-7.8267674025097502"/>
    <s v="|MN02703|MYIA-030406508726/POI/Akhmad Khuzaeni/082225302022/akhmadkhuzaemi36@gmail.com"/>
    <s v="MYIB_ASSISTANT"/>
    <m/>
    <m/>
    <m/>
    <m/>
    <m/>
    <m/>
    <m/>
    <m/>
    <s v="Management Janji"/>
    <s v="2026-10-04 08:00:00 | telp :085234004030 Jam pemasangan :pagi / siang 03/10/2026 Info Tambahan : Hubungi pelanggan dulu sebelum ke lokasi terimakasih   "/>
    <s v="FCC"/>
    <d v="2026-02-10T19:39:53"/>
    <d v="2026-10-04T08:00:00"/>
    <m/>
    <s v="PS"/>
    <s v="SINGOSARI"/>
    <s v="NO ADDON"/>
    <n v="20261004"/>
    <s v="Completed"/>
    <s v="HSI Bisnis Promo Hari Pelanggan Nasional PSB 70% - 100 Mbps"/>
    <s v="INDIBIZ"/>
    <m/>
    <m/>
    <d v="2026-10-04T08:00:00"/>
    <s v="2026-10-04 08:00:00 | telp :085234004030 Jam pemasangan :pagi / siang 03/10/2026 Info Tambahan : Hubungi pelanggan dulu sebelum ke lokasi terimakasih   "/>
    <n v="2026"/>
    <n v="10"/>
    <n v="4"/>
    <d v="2026-10-04T00:00:00"/>
    <n v="-0.33333333333575865"/>
    <x v="0"/>
    <x v="5"/>
  </r>
  <r>
    <n v="188"/>
    <n v="1002623173"/>
    <n v="3"/>
    <x v="1"/>
    <n v="5"/>
    <s v="MALANG"/>
    <s v="BATU"/>
    <s v="LWG"/>
    <s v="REG"/>
    <s v="AO"/>
    <s v="NEW SALES"/>
    <s v="1P INET"/>
    <s v="Completed (PS)"/>
    <s v="RBS-Regional 3"/>
    <d v="2026-10-05T16:49:40"/>
    <d v="2026-10-06T12:36:10"/>
    <n v="69404580"/>
    <m/>
    <n v="152720204437"/>
    <s v="TOKO BAGUS"/>
    <s v="ODP-LWG-FAC/19 FAC/D02/19.01"/>
    <s v="WO065800501"/>
    <m/>
    <m/>
    <m/>
    <n v="112.71248431009801"/>
    <n v="-7.8497713977779799"/>
    <s v="|MN02703|MYIA-079419070666/POI/Bagus Anggraito/085234300662/bagus.ang@gmail.com"/>
    <s v="MYIB_ASSISTANT"/>
    <m/>
    <m/>
    <m/>
    <m/>
    <m/>
    <m/>
    <m/>
    <m/>
    <s v="Management Janji"/>
    <s v="2026-10-06 15:00:00 | Nama PIC : bapak Bagus No HP : 085234300662 Alt :  M Janji : (selasa/6/oktober/2026) jam Pasang : 09:00 Note : hubungi pelanggan jika ingin kelokasi"/>
    <s v="FCC"/>
    <d v="2026-05-10T17:25:47"/>
    <d v="2026-10-06T15:00:00"/>
    <m/>
    <s v="PS"/>
    <s v="SINGOSARI"/>
    <s v="NO ADDON"/>
    <n v="20261006"/>
    <s v="Completed"/>
    <s v="HSI Bisnis Promo Hari Pelanggan Nasional PSB 70% - 150 Mbps"/>
    <s v="INDIBIZ"/>
    <m/>
    <m/>
    <d v="2026-10-06T15:00:00"/>
    <s v="2026-10-06 15:00:00 | Nama PIC : bapak Bagus No HP : 085234300662 Alt :  M Janji : (selasa/6/oktober/2026) jam Pasang : 09:00 Note : hubungi pelanggan jika ingin kelokasi"/>
    <n v="2026"/>
    <n v="10"/>
    <n v="6"/>
    <d v="2026-10-06T00:00:00"/>
    <n v="-0.625"/>
    <x v="0"/>
    <x v="5"/>
  </r>
  <r>
    <n v="189"/>
    <n v="1002629576"/>
    <n v="3"/>
    <x v="1"/>
    <n v="5"/>
    <s v="MALANG"/>
    <s v="BATU"/>
    <s v="SGS"/>
    <s v="REG"/>
    <s v="AO"/>
    <s v="NEW SALES"/>
    <s v="1P INET"/>
    <s v="Completed (PS)"/>
    <s v="RBS-Regional 3"/>
    <d v="2026-10-09T12:26:42"/>
    <d v="2026-10-09T16:42:50"/>
    <n v="69407292"/>
    <m/>
    <n v="152721299217"/>
    <s v="shuttlecok"/>
    <s v="ODP-SGS-FK/35 FK/D06/35.01"/>
    <s v="WO066082832"/>
    <m/>
    <m/>
    <m/>
    <n v="112.658472955226"/>
    <n v="-7.9010641587026296"/>
    <s v="MD|MYDB-20261008270469|DN00001/MN00519|shuttlecok|082241308282"/>
    <s v="MYDIGIBIZPARTNER"/>
    <m/>
    <m/>
    <m/>
    <m/>
    <m/>
    <m/>
    <m/>
    <m/>
    <s v="Management Janji"/>
    <s v="2026-10-10 11:00:00 | Tanggal : 10 Oktober 2026 Jam : siang  Hubungi pelanggan sebelum ke lokasi "/>
    <s v="FCC"/>
    <d v="2026-09-10T12:40:45"/>
    <d v="2026-10-10T11:00:00"/>
    <m/>
    <s v="PS"/>
    <s v="SINGOSARI"/>
    <s v="NO ADDON"/>
    <n v="20261009"/>
    <s v="Completed"/>
    <s v="HSI Bisnis Basic Promo Hari Pelanggan Nasional PSB 70% - 50 Mbps"/>
    <s v="INDIBIZ"/>
    <m/>
    <m/>
    <d v="2026-10-10T11:00:00"/>
    <s v="2026-10-10 11:00:00 | Tanggal : 10 Oktober 2026 Jam : siang  Hubungi pelanggan sebelum ke lokasi "/>
    <n v="2026"/>
    <n v="10"/>
    <n v="9"/>
    <d v="2026-10-09T00:00:00"/>
    <n v="-1.4583333333357587"/>
    <x v="0"/>
    <x v="5"/>
  </r>
  <r>
    <n v="190"/>
    <n v="1002624419"/>
    <n v="3"/>
    <x v="1"/>
    <n v="5"/>
    <s v="MALANG"/>
    <s v="BATU"/>
    <s v="SGS"/>
    <s v="REG"/>
    <s v="AO"/>
    <s v="NEW SALES"/>
    <m/>
    <s v="FCC - HD1A - PROGRESS"/>
    <s v="RBS-Regional 3"/>
    <d v="2026-10-06T13:52:50"/>
    <d v="2026-10-06T13:54:04"/>
    <n v="69405083"/>
    <m/>
    <n v="152721299063"/>
    <s v="PT. SELARAS KUSUMA"/>
    <m/>
    <m/>
    <m/>
    <m/>
    <m/>
    <n v="112.68279790878201"/>
    <n v="-7.8768153214368199"/>
    <s v="AMRBS;405284;ANDRIAN;PT. SELARAS KUSUMA:INDIBIZ 200MBPS;081235314408"/>
    <s v="Account Manager"/>
    <m/>
    <m/>
    <m/>
    <m/>
    <m/>
    <m/>
    <m/>
    <m/>
    <m/>
    <m/>
    <m/>
    <d v="2026-06-10T14:25:39"/>
    <m/>
    <m/>
    <s v="FCC"/>
    <s v="SINGOSARI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5"/>
  </r>
  <r>
    <n v="191"/>
    <n v="1002623870"/>
    <n v="3"/>
    <x v="1"/>
    <n v="5"/>
    <s v="MALANG"/>
    <s v="BATU"/>
    <s v="SGS"/>
    <s v="REG"/>
    <s v="AO"/>
    <s v="NEW SALES"/>
    <m/>
    <s v="CANCEL COMPLETED"/>
    <s v="RBS-Regional 3"/>
    <d v="2026-10-06T10:41:57"/>
    <d v="2026-10-06T15:01:02"/>
    <n v="69404851"/>
    <m/>
    <n v="152721299061"/>
    <s v="PT. SELARAS KUSUMA"/>
    <s v="ODP-SGS-FAJ/38"/>
    <m/>
    <m/>
    <m/>
    <m/>
    <n v="112.68282499999999"/>
    <n v="-7.8760870000000001"/>
    <s v="AMRBS;405284;ANDRIAN;PT. SELARAS KUSUMA:INDIBIZ 50MBPS;081235314408"/>
    <s v="Account Manager"/>
    <m/>
    <m/>
    <m/>
    <m/>
    <m/>
    <m/>
    <m/>
    <m/>
    <m/>
    <m/>
    <m/>
    <d v="2026-06-10T10:55:07"/>
    <m/>
    <m/>
    <s v="CANCEL"/>
    <s v="SINGOSARI"/>
    <s v="NO ADDON"/>
    <m/>
    <s v="Order dicancel oleh SYSTEM remark : REQ2026100600H8WSZ bantu cancel order response : O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5"/>
  </r>
  <r>
    <n v="192"/>
    <n v="1002617199"/>
    <n v="3"/>
    <x v="1"/>
    <n v="5"/>
    <s v="MALANG"/>
    <s v="BATU"/>
    <s v="TMP"/>
    <s v="REG"/>
    <s v="AO"/>
    <s v="NEW SALES"/>
    <m/>
    <s v="Completed (PS)"/>
    <s v="RBS-Regional 3"/>
    <d v="2026-10-01T09:53:45"/>
    <d v="2026-10-01T15:06:00"/>
    <n v="69402128"/>
    <m/>
    <n v="152717206397"/>
    <s v="Apotek K24 Tumpang Malang / Badan Anugerah Timur Gemilang"/>
    <s v="ODP-TMP-FJ/24"/>
    <s v="WO065478497"/>
    <m/>
    <m/>
    <m/>
    <n v="112.7620486"/>
    <n v="-8.0064463999999997"/>
    <s v="|MC80228|/Apotek K24 Tumpang Malang/Paket HSI Bisnis Promo HPN 1:1 50Mbps/Witarso Praditya/081229773200/anjaraji1996@gmail.com"/>
    <s v="Sales Profesional"/>
    <m/>
    <m/>
    <m/>
    <m/>
    <m/>
    <m/>
    <m/>
    <m/>
    <s v="Management Janji"/>
    <s v="2026-10-02 08:00:00|Jam pemasangan : 12.00 Info Tambahan : Hubungi pelanggan dulu sebelum ke lokasi terimakasih |40951381|MYDITA"/>
    <s v="FCC"/>
    <d v="2026-01-10T09:55:47"/>
    <d v="2026-10-02T08:00:00"/>
    <m/>
    <s v="PS"/>
    <s v="SINGOSARI"/>
    <s v="NO ADDON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8:00:00"/>
    <s v="2026-10-02 08:00:00|Jam pemasangan : 12.00 Info Tambahan : Hubungi pelanggan dulu sebelum ke lokasi terimakasih |40951381|MYDITA"/>
    <n v="2026"/>
    <n v="10"/>
    <n v="1"/>
    <d v="2026-10-01T00:00:00"/>
    <n v="-1.3333333333357587"/>
    <x v="0"/>
    <x v="5"/>
  </r>
  <r>
    <n v="193"/>
    <n v="1002638130"/>
    <n v="3"/>
    <x v="1"/>
    <n v="5"/>
    <s v="MALANG"/>
    <s v="BATU"/>
    <s v="TMP"/>
    <s v="REG"/>
    <s v="AO"/>
    <s v="NEW SALES"/>
    <m/>
    <s v="QC MIA - INVALID QUALITY CONTROL MIA"/>
    <s v="RBS-Regional 3"/>
    <d v="2026-10-15T11:06:43"/>
    <d v="2026-10-15T15:19:56"/>
    <n v="68953055"/>
    <m/>
    <n v="152717206423"/>
    <s v="SMK DIPONEGORO TUMPANG MALANG"/>
    <s v="ODP-TMP-FJ/08"/>
    <m/>
    <m/>
    <m/>
    <m/>
    <n v="112.76421808465599"/>
    <n v="-8.0052166686169794"/>
    <s v="MN02703|SMK DIPONEGORO TUMPANG|HSI 100MS|/Muhammad Masduki Zein/085194557885/zenduki971@gmail.com "/>
    <s v="Sales Force DBS"/>
    <m/>
    <m/>
    <m/>
    <m/>
    <m/>
    <m/>
    <m/>
    <m/>
    <m/>
    <m/>
    <m/>
    <s v="15-10-2026 11:10:26"/>
    <m/>
    <m/>
    <s v="QC1"/>
    <s v="SINGOSARI"/>
    <s v="NO ADDON"/>
    <m/>
    <s v="QC MIA - INVALID QUALITY CONTROL MIA - Foto Lokasi Instalasi Tidak Valid - Upload foto tampak depan bangunan secara langsung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  <x v="5"/>
  </r>
  <r>
    <n v="194"/>
    <n v="1002637925"/>
    <n v="3"/>
    <x v="1"/>
    <n v="5"/>
    <s v="MALANG"/>
    <s v="BATU"/>
    <s v="TMP"/>
    <s v="REG"/>
    <s v="AO"/>
    <s v="NEW SALES"/>
    <s v="1P INET"/>
    <s v="CANCEL COMPLETED"/>
    <s v="RBS-Regional 3"/>
    <d v="2026-10-15T09:56:35"/>
    <d v="2026-10-15T10:30:27"/>
    <n v="69410592"/>
    <m/>
    <n v="152717206420"/>
    <s v="SMK DIPONEGORO TUMPANG"/>
    <s v="ODP-TMP-FB/31 FB/D11/31.01"/>
    <s v="WO066454885"/>
    <m/>
    <m/>
    <m/>
    <n v="112.7642532"/>
    <n v="-8.0055308000000007"/>
    <s v="|MN02703|MYIA-089856837831/POI/Muhammad Masduki Zein/085194557885/zenduki971@gmail.com"/>
    <s v="MYIB_ASSISTANT"/>
    <m/>
    <m/>
    <m/>
    <m/>
    <m/>
    <m/>
    <m/>
    <m/>
    <s v="Management Janji"/>
    <s v="2026-10-16 08:00:00 | Nama PIC : bapak zein No HP : 085196918260 Alt :  M Janji : (JUMAT/16/OKTOBER/2026) jam Pasang : 09:00 Note : hubungi pelanggan jika ingin kelokasi"/>
    <s v="FCC"/>
    <s v="15-10-2026 10:10:17"/>
    <d v="2026-10-16T08:00:00"/>
    <m/>
    <s v="CANCEL"/>
    <s v="SINGOSARI"/>
    <s v="NO ADDON"/>
    <m/>
    <s v="CANCEL ORDER INVALID SURVEY remark : INPUL MENGGUNAKAN NIK AM response : OK"/>
    <s v="HSI Bisnis Promo Hari Pelanggan Nasional PSB 70% - 100 Mbps"/>
    <s v="INDIBIZ"/>
    <m/>
    <m/>
    <d v="2026-10-16T08:00:00"/>
    <s v="2026-10-16 08:00:00 | Nama PIC : bapak zein No HP : 085196918260 Alt :  M Janji : (JUMAT/16/OKTOBER/2026) jam Pasang : 09:00 Note : hubungi pelanggan jika ingin kelokasi"/>
    <m/>
    <m/>
    <m/>
    <e v="#NUM!"/>
    <e v="#NUM!"/>
    <x v="1"/>
    <x v="5"/>
  </r>
  <r>
    <n v="195"/>
    <n v="1002625749"/>
    <n v="3"/>
    <x v="1"/>
    <n v="5"/>
    <s v="MALANG"/>
    <s v="BATU"/>
    <s v="BTU"/>
    <s v="REG"/>
    <s v="AO"/>
    <s v="NEW SALES"/>
    <s v="1P INET"/>
    <s v="Completed (PS)"/>
    <s v="RBS-Regional 3"/>
    <d v="2026-10-07T11:02:42"/>
    <d v="2026-10-08T12:57:55"/>
    <n v="69405642"/>
    <m/>
    <n v="152707239494"/>
    <s v="APOTEK TASELIM"/>
    <s v="ODP-BTU-FCA/42 FCA/D01/42.01"/>
    <s v="WO065918250"/>
    <m/>
    <m/>
    <m/>
    <n v="112.561160168562"/>
    <n v="-7.8658375008197599"/>
    <s v="|MC20235|MYIA-003598165635/POI/MACHFUD EFENDI /082321813053/apotektaselim@gmail.com"/>
    <s v="MYIB_ASSISTANT"/>
    <m/>
    <m/>
    <m/>
    <m/>
    <m/>
    <m/>
    <m/>
    <m/>
    <s v="Management Janji"/>
    <s v="2026-10-08 08:00:00 | Nama PIC : MACHFUD  No HP : 082321813053 Alt : 085161245399 M Janji : 08/09/2026 Jam Pasang : 08.00  - 13:00  NoteÃ‚Â :  hubungi terlebih dahulu sebelum ke lokasi, terima kasih."/>
    <s v="FCC"/>
    <d v="2026-07-10T11:25:23"/>
    <d v="2026-10-08T08:00:00"/>
    <m/>
    <s v="PS"/>
    <s v="BATU"/>
    <s v="OCA"/>
    <n v="20261008"/>
    <s v="Completed"/>
    <s v="HSI Bisnis Bundling OCA Breach Checker Promo H2 2026 PSB 70% - 75 Mbps"/>
    <s v="INDIBIZ"/>
    <m/>
    <m/>
    <d v="2026-10-08T08:00:00"/>
    <s v="2026-10-08 08:00:00 | Nama PIC : MACHFUD  No HP : 082321813053 Alt : 085161245399 M Janji : 08/09/2026 Jam Pasang : 08.00  - 13:00  NoteÃ‚Â :  hubungi terlebih dahulu sebelum ke lokasi, terima kasih."/>
    <n v="2026"/>
    <n v="10"/>
    <n v="8"/>
    <d v="2026-10-08T00:00:00"/>
    <n v="-0.33333333333575865"/>
    <x v="0"/>
    <x v="5"/>
  </r>
  <r>
    <n v="196"/>
    <n v="1002637211"/>
    <n v="3"/>
    <x v="1"/>
    <n v="5"/>
    <s v="MALANG"/>
    <s v="BATU"/>
    <s v="BTU"/>
    <s v="REG"/>
    <s v="AO"/>
    <s v="NEW SALES"/>
    <s v="1P INET"/>
    <s v="Completed (PS)"/>
    <s v="RBS-Regional 3"/>
    <d v="2026-10-14T15:55:59"/>
    <d v="2026-10-15T14:09:12"/>
    <n v="69410303"/>
    <m/>
    <n v="152707239517"/>
    <s v="SELECTA"/>
    <s v="ODP-BTU-FAG/48 FAG/D01/48.01"/>
    <s v="WO066423110"/>
    <m/>
    <m/>
    <m/>
    <n v="112.52183336866599"/>
    <n v="-7.8196957554543598"/>
    <s v="|MN02703|MYIA-068523767330/POI/Donny Firnanda Riswanto/083121826303/support@selectawisata.id"/>
    <s v="MYIB_ASSISTANT"/>
    <m/>
    <m/>
    <m/>
    <m/>
    <m/>
    <m/>
    <m/>
    <m/>
    <s v="Management Janji"/>
    <s v="2026-10-15 15:00:00 | Nama : SELECTA Cp : 083121826303 2026-10-15 15:00 Sebelum kelokasi hubungi terlebih dahulu"/>
    <s v="FCC"/>
    <s v="14-10-2026 16:10:17"/>
    <d v="2026-10-15T15:00:00"/>
    <m/>
    <s v="PS"/>
    <s v="BATU"/>
    <s v="OCA"/>
    <n v="20261015"/>
    <s v="Completed"/>
    <s v="HSI Bisnis Bundling OCA Interaction Lite Promo 2026 PSB 70% - 100 Mbps"/>
    <s v="INDIBIZ"/>
    <m/>
    <m/>
    <d v="2026-10-15T15:00:00"/>
    <s v="2026-10-15 15:00:00 | Nama : SELECTA Cp : 083121826303 2026-10-15 15:00 Sebelum kelokasi hubungi terlebih dahulu"/>
    <n v="2026"/>
    <n v="10"/>
    <n v="15"/>
    <d v="2026-10-15T00:00:00"/>
    <n v="-0.625"/>
    <x v="0"/>
    <x v="5"/>
  </r>
  <r>
    <n v="197"/>
    <n v="1002628583"/>
    <n v="3"/>
    <x v="1"/>
    <n v="5"/>
    <s v="MALANG"/>
    <s v="BATU"/>
    <s v="BTU"/>
    <s v="REG"/>
    <s v="AO"/>
    <s v="NEW SALES"/>
    <s v="1P INET"/>
    <s v="MIA - INVALID SURVEY"/>
    <s v="RBS-Regional 3"/>
    <d v="2026-10-08T18:26:39"/>
    <d v="2026-10-09T14:34:05"/>
    <n v="69406863"/>
    <m/>
    <n v="152707239500"/>
    <s v="Villa Klub Bunga"/>
    <s v="ODP-BTU-FW/12"/>
    <s v="WO066046224"/>
    <m/>
    <m/>
    <m/>
    <n v="106.827153"/>
    <n v="-6.1753920000000004"/>
    <s v="MD|MYID-4042610080001|RBIZKevin15|Villa Klub Bunga By The Batu Hotel Malang|085790812803"/>
    <s v="SOBIZ"/>
    <m/>
    <m/>
    <m/>
    <m/>
    <m/>
    <m/>
    <m/>
    <m/>
    <s v="Management Janji"/>
    <s v="2026-10-09 15:00:00 | Tanggal pemasangan: 09/10/2026 Jam pemasangan : pagi / siang Info Tambahan : Hubungi pelanggan dulu sebelum ke lokasi. terima kasih"/>
    <s v="FCC"/>
    <d v="2026-08-10T18:40:16"/>
    <d v="2026-10-09T15:00:00"/>
    <m/>
    <s v="SURVEY_NEW_MANJA"/>
    <s v="BATU"/>
    <s v="NO ADDON"/>
    <m/>
    <s v="MIE - INVALID SURVEY - Tidak Ada ODP"/>
    <s v="HSI Bisnis Promo Hari Pelanggan Nasional PSB 70% - 50 Mbps"/>
    <s v="INDIBIZ"/>
    <m/>
    <m/>
    <d v="2026-10-09T15:00:00"/>
    <s v="2026-10-09 15:00:00 | Tanggal pemasangan: 09/10/2026 Jam pemasangan : pagi / siang Info Tambahan : Hubungi pelanggan dulu sebelum ke lokasi. terima kasih"/>
    <m/>
    <m/>
    <m/>
    <e v="#NUM!"/>
    <e v="#NUM!"/>
    <x v="1"/>
    <x v="5"/>
  </r>
  <r>
    <n v="198"/>
    <n v="1002638365"/>
    <n v="3"/>
    <x v="1"/>
    <n v="5"/>
    <s v="MALANG"/>
    <s v="BATU"/>
    <s v="BTU"/>
    <s v="REG"/>
    <s v="AO"/>
    <s v="NEW SALES"/>
    <s v="1P INET"/>
    <s v="MIA - INVALID SURVEY"/>
    <s v="RBS-Regional 3"/>
    <d v="2026-10-15T12:43:40"/>
    <d v="2026-10-16T05:33:30"/>
    <n v="69410772"/>
    <m/>
    <n v="152707239406"/>
    <s v="TOKO BERKAH JAYA"/>
    <s v="ODP-BTU-FAE/95 FAE/D11/95.01"/>
    <s v="WO066472575"/>
    <m/>
    <m/>
    <m/>
    <n v="112.559641106035"/>
    <n v="-7.8649270121785904"/>
    <s v="|MC20235|MYIA-010032657012/POI/MACHFUD EFENDI /085792201172/tyohugoz@gmail.com"/>
    <s v="MYIB_ASSISTANT"/>
    <m/>
    <m/>
    <m/>
    <m/>
    <m/>
    <m/>
    <m/>
    <m/>
    <s v="Management Janji"/>
    <s v="2026-10-16 11:00:00 | Tanggal Pemasangan : 16 Oktober 2026 Jam Pemasangan : 08:00 15:00 Info Tambahan : Hubungi pelanggan dulu sebelum ke lokasi terimakasih"/>
    <s v="FCC"/>
    <s v="15-10-2026 12:54:53"/>
    <d v="2026-10-16T11:00:00"/>
    <m/>
    <s v="SURVEY_NEW_MANJA"/>
    <s v="BATU"/>
    <s v="OCA"/>
    <m/>
    <s v="MIE - INVALID SURVEY - Kendala Jalur/Rute Tarikan"/>
    <s v="HSI Bisnis Bundling OCA Breach Checker Promo H2 2026 PSB 70% - 50 Mbps"/>
    <s v="INDIBIZ"/>
    <m/>
    <m/>
    <d v="2026-10-16T11:00:00"/>
    <s v="2026-10-16 11:00:00 | Tanggal Pemasangan : 16 Oktober 2026 Jam Pemasangan : 08:00 15:00 Info Tambahan : Hubungi pelanggan dulu sebelum ke lokasi terimakasih"/>
    <m/>
    <m/>
    <m/>
    <e v="#NUM!"/>
    <e v="#NUM!"/>
    <x v="1"/>
    <x v="5"/>
  </r>
  <r>
    <n v="199"/>
    <n v="1002619877"/>
    <n v="3"/>
    <x v="1"/>
    <n v="5"/>
    <s v="MALANG"/>
    <s v="BATU"/>
    <s v="BTU"/>
    <s v="REG"/>
    <s v="AO"/>
    <s v="NEW SALES"/>
    <m/>
    <s v="FCC - HD1A - PROGRESS"/>
    <s v="RBS-Regional 3"/>
    <d v="2026-10-02T13:57:26"/>
    <d v="2026-10-02T13:59:04"/>
    <n v="69403129"/>
    <m/>
    <n v="152707239477"/>
    <s v="PT. SINAR INTERNASIONAL PERSADA"/>
    <m/>
    <m/>
    <m/>
    <m/>
    <m/>
    <n v="112.518196105957"/>
    <n v="-7.8968585074744402"/>
    <s v="AMRBS;404543;WAHYU NUR A'DILLA HAQI;T. SINAR INTERNASIONAL PERSADA;2P HSI +POTS NO CANTIK;081231484412"/>
    <s v="Account Manager"/>
    <m/>
    <m/>
    <m/>
    <m/>
    <m/>
    <m/>
    <m/>
    <m/>
    <m/>
    <m/>
    <m/>
    <d v="2026-02-10T14:39:55"/>
    <m/>
    <m/>
    <s v="FCC"/>
    <s v="BATU"/>
    <s v="NO ADDON"/>
    <m/>
    <s v="MYDITA RBS - HD1A - PROGRESS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1"/>
    <x v="5"/>
  </r>
  <r>
    <n v="200"/>
    <n v="1002618310"/>
    <n v="3"/>
    <x v="1"/>
    <n v="5"/>
    <s v="MALANG"/>
    <s v="BATU"/>
    <s v="BLB"/>
    <s v="REG"/>
    <s v="AO"/>
    <s v="NEW SALES"/>
    <m/>
    <s v="Completed (PS)"/>
    <s v="RBS-Regional 3"/>
    <d v="2026-10-01T15:22:18"/>
    <d v="2026-10-01T17:40:51"/>
    <n v="69399650"/>
    <m/>
    <n v="152702232862"/>
    <s v="CV. Sarana Multi Keramindo"/>
    <s v="ODP-BLB-FDW/187"/>
    <s v="WO065508452"/>
    <m/>
    <m/>
    <m/>
    <n v="112.6462487"/>
    <n v="-7.9537868999999999"/>
    <s v="|MN02813|MYIA-071676003846/POI/Ade Kartika Sari/082231881989/saranamultikeramindo888@gmail.com"/>
    <s v="Sales Force DBS"/>
    <m/>
    <m/>
    <m/>
    <m/>
    <m/>
    <m/>
    <m/>
    <m/>
    <s v="Management Janji"/>
    <s v="2026-09-29 08:00:00 | Nama : KARTIKA  No HP : 082231881989  No Alternatif :  M Janji : 29/09/2026  Jam Pasang : Pagi  NoteÃ‚Â :  Hubungi terlebih dahulu sebelum ke lokasi"/>
    <s v="FCC"/>
    <d v="2026-01-10T15:24:58"/>
    <m/>
    <m/>
    <s v="PS"/>
    <s v="BLIMBING"/>
    <s v="NO ADDON"/>
    <n v="202610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1T07:00:00"/>
    <s v="2026-09-29 08:00:00 | Nama : KARTIKA  No HP : 082231881989  No Alternatif :  M Janji : 29/09/2026  Jam Pasang : Pagi  NoteÃ‚Â :  Hubungi terlebih dahulu sebelum ke lokasi"/>
    <n v="2026"/>
    <n v="10"/>
    <n v="1"/>
    <d v="2026-10-01T00:00:00"/>
    <n v="-0.29166666666424135"/>
    <x v="0"/>
    <x v="5"/>
  </r>
  <r>
    <n v="201"/>
    <n v="1002619594"/>
    <n v="3"/>
    <x v="1"/>
    <n v="5"/>
    <s v="MALANG"/>
    <s v="BATU"/>
    <s v="BLB"/>
    <s v="REG"/>
    <s v="AO"/>
    <s v="NEW SALES"/>
    <m/>
    <s v="Completed (PS)"/>
    <s v="RBS-Regional 3"/>
    <d v="2026-10-02T11:44:43"/>
    <d v="2026-10-02T19:52:24"/>
    <n v="69396803"/>
    <m/>
    <n v="152702232877"/>
    <s v="salon elora"/>
    <s v="ODP-BLB-FBD/20"/>
    <s v="WO065565229"/>
    <m/>
    <m/>
    <m/>
    <n v="112.6561858"/>
    <n v="-7.9213461000000001"/>
    <s v="MD|MYDB-20260923269528|DN00001/MN00519|salon elora|87712789411"/>
    <s v="MYDIGIBIZPARTNER"/>
    <m/>
    <m/>
    <m/>
    <m/>
    <m/>
    <m/>
    <m/>
    <m/>
    <s v="Management Janji"/>
    <s v="2026-09-24 11:00:00 | Nama PIC : Ibu Lely  No HP : 087712789411  Alt : -  M Janji : 24 Sept 2026  Jam Pasang : Pagi / Siang  Note : hubungi pelanggan jika ingin kelokasi  "/>
    <s v="FCC"/>
    <d v="2026-02-10T12:10:44"/>
    <m/>
    <m/>
    <s v="PS"/>
    <s v="BLIMBING"/>
    <s v="OCA"/>
    <n v="20261002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02T07:00:00"/>
    <s v="2026-09-24 11:00:00 | Nama PIC : Ibu Lely  No HP : 087712789411  Alt : -  M Janji : 24 Sept 2026  Jam Pasang : Pagi / Siang  Note : hubungi pelanggan jika ingin kelokasi  "/>
    <n v="2026"/>
    <n v="10"/>
    <n v="2"/>
    <d v="2026-10-02T00:00:00"/>
    <n v="-0.29166666666424135"/>
    <x v="0"/>
    <x v="5"/>
  </r>
  <r>
    <n v="202"/>
    <n v="1002620916"/>
    <n v="3"/>
    <x v="1"/>
    <n v="5"/>
    <s v="MALANG"/>
    <s v="BATU"/>
    <s v="BLB"/>
    <s v="REG"/>
    <s v="AO"/>
    <s v="NEW SALES"/>
    <s v="1P INET"/>
    <s v="Completed (PS)"/>
    <s v="RBS-Regional 3"/>
    <d v="2026-10-03T12:05:11"/>
    <d v="2026-10-04T07:44:53"/>
    <n v="69403561"/>
    <m/>
    <n v="152702248507"/>
    <s v="KOST PUTRI"/>
    <s v="ODP-BLB-FCN/175 FCN/D07/175.01"/>
    <s v="WO065643941"/>
    <m/>
    <m/>
    <m/>
    <n v="112.6179394"/>
    <n v="-7.9482950999999904"/>
    <s v="|MC20057|MYIA-093001480088/POI/Simon Ardian Bastista/089521329045/sie.monstar@gmail.com"/>
    <s v="MYIB_ASSISTANT"/>
    <m/>
    <m/>
    <m/>
    <m/>
    <m/>
    <m/>
    <m/>
    <m/>
    <s v="Management Janji"/>
    <s v="2026-10-04 11:00:00 | Jam pemasangan : 12.00 Info Tambahan : Hubungi pelanggan dulu sebelum ke lokasi terimakasih  "/>
    <s v="FCC"/>
    <d v="2026-03-10T12:25:43"/>
    <d v="2026-10-04T11:00:00"/>
    <m/>
    <s v="PS"/>
    <s v="BLIMBING"/>
    <s v="NO ADDON"/>
    <n v="20261004"/>
    <s v="Completed"/>
    <s v="HSI Bisnis Promo Hari Pelanggan Nasional PSB 70% - 150 Mbps"/>
    <s v="INDIBIZ"/>
    <m/>
    <m/>
    <d v="2026-10-04T11:00:00"/>
    <s v="2026-10-04 11:00:00 | Jam pemasangan : 12.00 Info Tambahan : Hubungi pelanggan dulu sebelum ke lokasi terimakasih  "/>
    <n v="2026"/>
    <n v="10"/>
    <n v="4"/>
    <d v="2026-10-04T00:00:00"/>
    <n v="-0.45833333333575865"/>
    <x v="0"/>
    <x v="5"/>
  </r>
  <r>
    <n v="203"/>
    <n v="1002625748"/>
    <n v="3"/>
    <x v="1"/>
    <n v="5"/>
    <s v="MALANG"/>
    <s v="BATU"/>
    <s v="BLB"/>
    <s v="REG"/>
    <s v="AO"/>
    <s v="NEW SALES"/>
    <s v="2P INET + VOICE"/>
    <s v="Completed (PS)"/>
    <s v="RBS-Regional 3"/>
    <d v="2026-10-07T11:01:41"/>
    <d v="2026-10-08T19:26:28"/>
    <n v="69405656"/>
    <n v="3414391682"/>
    <n v="152702232586"/>
    <s v="PT Damai Raya Semesta"/>
    <s v="ODP-BLB-FAR/60 FAR/D02/60.01"/>
    <s v="WO065918047"/>
    <m/>
    <m/>
    <m/>
    <n v="112.62810498476"/>
    <n v="-7.9093879938392497"/>
    <s v="MD|MYDB-20261007270391|DN00001/MN00519|PT Damai Raya Semesta|082234452220"/>
    <s v="MYDIGIBIZPARTNER"/>
    <m/>
    <m/>
    <m/>
    <m/>
    <m/>
    <m/>
    <m/>
    <m/>
    <s v="Management Janji"/>
    <s v="2026-10-08 08:00:00 | Nama Pic : BP DWI No Hp Pic : 082234452220 Jam Pemasangan : 08:00 - 12.00 Tanggal Pemasangan : KAMIS 08 OKTOBER 2026 Info Tambahan : Hubungi pelanggan sebelum datang ke lokasi"/>
    <s v="FCC"/>
    <d v="2026-07-10T11:25:23"/>
    <d v="2026-10-08T08:00:00"/>
    <m/>
    <s v="PS"/>
    <s v="BLIMBING"/>
    <s v="NO ADDON"/>
    <n v="20261008"/>
    <s v="Completed"/>
    <s v="HSI Bisnis Basic Bundling Phone Promo 2026 PSB 70% - Free 800 Menit Promo - 200 Mbps"/>
    <s v="INDIBIZ"/>
    <m/>
    <m/>
    <d v="2026-10-08T08:00:00"/>
    <s v="2026-10-08 08:00:00 | Nama Pic : BP DWI No Hp Pic : 082234452220 Jam Pemasangan : 08:00 - 12.00 Tanggal Pemasangan : KAMIS 08 OKTOBER 2026 Info Tambahan : Hubungi pelanggan sebelum datang ke lokasi"/>
    <n v="2026"/>
    <n v="10"/>
    <n v="8"/>
    <d v="2026-10-08T00:00:00"/>
    <n v="-0.33333333333575865"/>
    <x v="0"/>
    <x v="5"/>
  </r>
  <r>
    <n v="204"/>
    <n v="1002625771"/>
    <n v="3"/>
    <x v="1"/>
    <n v="5"/>
    <s v="MALANG"/>
    <s v="BATU"/>
    <s v="BLB"/>
    <s v="REG"/>
    <s v="AO"/>
    <s v="NEW SALES"/>
    <s v="1P INET"/>
    <s v="Completed (PS)"/>
    <s v="RBS-Regional 3"/>
    <d v="2026-10-07T11:11:41"/>
    <d v="2026-10-07T17:34:31"/>
    <n v="69405661"/>
    <m/>
    <n v="152702232934"/>
    <s v="PT MAHAKAM BETA FARMA"/>
    <s v="ODP-BLB-FD/04 BLB/D01/01.04"/>
    <s v="WO065919425"/>
    <m/>
    <m/>
    <m/>
    <n v="112.649908263366"/>
    <n v="-7.9127982323554704"/>
    <s v="|MC20235|MYIA-095004474796/POI/AFIB NANANG SETYAWAN/081333456733/afibans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 "/>
    <s v="FCC"/>
    <d v="2026-07-10T11:25:23"/>
    <d v="2026-10-08T08:00:00"/>
    <m/>
    <s v="PS"/>
    <s v="BLIMBING"/>
    <s v="NETMONK"/>
    <n v="20261007"/>
    <s v="Completed"/>
    <s v="HSI Bisnis Bundling Netmonk Promo H2 2026 PSB 70% - 50 Mbps"/>
    <s v="INDIBIZ"/>
    <m/>
    <m/>
    <d v="2026-10-08T08:00:00"/>
    <s v="2026-10-08 08:00:00 | Tanggal pemasangan: 08/10/2026 Jam pemasangan : pagi / siang Info Tambahan : Hubungi pelanggan dulu sebelum ke lokasi. terima kasih "/>
    <n v="2026"/>
    <n v="10"/>
    <n v="7"/>
    <d v="2026-10-07T00:00:00"/>
    <n v="-1.3333333333357587"/>
    <x v="0"/>
    <x v="5"/>
  </r>
  <r>
    <n v="205"/>
    <n v="1002628750"/>
    <n v="3"/>
    <x v="1"/>
    <n v="5"/>
    <s v="MALANG"/>
    <s v="BATU"/>
    <s v="BLB"/>
    <s v="REG"/>
    <s v="AO"/>
    <s v="NEW SALES"/>
    <s v="1P INET"/>
    <s v="Completed (PS)"/>
    <s v="RBS-Regional 3"/>
    <d v="2026-10-09T08:11:35"/>
    <d v="2026-10-09T12:29:46"/>
    <n v="69406959"/>
    <m/>
    <n v="152702232610"/>
    <s v="11:12 sebelasduabelaskopi"/>
    <s v="ODP-BLB-FR/80 FR/D07/02.80"/>
    <s v="WO066057794"/>
    <m/>
    <m/>
    <m/>
    <n v="112.62508870000001"/>
    <n v="-7.9374224"/>
    <s v="|MN00398|MYIA-014969062225/POI/Fadli Mermang/082143046605/fadli.mermang@yahoo.co.id"/>
    <s v="MYIB_ASSISTANT"/>
    <m/>
    <m/>
    <m/>
    <m/>
    <m/>
    <m/>
    <m/>
    <m/>
    <s v="Management Janji"/>
    <s v="2026-10-10 08:00:00 | Tanggal: 10/10/2026 Jam Pasang: 08.00 - 12.00 Note: Hubungi sebelum ke lokasi, terimakasih"/>
    <s v="FCC"/>
    <d v="2026-09-10T08:40:28"/>
    <d v="2026-10-10T08:00:00"/>
    <m/>
    <s v="PS"/>
    <s v="BLIMBING"/>
    <s v="NETMONK"/>
    <n v="20261009"/>
    <s v="Completed"/>
    <s v="HSI Bisnis Bundling Netmonk Promo 2026 PSB 70% - 150 Mbps"/>
    <s v="INDIBIZ"/>
    <m/>
    <m/>
    <d v="2026-10-10T08:00:00"/>
    <s v="2026-10-10 08:00:00 | Tanggal: 10/10/2026 Jam Pasang: 08.00 - 12.00 Note: Hubungi sebelum ke lokasi, terimakasih"/>
    <n v="2026"/>
    <n v="10"/>
    <n v="9"/>
    <d v="2026-10-09T00:00:00"/>
    <n v="-1.3333333333357587"/>
    <x v="0"/>
    <x v="5"/>
  </r>
  <r>
    <n v="206"/>
    <n v="1002631731"/>
    <n v="3"/>
    <x v="1"/>
    <n v="5"/>
    <s v="MALANG"/>
    <s v="BATU"/>
    <s v="BLB"/>
    <s v="REG"/>
    <s v="AO"/>
    <s v="NEW SALES"/>
    <s v="1P INET"/>
    <s v="Completed (PS)"/>
    <s v="RBS-Regional 3"/>
    <d v="2026-10-11T16:25:35"/>
    <d v="2026-10-12T17:24:07"/>
    <n v="69408245"/>
    <m/>
    <n v="152702245525"/>
    <s v="RICKY PHONE"/>
    <s v="ODP-BLB-FBL/39 FBL/D04/39.01"/>
    <s v="WO066212114"/>
    <m/>
    <m/>
    <m/>
    <n v="112.6294022"/>
    <n v="-7.9117198000000002"/>
    <s v="MD|MYDB-20261009270545|SC20017/MC20200|RICKY PHONE|088228047128"/>
    <s v="MYDIGIBIZPARTNER"/>
    <m/>
    <m/>
    <m/>
    <m/>
    <m/>
    <m/>
    <m/>
    <m/>
    <s v="Management Janji"/>
    <s v="2026-10-12 15:00:00 | Tanggal : 12 Oktober 2026 Jam : siang Hubungi pelanggan sebelum ke lokasi "/>
    <s v="FCC"/>
    <d v="2026-11-10T16:40:10"/>
    <d v="2026-10-12T15:00:00"/>
    <m/>
    <s v="PS"/>
    <s v="BLIMBING"/>
    <s v="OCA"/>
    <n v="20261012"/>
    <s v="Completed"/>
    <s v="HSI Bisnis Basic Bundling OCA Breach Checker Promo 2026 PSB 70% - 50 Mbps"/>
    <s v="INDIBIZ"/>
    <m/>
    <m/>
    <d v="2026-10-12T15:00:00"/>
    <s v="2026-10-12 15:00:00 | Tanggal : 12 Oktober 2026 Jam : siang Hubungi pelanggan sebelum ke lokasi "/>
    <n v="2026"/>
    <n v="10"/>
    <n v="12"/>
    <d v="2026-10-12T00:00:00"/>
    <n v="-0.625"/>
    <x v="0"/>
    <x v="5"/>
  </r>
  <r>
    <n v="207"/>
    <n v="1002635776"/>
    <n v="3"/>
    <x v="1"/>
    <n v="5"/>
    <s v="MALANG"/>
    <s v="BATU"/>
    <s v="BLB"/>
    <s v="REG"/>
    <s v="AO"/>
    <s v="NEW SALES"/>
    <s v="1P INET"/>
    <s v="Completed (PS)"/>
    <s v="RBS-Regional 3"/>
    <d v="2026-10-13T17:31:35"/>
    <d v="2026-10-14T13:29:41"/>
    <n v="69409664"/>
    <m/>
    <n v="152702232989"/>
    <s v="SMK PEKERJAAN UMUM MALANG"/>
    <s v="ODP-BLB-FDX/46 FDX/D02/46.01"/>
    <s v="WO066359882"/>
    <m/>
    <m/>
    <m/>
    <n v="112.6553894"/>
    <n v="-7.9599364000000001"/>
    <s v="|MN02703|MYIA-058237389500/POI/Aji Handarto/085933065507/mazajihandarto@gmail.com"/>
    <s v="MYIB_ASSISTANT"/>
    <m/>
    <m/>
    <m/>
    <m/>
    <m/>
    <m/>
    <m/>
    <m/>
    <s v="Management Janji"/>
    <s v="2026-10-14 15:00:00 | Tanggal pemasangan: 14/10//2026 Jam pemasangan : pagi/siang Info Tambahan : Hubungi pelanggan dulu sebelum ke lokasi. terima kasih"/>
    <s v="FCC"/>
    <s v="13-10-2026 17:39:54"/>
    <d v="2026-10-14T15:00:00"/>
    <m/>
    <s v="PS"/>
    <s v="BLIMBING"/>
    <s v="NO ADDON"/>
    <n v="20261014"/>
    <s v="Completed"/>
    <s v="HSI Bisnis Basic Khusus Winback PSB 70% - 100 Mbps"/>
    <s v="INDIBIZ"/>
    <m/>
    <m/>
    <d v="2026-10-14T15:00:00"/>
    <s v="2026-10-14 15:00:00 | Tanggal pemasangan: 14/10//2026 Jam pemasangan : pagi/siang Info Tambahan : Hubungi pelanggan dulu sebelum ke lokasi. terima kasih"/>
    <n v="2026"/>
    <n v="10"/>
    <n v="14"/>
    <d v="2026-10-14T00:00:00"/>
    <n v="-0.625"/>
    <x v="0"/>
    <x v="5"/>
  </r>
  <r>
    <n v="208"/>
    <n v="1002629575"/>
    <n v="3"/>
    <x v="1"/>
    <n v="5"/>
    <s v="MALANG"/>
    <s v="BATU"/>
    <s v="BLB"/>
    <s v="REG"/>
    <s v="AO"/>
    <s v="NEW SALES"/>
    <s v="1P INET"/>
    <s v="MIA - INVALID SURVEY"/>
    <s v="RBS-Regional 3"/>
    <d v="2026-10-09T12:25:36"/>
    <d v="2026-10-10T07:59:04"/>
    <n v="69407291"/>
    <m/>
    <n v="152702232953"/>
    <s v="Miaw Reseller"/>
    <s v="ODP-BLB-FA/02"/>
    <s v="WO066082629"/>
    <m/>
    <m/>
    <m/>
    <n v="112.6641436"/>
    <n v="-7.9299416000000003"/>
    <s v="MD|MYDB-20261009270523|DC20002/MC20030|Miaw Reseller|085806767338"/>
    <s v="MYDIGIBIZPARTNER"/>
    <m/>
    <m/>
    <m/>
    <m/>
    <m/>
    <m/>
    <m/>
    <m/>
    <s v="Management Janji"/>
    <s v="2026-10-10 11:00:00 | Nama PIC : Miaw Reseller No HP : 085806767338 No Alt : - M Janji : sabtu 10 oktober  2026 Jam Pasang : Pagi / Siang Note : hubungi pelanggan jika ingin ke lokasi, terima kasih. "/>
    <s v="FCC"/>
    <d v="2026-09-10T12:40:45"/>
    <d v="2026-10-10T11:00:00"/>
    <m/>
    <s v="SURVEY_NEW_MANJA"/>
    <s v="BLIMBING"/>
    <s v="NO ADDON"/>
    <m/>
    <s v="MIE - INVALID SURVEY - Kendala Perizinan/IKR-IKG"/>
    <s v="HSI Bisnis Promo Hari Pelanggan Nasional PSB 70% - 100 Mbps"/>
    <s v="INDIBIZ"/>
    <m/>
    <m/>
    <d v="2026-10-10T11:00:00"/>
    <s v="2026-10-10 11:00:00 | Nama PIC : Miaw Reseller No HP : 085806767338 No Alt : - M Janji : sabtu 10 oktober  2026 Jam Pasang : Pagi / Siang Note : hubungi pelanggan jika ingin ke lokasi, terima kasih. "/>
    <m/>
    <m/>
    <m/>
    <e v="#NUM!"/>
    <e v="#NUM!"/>
    <x v="1"/>
    <x v="5"/>
  </r>
  <r>
    <n v="209"/>
    <n v="1002638354"/>
    <n v="3"/>
    <x v="1"/>
    <n v="5"/>
    <s v="MALANG"/>
    <s v="BATU"/>
    <s v="BLB"/>
    <s v="REG"/>
    <s v="AO"/>
    <s v="NEW SALES"/>
    <s v="1P INET"/>
    <s v="MIA - INVALID SURVEY"/>
    <s v="RBS-Regional 3"/>
    <d v="2026-10-15T12:35:35"/>
    <d v="2026-10-16T05:32:56"/>
    <n v="69410770"/>
    <m/>
    <n v="152702233010"/>
    <s v="J99 CORP. OFFICE"/>
    <s v="ODP-BLB-FAR/44 FAR/D02/44.01"/>
    <s v="WO066471693"/>
    <m/>
    <m/>
    <m/>
    <n v="112.63371859999999"/>
    <n v="-7.9105601999999999"/>
    <s v="|MN00398|MYIA-029032699703/POI/ERFIN YULIANA/08975052007/billing@j99corp.co.id"/>
    <s v="MYIB_ASSISTANT"/>
    <m/>
    <m/>
    <m/>
    <m/>
    <m/>
    <m/>
    <m/>
    <m/>
    <s v="Management Janji"/>
    <s v="2026-10-16 11:00:00 | Tanggal Pemasangan : 16 Oktober 2026 Jam Pemasangan : 08:00 15:00 Info Tambahan : Hubungi pelanggan dulu sebelum ke lokasi terimakasih"/>
    <s v="FCC"/>
    <s v="15-10-2026 12:39:59"/>
    <d v="2026-10-16T11:00:00"/>
    <m/>
    <s v="SURVEY_NEW_MANJA"/>
    <s v="BLIMBING"/>
    <s v="NO ADDON"/>
    <m/>
    <s v="MIE - INVALID SURVEY - Kendala Jalur/Rute Tarikan"/>
    <s v="HSI Bisnis Promo Hari Pelanggan Nasional PSB 70% - 50 Mbps"/>
    <s v="INDIBIZ"/>
    <m/>
    <m/>
    <d v="2026-10-16T11:00:00"/>
    <s v="2026-10-16 11:00:00 | Tanggal Pemasangan : 16 Oktober 2026 Jam Pemasangan : 08:00 15:00 Info Tambahan : Hubungi pelanggan dulu sebelum ke lokasi terimakasih"/>
    <m/>
    <m/>
    <m/>
    <e v="#NUM!"/>
    <e v="#NUM!"/>
    <x v="1"/>
    <x v="5"/>
  </r>
  <r>
    <n v="210"/>
    <n v="1002630036"/>
    <n v="3"/>
    <x v="1"/>
    <n v="5"/>
    <s v="MALANG"/>
    <s v="BATU"/>
    <s v="BLB"/>
    <s v="REG"/>
    <s v="AO"/>
    <s v="NEW SALES"/>
    <s v="1P INET"/>
    <s v="CANCEL COMPLETED"/>
    <s v="RBS-Regional 3"/>
    <d v="2026-10-09T14:55:35"/>
    <d v="2026-10-12T03:47:20"/>
    <n v="69407474"/>
    <m/>
    <n v="152702232959"/>
    <s v="RICKY PHONE"/>
    <s v="ODP-BLB-FBL/39 FBL/D04/39.01"/>
    <s v="WO066098050"/>
    <m/>
    <m/>
    <m/>
    <n v="112.6294022"/>
    <n v="-7.9117198000000002"/>
    <s v="MD|MYDB-20261009270533|SC20017/MC20200|RICKY PHONE|088228047128"/>
    <s v="MYDIGIBIZPARTNER"/>
    <m/>
    <m/>
    <m/>
    <m/>
    <m/>
    <m/>
    <m/>
    <m/>
    <s v="Management Janji"/>
    <s v="2026-10-10 11:00:00 | Nama Pic : BP RICKY No Hp Pic : 088228047128 Jam Pemasangan : 08:00 - 12.00 Tanggal Pemasangan : SABTU 10 OKTOBER 2026 Info Tambahan : Hubungi pelanggan sebelum datang ke lokasi"/>
    <s v="FCC"/>
    <d v="2026-09-10T15:40:41"/>
    <d v="2026-10-10T11:00:00"/>
    <m/>
    <s v="CANCEL"/>
    <s v="BLIMBING"/>
    <s v="OCA"/>
    <m/>
    <s v="Cancel Completed"/>
    <s v="HSI Bisnis Basic Bundling OCA Breach Checker Promo H2 2026 PSB 70% - 50 Mbps"/>
    <s v="INDIBIZ"/>
    <m/>
    <s v="Cancel Completed"/>
    <d v="2026-10-10T11:00:00"/>
    <s v="2026-10-10 11:00:00 | Nama Pic : BP RICKY No Hp Pic : 088228047128 Jam Pemasangan : 08:00 - 12.00 Tanggal Pemasangan : SABTU 10 OKTOBER 2026 Info Tambahan : Hubungi pelanggan sebelum datang ke lokasi"/>
    <m/>
    <m/>
    <m/>
    <e v="#NUM!"/>
    <e v="#NUM!"/>
    <x v="1"/>
    <x v="5"/>
  </r>
  <r>
    <n v="211"/>
    <n v="1002620870"/>
    <n v="3"/>
    <x v="1"/>
    <n v="5"/>
    <s v="MALANG"/>
    <s v="BATU"/>
    <s v="PKS"/>
    <s v="REG"/>
    <s v="AO"/>
    <s v="NEW SALES"/>
    <m/>
    <s v="MIA - INVALID SURVEY"/>
    <s v="RBS-Regional 2"/>
    <d v="2026-10-03T11:25:39"/>
    <d v="2026-10-05T05:23:49"/>
    <n v="69403484"/>
    <m/>
    <n v="152710214293"/>
    <s v="PT GENERASI MUDA VISIONER"/>
    <s v="ODP-PKS-FL/15"/>
    <s v="WO065650693"/>
    <m/>
    <m/>
    <m/>
    <n v="112.68331019999999"/>
    <n v="-7.9638188000000003"/>
    <s v="|MB10139|/PT GENERASI MUDA VISIONER/PIC LOKASI 082220666333 089519870326/adamahmad.bci@gmail.com"/>
    <s v="Sales Force DBS"/>
    <m/>
    <m/>
    <m/>
    <m/>
    <m/>
    <m/>
    <m/>
    <m/>
    <s v="Management Janji"/>
    <s v="2026-10-05 08:00:00|Tanggal pemasangan : 05 OKTOBER 2026 Jam pemasangan : pagi/siang Info Tambahan : Hubungi pelanggan dulu sebelum ke lokasi terima kasih|40010577|MYDITA"/>
    <s v="FCC"/>
    <d v="2026-03-10T11:39:58"/>
    <d v="2026-10-05T08:00:00"/>
    <m/>
    <s v="SURVEY_NEW_MANJA"/>
    <s v="SINGOSARI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8:00:00"/>
    <s v="2026-10-05 08:00:00|Tanggal pemasangan : 05 OKTOBER 2026 Jam pemasangan : pagi/siang Info Tambahan : Hubungi pelanggan dulu sebelum ke lokasi terima kasih|40010577|MYDITA"/>
    <m/>
    <m/>
    <m/>
    <e v="#NUM!"/>
    <e v="#NUM!"/>
    <x v="1"/>
    <x v="5"/>
  </r>
  <r>
    <n v="212"/>
    <n v="1002634487"/>
    <n v="3"/>
    <x v="1"/>
    <n v="5"/>
    <s v="KEDIRI"/>
    <s v="BLITAR"/>
    <s v="LDY"/>
    <s v="REG"/>
    <s v="AO"/>
    <s v="NEW SALES"/>
    <s v="1P INET"/>
    <s v="Completed (PS)"/>
    <s v="RBS-Regional 3"/>
    <d v="2026-10-13T10:37:41"/>
    <d v="2026-10-14T06:09:03"/>
    <n v="69409206"/>
    <m/>
    <n v="152734209045"/>
    <s v="SPBU 5466149"/>
    <s v="ODP-LDY-FE/46"/>
    <s v="WO066313879"/>
    <m/>
    <m/>
    <m/>
    <n v="112.24482399999999"/>
    <n v="-8.2864350000000009"/>
    <s v="|MN00385|MYIA-036959823377/POI/Agung Suyono/085217500719/pt.citraselatanagung@gmail.com"/>
    <s v="MYIB_ASSISTANT"/>
    <m/>
    <m/>
    <m/>
    <m/>
    <m/>
    <m/>
    <m/>
    <m/>
    <s v="Management Janji"/>
    <s v="2026-10-14 08:00:00 | Tanggal pemasangan: 14/10//2026 Jam pemasangan : pagi/siang Info Tambahan : Hubungi pelanggan dulu sebelum ke lokasi. terima kasih"/>
    <s v="FCC"/>
    <s v="13-10-2026 10:55:12"/>
    <d v="2026-10-14T08:00:00"/>
    <m/>
    <s v="PS"/>
    <s v="WLINGI"/>
    <s v="OCA"/>
    <n v="20261014"/>
    <s v="Completed"/>
    <s v="HSI Bisnis Bundling OCA Breach Checker Promo H2 2026 PSB 70% - 150 Mbps"/>
    <s v="INDIBIZ"/>
    <m/>
    <m/>
    <d v="2026-10-14T08:00:00"/>
    <s v="2026-10-14 08:00:00 | Tanggal pemasangan: 14/10//2026 Jam pemasangan : pagi/siang Info Tambahan : Hubungi pelanggan dulu sebelum ke lokasi. terima kasih"/>
    <n v="2026"/>
    <n v="10"/>
    <n v="14"/>
    <d v="2026-10-14T00:00:00"/>
    <n v="-0.33333333333575865"/>
    <x v="0"/>
    <x v="6"/>
  </r>
  <r>
    <n v="213"/>
    <n v="1002622541"/>
    <n v="3"/>
    <x v="1"/>
    <n v="5"/>
    <s v="KEDIRI"/>
    <s v="BLITAR"/>
    <s v="SNT"/>
    <s v="REG"/>
    <s v="AO"/>
    <s v="NEW SALES"/>
    <s v="1P INET"/>
    <s v="Completed (PS)"/>
    <s v="RBS-Regional 3"/>
    <d v="2026-10-05T13:56:40"/>
    <d v="2026-10-05T17:43:55"/>
    <n v="69404406"/>
    <m/>
    <n v="152736203849"/>
    <s v="GREENHOUSE MELON BLITAR"/>
    <s v="ODP-SNT-FL/02 FL/D01/02.01"/>
    <s v="WO065775734"/>
    <m/>
    <m/>
    <m/>
    <n v="112.057755"/>
    <n v="-8.0763940000000005"/>
    <s v="|MN01066|MYIA-001291389196/POI/SARIFATUL MUAWANAH/085848007248/sembilu25@icloud.com"/>
    <s v="MYIB_ASSISTANT"/>
    <m/>
    <m/>
    <m/>
    <m/>
    <m/>
    <m/>
    <m/>
    <m/>
    <s v="Management Janji"/>
    <s v="2026-10-06 11:00:00 | No HP : 085848007248 No Alt : - M Janji : 06 Oktober 2026 Jam Pasang : Pagi / Siang Note : hubungi pelanggan jika ingin kelokasi "/>
    <s v="FCC"/>
    <d v="2026-05-10T14:25:44"/>
    <d v="2026-10-06T11:00:00"/>
    <m/>
    <s v="PS"/>
    <s v="X"/>
    <s v="NO ADDON"/>
    <n v="20261005"/>
    <s v="Completed"/>
    <s v="HSI Bisnis Promo Hari Pelanggan Nasional PSB 70% - 200 Mbps"/>
    <s v="INDIBIZ"/>
    <m/>
    <m/>
    <d v="2026-10-06T11:00:00"/>
    <s v="2026-10-06 11:00:00 | No HP : 085848007248 No Alt : - M Janji : 06 Oktober 2026 Jam Pasang : Pagi / Siang Note : hubungi pelanggan jika ingin kelokasi "/>
    <n v="2026"/>
    <n v="10"/>
    <n v="5"/>
    <d v="2026-10-05T00:00:00"/>
    <n v="-1.4583333333357587"/>
    <x v="0"/>
    <x v="6"/>
  </r>
  <r>
    <n v="214"/>
    <n v="1002628438"/>
    <n v="3"/>
    <x v="1"/>
    <n v="5"/>
    <s v="KEDIRI"/>
    <s v="BLITAR"/>
    <s v="SNT"/>
    <s v="REG"/>
    <s v="AO"/>
    <s v="NEW SALES"/>
    <s v="1P INET"/>
    <s v="Completed (PS)"/>
    <s v="RBS-Regional 3"/>
    <d v="2026-10-08T16:56:41"/>
    <d v="2026-10-09T20:59:19"/>
    <n v="69406826"/>
    <m/>
    <n v="152736204026"/>
    <s v="TOKO BERKAH WAHYU WIJAYA"/>
    <s v="ODP-SNT-FF/28 FF/D04/28.01"/>
    <s v="WO066039554"/>
    <m/>
    <m/>
    <m/>
    <n v="112.103182"/>
    <n v="-7.9956040000000002"/>
    <s v="|MN02734|MYIA-071508557013/POI/SUNARMI/081999377770/jusintan179@tmails.net"/>
    <s v="MYIB_ASSISTANT"/>
    <m/>
    <m/>
    <m/>
    <m/>
    <m/>
    <m/>
    <m/>
    <m/>
    <s v="Management Janji"/>
    <s v="2026-10-09 15:00:00 |  M Janji : (09/10/2026) jam Pasang : 09:00 Note : hubungi pelanggan jika ingin kelokasi  "/>
    <s v="FCC"/>
    <d v="2026-08-10T17:25:16"/>
    <d v="2026-10-09T15:00:00"/>
    <m/>
    <s v="PS"/>
    <s v="X"/>
    <s v="NO ADDON"/>
    <n v="20261009"/>
    <s v="Completed"/>
    <s v="HSI Bisnis Promo Hari Pelanggan Nasional PSB 70% - 150 Mbps"/>
    <s v="INDIBIZ"/>
    <m/>
    <m/>
    <d v="2026-10-09T15:00:00"/>
    <s v="2026-10-09 15:00:00 |  M Janji : (09/10/2026) jam Pasang : 09:00 Note : hubungi pelanggan jika ingin kelokasi  "/>
    <n v="2026"/>
    <n v="10"/>
    <n v="9"/>
    <d v="2026-10-09T00:00:00"/>
    <n v="-0.625"/>
    <x v="0"/>
    <x v="6"/>
  </r>
  <r>
    <n v="215"/>
    <n v="1002632487"/>
    <n v="3"/>
    <x v="1"/>
    <n v="5"/>
    <s v="KEDIRI"/>
    <s v="BLITAR"/>
    <s v="SNT"/>
    <s v="REG"/>
    <s v="AO"/>
    <s v="NEW SALES"/>
    <s v="1P INET"/>
    <s v="Completed (PS)"/>
    <s v="RBS-Regional 3"/>
    <d v="2026-10-12T10:55:39"/>
    <d v="2026-10-13T10:46:31"/>
    <n v="69408493"/>
    <m/>
    <n v="152736204029"/>
    <s v="SINARENGAN COFFEE"/>
    <s v="ODP-SNT-FA/18 FA/D02/18.01"/>
    <s v="WO066239699"/>
    <m/>
    <m/>
    <m/>
    <n v="112.071659"/>
    <n v="-8.0636969999999994"/>
    <s v="|MN02734|MYIA-000215433393/POI/RISMA BELLA AYU EYDA PUTRI/081234579725/rismabella25@tmails.net"/>
    <s v="MYIB_ASSISTANT"/>
    <m/>
    <m/>
    <m/>
    <m/>
    <m/>
    <m/>
    <m/>
    <m/>
    <s v="Management Janji"/>
    <s v="2026-10-13 08:00:00 | M Janji : (13/10/2026) jam Pasang : 09:00 Note : hubungi pelanggan jika ingin kelokasi"/>
    <s v="FCC"/>
    <d v="2026-12-10T11:40:30"/>
    <d v="2026-10-13T08:00:00"/>
    <m/>
    <s v="PS"/>
    <s v="X"/>
    <s v="NO ADDON"/>
    <n v="20261013"/>
    <s v="Completed"/>
    <s v="HSI Bisnis Promo Hari Pelanggan Nasional PSB 70% - 75 Mbps"/>
    <s v="INDIBIZ"/>
    <m/>
    <m/>
    <d v="2026-10-13T08:00:00"/>
    <s v="2026-10-13 08:00:00 | M Janji : (13/10/2026) jam Pasang : 09:00 Note : hubungi pelanggan jika ingin kelokasi"/>
    <n v="2026"/>
    <n v="10"/>
    <n v="13"/>
    <d v="2026-10-13T00:00:00"/>
    <n v="-0.33333333333575865"/>
    <x v="0"/>
    <x v="6"/>
  </r>
  <r>
    <n v="216"/>
    <n v="1002618740"/>
    <n v="3"/>
    <x v="1"/>
    <n v="5"/>
    <s v="KEDIRI"/>
    <s v="BLITAR"/>
    <s v="WGI"/>
    <s v="REG"/>
    <s v="AO"/>
    <s v="NEW SALES"/>
    <s v="1P INET"/>
    <s v="Completed (PS)"/>
    <s v="RBS-Regional 3"/>
    <d v="2026-10-01T17:34:35"/>
    <d v="2026-10-02T13:37:19"/>
    <n v="69402633"/>
    <m/>
    <n v="152737202990"/>
    <s v="SPBU 54.661.43 YALA"/>
    <s v="ODP-WGI-FE/16 FE/D02/16.01"/>
    <s v="WO065522382"/>
    <m/>
    <m/>
    <m/>
    <n v="112.282687"/>
    <n v="-8.1238980000000005"/>
    <s v="|MN00385|MYIA-075793586391/POI/yudha dwi pristianto/085755252087/spbuduren4@gmail.com"/>
    <s v="MYIB_ASSISTANT"/>
    <m/>
    <m/>
    <m/>
    <m/>
    <m/>
    <m/>
    <m/>
    <m/>
    <s v="Management Janji"/>
    <s v="2026-10-02 15:00:00 | telp :085755252087 alt ;  manja : pagi / siang 02/10/2026 hub sebelum ke lokasi"/>
    <s v="FCC"/>
    <d v="2026-01-10T17:40:21"/>
    <d v="2026-10-02T15:00:00"/>
    <m/>
    <s v="PS"/>
    <s v="WLINGI"/>
    <s v="OCA"/>
    <n v="20261002"/>
    <s v="Completed"/>
    <s v="HSI Bisnis Bundling OCA Breach Checker Promo 2026 PSB 70% - 50 Mbps"/>
    <s v="INDIBIZ"/>
    <m/>
    <m/>
    <d v="2026-10-02T15:00:00"/>
    <s v="2026-10-02 15:00:00 | telp :085755252087 alt ;  manja : pagi / siang 02/10/2026 hub sebelum ke lokasi"/>
    <n v="2026"/>
    <n v="10"/>
    <n v="2"/>
    <d v="2026-10-02T00:00:00"/>
    <n v="-0.625"/>
    <x v="0"/>
    <x v="6"/>
  </r>
  <r>
    <n v="217"/>
    <n v="1002624647"/>
    <n v="3"/>
    <x v="1"/>
    <n v="5"/>
    <s v="KEDIRI"/>
    <s v="BLITAR"/>
    <s v="WGI"/>
    <s v="REG"/>
    <s v="AO"/>
    <s v="NEW SALES"/>
    <s v="1P INET"/>
    <s v="Completed (PS)"/>
    <s v="RBS-Regional 3"/>
    <d v="2026-10-06T14:52:40"/>
    <d v="2026-10-06T18:53:59"/>
    <n v="69405198"/>
    <m/>
    <n v="152737203167"/>
    <s v="PT. Asa Jaya Berkah"/>
    <s v="ODP-WGI-FA/72 FA/D05/72.01"/>
    <s v="WO065867164"/>
    <m/>
    <m/>
    <m/>
    <n v="112.286918"/>
    <n v="-8.0895279999999996"/>
    <s v="|MN00385|MYIA-027179405196/POI/Wachid sunarto/085745406001/asajayaberkah@gmail.com"/>
    <s v="MYIB_ASSISTANT"/>
    <m/>
    <m/>
    <m/>
    <m/>
    <m/>
    <m/>
    <m/>
    <m/>
    <s v="Management Janji"/>
    <s v="2026-10-07 11:00:00 | Nama PIC : Ibu Adin No HP : 085745406001 No Alt : - M Janji : 7 Okt 2026 Jam Pasang : Pagi / Siang Note : hubungi pelanggan jika ingin kelokasi"/>
    <s v="FCC"/>
    <d v="2026-06-10T14:55:39"/>
    <d v="2026-10-07T11:00:00"/>
    <m/>
    <s v="PS"/>
    <s v="WLINGI"/>
    <s v="OCA"/>
    <n v="20261006"/>
    <s v="Completed"/>
    <s v="HSI Bisnis Basic Bundling OCA Breach Checker PSB 70% Promo - 100 Mbps"/>
    <s v="INDIBIZ"/>
    <m/>
    <m/>
    <d v="2026-10-07T11:00:00"/>
    <s v="2026-10-07 11:00:00 | Nama PIC : Ibu Adin No HP : 085745406001 No Alt : - M Janji : 7 Okt 2026 Jam Pasang : Pagi / Siang Note : hubungi pelanggan jika ingin kelokasi"/>
    <n v="2026"/>
    <n v="10"/>
    <n v="6"/>
    <d v="2026-10-06T00:00:00"/>
    <n v="-1.4583333333357587"/>
    <x v="0"/>
    <x v="6"/>
  </r>
  <r>
    <n v="218"/>
    <n v="1002627906"/>
    <n v="3"/>
    <x v="1"/>
    <n v="5"/>
    <s v="KEDIRI"/>
    <s v="BLITAR"/>
    <s v="WGI"/>
    <s v="REG"/>
    <s v="AO"/>
    <s v="NEW SALES"/>
    <s v="1P INET"/>
    <s v="Completed (PS)"/>
    <s v="RBS-Regional 3"/>
    <d v="2026-10-08T14:38:35"/>
    <d v="2026-10-09T12:41:37"/>
    <n v="69406586"/>
    <m/>
    <n v="152737203168"/>
    <s v="CV. WAHYU JAYA"/>
    <s v="ODP-WGI-FN/08 FN/D01/08.01"/>
    <s v="WO066020881"/>
    <m/>
    <m/>
    <m/>
    <n v="112.30763899999999"/>
    <n v="-8.0578339999999997"/>
    <s v="|MN00385|MYIA-042931378206/POI/Nur Agnes ayu setyowati/088983560609/wantechindonesiajaya@gmail.com"/>
    <s v="MYIB_ASSISTANT"/>
    <m/>
    <m/>
    <m/>
    <m/>
    <m/>
    <m/>
    <m/>
    <m/>
    <s v="Management Janji"/>
    <s v="2026-10-10 11:00:00 | CV. WAHYU JAYA 088983560609"/>
    <s v="FCC"/>
    <d v="2026-08-10T14:40:19"/>
    <d v="2026-10-10T11:00:00"/>
    <m/>
    <s v="PS"/>
    <s v="WLINGI"/>
    <s v="OCA"/>
    <n v="20261009"/>
    <s v="Completed"/>
    <s v="HSI Bisnis Bundling OCA Breach Checker Promo 2026 PSB 70% - 100 Mbps"/>
    <s v="INDIBIZ"/>
    <m/>
    <m/>
    <d v="2026-10-10T11:00:00"/>
    <s v="2026-10-10 11:00:00 | CV. WAHYU JAYA 088983560609"/>
    <n v="2026"/>
    <n v="10"/>
    <n v="9"/>
    <d v="2026-10-09T00:00:00"/>
    <n v="-1.4583333333357587"/>
    <x v="0"/>
    <x v="6"/>
  </r>
  <r>
    <n v="219"/>
    <n v="1002620821"/>
    <n v="3"/>
    <x v="1"/>
    <n v="5"/>
    <s v="KEDIRI"/>
    <s v="TULUNGAGUNG"/>
    <s v="NGU"/>
    <s v="REG"/>
    <s v="AO"/>
    <s v="NEW SALES"/>
    <s v="1P INET"/>
    <s v="Completed (PS)"/>
    <s v="RBS-Regional 3"/>
    <d v="2026-10-03T10:25:34"/>
    <d v="2026-10-03T17:02:53"/>
    <n v="69403511"/>
    <m/>
    <n v="152637211616"/>
    <s v="WARKOP REDJO"/>
    <s v="ODP-NGU-FD/60 FD/D07/60.01"/>
    <s v="WO065632920"/>
    <m/>
    <m/>
    <m/>
    <n v="111.991340853273"/>
    <n v="-8.1386068885492904"/>
    <s v="MD|MYDB-20261002270199|DC20015/MC20183|WARKOP REDJO|085704390478"/>
    <s v="MYDIGIBIZPARTNER"/>
    <m/>
    <m/>
    <m/>
    <m/>
    <m/>
    <m/>
    <m/>
    <m/>
    <s v="Management Janji"/>
    <s v="2026-10-04 08:00:00 | Tanggal pemasangan : 04 OKTOBER 2026 Jam pemasangan : pagi/siang Info Tambahan : Hubungi pelanggan dulu sebelum ke lokasi terima kasih"/>
    <s v="FCC"/>
    <d v="2026-03-10T10:40:11"/>
    <d v="2026-10-04T08:00:00"/>
    <m/>
    <s v="PS"/>
    <s v="TULUNGAGUNG"/>
    <s v="NO ADDON"/>
    <n v="20261003"/>
    <s v="Completed"/>
    <s v="HSI Bisnis Promo Hari Pelanggan Nasional PSB 70% - 100 Mbps Dual Band"/>
    <s v="INDIBIZ"/>
    <m/>
    <m/>
    <d v="2026-10-04T08:00:00"/>
    <s v="2026-10-04 08:00:00 | Tanggal pemasangan : 04 OKTOBER 2026 Jam pemasangan : pagi/siang Info Tambahan : Hubungi pelanggan dulu sebelum ke lokasi terima kasih"/>
    <n v="2026"/>
    <n v="10"/>
    <n v="3"/>
    <d v="2026-10-03T00:00:00"/>
    <n v="-1.3333333333357587"/>
    <x v="0"/>
    <x v="6"/>
  </r>
  <r>
    <n v="220"/>
    <n v="1002626571"/>
    <n v="3"/>
    <x v="1"/>
    <n v="5"/>
    <s v="KEDIRI"/>
    <s v="TULUNGAGUNG"/>
    <s v="NGU"/>
    <s v="REG"/>
    <s v="AO"/>
    <s v="NEW SALES"/>
    <s v="1P INET"/>
    <s v="Completed (PS)"/>
    <s v="RBS-Regional 3"/>
    <d v="2026-10-07T15:29:34"/>
    <d v="2026-10-08T16:06:48"/>
    <n v="69406011"/>
    <m/>
    <n v="152637211619"/>
    <s v="Marrem Jamur Tulungagung"/>
    <s v="ODP-NGU-FE/46 FE/D03/46.01"/>
    <s v="WO065951986"/>
    <m/>
    <m/>
    <m/>
    <n v="112.058847"/>
    <n v="-8.1209959000000005"/>
    <s v="|MN02428|MYIA-012180280333/POI/Sri Muhayati/085736779444/srimuhayati253@gmail.com"/>
    <s v="MYIB_ASSISTANT"/>
    <m/>
    <m/>
    <m/>
    <m/>
    <m/>
    <m/>
    <m/>
    <m/>
    <s v="Management Janji"/>
    <s v="2026-10-08 15:00:00 | Tanggal pemasangan: 08/10/2026 Jam pemasangan : pagi / siang Info Tambahan : Hubungi pelanggan dulu sebelum ke lokasi. terima kasih"/>
    <s v="FCC"/>
    <d v="2026-07-10T15:55:12"/>
    <d v="2026-10-08T15:00:00"/>
    <m/>
    <s v="PS"/>
    <s v="TULUNGAGUNG"/>
    <s v="OCA"/>
    <n v="20261008"/>
    <s v="Completed"/>
    <s v="HSI Bisnis Basic Bundling OCA Breach Checker Promo H2 2026 PSB 70% - 50 Mbps"/>
    <s v="INDIBIZ"/>
    <m/>
    <m/>
    <d v="2026-10-08T15:00:00"/>
    <s v="2026-10-08 15:00:00 | Tanggal pemasangan: 08/10/2026 Jam pemasangan : pagi / siang Info Tambahan : Hubungi pelanggan dulu sebelum ke lokasi. terima kasih"/>
    <n v="2026"/>
    <n v="10"/>
    <n v="8"/>
    <d v="2026-10-08T00:00:00"/>
    <n v="-0.625"/>
    <x v="0"/>
    <x v="6"/>
  </r>
  <r>
    <n v="221"/>
    <n v="1002627130"/>
    <n v="3"/>
    <x v="1"/>
    <n v="5"/>
    <s v="KEDIRI"/>
    <s v="TULUNGAGUNG"/>
    <s v="NGU"/>
    <s v="REG"/>
    <s v="AO"/>
    <s v="NEW SALES"/>
    <s v="1P INET"/>
    <s v="Completed (PS)"/>
    <s v="RBS-Regional 3"/>
    <d v="2026-10-08T08:56:41"/>
    <d v="2026-10-08T22:15:11"/>
    <n v="69406224"/>
    <m/>
    <n v="152637211986"/>
    <s v="Apotek K24"/>
    <s v="ODP-NGU-FJ/10 FJ/D02/10.01"/>
    <s v="WO065984093"/>
    <m/>
    <m/>
    <m/>
    <n v="112.0115211"/>
    <n v="-8.1042863999999994"/>
    <s v="|MN02428|MYIA-005333755850/POI/Ari Prihanani Kusumaningrum/081214573378/kontenmkmja@gmail.com"/>
    <s v="MYIB_ASSISTANT"/>
    <m/>
    <m/>
    <m/>
    <m/>
    <m/>
    <m/>
    <m/>
    <m/>
    <s v="Management Janji"/>
    <s v="2026-10-09 08:00:00 | Tanggal Pemasangan : 09 Oktober 2026 Jam Pemasangan : 08:00 15:00 Info Tambahan : Hubungi pelanggan dulu sebelum ke lokasi terimakasih"/>
    <s v="FCC"/>
    <d v="2026-08-10T09:25:47"/>
    <d v="2026-10-09T08:00:00"/>
    <m/>
    <s v="PS"/>
    <s v="TULUNGAGUNG"/>
    <s v="OCA"/>
    <n v="20261008"/>
    <s v="Completed"/>
    <s v="HSI Bisnis Bundling OCA Breach Checker Promo H2 2026 PSB 70% - 50 Mbps"/>
    <s v="INDIBIZ"/>
    <m/>
    <m/>
    <d v="2026-10-09T08:00:00"/>
    <s v="2026-10-09 08:00:00 | Tanggal Pemasangan : 09 Oktober 2026 Jam Pemasangan : 08:00 15:00 Info Tambahan : Hubungi pelanggan dulu sebelum ke lokasi terimakasih"/>
    <n v="2026"/>
    <n v="10"/>
    <n v="8"/>
    <d v="2026-10-08T00:00:00"/>
    <n v="-1.3333333333357587"/>
    <x v="0"/>
    <x v="6"/>
  </r>
  <r>
    <n v="222"/>
    <n v="1002621375"/>
    <n v="3"/>
    <x v="1"/>
    <n v="5"/>
    <s v="KEDIRI"/>
    <s v="TULUNGAGUNG"/>
    <s v="TUL"/>
    <s v="REG"/>
    <s v="AO"/>
    <s v="NEW SALES"/>
    <s v="1P INET"/>
    <s v="Completed (PS)"/>
    <s v="RBS-Regional 3"/>
    <d v="2026-10-04T12:58:40"/>
    <d v="2026-10-05T17:44:08"/>
    <n v="69403892"/>
    <m/>
    <n v="152606246698"/>
    <s v="PT INDAH CIPTA SEJAHTERA ABADI BERSAMA"/>
    <s v="ODP-TUL-FAH/11 FAH/D02/11.01"/>
    <s v="WO065703818"/>
    <m/>
    <m/>
    <m/>
    <n v="111.93372298032"/>
    <n v="-8.0174769243447894"/>
    <s v="MD|MYDB-20261003270240|DC20015/MC20183|PT INDAH CIPTA SEJAHTERA ABADI BERSAMA|081222797986"/>
    <s v="MYDIGIBIZPARTNER"/>
    <m/>
    <m/>
    <m/>
    <m/>
    <m/>
    <m/>
    <m/>
    <m/>
    <s v="Management Janji"/>
    <s v="2026-10-05 11:00:00 | Nama Pic : bu INDAH  No Hp Pic : 081222797986 No alt : - Jam Pemasangan : pagi  Tanggal Pemasangan : 5 Oktober 2026"/>
    <s v="FCC"/>
    <d v="2026-04-10T13:10:49"/>
    <d v="2026-10-05T11:00:00"/>
    <m/>
    <s v="PS"/>
    <s v="TULUNGAGUNG"/>
    <s v="NO ADDON"/>
    <n v="20261005"/>
    <s v="Completed"/>
    <s v="HSI Bisnis Promo Hari Pelanggan Nasional PSB 70% - 50 Mbps"/>
    <s v="INDIBIZ"/>
    <m/>
    <m/>
    <d v="2026-10-05T11:00:00"/>
    <s v="2026-10-05 11:00:00 | Nama Pic : bu INDAH  No Hp Pic : 081222797986 No alt : - Jam Pemasangan : pagi  Tanggal Pemasangan : 5 Oktober 2026"/>
    <n v="2026"/>
    <n v="10"/>
    <n v="5"/>
    <d v="2026-10-05T00:00:00"/>
    <n v="-0.45833333333575865"/>
    <x v="0"/>
    <x v="6"/>
  </r>
  <r>
    <n v="223"/>
    <n v="1002621302"/>
    <n v="3"/>
    <x v="1"/>
    <n v="5"/>
    <s v="KEDIRI"/>
    <s v="TULUNGAGUNG"/>
    <s v="TUL"/>
    <s v="REG"/>
    <s v="AO"/>
    <s v="NEW SALES"/>
    <m/>
    <s v="Completed (PS)"/>
    <s v="RBS-Regional 3"/>
    <d v="2026-10-04T10:42:40"/>
    <d v="2026-10-05T16:15:38"/>
    <n v="69403845"/>
    <s v="-"/>
    <n v="-152606246697"/>
    <s v="EDO RENTAL PS3"/>
    <s v="ODP-TUL-FN/42"/>
    <s v="WO065760111"/>
    <m/>
    <m/>
    <m/>
    <n v="111.893053650856"/>
    <n v="-8.0677154444563897"/>
    <s v="MN02803| EDO RENTAL PS3/081337133002/edodwie00@gmail.com/50mbps basic diskon 70%"/>
    <s v="Sales Force DCS"/>
    <m/>
    <m/>
    <m/>
    <m/>
    <m/>
    <m/>
    <m/>
    <m/>
    <s v="Management Janji"/>
    <s v="2026-10-06 08:00:00|Nama : BP EDO DWIE ANJASMORO  No Hp : 081337133002 No Alt :  Tgl Pemasangan : 06 Oktober 2026 Interval : PAGI  Note : Hubungi pelanggan terlebih dahulu|40000798|MYDITA"/>
    <s v="FCC"/>
    <d v="2026-04-10T10:54:49"/>
    <d v="2026-10-06T08:00:00"/>
    <m/>
    <s v="PS"/>
    <s v="TULUNGAGUNG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Nama : BP EDO DWIE ANJASMORO  No Hp : 081337133002 No Alt :  Tgl Pemasangan : 06 Oktober 2026 Interval : PAGI  Note : Hubungi pelanggan terlebih dahulu|40000798|MYDITA"/>
    <n v="2026"/>
    <n v="10"/>
    <n v="5"/>
    <d v="2026-10-05T00:00:00"/>
    <n v="-1.3333333333357587"/>
    <x v="0"/>
    <x v="6"/>
  </r>
  <r>
    <n v="224"/>
    <n v="1002623923"/>
    <n v="3"/>
    <x v="1"/>
    <n v="5"/>
    <s v="KEDIRI"/>
    <s v="TULUNGAGUNG"/>
    <s v="TUL"/>
    <s v="REG"/>
    <s v="AO"/>
    <s v="NEW SALES"/>
    <s v="1P INET"/>
    <s v="Completed (PS)"/>
    <s v="RBS-Regional 3"/>
    <d v="2026-10-06T10:56:39"/>
    <d v="2026-10-07T13:40:55"/>
    <n v="69404881"/>
    <m/>
    <n v="152606246705"/>
    <s v="SMA PGRI 1 TULUNGAGUNG"/>
    <s v="ODP-TUL-FL/26 FL/D03/26.01"/>
    <s v="WO065838635"/>
    <m/>
    <m/>
    <m/>
    <n v="111.913242"/>
    <n v="-8.0642049999999994"/>
    <s v="|MN02734|MYIA-069755140549/POI/TUTIK HISNIATI/08573280378/smapgri1ta@gmail.com"/>
    <s v="MYIB_ASSISTANT"/>
    <m/>
    <m/>
    <m/>
    <m/>
    <m/>
    <m/>
    <m/>
    <m/>
    <s v="Management Janji"/>
    <s v="2026-10-07 08:00:00 | Waktu pemasangan: 06 oktober 2026 Jam pemasangan : 08.00 - 12.00 Mohon hubungi pelanggan sebelum ke lokasi  Terima kasih "/>
    <s v="FCC"/>
    <d v="2026-06-10T11:25:05"/>
    <d v="2026-10-07T08:00:00"/>
    <m/>
    <s v="PS"/>
    <s v="TULUNGAGUNG"/>
    <s v="NO ADDON"/>
    <n v="20261007"/>
    <s v="Completed"/>
    <s v="HSI Bisnis Promo Hari Pelanggan Nasional PSB 70% - 50 Mbps"/>
    <s v="INDIBIZ"/>
    <m/>
    <m/>
    <d v="2026-10-07T08:00:00"/>
    <s v="2026-10-07 08:00:00 | Waktu pemasangan: 06 oktober 2026 Jam pemasangan : 08.00 - 12.00 Mohon hubungi pelanggan sebelum ke lokasi  Terima kasih "/>
    <n v="2026"/>
    <n v="10"/>
    <n v="7"/>
    <d v="2026-10-07T00:00:00"/>
    <n v="-0.33333333333575865"/>
    <x v="0"/>
    <x v="6"/>
  </r>
  <r>
    <n v="225"/>
    <n v="1002629363"/>
    <n v="3"/>
    <x v="1"/>
    <n v="5"/>
    <s v="KEDIRI"/>
    <s v="TULUNGAGUNG"/>
    <s v="TUL"/>
    <s v="REG"/>
    <s v="AO"/>
    <s v="NEW SALES"/>
    <s v="1P INET"/>
    <s v="Completed (PS)"/>
    <s v="RBS-Regional 3"/>
    <d v="2026-10-09T11:02:41"/>
    <d v="2026-10-09T16:42:18"/>
    <n v="69407212"/>
    <m/>
    <n v="152606246728"/>
    <s v="JAMUR MITRA SEJAHTERA"/>
    <s v="ODP-TUL-FAG/15 FAG/D02/15.01"/>
    <s v="WO066074880"/>
    <m/>
    <m/>
    <m/>
    <n v="111.958645060658"/>
    <n v="-8.0327761460935996"/>
    <s v="MD|MYDB-20261009270506|DC20015/MC20183|JAMUR MITRA SEJAHTERA|08125947279"/>
    <s v="MYDIGIBIZPARTNER"/>
    <m/>
    <m/>
    <m/>
    <m/>
    <m/>
    <m/>
    <m/>
    <m/>
    <s v="Management Janji"/>
    <s v="2026-10-10 08:00:00 | Tanggal: 10/10/2026 Jam Pasang: 08.00 - 12.00 Note: Hubungi sebelum ke lokasi, terimakasih.  "/>
    <s v="FCC"/>
    <d v="2026-09-10T11:25:12"/>
    <d v="2026-10-10T08:00:00"/>
    <m/>
    <s v="PS"/>
    <s v="TULUNGAGUNG"/>
    <s v="OCA"/>
    <n v="20261009"/>
    <s v="Completed"/>
    <s v="HSI Bisnis Bundling OCA Breach Checker Promo H2 2026 PSB 70% - 200 Mbps"/>
    <s v="INDIBIZ"/>
    <m/>
    <m/>
    <d v="2026-10-10T08:00:00"/>
    <s v="2026-10-10 08:00:00 | Tanggal: 10/10/2026 Jam Pasang: 08.00 - 12.00 Note: Hubungi sebelum ke lokasi, terimakasih.  "/>
    <n v="2026"/>
    <n v="10"/>
    <n v="9"/>
    <d v="2026-10-09T00:00:00"/>
    <n v="-1.3333333333357587"/>
    <x v="0"/>
    <x v="6"/>
  </r>
  <r>
    <n v="226"/>
    <n v="1002634827"/>
    <n v="3"/>
    <x v="1"/>
    <n v="5"/>
    <s v="KEDIRI"/>
    <s v="TULUNGAGUNG"/>
    <s v="TUL"/>
    <s v="REG"/>
    <s v="AO"/>
    <s v="NEW SALES"/>
    <s v="1P INET"/>
    <s v="Completed (PS)"/>
    <s v="RBS-Regional 3"/>
    <d v="2026-10-13T12:05:35"/>
    <d v="2026-10-13T17:45:34"/>
    <n v="69409317"/>
    <m/>
    <n v="152606246745"/>
    <s v="NOVATIC SKIN KLINIK"/>
    <s v="ODP-TUL-FL/53 FL/D06/53.01"/>
    <s v="WO066324123"/>
    <m/>
    <m/>
    <m/>
    <n v="111.9074001"/>
    <n v="-8.0620691999999998"/>
    <s v="|MN00418|MYIA-041794793910/POI/UNTARI DYAH RATNA/085725058369/udyahratna22@gmail.com"/>
    <s v="MYIB_ASSISTANT"/>
    <m/>
    <m/>
    <m/>
    <m/>
    <m/>
    <m/>
    <m/>
    <m/>
    <s v="Management Janji"/>
    <s v="2026-10-14 11:00:00 | Tanggal pemasangan: 14/10//2026 Jam pemasangan : pagi/siang Info Tambahan : Hubungi pelanggan dulu sebelum ke lokasi. terima kasih"/>
    <s v="FCC"/>
    <s v="13-10-2026 12:10:23"/>
    <d v="2026-10-14T11:00:00"/>
    <m/>
    <s v="PS"/>
    <s v="TULUNGAGUNG"/>
    <s v="NO ADDON"/>
    <n v="20261013"/>
    <s v="Completed"/>
    <s v="HSI Bisnis Promo Hari Pelanggan Nasional PSB 70% - 100 Mbps"/>
    <s v="INDIBIZ"/>
    <m/>
    <m/>
    <d v="2026-10-14T11:00:00"/>
    <s v="2026-10-14 11:00:00 | Tanggal pemasangan: 14/10//2026 Jam pemasangan : pagi/siang Info Tambahan : Hubungi pelanggan dulu sebelum ke lokasi. terima kasih"/>
    <n v="2026"/>
    <n v="10"/>
    <n v="13"/>
    <d v="2026-10-13T00:00:00"/>
    <n v="-1.4583333333357587"/>
    <x v="0"/>
    <x v="6"/>
  </r>
  <r>
    <n v="227"/>
    <n v="1002620356"/>
    <n v="3"/>
    <x v="1"/>
    <n v="5"/>
    <s v="KEDIRI"/>
    <s v="TULUNGAGUNG"/>
    <s v="TUL"/>
    <s v="REG"/>
    <s v="AO"/>
    <s v="NEW SALES"/>
    <s v="1P INET"/>
    <s v="MIA - INVALID SURVEY"/>
    <s v="RBS-Regional 3"/>
    <d v="2026-10-02T15:56:35"/>
    <d v="2026-10-03T05:23:04"/>
    <n v="69403273"/>
    <m/>
    <n v="152606246689"/>
    <s v="Barbershop Arafat"/>
    <s v="ODP-TUL-FM/32 FM/D04/32.01"/>
    <s v="WO065595258"/>
    <m/>
    <m/>
    <m/>
    <n v="111.91484490000001"/>
    <n v="-8.0690539000000001"/>
    <s v="MD|MYID-4042609300010|RBIZWINDY|Barbershop Arafat|085645425271"/>
    <s v="SOBIZ"/>
    <m/>
    <m/>
    <m/>
    <m/>
    <m/>
    <m/>
    <m/>
    <m/>
    <s v="Management Janji"/>
    <s v="2026-10-03 15:00:00 | Nama PIC : Bp Febri No HP : 085645425271 No Alt : - M Janji : 03 Okt 2026 Jam Pasang : Pagi / Siang Note : hubungi pelanggan jika ingin ke lokasi, terima kasih "/>
    <s v="FCC"/>
    <d v="2026-02-10T16:10:13"/>
    <d v="2026-10-03T15:00:00"/>
    <m/>
    <s v="SURVEY_NEW_MANJA"/>
    <s v="TULUNGAGUNG"/>
    <s v="NETMONK"/>
    <m/>
    <s v="MIE - INVALID SURVEY - Kendala Jalur/Rute Tarikan"/>
    <s v="HSI Bisnis Bundling Netmonk Promo H2 2026 PSB 70% - 50 Mbps"/>
    <s v="INDIBIZ"/>
    <m/>
    <m/>
    <d v="2026-10-03T15:00:00"/>
    <s v="2026-10-03 15:00:00 | Nama PIC : Bp Febri No HP : 085645425271 No Alt : - M Janji : 03 Okt 2026 Jam Pasang : Pagi / Siang Note : hubungi pelanggan jika ingin ke lokasi, terima kasih "/>
    <m/>
    <m/>
    <m/>
    <e v="#NUM!"/>
    <e v="#NUM!"/>
    <x v="1"/>
    <x v="6"/>
  </r>
  <r>
    <n v="228"/>
    <n v="1002631026"/>
    <n v="3"/>
    <x v="1"/>
    <n v="5"/>
    <s v="KEDIRI"/>
    <s v="TULUNGAGUNG"/>
    <s v="TUL"/>
    <s v="REG"/>
    <s v="AO"/>
    <s v="NEW SALES"/>
    <s v="1P INET"/>
    <s v="MIA - INVALID SURVEY"/>
    <s v="RBS-Regional 3"/>
    <d v="2026-10-10T15:04:36"/>
    <d v="2026-10-10T19:17:09"/>
    <n v="69407977"/>
    <m/>
    <n v="152606246737"/>
    <s v="PT. Artha Jaya Abadi Bersinar"/>
    <s v="ODP-TUL-FAE/96 FAE/D03/96.01"/>
    <s v="WO066163477"/>
    <m/>
    <m/>
    <m/>
    <n v="111.91283300000001"/>
    <n v="-7.9916390000000002"/>
    <s v="|MN00398|MYIA-067333551683/POI/Rendy Andika Saputra/082143180212/reansa1404@gmail.com"/>
    <s v="MYIB_ASSISTANT"/>
    <m/>
    <m/>
    <m/>
    <m/>
    <m/>
    <m/>
    <m/>
    <m/>
    <s v="Management Janji"/>
    <s v="2026-10-12 08:00:00 | Nama : BP RENDY ANDIKA SAPUTRA No Hp : 082143180212 No Hp Alternatif :  Tanggal : 12 Oktober 2026 Interval : PAGI  Note : Mohon hubungi pelanggan terlebih dahulu "/>
    <s v="FCC"/>
    <d v="2026-10-10T15:25:04"/>
    <d v="2026-10-12T08:00:00"/>
    <m/>
    <s v="SURVEY_NEW_MANJA"/>
    <s v="TULUNGAGUNG"/>
    <s v="NO ADDON"/>
    <m/>
    <s v="MIE - INVALID SURVEY - Kendala Perizinan/IKR-IKG"/>
    <s v="HSI Bisnis Promo Hari Pelanggan Nasional PSB 70% - 50 Mbps"/>
    <s v="INDIBIZ"/>
    <m/>
    <m/>
    <d v="2026-10-12T08:00:00"/>
    <s v="2026-10-12 08:00:00 | Nama : BP RENDY ANDIKA SAPUTRA No Hp : 082143180212 No Hp Alternatif :  Tanggal : 12 Oktober 2026 Interval : PAGI  Note : Mohon hubungi pelanggan terlebih dahulu "/>
    <m/>
    <m/>
    <m/>
    <e v="#NUM!"/>
    <e v="#NUM!"/>
    <x v="1"/>
    <x v="6"/>
  </r>
  <r>
    <n v="229"/>
    <n v="1002617286"/>
    <n v="3"/>
    <x v="1"/>
    <n v="5"/>
    <s v="KEDIRI"/>
    <s v="TULUNGAGUNG"/>
    <s v="TUL"/>
    <s v="REG"/>
    <s v="AO"/>
    <s v="NEW SALES"/>
    <s v="1P INET"/>
    <s v="CANCEL COMPLETED"/>
    <s v="RBS-Regional 3"/>
    <d v="2026-10-01T10:13:41"/>
    <d v="2026-10-03T22:59:16"/>
    <n v="69402140"/>
    <m/>
    <n v="152606246682"/>
    <s v="SDIT Daarussalam Tulungagung"/>
    <s v="ODP-TUL-FQ/11 FQ/D01/11.01"/>
    <s v="WO065467811"/>
    <m/>
    <m/>
    <m/>
    <n v="111.90527480095599"/>
    <n v="-8.0650980588810999"/>
    <s v="MD|MYDB-20260930270057|DB10005/MB10139|SDIT Daarussalam Tulungagung|081334782076"/>
    <s v="MYDIGIBIZPARTNER"/>
    <m/>
    <m/>
    <m/>
    <m/>
    <m/>
    <m/>
    <m/>
    <m/>
    <s v="Management Janji"/>
    <s v="2026-10-02 08:00:00 | Jam Pemasangan : 08:00 - 12.00 Tanggal Pemasangan :02/10/2026 Info Tambahan : Hubungi pelanggan sebelum datang ke lokasi "/>
    <s v="FCC"/>
    <d v="2026-01-10T10:25:19"/>
    <d v="2026-10-02T08:00:00"/>
    <m/>
    <s v="CANCEL"/>
    <s v="TULUNGAGUNG"/>
    <s v="NETMONK"/>
    <m/>
    <s v="Cancel Completed"/>
    <s v="HSI Bisnis Bundling Netmonk Promo H2 2026 PSB 70% - 50 Mbps"/>
    <s v="INDIBIZ"/>
    <m/>
    <s v="Cancel Completed"/>
    <d v="2026-10-02T08:00:00"/>
    <s v="2026-10-02 08:00:00 | Jam Pemasangan : 08:00 - 12.00 Tanggal Pemasangan :02/10/2026 Info Tambahan : Hubungi pelanggan sebelum datang ke lokasi "/>
    <m/>
    <m/>
    <m/>
    <e v="#NUM!"/>
    <e v="#NUM!"/>
    <x v="1"/>
    <x v="6"/>
  </r>
  <r>
    <n v="230"/>
    <n v="1002619658"/>
    <n v="3"/>
    <x v="1"/>
    <n v="5"/>
    <s v="KEDIRI"/>
    <s v="TULUNGAGUNG"/>
    <s v="TUL"/>
    <s v="REG"/>
    <s v="AO"/>
    <s v="NEW SALES"/>
    <m/>
    <s v="CANCEL COMPLETED"/>
    <s v="RBS-Regional 3"/>
    <d v="2026-10-02T12:28:19"/>
    <d v="2026-10-02T17:04:04"/>
    <n v="69403019"/>
    <m/>
    <n v="152606246517"/>
    <s v="Edo Gamming"/>
    <s v="ODP-TUL-FV/24"/>
    <m/>
    <m/>
    <m/>
    <m/>
    <n v="111.894285678863"/>
    <n v="-8.0674879426031794"/>
    <s v="MN02803|Edo Gamming/081337133002/edodwie00@gmail.com/PSB 20MB BUNDLING NETMONK PSB 150K/DEO AR"/>
    <s v="Sales Force DBS"/>
    <m/>
    <m/>
    <m/>
    <m/>
    <m/>
    <m/>
    <m/>
    <m/>
    <m/>
    <m/>
    <m/>
    <d v="2026-02-10T12:55:31"/>
    <m/>
    <m/>
    <s v="REJECT_FCC"/>
    <s v="TULUNGAGUNG"/>
    <s v="NETMONK"/>
    <m/>
    <s v="DECLINE : Decline - Batal Order Novin Dwigo Prayudha 4096137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Novin Dwigo Prayudha 40961371|MYDITA"/>
    <m/>
    <m/>
    <m/>
    <m/>
    <m/>
    <e v="#NUM!"/>
    <e v="#NUM!"/>
    <x v="1"/>
    <x v="6"/>
  </r>
  <r>
    <n v="231"/>
    <n v="1002620919"/>
    <n v="3"/>
    <x v="1"/>
    <n v="5"/>
    <s v="KEDIRI"/>
    <s v="TULUNGAGUNG"/>
    <s v="TUL"/>
    <s v="REG"/>
    <s v="AO"/>
    <s v="NEW SALES"/>
    <m/>
    <s v="CANCEL COMPLETED"/>
    <s v="RBS-Regional 3"/>
    <d v="2026-10-03T12:12:24"/>
    <d v="2026-10-15T13:33:26"/>
    <n v="69403543"/>
    <m/>
    <n v="152606246690"/>
    <s v="EDO GAMMING"/>
    <s v="ODP-TUL-FV/10"/>
    <m/>
    <m/>
    <m/>
    <m/>
    <n v="111.893085837364"/>
    <n v="-8.0677189853402798"/>
    <s v="MN02803;PSB INDIBIZ 1P 320RB;081337133002;edodwie00@gmail.com;https://maps.app.goo.gl/6x3HT48qKG76UmU37?g_st=ic"/>
    <s v="Sales Force DBS"/>
    <m/>
    <m/>
    <m/>
    <m/>
    <m/>
    <m/>
    <m/>
    <m/>
    <m/>
    <m/>
    <m/>
    <d v="2026-03-10T12:25:43"/>
    <m/>
    <m/>
    <s v="REJECT_FCC"/>
    <s v="TULUNGAGUNG"/>
    <s v="NO ADDON"/>
    <m/>
    <s v="DECLINE : Decline - Batal Order EVI PUSPITA EKASARI 40931150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s v="DECLINE : Decline - Batal Order EVI PUSPITA EKASARI 40931150|MYDITA"/>
    <m/>
    <m/>
    <m/>
    <m/>
    <m/>
    <e v="#NUM!"/>
    <e v="#NUM!"/>
    <x v="1"/>
    <x v="6"/>
  </r>
  <r>
    <n v="232"/>
    <n v="1002619957"/>
    <n v="3"/>
    <x v="1"/>
    <n v="5"/>
    <s v="KEDIRI"/>
    <s v="BLITAR"/>
    <s v="BLR"/>
    <s v="REG"/>
    <s v="AO"/>
    <s v="NEW SALES"/>
    <s v="1P INET"/>
    <s v="Completed (PS)"/>
    <s v="RBS-Regional 3"/>
    <d v="2026-10-02T14:16:39"/>
    <d v="2026-10-03T14:26:21"/>
    <n v="69403144"/>
    <m/>
    <n v="152730235859"/>
    <s v="SMA DARUL FALAH"/>
    <s v="ODP-BLR-FBS/43 FBS/D05/43.01"/>
    <s v="WO065580005"/>
    <m/>
    <m/>
    <m/>
    <n v="112.2589758"/>
    <n v="-8.1243128000000002"/>
    <s v="|MC20057|MYIA-028555763567/POI/Achmad Abi Ubadidillah/085791616129/abi.ubaidillah11@gmail.com"/>
    <s v="MYIB_ASSISTANT"/>
    <m/>
    <m/>
    <m/>
    <m/>
    <m/>
    <m/>
    <m/>
    <m/>
    <s v="Management Janji"/>
    <s v="2026-10-03 11:00:00 | M Janji : 03/10/2026 Jam Pasang : Pagi jam 8 NoteÃ‚Â :  hubungi terlebih dahulu sebelum kelokasi  "/>
    <s v="FCC"/>
    <d v="2026-02-10T14:39:55"/>
    <d v="2026-10-03T11:00:00"/>
    <m/>
    <s v="PS"/>
    <s v="X"/>
    <s v="NO ADDON"/>
    <n v="20261003"/>
    <s v="Completed"/>
    <s v="HSI Bisnis Promo Hari Pelanggan Nasional PSB 70% - 75 Mbps"/>
    <s v="INDIBIZ"/>
    <m/>
    <m/>
    <d v="2026-10-03T11:00:00"/>
    <s v="2026-10-03 11:00:00 | M Janji : 03/10/2026 Jam Pasang : Pagi jam 8 NoteÃ‚Â :  hubungi terlebih dahulu sebelum kelokasi  "/>
    <n v="2026"/>
    <n v="10"/>
    <n v="3"/>
    <d v="2026-10-03T00:00:00"/>
    <n v="-0.45833333333575865"/>
    <x v="0"/>
    <x v="6"/>
  </r>
  <r>
    <n v="233"/>
    <n v="1002620520"/>
    <n v="3"/>
    <x v="1"/>
    <n v="5"/>
    <s v="KEDIRI"/>
    <s v="BLITAR"/>
    <s v="BLR"/>
    <s v="REG"/>
    <s v="AO"/>
    <s v="NEW SALES"/>
    <s v="1P INET"/>
    <s v="Completed (PS)"/>
    <s v="RBS-Regional 3"/>
    <d v="2026-10-02T17:01:39"/>
    <d v="2026-10-03T19:31:00"/>
    <n v="69403336"/>
    <m/>
    <n v="152730235864"/>
    <s v="PT. ASA JAYA BERKAH"/>
    <s v="ODP-BLR-FL/18 FL/D02/18.01"/>
    <s v="WO065602774"/>
    <m/>
    <m/>
    <m/>
    <n v="112.195503090279"/>
    <n v="-8.0827403309527295"/>
    <s v="|MN00385|MYIA-051170865240/POI/wachid sunarto/085745406001/asajayaberkah@yahoo.com"/>
    <s v="MYIB_ASSISTANT"/>
    <m/>
    <m/>
    <m/>
    <m/>
    <m/>
    <m/>
    <m/>
    <m/>
    <s v="Management Janji"/>
    <s v="2026-10-03 15:00:00 | Jam Pemasangan : 08:00 - 12.00 Tanggal Pemasangan : SABTU 03 OKTOBER 2026 Info Tambahan : Hubungi pelanggan sebelum datang ke lokasi"/>
    <s v="FCC"/>
    <d v="2026-02-10T17:11:15"/>
    <d v="2026-10-03T15:00:00"/>
    <m/>
    <s v="PS"/>
    <s v="X"/>
    <s v="NO ADDON"/>
    <n v="20261003"/>
    <s v="Completed"/>
    <s v="HSI Bisnis Promo Hari Pelanggan Nasional PSB 70% - 100 Mbps"/>
    <s v="INDIBIZ"/>
    <m/>
    <m/>
    <d v="2026-10-03T15:00:00"/>
    <s v="2026-10-03 15:00:00 | Jam Pemasangan : 08:00 - 12.00 Tanggal Pemasangan : SABTU 03 OKTOBER 2026 Info Tambahan : Hubungi pelanggan sebelum datang ke lokasi"/>
    <n v="2026"/>
    <n v="10"/>
    <n v="3"/>
    <d v="2026-10-03T00:00:00"/>
    <n v="-0.625"/>
    <x v="0"/>
    <x v="6"/>
  </r>
  <r>
    <n v="234"/>
    <n v="1002621598"/>
    <n v="3"/>
    <x v="1"/>
    <n v="5"/>
    <s v="KEDIRI"/>
    <s v="BLITAR"/>
    <s v="BLR"/>
    <s v="REG"/>
    <s v="AO"/>
    <s v="NEW SALES"/>
    <s v="1P INET"/>
    <s v="Completed (PS)"/>
    <s v="RBS-Regional 3"/>
    <d v="2026-10-05T08:35:40"/>
    <d v="2026-10-06T16:31:14"/>
    <n v="69404037"/>
    <m/>
    <n v="152730235881"/>
    <s v="PT. MODERNA TEHNIK PERKASA (Kantor Pusat)"/>
    <s v="ODP-BLR-FAF/31 FAF/D02/31.01"/>
    <s v="WO065737050"/>
    <m/>
    <m/>
    <m/>
    <n v="112.15760714823401"/>
    <n v="-8.10727050232002"/>
    <s v="|MN00385|MYIA-012226393594/POI/oky nigel/0857488273363/modernatehnikperkasa1@gmail.com"/>
    <s v="MYIB_ASSISTANT"/>
    <m/>
    <m/>
    <m/>
    <m/>
    <m/>
    <m/>
    <m/>
    <m/>
    <s v="Management Janji"/>
    <s v="2026-10-06 08:00:00 | No HP : 0857488273363 No Alt : - M Janji : 06 Oktober 2026 Jam Pasang : Pagi / Siang Note : hubungi pelanggan jika ingin kelokasi "/>
    <s v="FCC"/>
    <d v="2026-05-10T08:40:40"/>
    <d v="2026-10-06T08:00:00"/>
    <m/>
    <s v="PS"/>
    <s v="X"/>
    <s v="OCA"/>
    <n v="20261006"/>
    <s v="Completed"/>
    <s v="HSI Bisnis Bundling OCA Breach Checker Promo 2026 PSB 70% - 150 Mbps"/>
    <s v="INDIBIZ"/>
    <m/>
    <m/>
    <d v="2026-10-06T08:00:00"/>
    <s v="2026-10-06 08:00:00 | No HP : 0857488273363 No Alt : - M Janji : 06 Oktober 2026 Jam Pasang : Pagi / Siang Note : hubungi pelanggan jika ingin kelokasi "/>
    <n v="2026"/>
    <n v="10"/>
    <n v="6"/>
    <d v="2026-10-06T00:00:00"/>
    <n v="-0.33333333333575865"/>
    <x v="0"/>
    <x v="6"/>
  </r>
  <r>
    <n v="235"/>
    <n v="1002636628"/>
    <n v="3"/>
    <x v="1"/>
    <n v="5"/>
    <s v="KEDIRI"/>
    <s v="BLITAR"/>
    <s v="BLR"/>
    <s v="REG"/>
    <s v="AO"/>
    <s v="NEW SALES"/>
    <s v="1P INET"/>
    <s v="Completed (PS)"/>
    <s v="RBS-Regional 3"/>
    <d v="2026-10-14T12:16:36"/>
    <d v="2026-10-15T16:15:30"/>
    <n v="69410040"/>
    <m/>
    <n v="152730235945"/>
    <s v="Mail Audio Blitar"/>
    <s v="ODP-BLR-FAA/55 FAA/D06/55.01"/>
    <s v="WO066397617"/>
    <m/>
    <m/>
    <m/>
    <n v="112.146074"/>
    <n v="-8.0993460000000006"/>
    <s v="|MN00385|MYIA-049570868391/POI/dayatullah/085770370295/badotmusic@gmail.com"/>
    <s v="MYIB_ASSISTANT"/>
    <m/>
    <m/>
    <m/>
    <m/>
    <m/>
    <m/>
    <m/>
    <m/>
    <s v="Management Janji"/>
    <s v="2026-10-15 11:00:00 | Tanggal Pemasangan : 15 Oktober 2026 Jam pemasangan : 08.00 12.00 Info Tambahan : Hubungi pelanggan dulu sebelum ke lokasi terima kasih."/>
    <s v="FCC"/>
    <s v="14-10-2026 12:24:54"/>
    <d v="2026-10-15T11:00:00"/>
    <m/>
    <s v="PS"/>
    <s v="X"/>
    <s v="NO ADDON"/>
    <n v="20261015"/>
    <s v="Completed"/>
    <s v="HSI Bisnis Basic Promo Hari Pelanggan Nasional PSB 70% - 50 Mbps"/>
    <s v="INDIBIZ"/>
    <m/>
    <m/>
    <d v="2026-10-15T11:00:00"/>
    <s v="2026-10-15 11:00:00 | Tanggal Pemasangan : 15 Oktober 2026 Jam pemasangan : 08.00 12.00 Info Tambahan : Hubungi pelanggan dulu sebelum ke lokasi terima kasih."/>
    <n v="2026"/>
    <n v="10"/>
    <n v="15"/>
    <d v="2026-10-15T00:00:00"/>
    <n v="-0.45833333333575865"/>
    <x v="0"/>
    <x v="6"/>
  </r>
  <r>
    <n v="236"/>
    <n v="1002636704"/>
    <n v="3"/>
    <x v="1"/>
    <n v="5"/>
    <s v="KEDIRI"/>
    <s v="BLITAR"/>
    <s v="BLR"/>
    <s v="REG"/>
    <s v="AO"/>
    <s v="NEW SALES"/>
    <s v="1P INET"/>
    <s v="Completed (PS)"/>
    <s v="RBS-Regional 3"/>
    <d v="2026-10-14T12:54:35"/>
    <d v="2026-10-14T17:40:26"/>
    <n v="69410079"/>
    <m/>
    <n v="152730235946"/>
    <s v="LPK MANABU INSAN MULIA"/>
    <s v="ODP-BLR-FBZ/18 FBZ/D02/18.01"/>
    <s v="WO066401464"/>
    <m/>
    <m/>
    <m/>
    <n v="112.153120972216"/>
    <n v="-8.1237073161390398"/>
    <s v="MD|MYDB-20261014270743|DN00001/MN00419|LPK MANABU INSAN MULIA|085735716222"/>
    <s v="MYDIGIBIZPARTNER"/>
    <m/>
    <m/>
    <m/>
    <m/>
    <m/>
    <m/>
    <m/>
    <m/>
    <s v="Management Janji"/>
    <s v="2026-10-15 11:00:00 | Tanggal Pemasangan : 15 Oktober 2026 Jam pemasangan : 08.00 12.00 Info Tambahan : Hubungi pelanggan dulu sebelum ke lokasi terima kasih."/>
    <s v="FCC"/>
    <s v="14-10-2026 12:55:15"/>
    <d v="2026-10-15T11:00:00"/>
    <m/>
    <s v="PS"/>
    <s v="X"/>
    <s v="NO ADDON"/>
    <n v="20261014"/>
    <s v="Completed"/>
    <s v="HSI Bisnis Promo Hari Pelanggan Nasional PSB 70% - 50 Mbps"/>
    <s v="INDIBIZ"/>
    <m/>
    <m/>
    <d v="2026-10-15T11:00:00"/>
    <s v="2026-10-15 11:00:00 | Tanggal Pemasangan : 15 Oktober 2026 Jam pemasangan : 08.00 12.00 Info Tambahan : Hubungi pelanggan dulu sebelum ke lokasi terima kasih."/>
    <n v="2026"/>
    <n v="10"/>
    <n v="14"/>
    <d v="2026-10-14T00:00:00"/>
    <n v="-1.4583333333357587"/>
    <x v="0"/>
    <x v="6"/>
  </r>
  <r>
    <n v="237"/>
    <n v="1002628216"/>
    <n v="3"/>
    <x v="2"/>
    <n v="4"/>
    <s v="MAGELANG"/>
    <s v="KEBUMEN"/>
    <s v="GOM"/>
    <s v="REG"/>
    <s v="AO"/>
    <s v="NEW SALES"/>
    <s v="1P INET"/>
    <s v="Completed (PS)"/>
    <s v="RBS-Regional 3"/>
    <d v="2026-10-08T16:11:34"/>
    <d v="2026-10-09T14:11:58"/>
    <n v="69406733"/>
    <m/>
    <n v="146140112415"/>
    <s v="SPPG SEMPOR - Kbm"/>
    <s v="ODP-GOM-FAM/030 FAM/D04/030.01"/>
    <s v="WO066034518"/>
    <m/>
    <m/>
    <m/>
    <n v="109.4991311"/>
    <n v="-7.5775895999999996"/>
    <s v="|MN00664|MYIA-059686999530/POI/Daryanto/082226771111/sppgsempor27@gmail.com"/>
    <s v="MYIB_ASSISTANT"/>
    <m/>
    <m/>
    <m/>
    <m/>
    <m/>
    <m/>
    <m/>
    <m/>
    <s v="Management Janji"/>
    <s v="2026-10-11 08:00:00 | Tanggal pemasangan: 09/10/2026 Jam pemasangan : siang Info Tambahan : Hubungi pelanggan dulu sebelum ke lokasi terima kasih."/>
    <s v="FCC"/>
    <d v="2026-08-10T16:25:42"/>
    <d v="2026-10-11T08:00:00"/>
    <m/>
    <s v="PS"/>
    <s v="GOMBONG"/>
    <s v="NO ADDON"/>
    <n v="20261009"/>
    <s v="Completed"/>
    <s v="HSI Bisnis Basic Promo Hari Pelanggan Nasional PSB 70% - 100 Mbps Dual Band"/>
    <s v="INDIBIZ"/>
    <m/>
    <m/>
    <d v="2026-10-11T08:00:00"/>
    <s v="2026-10-11 08:00:00 | Tanggal pemasangan: 09/10/2026 Jam pemasangan : siang Info Tambahan : Hubungi pelanggan dulu sebelum ke lokasi terima kasih."/>
    <n v="2026"/>
    <n v="10"/>
    <n v="9"/>
    <d v="2026-10-09T00:00:00"/>
    <n v="-2.3333333333357587"/>
    <x v="0"/>
    <x v="7"/>
  </r>
  <r>
    <n v="238"/>
    <n v="1002633297"/>
    <n v="3"/>
    <x v="2"/>
    <n v="4"/>
    <s v="MAGELANG"/>
    <s v="KEBUMEN"/>
    <s v="GOM"/>
    <s v="REG"/>
    <s v="AO"/>
    <s v="NEW SALES"/>
    <s v="1P INET"/>
    <s v="Completed (PS)"/>
    <s v="RBS-Regional 3"/>
    <d v="2026-10-12T15:02:38"/>
    <d v="2026-10-13T17:05:51"/>
    <n v="69408772"/>
    <m/>
    <n v="146140112425"/>
    <s v="SEKOLAH DASAR NEGERI 1 KARANGGDUWUR NEW"/>
    <s v="ODP-GOM-FAP/065 FAP/D04/065.01"/>
    <s v="WO066268739"/>
    <m/>
    <m/>
    <m/>
    <n v="109.40616"/>
    <n v="-7.7500210000000003"/>
    <s v="|MN00662|MYIA-028122784437/POI/SRI HARYANI/085329494223/satukarangduwur@gmail.com"/>
    <s v="MYIB_ASSISTANT"/>
    <m/>
    <m/>
    <m/>
    <m/>
    <m/>
    <m/>
    <m/>
    <m/>
    <s v="Management Janji"/>
    <s v="2026-10-14 11:00:00 | Tanggal : 13 Oktober 2026 Jam : pagi siang Hubungi pelanggan sebelum ke lokasi "/>
    <s v="FCC"/>
    <d v="2026-12-10T15:25:51"/>
    <d v="2026-10-14T11:00:00"/>
    <m/>
    <s v="PS"/>
    <s v="GOMBONG"/>
    <s v="NO ADDON"/>
    <n v="20261013"/>
    <s v="Completed"/>
    <s v="HSI Bisnis Basic Promo Hari Pelanggan Nasional PSB 70% - 50 Mbps"/>
    <s v="INDIBIZ"/>
    <m/>
    <m/>
    <d v="2026-10-14T11:00:00"/>
    <s v="2026-10-14 11:00:00 | Tanggal : 13 Oktober 2026 Jam : pagi siang Hubungi pelanggan sebelum ke lokasi "/>
    <n v="2026"/>
    <n v="10"/>
    <n v="13"/>
    <d v="2026-10-13T00:00:00"/>
    <n v="-1.4583333333357587"/>
    <x v="0"/>
    <x v="7"/>
  </r>
  <r>
    <n v="239"/>
    <n v="1002636676"/>
    <n v="3"/>
    <x v="2"/>
    <n v="4"/>
    <s v="MAGELANG"/>
    <s v="KEBUMEN"/>
    <s v="GOM"/>
    <s v="REG"/>
    <s v="AO"/>
    <s v="NEW SALES"/>
    <s v="1P INET"/>
    <s v="Completed (PS)"/>
    <s v="RBS-Regional 3"/>
    <d v="2026-10-14T12:41:41"/>
    <d v="2026-10-15T13:41:48"/>
    <n v="69410097"/>
    <m/>
    <n v="146140112428"/>
    <s v="SEKOLAH DASAR NEGERI PURWODADI KANTOR"/>
    <s v="ODP-GOM-FAD/019 FAD/D02/019.01"/>
    <s v="WO066400278"/>
    <m/>
    <m/>
    <m/>
    <n v="109.52082299999999"/>
    <n v="-7.6846139999999998"/>
    <s v="|MN00662|MYIA-003488087410/POI/Rokhim parmuji haryanti/085293608688/purwodadisdn2021@gmail.com"/>
    <s v="MYIB_ASSISTANT"/>
    <m/>
    <m/>
    <m/>
    <m/>
    <m/>
    <m/>
    <m/>
    <m/>
    <s v="Management Janji"/>
    <s v="2026-10-15 11:00:00 | Nama : BU ROKHIM PAMUJI HARYANTI No Hp : 085293608688 No Hp Alternatif :  Tanggal : 15 Oktober 2026 Interval : PAGI  Note : Mohon hubungi pelanggan terlebih dahulu"/>
    <s v="FCC"/>
    <s v="14-10-2026 12:54:45"/>
    <d v="2026-10-15T11:00:00"/>
    <m/>
    <s v="PS"/>
    <s v="GOMBONG"/>
    <s v="NO ADDON"/>
    <n v="20261015"/>
    <s v="Completed"/>
    <s v="HSI Bisnis Basic Promo Hari Pelanggan Nasional PSB 70% - 50 Mbps"/>
    <s v="INDIBIZ"/>
    <m/>
    <m/>
    <d v="2026-10-15T11:00:00"/>
    <s v="2026-10-15 11:00:00 | Nama : BU ROKHIM PAMUJI HARYANTI No Hp : 085293608688 No Hp Alternatif :  Tanggal : 15 Oktober 2026 Interval : PAGI  Note : Mohon hubungi pelanggan terlebih dahulu"/>
    <n v="2026"/>
    <n v="10"/>
    <n v="15"/>
    <d v="2026-10-15T00:00:00"/>
    <n v="-0.45833333333575865"/>
    <x v="0"/>
    <x v="7"/>
  </r>
  <r>
    <n v="240"/>
    <n v="1002634938"/>
    <n v="3"/>
    <x v="2"/>
    <n v="4"/>
    <s v="MAGELANG"/>
    <s v="KEBUMEN"/>
    <s v="GOM"/>
    <s v="REG"/>
    <s v="AO"/>
    <s v="NEW SALES"/>
    <s v="1P INET"/>
    <s v="7 | OSS - PROVISIONING ISSUED"/>
    <s v="RBS-Regional 3"/>
    <d v="2026-10-13T13:08:35"/>
    <d v="2026-10-14T11:13:31"/>
    <n v="69409385"/>
    <m/>
    <n v="146140112427"/>
    <s v="MI MUHAMMADIYAH"/>
    <s v="ODP-GOM-FAD/043 FAD/D07/043.01"/>
    <s v="WO066330534"/>
    <m/>
    <m/>
    <m/>
    <n v="109.503471"/>
    <n v="-7.6610259999999997"/>
    <s v="|MN00662|MYIA-008242095859/POI/Wahyu/085229773778/mim.madureso@gmail.com"/>
    <s v="MYIB_ASSISTANT"/>
    <m/>
    <m/>
    <m/>
    <m/>
    <m/>
    <m/>
    <m/>
    <m/>
    <s v="Management Janji"/>
    <s v="2026-10-14 11:00:00 | Nama PIC : Wahyu No HP : 085229773778 Alt :  Tgl Pemasangan : 14 Oktober 2026 Interval : PAGI / SIANG Note : Hubungi pelanggan terlebih dahulu"/>
    <s v="FCC"/>
    <s v="13-10-2026 13:25:28"/>
    <d v="2026-10-14T11:00:00"/>
    <m/>
    <s v="PI"/>
    <s v="GOMBONG"/>
    <s v="NO ADDON"/>
    <m/>
    <s v="Provisioning Issued"/>
    <s v="HSI Bisnis Basic Khusus Winback PSB 70% - 100 Mbps"/>
    <s v="INDIBIZ"/>
    <m/>
    <m/>
    <d v="2026-10-14T11:00:00"/>
    <s v="2026-10-14 11:00:00 | Nama PIC : Wahyu No HP : 085229773778 Alt :  Tgl Pemasangan : 14 Oktober 2026 Interval : PAGI / SIANG Note : Hubungi pelanggan terlebih dahulu"/>
    <m/>
    <m/>
    <m/>
    <e v="#NUM!"/>
    <e v="#NUM!"/>
    <x v="1"/>
    <x v="7"/>
  </r>
  <r>
    <n v="241"/>
    <n v="1002629923"/>
    <n v="3"/>
    <x v="2"/>
    <n v="4"/>
    <s v="MAGELANG"/>
    <s v="KEBUMEN"/>
    <s v="KAK"/>
    <s v="REG"/>
    <s v="AO"/>
    <s v="NEW SALES"/>
    <s v="1P INET"/>
    <s v="Completed (PS)"/>
    <s v="RBS-Regional 3"/>
    <d v="2026-10-09T14:31:36"/>
    <d v="2026-10-10T13:03:56"/>
    <n v="69407448"/>
    <m/>
    <n v="141177105470"/>
    <s v="SPPG PETANAHAN KRGGADUNG"/>
    <s v="ODP-KAK-FAG/160 FAG/D11/160.01"/>
    <s v="WO066095156"/>
    <m/>
    <m/>
    <m/>
    <n v="109.58526639999999"/>
    <n v="-7.7667143999999899"/>
    <s v="|MN00664|MYIA-051413914474/POI/Daryani/087788908407/sppgpetanahankaranggadung@gmail.com"/>
    <s v="MYIB_ASSISTANT"/>
    <m/>
    <m/>
    <m/>
    <m/>
    <m/>
    <m/>
    <m/>
    <m/>
    <s v="Management Janji"/>
    <s v="2026-10-10 11:00:00 | M Janji : (10/10/2026) jam Pasang : 09:00 Note : hubungi pelanggan jika ingin kelokasi  "/>
    <s v="FCC"/>
    <d v="2026-09-10T14:40:29"/>
    <d v="2026-10-10T11:00:00"/>
    <m/>
    <s v="PS"/>
    <s v="GOMBONG"/>
    <s v="NO ADDON"/>
    <n v="20261010"/>
    <s v="Completed"/>
    <s v="HSI Bisnis Basic Promo Hari Pelanggan Nasional PSB 70% - 100 Mbps"/>
    <s v="INDIBIZ"/>
    <m/>
    <m/>
    <d v="2026-10-10T11:00:00"/>
    <s v="2026-10-10 11:00:00 | M Janji : (10/10/2026) jam Pasang : 09:00 Note : hubungi pelanggan jika ingin kelokasi  "/>
    <n v="2026"/>
    <n v="10"/>
    <n v="10"/>
    <d v="2026-10-10T00:00:00"/>
    <n v="-0.45833333333575865"/>
    <x v="0"/>
    <x v="7"/>
  </r>
  <r>
    <n v="242"/>
    <n v="1002637138"/>
    <n v="3"/>
    <x v="2"/>
    <n v="4"/>
    <s v="MAGELANG"/>
    <s v="KEBUMEN"/>
    <s v="KAK"/>
    <s v="REG"/>
    <s v="AO"/>
    <s v="NEW SALES"/>
    <s v="1P INET"/>
    <s v="Completed (PS)"/>
    <s v="RBS-Regional 3"/>
    <d v="2026-10-14T15:29:40"/>
    <d v="2026-10-15T12:08:30"/>
    <n v="69410262"/>
    <m/>
    <n v="141177105584"/>
    <s v="KANTOR DESA CANDI KECAMATAN KARANGANYAR KEBUMEN"/>
    <s v="ODP-KAK-FAC/010"/>
    <s v="WO066420261"/>
    <m/>
    <m/>
    <m/>
    <n v="109.583875536918"/>
    <n v="-7.6266233260935898"/>
    <s v="|MN02495|MYIA-096877075449/POI/LARAS SIWI WARDHANI/082138849551/wardanilaras@gmail.com"/>
    <s v="MYIB_ASSISTANT"/>
    <m/>
    <m/>
    <m/>
    <m/>
    <m/>
    <m/>
    <m/>
    <m/>
    <s v="Management Janji"/>
    <s v="2026-10-15 15:00:00 | Jam pemasangan : 12.00 Info Tambahan : Hubungi pelanggan dulu sebelum ke lokasi terimakasih  "/>
    <s v="FCC"/>
    <s v="14-10-2026 15:39:52"/>
    <d v="2026-10-15T15:00:00"/>
    <m/>
    <s v="PS"/>
    <s v="GOMBONG"/>
    <s v="NO ADDON"/>
    <n v="20261015"/>
    <s v="Completed"/>
    <s v="HSI Bisnis Promo Hari Pelanggan Nasional PSB 70% - 100 Mbps"/>
    <s v="INDIBIZ"/>
    <m/>
    <m/>
    <d v="2026-10-15T15:00:00"/>
    <s v="2026-10-15 15:00:00 | Jam pemasangan : 12.00 Info Tambahan : Hubungi pelanggan dulu sebelum ke lokasi terimakasih  "/>
    <n v="2026"/>
    <n v="10"/>
    <n v="15"/>
    <d v="2026-10-15T00:00:00"/>
    <n v="-0.625"/>
    <x v="0"/>
    <x v="7"/>
  </r>
  <r>
    <n v="243"/>
    <n v="1002626689"/>
    <n v="3"/>
    <x v="2"/>
    <n v="4"/>
    <s v="MAGELANG"/>
    <s v="KEBUMEN"/>
    <s v="KBM"/>
    <s v="REG"/>
    <s v="AO"/>
    <s v="NEW SALES"/>
    <s v="1P INET"/>
    <s v="Completed (PS)"/>
    <s v="RBS-Regional 3"/>
    <d v="2026-10-07T16:01:40"/>
    <d v="2026-10-09T10:50:43"/>
    <n v="69406051"/>
    <m/>
    <n v="142141120376"/>
    <s v="SDIT Al Madinah"/>
    <s v="ODP-KBM-FAC/060 FAC/D05/060.01"/>
    <s v="WO065955866"/>
    <m/>
    <m/>
    <m/>
    <n v="109.67054"/>
    <n v="-7.6745599999999996"/>
    <s v="|MB00449|MYIA-060295935400/POI/bapak/087737911190/ahmadyasin794@gmail.com"/>
    <s v="MYIB_ASSISTANT"/>
    <m/>
    <m/>
    <m/>
    <m/>
    <m/>
    <m/>
    <m/>
    <m/>
    <s v="Management Janji"/>
    <s v="2026-10-08 15:00:00 | Tanggal pemasangan : 08 OKTOBER 2026 Jam pemasangan : pagi/siang Info Tambahan : Hubungi pelanggan dulu sebelum ke lokasi terima kasih"/>
    <s v="FCC"/>
    <d v="2026-07-10T16:10:22"/>
    <d v="2026-10-08T15:00:00"/>
    <m/>
    <s v="PS"/>
    <s v="X"/>
    <s v="NO ADDON"/>
    <n v="20261009"/>
    <s v="Completed"/>
    <s v="HSI Bisnis Promo Hari Pelanggan Nasional PSB 70% - 50 Mbps"/>
    <s v="INDIBIZ"/>
    <m/>
    <m/>
    <d v="2026-10-08T15:00:00"/>
    <s v="2026-10-08 15:00:00 | Tanggal pemasangan : 08 OKTOBER 2026 Jam pemasangan : pagi/siang Info Tambahan : Hubungi pelanggan dulu sebelum ke lokasi terima kasih"/>
    <n v="2026"/>
    <n v="10"/>
    <n v="9"/>
    <d v="2026-10-09T00:00:00"/>
    <n v="0.375"/>
    <x v="0"/>
    <x v="7"/>
  </r>
  <r>
    <n v="244"/>
    <n v="1002632713"/>
    <n v="3"/>
    <x v="2"/>
    <n v="4"/>
    <s v="MAGELANG"/>
    <s v="KEBUMEN"/>
    <s v="KBM"/>
    <s v="REG"/>
    <s v="AO"/>
    <s v="NEW SALES"/>
    <s v="1P INET"/>
    <s v="Completed (PS)"/>
    <s v="RBS-Regional 3"/>
    <d v="2026-10-12T11:56:35"/>
    <d v="2026-10-13T13:02:53"/>
    <n v="69408557"/>
    <m/>
    <n v="142141120392"/>
    <s v="YAYASAN PENDIDIKAN SMP IT AR"/>
    <s v="ODP-KBM-FAG/062 FAG/D02/062.01"/>
    <s v="WO066247377"/>
    <m/>
    <m/>
    <m/>
    <n v="109.636905"/>
    <n v="-7.6793269999999998"/>
    <s v="|MN00662|MYIA-011624393006/POI/Agil Ponco/085842652437/smpitarrisalah.kbm@gmail.com"/>
    <s v="MYIB_ASSISTANT"/>
    <m/>
    <m/>
    <m/>
    <m/>
    <m/>
    <m/>
    <m/>
    <m/>
    <s v="Management Janji"/>
    <s v="2026-10-13 08:00:00 | Nama PIC : BAPAK AGIL No HP : 085842652437 Alt :  M Janji : (SELASA/13/OKTOBER/2026) jam Pasang : 09:00 Note : hubungi pelanggan jika ingin kelokasi"/>
    <s v="FCC"/>
    <d v="2026-12-10T12:25:16"/>
    <d v="2026-10-13T08:00:00"/>
    <m/>
    <s v="PS"/>
    <s v="X"/>
    <s v="NO ADDON"/>
    <n v="20261013"/>
    <s v="Completed"/>
    <s v="HSI Bisnis Basic PSB 70% - 150 Mbps"/>
    <s v="INDIBIZ"/>
    <m/>
    <m/>
    <d v="2026-10-13T08:00:00"/>
    <s v="2026-10-13 08:00:00 | Nama PIC : BAPAK AGIL No HP : 085842652437 Alt :  M Janji : (SELASA/13/OKTOBER/2026) jam Pasang : 09:00 Note : hubungi pelanggan jika ingin kelokasi"/>
    <n v="2026"/>
    <n v="10"/>
    <n v="13"/>
    <d v="2026-10-13T00:00:00"/>
    <n v="-0.33333333333575865"/>
    <x v="0"/>
    <x v="7"/>
  </r>
  <r>
    <n v="245"/>
    <n v="1002637383"/>
    <n v="3"/>
    <x v="2"/>
    <n v="4"/>
    <s v="MAGELANG"/>
    <s v="KEBUMEN"/>
    <s v="KBM"/>
    <s v="REG"/>
    <s v="AO"/>
    <s v="NEW SALES"/>
    <s v="1P INET"/>
    <s v="Completed (PS)"/>
    <s v="RBS-Regional 3"/>
    <d v="2026-10-14T16:59:35"/>
    <d v="2026-10-15T11:20:34"/>
    <n v="69410353"/>
    <m/>
    <n v="142141120410"/>
    <s v="MTS SIDOMORO"/>
    <s v="ODP-KBM-FBK/039"/>
    <s v="WO066428856"/>
    <m/>
    <m/>
    <m/>
    <n v="109.6795005"/>
    <n v="-7.7172200999999996"/>
    <s v="|MN00664|MYIA-083897358188/POI/Malikhatun/085900467460/malikhatun62@guru.smk.belajar.id"/>
    <s v="MYIB_ASSISTANT"/>
    <m/>
    <m/>
    <m/>
    <m/>
    <m/>
    <m/>
    <m/>
    <m/>
    <s v="Management Janji"/>
    <s v="2026-10-16 15:00:00 | Tanggal Pemasangan : 16 Oktober 2026 Jam pemasangan : 08.00 12.00 Info Tambahan : Hubungi pelanggan dulu sebelum ke lokasi terima kasih."/>
    <s v="FCC"/>
    <s v="14-10-2026 17:10:14"/>
    <d v="2026-10-16T15:00:00"/>
    <m/>
    <s v="PS"/>
    <s v="X"/>
    <s v="NO ADDON"/>
    <n v="20261015"/>
    <s v="Completed"/>
    <s v="HSI Bisnis Basic Promo Hari Pelanggan Nasional PSB 70% - 75 Mbps"/>
    <s v="INDIBIZ"/>
    <m/>
    <m/>
    <d v="2026-10-16T15:00:00"/>
    <s v="2026-10-16 15:00:00 | Tanggal Pemasangan : 16 Oktober 2026 Jam pemasangan : 08.00 12.00 Info Tambahan : Hubungi pelanggan dulu sebelum ke lokasi terima kasih."/>
    <n v="2026"/>
    <n v="10"/>
    <n v="15"/>
    <d v="2026-10-15T00:00:00"/>
    <n v="-1.625"/>
    <x v="0"/>
    <x v="7"/>
  </r>
  <r>
    <n v="246"/>
    <n v="1002638910"/>
    <n v="3"/>
    <x v="2"/>
    <n v="4"/>
    <s v="MAGELANG"/>
    <s v="KEBUMEN"/>
    <s v="KBM"/>
    <s v="REG"/>
    <s v="AO"/>
    <s v="NEW SALES"/>
    <m/>
    <s v="MYCX - SEND OPEN PAPERLESS"/>
    <s v="RBS-Regional 3"/>
    <d v="2026-10-15T15:27:18"/>
    <d v="2026-10-15T15:30:21"/>
    <n v="69410976"/>
    <m/>
    <n v="142141120411"/>
    <s v="SEKRETARIAT IDI KEBUMEN"/>
    <s v="ODP-KBM-FAP/009"/>
    <m/>
    <m/>
    <m/>
    <m/>
    <n v="109.662676797567"/>
    <n v="-7.6956871808244403"/>
    <s v="AMRBS/402718/AMY NURHAYATI/R3/MAGELANG/PSB HSI BISNIS 1S 50 MBPS PROMO HARI PELANGGAN 1:1/Arbangatun/ 085225421346; 0813-2713-0692/idikebumen2020@gmail.com"/>
    <s v="Amex"/>
    <m/>
    <m/>
    <m/>
    <m/>
    <m/>
    <m/>
    <m/>
    <m/>
    <m/>
    <m/>
    <m/>
    <s v="15-10-2026 15:40:25"/>
    <m/>
    <m/>
    <s v="INPROGRESS_SC"/>
    <s v="X"/>
    <s v="NO ADDON"/>
    <m/>
    <s v="SEND PAPERLESS OPEN"/>
    <s v="- SP_NOSS;SP_NOSS ~ Internet NOSS Multispeed Network[0]  - SP_NOSS;SP_NOSS ~ Internet NOSS Multispeed Network[0]  - E25060;E25060 ~ ES25 - Paket HSI Bisnis (HSIE) Khusus Winback 2.0[0]  - E25060~null~E25060_UNL;UNL ~ Internet-Link Unlimited Internet Usage"/>
    <s v="INDIBIZ"/>
    <m/>
    <m/>
    <m/>
    <m/>
    <m/>
    <m/>
    <m/>
    <e v="#NUM!"/>
    <e v="#NUM!"/>
    <x v="1"/>
    <x v="7"/>
  </r>
  <r>
    <n v="247"/>
    <n v="1002628737"/>
    <n v="3"/>
    <x v="2"/>
    <n v="4"/>
    <s v="MAGELANG"/>
    <s v="PURWOREJJO"/>
    <s v="KTA"/>
    <s v="REG"/>
    <s v="AO"/>
    <s v="NEW SALES"/>
    <s v="1P INET"/>
    <s v="Completed (PS)"/>
    <s v="RBS-Regional 3"/>
    <d v="2026-10-09T07:59:35"/>
    <d v="2026-10-13T13:16:04"/>
    <n v="69406955"/>
    <m/>
    <n v="146142107657"/>
    <s v="LEMBAGA PELATIHAN KERJA JAPAN"/>
    <s v="ODP-KTA-FAA/026"/>
    <s v="WO066057562"/>
    <m/>
    <m/>
    <m/>
    <n v="109.90255000000001"/>
    <n v="-7.720548"/>
    <s v="|MN00662|MYIA-047639281668/POI/Faroqi/08133220036/farokyjls@gmail.com"/>
    <s v="MYIB_ASSISTANT"/>
    <m/>
    <m/>
    <m/>
    <m/>
    <m/>
    <m/>
    <m/>
    <m/>
    <s v="Management Janji"/>
    <s v="2026-10-13 08:00:00 | Tanggal: 13/10/2026 Jam Pasang: 08.00 - 12.00 Note: Hubungi sebelum ke lokasi, terimakasih"/>
    <s v="FCC"/>
    <d v="2026-09-10T08:10:40"/>
    <d v="2026-10-13T08:00:00"/>
    <m/>
    <s v="PS"/>
    <s v="KUTOARJO"/>
    <s v="NO ADDON"/>
    <n v="20261013"/>
    <s v="Completed"/>
    <s v="HSI Bisnis Basic Promo Hari Pelanggan Nasional PSB 70% - 75 Mbps"/>
    <s v="INDIBIZ"/>
    <m/>
    <m/>
    <d v="2026-10-13T08:00:00"/>
    <s v="2026-10-13 08:00:00 | Tanggal: 13/10/2026 Jam Pasang: 08.00 - 12.00 Note: Hubungi sebelum ke lokasi, terimakasih"/>
    <n v="2026"/>
    <n v="10"/>
    <n v="13"/>
    <d v="2026-10-13T00:00:00"/>
    <n v="-0.33333333333575865"/>
    <x v="0"/>
    <x v="7"/>
  </r>
  <r>
    <n v="248"/>
    <n v="1002637233"/>
    <n v="3"/>
    <x v="2"/>
    <n v="4"/>
    <s v="MAGELANG"/>
    <s v="PURWOREJJO"/>
    <s v="KTA"/>
    <s v="REG"/>
    <s v="AO"/>
    <s v="NEW SALES"/>
    <s v="1P INET"/>
    <s v="Completed (PS)"/>
    <s v="RBS-Regional 3"/>
    <d v="2026-10-14T16:04:40"/>
    <d v="2026-10-15T14:15:04"/>
    <n v="69410305"/>
    <m/>
    <n v="146142107707"/>
    <s v="MBG TAPEN"/>
    <s v="ODP-KTA-FAQ/014 FAQ/D04/014.01"/>
    <s v="WO066423592"/>
    <m/>
    <m/>
    <m/>
    <n v="109.82136989999999"/>
    <n v="-7.7033569000000002"/>
    <s v="|MN01685|MYIA-051335886087/POI/ROWIYANTO BASUKI/085227149955/rowiyanto742@gmail.com"/>
    <s v="MYIB_ASSISTANT"/>
    <m/>
    <m/>
    <m/>
    <m/>
    <m/>
    <m/>
    <m/>
    <m/>
    <s v="Management Janji"/>
    <s v="2026-10-15 15:00:00 | M Janji : (15/10/2026) jam Pasang : 09:00 Note : hubungi pelanggan jika ingin kelokasi"/>
    <s v="FCC"/>
    <s v="14-10-2026 16:10:17"/>
    <d v="2026-10-15T15:00:00"/>
    <m/>
    <s v="PS"/>
    <s v="KUTOARJO"/>
    <s v="NO ADDON"/>
    <n v="20261015"/>
    <s v="Completed"/>
    <s v="HSI Bisnis Promo Hari Pelanggan Nasional PSB 70% - 50 Mbps"/>
    <s v="INDIBIZ"/>
    <m/>
    <m/>
    <d v="2026-10-15T15:00:00"/>
    <s v="2026-10-15 15:00:00 | M Janji : (15/10/2026) jam Pasang : 09:00 Note : hubungi pelanggan jika ingin kelokasi"/>
    <n v="2026"/>
    <n v="10"/>
    <n v="15"/>
    <d v="2026-10-15T00:00:00"/>
    <n v="-0.625"/>
    <x v="0"/>
    <x v="7"/>
  </r>
  <r>
    <n v="249"/>
    <n v="1002638388"/>
    <n v="3"/>
    <x v="2"/>
    <n v="4"/>
    <s v="MAGELANG"/>
    <s v="PURWOREJJO"/>
    <s v="KTA"/>
    <s v="REG"/>
    <s v="AO"/>
    <s v="NEW SALES"/>
    <s v="1P INET"/>
    <s v="MIE - SEND SURVEY"/>
    <s v="RBS-Regional 3"/>
    <d v="2026-10-15T12:56:41"/>
    <d v="2026-10-15T12:58:01"/>
    <n v="69410790"/>
    <m/>
    <n v="146142107709"/>
    <s v="LAB KOMPUTER MTS AL ISLAM JONO"/>
    <s v="ODP-KTA-FAF/042 FAF/D01/042.01"/>
    <s v="WO066473782"/>
    <m/>
    <m/>
    <m/>
    <n v="109.9127836"/>
    <n v="-7.7776494999999999"/>
    <s v="|MN01685|MYIA-082918925215/POI/AFIFATUL ULFAH/085848232751/mtsalislamjono539@gmail.com"/>
    <s v="MYIB_ASSISTANT"/>
    <m/>
    <m/>
    <m/>
    <m/>
    <m/>
    <m/>
    <m/>
    <m/>
    <s v="Management Janji"/>
    <s v="2026-10-17 08:00:00 | Tanggal Pemasangan : 17 Oktober 2026 Jam pemasangan : 08.00 12.00 Info Tambahan : Hubungi pelanggan dulu sebelum ke lokasi terima kasih."/>
    <s v="FCC"/>
    <s v="15-10-2026 13:10:14"/>
    <d v="2026-10-17T08:00:00"/>
    <m/>
    <s v="SURVEY_NEW_MANJA"/>
    <s v="KUTOARJO"/>
    <s v="NO ADDON"/>
    <m/>
    <s v="MIE - SEND SURVEY"/>
    <s v="HSI Bisnis Basic Promo Hari Pelanggan Nasional PSB 70% - 50 Mbps"/>
    <s v="INDIBIZ"/>
    <m/>
    <m/>
    <d v="2026-10-17T08:00:00"/>
    <s v="2026-10-17 08:00:00 | Tanggal Pemasangan : 17 Oktober 2026 Jam pemasangan : 08.00 12.00 Info Tambahan : Hubungi pelanggan dulu sebelum ke lokasi terima kasih."/>
    <m/>
    <m/>
    <m/>
    <e v="#NUM!"/>
    <e v="#NUM!"/>
    <x v="1"/>
    <x v="7"/>
  </r>
  <r>
    <n v="250"/>
    <n v="1002638246"/>
    <n v="3"/>
    <x v="2"/>
    <n v="4"/>
    <s v="MAGELANG"/>
    <s v="PURWOREJJO"/>
    <s v="KTA"/>
    <s v="REG"/>
    <s v="AO"/>
    <s v="NEW SALES"/>
    <s v="1P INET"/>
    <s v="MIE - SEND SURVEY"/>
    <s v="RBS-Regional 3"/>
    <d v="2026-10-15T11:34:35"/>
    <d v="2026-10-15T11:36:07"/>
    <n v="69410728"/>
    <m/>
    <n v="146142107708"/>
    <s v="MTs AL ISLAM JONO"/>
    <s v="ODP-KTA-FAF/042 FAF/D01/042.01"/>
    <s v="WO066465252"/>
    <m/>
    <m/>
    <m/>
    <n v="109.9127836"/>
    <n v="-7.7776494999999999"/>
    <s v="|MN01685|MYIA-012111896352/POI/AFIFATUL ULFAH/085848232751/mtsalislamjono539@gmail.com"/>
    <s v="MYIB_ASSISTANT"/>
    <m/>
    <m/>
    <m/>
    <m/>
    <m/>
    <m/>
    <m/>
    <m/>
    <s v="Management Janji"/>
    <s v="2026-10-16 08:00:00 | Nama Pic : IBU ULFAH No Hp Pic : 085848232751 Jam Pemasangan : 08:00 - 12.00 Tanggal Pemasangan : KAMIS 15 OKTOBER 2026 Info Tambahan : Hubungi pelanggan sebelum datang ke lokasi"/>
    <s v="FCC"/>
    <s v="15-10-2026 11:40:14"/>
    <d v="2026-10-16T08:00:00"/>
    <m/>
    <s v="SURVEY_NEW_MANJA"/>
    <s v="KUTOARJO"/>
    <s v="NO ADDON"/>
    <m/>
    <s v="MIE - SEND SURVEY"/>
    <s v="HSI Bisnis Basic Promo Hari Pelanggan Nasional PSB 70% - 50 Mbps"/>
    <s v="INDIBIZ"/>
    <m/>
    <m/>
    <d v="2026-10-16T08:00:00"/>
    <s v="2026-10-16 08:00:00 | Nama Pic : IBU ULFAH No Hp Pic : 085848232751 Jam Pemasangan : 08:00 - 12.00 Tanggal Pemasangan : KAMIS 15 OKTOBER 2026 Info Tambahan : Hubungi pelanggan sebelum datang ke lokasi"/>
    <m/>
    <m/>
    <m/>
    <e v="#NUM!"/>
    <e v="#NUM!"/>
    <x v="1"/>
    <x v="7"/>
  </r>
  <r>
    <n v="251"/>
    <n v="1002623361"/>
    <n v="3"/>
    <x v="2"/>
    <n v="4"/>
    <s v="MAGELANG"/>
    <s v="PURWOREJJO"/>
    <s v="PWJ"/>
    <s v="REG"/>
    <s v="AO"/>
    <s v="NEW SALES"/>
    <s v="1P INET"/>
    <s v="Completed (PS)"/>
    <s v="RBS-Regional 3"/>
    <d v="2026-10-06T07:26:39"/>
    <d v="2026-10-06T13:16:08"/>
    <n v="69404657"/>
    <m/>
    <n v="142138510638"/>
    <s v="SMP NEGERI 3 GIRIMULYO"/>
    <s v="ODP-PWJ-FBD/018 FBD/D01/018.01"/>
    <s v="WO065819382"/>
    <m/>
    <m/>
    <m/>
    <n v="110.12300380000001"/>
    <n v="-7.7518275999999897"/>
    <s v="|MN01685|MYIA-000011312879/POI/MUSTOFA/082324983878/smpnegeritigagirimulyo@gmail.com"/>
    <s v="MYIB_ASSISTANT"/>
    <m/>
    <m/>
    <m/>
    <m/>
    <m/>
    <m/>
    <m/>
    <m/>
    <s v="Management Janji"/>
    <s v="2026-10-08 08:00:00 | Tanggal Pemasangan : 06 Oktober 2026 Jam Pemasangan : 08:00 15:00 Info Tambahan : Hubungi pelanggan dulu sebelum ke lokasi terimakasih"/>
    <s v="FCC"/>
    <d v="2026-06-10T08:10:17"/>
    <d v="2026-10-08T08:00:00"/>
    <m/>
    <s v="PS"/>
    <s v="X"/>
    <s v="NO ADDON"/>
    <n v="20261006"/>
    <s v="Completed"/>
    <s v="HSI Bisnis Basic Promo Hari Pelanggan Nasional PSB 70% - 150 Mbps"/>
    <s v="INDIBIZ"/>
    <m/>
    <m/>
    <d v="2026-10-08T08:00:00"/>
    <s v="2026-10-08 08:00:00 | Tanggal Pemasangan : 06 Oktober 2026 Jam Pemasangan : 08:00 15:00 Info Tambahan : Hubungi pelanggan dulu sebelum ke lokasi terimakasih"/>
    <n v="2026"/>
    <n v="10"/>
    <n v="6"/>
    <d v="2026-10-06T00:00:00"/>
    <n v="-2.3333333333357587"/>
    <x v="0"/>
    <x v="7"/>
  </r>
  <r>
    <n v="252"/>
    <n v="1002617592"/>
    <n v="3"/>
    <x v="2"/>
    <n v="4"/>
    <s v="MAGELANG"/>
    <s v="MAGELANG"/>
    <s v="MGE"/>
    <s v="REG"/>
    <s v="AO"/>
    <s v="NEW SALES"/>
    <s v="1P INET"/>
    <s v="Completed (PS)"/>
    <s v="RBS-Regional 3"/>
    <d v="2026-10-01T11:26:34"/>
    <d v="2026-10-03T08:51:35"/>
    <n v="69402247"/>
    <m/>
    <n v="146137148326"/>
    <s v="PT KEM WOOD GRACE INDUSTRY(RUANG ROTARI)"/>
    <s v="ODP-MGE-FV/111"/>
    <s v="WO065477316"/>
    <m/>
    <m/>
    <m/>
    <n v="110.25726611905201"/>
    <n v="-7.3721803621597299"/>
    <s v="|MN02395|MYIA-037783953843/POI/AHMAD AFAN/08112782821/purchase.kwgi@gmail.com"/>
    <s v="MYIB_ASSISTANT"/>
    <m/>
    <m/>
    <m/>
    <m/>
    <m/>
    <m/>
    <m/>
    <m/>
    <s v="Management Janji"/>
    <s v="2026-10-03 15:00:00 | M Janji :  02 Okt  2026 Jam Pasang : Pagi / Siang Note : hubungi pelanggan jika ingin kelokasi"/>
    <s v="FCC"/>
    <d v="2026-01-10T11:40:20"/>
    <d v="2026-10-03T15:00:00"/>
    <m/>
    <s v="PS"/>
    <s v="X"/>
    <s v="NO ADDON"/>
    <n v="20261003"/>
    <s v="Completed"/>
    <s v="HSI Bisnis Promo Hari Pelanggan Nasional PSB 70% - 100 Mbps"/>
    <s v="INDIBIZ"/>
    <m/>
    <m/>
    <d v="2026-10-03T15:00:00"/>
    <s v="2026-10-03 15:00:00 | M Janji :  02 Okt  2026 Jam Pasang : Pagi / Siang Note : hubungi pelanggan jika ingin kelokasi"/>
    <n v="2026"/>
    <n v="10"/>
    <n v="3"/>
    <d v="2026-10-03T00:00:00"/>
    <n v="-0.625"/>
    <x v="0"/>
    <x v="7"/>
  </r>
  <r>
    <n v="253"/>
    <n v="1002619545"/>
    <n v="3"/>
    <x v="2"/>
    <n v="4"/>
    <s v="MAGELANG"/>
    <s v="MAGELANG"/>
    <s v="MGE"/>
    <s v="REG"/>
    <s v="AO"/>
    <s v="NEW SALES"/>
    <s v="1P INET"/>
    <s v="Completed (PS)"/>
    <s v="RBS-Regional 3"/>
    <d v="2026-10-02T11:25:34"/>
    <d v="2026-10-05T09:02:58"/>
    <n v="69402950"/>
    <m/>
    <n v="146137148318"/>
    <s v="PT. TEMPURAN MAKMUR ENERGI SPBU 4456111"/>
    <s v="ODP-MGE-FN/024 FN/D01/024.01"/>
    <s v="WO065562547"/>
    <m/>
    <m/>
    <m/>
    <n v="110.1687846"/>
    <n v="-7.5391551999999997"/>
    <s v="|MN02255|MYIA-042236504182/POI/DANI WIDANANTO/087745472964/spbu4456111@gmail.com"/>
    <s v="MYIB_ASSISTANT"/>
    <m/>
    <m/>
    <m/>
    <m/>
    <m/>
    <m/>
    <m/>
    <m/>
    <s v="Management Janji"/>
    <s v="2026-10-04 15:00:00 | Nama PIC : bapak DANI No HP : 087745472964 Alt :  M Janji : (minggu/4/oktober/2026) jam Pasang : 09:00 Note : hubungi pelanggan jika ingin kelokasi"/>
    <s v="FCC"/>
    <d v="2026-02-10T11:39:58"/>
    <d v="2026-10-04T15:00:00"/>
    <m/>
    <s v="PS"/>
    <s v="X"/>
    <s v="NO ADDON"/>
    <n v="20261005"/>
    <s v="Completed"/>
    <s v="HSI Bisnis Basic Promo Hari Pelanggan Nasional PSB 70% - 75 Mbps"/>
    <s v="INDIBIZ"/>
    <m/>
    <m/>
    <d v="2026-10-04T15:00:00"/>
    <s v="2026-10-04 15:00:00 | Nama PIC : bapak DANI No HP : 087745472964 Alt :  M Janji : (minggu/4/oktober/2026) jam Pasang : 09:00 Note : hubungi pelanggan jika ingin kelokasi"/>
    <n v="2026"/>
    <n v="10"/>
    <n v="5"/>
    <d v="2026-10-05T00:00:00"/>
    <n v="0.375"/>
    <x v="0"/>
    <x v="7"/>
  </r>
  <r>
    <n v="254"/>
    <n v="1002620316"/>
    <n v="3"/>
    <x v="2"/>
    <n v="4"/>
    <s v="MAGELANG"/>
    <s v="MAGELANG"/>
    <s v="MGE"/>
    <s v="REG"/>
    <s v="AO"/>
    <s v="NEW SALES"/>
    <s v="1P INET"/>
    <s v="Completed (PS)"/>
    <s v="RBS-Regional 3"/>
    <d v="2026-10-02T15:43:39"/>
    <d v="2026-10-05T14:31:23"/>
    <n v="69403267"/>
    <m/>
    <n v="146137148354"/>
    <s v="Kantor Pemerintah Desa Sukorejo"/>
    <s v="ODP-MGE-FBL/041"/>
    <s v="WO065593603"/>
    <m/>
    <m/>
    <m/>
    <n v="110.294973"/>
    <n v="-7.453913"/>
    <s v="|MN02816|MYIA-062916258735/POI/Muchayat/081391211330/kantorpemdessukorejo@gmail.com"/>
    <s v="MYIB_ASSISTANT"/>
    <m/>
    <m/>
    <m/>
    <m/>
    <m/>
    <m/>
    <m/>
    <m/>
    <s v="Management Janji"/>
    <s v="2026-10-05 15:00:00 | Nama PIC:  bp mochayat  No HP: 081391211330 Alt: Tanggal: 5/10/2026 Jam Pasang: Sore Note: Hubungi sebelum ke lokasi, terimakasih.   "/>
    <s v="FCC"/>
    <d v="2026-02-10T15:55:26"/>
    <d v="2026-10-05T15:00:00"/>
    <m/>
    <s v="PS"/>
    <s v="X"/>
    <s v="NO ADDON"/>
    <n v="20261005"/>
    <s v="Completed"/>
    <s v="HSI Bisnis Basic Promo Hari Pelanggan Nasional PSB 70% - 50 Mbps"/>
    <s v="INDIBIZ"/>
    <m/>
    <m/>
    <d v="2026-10-05T15:00:00"/>
    <s v="2026-10-05 15:00:00 | Nama PIC:  bp mochayat  No HP: 081391211330 Alt: Tanggal: 5/10/2026 Jam Pasang: Sore Note: Hubungi sebelum ke lokasi, terimakasih.   "/>
    <n v="2026"/>
    <n v="10"/>
    <n v="5"/>
    <d v="2026-10-05T00:00:00"/>
    <n v="-0.625"/>
    <x v="0"/>
    <x v="7"/>
  </r>
  <r>
    <n v="255"/>
    <n v="1002623165"/>
    <n v="3"/>
    <x v="2"/>
    <n v="4"/>
    <s v="MAGELANG"/>
    <s v="MAGELANG"/>
    <s v="MGE"/>
    <s v="REG"/>
    <s v="AO"/>
    <s v="NEW SALES"/>
    <s v="1P INET"/>
    <s v="Completed (PS)"/>
    <s v="RBS-Regional 3"/>
    <d v="2026-10-05T16:46:35"/>
    <d v="2026-10-08T11:57:49"/>
    <n v="69404579"/>
    <m/>
    <n v="146137148364"/>
    <s v="YAYASAN SYUBBANUL WATHON BANDONGAN (ASRI MART)"/>
    <s v="ODP-MGE-FAG/086 FAG/D03/086.01"/>
    <s v="WO065800304"/>
    <m/>
    <m/>
    <m/>
    <n v="110.18037881659799"/>
    <n v="-7.4892017508885802"/>
    <s v="|MN02395|MYIA-095809037930/POI/DANI RAHMAN SUHADAK/081239312406/daniworsnop36@gmail.com"/>
    <s v="MYIB_ASSISTANT"/>
    <m/>
    <m/>
    <m/>
    <m/>
    <m/>
    <m/>
    <m/>
    <m/>
    <s v="Management Janji"/>
    <s v="2026-10-07 08:00:00 | Tanggal : 7 Oktober 2026 Jam : pagi  Hubungi pelanggan sebelum ke lokasi "/>
    <s v="FCC"/>
    <d v="2026-05-10T17:25:47"/>
    <d v="2026-10-07T08:00:00"/>
    <m/>
    <s v="PS"/>
    <s v="X"/>
    <s v="NO ADDON"/>
    <n v="20261008"/>
    <s v="Completed"/>
    <s v="HSI Bisnis Promo Hari Pelanggan Nasional PSB 70% - 100 Mbps"/>
    <s v="INDIBIZ"/>
    <m/>
    <m/>
    <d v="2026-10-07T08:00:00"/>
    <s v="2026-10-07 08:00:00 | Tanggal : 7 Oktober 2026 Jam : pagi  Hubungi pelanggan sebelum ke lokasi "/>
    <n v="2026"/>
    <n v="10"/>
    <n v="8"/>
    <d v="2026-10-08T00:00:00"/>
    <n v="0.66666666666424135"/>
    <x v="0"/>
    <x v="7"/>
  </r>
  <r>
    <n v="256"/>
    <n v="1002623325"/>
    <n v="3"/>
    <x v="2"/>
    <n v="4"/>
    <s v="MAGELANG"/>
    <s v="MAGELANG"/>
    <s v="MGE"/>
    <s v="REG"/>
    <s v="AO"/>
    <s v="NEW SALES"/>
    <s v="1P INET"/>
    <s v="Completed (PS)"/>
    <s v="RBS-Regional 3"/>
    <d v="2026-10-05T19:39:40"/>
    <d v="2026-10-06T12:42:21"/>
    <n v="69404646"/>
    <m/>
    <n v="146137148366"/>
    <s v="PT KEM WOOD GRACE INDUSTRY"/>
    <s v="ODP-MGE-FV/104 FV/D09/104.01"/>
    <s v="WO065812096"/>
    <m/>
    <m/>
    <m/>
    <n v="110.25817720000001"/>
    <n v="-7.3726548999999997"/>
    <s v="|MN02395|MYIA-046050875412/POI/AHMAD AFAN/08112782821/purchase.kwgi@gmail.com"/>
    <s v="MYIB_ASSISTANT"/>
    <m/>
    <m/>
    <m/>
    <m/>
    <m/>
    <m/>
    <m/>
    <m/>
    <s v="Management Janji"/>
    <s v="2026-10-08 08:00:00 | Tanggal Pemasangan : 08 Oktober 2026 Jam Pemasangan : 08:00 15:00 Info Tambahan : Hubungi pelanggan dulu sebelum ke lokasi terimakasih"/>
    <s v="FCC"/>
    <d v="2026-05-10T19:40:17"/>
    <d v="2026-10-08T08:00:00"/>
    <m/>
    <s v="PS"/>
    <s v="X"/>
    <s v="NO ADDON"/>
    <n v="20261006"/>
    <s v="Completed"/>
    <s v="HSI Bisnis Promo Hari Pelanggan Nasional PSB 70% - 150 Mbps"/>
    <s v="INDIBIZ"/>
    <m/>
    <m/>
    <d v="2026-10-08T08:00:00"/>
    <s v="2026-10-08 08:00:00 | Tanggal Pemasangan : 08 Oktober 2026 Jam Pemasangan : 08:00 15:00 Info Tambahan : Hubungi pelanggan dulu sebelum ke lokasi terimakasih"/>
    <n v="2026"/>
    <n v="10"/>
    <n v="6"/>
    <d v="2026-10-06T00:00:00"/>
    <n v="-2.3333333333357587"/>
    <x v="0"/>
    <x v="7"/>
  </r>
  <r>
    <n v="257"/>
    <n v="1002625186"/>
    <n v="3"/>
    <x v="2"/>
    <n v="4"/>
    <s v="MAGELANG"/>
    <s v="MAGELANG"/>
    <s v="MGE"/>
    <s v="REG"/>
    <s v="AO"/>
    <s v="NEW SALES"/>
    <s v="1P INET"/>
    <s v="Completed (PS)"/>
    <s v="RBS-Regional 3"/>
    <d v="2026-10-06T19:02:43"/>
    <d v="2026-10-07T12:49:16"/>
    <n v="69405397"/>
    <m/>
    <n v="146137148389"/>
    <s v="YAYASAN SYUBBANUL WATHON (SDC)"/>
    <s v="ODP-MGE-FAB/021"/>
    <s v="WO065891642"/>
    <m/>
    <m/>
    <m/>
    <n v="110.26969561138201"/>
    <n v="-7.4568866252958701"/>
    <s v="|MN02395|MYIA-086183272886/POI/MUHAMMAD NUR IKHSAN/085702456700/emnur.ikhsan@gmail.com"/>
    <s v="MYIB_ASSISTANT"/>
    <m/>
    <m/>
    <m/>
    <m/>
    <m/>
    <m/>
    <m/>
    <m/>
    <s v="Management Janji"/>
    <s v="2026-10-07 15:00:00 | Nama PIC:  bp ikhsan  No HP: 085702456700 Alt: Tanggal: 7/10/2026 Jam Pasang: Sore Note: Hubungi sebelum ke lokasi, terimakasih.  "/>
    <s v="FCC"/>
    <d v="2026-06-10T19:11:03"/>
    <d v="2026-10-07T15:00:00"/>
    <m/>
    <s v="PS"/>
    <s v="X"/>
    <s v="NO ADDON"/>
    <n v="20261007"/>
    <s v="Completed"/>
    <s v="HSI Bisnis Promo Hari Pelanggan Nasional PSB 70% - 50 Mbps"/>
    <s v="INDIBIZ"/>
    <m/>
    <m/>
    <d v="2026-10-07T15:00:00"/>
    <s v="2026-10-07 15:00:00 | Nama PIC:  bp ikhsan  No HP: 085702456700 Alt: Tanggal: 7/10/2026 Jam Pasang: Sore Note: Hubungi sebelum ke lokasi, terimakasih.  "/>
    <n v="2026"/>
    <n v="10"/>
    <n v="7"/>
    <d v="2026-10-07T00:00:00"/>
    <n v="-0.625"/>
    <x v="0"/>
    <x v="7"/>
  </r>
  <r>
    <n v="258"/>
    <n v="1002623409"/>
    <n v="3"/>
    <x v="2"/>
    <n v="4"/>
    <s v="MAGELANG"/>
    <s v="MAGELANG"/>
    <s v="MGE"/>
    <s v="REG"/>
    <s v="AO"/>
    <s v="NEW SALES"/>
    <s v="1P INET"/>
    <s v="Completed (PS)"/>
    <s v="RBS-Regional 3"/>
    <d v="2026-10-06T08:26:47"/>
    <d v="2026-10-07T16:11:15"/>
    <n v="69404680"/>
    <m/>
    <n v="146137148367"/>
    <s v="Baynaouna"/>
    <s v="ODP-MGE-FC/026 FC/D02/026.01"/>
    <s v="WO065823481"/>
    <m/>
    <m/>
    <m/>
    <n v="110.21842599999999"/>
    <n v="-7.4423370000000002"/>
    <s v="|MN02816|MYIA-031212779492/POI/Yuyun Wiendyawati/089667815911/baynaouna@gmail.com"/>
    <s v="MYIB_ASSISTANT"/>
    <m/>
    <m/>
    <m/>
    <m/>
    <m/>
    <m/>
    <m/>
    <m/>
    <s v="Management Janji"/>
    <s v="2026-10-08 08:00:00 | Tanggal pemasangan : 08 OKTOBER 2026 Jam pemasangan : pagi/siang Info Tambahan : Hubungi pelanggan dulu sebelum ke lokasi terima kasih"/>
    <s v="FCC"/>
    <d v="2026-06-10T08:40:47"/>
    <d v="2026-10-08T08:00:00"/>
    <m/>
    <s v="PS"/>
    <s v="X"/>
    <s v="NO ADDON"/>
    <n v="20261007"/>
    <s v="Completed"/>
    <s v="HSI Bisnis Basic Promo Hari Pelanggan Nasional PSB 70% - 75 Mbps"/>
    <s v="INDIBIZ"/>
    <m/>
    <m/>
    <d v="2026-10-08T08:00:00"/>
    <s v="2026-10-08 08:00:00 | Tanggal pemasangan : 08 OKTOBER 2026 Jam pemasangan : pagi/siang Info Tambahan : Hubungi pelanggan dulu sebelum ke lokasi terima kasih"/>
    <n v="2026"/>
    <n v="10"/>
    <n v="7"/>
    <d v="2026-10-07T00:00:00"/>
    <n v="-1.3333333333357587"/>
    <x v="0"/>
    <x v="7"/>
  </r>
  <r>
    <n v="259"/>
    <n v="1002623818"/>
    <n v="3"/>
    <x v="2"/>
    <n v="4"/>
    <s v="MAGELANG"/>
    <s v="MAGELANG"/>
    <s v="MGE"/>
    <s v="REG"/>
    <s v="AO"/>
    <s v="NEW SALES"/>
    <s v="1P INET"/>
    <s v="Completed (PS)"/>
    <s v="RBS-Regional 3"/>
    <d v="2026-10-06T10:26:34"/>
    <d v="2026-10-09T16:11:25"/>
    <n v="69404831"/>
    <m/>
    <n v="146137148372"/>
    <s v="YAYASAN SYUBBANUL WATHON (ASRAMA PUTRI)"/>
    <s v="ODP-MGE-FAG/057"/>
    <s v="WO065835052"/>
    <m/>
    <m/>
    <m/>
    <n v="110.17979390000001"/>
    <n v="-7.4886838999999998"/>
    <s v="|MN02395|MYIA-038609734682/POI/DANI RAHMAN SUHADAK/081239312406/daniworsnop36@gmail.com"/>
    <s v="MYIB_ASSISTANT"/>
    <m/>
    <m/>
    <m/>
    <m/>
    <m/>
    <m/>
    <m/>
    <m/>
    <s v="Management Janji"/>
    <s v="2026-10-08 08:00:00 | Waktu pemasangan: 06 oktober 2026 Jam pemasangan : 08.00 - 12.00 Mohon hubungi pelanggan sebelum ke lokasi  Terima kasih "/>
    <s v="FCC"/>
    <d v="2026-06-10T10:40:22"/>
    <d v="2026-10-08T08:00:00"/>
    <s v="Kendala Teknik"/>
    <s v="PS"/>
    <s v="X"/>
    <s v="NO ADDON"/>
    <n v="20261009"/>
    <s v="Completed"/>
    <s v="HSI Bisnis Promo Hari Pelanggan Nasional PSB 70% - 150 Mbps"/>
    <s v="INDIBIZ"/>
    <m/>
    <m/>
    <d v="2026-10-08T08:00:00"/>
    <s v="2026-10-08 08:00:00 | Waktu pemasangan: 06 oktober 2026 Jam pemasangan : 08.00 - 12.00 Mohon hubungi pelanggan sebelum ke lokasi  Terima kasih "/>
    <n v="2026"/>
    <n v="10"/>
    <n v="9"/>
    <d v="2026-10-09T00:00:00"/>
    <n v="0.66666666666424135"/>
    <x v="0"/>
    <x v="7"/>
  </r>
  <r>
    <n v="260"/>
    <n v="1002623555"/>
    <n v="3"/>
    <x v="2"/>
    <n v="4"/>
    <s v="MAGELANG"/>
    <s v="MAGELANG"/>
    <s v="MGE"/>
    <s v="REG"/>
    <s v="AO"/>
    <s v="NEW SALES"/>
    <s v="1P INET"/>
    <s v="Completed (PS)"/>
    <s v="RBS-Regional 3"/>
    <d v="2026-10-06T09:14:35"/>
    <d v="2026-10-08T09:33:04"/>
    <n v="69404729"/>
    <m/>
    <n v="146137148369"/>
    <s v="YAYASAN SYUBBANUL WATHON BANDONGAN (KANTIN SMP)"/>
    <s v="ODP-MGE-FAG/086 FAG/D03/086.01"/>
    <s v="WO065827200"/>
    <m/>
    <m/>
    <m/>
    <n v="110.17979390000001"/>
    <n v="-7.4886838999999998"/>
    <s v="|MN02395|MYIA-014187889171/POI/DANI RAHMAN SUHADAK/081239312406/daniworsnop36@gmail.com"/>
    <s v="MYIB_ASSISTANT"/>
    <m/>
    <m/>
    <m/>
    <m/>
    <m/>
    <m/>
    <m/>
    <m/>
    <s v="Management Janji"/>
    <s v="2026-10-08 08:00:00 | Waktu pemasangan: 07 oktober 2026 Jam pemasangan : 08.00 - 12.00 Mohon hubungi pelanggan sebelum ke lokasi  Terima kasih "/>
    <s v="FCC"/>
    <d v="2026-06-10T09:25:04"/>
    <d v="2026-10-08T08:00:00"/>
    <m/>
    <s v="PS"/>
    <s v="X"/>
    <s v="NO ADDON"/>
    <n v="20261008"/>
    <s v="Completed"/>
    <s v="HSI Bisnis Promo Hari Pelanggan Nasional PSB 70% - 100 Mbps"/>
    <s v="INDIBIZ"/>
    <m/>
    <m/>
    <d v="2026-10-08T08:00:00"/>
    <s v="2026-10-08 08:00:00 | Waktu pemasangan: 07 oktober 2026 Jam pemasangan : 08.00 - 12.00 Mohon hubungi pelanggan sebelum ke lokasi  Terima kasih "/>
    <n v="2026"/>
    <n v="10"/>
    <n v="8"/>
    <d v="2026-10-08T00:00:00"/>
    <n v="-0.33333333333575865"/>
    <x v="0"/>
    <x v="7"/>
  </r>
  <r>
    <n v="261"/>
    <n v="1002623514"/>
    <n v="3"/>
    <x v="2"/>
    <n v="4"/>
    <s v="MAGELANG"/>
    <s v="MAGELANG"/>
    <s v="MGE"/>
    <s v="REG"/>
    <s v="AO"/>
    <s v="NEW SALES"/>
    <s v="1P INET"/>
    <s v="Completed (PS)"/>
    <s v="RBS-Regional 3"/>
    <d v="2026-10-06T09:04:34"/>
    <d v="2026-10-08T07:14:44"/>
    <n v="69404702"/>
    <m/>
    <n v="146137148368"/>
    <s v="Yayasan Empat Tunas Suprapti"/>
    <s v="ODP-MGE-FU/043 FU/D01/043.01"/>
    <s v="WO065826249"/>
    <m/>
    <m/>
    <m/>
    <n v="110.31117190000001"/>
    <n v="-7.3703938999999998"/>
    <s v="|MN00298|MYIA-044641377775/POI/Yuniarti Mega Lestari/088225150758/sppgmega001@gmail.com"/>
    <s v="MYIB_ASSISTANT"/>
    <m/>
    <m/>
    <m/>
    <m/>
    <m/>
    <m/>
    <m/>
    <m/>
    <s v="Management Janji"/>
    <s v="2026-10-08 08:00:00 | Nama PIC : Mega No HP : 088225150758 Alt :  Tgl Pemasangan : 07 Oktober 2026 Interval : PAGI / SIANG Note : Hubungi pelanggan terlebih dahulu"/>
    <s v="FCC"/>
    <d v="2026-06-10T09:25:04"/>
    <d v="2026-10-08T08:00:00"/>
    <m/>
    <s v="PS"/>
    <s v="X"/>
    <s v="NO ADDON"/>
    <n v="20261008"/>
    <s v="Completed"/>
    <s v="HSI Bisnis Promo Hari Pelanggan Nasional PSB 70% - 50 Mbps"/>
    <s v="INDIBIZ"/>
    <m/>
    <m/>
    <d v="2026-10-08T08:00:00"/>
    <s v="2026-10-08 08:00:00 | Nama PIC : Mega No HP : 088225150758 Alt :  Tgl Pemasangan : 07 Oktober 2026 Interval : PAGI / SIANG Note : Hubungi pelanggan terlebih dahulu"/>
    <n v="2026"/>
    <n v="10"/>
    <n v="8"/>
    <d v="2026-10-08T00:00:00"/>
    <n v="-0.33333333333575865"/>
    <x v="0"/>
    <x v="7"/>
  </r>
  <r>
    <n v="262"/>
    <n v="1002625567"/>
    <n v="3"/>
    <x v="2"/>
    <n v="4"/>
    <s v="MAGELANG"/>
    <s v="MAGELANG"/>
    <s v="MGE"/>
    <s v="REG"/>
    <s v="AO"/>
    <s v="NEW SALES"/>
    <s v="1P INET"/>
    <s v="Completed (PS)"/>
    <s v="RBS-Regional 3"/>
    <d v="2026-10-07T10:13:41"/>
    <d v="2026-10-09T14:56:52"/>
    <n v="69405555"/>
    <m/>
    <n v="146137147850"/>
    <s v="YAYASAN SYUBBANUL WATHON (HEAD OFFICE)"/>
    <s v="ODP-MGE-FAB/116 FAB/D02/116.01"/>
    <s v="WO065912535"/>
    <m/>
    <m/>
    <m/>
    <n v="110.27014250000001"/>
    <n v="-7.4568890000000003"/>
    <s v="|MN02395|MYIA-051241401195/POI/MUHAMMAD NUR IKHSAN/085702456700/emnur.ikhsan@gmail.com"/>
    <s v="MYIB_ASSISTANT"/>
    <m/>
    <m/>
    <m/>
    <m/>
    <m/>
    <m/>
    <m/>
    <m/>
    <s v="Management Janji"/>
    <s v="2026-10-08 15:00:00 | Tanggal pemasangan: 08/10/2026 Jam pemasangan : pagi / siang Info Tambahan : Hubungi pelanggan dulu sebelum ke lokasi. terima kasih"/>
    <s v="FCC"/>
    <d v="2026-07-10T10:25:27"/>
    <d v="2026-10-08T15:00:00"/>
    <m/>
    <s v="PS"/>
    <s v="X"/>
    <s v="NO ADDON"/>
    <n v="20261009"/>
    <s v="Completed"/>
    <s v="HSI Bisnis Promo Hari Pelanggan Nasional PSB 70% - 200 Mbps"/>
    <s v="INDIBIZ"/>
    <m/>
    <m/>
    <d v="2026-10-08T15:00:00"/>
    <s v="2026-10-08 15:00:00 | Tanggal pemasangan: 08/10/2026 Jam pemasangan : pagi / siang Info Tambahan : Hubungi pelanggan dulu sebelum ke lokasi. terima kasih"/>
    <n v="2026"/>
    <n v="10"/>
    <n v="9"/>
    <d v="2026-10-09T00:00:00"/>
    <n v="0.375"/>
    <x v="0"/>
    <x v="7"/>
  </r>
  <r>
    <n v="263"/>
    <n v="1002625778"/>
    <n v="3"/>
    <x v="2"/>
    <n v="4"/>
    <s v="MAGELANG"/>
    <s v="MAGELANG"/>
    <s v="MGE"/>
    <s v="REG"/>
    <s v="AO"/>
    <s v="NEW SALES"/>
    <s v="1P INET"/>
    <s v="Completed (PS)"/>
    <s v="RBS-Regional 3"/>
    <d v="2026-10-07T11:14:40"/>
    <d v="2026-10-08T16:55:24"/>
    <n v="69405685"/>
    <m/>
    <n v="146137148391"/>
    <s v="SD NEGERI CACABAN 1"/>
    <s v="ODP-MGE-FAK/081 FAK/D03/081.01"/>
    <s v="WO065920278"/>
    <m/>
    <m/>
    <m/>
    <n v="110.215808506835"/>
    <n v="-7.48061104355887"/>
    <s v="|MN02395|MYIA-012972410689/POI/Novitasary/085728738051/sdncacaban1@gmail.com"/>
    <s v="MYIB_ASSISTANT"/>
    <m/>
    <m/>
    <m/>
    <m/>
    <m/>
    <m/>
    <m/>
    <m/>
    <s v="Management Janji"/>
    <s v="2026-10-08 15:00:00 | M Janji : (Kamis/8/OKTOBER/2026) jam Pasang : 10:00 Note : hubungi pelanggan jika ingin kelokasi"/>
    <s v="FCC"/>
    <d v="2026-07-10T11:25:23"/>
    <d v="2026-10-08T15:00:00"/>
    <m/>
    <s v="PS"/>
    <s v="X"/>
    <s v="NO ADDON"/>
    <n v="20261008"/>
    <s v="Completed"/>
    <s v="HSI Bisnis Basic Promo Hari Pelanggan Nasional PSB 70% - 50 Mbps"/>
    <s v="INDIBIZ"/>
    <m/>
    <m/>
    <d v="2026-10-08T15:00:00"/>
    <s v="2026-10-08 15:00:00 | M Janji : (Kamis/8/OKTOBER/2026) jam Pasang : 10:00 Note : hubungi pelanggan jika ingin kelokasi"/>
    <n v="2026"/>
    <n v="10"/>
    <n v="8"/>
    <d v="2026-10-08T00:00:00"/>
    <n v="-0.625"/>
    <x v="0"/>
    <x v="7"/>
  </r>
  <r>
    <n v="264"/>
    <n v="1002625468"/>
    <n v="3"/>
    <x v="2"/>
    <n v="4"/>
    <s v="MAGELANG"/>
    <s v="MAGELANG"/>
    <s v="MGE"/>
    <s v="REG"/>
    <s v="AO"/>
    <s v="NEW SALES"/>
    <s v="1P INET"/>
    <s v="Completed (PS)"/>
    <s v="RBS-Regional 3"/>
    <d v="2026-10-07T09:38:35"/>
    <d v="2026-10-07T13:26:30"/>
    <n v="69405511"/>
    <m/>
    <n v="146137148395"/>
    <s v="WARKOP TARAS"/>
    <s v="ODP-MGE-FS/041"/>
    <s v="WO065909031"/>
    <m/>
    <m/>
    <m/>
    <n v="110.21995149999999"/>
    <n v="-7.4612498999999897"/>
    <s v="|MN02395|MYIA-071516958000/POI/AGNES EMIYA CAROLINA/087856624102/naibahoagnes2003@gmail.com"/>
    <s v="MYIB_ASSISTANT"/>
    <m/>
    <m/>
    <m/>
    <m/>
    <m/>
    <m/>
    <m/>
    <m/>
    <s v="Management Janji"/>
    <s v="2026-10-08 15:00:00 | Nama Pic : IBU AGNES No Hp Pic : 081246803926 Jam Pemasangan : 08:00 - 12.00 Tanggal Pemasangan : KAMIS 08 OKTOBER 2026 Info Tambahan : Hubungi pelanggan sebelum datang ke lokasi"/>
    <s v="FCC"/>
    <d v="2026-07-10T09:40:14"/>
    <d v="2026-10-08T15:00:00"/>
    <m/>
    <s v="PS"/>
    <s v="X"/>
    <s v="NO ADDON"/>
    <n v="20261007"/>
    <s v="Completed"/>
    <s v="HSI Bisnis Promo Hari Pelanggan Nasional PSB 70% - 50 Mbps"/>
    <s v="INDIBIZ"/>
    <m/>
    <m/>
    <d v="2026-10-08T15:00:00"/>
    <s v="2026-10-08 15:00:00 | Nama Pic : IBU AGNES No Hp Pic : 081246803926 Jam Pemasangan : 08:00 - 12.00 Tanggal Pemasangan : KAMIS 08 OKTOBER 2026 Info Tambahan : Hubungi pelanggan sebelum datang ke lokasi"/>
    <n v="2026"/>
    <n v="10"/>
    <n v="7"/>
    <d v="2026-10-07T00:00:00"/>
    <n v="-1.625"/>
    <x v="0"/>
    <x v="7"/>
  </r>
  <r>
    <n v="265"/>
    <n v="1002628289"/>
    <n v="3"/>
    <x v="2"/>
    <n v="4"/>
    <s v="MAGELANG"/>
    <s v="MAGELANG"/>
    <s v="MGE"/>
    <s v="REG"/>
    <s v="AO"/>
    <s v="NEW SALES"/>
    <s v="1P INET"/>
    <s v="Completed (PS)"/>
    <s v="RBS-Regional 3"/>
    <d v="2026-10-08T16:25:34"/>
    <d v="2026-10-12T11:50:25"/>
    <n v="69406768"/>
    <m/>
    <n v="146137148416"/>
    <s v="MTs. ROUDLOTUDDIN SALAMKANCI"/>
    <s v="ODP-MGE-FAG/075 FAG/D03/075.01"/>
    <s v="WO066036430"/>
    <m/>
    <m/>
    <m/>
    <n v="110.185754"/>
    <n v="-7.4937820000000004"/>
    <s v="|MN02816|MYIA-071893401964/POI/Rahmawati Rishana/081910108466/adelia93.adn@gmail.com"/>
    <s v="MYIB_ASSISTANT"/>
    <m/>
    <m/>
    <m/>
    <m/>
    <m/>
    <m/>
    <m/>
    <m/>
    <s v="Management Janji"/>
    <s v="2026-10-11 08:00:00 |  M Janji : (09/10/2026) jam Pasang : 09:00 Note : hubungi pelanggan jika ingin kelokasi  "/>
    <s v="FCC"/>
    <d v="2026-08-10T16:40:13"/>
    <d v="2026-10-11T08:00:00"/>
    <s v="Kendala Pelanggan"/>
    <s v="PS"/>
    <s v="X"/>
    <s v="NO ADDON"/>
    <n v="20261012"/>
    <s v="Completed"/>
    <s v="HSI Bisnis Basic Promo Hari Pelanggan Nasional PSB 70% - 100 Mbps"/>
    <s v="INDIBIZ"/>
    <m/>
    <m/>
    <d v="2026-10-11T08:00:00"/>
    <s v="2026-10-11 08:00:00 |  M Janji : (09/10/2026) jam Pasang : 09:00 Note : hubungi pelanggan jika ingin kelokasi  "/>
    <n v="2026"/>
    <n v="10"/>
    <n v="12"/>
    <d v="2026-10-12T00:00:00"/>
    <n v="0.66666666666424135"/>
    <x v="0"/>
    <x v="7"/>
  </r>
  <r>
    <n v="266"/>
    <n v="1002627467"/>
    <n v="3"/>
    <x v="2"/>
    <n v="4"/>
    <s v="MAGELANG"/>
    <s v="MAGELANG"/>
    <s v="MGE"/>
    <s v="REG"/>
    <s v="AO"/>
    <s v="NEW SALES"/>
    <s v="1P INET"/>
    <s v="Completed (PS)"/>
    <s v="RBS-Regional 3"/>
    <d v="2026-10-08T10:46:40"/>
    <d v="2026-10-09T14:02:17"/>
    <n v="69406368"/>
    <m/>
    <n v="146137148410"/>
    <s v="SD NEGERI CACABAN 6"/>
    <s v="ODP-MGE-FAK/042 FAK/D03/042.01"/>
    <s v="WO065994459"/>
    <m/>
    <m/>
    <m/>
    <n v="110.215504761039"/>
    <n v="-7.4806413225241499"/>
    <s v="|MN02395|MYIA-007502742789/POI/ANTONIUS DENI SETIAWAN SAPUTRA/0895401092182/cacaban6@gmail.com"/>
    <s v="MYIB_ASSISTANT"/>
    <m/>
    <m/>
    <m/>
    <m/>
    <m/>
    <m/>
    <m/>
    <m/>
    <s v="Management Janji"/>
    <s v="2026-10-10 11:00:00 | M Janji : (09/10/2026) jam Pasang : 09:00 Note : hubungi pelanggan jika ingin kelokasi  "/>
    <s v="FCC"/>
    <d v="2026-08-10T11:25:32"/>
    <d v="2026-10-10T11:00:00"/>
    <m/>
    <s v="PS"/>
    <s v="X"/>
    <s v="NO ADDON"/>
    <n v="20261009"/>
    <s v="Completed"/>
    <s v="HSI Bisnis Basic Promo Hari Pelanggan Nasional PSB 70% - 50 Mbps"/>
    <s v="INDIBIZ"/>
    <m/>
    <m/>
    <d v="2026-10-10T11:00:00"/>
    <s v="2026-10-10 11:00:00 | M Janji : (09/10/2026) jam Pasang : 09:00 Note : hubungi pelanggan jika ingin kelokasi  "/>
    <n v="2026"/>
    <n v="10"/>
    <n v="9"/>
    <d v="2026-10-09T00:00:00"/>
    <n v="-1.4583333333357587"/>
    <x v="0"/>
    <x v="7"/>
  </r>
  <r>
    <n v="267"/>
    <n v="1002629417"/>
    <n v="3"/>
    <x v="2"/>
    <n v="4"/>
    <s v="MAGELANG"/>
    <s v="MAGELANG"/>
    <s v="MGE"/>
    <s v="REG"/>
    <s v="AO"/>
    <s v="NEW SALES"/>
    <s v="1P INET"/>
    <s v="Completed (PS)"/>
    <s v="RBS-Regional 3"/>
    <d v="2026-10-09T11:16:41"/>
    <d v="2026-10-12T13:30:57"/>
    <n v="69407198"/>
    <m/>
    <n v="146137148426"/>
    <s v="SMPN 2 SECANG"/>
    <s v="ODP-MGE-FBB/052 FBB/D05/052.01"/>
    <s v="WO066076894"/>
    <m/>
    <m/>
    <m/>
    <n v="110.2758491"/>
    <n v="-7.4263943000000001"/>
    <s v="|MN02481|MYIA-043949940929/POI/NURJANI/081903851713/nurjani120470@gmail.com"/>
    <s v="MYIB_ASSISTANT"/>
    <m/>
    <m/>
    <m/>
    <m/>
    <m/>
    <m/>
    <m/>
    <m/>
    <s v="Management Janji"/>
    <s v="2026-10-12 08:00:00 | Tanggal pemasangan : 12 Oct 2026 Jam pemasangan : 08.00 Info Tambahan : Hubungi pelanggan dulu sebelum ke lokasi terima kasih."/>
    <s v="FCC"/>
    <d v="2026-09-10T11:25:12"/>
    <d v="2026-10-12T08:00:00"/>
    <m/>
    <s v="PS"/>
    <s v="X"/>
    <s v="NO ADDON"/>
    <n v="20261012"/>
    <s v="Completed"/>
    <s v="HSI Bisnis Promo Hari Pelanggan Nasional PSB 70% - 100 Mbps"/>
    <s v="INDIBIZ"/>
    <m/>
    <m/>
    <d v="2026-10-12T08:00:00"/>
    <s v="2026-10-12 08:00:00 | Tanggal pemasangan : 12 Oct 2026 Jam pemasangan : 08.00 Info Tambahan : Hubungi pelanggan dulu sebelum ke lokasi terima kasih."/>
    <n v="2026"/>
    <n v="10"/>
    <n v="12"/>
    <d v="2026-10-12T00:00:00"/>
    <n v="-0.33333333333575865"/>
    <x v="0"/>
    <x v="7"/>
  </r>
  <r>
    <n v="268"/>
    <n v="1002632805"/>
    <n v="3"/>
    <x v="2"/>
    <n v="4"/>
    <s v="MAGELANG"/>
    <s v="MAGELANG"/>
    <s v="MGE"/>
    <s v="REG"/>
    <s v="AO"/>
    <s v="NEW SALES"/>
    <s v="1P INET"/>
    <s v="Completed (PS)"/>
    <s v="RBS-Regional 3"/>
    <d v="2026-10-12T12:41:34"/>
    <d v="2026-10-13T13:44:48"/>
    <n v="69408592"/>
    <m/>
    <n v="146137148452"/>
    <s v="KANTOR DESA DAWUNG"/>
    <s v="ODP-MGE-FAT/025 FAT/D06/025.01"/>
    <s v="WO066252009"/>
    <m/>
    <m/>
    <m/>
    <n v="110.26288839999999"/>
    <n v="-7.4429907000000002"/>
    <s v="|MN02759|MYIA-004938425232/POI/NUR KHOLIS/085848747732/smansecang@gmail.com"/>
    <s v="MYIB_ASSISTANT"/>
    <m/>
    <m/>
    <m/>
    <m/>
    <m/>
    <m/>
    <m/>
    <m/>
    <s v="Management Janji"/>
    <s v="2026-10-13 11:00:00 | Tanggal pemasangan : 13 OKTOBER 2026 Jam pemasangan : pagi/siang Info Tambahan : Hubungi pelanggan dulu sebelum ke lokasi terima kasih"/>
    <s v="FCC"/>
    <d v="2026-12-10T12:55:28"/>
    <d v="2026-10-13T11:00:00"/>
    <m/>
    <s v="PS"/>
    <s v="X"/>
    <s v="NO ADDON"/>
    <n v="20261013"/>
    <s v="Completed"/>
    <s v="HSI Bisnis Basic Promo Hari Pelanggan Nasional PSB 70% - 50 Mbps"/>
    <s v="INDIBIZ"/>
    <m/>
    <m/>
    <d v="2026-10-13T11:00:00"/>
    <s v="2026-10-13 11:00:00 | Tanggal pemasangan : 13 OKTOBER 2026 Jam pemasangan : pagi/siang Info Tambahan : Hubungi pelanggan dulu sebelum ke lokasi terima kasih"/>
    <n v="2026"/>
    <n v="10"/>
    <n v="13"/>
    <d v="2026-10-13T00:00:00"/>
    <n v="-0.45833333333575865"/>
    <x v="0"/>
    <x v="7"/>
  </r>
  <r>
    <n v="269"/>
    <n v="1002632314"/>
    <n v="3"/>
    <x v="2"/>
    <n v="4"/>
    <s v="MAGELANG"/>
    <s v="MAGELANG"/>
    <s v="MGE"/>
    <s v="REG"/>
    <s v="AO"/>
    <s v="NEW SALES"/>
    <s v="1P INET"/>
    <s v="Completed (PS)"/>
    <s v="RBS-Regional 3"/>
    <d v="2026-10-12T10:16:35"/>
    <d v="2026-10-13T17:27:02"/>
    <n v="69408435"/>
    <m/>
    <n v="146137148447"/>
    <s v="SMPN 2 SECANG"/>
    <s v="ODP-MGE-FBB/052 FBB/D05/052.01"/>
    <s v="WO066235226"/>
    <m/>
    <m/>
    <m/>
    <n v="110.2758752"/>
    <n v="-7.4264716999999996"/>
    <s v="|MN02481|MYIA-085046595542/POI/NURJANI/081903851713/nurjani120470@gmail.com"/>
    <s v="MYIB_ASSISTANT"/>
    <m/>
    <m/>
    <m/>
    <m/>
    <m/>
    <m/>
    <m/>
    <m/>
    <s v="Management Janji"/>
    <s v="2026-10-13 08:00:00 | Tanggal: 13/10/2026 Jam Pasang: 08.00 - 12.00 Note: Hubungi sebelum ke lokasi, terimakasih.  "/>
    <s v="FCC"/>
    <d v="2026-12-10T10:25:08"/>
    <d v="2026-10-13T08:00:00"/>
    <m/>
    <s v="PS"/>
    <s v="X"/>
    <s v="NO ADDON"/>
    <n v="20261013"/>
    <s v="Completed"/>
    <s v="HSI Bisnis Promo Hari Pelanggan Nasional PSB 70% - 100 Mbps"/>
    <s v="INDIBIZ"/>
    <m/>
    <m/>
    <d v="2026-10-13T08:00:00"/>
    <s v="2026-10-13 08:00:00 | Tanggal: 13/10/2026 Jam Pasang: 08.00 - 12.00 Note: Hubungi sebelum ke lokasi, terimakasih.  "/>
    <n v="2026"/>
    <n v="10"/>
    <n v="13"/>
    <d v="2026-10-13T00:00:00"/>
    <n v="-0.33333333333575865"/>
    <x v="0"/>
    <x v="7"/>
  </r>
  <r>
    <n v="270"/>
    <n v="1002633718"/>
    <n v="3"/>
    <x v="2"/>
    <n v="4"/>
    <s v="MAGELANG"/>
    <s v="MAGELANG"/>
    <s v="MGE"/>
    <s v="REG"/>
    <s v="AO"/>
    <s v="NEW SALES"/>
    <s v="1P INET"/>
    <s v="Completed (PS)"/>
    <s v="RBS-Regional 3"/>
    <d v="2026-10-12T17:04:39"/>
    <d v="2026-10-13T14:44:07"/>
    <n v="69408904"/>
    <m/>
    <n v="146137148458"/>
    <s v="PT ABADI GEMILANG SEJAHTERA BERSAMA"/>
    <s v="ODP-MGE-FP/119 FP/D04/119.01"/>
    <s v="WO066283849"/>
    <m/>
    <m/>
    <m/>
    <n v="110.18626"/>
    <n v="-7.5387560000000002"/>
    <s v="|MN02816|MYIA-020999927584/POI/Restu Fahrunnisa/085876046645/restufahrunnisa@gmail.com"/>
    <s v="MYIB_ASSISTANT"/>
    <m/>
    <m/>
    <m/>
    <m/>
    <m/>
    <m/>
    <m/>
    <m/>
    <s v="Management Janji"/>
    <s v="2026-10-13 15:00:00 | Nama PIC : Ibu Restu No Hp : 085876046645 Alt : - Manja : 13 Okt 2026 Jam : Pagi / Siang Note : Hubungi pelanggan terlebih dahulu"/>
    <s v="FCC"/>
    <d v="2026-12-10T17:11:06"/>
    <d v="2026-10-13T15:00:00"/>
    <m/>
    <s v="PS"/>
    <s v="X"/>
    <s v="NO ADDON"/>
    <n v="20261013"/>
    <s v="Completed"/>
    <s v="HSI Bisnis Promo Hari Pelanggan Nasional PSB 70% - 100 Mbps"/>
    <s v="INDIBIZ"/>
    <m/>
    <m/>
    <d v="2026-10-13T15:00:00"/>
    <s v="2026-10-13 15:00:00 | Nama PIC : Ibu Restu No Hp : 085876046645 Alt : - Manja : 13 Okt 2026 Jam : Pagi / Siang Note : Hubungi pelanggan terlebih dahulu"/>
    <n v="2026"/>
    <n v="10"/>
    <n v="13"/>
    <d v="2026-10-13T00:00:00"/>
    <n v="-0.625"/>
    <x v="0"/>
    <x v="7"/>
  </r>
  <r>
    <n v="271"/>
    <n v="1002635861"/>
    <n v="3"/>
    <x v="2"/>
    <n v="4"/>
    <s v="MAGELANG"/>
    <s v="MAGELANG"/>
    <s v="MGE"/>
    <s v="REG"/>
    <s v="AO"/>
    <s v="NEW SALES"/>
    <s v="1P INET"/>
    <s v="Completed (PS)"/>
    <s v="RBS-Regional 3"/>
    <d v="2026-10-13T18:56:39"/>
    <d v="2026-10-14T15:26:13"/>
    <n v="69409728"/>
    <m/>
    <n v="146137148469"/>
    <s v="CV KEBANGKITAN CITRA MULIA 2"/>
    <s v="ODP-MGE-FAS/122 FAS/D08/122.01"/>
    <s v="WO066364921"/>
    <m/>
    <m/>
    <m/>
    <n v="110.2180082"/>
    <n v="-7.4548692000000001"/>
    <s v="|MN02395|MYIA-076951260022/POI/HIDAYAT AKHIRUDIN/082322699977/kebangkitancitramulia@gmail.com"/>
    <s v="MYIB_ASSISTANT"/>
    <m/>
    <m/>
    <m/>
    <m/>
    <m/>
    <m/>
    <m/>
    <m/>
    <s v="Management Janji"/>
    <s v="2026-10-14 15:00:00 | Manja : 14 Okt 2026 Jam : Pagi (08.00) Note : Hubungi pelanggan terlebih dahulu"/>
    <s v="FCC"/>
    <s v="13-10-2026 19:09:58"/>
    <d v="2026-10-14T15:00:00"/>
    <m/>
    <s v="PS"/>
    <s v="X"/>
    <s v="NO ADDON"/>
    <n v="20261014"/>
    <s v="Completed"/>
    <s v="HSI Bisnis Promo Hari Pelanggan Nasional PSB 70% - 50 Mbps"/>
    <s v="INDIBIZ"/>
    <m/>
    <m/>
    <d v="2026-10-14T15:00:00"/>
    <s v="2026-10-14 15:00:00 | Manja : 14 Okt 2026 Jam : Pagi (08.00) Note : Hubungi pelanggan terlebih dahulu"/>
    <n v="2026"/>
    <n v="10"/>
    <n v="14"/>
    <d v="2026-10-14T00:00:00"/>
    <n v="-0.625"/>
    <x v="0"/>
    <x v="7"/>
  </r>
  <r>
    <n v="272"/>
    <n v="1002623319"/>
    <n v="3"/>
    <x v="2"/>
    <n v="4"/>
    <s v="MAGELANG"/>
    <s v="MAGELANG"/>
    <s v="MGE"/>
    <s v="REG"/>
    <s v="AO"/>
    <s v="NEW SALES"/>
    <s v="1P INET"/>
    <s v="98 | OSS - CANCEL COMPLETE"/>
    <s v="RBS-Regional 3"/>
    <d v="2026-10-05T19:39:07"/>
    <d v="2026-10-08T11:29:23"/>
    <n v="69404646"/>
    <m/>
    <n v="146137148366"/>
    <s v="PT KEM WOOD GRACE INDUSTRY"/>
    <s v="ODP-MGE-FV/104 FV/D09/104.01"/>
    <s v="WO065812096"/>
    <m/>
    <m/>
    <m/>
    <n v="110.25817720000001"/>
    <n v="-7.3726548999999997"/>
    <s v="|MN02395|MYIA-046050875412/POI/AHMAD AFAN/08112782821/purchase.kwgi@gmail.com"/>
    <s v="MYIB_ASSISTANT"/>
    <m/>
    <m/>
    <m/>
    <m/>
    <m/>
    <m/>
    <m/>
    <m/>
    <s v="Management Janji"/>
    <s v="2026-10-08 08:00:00 | Tanggal Pemasangan : 08 Oktober 2026 Jam Pemasangan : 08:00 15:00 Info Tambahan : Hubungi pelanggan dulu sebelum ke lokasi terimakasih"/>
    <s v="FCC"/>
    <d v="2026-05-10T19:40:17"/>
    <d v="2026-10-08T08:00:00"/>
    <m/>
    <s v="CANCEL"/>
    <s v="X"/>
    <s v="NO ADDON"/>
    <m/>
    <s v="Cancel Completed"/>
    <s v="HSI Bisnis Promo Hari Pelanggan Nasional PSB 70% - 150 Mbps"/>
    <s v="INDIBIZ"/>
    <m/>
    <m/>
    <d v="2026-10-08T08:00:00"/>
    <s v="2026-10-08 08:00:00 | Tanggal Pemasangan : 08 Oktober 2026 Jam Pemasangan : 08:00 15:00 Info Tambahan : Hubungi pelanggan dulu sebelum ke lokasi terimakasih"/>
    <m/>
    <m/>
    <m/>
    <e v="#NUM!"/>
    <e v="#NUM!"/>
    <x v="1"/>
    <x v="7"/>
  </r>
  <r>
    <n v="273"/>
    <n v="1002634637"/>
    <n v="3"/>
    <x v="2"/>
    <n v="4"/>
    <s v="MAGELANG"/>
    <s v="MAGELANG"/>
    <s v="MTY"/>
    <s v="REG"/>
    <s v="AO"/>
    <s v="NEW SALES"/>
    <s v="1P INET"/>
    <s v="Completed (PS)"/>
    <s v="RBS-Regional 3"/>
    <d v="2026-10-13T11:08:35"/>
    <d v="2026-10-14T15:24:28"/>
    <n v="69409238"/>
    <m/>
    <n v="146175115038"/>
    <s v="PP WASKITA WIKA KSO"/>
    <s v="ODP-MTY-FAH/030 FAH/D01/030.01"/>
    <s v="WO066317566"/>
    <m/>
    <m/>
    <m/>
    <n v="110.232333"/>
    <n v="-7.4968890000000004"/>
    <s v="|MC80042|MYIA-025416775008/POI/Nurkholis Ashari/081381774201/nurkholis.ashari@gmail.com"/>
    <s v="MYIB_ASSISTANT"/>
    <m/>
    <m/>
    <m/>
    <m/>
    <m/>
    <m/>
    <m/>
    <m/>
    <s v="Management Janji"/>
    <s v="2026-10-14 08:00:00 | Tanggal Pemasangan : 14 Oktober 2026 Jam Pemasangan : 08:00 15:00 Info Tambahan : Hubungi pelanggan dulu sebelum ke lokasi terimakasih"/>
    <s v="FCC"/>
    <s v="13-10-2026 12:10:23"/>
    <d v="2026-10-14T08:00:00"/>
    <m/>
    <s v="PS"/>
    <s v="MERTOYUDAN"/>
    <s v="NO ADDON"/>
    <n v="20261014"/>
    <s v="Completed"/>
    <s v="HSI Bisnis Khusus Winback PSB 70% - 300 Mbps"/>
    <s v="INDIBIZ"/>
    <m/>
    <m/>
    <d v="2026-10-14T08:00:00"/>
    <s v="2026-10-14 08:00:00 | Tanggal Pemasangan : 14 Oktober 2026 Jam Pemasangan : 08:00 15:00 Info Tambahan : Hubungi pelanggan dulu sebelum ke lokasi terimakasih"/>
    <n v="2026"/>
    <n v="10"/>
    <n v="14"/>
    <d v="2026-10-14T00:00:00"/>
    <n v="-0.33333333333575865"/>
    <x v="0"/>
    <x v="7"/>
  </r>
  <r>
    <n v="274"/>
    <n v="1002629317"/>
    <n v="3"/>
    <x v="2"/>
    <n v="4"/>
    <s v="MAGELANG"/>
    <s v="MUNTILAN"/>
    <s v="MUN"/>
    <s v="REG"/>
    <s v="AO"/>
    <s v="NEW SALES"/>
    <s v="1P INET"/>
    <s v="Completed (PS)"/>
    <s v="RBS-Regional 3"/>
    <d v="2026-10-09T10:52:39"/>
    <d v="2026-10-10T17:21:52"/>
    <n v="69407160"/>
    <m/>
    <n v="141146116013"/>
    <s v="PT GLOBAL PHARMA INDONESIA"/>
    <s v="ODP-MUN-FAC/02"/>
    <s v="WO066073842"/>
    <m/>
    <m/>
    <m/>
    <n v="110.2967299"/>
    <n v="-7.5984923999999996"/>
    <s v="|MN00935|MYIA-041646549706/POI/SUSILO/081237076783/gpi.diy8@gmail.com"/>
    <s v="MYIB_ASSISTANT"/>
    <m/>
    <m/>
    <m/>
    <m/>
    <m/>
    <m/>
    <m/>
    <m/>
    <s v="Management Janji"/>
    <s v="2026-10-10 08:00:00 | Nama :RANGGA No HP :081237076783 No Alternatif : M Janji : 10/10/2026 Jam Pasang : Pagi NoteÃ‚Â :  Hubungi terlebih dahulu sebelum ke lokasi "/>
    <s v="FCC"/>
    <d v="2026-09-10T10:55:09"/>
    <d v="2026-10-10T08:00:00"/>
    <m/>
    <s v="PS"/>
    <s v="MUNTILAN"/>
    <s v="NO ADDON"/>
    <n v="20261010"/>
    <s v="Completed"/>
    <s v="HSI Bisnis Basic Promo Hari Pelanggan Nasional PSB 70% - 100 Mbps"/>
    <s v="INDIBIZ"/>
    <m/>
    <m/>
    <d v="2026-10-10T08:00:00"/>
    <s v="2026-10-10 08:00:00 | Nama :RANGGA No HP :081237076783 No Alternatif : M Janji : 10/10/2026 Jam Pasang : Pagi NoteÃ‚Â :  Hubungi terlebih dahulu sebelum ke lokasi "/>
    <n v="2026"/>
    <n v="10"/>
    <n v="10"/>
    <d v="2026-10-10T00:00:00"/>
    <n v="-0.33333333333575865"/>
    <x v="0"/>
    <x v="7"/>
  </r>
  <r>
    <n v="275"/>
    <n v="1002625869"/>
    <n v="3"/>
    <x v="2"/>
    <n v="4"/>
    <s v="MAGELANG"/>
    <s v="MUNTILAN"/>
    <s v="SWT"/>
    <s v="REG"/>
    <s v="AO"/>
    <s v="NEW SALES"/>
    <m/>
    <s v="Completed (PS)"/>
    <s v="RBS-Regional 3"/>
    <d v="2026-10-07T11:45:27"/>
    <d v="2026-10-07T13:36:11"/>
    <n v="69404303"/>
    <m/>
    <n v="142164113868"/>
    <s v="CV BERKAH MERAPI MITRA FARM (ADMIN)"/>
    <s v="ODP-SWT-FAS/136"/>
    <s v="WO065924810"/>
    <m/>
    <m/>
    <m/>
    <n v="110.28754000000001"/>
    <n v="-7.5549419999999996"/>
    <s v="|MN02395|MYIA-039011662938/POI/SALMAN AL FARIDZI/08131000230/salmanalfiyah971@gmail.com"/>
    <s v="Sales Profesional"/>
    <m/>
    <m/>
    <m/>
    <m/>
    <m/>
    <m/>
    <m/>
    <m/>
    <s v="Management Janji"/>
    <s v="2026-10-06 11:00:00 | Nama PIC : Bp Salman  No HP : 08131000230  Alt : -  M Janji : 06 Okt 2026  Jam Pasang : Pagi / Siang  Note : hubungi pelanggan jika ingin kelokasi  "/>
    <s v="FCC"/>
    <d v="2026-07-10T11:55:13"/>
    <m/>
    <m/>
    <s v="PS"/>
    <s v="X"/>
    <s v="NO ADDON"/>
    <n v="20261007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10-07T07:00:00"/>
    <s v="2026-10-06 11:00:00 | Nama PIC : Bp Salman  No HP : 08131000230  Alt : -  M Janji : 06 Okt 2026  Jam Pasang : Pagi / Siang  Note : hubungi pelanggan jika ingin kelokasi  "/>
    <n v="2026"/>
    <n v="10"/>
    <n v="7"/>
    <d v="2026-10-07T00:00:00"/>
    <n v="-0.29166666666424135"/>
    <x v="0"/>
    <x v="7"/>
  </r>
  <r>
    <n v="276"/>
    <n v="1002626361"/>
    <n v="3"/>
    <x v="2"/>
    <n v="4"/>
    <s v="MAGELANG"/>
    <s v="MUNTILAN"/>
    <s v="SWT"/>
    <s v="REG"/>
    <s v="AO"/>
    <s v="NEW SALES"/>
    <m/>
    <s v="Completed (PS)"/>
    <s v="RBS-Regional 3"/>
    <d v="2026-10-07T14:29:53"/>
    <d v="2026-10-07T16:09:01"/>
    <n v="69404355"/>
    <m/>
    <n v="142164113871"/>
    <s v="CV BERKAH MITRA MERAPI FARM (KANTOR)"/>
    <s v="ODP-SWT-FAX/053"/>
    <s v="WO065943561"/>
    <m/>
    <m/>
    <m/>
    <n v="110.28473700000001"/>
    <n v="-7.5586830999999997"/>
    <s v="|MN02395|MYIA-008451109772/POI/SALMAN AL FARIDZI/08131000230/salmanalfiyah971@gmail.com"/>
    <s v="Sales Profesional"/>
    <m/>
    <m/>
    <m/>
    <m/>
    <m/>
    <m/>
    <m/>
    <m/>
    <s v="Management Janji"/>
    <s v="2026-10-06 11:00:00 | M Janji : 06/10/2026  Jam Pasang : Pagi   NoteÃ‚Â :  hubungi terlebih dahulu sebelum kelokasi "/>
    <s v="FCC"/>
    <d v="2026-07-10T14:39:58"/>
    <m/>
    <m/>
    <s v="PS"/>
    <s v="X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7:00:00"/>
    <s v="2026-10-06 11:00:00 | M Janji : 06/10/2026  Jam Pasang : Pagi   NoteÃ‚Â :  hubungi terlebih dahulu sebelum kelokasi "/>
    <n v="2026"/>
    <n v="10"/>
    <n v="7"/>
    <d v="2026-10-07T00:00:00"/>
    <n v="-0.29166666666424135"/>
    <x v="0"/>
    <x v="7"/>
  </r>
  <r>
    <n v="277"/>
    <n v="1002634911"/>
    <n v="3"/>
    <x v="2"/>
    <n v="4"/>
    <s v="MAGELANG"/>
    <s v="MUNTILAN"/>
    <s v="SWT"/>
    <s v="REG"/>
    <s v="AO"/>
    <s v="NEW SALES"/>
    <s v="1P INET"/>
    <s v="Completed (PS)"/>
    <s v="RBS-Regional 3"/>
    <d v="2026-10-13T12:56:35"/>
    <d v="2026-10-14T12:18:40"/>
    <n v="69409359"/>
    <m/>
    <n v="142164113749"/>
    <s v="PT ABADI GEMILANG SEJAHTERA BERSAMA"/>
    <s v="ODP-SWT-FAJ/021 FAJ/D04/021.01"/>
    <s v="WO066326107"/>
    <m/>
    <m/>
    <m/>
    <n v="110.194397"/>
    <n v="-7.5476210000000004"/>
    <s v="|MN02816|MYIA-064805229336/POI/Restu Fahrunnisa /085876046645/restufahrunnisa@gmail.com"/>
    <s v="MYIB_ASSISTANT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3:25:28"/>
    <d v="2026-10-14T11:00:00"/>
    <m/>
    <s v="PS"/>
    <s v="X"/>
    <s v="NO ADDON"/>
    <n v="20261014"/>
    <s v="Completed"/>
    <s v="HSI Bisnis Promo Hari Pelanggan Nasional PSB 70% - 100 Mbps Dual Band"/>
    <s v="INDIBIZ"/>
    <m/>
    <m/>
    <d v="2026-10-14T11:00:00"/>
    <s v="2026-10-14 11:00:00 | Tanggal pemasangan : 14 OKTOBER 2026 Jam pemasangan : pagi/siang Info Tambahan : Hubungi pelanggan dulu sebelum ke lokasi terima kasih"/>
    <n v="2026"/>
    <n v="10"/>
    <n v="14"/>
    <d v="2026-10-14T00:00:00"/>
    <n v="-0.45833333333575865"/>
    <x v="0"/>
    <x v="7"/>
  </r>
  <r>
    <n v="278"/>
    <n v="1002622346"/>
    <n v="3"/>
    <x v="2"/>
    <n v="4"/>
    <s v="MAGELANG"/>
    <s v="MUNTILAN"/>
    <s v="SWT"/>
    <s v="REG"/>
    <s v="AO"/>
    <s v="NEW SALES"/>
    <s v="1P INET"/>
    <s v="102 | FOLLOW UP COMPLETED"/>
    <s v="RBS-Regional 3"/>
    <d v="2026-10-05T12:50:40"/>
    <d v="2026-10-07T11:45:27"/>
    <n v="69404303"/>
    <m/>
    <n v="142164113857"/>
    <s v="CV BERKAH MERAPI MITRA FARM (ADMIN)"/>
    <s v="ODP-SWT-FAS/136 FAS/D07/136.01"/>
    <s v="WO065767312"/>
    <m/>
    <m/>
    <m/>
    <n v="110.28723030753601"/>
    <n v="-7.5556823183226296"/>
    <s v="|MN02395|MYIA-039011662938/POI/SALMAN AL FARIDZI/08131000230/salmanalfiyah971@gmail.com"/>
    <s v="MYIB_ASSISTANT"/>
    <m/>
    <m/>
    <m/>
    <m/>
    <m/>
    <m/>
    <m/>
    <m/>
    <s v="Management Janji"/>
    <s v="2026-10-06 11:00:00 | Nama PIC : Bp Salman No HP : 08131000230 Alt : - M Janji : 06 Okt 2026 Jam Pasang : Pagi / Siang Note : hubungi pelanggan jika ingin kelokasi "/>
    <s v="FCC"/>
    <d v="2026-05-10T13:40:15"/>
    <d v="2026-10-06T11:00:00"/>
    <m/>
    <s v="REVOKE"/>
    <s v="X"/>
    <s v="NO ADDON"/>
    <m/>
    <s v="Follow Up Revoke Completed, New Order ID : SC1002625869"/>
    <s v="HSI Bisnis Promo Hari Pelanggan Nasional PSB 70% - 100 Mbps"/>
    <s v="INDIBIZ"/>
    <m/>
    <m/>
    <d v="2026-10-06T11:00:00"/>
    <s v="2026-10-06 11:00:00 | Nama PIC : Bp Salman No HP : 08131000230 Alt : - M Janji : 06 Okt 2026 Jam Pasang : Pagi / Siang Note : hubungi pelanggan jika ingin kelokasi "/>
    <m/>
    <m/>
    <m/>
    <e v="#NUM!"/>
    <e v="#NUM!"/>
    <x v="1"/>
    <x v="7"/>
  </r>
  <r>
    <n v="279"/>
    <n v="1002622437"/>
    <n v="3"/>
    <x v="2"/>
    <n v="4"/>
    <s v="MAGELANG"/>
    <s v="MUNTILAN"/>
    <s v="SWT"/>
    <s v="REG"/>
    <s v="AO"/>
    <s v="NEW SALES"/>
    <s v="1P INET"/>
    <s v="102 | FOLLOW UP COMPLETED"/>
    <s v="RBS-Regional 3"/>
    <d v="2026-10-05T13:28:40"/>
    <d v="2026-10-07T14:29:53"/>
    <n v="69404355"/>
    <m/>
    <n v="142164113858"/>
    <s v="CV BERKAH MITRA MERAPI FARM (KANTOR)"/>
    <s v="ODP-SWT-FAX/053 FAX/D04/053.01"/>
    <s v="WO065771973"/>
    <m/>
    <m/>
    <m/>
    <n v="110.28514872802199"/>
    <n v="-7.55774688418132"/>
    <s v="|MN02395|MYIA-008451109772/POI/SALMAN AL FARIDZI/08131000230/salmanalfiyah971@gmail.com"/>
    <s v="MYIB_ASSISTANT"/>
    <m/>
    <m/>
    <m/>
    <m/>
    <m/>
    <m/>
    <m/>
    <m/>
    <s v="Management Janji"/>
    <s v="2026-10-06 11:00:00 | M Janji : 06/10/2026 Jam Pasang : Pagi  NoteÃ‚Â :  hubungi terlebih dahulu sebelum kelokasi "/>
    <s v="FCC"/>
    <d v="2026-05-10T13:40:15"/>
    <d v="2026-10-06T11:00:00"/>
    <s v="Kendala Lainnya"/>
    <s v="REVOKE"/>
    <s v="X"/>
    <s v="NO ADDON"/>
    <m/>
    <s v="Follow Up Revoke Completed, New Order ID : SC1002626361"/>
    <s v="HSI Bisnis Promo Hari Pelanggan Nasional PSB 70% - 100 Mbps"/>
    <s v="INDIBIZ"/>
    <m/>
    <m/>
    <d v="2026-10-06T11:00:00"/>
    <s v="2026-10-06 11:00:00 | M Janji : 06/10/2026 Jam Pasang : Pagi  NoteÃ‚Â :  hubungi terlebih dahulu sebelum kelokasi "/>
    <m/>
    <m/>
    <m/>
    <e v="#NUM!"/>
    <e v="#NUM!"/>
    <x v="1"/>
    <x v="7"/>
  </r>
  <r>
    <n v="280"/>
    <n v="1002622657"/>
    <n v="3"/>
    <x v="2"/>
    <n v="4"/>
    <s v="MAGELANG"/>
    <s v="TEMANGGUNG"/>
    <s v="PRN"/>
    <s v="REG"/>
    <s v="AO"/>
    <s v="NEW SALES"/>
    <s v="1P INET"/>
    <s v="Completed (PS)"/>
    <s v="RBS-Regional 3"/>
    <d v="2026-10-05T14:25:39"/>
    <d v="2026-10-06T12:13:51"/>
    <n v="69404433"/>
    <m/>
    <n v="141149113058"/>
    <s v="PEMBAYARAN ONLINE PLEKORAN"/>
    <s v="ODP-PRN-FAY/009 FAY/D02/009.01"/>
    <s v="WO065779935"/>
    <m/>
    <m/>
    <m/>
    <n v="110.1303602"/>
    <n v="-7.2204921999999998"/>
    <s v="|MN02495|MYIA-071488197905/POI/TRIMO RAHAYU/087829565407/rahayugombong794@gmail.com"/>
    <s v="MYIB_ASSISTANT"/>
    <m/>
    <m/>
    <m/>
    <m/>
    <m/>
    <m/>
    <m/>
    <m/>
    <s v="Management Janji"/>
    <s v="2026-10-06 11:00:00 | Nama PIC : Bp Trimo No HP : 087829565407 Alt : - M Janji : 06 Okt 2026 Jam Pasang : Pagi / Siang Note : hubungi pelanggan jika ingin kelokasi "/>
    <s v="FCC"/>
    <d v="2026-05-10T14:40:19"/>
    <d v="2026-10-06T11:00:00"/>
    <m/>
    <s v="PS"/>
    <s v="PARAKAN"/>
    <s v="NO ADDON"/>
    <n v="20261006"/>
    <s v="Completed"/>
    <s v="HSI Bisnis Promo Hari Pelanggan Nasional PSB 70% - 75 Mbps"/>
    <s v="INDIBIZ"/>
    <m/>
    <m/>
    <d v="2026-10-06T11:00:00"/>
    <s v="2026-10-06 11:00:00 | Nama PIC : Bp Trimo No HP : 087829565407 Alt : - M Janji : 06 Okt 2026 Jam Pasang : Pagi / Siang Note : hubungi pelanggan jika ingin kelokasi "/>
    <n v="2026"/>
    <n v="10"/>
    <n v="6"/>
    <d v="2026-10-06T00:00:00"/>
    <n v="-0.45833333333575865"/>
    <x v="0"/>
    <x v="7"/>
  </r>
  <r>
    <n v="281"/>
    <n v="1002637695"/>
    <n v="3"/>
    <x v="2"/>
    <n v="4"/>
    <s v="MAGELANG"/>
    <s v="TEMANGGUNG"/>
    <s v="PRN"/>
    <s v="REG"/>
    <s v="AO"/>
    <s v="NEW SALES"/>
    <s v="1P INET"/>
    <s v="MIE - SEND SURVEY"/>
    <s v="RBS-Regional 3"/>
    <d v="2026-10-15T08:47:40"/>
    <d v="2026-10-15T08:50:06"/>
    <n v="69410490"/>
    <m/>
    <n v="141149113084"/>
    <s v="TOKO WAHYU MART"/>
    <s v="ODP-PRN-FBQ/009 FBQ/D02/009.01"/>
    <s v="WO066449399"/>
    <m/>
    <m/>
    <m/>
    <n v="110.081149"/>
    <n v="-7.3258939999999999"/>
    <s v="|MC00213|MYIA-086070022602/POI/WAHYU BAGUS SAPUTRO/085194515630/wahsastro3@gmail.com"/>
    <s v="MYIB_ASSISTANT"/>
    <m/>
    <m/>
    <m/>
    <m/>
    <m/>
    <m/>
    <m/>
    <m/>
    <s v="Management Janji"/>
    <s v="2026-10-16 08:00:00 | Nama PIC : Bp Wahyu No HP : 085194515630 No Alt : - M Janji :  16 Okt 2026 Jam Pasang : Pagi / Siang Note : hubungi pelanggan jika ingin kelokasi "/>
    <s v="FCC"/>
    <s v="15-10-2026 08:55:02"/>
    <d v="2026-10-16T08:00:00"/>
    <m/>
    <s v="SURVEY_NEW_MANJA"/>
    <s v="PARAKAN"/>
    <s v="NO ADDON"/>
    <m/>
    <s v="MIE - SEND SURVEY"/>
    <s v="HSI Bisnis Basic Promo Hari Pelanggan Nasional PSB 70% - 75 Mbps"/>
    <s v="INDIBIZ"/>
    <m/>
    <m/>
    <d v="2026-10-16T08:00:00"/>
    <s v="2026-10-16 08:00:00 | Nama PIC : Bp Wahyu No HP : 085194515630 No Alt : - M Janji :  16 Okt 2026 Jam Pasang : Pagi / Siang Note : hubungi pelanggan jika ingin kelokasi "/>
    <m/>
    <m/>
    <m/>
    <e v="#NUM!"/>
    <e v="#NUM!"/>
    <x v="1"/>
    <x v="7"/>
  </r>
  <r>
    <n v="282"/>
    <n v="1002626819"/>
    <n v="3"/>
    <x v="2"/>
    <n v="4"/>
    <s v="MAGELANG"/>
    <s v="TEMANGGUNG"/>
    <s v="PRN"/>
    <s v="REG"/>
    <s v="AO"/>
    <s v="NEW SALES"/>
    <s v="1P INET"/>
    <s v="SIBEL - CREATE ORDER FAIL"/>
    <s v="RBS-Regional 3"/>
    <d v="2026-10-07T16:50:53"/>
    <d v="2026-10-08T15:40:47"/>
    <n v="69406096"/>
    <m/>
    <n v="141149113062"/>
    <s v="keysha cell"/>
    <s v="ODP-PRN-FAD/043 FAD/D05/043.01"/>
    <s v="WO065961145"/>
    <m/>
    <m/>
    <m/>
    <n v="110.08869610726801"/>
    <n v="-7.2683111610738402"/>
    <s v="MD|MYDB-20261006270383|SC20017/MC20194|keysha cell|085645365689"/>
    <s v="MYDIGIBIZPARTNER"/>
    <m/>
    <m/>
    <m/>
    <m/>
    <m/>
    <m/>
    <m/>
    <m/>
    <s v="Management Janji"/>
    <s v="2026-10-08 15:00:00 | Nama PIC : Tony (anak) No HP : 085645365689 Alt :  M Janji : 08/10/2026 Jam Pasang : 08.00  - 13:00  NoteÃ‚Â :  hubungi terlebih dahulu sebelum ke lokasi, terima kasih."/>
    <s v="FCC"/>
    <d v="2026-07-10T17:40:11"/>
    <d v="2026-10-08T15:00:00"/>
    <m/>
    <s v="INPROGRESS_SC"/>
    <s v="PARAKAN"/>
    <s v="NO ADDON"/>
    <m/>
    <s v="Error invoking service 'EAI Siebel Adapter', method 'Upsert' at step 'Upsert CA BA SA'.(SBL-BPR-00162) -- Cannot perform 'Upd"/>
    <s v="HSI Bisnis Promo Hari Pelanggan Nasional PSB 70% - 75 Mbps"/>
    <s v="INDIBIZ"/>
    <m/>
    <m/>
    <d v="2026-10-08T15:00:00"/>
    <s v="2026-10-08 15:00:00 | Nama PIC : Tony (anak) No HP : 085645365689 Alt :  M Janji : 08/10/2026 Jam Pasang : 08.00  - 13:00  NoteÃ‚Â :  hubungi terlebih dahulu sebelum ke lokasi, terima kasih."/>
    <m/>
    <m/>
    <m/>
    <e v="#NUM!"/>
    <e v="#NUM!"/>
    <x v="1"/>
    <x v="7"/>
  </r>
  <r>
    <n v="283"/>
    <n v="1002623835"/>
    <n v="3"/>
    <x v="2"/>
    <n v="4"/>
    <s v="MAGELANG"/>
    <s v="TEMANGGUNG"/>
    <s v="TEM"/>
    <s v="REG"/>
    <s v="AO"/>
    <s v="NEW SALES"/>
    <s v="1P INET"/>
    <s v="Completed (PS)"/>
    <s v="RBS-Regional 3"/>
    <d v="2026-10-06T10:29:34"/>
    <d v="2026-10-06T16:14:49"/>
    <n v="69404819"/>
    <m/>
    <n v="141148109105"/>
    <s v="BERKAH JAYA SAYUR"/>
    <s v="ODP-TMG-FAX/036 FAX/D04/036.01"/>
    <s v="WO065835420"/>
    <m/>
    <m/>
    <m/>
    <n v="110.1198543"/>
    <n v="-7.3364048000000004"/>
    <s v="|MN02495|MYIA-027092955767/POI/MIFTAUDIN/085951192195/tumtumtahudentahu@gmail.com"/>
    <s v="MYIB_ASSISTANT"/>
    <m/>
    <m/>
    <m/>
    <m/>
    <m/>
    <m/>
    <m/>
    <m/>
    <s v="Management Janji"/>
    <s v="2026-10-07 08:00:00 | Waktu pemasangan: 06 oktober 2026 Jam pemasangan : 08.00 - 12.00 Mohon hubungi pelanggan sebelum ke lokasi  Terima kasih "/>
    <s v="FCC"/>
    <d v="2026-06-10T10:40:22"/>
    <d v="2026-10-07T08:00:00"/>
    <m/>
    <s v="PS"/>
    <s v="X"/>
    <s v="NO ADDON"/>
    <n v="20261006"/>
    <s v="Completed"/>
    <s v="HSI Bisnis Promo Hari Pelanggan Nasional PSB 70% - 75 Mbps"/>
    <s v="INDIBIZ"/>
    <m/>
    <m/>
    <d v="2026-10-07T08:00:00"/>
    <s v="2026-10-07 08:00:00 | Waktu pemasangan: 06 oktober 2026 Jam pemasangan : 08.00 - 12.00 Mohon hubungi pelanggan sebelum ke lokasi  Terima kasih "/>
    <n v="2026"/>
    <n v="10"/>
    <n v="6"/>
    <d v="2026-10-06T00:00:00"/>
    <n v="-1.3333333333357587"/>
    <x v="0"/>
    <x v="7"/>
  </r>
  <r>
    <n v="284"/>
    <n v="1002630902"/>
    <n v="3"/>
    <x v="2"/>
    <n v="4"/>
    <s v="MAGELANG"/>
    <s v="TEMANGGUNG"/>
    <s v="TEM"/>
    <s v="REG"/>
    <s v="AO"/>
    <s v="NEW SALES"/>
    <m/>
    <s v="Completed (PS)"/>
    <s v="RBS-Regional 3"/>
    <d v="2026-10-10T13:17:10"/>
    <d v="2026-10-10T14:41:10"/>
    <n v="69405595"/>
    <m/>
    <n v="141148109122"/>
    <s v="MTS ALMATERA II"/>
    <s v="ODP-TMG-FAV/012"/>
    <s v="WO066155943"/>
    <m/>
    <m/>
    <m/>
    <n v="110.17182889999999"/>
    <n v="-7.3768554000000002"/>
    <s v="|MN02495|MYIA-037038679054/POI/WAHYU NUGROHO/0816284703/wahyunugroho.nr@gmail.com"/>
    <s v="Sales Profesional"/>
    <m/>
    <m/>
    <m/>
    <m/>
    <m/>
    <m/>
    <m/>
    <m/>
    <s v="Management Janji"/>
    <s v="2026-10-08 08:00:00 | Tanggal pemasangan : 08 Oct 2026  Jam pemasangan : 08.00   Info Tambahan : Hubungi pelanggan dulu sebelum ke Lokasi  terima kasih."/>
    <s v="FCC"/>
    <d v="2026-10-10T13:40:54"/>
    <m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7:00:00"/>
    <s v="2026-10-08 08:00:00 | Tanggal pemasangan : 08 Oct 2026  Jam pemasangan : 08.00   Info Tambahan : Hubungi pelanggan dulu sebelum ke Lokasi  terima kasih."/>
    <n v="2026"/>
    <n v="10"/>
    <n v="10"/>
    <d v="2026-10-10T00:00:00"/>
    <n v="-0.29166666666424135"/>
    <x v="0"/>
    <x v="7"/>
  </r>
  <r>
    <n v="285"/>
    <n v="1002625641"/>
    <n v="3"/>
    <x v="2"/>
    <n v="4"/>
    <s v="MAGELANG"/>
    <s v="TEMANGGUNG"/>
    <s v="TEM"/>
    <s v="REG"/>
    <s v="AO"/>
    <s v="NEW SALES"/>
    <s v="1P INET"/>
    <s v="102 | FOLLOW UP COMPLETED"/>
    <s v="RBS-Regional 3"/>
    <d v="2026-10-07T10:32:34"/>
    <d v="2026-10-10T13:17:09"/>
    <n v="69405595"/>
    <m/>
    <n v="141148109109"/>
    <s v="MTS ALMATERA II"/>
    <s v="ODP-TMG-FAV/012 FAV/D02/012.01"/>
    <s v="WO065914675"/>
    <m/>
    <m/>
    <m/>
    <n v="110.1719408"/>
    <n v="-7.3753261999999999"/>
    <s v="|MN02495|MYIA-037038679054/POI/WAHYU NUGROHO/0816284703/wahyunugroho.nr@gmail.com"/>
    <s v="MYIB_ASSISTANT"/>
    <m/>
    <m/>
    <m/>
    <m/>
    <m/>
    <m/>
    <m/>
    <m/>
    <s v="Management Janji"/>
    <s v="2026-10-08 08:00:00 | Tanggal pemasangan : 08 Oct 2026 Jam pemasangan : 08.00  Info Tambahan : Hubungi pelanggan dulu sebelum ke Lokasi terima kasih."/>
    <s v="FCC"/>
    <d v="2026-07-10T10:40:21"/>
    <d v="2026-10-08T08:00:00"/>
    <s v="Kendala Pelanggan"/>
    <s v="REVOKE"/>
    <s v="X"/>
    <s v="NO ADDON"/>
    <m/>
    <s v="Follow Up Revoke Completed, New Order ID : SC1002630902"/>
    <s v="HSI Bisnis Basic Promo Hari Pelanggan Nasional PSB 70% - 50 Mbps"/>
    <s v="INDIBIZ"/>
    <m/>
    <m/>
    <d v="2026-10-08T08:00:00"/>
    <s v="2026-10-08 08:00:00 | Tanggal pemasangan : 08 Oct 2026 Jam pemasangan : 08.00  Info Tambahan : Hubungi pelanggan dulu sebelum ke Lokasi terima kasih."/>
    <m/>
    <m/>
    <m/>
    <e v="#NUM!"/>
    <e v="#NUM!"/>
    <x v="1"/>
    <x v="7"/>
  </r>
  <r>
    <n v="286"/>
    <n v="1002624681"/>
    <n v="3"/>
    <x v="1"/>
    <n v="5"/>
    <s v="KEDIRI"/>
    <s v="KEDIRI"/>
    <s v="GUR"/>
    <s v="REG"/>
    <s v="AO"/>
    <s v="NEW SALES"/>
    <s v="1P INET"/>
    <s v="Completed (PS)"/>
    <s v="RBS-Regional 3"/>
    <d v="2026-10-06T15:02:40"/>
    <d v="2026-10-07T16:24:17"/>
    <n v="69405226"/>
    <m/>
    <n v="152625208633"/>
    <s v="JEVANA APAREL"/>
    <s v="ODP-GUR-FD/13"/>
    <s v="WO065868552"/>
    <m/>
    <m/>
    <m/>
    <n v="112.06143299999999"/>
    <n v="-7.7862422999999996"/>
    <s v="|MC20057|MYIA-047278959785/POI/Mazin Pratama/081259545256/mazinganteng0@gmail.com"/>
    <s v="MYIB_ASSISTANT"/>
    <m/>
    <m/>
    <m/>
    <m/>
    <m/>
    <m/>
    <m/>
    <m/>
    <s v="Management Janji"/>
    <s v="2026-10-07 11:00:00 | Nama Pic : BP MAZIN No Hp Pic : 081555674717 Jam Pemasangan : 08:00 - 12.00 Tanggal Pemasangan : RABU 07 OKTOBER 2026 Info Tambahan : Hubungi pelanggan sebelum datang ke lokasi"/>
    <s v="FCC"/>
    <d v="2026-06-10T15:25:46"/>
    <d v="2026-10-07T11:00:00"/>
    <m/>
    <s v="PS"/>
    <s v="NGADILUWIH"/>
    <s v="NO ADDON"/>
    <n v="20261007"/>
    <s v="Completed"/>
    <s v="HSI Bisnis Promo Hari Pelanggan Nasional PSB 70% - 100 Mbps"/>
    <s v="INDIBIZ"/>
    <m/>
    <m/>
    <d v="2026-10-07T11:00:00"/>
    <s v="2026-10-07 11:00:00 | Nama Pic : BP MAZIN No Hp Pic : 081555674717 Jam Pemasangan : 08:00 - 12.00 Tanggal Pemasangan : RABU 07 OKTOBER 2026 Info Tambahan : Hubungi pelanggan sebelum datang ke lokasi"/>
    <n v="2026"/>
    <n v="10"/>
    <n v="7"/>
    <d v="2026-10-07T00:00:00"/>
    <n v="-0.45833333333575865"/>
    <x v="0"/>
    <x v="8"/>
  </r>
  <r>
    <n v="287"/>
    <n v="1002626931"/>
    <n v="3"/>
    <x v="1"/>
    <n v="5"/>
    <s v="KEDIRI"/>
    <s v="KEDIRI"/>
    <s v="KAA"/>
    <s v="REG"/>
    <s v="AO"/>
    <s v="NEW SALES"/>
    <s v="1P INET"/>
    <s v="Completed (PS)"/>
    <s v="RBS-Regional 3"/>
    <d v="2026-10-07T18:58:39"/>
    <d v="2026-10-08T16:33:01"/>
    <n v="69406151"/>
    <m/>
    <n v="152653205775"/>
    <s v="RSUI MADINAH"/>
    <s v="ODP-KAA-FA/16 FA/D03/16.01"/>
    <s v="WO065970018"/>
    <m/>
    <m/>
    <m/>
    <n v="112.307345808541"/>
    <n v="-7.77763372955165"/>
    <s v="|MC20037|MYIA-033209842599/POI/YUDHA MANGGALA PUTRA /087854011113/rsuimadinah301@gmail.com"/>
    <s v="MYIB_ASSISTANT"/>
    <m/>
    <m/>
    <m/>
    <m/>
    <m/>
    <m/>
    <m/>
    <m/>
    <s v="Management Janji"/>
    <s v="2026-10-08 15:00:00 | Nama : BP YUDHA MANGGALA PUTRA No Hp : 087854011113 No Alt :  Tgl Pemasangan : 08 Oktober 2026 Interval : SIANG Note : Hubungi pelanggan terlebih dahulu"/>
    <s v="FCC"/>
    <d v="2026-07-10T19:25:13"/>
    <d v="2026-10-08T15:00:00"/>
    <m/>
    <s v="PS"/>
    <s v="PARE"/>
    <s v="NO ADDON"/>
    <n v="20261008"/>
    <s v="Completed"/>
    <s v="HSI Bisnis Promo Hari Pelanggan Nasional PSB 70% - 75 Mbps"/>
    <s v="INDIBIZ"/>
    <m/>
    <m/>
    <d v="2026-10-08T15:00:00"/>
    <s v="2026-10-08 15:00:00 | Nama : BP YUDHA MANGGALA PUTRA No Hp : 087854011113 No Alt :  Tgl Pemasangan : 08 Oktober 2026 Interval : SIANG Note : Hubungi pelanggan terlebih dahulu"/>
    <n v="2026"/>
    <n v="10"/>
    <n v="8"/>
    <d v="2026-10-08T00:00:00"/>
    <n v="-0.625"/>
    <x v="0"/>
    <x v="8"/>
  </r>
  <r>
    <n v="288"/>
    <n v="1002624340"/>
    <n v="3"/>
    <x v="1"/>
    <n v="5"/>
    <s v="KEDIRI"/>
    <s v="KEDIRI"/>
    <s v="NDL"/>
    <s v="REG"/>
    <s v="AO"/>
    <s v="NEW SALES"/>
    <s v="1P INET"/>
    <s v="Completed (PS)"/>
    <s v="RBS-Regional 3"/>
    <d v="2026-10-06T13:34:34"/>
    <d v="2026-10-07T11:37:39"/>
    <n v="69405066"/>
    <m/>
    <n v="152651208905"/>
    <s v="YPI RIYADLATUL UQUL"/>
    <s v="ODP-NDL-FP/21 FP/D03/21.01"/>
    <s v="WO065857513"/>
    <m/>
    <m/>
    <m/>
    <n v="111.961273439877"/>
    <n v="-7.9157443618569197"/>
    <s v="|MC20057|MYIA-056139373628/POI/Willian Triagustian/0882006777101/wilikediri300@gmail.com"/>
    <s v="MYIB_ASSISTANT"/>
    <m/>
    <m/>
    <m/>
    <m/>
    <m/>
    <m/>
    <m/>
    <m/>
    <s v="Management Janji"/>
    <s v="2026-10-07 11:00:00 | Nama PIC : Willian  No HP : 0882006777101 Alt :  Tgl Pemasangan : 07 Oktober 2026 Interval : PAGI / SIANG Note : Hubungi pelanggan terlebih dahulu"/>
    <s v="FCC"/>
    <d v="2026-06-10T13:40:56"/>
    <d v="2026-10-07T11:00:00"/>
    <m/>
    <s v="PS"/>
    <s v="NGADILUWIH"/>
    <s v="NO ADDON"/>
    <n v="20261007"/>
    <s v="Completed"/>
    <s v="HSI Bisnis Promo Hari Pelanggan Nasional PSB 70% - 300 Mbps"/>
    <s v="INDIBIZ"/>
    <m/>
    <m/>
    <d v="2026-10-07T11:00:00"/>
    <s v="2026-10-07 11:00:00 | Nama PIC : Willian  No HP : 0882006777101 Alt :  Tgl Pemasangan : 07 Oktober 2026 Interval : PAGI / SIANG Note : Hubungi pelanggan terlebih dahulu"/>
    <n v="2026"/>
    <n v="10"/>
    <n v="7"/>
    <d v="2026-10-07T00:00:00"/>
    <n v="-0.45833333333575865"/>
    <x v="0"/>
    <x v="8"/>
  </r>
  <r>
    <n v="289"/>
    <n v="1002625119"/>
    <n v="3"/>
    <x v="1"/>
    <n v="5"/>
    <s v="KEDIRI"/>
    <s v="KEDIRI"/>
    <s v="NDL"/>
    <s v="REG"/>
    <s v="AO"/>
    <s v="NEW SALES"/>
    <s v="1P INET"/>
    <s v="Completed (PS)"/>
    <s v="RBS-Regional 3"/>
    <d v="2026-10-06T17:35:35"/>
    <d v="2026-10-07T13:38:15"/>
    <n v="69405361"/>
    <m/>
    <n v="152651208907"/>
    <s v="TOKO MIFTA JAYA"/>
    <s v="ODP-NDL-FD/13 FD/D01/13.01"/>
    <s v="WO065886246"/>
    <m/>
    <m/>
    <m/>
    <n v="111.951139"/>
    <n v="-7.9421350000000004"/>
    <s v="|MN02822|MYIA-010725017992/POI/MUHAMAD MIFTAKHUL ULUM/089684335822/miftahululum1605@gmail.com"/>
    <s v="MYIB_ASSISTANT"/>
    <m/>
    <m/>
    <m/>
    <m/>
    <m/>
    <m/>
    <m/>
    <m/>
    <s v="Management Janji"/>
    <s v="2026-10-07 15:00:00 | Nama PIC : Bp Mifta No HP : 089684335822 No Alt : - M Janji : 7 Okt 2026 Jam Pasang : Pagi / Siang Note : hubungi pelanggan jika ingin kelokasi"/>
    <s v="FCC"/>
    <d v="2026-06-10T17:40:07"/>
    <d v="2026-10-07T15:00:00"/>
    <m/>
    <s v="PS"/>
    <s v="NGADILUWIH"/>
    <s v="NO ADDON"/>
    <n v="20261007"/>
    <s v="Completed"/>
    <s v="HSI Bisnis Promo Hari Pelanggan Nasional PSB 70% - 200 Mbps"/>
    <s v="INDIBIZ"/>
    <m/>
    <m/>
    <d v="2026-10-07T15:00:00"/>
    <s v="2026-10-07 15:00:00 | Nama PIC : Bp Mifta No HP : 089684335822 No Alt : - M Janji : 7 Okt 2026 Jam Pasang : Pagi / Siang Note : hubungi pelanggan jika ingin kelokasi"/>
    <n v="2026"/>
    <n v="10"/>
    <n v="7"/>
    <d v="2026-10-07T00:00:00"/>
    <n v="-0.625"/>
    <x v="0"/>
    <x v="8"/>
  </r>
  <r>
    <n v="290"/>
    <n v="1002637823"/>
    <n v="3"/>
    <x v="1"/>
    <n v="5"/>
    <s v="KEDIRI"/>
    <s v="KEDIRI"/>
    <s v="NDL"/>
    <s v="REG"/>
    <s v="AO"/>
    <s v="NEW SALES"/>
    <s v="1P INET"/>
    <s v="Completed (PS)"/>
    <s v="RBS-Regional 3"/>
    <d v="2026-10-15T09:25:41"/>
    <d v="2026-10-15T14:16:04"/>
    <n v="69410535"/>
    <m/>
    <n v="152651208002"/>
    <s v="PP AHMAD HASBY"/>
    <s v="ODP-NDL-FD/50 FD/D01/50.01"/>
    <s v="WO066452037"/>
    <m/>
    <m/>
    <m/>
    <n v="111.953955888748"/>
    <n v="-7.92947011081338"/>
    <s v="MD|MYDB-20261015270795|DC20002/MC20039|PP AHMAD HASBY|085891356836"/>
    <s v="MYDIGIBIZPARTNER"/>
    <m/>
    <m/>
    <m/>
    <m/>
    <m/>
    <m/>
    <m/>
    <m/>
    <s v="Management Janji"/>
    <s v="2026-10-16 08:00:00 | Nama PIC : Bp Rudi No HP : 085891356836 No Alt : - M Janji :  16 Okt 2026 Jam Pasang : Pagi / Siang Note : hubungi pelanggan jika ingin kelokasi "/>
    <s v="FCC"/>
    <s v="15-10-2026 09:40:08"/>
    <d v="2026-10-16T08:00:00"/>
    <m/>
    <s v="PS"/>
    <s v="NGADILUWIH"/>
    <s v="OCA"/>
    <n v="20261015"/>
    <s v="Completed"/>
    <s v="HSI Bisnis Bundling OCA Breach Checker Promo H2 2026 PSB 70% - 75 Mbps"/>
    <s v="INDIBIZ"/>
    <m/>
    <m/>
    <d v="2026-10-16T08:00:00"/>
    <s v="2026-10-16 08:00:00 | Nama PIC : Bp Rudi No HP : 085891356836 No Alt : - M Janji :  16 Okt 2026 Jam Pasang : Pagi / Siang Note : hubungi pelanggan jika ingin kelokasi "/>
    <n v="2026"/>
    <n v="10"/>
    <n v="15"/>
    <d v="2026-10-15T00:00:00"/>
    <n v="-1.3333333333357587"/>
    <x v="0"/>
    <x v="8"/>
  </r>
  <r>
    <n v="291"/>
    <n v="1002629407"/>
    <n v="3"/>
    <x v="1"/>
    <n v="5"/>
    <s v="KEDIRI"/>
    <s v="KEDIRI"/>
    <s v="PPR"/>
    <s v="REG"/>
    <s v="AO"/>
    <s v="NEW SALES"/>
    <s v="1P INET"/>
    <s v="Completed (PS)"/>
    <s v="RBS-Regional 3"/>
    <d v="2026-10-09T11:13:40"/>
    <d v="2026-10-10T17:07:11"/>
    <n v="69407192"/>
    <m/>
    <n v="152652205370"/>
    <s v="SMP KARAKTER BUDI UTOMO"/>
    <s v="ODP-PPR-FH/05 FH/D01/05.01"/>
    <s v="WO066076511"/>
    <m/>
    <m/>
    <m/>
    <n v="112.136278375983"/>
    <n v="-7.6909641548825496"/>
    <s v="MD|MYDB-20261009270514|DN00001/MN01011|SMP KARAKTER BUDI UTOMO|081292929643"/>
    <s v="MYDIGIBIZPARTNER"/>
    <m/>
    <m/>
    <m/>
    <m/>
    <m/>
    <m/>
    <m/>
    <m/>
    <s v="Management Janji"/>
    <s v="2026-10-10 08:00:00 | PIC 081292929643"/>
    <s v="FCC"/>
    <d v="2026-09-10T11:25:12"/>
    <d v="2026-10-10T08:00:00"/>
    <m/>
    <s v="PS"/>
    <s v="PARE"/>
    <s v="NO ADDON"/>
    <n v="20261010"/>
    <s v="Completed"/>
    <s v="HSI Bisnis Basic Promo Hari Pelanggan Nasional PSB 70% - 150 Mbps"/>
    <s v="INDIBIZ"/>
    <m/>
    <m/>
    <d v="2026-10-10T08:00:00"/>
    <s v="2026-10-10 08:00:00 | PIC 081292929643"/>
    <n v="2026"/>
    <n v="10"/>
    <n v="10"/>
    <d v="2026-10-10T00:00:00"/>
    <n v="-0.33333333333575865"/>
    <x v="0"/>
    <x v="8"/>
  </r>
  <r>
    <n v="292"/>
    <n v="1002618470"/>
    <n v="3"/>
    <x v="1"/>
    <n v="5"/>
    <s v="KEDIRI"/>
    <s v="KEDIRI"/>
    <s v="PAE"/>
    <s v="REG"/>
    <s v="AO"/>
    <s v="NEW SALES"/>
    <s v="1P INET"/>
    <s v="Completed (PS)"/>
    <s v="RBS-Regional 3"/>
    <d v="2026-10-01T15:55:39"/>
    <d v="2026-10-03T09:51:22"/>
    <n v="69402566"/>
    <m/>
    <n v="152639219602"/>
    <s v="WARUNG MBOK SUGIYEM"/>
    <s v="ODP-PAE-FM/36 FM/D04/36.01"/>
    <s v="WO065511785"/>
    <m/>
    <m/>
    <m/>
    <n v="112.193374894559"/>
    <n v="-7.7675328725875801"/>
    <s v="MD|MYDB-20261001270129|DC20010/MC20002|WARUNG MBOK SUGIYEM|085196687936"/>
    <s v="MYDIGIBIZPARTNER"/>
    <m/>
    <m/>
    <m/>
    <m/>
    <m/>
    <m/>
    <m/>
    <m/>
    <s v="Management Janji"/>
    <s v="2026-10-02 15:00:00 | Nama PIC : BAPAK HENDRA No HP : 085196687936 Alt :  M Janji : (JUMAT/2/oktober/2026) jam Pasang : 09:00 Note : hubungi pelanggan jika ingin kelokasi"/>
    <s v="FCC"/>
    <d v="2026-01-10T16:39:58"/>
    <d v="2026-10-02T15:00:00"/>
    <m/>
    <s v="PS"/>
    <s v="PARE"/>
    <s v="NO ADDON"/>
    <n v="20261003"/>
    <s v="Completed"/>
    <s v="HSI Bisnis Promo Hari Pelanggan Nasional PSB 70% - 50 Mbps"/>
    <s v="INDIBIZ"/>
    <m/>
    <m/>
    <d v="2026-10-02T15:00:00"/>
    <s v="2026-10-02 15:00:00 | Nama PIC : BAPAK HENDRA No HP : 085196687936 Alt :  M Janji : (JUMAT/2/oktober/2026) jam Pasang : 09:00 Note : hubungi pelanggan jika ingin kelokasi"/>
    <n v="2026"/>
    <n v="10"/>
    <n v="3"/>
    <d v="2026-10-03T00:00:00"/>
    <n v="0.375"/>
    <x v="0"/>
    <x v="8"/>
  </r>
  <r>
    <n v="293"/>
    <n v="1002619511"/>
    <n v="3"/>
    <x v="1"/>
    <n v="5"/>
    <s v="KEDIRI"/>
    <s v="KEDIRI"/>
    <s v="PAE"/>
    <s v="REG"/>
    <s v="AO"/>
    <s v="NEW SALES"/>
    <m/>
    <s v="Completed (PS)"/>
    <s v="RBS-Regional 2"/>
    <d v="2026-10-02T11:20:55"/>
    <d v="2026-10-07T10:02:37"/>
    <n v="66525052"/>
    <m/>
    <n v="152639219543"/>
    <s v="PT. BANGUN INFORMASI TEKNOLOGI"/>
    <s v="ODP-PAE-FF/21"/>
    <s v="WO065834296"/>
    <m/>
    <m/>
    <m/>
    <n v="112.185666561126"/>
    <n v="-7.7646257818208504"/>
    <s v="AMRBS;950223;ALDHIAZ;JKT OUTER;HSI Bisnis PSB 70% - 150 Mbps - (819000);CP SANDY 087778113956;billing@bnteknologi.com  "/>
    <s v="Account Manager"/>
    <m/>
    <m/>
    <m/>
    <m/>
    <m/>
    <m/>
    <m/>
    <m/>
    <s v="Management Janji"/>
    <s v="2026-10-08 08:00:00|087778113956 PT Bangun Informasi Teknologi|40931150|MYDITA"/>
    <s v="FCC"/>
    <d v="2026-02-10T11:25:24"/>
    <d v="2026-10-08T08:00:00"/>
    <m/>
    <s v="PS"/>
    <s v="PARE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8:00:00"/>
    <s v="2026-10-08 08:00:00|087778113956 PT Bangun Informasi Teknologi|40931150|MYDITA"/>
    <n v="2026"/>
    <n v="10"/>
    <n v="7"/>
    <d v="2026-10-07T00:00:00"/>
    <n v="-1.3333333333357587"/>
    <x v="0"/>
    <x v="8"/>
  </r>
  <r>
    <n v="294"/>
    <n v="1002625835"/>
    <n v="3"/>
    <x v="1"/>
    <n v="5"/>
    <s v="KEDIRI"/>
    <s v="KEDIRI"/>
    <s v="PAE"/>
    <s v="REG"/>
    <s v="AO"/>
    <s v="NEW SALES"/>
    <s v="1P INET"/>
    <s v="Completed (PS)"/>
    <s v="RBS-Regional 3"/>
    <d v="2026-10-07T11:35:41"/>
    <d v="2026-10-08T17:50:05"/>
    <n v="69405710"/>
    <m/>
    <n v="152639219555"/>
    <s v="AYYA CELL 2"/>
    <s v="ODP-PAE-FL/64 FL/D09/64.01"/>
    <s v="WO065921513"/>
    <m/>
    <m/>
    <m/>
    <n v="112.18857910484"/>
    <n v="-7.8006771331940099"/>
    <s v="MD|MYDB-20261007270395|SC20016/MC20202|AYYA CELL 2|085602230689"/>
    <s v="MYDIGIBIZPARTNER"/>
    <m/>
    <m/>
    <m/>
    <m/>
    <m/>
    <m/>
    <m/>
    <m/>
    <s v="Management Janji"/>
    <s v="2026-10-08 08:00:00 | Tanggal pemasangan : 08 OKTOBER 2026 Jam pemasangan : pagi/siang Info Tambahan : Hubungi pelanggan dulu sebelum ke lokasi terima kasih"/>
    <s v="FCC"/>
    <d v="2026-07-10T11:40:35"/>
    <d v="2026-10-08T08:00:00"/>
    <m/>
    <s v="PS"/>
    <s v="PARE"/>
    <s v="OCA"/>
    <n v="20261008"/>
    <s v="Completed"/>
    <s v="HSI Bisnis Bundling OCA Breach Checker Promo H2 2026 PSB 70% - 300 Mbps"/>
    <s v="INDIBIZ"/>
    <m/>
    <m/>
    <d v="2026-10-08T08:00:00"/>
    <s v="2026-10-08 08:00:00 | Tanggal pemasangan : 08 OKTOBER 2026 Jam pemasangan : pagi/siang Info Tambahan : Hubungi pelanggan dulu sebelum ke lokasi terima kasih"/>
    <n v="2026"/>
    <n v="10"/>
    <n v="8"/>
    <d v="2026-10-08T00:00:00"/>
    <n v="-0.33333333333575865"/>
    <x v="0"/>
    <x v="8"/>
  </r>
  <r>
    <n v="295"/>
    <n v="1002627152"/>
    <n v="3"/>
    <x v="1"/>
    <n v="5"/>
    <s v="KEDIRI"/>
    <s v="KEDIRI"/>
    <s v="PAE"/>
    <s v="REG"/>
    <s v="AO"/>
    <s v="NEW SALES"/>
    <s v="1P INET"/>
    <s v="Completed (PS)"/>
    <s v="RBS-Regional 3"/>
    <d v="2026-10-08T09:05:34"/>
    <d v="2026-10-08T14:55:10"/>
    <n v="69406249"/>
    <m/>
    <n v="152639219620"/>
    <s v="CV. DAFA MEDIKA JAYA PARE"/>
    <s v="ODP-PAE-FJ/30 FJ/D06/30.01"/>
    <s v="WO065984733"/>
    <m/>
    <m/>
    <m/>
    <n v="112.205063"/>
    <n v="-7.7564169999999999"/>
    <s v="|MC20002|MYIA-045651033223/POI/GUNADI/081249710923/jayacomputer8@tmails.net"/>
    <s v="MYIB_ASSISTANT"/>
    <m/>
    <m/>
    <m/>
    <m/>
    <m/>
    <m/>
    <m/>
    <m/>
    <s v="Management Janji"/>
    <s v="2026-10-09 08:00:00 | Tanggal: 9/10/2026 Jam Pasang: 08.00 - 12.00 Note: Hubungi sebelum ke lokasi, terimakasih."/>
    <s v="FCC"/>
    <d v="2026-08-10T09:25:47"/>
    <d v="2026-10-09T08:00:00"/>
    <m/>
    <s v="PS"/>
    <s v="PARE"/>
    <s v="NO ADDON"/>
    <n v="20261008"/>
    <s v="Completed"/>
    <s v="HSI Bisnis Promo Hari Pelanggan Nasional PSB 70% - 100 Mbps"/>
    <s v="INDIBIZ"/>
    <m/>
    <m/>
    <d v="2026-10-09T08:00:00"/>
    <s v="2026-10-09 08:00:00 | Tanggal: 9/10/2026 Jam Pasang: 08.00 - 12.00 Note: Hubungi sebelum ke lokasi, terimakasih."/>
    <n v="2026"/>
    <n v="10"/>
    <n v="8"/>
    <d v="2026-10-08T00:00:00"/>
    <n v="-1.3333333333357587"/>
    <x v="0"/>
    <x v="8"/>
  </r>
  <r>
    <n v="296"/>
    <n v="1002630719"/>
    <n v="3"/>
    <x v="1"/>
    <n v="5"/>
    <s v="KEDIRI"/>
    <s v="KEDIRI"/>
    <s v="PAE"/>
    <s v="REG"/>
    <s v="AO"/>
    <s v="NEW SALES"/>
    <s v="1P INET"/>
    <s v="Completed (PS)"/>
    <s v="RBS-Regional 3"/>
    <d v="2026-10-10T10:35:40"/>
    <d v="2026-10-11T12:25:56"/>
    <n v="69407781"/>
    <m/>
    <n v="152639219626"/>
    <s v="paradise store"/>
    <s v="ODP-PAE-FS/31"/>
    <s v="WO066141002"/>
    <m/>
    <m/>
    <m/>
    <n v="112.17580890000001"/>
    <n v="-7.8520847999999903"/>
    <s v="|MN00451|MYIA-068952351618/POI/Rizal bijaksono birnady/085177429992/gassrmx@gmail.com"/>
    <s v="MYIB_ASSISTANT"/>
    <m/>
    <m/>
    <m/>
    <m/>
    <m/>
    <m/>
    <m/>
    <m/>
    <s v="Management Janji"/>
    <s v="2026-10-11 08:00:00 | telp :085177429992 alt : manja : pagi /siang11/10/2026 hub sebelum ke lokasi"/>
    <s v="FCC"/>
    <d v="2026-10-10T10:40:05"/>
    <m/>
    <m/>
    <s v="PS"/>
    <s v="PARE"/>
    <s v="OCA"/>
    <n v="20261011"/>
    <s v="Completed"/>
    <s v="HSI Bisnis Basic Bundling OCA Breach Checker PSB 70% Promo - 150 Mbps"/>
    <s v="INDIBIZ"/>
    <m/>
    <m/>
    <d v="2026-10-11T08:00:00"/>
    <s v="2026-10-11 08:00:00 | telp :085177429992 alt : manja : pagi /siang11/10/2026 hub sebelum ke lokasi"/>
    <n v="2026"/>
    <n v="10"/>
    <n v="11"/>
    <d v="2026-10-11T00:00:00"/>
    <n v="-0.33333333333575865"/>
    <x v="0"/>
    <x v="8"/>
  </r>
  <r>
    <n v="297"/>
    <n v="1002633789"/>
    <n v="3"/>
    <x v="1"/>
    <n v="5"/>
    <s v="KEDIRI"/>
    <s v="KEDIRI"/>
    <s v="PAE"/>
    <s v="REG"/>
    <s v="AO"/>
    <s v="NEW SALES"/>
    <s v="1P INET"/>
    <s v="Completed (PS)"/>
    <s v="RBS-Regional 3"/>
    <d v="2026-10-12T18:08:41"/>
    <d v="2026-10-13T20:22:12"/>
    <n v="69408957"/>
    <m/>
    <n v="152639219637"/>
    <s v="YAYASAN PENDIDIKAN ISLAM AL FATAH"/>
    <s v="ODP-PAE-FZ/05 FZ/D01/05.01"/>
    <s v="WO066288297"/>
    <m/>
    <m/>
    <m/>
    <n v="112.214844971895"/>
    <n v="-7.7253759314420103"/>
    <s v="MD|MYDB-20261012270652|DC20010/MC20003|YAYASAN PENDIDIKAN ISLAM AL FATAH|081232362159"/>
    <s v="MYDIGIBIZPARTNER"/>
    <m/>
    <m/>
    <m/>
    <m/>
    <m/>
    <m/>
    <m/>
    <m/>
    <s v="Management Janji"/>
    <s v="2026-10-13 15:00:00 | Tanggal pemasangan : 13 Oct 2026 Jam pemasangan : 12.00 Info Tambahan : Hubungi pelanggan dulu sebelum ke lokasi terima kasih."/>
    <s v="FCC"/>
    <d v="2026-12-10T18:10:44"/>
    <d v="2026-10-13T15:00:00"/>
    <m/>
    <s v="PS"/>
    <s v="PARE"/>
    <s v="NO ADDON"/>
    <n v="20261013"/>
    <s v="Completed"/>
    <s v="HSI Bisnis Promo Hari Pelanggan Nasional PSB 70% - 300 Mbps"/>
    <s v="INDIBIZ"/>
    <m/>
    <m/>
    <d v="2026-10-13T15:00:00"/>
    <s v="2026-10-13 15:00:00 | Tanggal pemasangan : 13 Oct 2026 Jam pemasangan : 12.00 Info Tambahan : Hubungi pelanggan dulu sebelum ke lokasi terima kasih."/>
    <n v="2026"/>
    <n v="10"/>
    <n v="13"/>
    <d v="2026-10-13T00:00:00"/>
    <n v="-0.625"/>
    <x v="0"/>
    <x v="8"/>
  </r>
  <r>
    <n v="298"/>
    <n v="1002637940"/>
    <n v="3"/>
    <x v="1"/>
    <n v="5"/>
    <s v="KEDIRI"/>
    <s v="KEDIRI"/>
    <s v="SBI"/>
    <s v="REG"/>
    <s v="AO"/>
    <s v="NEW SALES"/>
    <s v="1P INET"/>
    <s v="Completed (PS)"/>
    <s v="RBS-Regional 3"/>
    <d v="2026-10-15T09:59:39"/>
    <d v="2026-10-15T16:29:01"/>
    <n v="69410599"/>
    <m/>
    <n v="152626203113"/>
    <s v="PUSKESMAS SAMBI"/>
    <s v="ODP-SBI-FE/05 FE/D01/05.01"/>
    <s v="WO066455233"/>
    <m/>
    <m/>
    <m/>
    <n v="112.031016089022"/>
    <n v="-7.98103408888365"/>
    <s v="MD|MYDB-20261014270783|DC20002/MC20039|PUSKESMAS SAMBI|085655788011"/>
    <s v="MYDIGIBIZPARTNER"/>
    <m/>
    <m/>
    <m/>
    <m/>
    <m/>
    <m/>
    <m/>
    <m/>
    <s v="Management Janji"/>
    <s v="2026-10-19 08:00:00 | Nama PIC : BAPAK wahfi No HP : 085655788011 Alt :  M Janji : (senin/19/OKTOBER/2026) jam Pasang : 09:00 Note : hubungi pelanggan jika ingin kelokasi"/>
    <s v="FCC"/>
    <s v="15-10-2026 10:10:17"/>
    <d v="2026-10-19T08:00:00"/>
    <m/>
    <s v="PS"/>
    <s v="NGADILUWIH"/>
    <s v="OCA"/>
    <n v="20261015"/>
    <s v="Completed"/>
    <s v="HSI Bisnis Bundling OCA Breach Checker Promo H2 2026 PSB 70% - 50 Mbps"/>
    <s v="INDIBIZ"/>
    <m/>
    <m/>
    <d v="2026-10-19T08:00:00"/>
    <s v="2026-10-19 08:00:00 | Nama PIC : BAPAK wahfi No HP : 085655788011 Alt :  M Janji : (senin/19/OKTOBER/2026) jam Pasang : 09:00 Note : hubungi pelanggan jika ingin kelokasi"/>
    <n v="2026"/>
    <n v="10"/>
    <n v="15"/>
    <d v="2026-10-15T00:00:00"/>
    <n v="-4.3333333333357587"/>
    <x v="0"/>
    <x v="8"/>
  </r>
  <r>
    <n v="299"/>
    <n v="1002637344"/>
    <n v="3"/>
    <x v="1"/>
    <n v="5"/>
    <s v="KEDIRI"/>
    <s v="KEDIRI"/>
    <s v="SBI"/>
    <s v="REG"/>
    <s v="AO"/>
    <s v="NEW SALES"/>
    <s v="1P INET"/>
    <s v="8 | OSS - PONR"/>
    <s v="RBS-Regional 3"/>
    <d v="2026-10-14T16:40:40"/>
    <d v="2026-10-15T13:18:22"/>
    <n v="69410376"/>
    <m/>
    <n v="152626203112"/>
    <s v="KANTOR DESA KANDAT"/>
    <s v="ODP-SBI-FF/01 FF/D01/01.01"/>
    <s v="WO066427163"/>
    <m/>
    <m/>
    <m/>
    <n v="112.03114785254"/>
    <n v="-7.9315508588666104"/>
    <s v="MD|MYDB-20261014270748|DC20002/MC20039|KANTOR DESA KANDAT|081232739829"/>
    <s v="MYDIGIBIZPARTNER"/>
    <m/>
    <m/>
    <m/>
    <m/>
    <m/>
    <m/>
    <m/>
    <m/>
    <s v="Management Janji"/>
    <s v="2026-10-17 08:00:00 | KANTOR DESA KANDAT 081232739829"/>
    <s v="FCC"/>
    <s v="14-10-2026 16:54:55"/>
    <d v="2026-10-17T08:00:00"/>
    <m/>
    <s v="ACT_COM"/>
    <s v="NGADILUWIH"/>
    <s v="OCA"/>
    <m/>
    <s v="PONR"/>
    <s v="HSI Bisnis Bundling OCA Breach Checker Promo H2 2026 PSB 70% - 50 Mbps"/>
    <s v="INDIBIZ"/>
    <m/>
    <m/>
    <d v="2026-10-17T08:00:00"/>
    <s v="2026-10-17 08:00:00 | KANTOR DESA KANDAT 081232739829"/>
    <m/>
    <m/>
    <m/>
    <e v="#NUM!"/>
    <e v="#NUM!"/>
    <x v="1"/>
    <x v="8"/>
  </r>
  <r>
    <n v="300"/>
    <n v="1002620876"/>
    <n v="3"/>
    <x v="1"/>
    <n v="5"/>
    <s v="KEDIRI"/>
    <s v="KEDIRI"/>
    <s v="WAT"/>
    <s v="REG"/>
    <s v="AO"/>
    <s v="NEW SALES"/>
    <s v="1P INET"/>
    <s v="Completed (PS)"/>
    <s v="RBS-Regional 3"/>
    <d v="2026-10-03T11:32:34"/>
    <d v="2026-10-03T21:21:09"/>
    <n v="69403548"/>
    <m/>
    <n v="152650206851"/>
    <s v="REJEKI BARU"/>
    <s v="ODP-WAT-FB/03 FB/D01/03.01"/>
    <s v="WO065640595"/>
    <m/>
    <m/>
    <m/>
    <n v="112.15516479999999"/>
    <n v="-7.9300468999999998"/>
    <s v="|MC20057|MYIA-070203583366/POI/Sri Tatiah/085790632380/yslmobile1143@gmail.com"/>
    <s v="MYIB_ASSISTANT"/>
    <m/>
    <m/>
    <m/>
    <m/>
    <m/>
    <m/>
    <m/>
    <m/>
    <s v="Management Janji"/>
    <s v="2026-10-04 08:00:00 | Tanggal pemasangan: 04/11//2026 Jam pemasangan : pagi/siang Info Tambahan : Hubungi pelanggan dulu sebelum ke lokasi. terima kasih"/>
    <s v="FCC"/>
    <d v="2026-03-10T11:39:58"/>
    <d v="2026-10-04T08:00:00"/>
    <m/>
    <s v="PS"/>
    <s v="PARE"/>
    <s v="NO ADDON"/>
    <n v="20261003"/>
    <s v="Completed"/>
    <s v="HSI Bisnis Promo Hari Pelanggan Nasional PSB 70% - 200 Mbps"/>
    <s v="INDIBIZ"/>
    <m/>
    <m/>
    <d v="2026-10-04T08:00:00"/>
    <s v="2026-10-04 08:00:00 | Tanggal pemasangan: 04/11//2026 Jam pemasangan : pagi/siang Info Tambahan : Hubungi pelanggan dulu sebelum ke lokasi. terima kasih"/>
    <n v="2026"/>
    <n v="10"/>
    <n v="3"/>
    <d v="2026-10-03T00:00:00"/>
    <n v="-1.3333333333357587"/>
    <x v="0"/>
    <x v="8"/>
  </r>
  <r>
    <n v="301"/>
    <n v="1002621267"/>
    <n v="3"/>
    <x v="1"/>
    <n v="5"/>
    <s v="KEDIRI"/>
    <s v="KEDIRI"/>
    <s v="WAT"/>
    <s v="REG"/>
    <s v="AO"/>
    <s v="NEW SALES"/>
    <s v="1P INET"/>
    <s v="Completed (PS)"/>
    <s v="RBS-Regional 3"/>
    <d v="2026-10-04T09:32:40"/>
    <d v="2026-10-05T21:32:37"/>
    <n v="69403814"/>
    <m/>
    <n v="152650206852"/>
    <s v="CV. Sinar Makmur"/>
    <s v="ODP-WAT-FH/11 FH/D01/11.01"/>
    <s v="WO065690862"/>
    <m/>
    <m/>
    <m/>
    <n v="112.133314103205"/>
    <n v="-7.9850021224439702"/>
    <s v="|MN00385|MYIA-093640019344/POI/Drs. Edi Purwanto S.H., M.H/085646637637/sinarmakmurblitar@gmail.com"/>
    <s v="MYIB_ASSISTANT"/>
    <m/>
    <m/>
    <m/>
    <m/>
    <m/>
    <m/>
    <m/>
    <m/>
    <s v="Management Janji"/>
    <s v="2026-10-05 08:00:00 | Tanggal Pemasangan : 05 Oktober 2026 Jam Pemasangan : 08:00 15:00 Info Tambahan : Hubungi pelanggan dulu sebelum ke lokasi terimakasih"/>
    <s v="FCC"/>
    <d v="2026-04-10T09:39:45"/>
    <d v="2026-10-05T08:00:00"/>
    <m/>
    <s v="PS"/>
    <s v="PARE"/>
    <s v="NO ADDON"/>
    <n v="20261005"/>
    <s v="Completed"/>
    <s v="HSI Bisnis Basic Promo Hari Pelanggan Nasional PSB 70% - 50 Mbps"/>
    <s v="INDIBIZ"/>
    <m/>
    <m/>
    <d v="2026-10-05T08:00:00"/>
    <s v="2026-10-05 08:00:00 | Tanggal Pemasangan : 05 Oktober 2026 Jam Pemasangan : 08:00 15:00 Info Tambahan : Hubungi pelanggan dulu sebelum ke lokasi terimakasih"/>
    <n v="2026"/>
    <n v="10"/>
    <n v="5"/>
    <d v="2026-10-05T00:00:00"/>
    <n v="-0.33333333333575865"/>
    <x v="0"/>
    <x v="8"/>
  </r>
  <r>
    <n v="302"/>
    <n v="1002620466"/>
    <n v="3"/>
    <x v="1"/>
    <n v="5"/>
    <s v="KEDIRI"/>
    <s v="NGANJUK"/>
    <s v="GON"/>
    <s v="REG"/>
    <s v="AO"/>
    <s v="NEW SALES"/>
    <s v="1P INET"/>
    <s v="Completed (PS)"/>
    <s v="RBS-Regional 3"/>
    <d v="2026-10-02T16:41:39"/>
    <d v="2026-10-03T15:03:16"/>
    <n v="69403320"/>
    <m/>
    <n v="152628205235"/>
    <s v="TOKO WAHID"/>
    <s v="ODP-GDN-FA/19 FA/D02/19.01"/>
    <s v="WO065600725"/>
    <m/>
    <m/>
    <m/>
    <n v="111.9531832"/>
    <n v="-7.5227737000000001"/>
    <s v="MD|MYDB-20260928269837|EN00005/MC20190|TOKO WAHID|082327155924"/>
    <s v="MYDIGIBIZPARTNER"/>
    <m/>
    <m/>
    <m/>
    <m/>
    <m/>
    <m/>
    <m/>
    <m/>
    <s v="Management Janji"/>
    <s v="2026-10-03 15:00:00 | Nama PIC : Bp Khoirul No HP : 082327155924 No Alt : - M Janji : 03 Okt 2026 Jam Pasang : Pagi / Siang Note : hubungi pelanggan jika ingin ke lokasi, terima kasih "/>
    <s v="FCC"/>
    <d v="2026-02-10T16:55:52"/>
    <d v="2026-10-03T15:00:00"/>
    <m/>
    <s v="PS"/>
    <s v="KERTOSONO"/>
    <s v="NETMONK"/>
    <n v="20261003"/>
    <s v="Completed"/>
    <s v="HSI Bisnis Bundling Netmonk Promo H2 2026 PSB 70% - 300 Mbps"/>
    <s v="INDIBIZ"/>
    <m/>
    <m/>
    <d v="2026-10-03T15:00:00"/>
    <s v="2026-10-03 15:00:00 | Nama PIC : Bp Khoirul No HP : 082327155924 No Alt : - M Janji : 03 Okt 2026 Jam Pasang : Pagi / Siang Note : hubungi pelanggan jika ingin ke lokasi, terima kasih "/>
    <n v="2026"/>
    <n v="10"/>
    <n v="3"/>
    <d v="2026-10-03T00:00:00"/>
    <n v="-0.625"/>
    <x v="0"/>
    <x v="9"/>
  </r>
  <r>
    <n v="303"/>
    <n v="1002619284"/>
    <n v="3"/>
    <x v="1"/>
    <n v="5"/>
    <s v="KEDIRI"/>
    <s v="NGANJUK"/>
    <s v="GON"/>
    <s v="REG"/>
    <s v="AO"/>
    <s v="NEW SALES"/>
    <m/>
    <s v="Completed (PS)"/>
    <s v="RBS-Regional 3"/>
    <d v="2026-10-02T10:17:37"/>
    <d v="2026-10-02T17:27:00"/>
    <n v="69402853"/>
    <m/>
    <n v="152628205053"/>
    <s v="PT. XING CHEN INTERNATIONAL"/>
    <s v="OTB-GDN-FC/01"/>
    <s v="WO065569316"/>
    <m/>
    <m/>
    <m/>
    <n v="111.9173729"/>
    <n v="-7.5365758999999999"/>
    <s v="|MN00451|MYIA-030789812510/POI/Marsya dera ayu wulandari/082231131100/xingcheninternational@gmail.com"/>
    <s v="Sales Force DBS"/>
    <m/>
    <m/>
    <m/>
    <m/>
    <m/>
    <m/>
    <m/>
    <m/>
    <s v="Management Janji"/>
    <s v="2026-10-03 11:00:00|Waktu pemasnagan : 3 Oktober 2026 Jam pemasangan : 08.00 - 12.00 Mohon hubungi pelanggan sebelum ke lokasi  Terima kasih|40971401|MYDITA"/>
    <s v="FCC"/>
    <d v="2026-02-10T10:39:55"/>
    <d v="2026-10-03T11:00:00"/>
    <m/>
    <s v="PS"/>
    <s v="KERTOSONO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1:00:00"/>
    <s v="2026-10-03 11:00:00|Waktu pemasnagan : 3 Oktober 2026 Jam pemasangan : 08.00 - 12.00 Mohon hubungi pelanggan sebelum ke lokasi  Terima kasih|40971401|MYDITA"/>
    <n v="2026"/>
    <n v="10"/>
    <n v="2"/>
    <d v="2026-10-02T00:00:00"/>
    <n v="-1.4583333333357587"/>
    <x v="0"/>
    <x v="9"/>
  </r>
  <r>
    <n v="304"/>
    <n v="1002620773"/>
    <n v="3"/>
    <x v="1"/>
    <n v="5"/>
    <s v="KEDIRI"/>
    <s v="NGANJUK"/>
    <s v="KTS"/>
    <s v="REG"/>
    <s v="AO"/>
    <s v="NEW SALES"/>
    <s v="2P INET + VOICE"/>
    <s v="Completed (PS)"/>
    <s v="RBS-Regional 3"/>
    <d v="2026-10-03T09:31:40"/>
    <d v="2026-10-04T18:35:07"/>
    <n v="69403488"/>
    <n v="3582801011"/>
    <n v="152615203756"/>
    <s v="RICKINDO"/>
    <s v="ODP-KTS-FA/30 FA/D01/30.01"/>
    <s v="WO065628657"/>
    <m/>
    <m/>
    <m/>
    <n v="112.1079771"/>
    <n v="-7.5900366999999997"/>
    <s v="|MN00443|MYIA-082205217409/POI/PAK NOVA/081297247393/nova.geocell@gmail.com"/>
    <s v="MYIB_ASSISTANT"/>
    <m/>
    <m/>
    <m/>
    <m/>
    <m/>
    <m/>
    <m/>
    <m/>
    <s v="Management Janji"/>
    <s v="2026-10-04 08:00:00 | Nama : BP NOVA WAHYU SUTIKNO  No Hp : 081297247393 No Alt :  Tgl Pemasangan : 04 Oktober 2026 Interval : PAGI  Note : Hubungi pelanggan terlebih dahulu"/>
    <s v="FCC"/>
    <d v="2026-03-10T09:40:05"/>
    <d v="2026-10-04T08:00:00"/>
    <m/>
    <s v="PS"/>
    <s v="KERTOSONO"/>
    <s v="NO ADDON"/>
    <n v="20261004"/>
    <s v="Completed"/>
    <s v="HSI Bisnis Bundling Phone Promo 2026 PSB 70% - Free 800 Menit Promo - 100 Mbps"/>
    <s v="INDIBIZ"/>
    <m/>
    <m/>
    <d v="2026-10-04T08:00:00"/>
    <s v="2026-10-04 08:00:00 | Nama : BP NOVA WAHYU SUTIKNO  No Hp : 081297247393 No Alt :  Tgl Pemasangan : 04 Oktober 2026 Interval : PAGI  Note : Hubungi pelanggan terlebih dahulu"/>
    <n v="2026"/>
    <n v="10"/>
    <n v="4"/>
    <d v="2026-10-04T00:00:00"/>
    <n v="-0.33333333333575865"/>
    <x v="0"/>
    <x v="9"/>
  </r>
  <r>
    <n v="305"/>
    <n v="1002620731"/>
    <n v="3"/>
    <x v="1"/>
    <n v="5"/>
    <s v="KEDIRI"/>
    <s v="NGANJUK"/>
    <s v="KTS"/>
    <s v="REG"/>
    <s v="AO"/>
    <s v="NEW SALES"/>
    <s v="2P INET + VOICE"/>
    <s v="Completed (PS)"/>
    <s v="RBS-Regional 3"/>
    <d v="2026-10-03T08:22:39"/>
    <d v="2026-10-04T18:30:56"/>
    <n v="69403452"/>
    <n v="3582801010"/>
    <n v="152615203754"/>
    <s v="RICKINDO"/>
    <s v="ODP-KTS-FA/30 FA/D01/30.01"/>
    <s v="WO065624521"/>
    <m/>
    <m/>
    <m/>
    <n v="112.1079771"/>
    <n v="-7.5900366999999997"/>
    <s v="|MN00443|MYIA-099754554975/POI/Pak Nova/081297247393/nova.geocell@gmail.com"/>
    <s v="MYIB_ASSISTANT"/>
    <m/>
    <m/>
    <m/>
    <m/>
    <m/>
    <m/>
    <m/>
    <m/>
    <s v="Management Janji"/>
    <s v="2026-10-04 08:00:00 | Nama Pic : BP NOVA No Hp Pic : 081297247393 Jam Pemasangan : 08:00 - 12.00 Tanggal Pemasangan : MINGGU 04 OKTOBER 2026 Info Tambahan : Hubungi pelanggan sebelum datang ke lokasi"/>
    <s v="FCC"/>
    <d v="2026-03-10T08:25:18"/>
    <d v="2026-10-04T08:00:00"/>
    <m/>
    <s v="PS"/>
    <s v="KERTOSONO"/>
    <s v="NO ADDON"/>
    <n v="20261004"/>
    <s v="Completed"/>
    <s v="HSI Bisnis Bundling Phone Promo 2026 PSB 70% - Free 800 Menit Promo - 100 Mbps"/>
    <s v="INDIBIZ"/>
    <m/>
    <m/>
    <d v="2026-10-04T08:00:00"/>
    <s v="2026-10-04 08:00:00 | Nama Pic : BP NOVA No Hp Pic : 081297247393 Jam Pemasangan : 08:00 - 12.00 Tanggal Pemasangan : MINGGU 04 OKTOBER 2026 Info Tambahan : Hubungi pelanggan sebelum datang ke lokasi"/>
    <n v="2026"/>
    <n v="10"/>
    <n v="4"/>
    <d v="2026-10-04T00:00:00"/>
    <n v="-0.33333333333575865"/>
    <x v="0"/>
    <x v="9"/>
  </r>
  <r>
    <n v="306"/>
    <n v="1002625854"/>
    <n v="3"/>
    <x v="1"/>
    <n v="5"/>
    <s v="KEDIRI"/>
    <s v="NGANJUK"/>
    <s v="NJK"/>
    <s v="REG"/>
    <s v="AO"/>
    <s v="NEW SALES"/>
    <s v="1P INET"/>
    <s v="Completed (PS)"/>
    <s v="RBS-Regional 3"/>
    <d v="2026-10-07T11:40:34"/>
    <d v="2026-10-07T13:38:14"/>
    <n v="69405703"/>
    <m/>
    <n v="152611229748"/>
    <s v="STIKES SATRIA BHAKTI DIVISI IT"/>
    <s v="ODP-NJK-FAC/25 FAC/D04/25.01"/>
    <s v="WO065923544"/>
    <m/>
    <m/>
    <m/>
    <n v="111.85866035521001"/>
    <n v="-7.6127137001330896"/>
    <s v="MD|MYDB-20261007270404|DN00001/MN00968|STIKES SATRIA BHAKTI DIVISI IT|082233072844"/>
    <s v="MYDIGIBIZPARTNER"/>
    <m/>
    <m/>
    <m/>
    <m/>
    <m/>
    <m/>
    <m/>
    <m/>
    <s v="Management Janji"/>
    <s v="2026-10-08 08:00:00 | M Janji : (08/10/2026) jam Pasang : 09:00 Note : hubungi pelanggan jika ingin kelokasi "/>
    <s v="FCC"/>
    <d v="2026-07-10T11:55:13"/>
    <d v="2026-10-08T08:00:00"/>
    <m/>
    <s v="PS"/>
    <s v="X"/>
    <s v="NO ADDON"/>
    <n v="20261007"/>
    <s v="Completed"/>
    <s v="HSI Bisnis Promo Hari Pelanggan Nasional PSB 70% - 300 Mbps"/>
    <s v="INDIBIZ"/>
    <m/>
    <m/>
    <d v="2026-10-08T08:00:00"/>
    <s v="2026-10-08 08:00:00 | M Janji : (08/10/2026) jam Pasang : 09:00 Note : hubungi pelanggan jika ingin kelokasi "/>
    <n v="2026"/>
    <n v="10"/>
    <n v="7"/>
    <d v="2026-10-07T00:00:00"/>
    <n v="-1.3333333333357587"/>
    <x v="0"/>
    <x v="9"/>
  </r>
  <r>
    <n v="307"/>
    <n v="1002625499"/>
    <n v="3"/>
    <x v="1"/>
    <n v="5"/>
    <s v="KEDIRI"/>
    <s v="NGANJUK"/>
    <s v="NJK"/>
    <s v="REG"/>
    <s v="AO"/>
    <s v="NEW SALES"/>
    <s v="1P INET"/>
    <s v="Completed (PS)"/>
    <s v="RBS-Regional 3"/>
    <d v="2026-10-07T09:49:40"/>
    <d v="2026-10-07T13:44:05"/>
    <n v="69405515"/>
    <m/>
    <n v="152611230100"/>
    <s v="WARKOP BANG MINTO"/>
    <s v="ODP-NJK-FAC/82 FAC/D07/82.01"/>
    <s v="WO065909977"/>
    <m/>
    <m/>
    <m/>
    <n v="111.84880200000001"/>
    <n v="-7.5948880000000001"/>
    <s v="|MC20191|MYIA-086458754604/POI/KASMINTO/082331385205/spdwinarti22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 "/>
    <s v="FCC"/>
    <d v="2026-07-10T09:55:18"/>
    <d v="2026-10-08T08:00:00"/>
    <m/>
    <s v="PS"/>
    <s v="X"/>
    <s v="NO ADDON"/>
    <n v="20261007"/>
    <s v="Completed"/>
    <s v="HSI Bisnis Promo Hari Pelanggan Nasional PSB 70% - 300 Mbps"/>
    <s v="INDIBIZ"/>
    <m/>
    <m/>
    <d v="2026-10-08T08:00:00"/>
    <s v="2026-10-08 08:00:00 | Tanggal pemasangan: 08/10/2026 Jam pemasangan : pagi / siang Info Tambahan : Hubungi pelanggan dulu sebelum ke lokasi. terima kasih "/>
    <n v="2026"/>
    <n v="10"/>
    <n v="7"/>
    <d v="2026-10-07T00:00:00"/>
    <n v="-1.3333333333357587"/>
    <x v="0"/>
    <x v="9"/>
  </r>
  <r>
    <n v="308"/>
    <n v="1002631093"/>
    <n v="3"/>
    <x v="1"/>
    <n v="5"/>
    <s v="KEDIRI"/>
    <s v="NGANJUK"/>
    <s v="NJK"/>
    <s v="REG"/>
    <s v="AO"/>
    <s v="NEW SALES"/>
    <s v="1P INET"/>
    <s v="Completed (PS)"/>
    <s v="RBS-Regional 3"/>
    <d v="2026-10-10T16:19:40"/>
    <d v="2026-10-11T11:15:54"/>
    <n v="69408000"/>
    <m/>
    <n v="152611230006"/>
    <s v="GAME ESPORT"/>
    <s v="ODP-NJK-FS/133 FS/D10/133.01"/>
    <s v="WO066169994"/>
    <m/>
    <m/>
    <m/>
    <n v="111.90270088613001"/>
    <n v="-7.6708081149941201"/>
    <s v="MD|MYDB-20261010270571|DC20002/MC20039|GAME ESPORT|085707420610"/>
    <s v="MYDIGIBIZPARTNER"/>
    <m/>
    <m/>
    <m/>
    <m/>
    <m/>
    <m/>
    <m/>
    <m/>
    <s v="Management Janji"/>
    <s v="2026-10-11 15:00:00 | Tanggal Pemasangan : 11 Oktober 2026 Jam Pemasangan : 08:00 15:00 Info Tambahan : Hubungi pelanggan dulu sebelum ke lokasi terimakasih"/>
    <s v="FCC"/>
    <d v="2026-10-10T16:25:08"/>
    <d v="2026-10-11T15:00:00"/>
    <m/>
    <s v="PS"/>
    <s v="X"/>
    <s v="NO ADDON"/>
    <n v="20261011"/>
    <s v="Completed"/>
    <s v="HSI Bisnis Promo Hari Pelanggan Nasional PSB 70% - 50 Mbps"/>
    <s v="INDIBIZ"/>
    <m/>
    <m/>
    <d v="2026-10-11T15:00:00"/>
    <s v="2026-10-11 15:00:00 | Tanggal Pemasangan : 11 Oktober 2026 Jam Pemasangan : 08:00 15:00 Info Tambahan : Hubungi pelanggan dulu sebelum ke lokasi terimakasih"/>
    <n v="2026"/>
    <n v="10"/>
    <n v="11"/>
    <d v="2026-10-11T00:00:00"/>
    <n v="-0.625"/>
    <x v="0"/>
    <x v="9"/>
  </r>
  <r>
    <n v="309"/>
    <n v="1002636532"/>
    <n v="3"/>
    <x v="1"/>
    <n v="5"/>
    <s v="KEDIRI"/>
    <s v="NGANJUK"/>
    <s v="NJK"/>
    <s v="REG"/>
    <s v="AO"/>
    <s v="NEW SALES"/>
    <m/>
    <s v="Completed (PS)"/>
    <s v="RBS-Regional 3"/>
    <d v="2026-10-14T11:36:36"/>
    <d v="2026-10-14T13:10:37"/>
    <n v="69409525"/>
    <m/>
    <n v="152611230017"/>
    <s v="PT. Bangkit Lakuliner Indonesia Nganjuk Jawa Timur"/>
    <s v="ODP-NJK-FAD/05"/>
    <s v="WO066394191"/>
    <m/>
    <m/>
    <m/>
    <n v="111.9039609"/>
    <n v="-7.6036130000000002"/>
    <s v="|MN02235|MYIA-001263306104/POI/Muhamad Arif Nurdin /085283300362/arif.nurdin@seindonesia.co.id"/>
    <s v="MYDIGIBIZPARTNER"/>
    <m/>
    <m/>
    <m/>
    <m/>
    <m/>
    <m/>
    <m/>
    <m/>
    <s v="Management Janji"/>
    <s v="2026-10-14 15:00:00 | Nama Pic : PT. Bangkit Lakuliner Indonesia Nganjuk Jawa Timur  No Hp Pic : 085283300362  No alt : -  Jam Pemasangan : pagi   Tanggal Pemasangan : 14 Oktober 2026"/>
    <s v="FCC"/>
    <s v="14-10-2026 11:39:56"/>
    <m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7:00:00"/>
    <s v="2026-10-14 15:00:00 | Nama Pic : PT. Bangkit Lakuliner Indonesia Nganjuk Jawa Timur  No Hp Pic : 085283300362  No alt : -  Jam Pemasangan : pagi   Tanggal Pemasangan : 14 Oktober 2026"/>
    <n v="2026"/>
    <n v="10"/>
    <n v="14"/>
    <d v="2026-10-14T00:00:00"/>
    <n v="-0.29166666666424135"/>
    <x v="0"/>
    <x v="9"/>
  </r>
  <r>
    <n v="310"/>
    <n v="1002635371"/>
    <n v="3"/>
    <x v="1"/>
    <n v="5"/>
    <s v="KEDIRI"/>
    <s v="NGANJUK"/>
    <s v="NJK"/>
    <s v="REG"/>
    <s v="AO"/>
    <s v="NEW SALES"/>
    <s v="1P INET"/>
    <s v="102 | FOLLOW UP COMPLETED"/>
    <s v="RBS-Regional 3"/>
    <d v="2026-10-13T15:11:35"/>
    <d v="2026-10-14T11:36:35"/>
    <n v="69409525"/>
    <m/>
    <n v="152611215573"/>
    <s v="PT. Bangkit Lakuliner Indonesia Nganjuk Jawa Timur"/>
    <s v="ODP-NJK-FAD/52 FAD/D08/52.01"/>
    <s v="WO066345087"/>
    <m/>
    <m/>
    <m/>
    <n v="111.90394240000001"/>
    <n v="-7.6037496999999998"/>
    <s v="|MN02235|MYIA-001263306104/POI/Muhamad Arif Nurdin /085283300362/arif.nurdin@seindonesia.co.id"/>
    <s v="MYIB_ASSISTANT"/>
    <m/>
    <m/>
    <m/>
    <m/>
    <m/>
    <m/>
    <m/>
    <m/>
    <s v="Management Janji"/>
    <s v="2026-10-14 15:00:00 | Nama Pic : PT. Bangkit Lakuliner Indonesia Nganjuk Jawa Timur No Hp Pic : 085283300362 No alt : - Jam Pemasangan : pagi  Tanggal Pemasangan : 14 Oktober 2026"/>
    <s v="FCC"/>
    <s v="13-10-2026 15:24:55"/>
    <d v="2026-10-14T15:00:00"/>
    <m/>
    <s v="REVOKE"/>
    <s v="X"/>
    <s v="NO ADDON"/>
    <m/>
    <s v="Follow Up Revoke Completed, New Order ID : SC1002636532"/>
    <s v="HSI Bisnis Promo Hari Pelanggan Nasional PSB 70% - 50 Mbps"/>
    <s v="INDIBIZ"/>
    <m/>
    <m/>
    <d v="2026-10-14T15:00:00"/>
    <s v="2026-10-14 15:00:00 | Nama Pic : PT. Bangkit Lakuliner Indonesia Nganjuk Jawa Timur No Hp Pic : 085283300362 No alt : - Jam Pemasangan : pagi  Tanggal Pemasangan : 14 Oktober 2026"/>
    <m/>
    <m/>
    <m/>
    <e v="#NUM!"/>
    <e v="#NUM!"/>
    <x v="1"/>
    <x v="9"/>
  </r>
  <r>
    <n v="311"/>
    <n v="1002625548"/>
    <n v="3"/>
    <x v="1"/>
    <n v="5"/>
    <s v="KEDIRI"/>
    <s v="NGANJUK"/>
    <s v="NJK"/>
    <s v="REG"/>
    <s v="AO"/>
    <s v="NEW SALES"/>
    <s v="1P INET"/>
    <s v="100 | REVOKE COMPLETED"/>
    <s v="RBS-Regional 3"/>
    <d v="2026-10-07T10:06:35"/>
    <d v="2026-10-09T13:43:10"/>
    <n v="69405550"/>
    <m/>
    <n v="152611230101"/>
    <s v="PT SINERGI DISTRIBUSI UTAMA"/>
    <s v="ODP-NJK-FU/43 FU/D01/43.01"/>
    <s v="WO065911845"/>
    <m/>
    <m/>
    <m/>
    <n v="111.8770469"/>
    <n v="-7.6033874999999904"/>
    <s v="|MN00418|MYIA-049732953307/POI/ERWAN YOGA DWI APRILA/0681578195824/erwanyoga32@gmail.com"/>
    <s v="MYIB_ASSISTANT"/>
    <m/>
    <m/>
    <m/>
    <m/>
    <m/>
    <m/>
    <m/>
    <m/>
    <s v="Management Janji"/>
    <s v="2026-10-08 08:00:00 | Nama Pic : BP ERWAN No Hp Pic : 0681578195824 Jam Pemasangan : 08:00 - 12.00 Tanggal Pemasangan : KAMIS 08 OKTOBER 2026 Info Tambahan : Hubungi pelanggan sebelum datang ke lokasi"/>
    <s v="FCC"/>
    <d v="2026-07-10T10:25:27"/>
    <d v="2026-10-08T08:00:00"/>
    <s v="Kendala Teknik"/>
    <s v="REVOKE"/>
    <s v="X"/>
    <s v="NO ADDON"/>
    <m/>
    <s v="Revoke Completed"/>
    <s v="HSI Bisnis Promo Hari Pelanggan Nasional PSB 70% - 50 Mbps"/>
    <s v="INDIBIZ"/>
    <m/>
    <m/>
    <d v="2026-10-08T08:00:00"/>
    <s v="2026-10-08 08:00:00 | Nama Pic : BP ERWAN No Hp Pic : 0681578195824 Jam Pemasangan : 08:00 - 12.00 Tanggal Pemasangan : KAMIS 08 OKTOBER 2026 Info Tambahan : Hubungi pelanggan sebelum datang ke lokasi"/>
    <m/>
    <m/>
    <m/>
    <e v="#NUM!"/>
    <e v="#NUM!"/>
    <x v="1"/>
    <x v="9"/>
  </r>
  <r>
    <n v="312"/>
    <n v="1002637775"/>
    <n v="3"/>
    <x v="1"/>
    <n v="5"/>
    <s v="KEDIRI"/>
    <s v="NGANJUK"/>
    <s v="NJK"/>
    <s v="REG"/>
    <s v="AO"/>
    <s v="NEW SALES"/>
    <s v="1P INET"/>
    <s v="8 | OSS - PONR"/>
    <s v="RBS-Regional 3"/>
    <d v="2026-10-15T09:13:35"/>
    <d v="2026-10-15T13:33:32"/>
    <n v="69410529"/>
    <m/>
    <n v="152611230018"/>
    <s v="SMP NEGERI 3 NGANJUK"/>
    <s v="ODP-NJK-FG/33 FG/D05/33.01"/>
    <s v="WO066451150"/>
    <m/>
    <m/>
    <m/>
    <n v="111.9073173"/>
    <n v="-7.6049264000000001"/>
    <s v="|MN00419|MYIA-058883776269/POI/DIANTRI HANDOKO, S. Pd/081330799135/diantrihandoko44@gmail.com"/>
    <s v="MYIB_ASSISTANT"/>
    <m/>
    <m/>
    <m/>
    <m/>
    <m/>
    <m/>
    <m/>
    <m/>
    <s v="Management Janji"/>
    <s v="2026-10-16 08:00:00 | Nama PIC :  No HP : 081330799135 Alt :  M Janji : 15 November 2024 Jam Pasang : 08.00 - 13:00  NoteÃ‚Â :  hubungi terlebih dahulu sebelum kelokasi "/>
    <s v="FCC"/>
    <s v="15-10-2026 09:25:13"/>
    <d v="2026-10-16T08:00:00"/>
    <m/>
    <s v="ACT_COM"/>
    <s v="X"/>
    <s v="NETMONK"/>
    <m/>
    <s v="PONR"/>
    <s v="HSI Bisnis Bundling Netmonk Promo 2026 PSB 70% - 200 Mbps"/>
    <s v="INDIBIZ"/>
    <m/>
    <m/>
    <d v="2026-10-16T08:00:00"/>
    <s v="2026-10-16 08:00:00 | Nama PIC :  No HP : 081330799135 Alt :  M Janji : 15 November 2024 Jam Pasang : 08.00 - 13:00  NoteÃ‚Â :  hubungi terlebih dahulu sebelum kelokasi "/>
    <m/>
    <m/>
    <m/>
    <e v="#NUM!"/>
    <e v="#NUM!"/>
    <x v="1"/>
    <x v="9"/>
  </r>
  <r>
    <n v="313"/>
    <n v="1002638376"/>
    <n v="3"/>
    <x v="1"/>
    <n v="5"/>
    <s v="KEDIRI"/>
    <s v="NGANJUK"/>
    <s v="NJK"/>
    <s v="REG"/>
    <s v="AO"/>
    <s v="NEW SALES"/>
    <s v="1P INET"/>
    <s v="MIE - SEND SURVEY"/>
    <s v="RBS-Regional 3"/>
    <d v="2026-10-15T12:47:40"/>
    <d v="2026-10-15T12:50:01"/>
    <n v="69410774"/>
    <m/>
    <n v="152611230112"/>
    <s v="cafe level c"/>
    <s v="ODP-NJK-FCLC/01 FCLC/D01/01.1"/>
    <s v="WO066472936"/>
    <m/>
    <m/>
    <m/>
    <n v="111.888094246387"/>
    <n v="-7.6016117068075797"/>
    <s v="MD|MYDB-20261015270805|DN00001/MN02309|cafe level c|088983275170"/>
    <s v="MYDIGIBIZPARTNER"/>
    <m/>
    <m/>
    <m/>
    <m/>
    <m/>
    <m/>
    <m/>
    <m/>
    <s v="Management Janji"/>
    <s v="2026-10-16 11:00:00 | Nama PIC:  bp fhebry No HP: 088983275170 Alt: Tanggal: 16/10/2026 Jam Pasang: Siang Note: Hubungi sebelum ke lokasi, terimakasih.  "/>
    <s v="FCC"/>
    <s v="15-10-2026 12:54:53"/>
    <d v="2026-10-16T11:00:00"/>
    <m/>
    <s v="SURVEY_NEW_MANJA"/>
    <s v="X"/>
    <s v="NO ADDON"/>
    <m/>
    <s v="MIE - SEND SURVEY"/>
    <s v="HSI Bisnis Promo Hari Pelanggan Nasional PSB 70% - 100 Mbps"/>
    <s v="INDIBIZ"/>
    <m/>
    <m/>
    <d v="2026-10-16T11:00:00"/>
    <s v="2026-10-16 11:00:00 | Nama PIC:  bp fhebry No HP: 088983275170 Alt: Tanggal: 16/10/2026 Jam Pasang: Siang Note: Hubungi sebelum ke lokasi, terimakasih.  "/>
    <m/>
    <m/>
    <m/>
    <e v="#NUM!"/>
    <e v="#NUM!"/>
    <x v="1"/>
    <x v="9"/>
  </r>
  <r>
    <n v="314"/>
    <n v="1002627721"/>
    <n v="3"/>
    <x v="1"/>
    <n v="5"/>
    <s v="KEDIRI"/>
    <s v="NGANJUK"/>
    <s v="NJK"/>
    <s v="REG"/>
    <s v="AO"/>
    <s v="NEW SALES"/>
    <s v="1P INET"/>
    <s v="WAITING AKTIFASI IHLD"/>
    <s v="RBS-Regional 3"/>
    <d v="2026-10-08T13:35:39"/>
    <d v="2026-10-09T07:51:02"/>
    <n v="69406484"/>
    <m/>
    <n v="152611230103"/>
    <s v="PT SINERGI DISTRIBUSI UTAMA"/>
    <s v="ODP-NJK-FU/03"/>
    <s v="WO066013410"/>
    <m/>
    <m/>
    <m/>
    <n v="111.877059"/>
    <n v="-7.6033711000000004"/>
    <s v="|MN00418|MYIA-022817469308/POI/ERWAN YOGA DWI APRILIA /081578195824/erwanyoga32@gmail.com"/>
    <s v="MYIB_ASSISTANT"/>
    <m/>
    <m/>
    <m/>
    <m/>
    <m/>
    <m/>
    <m/>
    <m/>
    <s v="Management Janji"/>
    <s v="2026-10-09 11:00:00 | Nama PIC :PT SINERGI DISTRIBUSI UTAMA No HP : 081578195824 No Alt : - M Janji : Rabu 09 oktober  2026 Jam Pasang : Pagi / Siang Note : hubungi pelanggan jika ingin ke lokasi, terima kasih."/>
    <s v="FCC"/>
    <d v="2026-08-10T13:40:32"/>
    <d v="2026-10-09T11:00:00"/>
    <m/>
    <s v="UNSC"/>
    <s v="X"/>
    <s v="NO ADDON"/>
    <m/>
    <s v="WAITING:  |MYDITA"/>
    <s v="HSI Bisnis Promo Hari Pelanggan Nasional PSB 70% - 75 Mbps"/>
    <s v="INDIBIZ"/>
    <m/>
    <m/>
    <d v="2026-10-09T11:00:00"/>
    <s v="2026-10-09 11:00:00 | Nama PIC :PT SINERGI DISTRIBUSI UTAMA No HP : 081578195824 No Alt : - M Janji : Rabu 09 oktober  2026 Jam Pasang : Pagi / Siang Note : hubungi pelanggan jika ingin ke lokasi, terima kasih."/>
    <m/>
    <m/>
    <m/>
    <e v="#NUM!"/>
    <e v="#NUM!"/>
    <x v="1"/>
    <x v="9"/>
  </r>
  <r>
    <n v="315"/>
    <n v="1002628061"/>
    <n v="3"/>
    <x v="1"/>
    <n v="5"/>
    <s v="KEDIRI"/>
    <s v="NGANJUK"/>
    <s v="NJK"/>
    <s v="REG"/>
    <s v="AO"/>
    <s v="NEW SALES"/>
    <s v="1P INET"/>
    <s v="WAITING AKTIFASI IHLD"/>
    <s v="RBS-Regional 3"/>
    <d v="2026-10-08T15:49:34"/>
    <d v="2026-10-10T14:39:02"/>
    <n v="69406672"/>
    <m/>
    <n v="152611230104"/>
    <s v="KANTOR PEMASARAN PREMIUM ESTATE"/>
    <s v="ODP-NJK-FW/44"/>
    <s v="WO066031648"/>
    <m/>
    <m/>
    <m/>
    <n v="111.90730372581299"/>
    <n v="-7.59171371847341"/>
    <s v="|MC20202|MYIA-023933040598/POI/HERU SURAWAN/082230327499/officeirfai@gmail.com"/>
    <s v="MYIB_ASSISTANT"/>
    <m/>
    <m/>
    <m/>
    <m/>
    <m/>
    <m/>
    <m/>
    <m/>
    <s v="Management Janji"/>
    <s v="2026-10-11 08:00:00 | Tanggal pemasangan: 09/10/2026 Jam pemasangan : pagi / siang Info Tambahan : Hubungi pelanggan dulu sebelum ke lokasi. terima kasih"/>
    <s v="FCC"/>
    <d v="2026-08-10T16:25:42"/>
    <d v="2026-10-11T08:00:00"/>
    <m/>
    <s v="UNSC"/>
    <s v="X"/>
    <s v="NO ADDON"/>
    <m/>
    <s v="WAITING:  |MYDITA"/>
    <s v="HSI Bisnis Promo Hari Pelanggan Nasional PSB 70% - 300 Mbps"/>
    <s v="INDIBIZ"/>
    <m/>
    <m/>
    <d v="2026-10-11T08:00:00"/>
    <s v="2026-10-11 08:00:00 | Tanggal pemasangan: 09/10/2026 Jam pemasangan : pagi / siang Info Tambahan : Hubungi pelanggan dulu sebelum ke lokasi. terima kasih"/>
    <m/>
    <m/>
    <m/>
    <e v="#NUM!"/>
    <e v="#NUM!"/>
    <x v="1"/>
    <x v="9"/>
  </r>
  <r>
    <n v="316"/>
    <n v="1002637304"/>
    <n v="3"/>
    <x v="1"/>
    <n v="5"/>
    <s v="KEDIRI"/>
    <s v="NGANJUK"/>
    <s v="PRB"/>
    <s v="REG"/>
    <s v="AO"/>
    <s v="NEW SALES"/>
    <s v="1P INET"/>
    <s v="7 | OSS - PROVISIONING ISSUED"/>
    <s v="RBS-Regional 3"/>
    <d v="2026-10-14T16:25:35"/>
    <d v="2026-10-15T15:13:58"/>
    <n v="69410321"/>
    <m/>
    <n v="152627204712"/>
    <s v="WARKOP KEPO"/>
    <s v="ODP-PRB-FC/09 FC/D01/09.01"/>
    <s v="WO066425581"/>
    <m/>
    <m/>
    <m/>
    <n v="112.036804296076"/>
    <n v="-7.7167686813538197"/>
    <s v="MD|MYDB-20261014270774|DN00001/MN01011|WARKOP KEPO|081776743805"/>
    <s v="MYDIGIBIZPARTNER"/>
    <m/>
    <m/>
    <m/>
    <m/>
    <m/>
    <m/>
    <m/>
    <m/>
    <s v="Management Janji"/>
    <s v="2026-10-15 15:00:00 | Nama Pic :  No Hp Pic :  Jam Pemasangan : 08:00 - 12.00 Tanggal Pemasangan : KAMIS 15 OKTOBER 2026 Info Tambahan : Hubungi pelanggan sebelum datang ke lokasi"/>
    <s v="FCC"/>
    <s v="14-10-2026 16:39:59"/>
    <d v="2026-10-15T15:00:00"/>
    <m/>
    <s v="PI"/>
    <s v="KERTOSONO"/>
    <s v="NO ADDON"/>
    <m/>
    <s v="Provisioning Issued"/>
    <s v="HSI Bisnis Promo Hari Pelanggan Nasional PSB 70% - 50 Mbps"/>
    <s v="INDIBIZ"/>
    <m/>
    <m/>
    <d v="2026-10-15T15:00:00"/>
    <s v="2026-10-15 15:00:00 | Nama Pic :  No Hp Pic :  Jam Pemasangan : 08:00 - 12.00 Tanggal Pemasangan : KAMIS 15 OKTOBER 2026 Info Tambahan : Hubungi pelanggan sebelum datang ke lokasi"/>
    <m/>
    <m/>
    <m/>
    <e v="#NUM!"/>
    <e v="#NUM!"/>
    <x v="1"/>
    <x v="9"/>
  </r>
  <r>
    <n v="317"/>
    <n v="1002619249"/>
    <n v="3"/>
    <x v="1"/>
    <n v="5"/>
    <s v="KEDIRI"/>
    <s v="NGANJUK"/>
    <s v="WRJ"/>
    <s v="REG"/>
    <s v="AO"/>
    <s v="NEW SALES"/>
    <s v="1P INET"/>
    <s v="Completed (PS)"/>
    <s v="RBS-Regional 3"/>
    <d v="2026-10-02T10:05:39"/>
    <d v="2026-10-03T07:14:41"/>
    <n v="69402840"/>
    <m/>
    <n v="152641203077"/>
    <s v="FOMO CAFE NGRONGGOT"/>
    <s v="ODP-WRJ-FJ/17 FJ/D02/17.01"/>
    <s v="WO065551683"/>
    <m/>
    <m/>
    <m/>
    <n v="112.058712"/>
    <n v="-7.6771010000000004"/>
    <s v="|MN02822|MYIA-087404226551/POI/PUTRA SURYA ADITYA DIMAS/082134306950/fomoprambon@gmail.com"/>
    <s v="MYIB_ASSISTANT"/>
    <m/>
    <m/>
    <m/>
    <m/>
    <m/>
    <m/>
    <m/>
    <m/>
    <s v="Management Janji"/>
    <s v="2026-10-03 08:00:00 | Jam Pemasangan : 08:00 - 12.00 Tanggal Pemasangan : SABTU 03 OKTOBER 2026 Info Tambahan : Hubungi pelanggan sebelum datang ke lokasi"/>
    <s v="FCC"/>
    <d v="2026-02-10T10:10:27"/>
    <d v="2026-10-03T08:00:00"/>
    <m/>
    <s v="PS"/>
    <s v="KERTOSONO"/>
    <s v="NO ADDON"/>
    <n v="20261003"/>
    <s v="Completed"/>
    <s v="HSI Bisnis Promo Hari Pelanggan Nasional PSB 70% - 150 Mbps"/>
    <s v="INDIBIZ"/>
    <m/>
    <m/>
    <d v="2026-10-03T08:00:00"/>
    <s v="2026-10-03 08:00:00 | Jam Pemasangan : 08:00 - 12.00 Tanggal Pemasangan : SABTU 03 OKTOBER 2026 Info Tambahan : Hubungi pelanggan sebelum datang ke lokasi"/>
    <n v="2026"/>
    <n v="10"/>
    <n v="3"/>
    <d v="2026-10-03T00:00:00"/>
    <n v="-0.33333333333575865"/>
    <x v="0"/>
    <x v="9"/>
  </r>
  <r>
    <n v="318"/>
    <n v="1002625982"/>
    <n v="3"/>
    <x v="1"/>
    <n v="5"/>
    <s v="KEDIRI"/>
    <s v="NGANJUK"/>
    <s v="WRJ"/>
    <s v="REG"/>
    <s v="AO"/>
    <s v="NEW SALES"/>
    <s v="1P INET"/>
    <s v="9 | WFM - UN-SCS"/>
    <s v="RBS-Regional 3"/>
    <d v="2026-10-07T12:34:40"/>
    <d v="2026-10-07T15:39:09"/>
    <n v="69405772"/>
    <m/>
    <n v="152641203079"/>
    <s v="CV KULPIZ CREATIVE STUDIO"/>
    <s v="ODP-WRJ-FD/74 FD/D06/74.01"/>
    <s v="WO065929535"/>
    <m/>
    <m/>
    <m/>
    <n v="112.036624923348"/>
    <n v="-7.67720304799139"/>
    <s v="MD|MYDB-20261007270412|DC20002/MC20039|CV KULPIZ CREATIVE STUDIO|088994658287"/>
    <s v="MYDIGIBIZPARTNER"/>
    <m/>
    <m/>
    <m/>
    <m/>
    <m/>
    <m/>
    <m/>
    <m/>
    <s v="Management Janji"/>
    <s v="2026-10-08 11:00:00 | No HP :088994658287 Alt :  M Janji : (RABU/8/oktober/2026) Note : hubungi pelanggan jika ingin kelokasi"/>
    <s v="FCC"/>
    <d v="2026-07-10T12:55:39"/>
    <d v="2026-10-08T11:00:00"/>
    <m/>
    <s v="UNSC"/>
    <s v="KERTOSONO"/>
    <s v="NO ADDON"/>
    <m/>
    <s v="Inprogress Alpro"/>
    <s v="HSI Bisnis Promo Hari Pelanggan Nasional PSB 70% - 300 Mbps"/>
    <s v="INDIBIZ"/>
    <m/>
    <m/>
    <d v="2026-10-08T11:00:00"/>
    <s v="2026-10-08 11:00:00 | No HP :088994658287 Alt :  M Janji : (RABU/8/oktober/2026) Note : hubungi pelanggan jika ingin kelokasi"/>
    <m/>
    <m/>
    <m/>
    <e v="#NUM!"/>
    <e v="#NUM!"/>
    <x v="1"/>
    <x v="9"/>
  </r>
  <r>
    <n v="319"/>
    <n v="1002626078"/>
    <n v="3"/>
    <x v="1"/>
    <n v="5"/>
    <s v="KEDIRI"/>
    <s v="NGANJUK"/>
    <s v="WRJ"/>
    <s v="REG"/>
    <s v="AO"/>
    <s v="NEW SALES"/>
    <s v="1P INET"/>
    <s v="9 | WFM - UN-SCS"/>
    <s v="RBS-Regional 3"/>
    <d v="2026-10-07T13:11:36"/>
    <d v="2026-10-07T15:39:30"/>
    <n v="69405832"/>
    <m/>
    <n v="152641203080"/>
    <s v="CV KULPIZ CREATIVE STUDIO"/>
    <s v="ODP-WRJ-FD/74 FD/D06/74.01"/>
    <s v="WO065933294"/>
    <m/>
    <m/>
    <m/>
    <n v="112.036624923348"/>
    <n v="-7.67720304799139"/>
    <s v="MD|MYDB-20261007270410|DC20002/MC20039|CV KULPIZ CREATIVE STUDIO|088994658287"/>
    <s v="MYDIGIBIZPARTNER"/>
    <m/>
    <m/>
    <m/>
    <m/>
    <m/>
    <m/>
    <m/>
    <m/>
    <s v="Management Janji"/>
    <s v="2026-10-08 11:00:00 | Nama : BP MOH AGUS BADRUT TAMAM  No Hp : 088994658287 No Alt :  Tgl Pemasangan : 08 Oktober 2026 Interval : PAGI  Note : Hubungi pelanggan terlebih dahulu"/>
    <s v="FCC"/>
    <d v="2026-07-10T13:25:45"/>
    <d v="2026-10-08T11:00:00"/>
    <m/>
    <s v="UNSC"/>
    <s v="KERTOSONO"/>
    <s v="NO ADDON"/>
    <m/>
    <s v="Inprogress Alpro"/>
    <s v="HSI Bisnis Promo Hari Pelanggan Nasional PSB 70% - 300 Mbps"/>
    <s v="INDIBIZ"/>
    <m/>
    <m/>
    <d v="2026-10-08T11:00:00"/>
    <s v="2026-10-08 11:00:00 | Nama : BP MOH AGUS BADRUT TAMAM  No Hp : 088994658287 No Alt :  Tgl Pemasangan : 08 Oktober 2026 Interval : PAGI  Note : Hubungi pelanggan terlebih dahulu"/>
    <m/>
    <m/>
    <m/>
    <e v="#NUM!"/>
    <e v="#NUM!"/>
    <x v="1"/>
    <x v="9"/>
  </r>
  <r>
    <n v="320"/>
    <n v="1002623876"/>
    <n v="3"/>
    <x v="1"/>
    <n v="5"/>
    <s v="KEDIRI"/>
    <s v="NGANJUK"/>
    <s v="WRJ"/>
    <s v="REG"/>
    <s v="AO"/>
    <s v="NEW SALES"/>
    <s v="1P INET"/>
    <s v="WAITING AKTIFASI IHLD"/>
    <s v="RBS-Regional 3"/>
    <d v="2026-10-06T10:43:12"/>
    <d v="2026-10-06T17:18:02"/>
    <n v="69402815"/>
    <m/>
    <m/>
    <s v="CV KULPIZ CREATIVE STUDIO"/>
    <m/>
    <s v="WO065548575"/>
    <m/>
    <m/>
    <m/>
    <n v="112.03663"/>
    <n v="-7.6772179999999999"/>
    <s v="MD|MYDB-20261001270139|DC20002/MC20039|CV KULPIZ CREATIVE STUDIO|088994658287"/>
    <s v="MYDIGIBIZPARTNER"/>
    <m/>
    <m/>
    <m/>
    <m/>
    <m/>
    <m/>
    <m/>
    <m/>
    <s v="Management Janji"/>
    <s v="2026-10-03 08:00:00 | Nama PIC : BAPAK TAMAM No HP : 088994658287 Alt :  M Janji : (SABTU/3/oktober/2026) jam Pasang : 09:00 Note : hubungi pelanggan jika ingin kelokasi"/>
    <s v="FCC"/>
    <d v="2026-06-10T10:55:07"/>
    <d v="2026-10-03T00:00:00"/>
    <m/>
    <s v="UNSC"/>
    <s v="KERTOSONO"/>
    <s v="NO ADDON"/>
    <m/>
    <s v="WAITING:  |MYDITA"/>
    <s v="HSI Bisnis Promo Hari Pelanggan Nasional PSB 70% - 100 Mbps Dual Band"/>
    <s v="INDIBIZ"/>
    <m/>
    <m/>
    <d v="2026-10-03T08:00:00"/>
    <s v="2026-10-03 08:00:00 | Nama PIC : BAPAK TAMAM No HP : 088994658287 Alt :  M Janji : (SABTU/3/oktober/2026) jam Pasang : 09:00 Note : hubungi pelanggan jika ingin kelokasi"/>
    <m/>
    <m/>
    <m/>
    <e v="#NUM!"/>
    <e v="#NUM!"/>
    <x v="1"/>
    <x v="9"/>
  </r>
  <r>
    <n v="321"/>
    <n v="1002619175"/>
    <n v="3"/>
    <x v="1"/>
    <n v="5"/>
    <s v="KEDIRI"/>
    <s v="NGANJUK"/>
    <s v="WRJ"/>
    <s v="REG"/>
    <s v="AO"/>
    <s v="NEW SALES"/>
    <s v="1P INET"/>
    <s v="98 | OSS - CANCEL COMPLETE"/>
    <s v="RBS-Regional 3"/>
    <d v="2026-10-02T09:41:40"/>
    <d v="2026-10-06T10:43:47"/>
    <n v="69402815"/>
    <m/>
    <n v="152641203076"/>
    <s v="CV KULPIZ CREATIVE STUDIO"/>
    <s v="ODP-WRJ-FD/74 FD/D06/74.01"/>
    <s v="WO065548575"/>
    <m/>
    <m/>
    <m/>
    <n v="112.03662995249"/>
    <n v="-7.6772180001796597"/>
    <s v="MD|MYDB-20261001270139|DC20002/MC20039|CV KULPIZ CREATIVE STUDIO|088994658287"/>
    <s v="MYDIGIBIZPARTNER"/>
    <m/>
    <m/>
    <m/>
    <m/>
    <m/>
    <m/>
    <m/>
    <m/>
    <s v="Management Janji"/>
    <s v="2026-10-03 08:00:00 | Nama PIC : BAPAK TAMAM No HP : 088994658287 Alt :  M Janji : (SABTU/3/oktober/2026) jam Pasang : 09:00 Note : hubungi pelanggan jika ingin kelokasi"/>
    <s v="FCC"/>
    <d v="2026-02-10T10:10:27"/>
    <d v="2026-10-03T08:00:00"/>
    <s v="Kendala Teknik"/>
    <s v="CANCEL"/>
    <s v="KERTOSONO"/>
    <s v="NO ADDON"/>
    <m/>
    <s v="Cancel Completed"/>
    <s v="HSI Bisnis Promo Hari Pelanggan Nasional PSB 70% - 100 Mbps Dual Band"/>
    <s v="INDIBIZ"/>
    <m/>
    <m/>
    <d v="2026-10-03T08:00:00"/>
    <s v="2026-10-03 08:00:00 | Nama PIC : BAPAK TAMAM No HP : 088994658287 Alt :  M Janji : (SABTU/3/oktober/2026) jam Pasang : 09:00 Note : hubungi pelanggan jika ingin kelokasi"/>
    <m/>
    <m/>
    <m/>
    <e v="#NUM!"/>
    <e v="#NUM!"/>
    <x v="1"/>
    <x v="9"/>
  </r>
  <r>
    <n v="322"/>
    <n v="1002620565"/>
    <n v="3"/>
    <x v="1"/>
    <n v="5"/>
    <s v="KEDIRI"/>
    <s v="KEDIRI"/>
    <s v="KDI"/>
    <s v="REG"/>
    <s v="AO"/>
    <s v="NEW SALES"/>
    <s v="1P INET"/>
    <s v="Completed (PS)"/>
    <s v="RBS-Regional 3"/>
    <d v="2026-10-02T17:20:35"/>
    <d v="2026-10-05T11:14:21"/>
    <n v="69403370"/>
    <m/>
    <n v="152610241692"/>
    <s v="sugar bakery"/>
    <s v="ODP-KDI-FE/06 FE/D01/06.01"/>
    <s v="WO065604590"/>
    <m/>
    <m/>
    <m/>
    <n v="112.051506"/>
    <n v="-7.7944100000000001"/>
    <s v="|MN02540|MYIA-071457125796/POI/harjuno ari kuncoro/081392052058/langitibrahim46@gmail.com"/>
    <s v="MYIB_ASSISTANT"/>
    <m/>
    <m/>
    <m/>
    <m/>
    <m/>
    <m/>
    <m/>
    <m/>
    <s v="Management Janji"/>
    <s v="2026-10-03 15:00:00 | Waktu pemasnagan : 3 Oktober 2026 Jam pemasangan : 08.00 - 12.00 Mohon hubungi pelanggan sebelum ke lokasi  Terima kasih"/>
    <s v="FCC"/>
    <d v="2026-02-10T17:39:54"/>
    <d v="2026-10-03T15:00:00"/>
    <m/>
    <s v="PS"/>
    <s v="X"/>
    <s v="OCA"/>
    <n v="20261005"/>
    <s v="Completed"/>
    <s v="HSI Bisnis Bundling OCA Breach Checker Promo H2 2026 PSB 70% - 300 Mbps"/>
    <s v="INDIBIZ"/>
    <m/>
    <m/>
    <d v="2026-10-03T15:00:00"/>
    <s v="2026-10-03 15:00:00 | Waktu pemasnagan : 3 Oktober 2026 Jam pemasangan : 08.00 - 12.00 Mohon hubungi pelanggan sebelum ke lokasi  Terima kasih"/>
    <n v="2026"/>
    <n v="10"/>
    <n v="5"/>
    <d v="2026-10-05T00:00:00"/>
    <n v="1.375"/>
    <x v="2"/>
    <x v="8"/>
  </r>
  <r>
    <n v="323"/>
    <n v="1002622269"/>
    <n v="3"/>
    <x v="1"/>
    <n v="5"/>
    <s v="KEDIRI"/>
    <s v="KEDIRI"/>
    <s v="KDI"/>
    <s v="REG"/>
    <s v="AO"/>
    <s v="NEW SALES"/>
    <s v="1P INET"/>
    <s v="Completed (PS)"/>
    <s v="RBS-Regional 3"/>
    <d v="2026-10-05T12:10:35"/>
    <d v="2026-10-14T19:49:20"/>
    <n v="69404271"/>
    <m/>
    <n v="152610241716"/>
    <s v="ERABLUE JOYOBOYO"/>
    <s v="ODP-KDI-FAS/04 FAS/D01/04.01"/>
    <s v="WO065762827"/>
    <m/>
    <m/>
    <m/>
    <n v="112.03561999999999"/>
    <n v="-7.8005719999999998"/>
    <s v="|MN00843|MYIA-008453834438/POI/HASBIBINTARO SHIDDIQ/081249549394/nextperdanaone@gmail.com"/>
    <s v="MYIB_ASSISTANT"/>
    <m/>
    <m/>
    <m/>
    <m/>
    <m/>
    <m/>
    <m/>
    <m/>
    <s v="Management Janji"/>
    <s v="2026-10-06 11:00:00 | Jam pemasangan : 12.00 Info Tambahan : Hubungi pelanggan dulu sebelum ke lokasi terimakasih  "/>
    <s v="FCC"/>
    <d v="2026-05-10T12:25:23"/>
    <d v="2026-10-06T11:00:00"/>
    <m/>
    <s v="PS"/>
    <s v="X"/>
    <s v="NO ADDON"/>
    <n v="20261014"/>
    <s v="Completed"/>
    <s v="HSI Bisnis PSB 70% Dual Band - 100 Mbps"/>
    <s v="INDIBIZ"/>
    <m/>
    <m/>
    <d v="2026-10-06T11:00:00"/>
    <s v="2026-10-06 11:00:00 | Jam pemasangan : 12.00 Info Tambahan : Hubungi pelanggan dulu sebelum ke lokasi terimakasih  "/>
    <n v="2026"/>
    <n v="10"/>
    <n v="14"/>
    <d v="2026-10-14T00:00:00"/>
    <n v="7.5416666666642413"/>
    <x v="2"/>
    <x v="8"/>
  </r>
  <r>
    <n v="324"/>
    <n v="1002623271"/>
    <n v="3"/>
    <x v="1"/>
    <n v="5"/>
    <s v="KEDIRI"/>
    <s v="KEDIRI"/>
    <s v="KDI"/>
    <s v="REG"/>
    <s v="AO"/>
    <s v="NEW SALES"/>
    <s v="1P INET"/>
    <s v="Completed (PS)"/>
    <s v="RBS-Regional 3"/>
    <d v="2026-10-05T18:16:34"/>
    <d v="2026-10-06T17:19:08"/>
    <n v="69404615"/>
    <m/>
    <n v="152610241721"/>
    <s v="Pool Tribik Cab. Kediri"/>
    <s v="ODP-KDI-FF/27 FF/D02/27.01"/>
    <s v="WO065807227"/>
    <m/>
    <m/>
    <m/>
    <n v="112.0278814"/>
    <n v="-7.8136985000000001"/>
    <s v="|MN02540|MYIA-012232434223/POI/dimas Surya mahendra /085641065075/operation_kediri@gmail.com"/>
    <s v="MYIB_ASSISTANT"/>
    <m/>
    <m/>
    <m/>
    <m/>
    <m/>
    <m/>
    <m/>
    <m/>
    <s v="Management Janji"/>
    <s v="2026-10-06 15:00:00 | Tanggal Pemasangan : 06 Oktober 2026 Jam Pemasangan : 08:00 15:00 Info Tambahan : Hubungi pelanggan dulu sebelum ke lokasi terimakasih"/>
    <s v="FCC"/>
    <d v="2026-05-10T18:25:30"/>
    <d v="2026-10-06T15:00:00"/>
    <m/>
    <s v="PS"/>
    <s v="X"/>
    <s v="NO ADDON"/>
    <n v="20261006"/>
    <s v="Completed"/>
    <s v="HSI Bisnis Promo Hari Pelanggan Nasional PSB 70% - 50 Mbps"/>
    <s v="INDIBIZ"/>
    <m/>
    <m/>
    <d v="2026-10-06T15:00:00"/>
    <s v="2026-10-06 15:00:00 | Tanggal Pemasangan : 06 Oktober 2026 Jam Pemasangan : 08:00 15:00 Info Tambahan : Hubungi pelanggan dulu sebelum ke lokasi terimakasih"/>
    <n v="2026"/>
    <n v="10"/>
    <n v="6"/>
    <d v="2026-10-06T00:00:00"/>
    <n v="-0.625"/>
    <x v="0"/>
    <x v="8"/>
  </r>
  <r>
    <n v="325"/>
    <n v="1002622152"/>
    <n v="3"/>
    <x v="1"/>
    <n v="5"/>
    <s v="KEDIRI"/>
    <s v="KEDIRI"/>
    <s v="KDI"/>
    <s v="REG"/>
    <s v="AO"/>
    <s v="NEW SALES"/>
    <s v="1P INET"/>
    <s v="Completed (PS)"/>
    <s v="RBS-Regional 3"/>
    <d v="2026-10-05T11:20:39"/>
    <d v="2026-10-05T20:10:33"/>
    <n v="69404202"/>
    <m/>
    <n v="152610241714"/>
    <s v="GUDANG GAMING"/>
    <s v="ODP-KDI-FA/18 FA/D04/18.01"/>
    <s v="WO065756353"/>
    <m/>
    <m/>
    <m/>
    <n v="112.029148936271"/>
    <n v="-7.8403521618154004"/>
    <s v="MD|MYDB-20261005270281|DN00001/MN00968|GUDANG GAMING|0895371059210"/>
    <s v="MYDIGIBIZPARTNER"/>
    <m/>
    <m/>
    <m/>
    <m/>
    <m/>
    <m/>
    <m/>
    <m/>
    <s v="Management Janji"/>
    <s v="2026-10-06 08:00:00 | Tanggal : 6 Oktober 2026 Jam : pagi  Hubungi pelanggan sebelum ke lokasi "/>
    <s v="FCC"/>
    <d v="2026-05-10T11:40:04"/>
    <d v="2026-10-06T08:00:00"/>
    <m/>
    <s v="PS"/>
    <s v="X"/>
    <s v="NO ADDON"/>
    <n v="20261005"/>
    <s v="Completed"/>
    <s v="HSI Bisnis Promo Hari Pelanggan Nasional PSB 70% - 200 Mbps"/>
    <s v="INDIBIZ"/>
    <m/>
    <m/>
    <d v="2026-10-06T08:00:00"/>
    <s v="2026-10-06 08:00:00 | Tanggal : 6 Oktober 2026 Jam : pagi  Hubungi pelanggan sebelum ke lokasi "/>
    <n v="2026"/>
    <n v="10"/>
    <n v="5"/>
    <d v="2026-10-05T00:00:00"/>
    <n v="-1.3333333333357587"/>
    <x v="0"/>
    <x v="8"/>
  </r>
  <r>
    <n v="326"/>
    <n v="1002627026"/>
    <n v="3"/>
    <x v="1"/>
    <n v="5"/>
    <s v="KEDIRI"/>
    <s v="KEDIRI"/>
    <s v="KDI"/>
    <s v="REG"/>
    <s v="AO"/>
    <s v="NEW SALES"/>
    <s v="1P INET"/>
    <s v="Completed (PS)"/>
    <s v="RBS-Regional 3"/>
    <d v="2026-10-08T08:20:34"/>
    <d v="2026-10-08T17:48:25"/>
    <n v="69406195"/>
    <m/>
    <n v="152610241732"/>
    <s v="Bakmi sapi fengkolan"/>
    <s v="ODP-KDI-FF/26 FF/D02/26.01"/>
    <s v="WO065981972"/>
    <m/>
    <m/>
    <m/>
    <n v="112.02743100000001"/>
    <n v="-7.8129773"/>
    <s v="|MC20234|MYIA-053982270285/POI/Devia diah ayu nariratih/081333615047/bakmiefengkolankdr269@gmail.com"/>
    <s v="MYIB_ASSISTANT"/>
    <m/>
    <m/>
    <m/>
    <m/>
    <m/>
    <m/>
    <m/>
    <m/>
    <s v="Management Janji"/>
    <s v="2026-10-09 08:00:00 | Nama PIC : Bp David No Hp : 081333615047 Alt : - Manja : 09 Okt 2026 Jam : Pagi / Siang Note : Hubungi pelanggan terlebih dahulu"/>
    <s v="FCC"/>
    <d v="2026-08-10T08:25:36"/>
    <d v="2026-10-09T08:00:00"/>
    <m/>
    <s v="PS"/>
    <s v="X"/>
    <s v="NO ADDON"/>
    <n v="20261008"/>
    <s v="Completed"/>
    <s v="HSI Bisnis Promo Hari Pelanggan Nasional PSB 70% - 200 Mbps"/>
    <s v="INDIBIZ"/>
    <m/>
    <m/>
    <d v="2026-10-09T08:00:00"/>
    <s v="2026-10-09 08:00:00 | Nama PIC : Bp David No Hp : 081333615047 Alt : - Manja : 09 Okt 2026 Jam : Pagi / Siang Note : Hubungi pelanggan terlebih dahulu"/>
    <n v="2026"/>
    <n v="10"/>
    <n v="8"/>
    <d v="2026-10-08T00:00:00"/>
    <n v="-1.3333333333357587"/>
    <x v="0"/>
    <x v="8"/>
  </r>
  <r>
    <n v="327"/>
    <n v="1002629874"/>
    <n v="3"/>
    <x v="1"/>
    <n v="5"/>
    <s v="KEDIRI"/>
    <s v="KEDIRI"/>
    <s v="KDI"/>
    <s v="REG"/>
    <s v="AO"/>
    <s v="NEW SALES"/>
    <m/>
    <s v="Completed (PS)"/>
    <s v="RBS-Regional 3"/>
    <d v="2026-10-09T14:24:03"/>
    <d v="2026-10-13T13:11:13"/>
    <n v="69407420"/>
    <m/>
    <n v="152610241622"/>
    <s v="YACHIYO ENGINEERING CO., LTD."/>
    <s v="ODP-KDI-FAS/33"/>
    <s v="WO066116463"/>
    <m/>
    <m/>
    <m/>
    <n v="112.03900710000001"/>
    <n v="-7.8062054999999999"/>
    <s v="|MC80228|/YACHIYO ENGINEERING CO., LTD./Paket HSI Bisnis Promo HPN 1:1 300Mbps/JULIUS KUSDWIANARTANTO PRASTIAJI/0811460126/IP590VDRRSL.KEDIRI@GMAIL.COM"/>
    <s v="Sales Profesional"/>
    <m/>
    <m/>
    <m/>
    <m/>
    <m/>
    <m/>
    <m/>
    <m/>
    <s v="Management Janji"/>
    <s v="2026-10-13 08:00:00|Nama PIC : Julius No HP : 0811460126 Alt :  M Janji : 10/10/2026 Jam Pasang : 08.00  - 13:00  NoteÃ‚Â :  hubungi terlebih dahulu sebelum ke lokasi, terima kasih.|40981184|MYDITA"/>
    <s v="FCC"/>
    <d v="2026-09-10T14:25:26"/>
    <d v="2026-10-13T08:00:00"/>
    <m/>
    <s v="PS"/>
    <s v="X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08:00:00"/>
    <s v="2026-10-13 08:00:00|Nama PIC : Julius No HP : 0811460126 Alt :  M Janji : 10/10/2026 Jam Pasang : 08.00  - 13:00  NoteÃ‚Â :  hubungi terlebih dahulu sebelum ke lokasi, terima kasih.|40981184|MYDITA"/>
    <n v="2026"/>
    <n v="10"/>
    <n v="13"/>
    <d v="2026-10-13T00:00:00"/>
    <n v="-0.33333333333575865"/>
    <x v="0"/>
    <x v="8"/>
  </r>
  <r>
    <n v="328"/>
    <n v="1002634461"/>
    <n v="3"/>
    <x v="1"/>
    <n v="5"/>
    <s v="KEDIRI"/>
    <s v="KEDIRI"/>
    <s v="KDI"/>
    <s v="REG"/>
    <s v="AO"/>
    <s v="NEW SALES"/>
    <s v="1P INET"/>
    <s v="Completed (PS)"/>
    <s v="RBS-Regional 3"/>
    <d v="2026-10-13T10:32:34"/>
    <d v="2026-10-15T16:29:11"/>
    <n v="69409180"/>
    <m/>
    <n v="152610241742"/>
    <s v="RAJA EMAS INDONESIA"/>
    <s v="ODP-KDI-FAS/15 FAS/D02/15.01"/>
    <s v="WO066313369"/>
    <m/>
    <m/>
    <m/>
    <n v="112.033936"/>
    <n v="-7.8065559999999996"/>
    <s v="|MN02746|MYIA-021402849687/POI/Hadji Dandi Rusly/085781362353/rajaemasidkediri@gmail.com"/>
    <s v="MYIB_ASSISTANT"/>
    <m/>
    <m/>
    <m/>
    <m/>
    <m/>
    <m/>
    <m/>
    <m/>
    <s v="Management Janji"/>
    <s v="2026-10-14 08:00:00 | Tanggal Pemasangan : 14 Oktober 2026 Jam Pemasangan : 08:00 15:00 Info Tambahan : Hubungi pelanggan dulu sebelum ke lokasi terimakasih"/>
    <s v="FCC"/>
    <s v="13-10-2026 10:55:12"/>
    <d v="2026-10-14T08:00:00"/>
    <m/>
    <s v="PS"/>
    <s v="X"/>
    <s v="NO ADDON"/>
    <n v="20261015"/>
    <s v="Completed"/>
    <s v="HSI Bisnis Promo Hari Pelanggan Nasional PSB 70% - 100 Mbps"/>
    <s v="INDIBIZ"/>
    <m/>
    <m/>
    <d v="2026-10-14T08:00:00"/>
    <s v="2026-10-14 08:00:00 | Tanggal Pemasangan : 14 Oktober 2026 Jam Pemasangan : 08:00 15:00 Info Tambahan : Hubungi pelanggan dulu sebelum ke lokasi terimakasih"/>
    <n v="2026"/>
    <n v="10"/>
    <n v="15"/>
    <d v="2026-10-15T00:00:00"/>
    <n v="0.66666666666424135"/>
    <x v="0"/>
    <x v="8"/>
  </r>
  <r>
    <n v="329"/>
    <n v="1002636285"/>
    <n v="3"/>
    <x v="1"/>
    <n v="5"/>
    <s v="KEDIRI"/>
    <s v="KEDIRI"/>
    <s v="KDI"/>
    <s v="REG"/>
    <s v="AO"/>
    <s v="NEW SALES"/>
    <s v="1P INET"/>
    <s v="Completed (PS)"/>
    <s v="RBS-Regional 3"/>
    <d v="2026-10-14T10:16:39"/>
    <d v="2026-10-14T14:09:58"/>
    <n v="69409909"/>
    <m/>
    <n v="152610241749"/>
    <s v="GEREJA BETHANY TOC KEDIRI"/>
    <s v="ODP-KDI-FBH/46 FBH/D06/46.01"/>
    <s v="WO066384638"/>
    <m/>
    <m/>
    <m/>
    <n v="112.06545149999999"/>
    <n v="-7.8115031999999998"/>
    <s v="|MC20057|MYIA-049621367736/POI/Andi Arno/081359460597/andiarnobrow@gmail.com"/>
    <s v="MYIB_ASSISTANT"/>
    <m/>
    <m/>
    <m/>
    <m/>
    <m/>
    <m/>
    <m/>
    <m/>
    <s v="Management Janji"/>
    <s v="2026-10-15 08:00:00 | Nama PIC : bapak andri No HP : 081359460597 Alt :  M Janji : (KAMIS/15/OKTOBER/2026) jam Pasang : 09:00 Note : hubungi pelanggan jika ingin kelokasi"/>
    <s v="FCC"/>
    <s v="14-10-2026 10:25:05"/>
    <d v="2026-10-15T08:00:00"/>
    <m/>
    <s v="PS"/>
    <s v="X"/>
    <s v="NO ADDON"/>
    <n v="20261014"/>
    <s v="Completed"/>
    <s v="HSI Bisnis Promo Hari Pelanggan Nasional PSB 70% - 50 Mbps"/>
    <s v="INDIBIZ"/>
    <m/>
    <m/>
    <d v="2026-10-15T08:00:00"/>
    <s v="2026-10-15 08:00:00 | Nama PIC : bapak andri No HP : 081359460597 Alt :  M Janji : (KAMIS/15/OKTOBER/2026) jam Pasang : 09:00 Note : hubungi pelanggan jika ingin kelokasi"/>
    <n v="2026"/>
    <n v="10"/>
    <n v="14"/>
    <d v="2026-10-14T00:00:00"/>
    <n v="-1.3333333333357587"/>
    <x v="0"/>
    <x v="8"/>
  </r>
  <r>
    <n v="330"/>
    <n v="1002636670"/>
    <n v="3"/>
    <x v="1"/>
    <n v="5"/>
    <s v="KEDIRI"/>
    <s v="KEDIRI"/>
    <s v="KDI"/>
    <s v="REG"/>
    <s v="AO"/>
    <s v="NEW SALES"/>
    <m/>
    <s v="Completed (PS)"/>
    <s v="RBS-Regional 5"/>
    <d v="2026-10-14T12:38:24"/>
    <d v="2026-10-15T15:25:15"/>
    <n v="69410073"/>
    <m/>
    <n v="152610241369"/>
    <s v="PT. Elizabeth Hanjaya"/>
    <s v="ODP-KDI-FBB/33"/>
    <s v="WO066407164"/>
    <m/>
    <m/>
    <m/>
    <n v="112.0249295"/>
    <n v="-7.8169072999999996"/>
    <s v="|MN02491|PT. Elizabeth Hanjaya|081213000729|hamdi@elizabethbag.com|HSIEF 50MBPS 320000|Ripki Hamdi-7.816917264901397, 112.02492599858941"/>
    <s v="Sales Force"/>
    <m/>
    <m/>
    <m/>
    <m/>
    <m/>
    <m/>
    <m/>
    <m/>
    <s v="Management Janji"/>
    <s v="2026-10-15 11:00:00|Jam Pemasangan : 08:00 - 12.00 Tanggal Pemasangan : KAMIS 15 OKTOBER 2026 Info Tambahan : Hubungi pelanggan sebelum datang ke lokasi|40981184|MYDITA"/>
    <s v="FCC"/>
    <s v="14-10-2026 12:40:20"/>
    <d v="2026-10-15T11:00:00"/>
    <m/>
    <s v="PS"/>
    <s v="X"/>
    <s v="NO ADDON"/>
    <n v="20261015"/>
    <s v="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10-15T11:00:00"/>
    <s v="2026-10-15 11:00:00|Jam Pemasangan : 08:00 - 12.00 Tanggal Pemasangan : KAMIS 15 OKTOBER 2026 Info Tambahan : Hubungi pelanggan sebelum datang ke lokasi|40981184|MYDITA"/>
    <n v="2026"/>
    <n v="10"/>
    <n v="15"/>
    <d v="2026-10-15T00:00:00"/>
    <n v="-0.45833333333575865"/>
    <x v="0"/>
    <x v="8"/>
  </r>
  <r>
    <n v="331"/>
    <n v="1002617351"/>
    <n v="3"/>
    <x v="1"/>
    <n v="5"/>
    <s v="KEDIRI"/>
    <s v="KEDIRI"/>
    <s v="MJT"/>
    <s v="REG"/>
    <s v="AO"/>
    <s v="NEW SALES"/>
    <s v="1P INET"/>
    <s v="Completed (PS)"/>
    <s v="RBS-Regional 3"/>
    <d v="2026-10-01T10:29:40"/>
    <d v="2026-10-03T11:33:05"/>
    <n v="69402173"/>
    <m/>
    <n v="152640226074"/>
    <s v="TOKO BUKU PERDANA"/>
    <s v="ODP-MJT-FAH/04 FAH/D01/04.01"/>
    <s v="WO065469590"/>
    <m/>
    <m/>
    <m/>
    <n v="112.003439962863"/>
    <n v="-7.8105309457460201"/>
    <s v="MD|MYDB-20260929269933|DC20015/MC20183|TOKO BUKU PERDANA|08973408728"/>
    <s v="MYDIGIBIZPARTNER"/>
    <m/>
    <m/>
    <m/>
    <m/>
    <m/>
    <m/>
    <m/>
    <m/>
    <s v="Management Janji"/>
    <s v="2026-10-02 11:00:00 | Nama PIC:  bp pramono No HP: 08973408728 Alt: Tanggal: 02/10/2026 Jam Pasang: Siang Note: Hubungi sebelum ke lokasi, terimakasih. "/>
    <s v="FCC"/>
    <d v="2026-01-10T10:40:21"/>
    <d v="2026-10-02T11:00:00"/>
    <m/>
    <s v="PS"/>
    <s v="NGADILUWIH"/>
    <s v="NO ADDON"/>
    <n v="20261003"/>
    <s v="Completed"/>
    <s v="HSI Bisnis Promo Hari Pelanggan Nasional PSB 70% - 75 Mbps"/>
    <s v="INDIBIZ"/>
    <m/>
    <m/>
    <d v="2026-10-02T11:00:00"/>
    <s v="2026-10-02 11:00:00 | Nama PIC:  bp pramono No HP: 08973408728 Alt: Tanggal: 02/10/2026 Jam Pasang: Siang Note: Hubungi sebelum ke lokasi, terimakasih. "/>
    <n v="2026"/>
    <n v="10"/>
    <n v="3"/>
    <d v="2026-10-03T00:00:00"/>
    <n v="0.54166666666424135"/>
    <x v="0"/>
    <x v="8"/>
  </r>
  <r>
    <n v="332"/>
    <n v="1002618759"/>
    <n v="3"/>
    <x v="1"/>
    <n v="5"/>
    <s v="KEDIRI"/>
    <s v="KEDIRI"/>
    <s v="MJT"/>
    <s v="REG"/>
    <s v="AO"/>
    <s v="NEW SALES"/>
    <s v="1P INET"/>
    <s v="Completed (PS)"/>
    <s v="RBS-Regional 3"/>
    <d v="2026-10-01T17:49:34"/>
    <d v="2026-10-02T18:11:44"/>
    <n v="69402638"/>
    <m/>
    <n v="152640226092"/>
    <s v="WARKOP KRISNA"/>
    <s v="ODP-MJT-FAA/70 FAA/D05/70.01"/>
    <s v="WO065523460"/>
    <m/>
    <m/>
    <m/>
    <n v="111.953227"/>
    <n v="-7.7798449999999999"/>
    <s v="|MN01066|MYIA-001322539707/POI/HAFIDZ FAJARUDIN/085704475116/fandbedrink@gmail.com"/>
    <s v="MYIB_ASSISTANT"/>
    <m/>
    <m/>
    <m/>
    <m/>
    <m/>
    <m/>
    <m/>
    <m/>
    <s v="Management Janji"/>
    <s v="2026-10-02 15:00:00 | telp :085704475116 alt ;  manja : pagi / siang 02/10/2026 hub sebelum ke lokasi "/>
    <s v="FCC"/>
    <d v="2026-01-10T17:55:32"/>
    <d v="2026-10-02T15:00:00"/>
    <m/>
    <s v="PS"/>
    <s v="NGADILUWIH"/>
    <s v="NO ADDON"/>
    <n v="20261002"/>
    <s v="Completed"/>
    <s v="HSI Bisnis Promo Hari Pelanggan Nasional PSB 70% - 300 Mbps"/>
    <s v="INDIBIZ"/>
    <m/>
    <m/>
    <d v="2026-10-02T15:00:00"/>
    <s v="2026-10-02 15:00:00 | telp :085704475116 alt ;  manja : pagi / siang 02/10/2026 hub sebelum ke lokasi "/>
    <n v="2026"/>
    <n v="10"/>
    <n v="2"/>
    <d v="2026-10-02T00:00:00"/>
    <n v="-0.625"/>
    <x v="0"/>
    <x v="8"/>
  </r>
  <r>
    <n v="333"/>
    <n v="1002617644"/>
    <n v="3"/>
    <x v="1"/>
    <n v="5"/>
    <s v="KEDIRI"/>
    <s v="KEDIRI"/>
    <s v="MJT"/>
    <s v="REG"/>
    <s v="AO"/>
    <s v="NEW SALES"/>
    <s v="1P INET"/>
    <s v="Completed (PS)"/>
    <s v="RBS-Regional 3"/>
    <d v="2026-10-01T11:43:34"/>
    <d v="2026-10-01T17:27:59"/>
    <n v="69402279"/>
    <m/>
    <n v="152640226086"/>
    <s v="OGT BIRD SHOP"/>
    <s v="ODP-MJT-FE/16 FE/D04/16.01"/>
    <s v="WO065479435"/>
    <m/>
    <m/>
    <m/>
    <n v="111.96737229999999"/>
    <n v="-7.7787601000000004"/>
    <s v="|MC20057|MYIA-008364132785/POI/Hendrik Hermawan/085791473812/acida04.mmm@gmail.con"/>
    <s v="MYIB_ASSISTANT"/>
    <m/>
    <m/>
    <m/>
    <m/>
    <m/>
    <m/>
    <m/>
    <m/>
    <s v="Management Janji"/>
    <s v="2026-10-02 08:00:00 | Nama Pic : bp Hendrik  No Hp Pic : 085791473812 No alt : - Jam Pemasangan : pagi  Tanggal Pemasangan : 2 Oktober 2026"/>
    <s v="FCC"/>
    <d v="2026-01-10T12:25:17"/>
    <d v="2026-10-02T08:00:00"/>
    <m/>
    <s v="PS"/>
    <s v="NGADILUWIH"/>
    <s v="NO ADDON"/>
    <n v="20261001"/>
    <s v="Completed"/>
    <s v="HSI Bisnis Promo Hari Pelanggan Nasional PSB 70% - 100 Mbps"/>
    <s v="INDIBIZ"/>
    <m/>
    <m/>
    <d v="2026-10-02T08:00:00"/>
    <s v="2026-10-02 08:00:00 | Nama Pic : bp Hendrik  No Hp Pic : 085791473812 No alt : - Jam Pemasangan : pagi  Tanggal Pemasangan : 2 Oktober 2026"/>
    <n v="2026"/>
    <n v="10"/>
    <n v="1"/>
    <d v="2026-10-01T00:00:00"/>
    <n v="-1.3333333333357587"/>
    <x v="0"/>
    <x v="8"/>
  </r>
  <r>
    <n v="334"/>
    <n v="1002619090"/>
    <n v="3"/>
    <x v="1"/>
    <n v="5"/>
    <s v="KEDIRI"/>
    <s v="KEDIRI"/>
    <s v="MJT"/>
    <s v="REG"/>
    <s v="AO"/>
    <s v="NEW SALES"/>
    <s v="1P INET"/>
    <s v="Completed (PS)"/>
    <s v="RBS-Regional 3"/>
    <d v="2026-10-02T09:14:39"/>
    <d v="2026-10-04T07:35:08"/>
    <n v="69402769"/>
    <m/>
    <n v="152640226094"/>
    <s v="RIMURUHITAM ONLINE SHOPE"/>
    <s v="ODP-MJT-FC/19 FC/D03/19.01"/>
    <s v="WO065545948"/>
    <m/>
    <m/>
    <m/>
    <n v="111.97422098368401"/>
    <n v="-7.7470881335725297"/>
    <s v="MD|MYDB-20261002270151|DC20002/MC20039|RIMURUHITAM ONLINE SHOPE|082330350035"/>
    <s v="MYDIGIBIZPARTNER"/>
    <m/>
    <m/>
    <m/>
    <m/>
    <m/>
    <m/>
    <m/>
    <m/>
    <s v="Management Janji"/>
    <s v="2026-10-03 08:00:00 | Nama :romli No HP :082330350035 No Alternatif : M Janji : 03/10/2026 Jam Pasang : Pagi NoteÃ‚Â :  Hubungi terlebih dahulu sebelum ke lokasi "/>
    <s v="FCC"/>
    <d v="2026-02-10T09:26:25"/>
    <d v="2026-10-03T08:00:00"/>
    <m/>
    <s v="PS"/>
    <s v="NGADILUWIH"/>
    <s v="NO ADDON"/>
    <n v="20261004"/>
    <s v="Completed"/>
    <s v="HSI Bisnis Promo Hari Pelanggan Nasional PSB 70% - 200 Mbps"/>
    <s v="INDIBIZ"/>
    <m/>
    <m/>
    <d v="2026-10-03T08:00:00"/>
    <s v="2026-10-03 08:00:00 | Nama :romli No HP :082330350035 No Alternatif : M Janji : 03/10/2026 Jam Pasang : Pagi NoteÃ‚Â :  Hubungi terlebih dahulu sebelum ke lokasi "/>
    <n v="2026"/>
    <n v="10"/>
    <n v="4"/>
    <d v="2026-10-04T00:00:00"/>
    <n v="0.66666666666424135"/>
    <x v="0"/>
    <x v="8"/>
  </r>
  <r>
    <n v="335"/>
    <n v="1002631506"/>
    <n v="3"/>
    <x v="1"/>
    <n v="5"/>
    <s v="KEDIRI"/>
    <s v="KEDIRI"/>
    <s v="MJT"/>
    <s v="REG"/>
    <s v="AO"/>
    <s v="NEW SALES"/>
    <s v="1P INET"/>
    <s v="Completed (PS)"/>
    <s v="RBS-Regional 3"/>
    <d v="2026-10-11T11:25:39"/>
    <d v="2026-10-11T14:28:16"/>
    <n v="69408153"/>
    <m/>
    <n v="152640226111"/>
    <s v="cahaya foto copy"/>
    <s v="ODP-MJT-FT/20"/>
    <s v="WO066194597"/>
    <m/>
    <m/>
    <m/>
    <n v="111.92243980000001"/>
    <n v="-7.8226028999999899"/>
    <s v="|MN00451|MYIA-023915384698/POI/Moh jailul rifai/085895126919/mohamadzailul@gmail.com"/>
    <s v="MYIB_ASSISTANT"/>
    <m/>
    <m/>
    <m/>
    <m/>
    <m/>
    <m/>
    <m/>
    <m/>
    <s v="Management Janji"/>
    <s v="2026-10-12 08:00:00 | M Janji : 12/10/2026 Jam Pasang : 08.00 - 12.00 NoteÃ‚Â :  Hubungi terlebih dahulu sebelum ke lokasi"/>
    <s v="FCC"/>
    <d v="2026-11-10T11:39:39"/>
    <d v="2026-10-12T08:00:00"/>
    <m/>
    <s v="PS"/>
    <s v="NGADILUWIH"/>
    <s v="NO ADDON"/>
    <n v="20261011"/>
    <s v="Completed"/>
    <s v="HSI Bisnis Promo Hari Pelanggan Nasional PSB 70% - 100 Mbps"/>
    <s v="INDIBIZ"/>
    <m/>
    <m/>
    <d v="2026-10-12T08:00:00"/>
    <s v="2026-10-12 08:00:00 | M Janji : 12/10/2026 Jam Pasang : 08.00 - 12.00 NoteÃ‚Â :  Hubungi terlebih dahulu sebelum ke lokasi"/>
    <n v="2026"/>
    <n v="10"/>
    <n v="11"/>
    <d v="2026-10-11T00:00:00"/>
    <n v="-1.3333333333357587"/>
    <x v="0"/>
    <x v="8"/>
  </r>
  <r>
    <n v="336"/>
    <n v="1002631505"/>
    <n v="3"/>
    <x v="1"/>
    <n v="5"/>
    <s v="KEDIRI"/>
    <s v="KEDIRI"/>
    <s v="MJT"/>
    <s v="REG"/>
    <s v="AO"/>
    <s v="NEW SALES"/>
    <s v="1P INET"/>
    <s v="Completed (PS)"/>
    <s v="RBS-Regional 3"/>
    <d v="2026-10-11T11:25:34"/>
    <d v="2026-10-11T16:54:34"/>
    <n v="69408142"/>
    <m/>
    <n v="152640226113"/>
    <s v="bengkel zainul"/>
    <s v="ODP-MJT-FAA/15"/>
    <s v="WO066194796"/>
    <m/>
    <m/>
    <m/>
    <n v="111.927569088382"/>
    <n v="-7.7646444532670102"/>
    <s v="|MN01470|MYIA-020057334979/POI/zainul arifin/081331145285/zainul.arfiin64@gmail.com"/>
    <s v="MYIB_ASSISTANT"/>
    <m/>
    <m/>
    <m/>
    <m/>
    <m/>
    <m/>
    <m/>
    <m/>
    <s v="Management Janji"/>
    <s v="2026-10-12 15:00:00 | M Janji : 12/10/2026 Jam Pasang : 15.00 NoteÃ‚Â :  Hubungi terlebih dahulu sebelum ke lokasi "/>
    <s v="FCC"/>
    <d v="2026-11-10T11:39:39"/>
    <d v="2026-10-12T15:00:00"/>
    <m/>
    <s v="PS"/>
    <s v="NGADILUWIH"/>
    <s v="NO ADDON"/>
    <n v="20261011"/>
    <s v="Completed"/>
    <s v="HSI Bisnis Promo Hari Pelanggan Nasional PSB 70% - 300 Mbps"/>
    <s v="INDIBIZ"/>
    <m/>
    <m/>
    <d v="2026-10-12T15:00:00"/>
    <s v="2026-10-12 15:00:00 | M Janji : 12/10/2026 Jam Pasang : 15.00 NoteÃ‚Â :  Hubungi terlebih dahulu sebelum ke lokasi "/>
    <n v="2026"/>
    <n v="10"/>
    <n v="11"/>
    <d v="2026-10-11T00:00:00"/>
    <n v="-1.625"/>
    <x v="0"/>
    <x v="8"/>
  </r>
  <r>
    <n v="337"/>
    <n v="1002636523"/>
    <n v="3"/>
    <x v="1"/>
    <n v="5"/>
    <s v="KEDIRI"/>
    <s v="KEDIRI"/>
    <s v="MJT"/>
    <s v="REG"/>
    <s v="AO"/>
    <s v="NEW SALES"/>
    <m/>
    <s v="FCC - HD1A - INPROGRESS FOLLOW UP"/>
    <s v="RBS-Regional 3"/>
    <d v="2026-10-14T11:33:15"/>
    <d v="2026-10-14T15:20:27"/>
    <n v="69410004"/>
    <m/>
    <n v="152640226118"/>
    <s v="GAME ESPORT TAROKAN"/>
    <s v="ODP-MJT-FA/85"/>
    <m/>
    <m/>
    <m/>
    <m/>
    <n v="111.96668080000001"/>
    <n v="-7.6900291000000003"/>
    <s v="MC20039|GAME ESPORT /085111335199/ Handokoaja123@gmail.com/PSB 50MB 355K PSB 150K/LUCKY UAP"/>
    <s v="Sales Force DBS"/>
    <m/>
    <m/>
    <m/>
    <m/>
    <m/>
    <m/>
    <m/>
    <m/>
    <m/>
    <m/>
    <m/>
    <s v="14-10-2026 11:39:56"/>
    <m/>
    <m/>
    <s v="FCC"/>
    <s v="NGADILUWIH"/>
    <s v="NO ADDON"/>
    <m/>
    <s v="FOLLOW UP : Follow Up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8"/>
  </r>
  <r>
    <n v="338"/>
    <n v="1002629263"/>
    <n v="3"/>
    <x v="1"/>
    <n v="5"/>
    <s v="KEDIRI"/>
    <s v="KEDIRI"/>
    <s v="MJT"/>
    <s v="REG"/>
    <s v="AO"/>
    <s v="NEW SALES"/>
    <m/>
    <s v="CANCEL COMPLETED"/>
    <s v="RBS-Regional 3"/>
    <d v="2026-10-09T10:43:05"/>
    <d v="2026-10-12T05:26:18"/>
    <n v="69407174"/>
    <m/>
    <n v="152640225988"/>
    <s v="Cahaya foto copy"/>
    <s v="ODP-MJT-FT/21"/>
    <s v="WO066085342"/>
    <m/>
    <m/>
    <m/>
    <n v="111.92989725906401"/>
    <n v="-7.8299133150519298"/>
    <s v="MN00451|Cahaya foto copy /085895126919/ mohamadzailul@gmail.com/PSB 100MB BUNDLING OCA PSB 150K/MOZAK KARIM AR"/>
    <s v="Sales Force DBS"/>
    <m/>
    <m/>
    <m/>
    <m/>
    <m/>
    <m/>
    <m/>
    <m/>
    <s v="Management Janji"/>
    <s v="2026-10-10 11:00:00|Nama PIC : Cahaya foto copy No HP : 085895126919 No Alt : - M Janji : sabtu 10 oktober  2026 Jam Pasang : Pagi / Siang Note : hubungi pelanggan jika ingin ke lokasi, terima kasih. |40951377|MYDITA"/>
    <s v="FCC"/>
    <d v="2026-09-10T10:55:09"/>
    <d v="2026-10-10T11:00:00"/>
    <m/>
    <s v="CANCEL"/>
    <s v="NGADILUWIH"/>
    <s v="OCA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Cancel Completed"/>
    <d v="2026-10-10T11:00:00"/>
    <s v="2026-10-10 11:00:00|Nama PIC : Cahaya foto copy No HP : 085895126919 No Alt : - M Janji : sabtu 10 oktober  2026 Jam Pasang : Pagi / Siang Note : hubungi pelanggan jika ingin ke lokasi, terima kasih. |40951377|MYDITA"/>
    <m/>
    <m/>
    <m/>
    <e v="#NUM!"/>
    <e v="#NUM!"/>
    <x v="1"/>
    <x v="8"/>
  </r>
  <r>
    <n v="339"/>
    <n v="1002620437"/>
    <n v="3"/>
    <x v="1"/>
    <n v="5"/>
    <s v="MADIUN"/>
    <s v="MADIUN"/>
    <s v="CRB"/>
    <s v="REG"/>
    <s v="AO"/>
    <s v="NEW SALES"/>
    <s v="1P INET"/>
    <s v="MYDITA - GAGAL SEND REMANJA"/>
    <s v="RBS-Regional 3"/>
    <d v="2026-10-02T16:26:41"/>
    <d v="2026-10-13T15:06:10"/>
    <n v="69403313"/>
    <m/>
    <n v="152632207571"/>
    <s v="CV. SUKSES JAYA ABADI"/>
    <s v="ODP-CRB-FK/17"/>
    <s v="WO065599023"/>
    <m/>
    <m/>
    <m/>
    <n v="111.623577122125"/>
    <n v="-7.5690206238598003"/>
    <s v="|MN00285|MYIA-043617483462/POI/MAÃ¢â‚¬â„¢ARIFATUL MUSLIMIN/085185462014/humanresources.sjamadiun@gmail.com"/>
    <s v="MYIB_ASSISTANT"/>
    <m/>
    <m/>
    <m/>
    <m/>
    <m/>
    <m/>
    <m/>
    <m/>
    <s v="Management Janji"/>
    <s v="2026-10-03 15:00:00 | M Janji : (03/OKTOBER/2026) jam Pasang : 09:00 Note : hubungi pelanggan jika ingin kelokasi"/>
    <s v="FCC"/>
    <d v="2026-02-10T16:40:22"/>
    <d v="2026-10-03T15:00:00"/>
    <m/>
    <m/>
    <s v="CARUBAN"/>
    <s v="NO ADDON"/>
    <m/>
    <s v="MYDITA - GAGAL SEND REMANJA"/>
    <s v="HSI Bisnis Promo Hari Pelanggan Nasional PSB 70% - 100 Mbps"/>
    <s v="INDIBIZ"/>
    <m/>
    <m/>
    <d v="2026-10-03T15:00:00"/>
    <s v="2026-10-03 15:00:00 | M Janji : (03/OKTOBER/2026) jam Pasang : 09:00 Note : hubungi pelanggan jika ingin kelokasi"/>
    <m/>
    <m/>
    <m/>
    <e v="#NUM!"/>
    <e v="#NUM!"/>
    <x v="1"/>
    <x v="10"/>
  </r>
  <r>
    <n v="340"/>
    <n v="1002619234"/>
    <n v="3"/>
    <x v="1"/>
    <n v="5"/>
    <s v="MADIUN"/>
    <s v="MADIUN"/>
    <s v="CRB"/>
    <s v="REG"/>
    <s v="AO"/>
    <s v="NEW SALES"/>
    <s v="1P INET"/>
    <s v="Completed (PS)"/>
    <s v="RBS-Regional 3"/>
    <d v="2026-10-02T10:01:34"/>
    <d v="2026-10-02T20:11:40"/>
    <n v="69402832"/>
    <m/>
    <n v="152632207016"/>
    <s v="CV. SUKSES JAYA ABADI"/>
    <s v="ODP-CRB-FK/18 FK/D06/18.01"/>
    <s v="WO065551178"/>
    <m/>
    <m/>
    <m/>
    <n v="111.617571"/>
    <n v="-7.5664610000000003"/>
    <s v="|MN00285|MYIA-029095402246/POI/MAÃ¢â‚¬â„¢ARIFATUL MUSLIMIN/085185462014/humanresources.sjamadiun@gmail.com"/>
    <s v="MYIB_ASSISTANT"/>
    <m/>
    <m/>
    <m/>
    <m/>
    <m/>
    <m/>
    <m/>
    <m/>
    <s v="Management Janji"/>
    <s v="2026-10-03 08:00:00 | Tanggal pemasangan : 03 OKTOBER JULI 2026 Jam pemasangan : pagi/siang Info Tambahan : Hubungi pelanggan dulu sebelum ke lokasi terima kasih"/>
    <s v="FCC"/>
    <d v="2026-02-10T10:10:27"/>
    <d v="2026-10-03T08:00:00"/>
    <m/>
    <s v="PS"/>
    <s v="CARUBAN"/>
    <s v="NO ADDON"/>
    <n v="20261002"/>
    <s v="Completed"/>
    <s v="HSI Bisnis Promo Hari Pelanggan Nasional PSB 70% - 50 Mbps"/>
    <s v="INDIBIZ"/>
    <m/>
    <m/>
    <d v="2026-10-03T08:00:00"/>
    <s v="2026-10-03 08:00:00 | Tanggal pemasangan : 03 OKTOBER JULI 2026 Jam pemasangan : pagi/siang Info Tambahan : Hubungi pelanggan dulu sebelum ke lokasi terima kasih"/>
    <n v="2026"/>
    <n v="10"/>
    <n v="2"/>
    <d v="2026-10-02T00:00:00"/>
    <n v="-1.3333333333357587"/>
    <x v="0"/>
    <x v="10"/>
  </r>
  <r>
    <n v="341"/>
    <n v="1002632229"/>
    <n v="3"/>
    <x v="1"/>
    <n v="5"/>
    <s v="MADIUN"/>
    <s v="MADIUN"/>
    <s v="CRB"/>
    <s v="REG"/>
    <s v="AO"/>
    <s v="NEW SALES"/>
    <s v="1P INET"/>
    <s v="Completed (PS)"/>
    <s v="RBS-Regional 3"/>
    <d v="2026-10-12T09:56:41"/>
    <d v="2026-10-13T10:49:01"/>
    <n v="69408419"/>
    <m/>
    <n v="152632207200"/>
    <s v="MAGENTA COMPUTER"/>
    <s v="ODP-CRB-FE/06 FE/D02/06.01"/>
    <s v="WO066233228"/>
    <m/>
    <m/>
    <m/>
    <n v="111.607295125722"/>
    <n v="-7.5686061168131404"/>
    <s v="MD|MYDB-20261012270606|DN00001/MN02053|MAGENTA COMPUTER|085111603447"/>
    <s v="MYDIGIBIZPARTNER"/>
    <m/>
    <m/>
    <m/>
    <m/>
    <m/>
    <m/>
    <m/>
    <m/>
    <s v="Management Janji"/>
    <s v="2026-10-13 08:00:00 | Nama Pic : BP RIDWAN No Hp Pic : 085111603447 Jam Pemasangan : 08:00 - 12.00 Tanggal Pemasangan : SELASA 13 OKTOBER 2026 Info Tambahan : Hubungi pelanggan sebelum datang ke lokasi"/>
    <s v="FCC"/>
    <d v="2026-12-10T10:25:08"/>
    <d v="2026-10-13T08:00:00"/>
    <m/>
    <s v="PS"/>
    <s v="CARUBAN"/>
    <s v="NO ADDON"/>
    <n v="20261013"/>
    <s v="Completed"/>
    <s v="HSI Bisnis Basic Promo Hari Pelanggan Nasional PSB 70% - 50 Mbps"/>
    <s v="INDIBIZ"/>
    <m/>
    <m/>
    <d v="2026-10-13T08:00:00"/>
    <s v="2026-10-13 08:00:00 | Nama Pic : BP RIDWAN No Hp Pic : 085111603447 Jam Pemasangan : 08:00 - 12.00 Tanggal Pemasangan : SELASA 13 OKTOBER 2026 Info Tambahan : Hubungi pelanggan sebelum datang ke lokasi"/>
    <n v="2026"/>
    <n v="10"/>
    <n v="13"/>
    <d v="2026-10-13T00:00:00"/>
    <n v="-0.33333333333575865"/>
    <x v="0"/>
    <x v="10"/>
  </r>
  <r>
    <n v="342"/>
    <n v="1002635389"/>
    <n v="3"/>
    <x v="1"/>
    <n v="5"/>
    <s v="MADIUN"/>
    <s v="MADIUN"/>
    <s v="CRB"/>
    <s v="REG"/>
    <s v="AO"/>
    <s v="NEW SALES"/>
    <s v="1P INET"/>
    <s v="Completed (PS)"/>
    <s v="RBS-Regional 3"/>
    <d v="2026-10-13T15:16:39"/>
    <d v="2026-10-14T10:24:12"/>
    <n v="69409529"/>
    <m/>
    <n v="152632207743"/>
    <s v="CV. SUKSES JAYA ABADI"/>
    <s v="ODP-CRB-FK/17 FK/D06/17.01"/>
    <s v="WO066346441"/>
    <m/>
    <m/>
    <m/>
    <n v="111.621883"/>
    <n v="-7.5661909999999999"/>
    <s v="|MN00285|MYIA-039694150500/POI/MAARIFATUL MUSLIMIN/085185462014/humanresources.sjamadiun@gmail.com"/>
    <s v="MYIB_ASSISTANT"/>
    <m/>
    <m/>
    <m/>
    <m/>
    <m/>
    <m/>
    <m/>
    <m/>
    <s v="Management Janji"/>
    <s v="2026-10-14 15:00:00 | Nama :BAPA ARIF No HP :085185462014 No Alternatif : M Janji : 14/10/2026 Jam Pasang : Pagi NoteÃ‚Â :  Hubungi terlebih dahulu sebelum ke lokasi"/>
    <s v="FCC"/>
    <s v="13-10-2026 15:24:55"/>
    <d v="2026-10-14T15:00:00"/>
    <m/>
    <s v="PS"/>
    <s v="CARUBAN"/>
    <s v="NO ADDON"/>
    <n v="20261014"/>
    <s v="Completed"/>
    <s v="HSI Bisnis Promo Hari Pelanggan Nasional PSB 70% - 100 Mbps"/>
    <s v="INDIBIZ"/>
    <m/>
    <m/>
    <d v="2026-10-14T15:00:00"/>
    <s v="2026-10-14 15:00:00 | Nama :BAPA ARIF No HP :085185462014 No Alternatif : M Janji : 14/10/2026 Jam Pasang : Pagi NoteÃ‚Â :  Hubungi terlebih dahulu sebelum ke lokasi"/>
    <n v="2026"/>
    <n v="10"/>
    <n v="14"/>
    <d v="2026-10-14T00:00:00"/>
    <n v="-0.625"/>
    <x v="0"/>
    <x v="10"/>
  </r>
  <r>
    <n v="343"/>
    <n v="1002620505"/>
    <n v="3"/>
    <x v="1"/>
    <n v="5"/>
    <s v="MADIUN"/>
    <s v="MADIUN"/>
    <s v="MNZ"/>
    <s v="REG"/>
    <s v="AO"/>
    <s v="NEW SALES"/>
    <m/>
    <s v="Completed (PS)"/>
    <s v="RBS-Regional 2"/>
    <d v="2026-10-02T17:05:58"/>
    <d v="2026-10-04T16:29:47"/>
    <n v="69383033"/>
    <m/>
    <n v="152601215057"/>
    <s v="PT.NETTOCYBER INDONESIA (VELO)"/>
    <s v="ODP-MNZ-FQ/27"/>
    <s v="WO065614548"/>
    <m/>
    <m/>
    <m/>
    <n v="111.5468582"/>
    <n v="-7.6344409999999998"/>
    <s v="AMRBS;402714;AMANDA OKTARIANI;JKT OUTER;HSI Bisnis PSB 70% - 200 Mbps - (1049000);CP BPK IVAN 081288126705;windu.mahardika@velo.co.id "/>
    <s v="Amex"/>
    <m/>
    <m/>
    <m/>
    <m/>
    <m/>
    <m/>
    <m/>
    <m/>
    <s v="Management Janji"/>
    <s v="2026-10-04 08:00:00|Nama PIC:  bp ivan No HP: 081288126705 Alt: Tanggal: 4/10/2026 Jam Pasang: Pagi Note: Hubungi sebelum ke lokasi, terimakasih. |40931149|MYDITA"/>
    <s v="FCC"/>
    <d v="2026-02-10T17:11:15"/>
    <d v="2026-10-04T08:00:00"/>
    <m/>
    <s v="PS"/>
    <s v="X"/>
    <s v="NO ADDON"/>
    <n v="20261004"/>
    <s v="Completed"/>
    <s v="- 11_11446;Biaya PSB HSI EBIS Tunai di Depan ~ 11[500000]  - E23015;E23015 ~ ES23 - Perangkat ONT[0]  - E23015~null~44292;E23015||11||Abodemen 0[0]  - E23015~null~E23015_SWONTPREM;SWONTPREM ~ Biaya Sewa ONT Premium ~ E23015[50000]  - E23046;E23046 ~ ES23 "/>
    <s v="INDIBIZ"/>
    <m/>
    <m/>
    <d v="2026-10-04T08:00:00"/>
    <s v="2026-10-04 08:00:00|Nama PIC:  bp ivan No HP: 081288126705 Alt: Tanggal: 4/10/2026 Jam Pasang: Pagi Note: Hubungi sebelum ke lokasi, terimakasih. |40931149|MYDITA"/>
    <n v="2026"/>
    <n v="10"/>
    <n v="4"/>
    <d v="2026-10-04T00:00:00"/>
    <n v="-0.33333333333575865"/>
    <x v="0"/>
    <x v="10"/>
  </r>
  <r>
    <n v="344"/>
    <n v="1002634638"/>
    <n v="3"/>
    <x v="1"/>
    <n v="5"/>
    <s v="MADIUN"/>
    <s v="MADIUN"/>
    <s v="MNZ"/>
    <s v="REG"/>
    <s v="AO"/>
    <s v="NEW SALES"/>
    <s v="1P INET"/>
    <s v="Completed (PS)"/>
    <s v="RBS-Regional 3"/>
    <d v="2026-10-13T11:08:41"/>
    <d v="2026-10-13T18:27:29"/>
    <n v="69409236"/>
    <m/>
    <n v="152601215182"/>
    <s v="PT. Sociolla Retail Indonesia"/>
    <s v="ODP-MNZ-FAT/01"/>
    <s v="WO066317401"/>
    <m/>
    <m/>
    <m/>
    <n v="111.51994603125701"/>
    <n v="-7.6258619147277003"/>
    <s v="|MN00285|MYIA-003954974444/POI/M FACHREZA ALFIANSYAH /081398354672/invoice.verification.sri@sociolla.com"/>
    <s v="MYIB_ASSISTANT"/>
    <m/>
    <m/>
    <m/>
    <m/>
    <m/>
    <m/>
    <m/>
    <m/>
    <s v="Management Janji"/>
    <s v="2026-10-15 15:00:00 | Tanggal: 14/10/2026 Jam Pasang: 08.00 - 12.00 Note: Hubungi sebelum ke lokasi, terimakasih. "/>
    <s v="FCC"/>
    <s v="13-10-2026 12:10:23"/>
    <d v="2026-10-15T15:00:00"/>
    <m/>
    <s v="PS"/>
    <s v="X"/>
    <s v="NO ADDON"/>
    <n v="20261013"/>
    <s v="Completed"/>
    <s v="HSI Bisnis Promo Hari Pelanggan Nasional PSB 70% - 75 Mbps"/>
    <s v="INDIBIZ"/>
    <m/>
    <m/>
    <d v="2026-10-15T15:00:00"/>
    <s v="2026-10-15 15:00:00 | Tanggal: 14/10/2026 Jam Pasang: 08.00 - 12.00 Note: Hubungi sebelum ke lokasi, terimakasih. "/>
    <n v="2026"/>
    <n v="10"/>
    <n v="13"/>
    <d v="2026-10-13T00:00:00"/>
    <n v="-2.625"/>
    <x v="0"/>
    <x v="10"/>
  </r>
  <r>
    <n v="345"/>
    <n v="1002633817"/>
    <n v="3"/>
    <x v="1"/>
    <n v="5"/>
    <s v="MADIUN"/>
    <s v="MADIUN"/>
    <s v="UTR"/>
    <s v="REG"/>
    <s v="AO"/>
    <s v="NEW SALES"/>
    <m/>
    <s v="Completed (PS)"/>
    <s v="RBS-Regional 3"/>
    <d v="2026-10-12T18:49:48"/>
    <d v="2026-10-13T17:52:57"/>
    <n v="69408963"/>
    <m/>
    <n v="152601215178"/>
    <s v="ANGKRINGAN MUJIONO"/>
    <s v="ODP-UTR-FA/06"/>
    <s v="WO066308427"/>
    <m/>
    <m/>
    <m/>
    <n v="111.502412514081"/>
    <n v="-7.6833893836841796"/>
    <s v="MN00286;INET 1:2 50 MBPS HRGA 280RB;PSB 150 RB;MUJIONO;085108868668;kwulanegusti@gmail.com"/>
    <s v="Sales Force DBS"/>
    <m/>
    <m/>
    <m/>
    <m/>
    <m/>
    <m/>
    <m/>
    <m/>
    <s v="Management Janji"/>
    <s v="2026-10-14 08:00:00|Nama Pic : BP MUJIONO No Hp Pic : 085108868668 Jam Pemasangan : 08:00 - 12.00 Tanggal Pemasangan : RABU 14 OKTOBER 2026 Info Tambahan : Hubungi pelanggan sebelum datang ke lokasi|40000798|MYDITA"/>
    <s v="FCC"/>
    <d v="2026-12-10T18:55:16"/>
    <d v="2026-10-14T08:00:00"/>
    <m/>
    <s v="PS"/>
    <s v="CARUBAN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Pic : BP MUJIONO No Hp Pic : 085108868668 Jam Pemasangan : 08:00 - 12.00 Tanggal Pemasangan : RABU 14 OKTOBER 2026 Info Tambahan : Hubungi pelanggan sebelum datang ke lokasi|40000798|MYDITA"/>
    <n v="2026"/>
    <n v="10"/>
    <n v="13"/>
    <d v="2026-10-13T00:00:00"/>
    <n v="-1.3333333333357587"/>
    <x v="0"/>
    <x v="10"/>
  </r>
  <r>
    <n v="346"/>
    <n v="1002633853"/>
    <n v="3"/>
    <x v="1"/>
    <n v="5"/>
    <s v="MADIUN"/>
    <s v="MADIUN"/>
    <s v="MSP"/>
    <s v="REG"/>
    <s v="AO"/>
    <s v="NEW SALES"/>
    <s v="1P INET"/>
    <s v="Completed (PS)"/>
    <s v="RBS-Regional 3"/>
    <d v="2026-10-12T19:20:39"/>
    <d v="2026-10-14T13:43:00"/>
    <n v="69408980"/>
    <m/>
    <n v="152631208043"/>
    <s v="CV RAHAYU JAYA MADIUN"/>
    <s v="ODP-MSP-FG/73 FG/D11/73.01"/>
    <s v="WO066292061"/>
    <m/>
    <m/>
    <m/>
    <n v="111.428173"/>
    <n v="-7.5597190000000003"/>
    <s v="|MN00286|MYIA-088597436681/POI/FAYZAL ANWAR/082329830323/anwarfayzal90@gmail.com"/>
    <s v="MYIB_ASSISTANT"/>
    <m/>
    <m/>
    <m/>
    <m/>
    <m/>
    <m/>
    <m/>
    <m/>
    <s v="Management Janji"/>
    <s v="2026-10-14 08:00:00 | Nama PIC : BAPAK FAYZAL  No HP : 082329830323 Alt :  M Janji : (RABU/14/OKTOBER/2026) jam Pasang : 09:00 Note : hubungi pelanggan jika ingin kelokasi"/>
    <s v="FCC"/>
    <d v="2026-12-10T19:25:07"/>
    <d v="2026-10-14T08:00:00"/>
    <m/>
    <s v="PS"/>
    <s v="CARUBAN"/>
    <s v="NO ADDON"/>
    <n v="20261014"/>
    <s v="Completed"/>
    <s v="HSI Bisnis Promo Hari Pelanggan Nasional PSB 70% - 50 Mbps"/>
    <s v="INDIBIZ"/>
    <m/>
    <m/>
    <d v="2026-10-14T08:00:00"/>
    <s v="2026-10-14 08:00:00 | Nama PIC : BAPAK FAYZAL  No HP : 082329830323 Alt :  M Janji : (RABU/14/OKTOBER/2026) jam Pasang : 09:00 Note : hubungi pelanggan jika ingin kelokasi"/>
    <n v="2026"/>
    <n v="10"/>
    <n v="14"/>
    <d v="2026-10-14T00:00:00"/>
    <n v="-0.33333333333575865"/>
    <x v="0"/>
    <x v="10"/>
  </r>
  <r>
    <n v="347"/>
    <n v="1002636529"/>
    <n v="3"/>
    <x v="1"/>
    <n v="5"/>
    <s v="MADIUN"/>
    <s v="NGAWI"/>
    <s v="JGO"/>
    <s v="REG"/>
    <s v="AO"/>
    <s v="NEW SALES"/>
    <s v="1P INET"/>
    <s v="OSS - FALLOUT"/>
    <s v="RBS-Regional 3"/>
    <d v="2026-10-14T11:33:39"/>
    <d v="2026-10-15T15:13:10"/>
    <n v="69410025"/>
    <m/>
    <n v="152635205102"/>
    <s v="SMK PGRI 8 NGAWI"/>
    <s v="ODP-JGO-FA/46 FA/D06/46.01"/>
    <s v="WO066393471"/>
    <m/>
    <m/>
    <m/>
    <n v="111.25643599999999"/>
    <n v="-7.5186900999999997"/>
    <s v="|MN00264|MYIA-059581521228/POI/LUTFI AFIFAH/085795425540/smkpgri8jngawi@gmail.com"/>
    <s v="MYIB_ASSISTANT"/>
    <m/>
    <m/>
    <m/>
    <m/>
    <m/>
    <m/>
    <m/>
    <m/>
    <s v="Management Janji"/>
    <s v="2026-10-15 08:00:00 | Tanggal pemasangan: 15/10//2026 Jam pemasangan : pagi/siang Info Tambahan : Hubungi pelanggan dulu sebelum ke lokasi. terima kasih"/>
    <s v="FCC"/>
    <s v="14-10-2026 11:39:56"/>
    <d v="2026-10-15T08:00:00"/>
    <s v="Kendala Pelanggan"/>
    <s v="FO_WFM"/>
    <s v="X"/>
    <s v="NO ADDON"/>
    <m/>
    <s v="Provisioning Failed|WFM|INF009832233|PP_-7.5236763,111.2438285_MANJA SEKOLAHAN TUTUP"/>
    <s v="HSI Bisnis Promo Hari Pelanggan Nasional PSB 70% - 50 Mbps"/>
    <s v="INDIBIZ"/>
    <m/>
    <m/>
    <d v="2026-10-15T08:00:00"/>
    <s v="2026-10-15 08:00:00 | Tanggal pemasangan: 15/10//2026 Jam pemasangan : pagi/siang Info Tambahan : Hubungi pelanggan dulu sebelum ke lokasi. terima kasih"/>
    <m/>
    <m/>
    <m/>
    <e v="#NUM!"/>
    <e v="#NUM!"/>
    <x v="1"/>
    <x v="10"/>
  </r>
  <r>
    <n v="348"/>
    <n v="1002617598"/>
    <n v="3"/>
    <x v="1"/>
    <n v="5"/>
    <s v="MADIUN"/>
    <s v="NGAWI"/>
    <s v="KRJ"/>
    <s v="REG"/>
    <s v="AO"/>
    <s v="NEW SALES"/>
    <s v="1P INET"/>
    <s v="Completed (PS)"/>
    <s v="RBS-Regional 3"/>
    <d v="2026-10-01T11:28:39"/>
    <d v="2026-10-01T15:37:07"/>
    <n v="69402248"/>
    <m/>
    <n v="152636207600"/>
    <s v="CV. SEVINE INDONESIA"/>
    <s v="ODP-KRJ-FD/01"/>
    <s v="WO065477648"/>
    <m/>
    <m/>
    <m/>
    <n v="111.556056590195"/>
    <n v="-7.4355288236971404"/>
    <s v="|MN00265|MYIA-083036326484/POI/BARA YOGYA ANGKASA/087885691698/sevine.id@gmail.com"/>
    <s v="MYIB_ASSISTANT"/>
    <m/>
    <m/>
    <m/>
    <m/>
    <m/>
    <m/>
    <m/>
    <m/>
    <s v="Management Janji"/>
    <s v="2026-10-02 08:00:00 | Nama : REGA No HP : 087885691698 No Alt :  M Janji : 02/10/2026 Jam Pasang : Pagi  NoteÃ‚Â :  hubungi terlebih dahulu sebelum kelokasi  "/>
    <s v="FCC"/>
    <d v="2026-01-10T11:40:20"/>
    <d v="2026-10-02T08:00:00"/>
    <m/>
    <s v="PS"/>
    <s v="X"/>
    <s v="NO ADDON"/>
    <n v="20261001"/>
    <s v="Completed"/>
    <s v="HSI Bisnis Promo Hari Pelanggan Nasional PSB 70% - 300 Mbps"/>
    <s v="INDIBIZ"/>
    <m/>
    <m/>
    <d v="2026-10-02T08:00:00"/>
    <s v="2026-10-02 08:00:00 | Nama : REGA No HP : 087885691698 No Alt :  M Janji : 02/10/2026 Jam Pasang : Pagi  NoteÃ‚Â :  hubungi terlebih dahulu sebelum kelokasi  "/>
    <n v="2026"/>
    <n v="10"/>
    <n v="1"/>
    <d v="2026-10-01T00:00:00"/>
    <n v="-1.3333333333357587"/>
    <x v="0"/>
    <x v="10"/>
  </r>
  <r>
    <n v="349"/>
    <n v="1002630552"/>
    <n v="3"/>
    <x v="1"/>
    <n v="5"/>
    <s v="MADIUN"/>
    <s v="NGAWI"/>
    <s v="KRJ"/>
    <s v="REG"/>
    <s v="AO"/>
    <s v="NEW SALES"/>
    <s v="1P INET"/>
    <s v="Completed (PS)"/>
    <s v="RBS-Regional 3"/>
    <d v="2026-10-09T19:13:35"/>
    <d v="2026-10-10T10:46:52"/>
    <n v="69407692"/>
    <m/>
    <n v="152636207424"/>
    <s v="SMPN 2 BRINGIN (LAB KOMPUTER)"/>
    <s v="ODP-KRJ-FD/32 FD/D01/32.01"/>
    <s v="WO066121779"/>
    <m/>
    <m/>
    <m/>
    <n v="111.565589"/>
    <n v="-7.39208"/>
    <s v="|MN00265|MYIA-027227468624/POI/HERI SETIAWAN/082314571651/smpbringin2ngawi@gmail.com"/>
    <s v="MYIB_ASSISTANT"/>
    <m/>
    <m/>
    <m/>
    <m/>
    <m/>
    <m/>
    <m/>
    <m/>
    <s v="Management Janji"/>
    <s v="2026-10-11 08:00:00 | Nama PIC : SMPN 2 BRINGIN (LAB KOMPUTER) No HP : 082314571651 No Alt : - M Janji : sabtu 10 oktober  2026 Jam Pasang : Pagi / Siang Note : hubungi pelanggan jika ingin ke lokasi, terima kasih. "/>
    <s v="FCC"/>
    <d v="2026-09-10T19:25:38"/>
    <d v="2026-10-11T08:00:00"/>
    <m/>
    <s v="PS"/>
    <s v="X"/>
    <s v="NETMONK"/>
    <n v="20261010"/>
    <s v="Completed"/>
    <s v="HSI Bisnis Bundling Netmonk Promo 2026 PSB 70% - 300 Mbps"/>
    <s v="INDIBIZ"/>
    <m/>
    <m/>
    <d v="2026-10-11T08:00:00"/>
    <s v="2026-10-11 08:00:00 | Nama PIC : SMPN 2 BRINGIN (LAB KOMPUTER) No HP : 082314571651 No Alt : - M Janji : sabtu 10 oktober  2026 Jam Pasang : Pagi / Siang Note : hubungi pelanggan jika ingin ke lokasi, terima kasih. "/>
    <n v="2026"/>
    <n v="10"/>
    <n v="10"/>
    <d v="2026-10-10T00:00:00"/>
    <n v="-1.3333333333357587"/>
    <x v="0"/>
    <x v="10"/>
  </r>
  <r>
    <n v="350"/>
    <n v="1002622112"/>
    <n v="3"/>
    <x v="1"/>
    <n v="5"/>
    <s v="MADIUN"/>
    <s v="NGAWI"/>
    <s v="NWI"/>
    <s v="REG"/>
    <s v="AO"/>
    <s v="NEW SALES"/>
    <s v="1P INET"/>
    <s v="Completed (PS)"/>
    <s v="RBS-Regional 3"/>
    <d v="2026-10-05T11:08:40"/>
    <d v="2026-10-07T15:29:49"/>
    <n v="69404217"/>
    <m/>
    <n v="152605224924"/>
    <s v="ERABLUE PB SUDIRMAN NGAWI"/>
    <s v="ODP-NWI-FE/52 FE/D03/02.52"/>
    <s v="WO065753879"/>
    <m/>
    <m/>
    <m/>
    <n v="111.443057"/>
    <n v="-7.410819"/>
    <s v="|MN00843|MYIA-067522484322/POI/HASBIBINTARO SHIDDIQ/081249549394/nextperdanaone@gmail.com"/>
    <s v="MYIB_ASSISTANT"/>
    <m/>
    <m/>
    <m/>
    <m/>
    <m/>
    <m/>
    <m/>
    <m/>
    <s v="Management Janji"/>
    <s v="2026-10-06 08:00:00 | Tanggal : 6 Oktober 2026 Jam : pagi  Hubungi pelanggan sebelum ke lokasi "/>
    <s v="FCC"/>
    <d v="2026-05-10T11:40:04"/>
    <d v="2026-10-06T08:00:00"/>
    <m/>
    <s v="PS"/>
    <s v="X"/>
    <s v="NO ADDON"/>
    <n v="20261007"/>
    <s v="Completed"/>
    <s v="HSI Bisnis PSB 70% Dual Band - 100 Mbps"/>
    <s v="INDIBIZ"/>
    <m/>
    <m/>
    <d v="2026-10-06T08:00:00"/>
    <s v="2026-10-06 08:00:00 | Tanggal : 6 Oktober 2026 Jam : pagi  Hubungi pelanggan sebelum ke lokasi "/>
    <n v="2026"/>
    <n v="10"/>
    <n v="7"/>
    <d v="2026-10-07T00:00:00"/>
    <n v="0.66666666666424135"/>
    <x v="0"/>
    <x v="10"/>
  </r>
  <r>
    <n v="351"/>
    <n v="1002630811"/>
    <n v="3"/>
    <x v="1"/>
    <n v="5"/>
    <s v="MADIUN"/>
    <s v="NGAWI"/>
    <s v="NWI"/>
    <s v="REG"/>
    <s v="AO"/>
    <s v="NEW SALES"/>
    <s v="1P INET"/>
    <s v="Completed (PS)"/>
    <s v="RBS-Regional 3"/>
    <d v="2026-10-10T11:38:34"/>
    <d v="2026-10-11T13:40:04"/>
    <n v="69407821"/>
    <m/>
    <n v="152605224927"/>
    <s v="TOKO MULYOTO"/>
    <s v="ODP-NWI-FB/66 FB/D05/66.01"/>
    <s v="WO066147367"/>
    <m/>
    <m/>
    <m/>
    <n v="111.431506"/>
    <n v="-7.4699439999999999"/>
    <s v="|MN00265|MYIA-032243850491/POI/MULYOTO/082338720133/tomulyoto@gmail.com"/>
    <s v="MYIB_ASSISTANT"/>
    <m/>
    <m/>
    <m/>
    <m/>
    <m/>
    <m/>
    <m/>
    <m/>
    <s v="Management Janji"/>
    <s v="2026-10-11 08:00:00 | Tanggal : 11 Oktober 2026 Jam : pagi  Hubungi pelanggan sebelum ke lokasi  "/>
    <s v="FCC"/>
    <d v="2026-10-10T11:40:06"/>
    <d v="2026-10-11T08:00:00"/>
    <m/>
    <s v="PS"/>
    <s v="X"/>
    <s v="NO ADDON"/>
    <n v="20261011"/>
    <s v="Completed"/>
    <s v="HSI Bisnis Promo Hari Pelanggan Nasional PSB 70% - 50 Mbps"/>
    <s v="INDIBIZ"/>
    <m/>
    <m/>
    <d v="2026-10-11T08:00:00"/>
    <s v="2026-10-11 08:00:00 | Tanggal : 11 Oktober 2026 Jam : pagi  Hubungi pelanggan sebelum ke lokasi  "/>
    <n v="2026"/>
    <n v="10"/>
    <n v="11"/>
    <d v="2026-10-11T00:00:00"/>
    <n v="-0.33333333333575865"/>
    <x v="0"/>
    <x v="10"/>
  </r>
  <r>
    <n v="352"/>
    <n v="1002638864"/>
    <n v="3"/>
    <x v="1"/>
    <n v="5"/>
    <s v="MADIUN"/>
    <s v="NGAWI"/>
    <s v="NWI"/>
    <s v="REG"/>
    <s v="AO"/>
    <s v="NEW SALES"/>
    <s v="1P INET"/>
    <s v="MIE - SEND SURVEY"/>
    <s v="RBS-Regional 3"/>
    <d v="2026-10-15T15:10:41"/>
    <d v="2026-10-15T15:12:07"/>
    <n v="69410966"/>
    <m/>
    <n v="152605224210"/>
    <s v="MIN 6 NGAWI"/>
    <s v="ODP-NWI-FD/15 FD/D02/06.15"/>
    <s v="WO066488610"/>
    <m/>
    <m/>
    <m/>
    <n v="111.42962414956899"/>
    <n v="-7.4026803557039802"/>
    <s v="|MN00265|MYIA-019901072233/POI/DIAN PRAMESWARI SOEBANDI/085735880017/minamngawi@gmail.com"/>
    <s v="MYIB_ASSISTANT"/>
    <m/>
    <m/>
    <m/>
    <m/>
    <m/>
    <m/>
    <m/>
    <m/>
    <s v="Management Janji"/>
    <s v="2026-10-16 15:00:00 | Tanggal pemasangan : 16 OKTOBER 2026 Jam pemasangan : pagi/siang Info Tambahan : Hubungi pelanggan dulu sebelum ke lokasi terima kasih"/>
    <s v="FCC"/>
    <s v="15-10-2026 15:25:19"/>
    <d v="2026-10-16T15:00:00"/>
    <m/>
    <s v="SURVEY_NEW_MANJA"/>
    <s v="X"/>
    <s v="NO ADDON"/>
    <m/>
    <s v="MIE - SEND SURVEY"/>
    <s v="HSI Bisnis Promo Hari Pelanggan Nasional PSB 70% - 100 Mbps"/>
    <s v="INDIBIZ"/>
    <m/>
    <m/>
    <d v="2026-10-16T15:00:00"/>
    <s v="2026-10-16 15:00:00 | Tanggal pemasangan : 16 OKTOBER 2026 Jam pemasangan : pagi/siang Info Tambahan : Hubungi pelanggan dulu sebelum ke lokasi terima kasih"/>
    <m/>
    <m/>
    <m/>
    <e v="#NUM!"/>
    <e v="#NUM!"/>
    <x v="1"/>
    <x v="10"/>
  </r>
  <r>
    <n v="353"/>
    <n v="1002624139"/>
    <n v="3"/>
    <x v="1"/>
    <n v="5"/>
    <s v="MADIUN"/>
    <s v="NGAWI"/>
    <s v="WKU"/>
    <s v="REG"/>
    <s v="AO"/>
    <s v="NEW SALES"/>
    <s v="1P INET"/>
    <s v="Completed (PS)"/>
    <s v="RBS-Regional 3"/>
    <d v="2026-10-06T12:11:34"/>
    <d v="2026-10-07T11:33:09"/>
    <n v="69404965"/>
    <s v="-"/>
    <n v="-152634206085"/>
    <s v="SDN KEDUNGGALAR 3"/>
    <s v="ODP-WKU-FZA/08 FZA/D04/08.01"/>
    <s v="WO065848709"/>
    <m/>
    <m/>
    <m/>
    <n v="111.3023161"/>
    <n v="-7.4261039000000002"/>
    <s v="|MN00264|MYIA-065256187879/POI/IDA NURWATI/081233726693/hanifbudi97@guru.sd.belajar.id"/>
    <s v="MYIB_ASSISTANT"/>
    <m/>
    <m/>
    <m/>
    <m/>
    <m/>
    <m/>
    <m/>
    <m/>
    <s v="Management Janji"/>
    <s v="2026-10-07 11:00:00 | Tanggal pemasangan: 07/10/2026 Jam pemasangan : pagi / siang Info Tambahan : Hubungi pelanggan dulu sebelum ke lokasi. terima kasih"/>
    <s v="FCC"/>
    <d v="2026-06-10T12:25:39"/>
    <d v="2026-10-07T11:00:00"/>
    <m/>
    <s v="PS"/>
    <s v="X"/>
    <s v="NO ADDON"/>
    <n v="20261007"/>
    <s v="Completed"/>
    <s v="HSI Bisnis Basic Promo Hari Pelanggan Nasional PSB 70% - 50 Mbps"/>
    <s v="INDIBIZ"/>
    <m/>
    <m/>
    <d v="2026-10-07T11:00:00"/>
    <s v="2026-10-07 11:00:00 | Tanggal pemasangan: 07/10/2026 Jam pemasangan : pagi / siang Info Tambahan : Hubungi pelanggan dulu sebelum ke lokasi. terima kasih"/>
    <n v="2026"/>
    <n v="10"/>
    <n v="7"/>
    <d v="2026-10-07T00:00:00"/>
    <n v="-0.45833333333575865"/>
    <x v="0"/>
    <x v="10"/>
  </r>
  <r>
    <n v="354"/>
    <n v="1002631053"/>
    <n v="3"/>
    <x v="1"/>
    <n v="5"/>
    <s v="MADIUN"/>
    <s v="NGAWI"/>
    <s v="WKU"/>
    <s v="REG"/>
    <s v="AO"/>
    <s v="NEW SALES"/>
    <s v="1P INET"/>
    <s v="Completed (PS)"/>
    <s v="RBS-Regional 3"/>
    <d v="2026-10-10T15:43:34"/>
    <d v="2026-10-11T15:28:46"/>
    <n v="69407964"/>
    <m/>
    <n v="152634206623"/>
    <s v="BPR CARUBAN INDAH KAS KEDUNGGALAR"/>
    <s v="ODP-WKU-FZA/59 FZA/D06/59.01"/>
    <s v="WO066167721"/>
    <m/>
    <m/>
    <m/>
    <n v="111.304017104634"/>
    <n v="-7.4239457766072299"/>
    <s v="|MN00264|MYIA-033108723043/POI/setiyo bekti wahono/085892921118/komangrudi563@gmail.com"/>
    <s v="MYIB_ASSISTANT"/>
    <m/>
    <m/>
    <m/>
    <m/>
    <m/>
    <m/>
    <m/>
    <m/>
    <s v="Management Janji"/>
    <s v="2026-10-12 08:00:00 | Nama PIC : BAPAK SETYO No HP : 085892921118 Alt :  M Janji : (SENIN/12/OKTOBER/2026) jam Pasang : 09:00 Note : hubungi pelanggan jika ingin kelokasi"/>
    <s v="FCC"/>
    <d v="2026-10-10T16:25:08"/>
    <d v="2026-10-12T08:00:00"/>
    <m/>
    <s v="PS"/>
    <s v="X"/>
    <s v="NO ADDON"/>
    <n v="20261011"/>
    <s v="Completed"/>
    <s v="HSI Bisnis Promo Hari Pelanggan Nasional PSB 70% - 150 Mbps"/>
    <s v="INDIBIZ"/>
    <m/>
    <m/>
    <d v="2026-10-12T08:00:00"/>
    <s v="2026-10-12 08:00:00 | Nama PIC : BAPAK SETYO No HP : 085892921118 Alt :  M Janji : (SENIN/12/OKTOBER/2026) jam Pasang : 09:00 Note : hubungi pelanggan jika ingin kelokasi"/>
    <n v="2026"/>
    <n v="10"/>
    <n v="11"/>
    <d v="2026-10-11T00:00:00"/>
    <n v="-1.3333333333357587"/>
    <x v="0"/>
    <x v="10"/>
  </r>
  <r>
    <n v="355"/>
    <n v="1002622334"/>
    <n v="3"/>
    <x v="1"/>
    <n v="5"/>
    <s v="MADIUN"/>
    <s v="PONOROGO"/>
    <s v="PNZ"/>
    <s v="REG"/>
    <s v="AO"/>
    <s v="NEW SALES"/>
    <s v="1P INET"/>
    <s v="Completed (PS)"/>
    <s v="RBS-Regional 3"/>
    <d v="2026-10-05T12:43:34"/>
    <d v="2026-10-06T14:34:38"/>
    <n v="69404299"/>
    <m/>
    <n v="152607221796"/>
    <s v="SMPN 4 PACITAN"/>
    <s v="ODP-PNZ-FD/37 FD/D06/37.01"/>
    <s v="WO065766519"/>
    <m/>
    <m/>
    <m/>
    <n v="111.13085890000001"/>
    <n v="-8.1929371999999994"/>
    <s v="|MN00418|MYIA-018650571603/POI/INDRA IRMAWAN/082232630411/smpn4pacitan21@gmail.com"/>
    <s v="MYIB_ASSISTANT"/>
    <m/>
    <m/>
    <m/>
    <m/>
    <m/>
    <m/>
    <m/>
    <m/>
    <s v="Management Janji"/>
    <s v="2026-10-06 11:00:00 | Nama : BP INDRA IRMAWAN  No Hp : 082232630411 No Alt :  Tgl Pemasangan : 06 Oktober 2026 Interval : PAGI  Note : Hubungi pelanggan terlebih dahulu"/>
    <s v="FCC"/>
    <d v="2026-05-10T13:40:15"/>
    <d v="2026-10-06T11:00:00"/>
    <m/>
    <s v="PS"/>
    <s v="PACITAN"/>
    <s v="NO ADDON"/>
    <n v="20261006"/>
    <s v="Completed"/>
    <s v="HSI Bisnis Promo Hari Pelanggan Nasional PSB 70% - 100 Mbps Dual Band"/>
    <s v="INDIBIZ"/>
    <m/>
    <m/>
    <d v="2026-10-06T11:00:00"/>
    <s v="2026-10-06 11:00:00 | Nama : BP INDRA IRMAWAN  No Hp : 082232630411 No Alt :  Tgl Pemasangan : 06 Oktober 2026 Interval : PAGI  Note : Hubungi pelanggan terlebih dahulu"/>
    <n v="2026"/>
    <n v="10"/>
    <n v="6"/>
    <d v="2026-10-06T00:00:00"/>
    <n v="-0.45833333333575865"/>
    <x v="0"/>
    <x v="11"/>
  </r>
  <r>
    <n v="356"/>
    <n v="1002634806"/>
    <n v="3"/>
    <x v="1"/>
    <n v="5"/>
    <s v="MADIUN"/>
    <s v="PONOROGO"/>
    <s v="PNZ"/>
    <s v="REG"/>
    <s v="AO"/>
    <s v="NEW SALES"/>
    <s v="1P INET"/>
    <s v="Completed (PS)"/>
    <s v="RBS-Regional 3"/>
    <d v="2026-10-13T11:53:36"/>
    <d v="2026-10-13T17:17:43"/>
    <n v="69409310"/>
    <m/>
    <n v="152607221776"/>
    <s v="SMPN 3 TULAKAN"/>
    <s v="ODP-PNZ-FP/18 FP/D03/18.01"/>
    <s v="WO066323075"/>
    <m/>
    <m/>
    <m/>
    <n v="111.23659670000001"/>
    <n v="-8.2132129999999997"/>
    <s v="|MC20214|MYIA-062703155680/POI/Bambang/082132619094/bambangsantoso.pctn@gmail.com"/>
    <s v="MYIB_ASSISTANT"/>
    <m/>
    <m/>
    <m/>
    <m/>
    <m/>
    <m/>
    <m/>
    <m/>
    <s v="Management Janji"/>
    <s v="2026-10-14 08:00:00 | Nama :BAPA BAMBANG No HP :082132619094 No Alternatif : M Janji : 14/10/2026 Jam Pasang : Pagi NoteÃ‚Â :  Hubungi terlebih dahulu sebelum ke lokasi "/>
    <s v="FCC"/>
    <s v="13-10-2026 12:10:23"/>
    <d v="2026-10-14T08:00:00"/>
    <m/>
    <s v="PS"/>
    <s v="PACITAN"/>
    <s v="NO ADDON"/>
    <n v="20261013"/>
    <s v="Completed"/>
    <s v="HSI Bisnis Basic Promo Hari Pelanggan Nasional PSB 70% - 50 Mbps"/>
    <s v="INDIBIZ"/>
    <m/>
    <m/>
    <d v="2026-10-14T08:00:00"/>
    <s v="2026-10-14 08:00:00 | Nama :BAPA BAMBANG No HP :082132619094 No Alternatif : M Janji : 14/10/2026 Jam Pasang : Pagi NoteÃ‚Â :  Hubungi terlebih dahulu sebelum ke lokasi "/>
    <n v="2026"/>
    <n v="10"/>
    <n v="13"/>
    <d v="2026-10-13T00:00:00"/>
    <n v="-1.3333333333357587"/>
    <x v="0"/>
    <x v="11"/>
  </r>
  <r>
    <n v="357"/>
    <n v="1002637962"/>
    <n v="3"/>
    <x v="1"/>
    <n v="5"/>
    <s v="MADIUN"/>
    <s v="PONOROGO"/>
    <s v="PNZ"/>
    <s v="REG"/>
    <s v="AO"/>
    <s v="NEW SALES"/>
    <s v="1P INET"/>
    <s v="MIE - SEND SURVEY"/>
    <s v="RBS-Regional 3"/>
    <d v="2026-10-15T10:08:35"/>
    <d v="2026-10-15T10:10:01"/>
    <n v="69410582"/>
    <m/>
    <n v="152607221715"/>
    <s v="PT. TUNAS SUBUR"/>
    <s v="ODP-PNZ-FQ/03 FQ/D01/03.01"/>
    <s v="WO066456031"/>
    <m/>
    <m/>
    <m/>
    <n v="111.18108429999999"/>
    <n v="-8.1171150999999995"/>
    <s v="|MC20214|MYIA-003126387927/POI/ZAIDAN/081251797612/hanafizaidan73@gmail.com"/>
    <s v="MYIB_ASSISTANT"/>
    <m/>
    <m/>
    <m/>
    <m/>
    <m/>
    <m/>
    <m/>
    <m/>
    <s v="Management Janji"/>
    <s v="2026-10-16 08:00:00 | Nama PIC : bapak zaidan No HP : 081251797612 Alt :  M Janji : (JUMAT/16/OKTOBER/2026) jam Pasang : 09:00 Note : hubungi pelanggan jika ingin kelokasi"/>
    <s v="FCC"/>
    <s v="15-10-2026 10:10:17"/>
    <d v="2026-10-16T08:00:00"/>
    <m/>
    <s v="SURVEY_NEW_MANJA"/>
    <s v="PACITAN"/>
    <s v="NO ADDON"/>
    <m/>
    <s v="MIE - SEND SURVEY"/>
    <s v="HSI Bisnis Basic Promo Hari Pelanggan Nasional PSB 70% - 50 Mbps"/>
    <s v="INDIBIZ"/>
    <m/>
    <m/>
    <d v="2026-10-16T08:00:00"/>
    <s v="2026-10-16 08:00:00 | Nama PIC : bapak zaidan No HP : 081251797612 Alt :  M Janji : (JUMAT/16/OKTOBER/2026) jam Pasang : 09:00 Note : hubungi pelanggan jika ingin kelokasi"/>
    <m/>
    <m/>
    <m/>
    <e v="#NUM!"/>
    <e v="#NUM!"/>
    <x v="1"/>
    <x v="11"/>
  </r>
  <r>
    <n v="358"/>
    <n v="1002618105"/>
    <n v="3"/>
    <x v="1"/>
    <n v="5"/>
    <s v="MADIUN"/>
    <s v="PONOROGO"/>
    <s v="PON"/>
    <s v="REG"/>
    <s v="AO"/>
    <s v="NEW SALES"/>
    <m/>
    <s v="Completed (PS)"/>
    <s v="RBS-Regional 3"/>
    <d v="2026-10-01T14:29:01"/>
    <d v="2026-10-01T22:07:57"/>
    <n v="69401937"/>
    <m/>
    <n v="152604231180"/>
    <s v="PP Al Islam - R. Kom MA 2"/>
    <s v="ODP-PON-FBG/13"/>
    <s v="WO065500038"/>
    <m/>
    <m/>
    <m/>
    <n v="111.510003"/>
    <n v="-7.9310419999999997"/>
    <s v="|MN00282|MYIA-052255698658/POI/Ahmad Reza Ahsani/082311316519/alislambiz60@gmail.com"/>
    <s v="MYDIGIBIZPARTNER"/>
    <m/>
    <m/>
    <m/>
    <m/>
    <m/>
    <m/>
    <m/>
    <m/>
    <s v="Management Janji"/>
    <s v="2026-10-01 15:00:00 | Nama Pic : bp Reza   No Hp Pic : 082311316519  No alt : -  Jam Pemasangan : pagi siang   Tanggal Pemasangan : 1 Oktober 2026"/>
    <s v="FCC"/>
    <d v="2026-01-10T14:40:16"/>
    <m/>
    <m/>
    <s v="PS"/>
    <s v="SAMBIT SUMOROTO"/>
    <s v="NO ADDON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1T07:00:00"/>
    <s v="2026-10-01 15:00:00 | Nama Pic : bp Reza   No Hp Pic : 082311316519  No alt : -  Jam Pemasangan : pagi siang   Tanggal Pemasangan : 1 Oktober 2026"/>
    <n v="2026"/>
    <n v="10"/>
    <n v="1"/>
    <d v="2026-10-01T00:00:00"/>
    <n v="-0.29166666666424135"/>
    <x v="0"/>
    <x v="11"/>
  </r>
  <r>
    <n v="359"/>
    <n v="1002619458"/>
    <n v="3"/>
    <x v="1"/>
    <n v="5"/>
    <s v="MADIUN"/>
    <s v="PONOROGO"/>
    <s v="PON"/>
    <s v="REG"/>
    <s v="AO"/>
    <s v="NEW SALES"/>
    <s v="1P INET"/>
    <s v="Completed (PS)"/>
    <s v="RBS-Regional 3"/>
    <d v="2026-10-02T11:01:34"/>
    <d v="2026-10-04T16:27:54"/>
    <n v="69402915"/>
    <m/>
    <n v="152604231181"/>
    <s v="Toko Berkah Jaya Babadan"/>
    <s v="ODP-PON-FB/04"/>
    <s v="WO065558777"/>
    <m/>
    <m/>
    <m/>
    <n v="111.469336"/>
    <n v="-7.7819950000000002"/>
    <s v="|MN00282|MYIA-079919042188/POI/Sumarmi/082323083819/amirudberkah@gmail.com"/>
    <s v="MYIB_ASSISTANT"/>
    <m/>
    <m/>
    <m/>
    <m/>
    <m/>
    <m/>
    <m/>
    <m/>
    <s v="Management Janji"/>
    <s v="2026-10-03 08:00:00 | M Janji : (03/OKTOBER/2026) jam Pasang : 09:00 Note : hubungi pelanggan jika ingin kelokasi"/>
    <s v="FCC"/>
    <d v="2026-02-10T11:11:07"/>
    <d v="2026-10-03T08:00:00"/>
    <m/>
    <s v="PS"/>
    <s v="SAMBIT SUMOROTO"/>
    <s v="NO ADDON"/>
    <n v="20261004"/>
    <s v="Completed"/>
    <s v="HSI Bisnis Promo Hari Pelanggan Nasional PSB 70% - 100 Mbps Dual Band"/>
    <s v="INDIBIZ"/>
    <m/>
    <m/>
    <d v="2026-10-03T08:00:00"/>
    <s v="2026-10-03 08:00:00 | M Janji : (03/OKTOBER/2026) jam Pasang : 09:00 Note : hubungi pelanggan jika ingin kelokasi"/>
    <n v="2026"/>
    <n v="10"/>
    <n v="4"/>
    <d v="2026-10-04T00:00:00"/>
    <n v="0.66666666666424135"/>
    <x v="0"/>
    <x v="11"/>
  </r>
  <r>
    <n v="360"/>
    <n v="1002620977"/>
    <n v="3"/>
    <x v="1"/>
    <n v="5"/>
    <s v="MADIUN"/>
    <s v="PONOROGO"/>
    <s v="PON"/>
    <s v="REG"/>
    <s v="AO"/>
    <s v="NEW SALES"/>
    <s v="1P INET"/>
    <s v="Completed (PS)"/>
    <s v="RBS-Regional 3"/>
    <d v="2026-10-03T13:13:39"/>
    <d v="2026-10-03T18:13:23"/>
    <n v="69403610"/>
    <m/>
    <n v="152604231106"/>
    <s v="OMAH SUMBA KOST"/>
    <s v="ODP-PON-FAZ/102 FAZ/D09/102.01"/>
    <s v="WO065650169"/>
    <m/>
    <m/>
    <m/>
    <n v="111.46788060665099"/>
    <n v="-7.87055295521583"/>
    <s v="|MN00282|MYIA-031914388077/POI/B Hari Nurcahyono/085233630352/kostbay18@gmail.com"/>
    <s v="MYIB_ASSISTANT"/>
    <m/>
    <m/>
    <m/>
    <m/>
    <m/>
    <m/>
    <m/>
    <m/>
    <s v="Management Janji"/>
    <s v="2026-10-04 11:00:00 | Tanggal pemasangan: 04/11//2026 Jam pemasangan : pagi/siang Info Tambahan : Hubungi pelanggan dulu sebelum ke lokasi. terima kasih"/>
    <s v="FCC"/>
    <d v="2026-03-10T13:25:17"/>
    <d v="2026-10-04T11:00:00"/>
    <m/>
    <s v="PS"/>
    <s v="SAMBIT SUMOROTO"/>
    <s v="NO ADDON"/>
    <n v="20261003"/>
    <s v="Completed"/>
    <s v="HSI Bisnis Promo Hari Pelanggan Nasional PSB 70% - 50 Mbps"/>
    <s v="INDIBIZ"/>
    <m/>
    <m/>
    <d v="2026-10-04T11:00:00"/>
    <s v="2026-10-04 11:00:00 | Tanggal pemasangan: 04/11//2026 Jam pemasangan : pagi/siang Info Tambahan : Hubungi pelanggan dulu sebelum ke lokasi. terima kasih"/>
    <n v="2026"/>
    <n v="10"/>
    <n v="3"/>
    <d v="2026-10-03T00:00:00"/>
    <n v="-1.4583333333357587"/>
    <x v="0"/>
    <x v="11"/>
  </r>
  <r>
    <n v="361"/>
    <n v="1002623692"/>
    <n v="3"/>
    <x v="1"/>
    <n v="5"/>
    <s v="MADIUN"/>
    <s v="PONOROGO"/>
    <s v="PON"/>
    <s v="REG"/>
    <s v="AO"/>
    <s v="NEW SALES"/>
    <s v="1P INET"/>
    <s v="Completed (PS)"/>
    <s v="RBS-Regional 3"/>
    <d v="2026-10-06T09:56:39"/>
    <d v="2026-10-06T16:41:25"/>
    <n v="69404759"/>
    <m/>
    <n v="152604231194"/>
    <s v="Kantor Staff Universitas Darussalam Gontor"/>
    <s v="ODP-PON-FAN/40"/>
    <s v="WO065831449"/>
    <m/>
    <m/>
    <m/>
    <n v="111.4918371"/>
    <n v="-7.9021201999999997"/>
    <s v="|MC20234|MYIA-003526317244/POI/RIMAS MEIRANDO PUTRA/082330019697/rimasmeirando31@gmail.com"/>
    <s v="MYIB_ASSISTANT"/>
    <m/>
    <m/>
    <m/>
    <m/>
    <m/>
    <m/>
    <m/>
    <m/>
    <s v="Management Janji"/>
    <s v="2026-10-07 11:00:00 | M Janji : 07 Oktober 2026 Jam Pasang : Pagi / Siang Note : hubungi pelanggan jika ingin kelokasi "/>
    <s v="FCC"/>
    <d v="2026-06-10T10:10:36"/>
    <d v="2026-10-07T11:00:00"/>
    <m/>
    <s v="PS"/>
    <s v="SAMBIT SUMOROTO"/>
    <s v="NO ADDON"/>
    <n v="20261006"/>
    <s v="Completed"/>
    <s v="HSI Bisnis Basic Promo Hari Pelanggan Nasional PSB 70% - 50 Mbps"/>
    <s v="INDIBIZ"/>
    <m/>
    <m/>
    <d v="2026-10-07T11:00:00"/>
    <s v="2026-10-07 11:00:00 | M Janji : 07 Oktober 2026 Jam Pasang : Pagi / Siang Note : hubungi pelanggan jika ingin kelokasi "/>
    <n v="2026"/>
    <n v="10"/>
    <n v="6"/>
    <d v="2026-10-06T00:00:00"/>
    <n v="-1.4583333333357587"/>
    <x v="0"/>
    <x v="11"/>
  </r>
  <r>
    <n v="362"/>
    <n v="1002625921"/>
    <n v="3"/>
    <x v="1"/>
    <n v="5"/>
    <s v="MADIUN"/>
    <s v="PONOROGO"/>
    <s v="PON"/>
    <s v="REG"/>
    <s v="AO"/>
    <s v="NEW SALES"/>
    <s v="1P INET"/>
    <s v="Completed (PS)"/>
    <s v="RBS-Regional 3"/>
    <d v="2026-10-07T12:02:43"/>
    <d v="2026-10-07T17:38:56"/>
    <n v="69405737"/>
    <m/>
    <n v="152604231202"/>
    <s v="TOKO POJOK PURWOSARI"/>
    <s v="ODP-PON-FY/15"/>
    <s v="WO065926063"/>
    <m/>
    <m/>
    <m/>
    <n v="111.509821039983"/>
    <n v="-7.8035498504611898"/>
    <s v="MD|MYDB-20261007270409|DN00001/MN02053|TOKO POJOK PURWOSARI|081232418779"/>
    <s v="MYDIGIBIZPARTNER"/>
    <m/>
    <m/>
    <m/>
    <m/>
    <m/>
    <m/>
    <m/>
    <m/>
    <s v="Management Janji"/>
    <s v="2026-10-08 08:00:00 | M Janji : (Kamis/8/OKTOBER/2026) jam Pasang : 09:00 Note : hubungi pelanggan jika ingin kelokasi"/>
    <s v="FCC"/>
    <d v="2026-07-10T12:10:19"/>
    <d v="2026-10-08T08:00:00"/>
    <m/>
    <s v="PS"/>
    <s v="SAMBIT SUMOROTO"/>
    <s v="OCA"/>
    <n v="20261007"/>
    <s v="Completed"/>
    <s v="HSI Bisnis Basic Bundling OCA Breach Checker Promo H2 2026 PSB 70% - 100 Mbps"/>
    <s v="INDIBIZ"/>
    <m/>
    <m/>
    <d v="2026-10-08T08:00:00"/>
    <s v="2026-10-08 08:00:00 | M Janji : (Kamis/8/OKTOBER/2026) jam Pasang : 09:00 Note : hubungi pelanggan jika ingin kelokasi"/>
    <n v="2026"/>
    <n v="10"/>
    <n v="7"/>
    <d v="2026-10-07T00:00:00"/>
    <n v="-1.3333333333357587"/>
    <x v="0"/>
    <x v="11"/>
  </r>
  <r>
    <n v="363"/>
    <n v="1002626682"/>
    <n v="3"/>
    <x v="1"/>
    <n v="5"/>
    <s v="MADIUN"/>
    <s v="PONOROGO"/>
    <s v="PON"/>
    <s v="REG"/>
    <s v="AO"/>
    <s v="NEW SALES"/>
    <s v="1P INET"/>
    <s v="Completed (PS)"/>
    <s v="RBS-Regional 3"/>
    <d v="2026-10-07T15:58:35"/>
    <d v="2026-10-08T11:54:49"/>
    <n v="69406049"/>
    <m/>
    <n v="152604231205"/>
    <s v="TB. KUK Latansa Gontor"/>
    <s v="ODP-PON-FBG/36"/>
    <s v="WO065955428"/>
    <m/>
    <m/>
    <m/>
    <n v="111.49595720000001"/>
    <n v="-7.9192720999999997"/>
    <s v="|MC20234|MYIA-072820822511/POI/NURHADI. S.HI/081233028227/kukbesi1926@gmail.com"/>
    <s v="MYIB_ASSISTANT"/>
    <m/>
    <m/>
    <m/>
    <m/>
    <m/>
    <m/>
    <m/>
    <m/>
    <s v="Management Janji"/>
    <s v="2026-10-08 15:00:00 | Nama :bapa agea No HP :081233028227 No Alternatif : M Janji : 08/10/2026 Jam Pasang : Pagi NoteÃ‚Â :  Hubungi terlebih dahulu sebelum ke lokasi"/>
    <s v="FCC"/>
    <d v="2026-07-10T16:10:22"/>
    <d v="2026-10-08T15:00:00"/>
    <m/>
    <s v="PS"/>
    <s v="SAMBIT SUMOROTO"/>
    <s v="NO ADDON"/>
    <n v="20261008"/>
    <s v="Completed"/>
    <s v="HSI Bisnis Promo Hari Pelanggan Nasional PSB 70% - 100 Mbps"/>
    <s v="INDIBIZ"/>
    <m/>
    <m/>
    <d v="2026-10-08T15:00:00"/>
    <s v="2026-10-08 15:00:00 | Nama :bapa agea No HP :081233028227 No Alternatif : M Janji : 08/10/2026 Jam Pasang : Pagi NoteÃ‚Â :  Hubungi terlebih dahulu sebelum ke lokasi"/>
    <n v="2026"/>
    <n v="10"/>
    <n v="8"/>
    <d v="2026-10-08T00:00:00"/>
    <n v="-0.625"/>
    <x v="0"/>
    <x v="11"/>
  </r>
  <r>
    <n v="364"/>
    <n v="1002625595"/>
    <n v="3"/>
    <x v="1"/>
    <n v="5"/>
    <s v="MADIUN"/>
    <s v="PONOROGO"/>
    <s v="PON"/>
    <s v="REG"/>
    <s v="AO"/>
    <s v="NEW SALES"/>
    <s v="1P INET"/>
    <s v="Completed (PS)"/>
    <s v="RBS-Regional 3"/>
    <d v="2026-10-07T10:20:40"/>
    <d v="2026-10-11T16:18:35"/>
    <n v="69405561"/>
    <m/>
    <n v="152604231196"/>
    <s v="LASKAR BUAH KEPATIHAN PONOGORO"/>
    <s v="ODP-PON-FAU/16 FAU/D02/16.01"/>
    <s v="WO065913306"/>
    <m/>
    <m/>
    <m/>
    <n v="111.461555"/>
    <n v="-7.8856710000000003"/>
    <s v="|MN00799|MYIA-092828250885/POI/LAELATUL AFIATUN NISAK/085733668576/kantorhrdlaskarbuah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"/>
    <s v="FCC"/>
    <d v="2026-07-10T10:25:27"/>
    <d v="2026-10-08T08:00:00"/>
    <s v="Kendala Pelanggan"/>
    <s v="PS"/>
    <s v="SAMBIT SUMOROTO"/>
    <s v="NO ADDON"/>
    <n v="20261011"/>
    <s v="Completed"/>
    <s v="HSI Bisnis Basic Promo Hari Pelanggan Nasional PSB 70% - 50 Mbps"/>
    <s v="INDIBIZ"/>
    <m/>
    <m/>
    <d v="2026-10-08T08:00:00"/>
    <s v="2026-10-08 08:00:00 | Tanggal pemasangan: 08/10/2026 Jam pemasangan : pagi / siang Info Tambahan : Hubungi pelanggan dulu sebelum ke lokasi. terima kasih"/>
    <n v="2026"/>
    <n v="10"/>
    <n v="11"/>
    <d v="2026-10-11T00:00:00"/>
    <n v="2.6666666666642413"/>
    <x v="2"/>
    <x v="11"/>
  </r>
  <r>
    <n v="365"/>
    <n v="1002626146"/>
    <n v="3"/>
    <x v="1"/>
    <n v="5"/>
    <s v="MADIUN"/>
    <s v="PONOROGO"/>
    <s v="PON"/>
    <s v="REG"/>
    <s v="AO"/>
    <s v="NEW SALES"/>
    <s v="1P INET"/>
    <s v="Completed (PS)"/>
    <s v="RBS-Regional 3"/>
    <d v="2026-10-07T13:31:34"/>
    <d v="2026-10-07T20:56:36"/>
    <n v="69405868"/>
    <m/>
    <n v="152604231199"/>
    <s v="PT GLOBAL JET EXPRESS"/>
    <s v="ODP-PON-FAU/36"/>
    <s v="WO065935366"/>
    <m/>
    <m/>
    <m/>
    <n v="111.450885"/>
    <n v="-7.9281430000000004"/>
    <s v="|MN00282|MYIA-084278487910/POI/Mohammad Putra Surya Mahendra/089644229975/putrasuryamahendra@gmail.com"/>
    <s v="MYIB_ASSISTANT"/>
    <m/>
    <m/>
    <m/>
    <m/>
    <m/>
    <m/>
    <m/>
    <m/>
    <s v="Management Janji"/>
    <s v="2026-10-08 11:00:00 | No HP :089644229975 Alt :  M Janji : (RABU/8/oktober/2026) Note : hubungi pelanggan jika ingin kelokasi"/>
    <s v="FCC"/>
    <d v="2026-07-10T13:40:16"/>
    <d v="2026-10-08T11:00:00"/>
    <m/>
    <s v="PS"/>
    <s v="SAMBIT SUMOROTO"/>
    <s v="OCA"/>
    <n v="20261007"/>
    <s v="Completed"/>
    <s v="HSI Bisnis Basic Bundling OCA Breach Checker Promo H2 2026 PSB 70% - 50 Mbps"/>
    <s v="INDIBIZ"/>
    <m/>
    <m/>
    <d v="2026-10-08T11:00:00"/>
    <s v="2026-10-08 11:00:00 | No HP :089644229975 Alt :  M Janji : (RABU/8/oktober/2026) Note : hubungi pelanggan jika ingin kelokasi"/>
    <n v="2026"/>
    <n v="10"/>
    <n v="7"/>
    <d v="2026-10-07T00:00:00"/>
    <n v="-1.4583333333357587"/>
    <x v="0"/>
    <x v="11"/>
  </r>
  <r>
    <n v="366"/>
    <n v="1002626064"/>
    <n v="3"/>
    <x v="1"/>
    <n v="5"/>
    <s v="MADIUN"/>
    <s v="PONOROGO"/>
    <s v="PON"/>
    <s v="REG"/>
    <s v="AO"/>
    <s v="NEW SALES"/>
    <s v="1P INET"/>
    <s v="Completed (PS)"/>
    <s v="RBS-Regional 3"/>
    <d v="2026-10-07T13:07:34"/>
    <d v="2026-10-07T18:18:11"/>
    <n v="69405817"/>
    <m/>
    <n v="152604231112"/>
    <s v="TOKO POJOK PURWOSARI"/>
    <s v="ODP-PON-FY/15"/>
    <s v="WO065932806"/>
    <m/>
    <m/>
    <m/>
    <n v="111.50673759713401"/>
    <n v="-7.8026371637867102"/>
    <s v="MD|MYDB-20261007270411|DN00001/MN02053|TOKO POJOK PURWOSARI|081232418779"/>
    <s v="MYDIGIBIZPARTNER"/>
    <m/>
    <m/>
    <m/>
    <m/>
    <m/>
    <m/>
    <m/>
    <m/>
    <s v="Management Janji"/>
    <s v="2026-10-08 11:00:00 | Tanggal: 8/10/2026 Jam Pasang: 08.00 - 12.00 Note: Hubungi sebelum ke lokasi, terimakasih."/>
    <s v="FCC"/>
    <d v="2026-07-10T13:10:36"/>
    <d v="2026-10-08T11:00:00"/>
    <m/>
    <s v="PS"/>
    <s v="SAMBIT SUMOROTO"/>
    <s v="OCA"/>
    <n v="20261007"/>
    <s v="Completed"/>
    <s v="HSI Bisnis Basic Bundling OCA Breach Checker Promo H2 2026 PSB 70% - 50 Mbps"/>
    <s v="INDIBIZ"/>
    <m/>
    <m/>
    <d v="2026-10-08T11:00:00"/>
    <s v="2026-10-08 11:00:00 | Tanggal: 8/10/2026 Jam Pasang: 08.00 - 12.00 Note: Hubungi sebelum ke lokasi, terimakasih."/>
    <n v="2026"/>
    <n v="10"/>
    <n v="7"/>
    <d v="2026-10-07T00:00:00"/>
    <n v="-1.4583333333357587"/>
    <x v="0"/>
    <x v="11"/>
  </r>
  <r>
    <n v="367"/>
    <n v="1002629880"/>
    <n v="3"/>
    <x v="1"/>
    <n v="5"/>
    <s v="MADIUN"/>
    <s v="PONOROGO"/>
    <s v="PON"/>
    <s v="REG"/>
    <s v="AO"/>
    <s v="NEW SALES"/>
    <m/>
    <s v="Completed (PS)"/>
    <s v="RBS-Regional 3"/>
    <d v="2026-10-09T14:25:27"/>
    <d v="2026-10-10T16:48:29"/>
    <n v="69405289"/>
    <n v="3526609049"/>
    <n v="152604231211"/>
    <s v="PT. Indomobil Finance Indonesia"/>
    <s v="ODP-PON-FW/34"/>
    <s v="WO066095202"/>
    <m/>
    <m/>
    <m/>
    <n v="111.479488"/>
    <n v="-7.8423759999999998"/>
    <s v="|MN02145|MYIA-056575988751/POI/ELFANANDA ISTIQLALIA/081333946829/istiqlaliaelfananda@gmail.com"/>
    <s v="MYDIGIBIZPARTNER"/>
    <m/>
    <m/>
    <m/>
    <m/>
    <m/>
    <m/>
    <m/>
    <m/>
    <s v="Management Janji"/>
    <s v="2026-10-07 15:00:00 | Tanggal pemasangan : 07 OKTOBER 2026  Jam pemasangan : pagi/siang  Info Tambahan : Hubungi pelanggan dulu sebelum ke lokasi  terima kasih"/>
    <s v="FCC"/>
    <d v="2026-09-10T14:40:29"/>
    <m/>
    <m/>
    <s v="PS"/>
    <s v="SAMBIT SUMOROTO"/>
    <s v="NO ADDON"/>
    <n v="20261010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9T07:00:00"/>
    <s v="2026-10-07 15:00:00 | Tanggal pemasangan : 07 OKTOBER 2026  Jam pemasangan : pagi/siang  Info Tambahan : Hubungi pelanggan dulu sebelum ke lokasi  terima kasih"/>
    <n v="2026"/>
    <n v="10"/>
    <n v="10"/>
    <d v="2026-10-10T00:00:00"/>
    <n v="0.70833333333575865"/>
    <x v="0"/>
    <x v="11"/>
  </r>
  <r>
    <n v="368"/>
    <n v="1002632946"/>
    <n v="3"/>
    <x v="1"/>
    <n v="5"/>
    <s v="MADIUN"/>
    <s v="PONOROGO"/>
    <s v="PON"/>
    <s v="REG"/>
    <s v="AO"/>
    <s v="NEW SALES"/>
    <s v="1P INET"/>
    <s v="Completed (PS)"/>
    <s v="RBS-Regional 3"/>
    <d v="2026-10-12T13:32:40"/>
    <d v="2026-10-12T17:15:07"/>
    <n v="69408658"/>
    <m/>
    <n v="152604231215"/>
    <s v="UNIDA EDUPRENEUR CENTER"/>
    <s v="ODP-PON-FAN/41"/>
    <s v="WO066257315"/>
    <m/>
    <m/>
    <m/>
    <n v="111.492835879325"/>
    <n v="-7.9025718596245804"/>
    <s v="MD|MYDB-20261010270557|DN00001/MN02053|UNIDA EDUPRENEUR CENTER|089629002020"/>
    <s v="MYDIGIBIZPARTNER"/>
    <m/>
    <m/>
    <m/>
    <m/>
    <m/>
    <m/>
    <m/>
    <m/>
    <s v="Management Janji"/>
    <s v="2026-10-13 11:00:00 | Nama Pic : BP WAHYU No Hp Pic : 089629002020 Jam Pemasangan : 08:00 - 12.00 Tanggal Pemasangan : SELASA 13 OKTOBER 2026 Info Tambahan : Hubungi pelanggan sebelum datang ke lokasi"/>
    <s v="FCC"/>
    <d v="2026-12-10T13:39:57"/>
    <d v="2026-10-13T11:00:00"/>
    <m/>
    <s v="PS"/>
    <s v="SAMBIT SUMOROTO"/>
    <s v="OCA"/>
    <n v="20261012"/>
    <s v="Completed"/>
    <s v="HSI Bisnis Bundling OCA Breach Checker Promo 2026 PSB 70% - 150 Mbps"/>
    <s v="INDIBIZ"/>
    <m/>
    <m/>
    <d v="2026-10-13T11:00:00"/>
    <s v="2026-10-13 11:00:00 | Nama Pic : BP WAHYU No Hp Pic : 089629002020 Jam Pemasangan : 08:00 - 12.00 Tanggal Pemasangan : SELASA 13 OKTOBER 2026 Info Tambahan : Hubungi pelanggan sebelum datang ke lokasi"/>
    <n v="2026"/>
    <n v="10"/>
    <n v="12"/>
    <d v="2026-10-12T00:00:00"/>
    <n v="-1.4583333333357587"/>
    <x v="0"/>
    <x v="11"/>
  </r>
  <r>
    <n v="369"/>
    <n v="1002637438"/>
    <n v="3"/>
    <x v="1"/>
    <n v="5"/>
    <s v="MADIUN"/>
    <s v="PONOROGO"/>
    <s v="PON"/>
    <s v="REG"/>
    <s v="AO"/>
    <s v="NEW SALES"/>
    <s v="1P INET"/>
    <s v="Completed (PS)"/>
    <s v="RBS-Regional 3"/>
    <d v="2026-10-14T17:46:42"/>
    <d v="2026-10-15T19:20:18"/>
    <n v="69410393"/>
    <m/>
    <n v="152604231129"/>
    <s v="TOKO POJOK PURWOSARI"/>
    <s v="ODP-PON-FY/13 FY/D03/13.01"/>
    <s v="WO066432408"/>
    <m/>
    <m/>
    <m/>
    <n v="111.487991809844"/>
    <n v="-7.8013737005710801"/>
    <s v="MD|MYDB-20261014270778|DN00001/MN02053|TOKO POJOK PURWOSARI|081232418779"/>
    <s v="MYDIGIBIZPARTNER"/>
    <m/>
    <m/>
    <m/>
    <m/>
    <m/>
    <m/>
    <m/>
    <m/>
    <s v="Management Janji"/>
    <s v="2026-10-15 15:00:00 | Tanggal Pemasangan : 15 Oktober 2026 Jam Pemasangan : 08:00 15:00 Info Tambahan : Hubungi pelanggan dulu sebelum ke lokasi terimakasih"/>
    <s v="FCC"/>
    <s v="14-10-2026 17:55:00"/>
    <d v="2026-10-15T15:00:00"/>
    <m/>
    <s v="PS"/>
    <s v="SAMBIT SUMOROTO"/>
    <s v="NO ADDON"/>
    <n v="20261015"/>
    <s v="Completed"/>
    <s v="HSI Bisnis Basic Promo Hari Pelanggan Nasional PSB 70% - 50 Mbps"/>
    <s v="INDIBIZ"/>
    <m/>
    <m/>
    <d v="2026-10-15T15:00:00"/>
    <s v="2026-10-15 15:00:00 | Tanggal Pemasangan : 15 Oktober 2026 Jam Pemasangan : 08:00 15:00 Info Tambahan : Hubungi pelanggan dulu sebelum ke lokasi terimakasih"/>
    <n v="2026"/>
    <n v="10"/>
    <n v="15"/>
    <d v="2026-10-15T00:00:00"/>
    <n v="-0.625"/>
    <x v="0"/>
    <x v="11"/>
  </r>
  <r>
    <n v="370"/>
    <n v="1002624856"/>
    <n v="3"/>
    <x v="1"/>
    <n v="5"/>
    <s v="MADIUN"/>
    <s v="PONOROGO"/>
    <s v="PON"/>
    <s v="REG"/>
    <s v="AO"/>
    <s v="NEW SALES"/>
    <s v="2P INET + VOICE"/>
    <s v="102 | FOLLOW UP COMPLETED"/>
    <s v="RBS-Regional 3"/>
    <d v="2026-10-06T15:49:40"/>
    <d v="2026-10-09T14:25:27"/>
    <n v="69405289"/>
    <n v="3526609049"/>
    <n v="152604231193"/>
    <s v="PT. Indomobil Finance Indonesia"/>
    <s v="ODP-PON-FW/29 FW/D02/29.01"/>
    <s v="WO065875605"/>
    <m/>
    <m/>
    <m/>
    <n v="111.47938190000001"/>
    <n v="-7.8423977000000002"/>
    <s v="|MN02145|MYIA-056575988751/POI/ELFANANDA ISTIQLALIA/081333946829/istiqlaliaelfananda@gmail.com"/>
    <s v="MYIB_ASSISTANT"/>
    <m/>
    <m/>
    <m/>
    <m/>
    <m/>
    <m/>
    <m/>
    <m/>
    <s v="Management Janji"/>
    <s v="2026-10-07 15:00:00 | Tanggal pemasangan : 07 OKTOBER 2026 Jam pemasangan : pagi/siang Info Tambahan : Hubungi pelanggan dulu sebelum ke lokasi terima kasih"/>
    <s v="FCC"/>
    <d v="2026-06-10T15:55:41"/>
    <d v="2026-10-07T15:00:00"/>
    <s v="Kendala Lainnya"/>
    <s v="REVOKE"/>
    <s v="SAMBIT SUMOROTO"/>
    <s v="NO ADDON"/>
    <m/>
    <s v="Follow Up Revoke Completed, New Order ID : SC1002629880"/>
    <s v="HSI Bisnis Bundling Phone PSB 70% - Free 800 Menit - 50 Mbps"/>
    <s v="INDIBIZ"/>
    <m/>
    <m/>
    <d v="2026-10-07T15:00:00"/>
    <s v="2026-10-07 15:00:00 | Tanggal pemasangan : 07 OKTOBER 2026 Jam pemasangan : pagi/siang Info Tambahan : Hubungi pelanggan dulu sebelum ke lokasi terima kasih"/>
    <m/>
    <m/>
    <m/>
    <e v="#NUM!"/>
    <e v="#NUM!"/>
    <x v="1"/>
    <x v="11"/>
  </r>
  <r>
    <n v="371"/>
    <n v="1002629757"/>
    <n v="3"/>
    <x v="1"/>
    <n v="5"/>
    <s v="MADIUN"/>
    <s v="PONOROGO"/>
    <s v="PON"/>
    <s v="REG"/>
    <s v="AO"/>
    <s v="NEW SALES"/>
    <m/>
    <s v="100 | REVOKE COMPLETED"/>
    <s v="RBS-Regional 3"/>
    <d v="2026-10-09T13:55:19"/>
    <d v="2026-10-09T14:22:16"/>
    <n v="69405289"/>
    <n v="3526609049"/>
    <n v="152604231210"/>
    <s v="PT. Indomobil Finance Indonesia"/>
    <s v="ODP-PON-FW/34"/>
    <s v="WO066091581"/>
    <m/>
    <m/>
    <m/>
    <n v="111.47955"/>
    <n v="-7.8423280000000002"/>
    <s v="|MN02145|MYIA-056575988751/POI/ELFANANDA ISTIQLALIA/081333946829/istiqlaliaelfananda@gmail.com"/>
    <s v="MYDIGIBIZPARTNER"/>
    <m/>
    <m/>
    <m/>
    <m/>
    <m/>
    <m/>
    <m/>
    <m/>
    <s v="Management Janji"/>
    <s v="2026-10-07 15:00:00 | Tanggal pemasangan : 07 OKTOBER 2026  Jam pemasangan : pagi/siang  Info Tambahan : Hubungi pelanggan dulu sebelum ke lokasi  terima kasih"/>
    <s v="FCC"/>
    <d v="2026-09-10T14:10:27"/>
    <m/>
    <m/>
    <s v="REVOKE"/>
    <s v="SAMBIT SUMOROTO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07:00:00"/>
    <s v="2026-10-07 15:00:00 | Tanggal pemasangan : 07 OKTOBER 2026  Jam pemasangan : pagi/siang  Info Tambahan : Hubungi pelanggan dulu sebelum ke lokasi  terima kasih"/>
    <m/>
    <m/>
    <m/>
    <e v="#NUM!"/>
    <e v="#NUM!"/>
    <x v="1"/>
    <x v="11"/>
  </r>
  <r>
    <n v="372"/>
    <n v="1002637830"/>
    <n v="3"/>
    <x v="1"/>
    <n v="5"/>
    <s v="MADIUN"/>
    <s v="PONOROGO"/>
    <s v="PON"/>
    <s v="REG"/>
    <s v="AO"/>
    <s v="NEW SALES"/>
    <s v="1P INET"/>
    <s v="MIE - SEND SURVEY"/>
    <s v="RBS-Regional 3"/>
    <d v="2026-10-15T09:28:41"/>
    <d v="2026-10-15T09:30:01"/>
    <n v="69410538"/>
    <m/>
    <n v="152604231130"/>
    <s v="ST MERAH PUTIH"/>
    <s v="ODP-PON-FAS/04 FAS/D01/04.01"/>
    <s v="WO066452220"/>
    <m/>
    <m/>
    <m/>
    <n v="111.485904045403"/>
    <n v="-7.8709979928507003"/>
    <s v="MD|MYDB-20261014270729|DN00001/MN02053|ST MERAH PUTIH|089696913619"/>
    <s v="MYDIGIBIZPARTNER"/>
    <m/>
    <m/>
    <m/>
    <m/>
    <m/>
    <m/>
    <m/>
    <m/>
    <s v="Management Janji"/>
    <s v="2026-10-19 08:00:00 | Tgl Pemasangan : 19 Oktober 2026 Interval : PAGI / SIANG Note : Hubungi pelanggan terlebih dahulu  "/>
    <s v="FCC"/>
    <s v="15-10-2026 09:40:08"/>
    <d v="2026-10-19T08:00:00"/>
    <m/>
    <s v="SURVEY_NEW_MANJA"/>
    <s v="SAMBIT SUMOROTO"/>
    <s v="NO ADDON"/>
    <m/>
    <s v="MIE - SEND SURVEY"/>
    <s v="HSI Bisnis Promo Hari Pelanggan Nasional PSB 70% - 200 Mbps"/>
    <s v="INDIBIZ"/>
    <m/>
    <m/>
    <d v="2026-10-19T08:00:00"/>
    <s v="2026-10-19 08:00:00 | Tgl Pemasangan : 19 Oktober 2026 Interval : PAGI / SIANG Note : Hubungi pelanggan terlebih dahulu  "/>
    <m/>
    <m/>
    <m/>
    <e v="#NUM!"/>
    <e v="#NUM!"/>
    <x v="1"/>
    <x v="11"/>
  </r>
  <r>
    <n v="373"/>
    <n v="1002625356"/>
    <n v="3"/>
    <x v="1"/>
    <n v="5"/>
    <s v="MADIUN"/>
    <s v="PONOROGO"/>
    <s v="PON"/>
    <s v="REG"/>
    <s v="AO"/>
    <s v="NEW SALES"/>
    <s v="1P INET"/>
    <s v="WAITING AKTIFASI IHLD"/>
    <s v="RBS-Regional 3"/>
    <d v="2026-10-07T09:02:14"/>
    <d v="2026-10-07T13:12:02"/>
    <n v="69403259"/>
    <m/>
    <m/>
    <s v="PT GLOBAL JET EXPRESS"/>
    <m/>
    <s v="WO065591621"/>
    <m/>
    <m/>
    <m/>
    <n v="111.450863"/>
    <n v="-7.9282899999999996"/>
    <s v="|MN00282|MYIA-063759712416/POI/Mohammad Putra Surya Mahendra/089644229975/putrasuryamahendra@gmail.com"/>
    <s v="MYIB_ASSISTANT"/>
    <m/>
    <m/>
    <m/>
    <m/>
    <m/>
    <m/>
    <m/>
    <m/>
    <s v="Management Janji"/>
    <s v="2026-10-05 08:00:00 | telp :089644229975 Jam pemasangan :pagi / siang 05/10/2026 Info Tambahan : Hubungi pelanggan dulu sebelum ke lokasi terimakasih "/>
    <s v="FCC"/>
    <d v="2026-07-10T09:25:32"/>
    <d v="2026-10-05T00:00:00"/>
    <m/>
    <s v="UNSC"/>
    <s v="SAMBIT SUMOROTO"/>
    <s v="NO ADDON"/>
    <m/>
    <s v="WAITING:  |MYDITA"/>
    <s v="HSI Bisnis Basic Promo Hari Pelanggan Nasional PSB 70% - 50 Mbps"/>
    <s v="INDIBIZ"/>
    <m/>
    <m/>
    <d v="2026-10-05T08:00:00"/>
    <s v="2026-10-05 08:00:00 | telp :089644229975 Jam pemasangan :pagi / siang 05/10/2026 Info Tambahan : Hubungi pelanggan dulu sebelum ke lokasi terimakasih "/>
    <m/>
    <m/>
    <m/>
    <e v="#NUM!"/>
    <e v="#NUM!"/>
    <x v="1"/>
    <x v="11"/>
  </r>
  <r>
    <n v="374"/>
    <n v="1002620259"/>
    <n v="3"/>
    <x v="1"/>
    <n v="5"/>
    <s v="MADIUN"/>
    <s v="PONOROGO"/>
    <s v="PON"/>
    <s v="REG"/>
    <s v="AO"/>
    <s v="NEW SALES"/>
    <s v="1P INET"/>
    <s v="98 | OSS - CANCEL COMPLETE"/>
    <s v="RBS-Regional 3"/>
    <d v="2026-10-02T15:26:39"/>
    <d v="2026-10-07T09:02:53"/>
    <n v="69403259"/>
    <m/>
    <n v="152604231185"/>
    <s v="PT GLOBAL JET EXPRESS"/>
    <s v="ODP-PON-FAU/36"/>
    <s v="WO065591621"/>
    <m/>
    <m/>
    <m/>
    <n v="111.450999"/>
    <n v="-7.928026"/>
    <s v="|MN00282|MYIA-063759712416/POI/Mohammad Putra Surya Mahendra/089644229975/putrasuryamahendra@gmail.com"/>
    <s v="MYIB_ASSISTANT"/>
    <m/>
    <m/>
    <m/>
    <m/>
    <m/>
    <m/>
    <m/>
    <m/>
    <s v="Management Janji"/>
    <s v="2026-10-05 08:00:00 | telp :089644229975 Jam pemasangan :pagi / siang 05/10/2026 Info Tambahan : Hubungi pelanggan dulu sebelum ke lokasi terimakasih "/>
    <s v="FCC"/>
    <d v="2026-02-10T15:40:15"/>
    <d v="2026-10-05T08:00:00"/>
    <s v="Kendala Teknik"/>
    <s v="CANCEL"/>
    <s v="SAMBIT SUMOROTO"/>
    <s v="NO ADDON"/>
    <m/>
    <s v="Cancel Completed"/>
    <s v="HSI Bisnis Basic Promo Hari Pelanggan Nasional PSB 70% - 50 Mbps"/>
    <s v="INDIBIZ"/>
    <m/>
    <m/>
    <d v="2026-10-05T08:00:00"/>
    <s v="2026-10-05 08:00:00 | telp :089644229975 Jam pemasangan :pagi / siang 05/10/2026 Info Tambahan : Hubungi pelanggan dulu sebelum ke lokasi terimakasih "/>
    <m/>
    <m/>
    <m/>
    <e v="#NUM!"/>
    <e v="#NUM!"/>
    <x v="1"/>
    <x v="11"/>
  </r>
  <r>
    <n v="375"/>
    <n v="1002629515"/>
    <n v="3"/>
    <x v="1"/>
    <n v="5"/>
    <s v="MADIUN"/>
    <s v="PONOROGO"/>
    <s v="SLH"/>
    <s v="REG"/>
    <s v="AO"/>
    <s v="NEW SALES"/>
    <s v="1P INET"/>
    <s v="Completed (PS)"/>
    <s v="RBS-Regional 3"/>
    <d v="2026-10-09T11:44:35"/>
    <d v="2026-10-10T13:26:58"/>
    <n v="69407263"/>
    <m/>
    <n v="152620220542"/>
    <s v="Warkop Titik Kumpul"/>
    <s v="ODP-SLH-FD/06 FD/D01/06.01"/>
    <s v="WO066079860"/>
    <m/>
    <m/>
    <m/>
    <n v="111.4536485"/>
    <n v="-8.0063455999999995"/>
    <s v="|MC20241|MYIA-022874280530/POI/Suwanto /081333678538/apriliarizqi2009@gmail.com"/>
    <s v="MYIB_ASSISTANT"/>
    <m/>
    <m/>
    <m/>
    <m/>
    <m/>
    <m/>
    <m/>
    <m/>
    <s v="Management Janji"/>
    <s v="2026-10-10 08:00:00 | Nama Pic : BP SUWANTO No Hp Pic : 081333678538 Jam Pemasangan : 08:00 - 12.00 Tanggal Pemasangan : SABTU 10 OKTOBER 2026 Info Tambahan : Hubungi pelanggan sebelum datang ke lokasi"/>
    <s v="FCC"/>
    <d v="2026-09-10T11:55:13"/>
    <d v="2026-10-10T08:00:00"/>
    <m/>
    <s v="PS"/>
    <s v="SAMBIT SUMOROTO"/>
    <s v="NO ADDON"/>
    <n v="20261010"/>
    <s v="Completed"/>
    <s v="HSI Bisnis Promo Hari Pelanggan Nasional PSB 70% - 200 Mbps"/>
    <s v="INDIBIZ"/>
    <m/>
    <m/>
    <d v="2026-10-10T08:00:00"/>
    <s v="2026-10-10 08:00:00 | Nama Pic : BP SUWANTO No Hp Pic : 081333678538 Jam Pemasangan : 08:00 - 12.00 Tanggal Pemasangan : SABTU 10 OKTOBER 2026 Info Tambahan : Hubungi pelanggan sebelum datang ke lokasi"/>
    <n v="2026"/>
    <n v="10"/>
    <n v="10"/>
    <d v="2026-10-10T00:00:00"/>
    <n v="-0.33333333333575865"/>
    <x v="0"/>
    <x v="11"/>
  </r>
  <r>
    <n v="376"/>
    <n v="1002619524"/>
    <n v="3"/>
    <x v="1"/>
    <n v="5"/>
    <s v="KEDIRI"/>
    <s v="TRENGGALEK"/>
    <s v="TRE"/>
    <s v="REG"/>
    <s v="AO"/>
    <s v="NEW SALES"/>
    <s v="1P INET"/>
    <s v="Completed (PS)"/>
    <s v="RBS-Regional 3"/>
    <d v="2026-10-02T11:20:34"/>
    <d v="2026-10-02T13:28:18"/>
    <n v="69402945"/>
    <m/>
    <n v="152608207578"/>
    <s v="DESA BULUAGUNG"/>
    <s v="ODP-TRE-FX/03 FX/D01/03.01"/>
    <s v="WO065562040"/>
    <m/>
    <m/>
    <m/>
    <n v="111.680812386136"/>
    <n v="-8.0544064244476008"/>
    <s v="|MN00418|MYIA-080156153898/POI/MUHAMMAD FARIZ RIZKY/081314156346/pemdesbuluagung1@gmail.com"/>
    <s v="MYIB_ASSISTANT"/>
    <m/>
    <m/>
    <m/>
    <m/>
    <m/>
    <m/>
    <m/>
    <m/>
    <s v="Management Janji"/>
    <s v="2026-10-03 08:00:00 | Nama PIC : bapak toni No HP : 081314156346 Alt :  M Janji : (SABTU/3/oktober/2026) jam Pasang : 09:00 Note : hubungi pelanggan jika ingin kelokasi"/>
    <s v="FCC"/>
    <d v="2026-02-10T11:25:24"/>
    <d v="2026-10-03T08:00:00"/>
    <m/>
    <s v="PS"/>
    <s v="TRENGGALEK"/>
    <s v="NO ADDON"/>
    <n v="20261002"/>
    <s v="Completed"/>
    <s v="HSI Bisnis Promo Hari Pelanggan Nasional PSB 70% - 75 Mbps"/>
    <s v="INDIBIZ"/>
    <m/>
    <m/>
    <d v="2026-10-03T08:00:00"/>
    <s v="2026-10-03 08:00:00 | Nama PIC : bapak toni No HP : 081314156346 Alt :  M Janji : (SABTU/3/oktober/2026) jam Pasang : 09:00 Note : hubungi pelanggan jika ingin kelokasi"/>
    <n v="2026"/>
    <n v="10"/>
    <n v="2"/>
    <d v="2026-10-02T00:00:00"/>
    <n v="-1.3333333333357587"/>
    <x v="0"/>
    <x v="11"/>
  </r>
  <r>
    <n v="377"/>
    <n v="1002621009"/>
    <n v="3"/>
    <x v="1"/>
    <n v="5"/>
    <s v="KEDIRI"/>
    <s v="TRENGGALEK"/>
    <s v="TRE"/>
    <s v="REG"/>
    <s v="AO"/>
    <s v="NEW SALES"/>
    <s v="1P INET"/>
    <s v="Completed (PS)"/>
    <s v="RBS-Regional 3"/>
    <d v="2026-10-03T13:46:40"/>
    <d v="2026-10-04T11:27:53"/>
    <n v="69403628"/>
    <m/>
    <n v="152608207758"/>
    <s v="PAUD PERTIWI NGLANCOR"/>
    <s v="ODP-TRE-FP/60"/>
    <s v="WO065653275"/>
    <m/>
    <m/>
    <m/>
    <n v="111.702847480773"/>
    <n v="-8.1169431193209505"/>
    <s v="|MN00418|MYIA-035681426949/POI/EDI TOSRA/085965908140/adsajaa4@gmail.com"/>
    <s v="MYIB_ASSISTANT"/>
    <m/>
    <m/>
    <m/>
    <m/>
    <m/>
    <m/>
    <m/>
    <m/>
    <s v="Management Janji"/>
    <s v="2026-10-04 11:00:00 | Nama PIC : Ibu Naning No HP : 085965908140 No Alt : - M Janji : 04 Oktober 2026 Jam Pasang : Pagi / Siang Note : hubungi pelanggan jika ingin kelokasi "/>
    <s v="FCC"/>
    <d v="2026-03-10T13:55:43"/>
    <d v="2026-10-04T11:00:00"/>
    <m/>
    <s v="PS"/>
    <s v="TRENGGALEK"/>
    <s v="NO ADDON"/>
    <n v="20261004"/>
    <s v="Completed"/>
    <s v="HSI Bisnis Promo Hari Pelanggan Nasional PSB 70% - 75 Mbps"/>
    <s v="INDIBIZ"/>
    <m/>
    <m/>
    <d v="2026-10-04T11:00:00"/>
    <s v="2026-10-04 11:00:00 | Nama PIC : Ibu Naning No HP : 085965908140 No Alt : - M Janji : 04 Oktober 2026 Jam Pasang : Pagi / Siang Note : hubungi pelanggan jika ingin kelokasi "/>
    <n v="2026"/>
    <n v="10"/>
    <n v="4"/>
    <d v="2026-10-04T00:00:00"/>
    <n v="-0.45833333333575865"/>
    <x v="0"/>
    <x v="11"/>
  </r>
  <r>
    <n v="378"/>
    <n v="1002624715"/>
    <n v="3"/>
    <x v="1"/>
    <n v="5"/>
    <s v="KEDIRI"/>
    <s v="TRENGGALEK"/>
    <s v="TRE"/>
    <s v="REG"/>
    <s v="AO"/>
    <s v="NEW SALES"/>
    <s v="1P INET"/>
    <s v="Completed (PS)"/>
    <s v="RBS-Regional 3"/>
    <d v="2026-10-06T15:11:36"/>
    <d v="2026-10-07T16:37:54"/>
    <n v="69405212"/>
    <m/>
    <n v="152608207762"/>
    <s v="MADRASAH DINIYAH DARUSSALAM"/>
    <s v="ODP-TRE-FX/10 FX/D01/10.01"/>
    <s v="WO065869697"/>
    <m/>
    <m/>
    <m/>
    <n v="111.68538505807101"/>
    <n v="-8.0560423877890202"/>
    <s v="|MN00418|MYIA-086806445234/POI/ACHMAD ANANG MARUF/085730775722/setyawangatut679@gmail.com"/>
    <s v="MYIB_ASSISTANT"/>
    <m/>
    <m/>
    <m/>
    <m/>
    <m/>
    <m/>
    <m/>
    <m/>
    <s v="Management Janji"/>
    <s v="2026-10-07 15:00:00 | Jam pemasangan : 12.00 Info Tambahan : Hubungi pelanggan dulu sebelum ke lokasi terimakasih "/>
    <s v="FCC"/>
    <d v="2026-06-10T15:25:46"/>
    <d v="2026-10-07T15:00:00"/>
    <m/>
    <s v="PS"/>
    <s v="TRENGGALEK"/>
    <s v="OCA"/>
    <n v="20261007"/>
    <s v="Completed"/>
    <s v="HSI Bisnis Bundling OCA Breach Checker Promo H2 2026 Dual Band PSB 70% - 100 Mbps"/>
    <s v="INDIBIZ"/>
    <m/>
    <m/>
    <d v="2026-10-07T15:00:00"/>
    <s v="2026-10-07 15:00:00 | Jam pemasangan : 12.00 Info Tambahan : Hubungi pelanggan dulu sebelum ke lokasi terimakasih "/>
    <n v="2026"/>
    <n v="10"/>
    <n v="7"/>
    <d v="2026-10-07T00:00:00"/>
    <n v="-0.625"/>
    <x v="0"/>
    <x v="11"/>
  </r>
  <r>
    <n v="379"/>
    <n v="1002627670"/>
    <n v="3"/>
    <x v="1"/>
    <n v="5"/>
    <s v="KEDIRI"/>
    <s v="TRENGGALEK"/>
    <s v="TRE"/>
    <s v="REG"/>
    <s v="AO"/>
    <s v="NEW SALES"/>
    <s v="2P INET + VOICE"/>
    <s v="Completed (PS)"/>
    <s v="RBS-Regional 3"/>
    <d v="2026-10-08T13:16:37"/>
    <d v="2026-10-08T20:23:31"/>
    <n v="69406472"/>
    <n v="3557001303"/>
    <n v="152608208119"/>
    <s v="SMK ISLAM BENDUNGAN"/>
    <s v="ODP-TRE-FG/64"/>
    <s v="WO066011321"/>
    <m/>
    <m/>
    <m/>
    <n v="111.7098003"/>
    <n v="-7.9373844999999896"/>
    <s v="|MN00418|MYIA-040254414354/POI/IKA MASDUDI/0881036613281/islambendungansmk@gmail.com"/>
    <s v="MYIB_ASSISTANT"/>
    <m/>
    <m/>
    <m/>
    <m/>
    <m/>
    <m/>
    <m/>
    <m/>
    <s v="Management Janji"/>
    <s v="2026-10-09 15:00:00 | Jam pemasangan : 12.00 Info Tambahan : Hubungi pelanggan dulu sebelum ke lokasi terimakasih "/>
    <s v="FCC"/>
    <d v="2026-08-10T13:40:32"/>
    <d v="2026-10-09T15:00:00"/>
    <m/>
    <s v="PS"/>
    <s v="TRENGGALEK"/>
    <s v="NO ADDON"/>
    <n v="20261008"/>
    <s v="Completed"/>
    <s v="HSI Bisnis Bundling Phone Promo 2026 PSB 70% - Free 800 Menit Promo - 200 Mbps"/>
    <s v="INDIBIZ"/>
    <m/>
    <m/>
    <d v="2026-10-09T15:00:00"/>
    <s v="2026-10-09 15:00:00 | Jam pemasangan : 12.00 Info Tambahan : Hubungi pelanggan dulu sebelum ke lokasi terimakasih "/>
    <n v="2026"/>
    <n v="10"/>
    <n v="8"/>
    <d v="2026-10-08T00:00:00"/>
    <n v="-1.625"/>
    <x v="0"/>
    <x v="11"/>
  </r>
  <r>
    <n v="380"/>
    <n v="1002627673"/>
    <n v="3"/>
    <x v="1"/>
    <n v="5"/>
    <s v="KEDIRI"/>
    <s v="TRENGGALEK"/>
    <s v="TRE"/>
    <s v="REG"/>
    <s v="AO"/>
    <s v="NEW SALES"/>
    <s v="2P INET + VOICE"/>
    <s v="Completed (PS)"/>
    <s v="RBS-Regional 3"/>
    <d v="2026-10-08T13:17:35"/>
    <d v="2026-10-09T12:44:47"/>
    <n v="69406475"/>
    <n v="3556525025"/>
    <n v="152608208120"/>
    <s v="SMK ISLAM BENDUNGAN"/>
    <s v="ODP-TRE-FG/27 FG/D04/27.01"/>
    <s v="WO066011427"/>
    <m/>
    <m/>
    <m/>
    <n v="111.7098003"/>
    <n v="-7.9373844999999896"/>
    <s v="|MN00418|MYIA-040125446763/POI/IKA MASDUDI/0881036613281/islambendungansmk@gmail.com"/>
    <s v="MYIB_ASSISTANT"/>
    <m/>
    <m/>
    <m/>
    <m/>
    <m/>
    <m/>
    <m/>
    <m/>
    <s v="Management Janji"/>
    <s v="2026-10-09 11:00:00 | Jam pemasangan : 12.00 Info Tambahan : Hubungi pelanggan dulu sebelum ke lokasi terimakasih  "/>
    <s v="FCC"/>
    <d v="2026-08-10T13:40:32"/>
    <d v="2026-10-09T11:00:00"/>
    <m/>
    <s v="PS"/>
    <s v="TRENGGALEK"/>
    <s v="NO ADDON"/>
    <n v="20261009"/>
    <s v="Completed"/>
    <s v="HSI Bisnis Bundling Phone Promo 2026 PSB 70% - Free 800 Menit Promo - 200 Mbps"/>
    <s v="INDIBIZ"/>
    <m/>
    <m/>
    <d v="2026-10-09T11:00:00"/>
    <s v="2026-10-09 11:00:00 | Jam pemasangan : 12.00 Info Tambahan : Hubungi pelanggan dulu sebelum ke lokasi terimakasih  "/>
    <n v="2026"/>
    <n v="10"/>
    <n v="9"/>
    <d v="2026-10-09T00:00:00"/>
    <n v="-0.45833333333575865"/>
    <x v="0"/>
    <x v="11"/>
  </r>
  <r>
    <n v="381"/>
    <n v="1002629051"/>
    <n v="3"/>
    <x v="1"/>
    <n v="5"/>
    <s v="KEDIRI"/>
    <s v="TRENGGALEK"/>
    <s v="TRE"/>
    <s v="REG"/>
    <s v="AO"/>
    <s v="NEW SALES"/>
    <s v="1P INET"/>
    <s v="Completed (PS)"/>
    <s v="RBS-Regional 3"/>
    <d v="2026-10-09T09:53:40"/>
    <d v="2026-10-10T09:42:32"/>
    <n v="69407107"/>
    <m/>
    <n v="152608208126"/>
    <s v="TPQ BAITUL QUR&amp; 39;AN"/>
    <s v="ODP-TRE-FW/50"/>
    <s v="WO066067195"/>
    <m/>
    <m/>
    <m/>
    <n v="111.59029394388099"/>
    <n v="-8.2665129981610495"/>
    <s v="MD|MYDB-20261008270461|DC20015/MC20183|TPQ BAITUL QUR&amp; 39;AN|085129862162"/>
    <s v="MYDIGIBIZPARTNER"/>
    <m/>
    <m/>
    <m/>
    <m/>
    <m/>
    <m/>
    <m/>
    <m/>
    <s v="Management Janji"/>
    <s v="2026-10-10 08:00:00 | Jam Pemasangan : 08:00 - 12.00 Tanggal Pemasangan : SABTU 10 OKTOBER 2026 Info Tambahan : Hubungi pelanggan sebelum datang ke lokasi "/>
    <s v="FCC"/>
    <d v="2026-09-10T09:55:45"/>
    <d v="2026-10-10T08:00:00"/>
    <m/>
    <s v="PS"/>
    <s v="TRENGGALEK"/>
    <s v="NO ADDON"/>
    <n v="20261010"/>
    <s v="Completed"/>
    <s v="HSI Bisnis Promo Hari Pelanggan Nasional PSB 70% - 300 Mbps"/>
    <s v="INDIBIZ"/>
    <m/>
    <m/>
    <d v="2026-10-10T08:00:00"/>
    <s v="2026-10-10 08:00:00 | Jam Pemasangan : 08:00 - 12.00 Tanggal Pemasangan : SABTU 10 OKTOBER 2026 Info Tambahan : Hubungi pelanggan sebelum datang ke lokasi "/>
    <n v="2026"/>
    <n v="10"/>
    <n v="10"/>
    <d v="2026-10-10T00:00:00"/>
    <n v="-0.33333333333575865"/>
    <x v="0"/>
    <x v="11"/>
  </r>
  <r>
    <n v="382"/>
    <n v="1002627037"/>
    <n v="3"/>
    <x v="1"/>
    <n v="5"/>
    <s v="KEDIRI"/>
    <s v="TRENGGALEK"/>
    <s v="TRE"/>
    <s v="REG"/>
    <s v="AO"/>
    <s v="NEW SALES"/>
    <s v="1P INET"/>
    <s v="98 | OSS - CANCEL COMPLETE"/>
    <s v="RBS-Regional 3"/>
    <d v="2026-10-08T08:25:35"/>
    <d v="2026-10-09T11:02:14"/>
    <n v="69406198"/>
    <m/>
    <n v="152608208117"/>
    <s v="SMK ISLAM BENDUNGAN"/>
    <s v="ODP-TRE-FG/64 FG/D04/64.01"/>
    <s v="WO065982240"/>
    <m/>
    <m/>
    <m/>
    <n v="111.7098003"/>
    <n v="-7.9373844999999896"/>
    <s v="|MN00418|MYIA-058350241591/POI/IKA MASDUDI/0881036613281/islambendungansmk@gmail.com"/>
    <s v="MYIB_ASSISTANT"/>
    <m/>
    <m/>
    <m/>
    <m/>
    <m/>
    <m/>
    <m/>
    <m/>
    <s v="Management Janji"/>
    <s v="2026-10-09 08:00:00 | Nama : BU DINA (TU) No Hp : 0881036613281 No Alt :  Tgl Pemasangan : 09 Oktober 2026 Interval : PAGI  Note : Hubungi pelanggan terlebih dahulu"/>
    <s v="FCC"/>
    <d v="2026-08-10T08:40:43"/>
    <d v="2026-10-09T08:00:00"/>
    <s v="Kendala Pelanggan"/>
    <s v="CANCEL"/>
    <s v="TRENGGALEK"/>
    <s v="NETMONK"/>
    <m/>
    <s v="Cancel Completed"/>
    <s v="HSI Bisnis Bundling Netmonk Promo H2 2026 PSB 70% - 200 Mbps"/>
    <s v="INDIBIZ"/>
    <m/>
    <m/>
    <d v="2026-10-09T08:00:00"/>
    <s v="2026-10-09 08:00:00 | Nama : BU DINA (TU) No Hp : 0881036613281 No Alt :  Tgl Pemasangan : 09 Oktober 2026 Interval : PAGI  Note : Hubungi pelanggan terlebih dahulu"/>
    <m/>
    <m/>
    <m/>
    <e v="#NUM!"/>
    <e v="#NUM!"/>
    <x v="1"/>
    <x v="11"/>
  </r>
  <r>
    <n v="383"/>
    <n v="1002627038"/>
    <n v="3"/>
    <x v="1"/>
    <n v="5"/>
    <s v="KEDIRI"/>
    <s v="TRENGGALEK"/>
    <s v="TRE"/>
    <s v="REG"/>
    <s v="AO"/>
    <s v="NEW SALES"/>
    <s v="1P INET"/>
    <s v="98 | OSS - CANCEL COMPLETE"/>
    <s v="RBS-Regional 3"/>
    <d v="2026-10-08T08:25:40"/>
    <d v="2026-10-09T11:02:14"/>
    <n v="69406211"/>
    <m/>
    <n v="152608208116"/>
    <s v="SMK ISLAM BENDUNGAN"/>
    <s v="ODP-TRE-FG/64 FG/D04/64.01"/>
    <s v="WO065982225"/>
    <m/>
    <m/>
    <m/>
    <n v="111.7098003"/>
    <n v="-7.9373844999999896"/>
    <s v="|MN00418|MYIA-090175180337/POI/IKA MASDUDI/0881036613281/islambendungansmk@gmail.com"/>
    <s v="MYIB_ASSISTANT"/>
    <m/>
    <m/>
    <m/>
    <m/>
    <m/>
    <m/>
    <m/>
    <m/>
    <s v="Management Janji"/>
    <s v="2026-10-09 08:00:00 | Nama : BU DINA (TU) No Hp : 0881036613281 No Alt :  Tgl Pemasangan : 09 Oktober 2026 Interval : PAGI  Note : Hubungi pelanggan terlebih dahulu"/>
    <s v="FCC"/>
    <d v="2026-08-10T08:40:43"/>
    <d v="2026-10-09T08:00:00"/>
    <s v="Kendala Pelanggan"/>
    <s v="CANCEL"/>
    <s v="TRENGGALEK"/>
    <s v="NETMONK"/>
    <m/>
    <s v="Cancel Completed"/>
    <s v="HSI Bisnis Bundling Netmonk Promo H2 2026 PSB 70% - 200 Mbps"/>
    <s v="INDIBIZ"/>
    <m/>
    <m/>
    <d v="2026-10-09T08:00:00"/>
    <s v="2026-10-09 08:00:00 | Nama : BU DINA (TU) No Hp : 0881036613281 No Alt :  Tgl Pemasangan : 09 Oktober 2026 Interval : PAGI  Note : Hubungi pelanggan terlebih dahulu"/>
    <m/>
    <m/>
    <m/>
    <e v="#NUM!"/>
    <e v="#NUM!"/>
    <x v="1"/>
    <x v="11"/>
  </r>
  <r>
    <n v="384"/>
    <n v="1002625822"/>
    <n v="3"/>
    <x v="2"/>
    <n v="4"/>
    <s v="YOGYAKARTA"/>
    <s v="BANTUL"/>
    <s v="WTS"/>
    <s v="REG"/>
    <s v="AO"/>
    <s v="NEW SALES"/>
    <m/>
    <s v="Completed (PS)"/>
    <s v="RBS-Regional 2"/>
    <d v="2026-10-07T11:31:54"/>
    <d v="2026-10-07T12:21:53"/>
    <n v="66525052"/>
    <m/>
    <n v="146143118656"/>
    <s v="PT. BANGUN INFORMASI TEKNOLOGI"/>
    <s v="ODP-WTS-FAD/019"/>
    <s v="WO065923116"/>
    <m/>
    <m/>
    <m/>
    <n v="110.15910700000001"/>
    <n v="-7.8656689999999996"/>
    <s v="AMRBS;950223;ALDHIAZ;JKT OUTER;HSI Bisnis PSB 70% - 150 Mbps - (819000);CP LOKASI FARHAN 0877-7819-1985  ALT SANDY 087778113956;billing@bnteknologi.com  "/>
    <s v="Account Manager"/>
    <m/>
    <m/>
    <m/>
    <m/>
    <m/>
    <m/>
    <m/>
    <m/>
    <s v="Management Janji"/>
    <s v="2026-10-06 11:00:00|No HP : 087778113956  No Alt : -  M Janji : 06 Oktober 2026  Jam Pasang : Pagi / Siang  Note : hubungi pelanggan jika ingin kelokasi  |40000802|MYDITA"/>
    <s v="FCC"/>
    <d v="2026-07-10T11:40:35"/>
    <m/>
    <m/>
    <s v="PS"/>
    <s v="WATES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7:00:00"/>
    <s v="2026-10-06 11:00:00|No HP : 087778113956  No Alt : -  M Janji : 06 Oktober 2026  Jam Pasang : Pagi / Siang  Note : hubungi pelanggan jika ingin kelokasi  |40000802|MYDITA"/>
    <n v="2026"/>
    <n v="10"/>
    <n v="7"/>
    <d v="2026-10-07T00:00:00"/>
    <n v="-0.29166666666424135"/>
    <x v="0"/>
    <x v="7"/>
  </r>
  <r>
    <n v="385"/>
    <n v="1002636169"/>
    <n v="3"/>
    <x v="2"/>
    <n v="4"/>
    <s v="YOGYAKARTA"/>
    <s v="BANTUL"/>
    <s v="WTS"/>
    <s v="REG"/>
    <s v="AO"/>
    <s v="NEW SALES"/>
    <m/>
    <s v="Completed (PS)"/>
    <s v="RBS-Regional 2"/>
    <d v="2026-10-14T09:36:54"/>
    <d v="2026-10-14T16:11:15"/>
    <n v="69409838"/>
    <m/>
    <n v="146143118674"/>
    <s v="PT. SATU AKSES INDONESIA"/>
    <s v="ODP-WTS-FAA/106"/>
    <s v="WO066392210"/>
    <m/>
    <m/>
    <m/>
    <m/>
    <m/>
    <s v="|MB30108|/WIENNY NOOR RAENNY/08119998026 081258380706/support@satu.net.id"/>
    <s v="B2B Partner Management (PM)"/>
    <m/>
    <m/>
    <m/>
    <m/>
    <m/>
    <m/>
    <m/>
    <m/>
    <s v="Management Janji"/>
    <s v="2026-10-15 08:00:00|Nama Pic : bu tiar No Hp Pic : 08119998026 No alt : - Jam Pemasangan : pagi  Tanggal Pemasangan : 15 Oktober 2026|40951375|MYDITA"/>
    <s v="FCC"/>
    <s v="14-10-2026 09:39:59"/>
    <d v="2026-10-15T08:00:00"/>
    <m/>
    <s v="PS"/>
    <s v="WATES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Nama Pic : bu tiar No Hp Pic : 08119998026 No alt : - Jam Pemasangan : pagi  Tanggal Pemasangan : 15 Oktober 2026|40951375|MYDITA"/>
    <n v="2026"/>
    <n v="10"/>
    <n v="14"/>
    <d v="2026-10-14T00:00:00"/>
    <n v="-1.3333333333357587"/>
    <x v="0"/>
    <x v="7"/>
  </r>
  <r>
    <n v="386"/>
    <n v="1002619854"/>
    <n v="3"/>
    <x v="2"/>
    <n v="4"/>
    <s v="YOGYAKARTA"/>
    <s v="BANTUL"/>
    <s v="WTS"/>
    <s v="REG"/>
    <s v="AO"/>
    <s v="NEW SALES"/>
    <m/>
    <s v="102 | FOLLOW UP COMPLETED"/>
    <s v="RBS-Regional 2"/>
    <d v="2026-10-02T13:52:35"/>
    <d v="2026-10-07T11:31:53"/>
    <n v="66525052"/>
    <m/>
    <n v="146143118636"/>
    <s v="PT. BANGUN INFORMASI TEKNOLOGI"/>
    <s v="ODP-WTS-FBC/003"/>
    <s v="WO065761336"/>
    <m/>
    <m/>
    <m/>
    <n v="110.153590112724"/>
    <n v="-7.86491983620071"/>
    <s v="AMRBS;950223;ALDHIAZ;JKT OUTER;HSI Bisnis PSB 70% - 150 Mbps - (819000);CP LOKASI FARHAN 0877-7819-1985  ALT SANDY 087778113956;billing@bnteknologi.com  "/>
    <s v="Account Manager"/>
    <m/>
    <m/>
    <m/>
    <m/>
    <m/>
    <m/>
    <m/>
    <m/>
    <s v="Management Janji"/>
    <s v="2026-10-06 11:00:00|No HP : 087778113956 No Alt : - M Janji : 06 Oktober 2026 Jam Pasang : Pagi / Siang Note : hubungi pelanggan jika ingin kelokasi |40000802|MYDITA"/>
    <s v="FCC"/>
    <d v="2026-02-10T13:55:23"/>
    <d v="2026-10-06T11:00:00"/>
    <m/>
    <s v="REVOKE"/>
    <s v="WATES"/>
    <s v="NO ADDON"/>
    <m/>
    <s v="Follow Up Revoke Completed, New Order ID : SC1002625822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06T11:00:00"/>
    <s v="2026-10-06 11:00:00|No HP : 087778113956 No Alt : - M Janji : 06 Oktober 2026 Jam Pasang : Pagi / Siang Note : hubungi pelanggan jika ingin kelokasi |40000802|MYDITA"/>
    <m/>
    <m/>
    <m/>
    <e v="#NUM!"/>
    <e v="#NUM!"/>
    <x v="1"/>
    <x v="7"/>
  </r>
  <r>
    <n v="387"/>
    <n v="1002632461"/>
    <n v="3"/>
    <x v="2"/>
    <n v="4"/>
    <s v="YOGYAKARTA"/>
    <s v="BANTUL"/>
    <s v="WTS"/>
    <s v="REG"/>
    <s v="AO"/>
    <s v="NEW SALES"/>
    <s v="1P INET"/>
    <s v="102 | FOLLOW UP COMPLETED"/>
    <s v="RBS-Regional 3"/>
    <d v="2026-10-12T10:49:41"/>
    <d v="2026-10-15T19:26:01"/>
    <n v="69408489"/>
    <m/>
    <n v="146143118667"/>
    <s v="Masjid HJ Anis Syarifah"/>
    <s v="ODP-WTS-FBV/016 FBV/D01/016.01"/>
    <s v="WO066238971"/>
    <m/>
    <m/>
    <m/>
    <n v="110.0565062"/>
    <n v="-7.8866111999999999"/>
    <s v="|MN00298|MYIA-023608034742/POI/Ridho Adi Kurniawan/081357273609/itgisaratantra@gmail.com"/>
    <s v="MYIB_ASSISTANT"/>
    <m/>
    <m/>
    <m/>
    <m/>
    <m/>
    <m/>
    <m/>
    <m/>
    <s v="Management Janji"/>
    <s v="2026-10-13 15:00:00 | Jam pemasangan : 08.00 - 12.00 Waktu pemasangan : 13 oktober 2026 Info Tambahan : Hubungi pelanggan dulu sebelum ke lokasi terimakasih "/>
    <s v="FCC"/>
    <d v="2026-12-10T10:55:25"/>
    <d v="2026-10-13T15:00:00"/>
    <s v="Kendala Teknik"/>
    <s v="REVOKE"/>
    <s v="WATES"/>
    <s v="NO ADDON"/>
    <m/>
    <s v="Follow Up Revoke Completed, New Order ID : SC1002639221"/>
    <s v="HSI Bisnis Promo Hari Pelanggan Nasional PSB 70% - 100 Mbps"/>
    <s v="INDIBIZ"/>
    <m/>
    <m/>
    <d v="2026-10-13T15:00:00"/>
    <s v="2026-10-13 15:00:00 | Jam pemasangan : 08.00 - 12.00 Waktu pemasangan : 13 oktober 2026 Info Tambahan : Hubungi pelanggan dulu sebelum ke lokasi terimakasih "/>
    <m/>
    <m/>
    <m/>
    <e v="#NUM!"/>
    <e v="#NUM!"/>
    <x v="1"/>
    <x v="7"/>
  </r>
  <r>
    <n v="388"/>
    <n v="1002639221"/>
    <n v="3"/>
    <x v="2"/>
    <n v="4"/>
    <s v="YOGYAKARTA"/>
    <s v="BANTUL"/>
    <s v="WTS"/>
    <s v="REG"/>
    <s v="AO"/>
    <s v="NEW SALES"/>
    <m/>
    <s v="8 | OSS - PONR"/>
    <s v="RBS-Regional 3"/>
    <d v="2026-10-15T19:26:02"/>
    <d v="2026-10-15T21:44:10"/>
    <n v="69408489"/>
    <m/>
    <n v="146143118680"/>
    <s v="Masjid HJ Anis Syarifah"/>
    <s v="ODP-WTS-FBV/015"/>
    <s v="WO066509309"/>
    <m/>
    <m/>
    <m/>
    <n v="110.056877395816"/>
    <n v="-7.8866248057126898"/>
    <s v="|MN00298|MYIA-023608034742/POI/Ridho Adi Kurniawan/081357273609/itgisaratantra@gmail.com"/>
    <s v="Sales Profesional"/>
    <m/>
    <m/>
    <m/>
    <m/>
    <m/>
    <m/>
    <m/>
    <m/>
    <s v="Management Janji"/>
    <s v="2026-10-13 15:00:00 | Jam pemasangan : 08.00 - 12.00  Waktu pemasangan : 13 oktober 2026  Info Tambahan : Hubungi pelanggan dulu sebelum ke lokasi  terimakasih  "/>
    <s v="FCC"/>
    <s v="15-10-2026 19:39:57"/>
    <m/>
    <m/>
    <s v="ACT_COM"/>
    <s v="WATES"/>
    <s v="NO ADDON"/>
    <m/>
    <s v="PONR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5T07:00:00"/>
    <s v="2026-10-13 15:00:00 | Jam pemasangan : 08.00 - 12.00  Waktu pemasangan : 13 oktober 2026  Info Tambahan : Hubungi pelanggan dulu sebelum ke lokasi  terimakasih  "/>
    <m/>
    <m/>
    <m/>
    <e v="#NUM!"/>
    <e v="#NUM!"/>
    <x v="1"/>
    <x v="7"/>
  </r>
  <r>
    <n v="389"/>
    <n v="1002629918"/>
    <n v="3"/>
    <x v="2"/>
    <n v="4"/>
    <s v="YOGYAKARTA"/>
    <s v="GUNUNG KIDUL"/>
    <s v="WNS"/>
    <s v="REG"/>
    <s v="AO"/>
    <s v="NEW SALES"/>
    <m/>
    <s v="MYDITA - GAGAL SEND CARING UNSC"/>
    <s v="RBS-Regional 3"/>
    <d v="2026-10-09T14:32:07"/>
    <d v="2026-10-12T09:06:03"/>
    <n v="69407453"/>
    <m/>
    <n v="143135115388"/>
    <s v="Masjid Aisyah Yusuf Baitussalam 4"/>
    <m/>
    <m/>
    <m/>
    <m/>
    <m/>
    <n v="110.492358939653"/>
    <n v="-7.83927684430894"/>
    <s v="|MC80063|/Muhammad Saiful Haq/085171505174/msaiff98@gmail.com"/>
    <s v="Sales Profesional"/>
    <m/>
    <m/>
    <m/>
    <m/>
    <m/>
    <m/>
    <m/>
    <m/>
    <m/>
    <m/>
    <m/>
    <d v="2026-09-10T14:40:29"/>
    <m/>
    <m/>
    <m/>
    <s v="WONOSARI"/>
    <s v="NO ADDON"/>
    <m/>
    <s v="MYDITA - GAGAL SEND CARING UNSC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  <x v="7"/>
  </r>
  <r>
    <n v="390"/>
    <n v="1002629905"/>
    <n v="3"/>
    <x v="2"/>
    <n v="4"/>
    <s v="YOGYAKARTA"/>
    <s v="GUNUNG KIDUL"/>
    <s v="WNS"/>
    <s v="REG"/>
    <s v="AO"/>
    <s v="NEW SALES"/>
    <m/>
    <s v="MYDITA - GAGAL SEND CARING UNSC"/>
    <s v="RBS-Regional 3"/>
    <d v="2026-10-09T14:29:59"/>
    <d v="2026-10-09T15:56:02"/>
    <n v="69407449"/>
    <m/>
    <n v="143135115387"/>
    <s v="Ponpes Modern Baitussalam 4"/>
    <m/>
    <m/>
    <m/>
    <m/>
    <m/>
    <n v="110.492358939653"/>
    <n v="-7.8392925838279499"/>
    <s v="|MC80063|/Muhammad Saiful Haq/085171505174/msaiff98@gmail.com"/>
    <s v="Sales Profesional"/>
    <m/>
    <m/>
    <m/>
    <m/>
    <m/>
    <m/>
    <m/>
    <m/>
    <m/>
    <m/>
    <m/>
    <d v="2026-09-10T14:40:29"/>
    <m/>
    <m/>
    <m/>
    <s v="WONOSARI"/>
    <s v="NO ADDON"/>
    <m/>
    <s v="MYDITA - GAGAL SEND CARING UNSC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7"/>
  </r>
  <r>
    <n v="391"/>
    <n v="1002620574"/>
    <n v="3"/>
    <x v="2"/>
    <n v="4"/>
    <s v="YOGYAKARTA"/>
    <s v="GUNUNG KIDUL"/>
    <s v="WNS"/>
    <s v="REG"/>
    <s v="AO"/>
    <s v="NEW SALES"/>
    <m/>
    <s v="Completed (PS)"/>
    <s v="RBS-Regional 3"/>
    <d v="2026-10-02T17:25:51"/>
    <d v="2026-10-03T06:03:57"/>
    <n v="69400821"/>
    <m/>
    <n v="143135115350"/>
    <s v="PT. SEMANGAT INOVASI ANAK BANGSA"/>
    <s v="ODP-WNS-FAW/047"/>
    <s v="WO065605386"/>
    <m/>
    <m/>
    <m/>
    <n v="110.524376"/>
    <n v="-7.8376840000000003"/>
    <s v="|MB00452|/EURICO JORDAN HAMBALI/8111901993/8111901993/finance.psds@gmail.com"/>
    <s v="B2B Partner Management (PM)"/>
    <m/>
    <m/>
    <m/>
    <m/>
    <m/>
    <m/>
    <m/>
    <m/>
    <s v="Management Janji"/>
    <s v="2026-10-01 15:00:00|Nama : BP EURICO JORDAN HAMBALI  No Hp : 08111901993  No Alt :   Tgl Pemasangan : 30 September 2026  Interval : SIANG  Note : Hubungi pelanggan terlebih dahulu|40971402|MYDITA"/>
    <s v="FCC"/>
    <d v="2026-02-10T17:39:54"/>
    <m/>
    <m/>
    <s v="PS"/>
    <s v="WONOSARI"/>
    <s v="NO ADDON"/>
    <n v="20261003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02T07:00:00"/>
    <s v="2026-10-01 15:00:00|Nama : BP EURICO JORDAN HAMBALI  No Hp : 08111901993  No Alt :   Tgl Pemasangan : 30 September 2026  Interval : SIANG  Note : Hubungi pelanggan terlebih dahulu|40971402|MYDITA"/>
    <n v="2026"/>
    <n v="10"/>
    <n v="3"/>
    <d v="2026-10-03T00:00:00"/>
    <n v="0.70833333333575865"/>
    <x v="0"/>
    <x v="7"/>
  </r>
  <r>
    <n v="392"/>
    <n v="1002621285"/>
    <n v="3"/>
    <x v="2"/>
    <n v="4"/>
    <s v="YOGYAKARTA"/>
    <s v="GUNUNG KIDUL"/>
    <s v="WNS"/>
    <s v="REG"/>
    <s v="AO"/>
    <s v="NEW SALES"/>
    <m/>
    <s v="Completed (PS)"/>
    <s v="RBS-Regional 3"/>
    <d v="2026-10-04T10:07:23"/>
    <d v="2026-10-06T13:58:04"/>
    <n v="69403797"/>
    <m/>
    <n v="143135115344"/>
    <s v="KSPPS TAMZIS BINA UTAMA"/>
    <s v="ODP-WNS-FAB/04"/>
    <s v="WO065735971"/>
    <m/>
    <m/>
    <m/>
    <n v="110.4004151"/>
    <n v="-7.9175348999999997"/>
    <s v="|MC80064|/ KSPPS TAMZIS BINA UTAMA/ 083131559000/fajar.sefajarnya@gmail.com/1S HSI BISNIS BASIC 1:1 PROMO 75 Mbps / Yudha Patria Laksana"/>
    <s v="Sales Profesional"/>
    <m/>
    <m/>
    <m/>
    <m/>
    <m/>
    <m/>
    <m/>
    <m/>
    <s v="Management Janji"/>
    <s v="2026-10-06 08:00:00|No HP : 083131559000 No Alt : - M Janji : 06 Oktober 2026 Jam Pasang : Pagi / Siang Note : hubungi pelanggan jika ingin kelokasi  |40000802|MYDITA"/>
    <s v="FCC"/>
    <d v="2026-04-10T10:10:28"/>
    <d v="2026-10-06T08:00:00"/>
    <m/>
    <s v="PS"/>
    <s v="WONOSARI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No HP : 083131559000 No Alt : - M Janji : 06 Oktober 2026 Jam Pasang : Pagi / Siang Note : hubungi pelanggan jika ingin kelokasi  |40000802|MYDITA"/>
    <n v="2026"/>
    <n v="10"/>
    <n v="6"/>
    <d v="2026-10-06T00:00:00"/>
    <n v="-0.33333333333575865"/>
    <x v="0"/>
    <x v="7"/>
  </r>
  <r>
    <n v="393"/>
    <n v="1002622512"/>
    <n v="3"/>
    <x v="2"/>
    <n v="4"/>
    <s v="YOGYAKARTA"/>
    <s v="GUNUNG KIDUL"/>
    <s v="WNS"/>
    <s v="REG"/>
    <s v="AO"/>
    <s v="NEW SALES"/>
    <s v="1P INET"/>
    <s v="Completed (PS)"/>
    <s v="RBS-Regional 3"/>
    <d v="2026-10-05T13:50:34"/>
    <d v="2026-10-07T12:03:01"/>
    <n v="69404377"/>
    <m/>
    <n v="143135115365"/>
    <s v="SMP MUHAMMADIYAH SAPTOSARI"/>
    <s v="ODP-WNS-FAV/008 FAV/D01/008.01"/>
    <s v="WO065775072"/>
    <m/>
    <m/>
    <m/>
    <n v="110.4888337"/>
    <n v="-8.0526675000000001"/>
    <s v="|MC80063|MYIA-090668781729/POI/SUYATNO/085328020739/smpmuh.saptosarigk@gmail.com"/>
    <s v="MYIB_ASSISTANT"/>
    <m/>
    <m/>
    <m/>
    <m/>
    <m/>
    <m/>
    <m/>
    <m/>
    <s v="Management Janji"/>
    <s v="2026-10-07 08:00:00 | No HP : 085328020739 No Alt : - M Janji : 07 Oktober 2026 Jam Pasang : Pagi / Siang Note : hubungi pelanggan jika ingin kelokasi "/>
    <s v="FCC"/>
    <d v="2026-05-10T14:25:44"/>
    <d v="2026-10-07T08:00:00"/>
    <m/>
    <s v="PS"/>
    <s v="WONOSARI"/>
    <s v="NO ADDON"/>
    <n v="20261007"/>
    <s v="Completed"/>
    <s v="HSI Bisnis Basic Promo Hari Pelanggan Nasional PSB 70% - 50 Mbps"/>
    <s v="INDIBIZ"/>
    <m/>
    <m/>
    <d v="2026-10-07T08:00:00"/>
    <s v="2026-10-07 08:00:00 | No HP : 085328020739 No Alt : - M Janji : 07 Oktober 2026 Jam Pasang : Pagi / Siang Note : hubungi pelanggan jika ingin kelokasi "/>
    <n v="2026"/>
    <n v="10"/>
    <n v="7"/>
    <d v="2026-10-07T00:00:00"/>
    <n v="-0.33333333333575865"/>
    <x v="0"/>
    <x v="7"/>
  </r>
  <r>
    <n v="394"/>
    <n v="1002632730"/>
    <n v="3"/>
    <x v="2"/>
    <n v="4"/>
    <s v="YOGYAKARTA"/>
    <s v="GUNUNG KIDUL"/>
    <s v="WNS"/>
    <s v="REG"/>
    <s v="AO"/>
    <s v="NEW SALES"/>
    <m/>
    <s v="Completed (PS)"/>
    <s v="RBS-Regional 3"/>
    <d v="2026-10-12T12:07:05"/>
    <d v="2026-10-12T12:44:07"/>
    <n v="69406840"/>
    <m/>
    <n v="143135115238"/>
    <s v="SMK MUHAMMADIYAH PONJONG"/>
    <s v="ODP-WNS-FAT/012"/>
    <s v="WO066249012"/>
    <m/>
    <m/>
    <m/>
    <n v="110.712315"/>
    <n v="-7.9770190000000003"/>
    <s v="|MC80063|MYIA-053208732762/POI/RUDI GUNAWAN/082254365363/smkmuhponjong@gmail.com"/>
    <s v="Sales Profesional"/>
    <m/>
    <m/>
    <m/>
    <m/>
    <m/>
    <m/>
    <m/>
    <m/>
    <s v="Management Janji"/>
    <s v="2026-10-09 15:00:00 | M Janji : 09/10/2026  Jam Pasang : Pagi  NoteÃ‚Â :  Hubungi terlebih dahulu sebelum ke lokasi"/>
    <s v="FCC"/>
    <d v="2026-12-10T12:25:16"/>
    <m/>
    <m/>
    <s v="PS"/>
    <s v="WONOSARI"/>
    <s v="NO ADDON"/>
    <n v="2026101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2T07:00:00"/>
    <s v="2026-10-09 15:00:00 | M Janji : 09/10/2026  Jam Pasang : Pagi  NoteÃ‚Â :  Hubungi terlebih dahulu sebelum ke lokasi"/>
    <n v="2026"/>
    <n v="10"/>
    <n v="12"/>
    <d v="2026-10-12T00:00:00"/>
    <n v="-0.29166666666424135"/>
    <x v="0"/>
    <x v="7"/>
  </r>
  <r>
    <n v="395"/>
    <n v="1002628491"/>
    <n v="3"/>
    <x v="2"/>
    <n v="4"/>
    <s v="YOGYAKARTA"/>
    <s v="GUNUNG KIDUL"/>
    <s v="WNS"/>
    <s v="REG"/>
    <s v="AO"/>
    <s v="NEW SALES"/>
    <s v="1P INET"/>
    <s v="102 | FOLLOW UP COMPLETED"/>
    <s v="RBS-Regional 3"/>
    <d v="2026-10-08T17:16:40"/>
    <d v="2026-10-12T12:07:05"/>
    <n v="69406840"/>
    <m/>
    <n v="143135115383"/>
    <s v="SMK MUHAMMADIYAH PONJONG"/>
    <s v="ODP-WNS-FAT/012 FAT/D01/012.01"/>
    <s v="WO066041384"/>
    <m/>
    <m/>
    <m/>
    <n v="110.7127771"/>
    <n v="-7.9771706"/>
    <s v="|MC80063|MYIA-053208732762/POI/RUDI GUNAWAN/082254365363/smkmuhponjong@gmail.com"/>
    <s v="MYIB_ASSISTANT"/>
    <m/>
    <m/>
    <m/>
    <m/>
    <m/>
    <m/>
    <m/>
    <m/>
    <s v="Management Janji"/>
    <s v="2026-10-09 15:00:00 | M Janji : 09/10/2026 Jam Pasang : Pagi NoteÃ‚Â :  Hubungi terlebih dahulu sebelum ke lokasi"/>
    <s v="FCC"/>
    <d v="2026-08-10T17:25:16"/>
    <d v="2026-10-09T15:00:00"/>
    <m/>
    <s v="REVOKE"/>
    <s v="WONOSARI"/>
    <s v="NO ADDON"/>
    <m/>
    <s v="Follow Up Revoke Completed, New Order ID : SC1002632730"/>
    <s v="HSI Bisnis Promo Hari Pelanggan Nasional PSB 70% - 50 Mbps"/>
    <s v="INDIBIZ"/>
    <m/>
    <m/>
    <d v="2026-10-09T15:00:00"/>
    <s v="2026-10-09 15:00:00 | M Janji : 09/10/2026 Jam Pasang : Pagi NoteÃ‚Â :  Hubungi terlebih dahulu sebelum ke lokasi"/>
    <m/>
    <m/>
    <m/>
    <e v="#NUM!"/>
    <e v="#NUM!"/>
    <x v="1"/>
    <x v="7"/>
  </r>
  <r>
    <n v="396"/>
    <n v="1002631176"/>
    <n v="3"/>
    <x v="2"/>
    <n v="4"/>
    <s v="YOGYAKARTA"/>
    <s v="SLEMAN"/>
    <s v="PKM"/>
    <s v="REG"/>
    <s v="AO"/>
    <s v="NEW SALES"/>
    <s v="1P INET"/>
    <s v="Completed (PS)"/>
    <s v="RBS-Regional 3"/>
    <d v="2026-10-10T17:35:40"/>
    <d v="2026-10-12T14:14:43"/>
    <n v="69408024"/>
    <m/>
    <n v="146144118935"/>
    <s v="SD NEGERI NGABLAK"/>
    <s v="ODP-PKM-FAQ/017 FAQ/D01/017.01"/>
    <s v="WO066174745"/>
    <m/>
    <m/>
    <m/>
    <n v="110.353712"/>
    <n v="-7.6522420000000002"/>
    <s v="|MC80156|MYIA-053940512500/POI/ANDRY FERDIAN/088806663609/andryfer36@gmail.com"/>
    <s v="MYIB_ASSISTANT"/>
    <m/>
    <m/>
    <m/>
    <m/>
    <m/>
    <m/>
    <m/>
    <m/>
    <s v="Management Janji"/>
    <s v="2026-10-12 08:00:00 | Nama PIC : Bp Andry No HP : 088806663609 No Alt : - M Janji : 12 Oktober  2026 Jam Pasang : Pagi / Siang Note : hubungi pelanggan jika ingin kelokasi "/>
    <s v="FCC"/>
    <d v="2026-10-10T17:39:58"/>
    <d v="2026-10-12T08:00:00"/>
    <m/>
    <s v="PS"/>
    <s v="X"/>
    <s v="NO ADDON"/>
    <n v="20261012"/>
    <s v="Completed"/>
    <s v="HSI Bisnis Basic Promo Hari Pelanggan Nasional PSB 70% - 50 Mbps"/>
    <s v="INDIBIZ"/>
    <m/>
    <m/>
    <d v="2026-10-12T08:00:00"/>
    <s v="2026-10-12 08:00:00 | Nama PIC : Bp Andry No HP : 088806663609 No Alt : - M Janji : 12 Oktober  2026 Jam Pasang : Pagi / Siang Note : hubungi pelanggan jika ingin kelokasi "/>
    <n v="2026"/>
    <n v="10"/>
    <n v="12"/>
    <d v="2026-10-12T00:00:00"/>
    <n v="-0.33333333333575865"/>
    <x v="0"/>
    <x v="7"/>
  </r>
  <r>
    <n v="397"/>
    <n v="1002638931"/>
    <n v="3"/>
    <x v="2"/>
    <n v="4"/>
    <s v="YOGYAKARTA"/>
    <s v="SLEMAN"/>
    <s v="PKM"/>
    <s v="REG"/>
    <s v="AO"/>
    <s v="NEW SALES"/>
    <s v="1P INET"/>
    <s v="MIE - SEND SURVEY"/>
    <s v="RBS-Regional 3"/>
    <d v="2026-10-15T15:29:35"/>
    <d v="2026-10-15T15:32:08"/>
    <n v="69410984"/>
    <m/>
    <n v="146144118964"/>
    <s v="KOST PUTRA EKSLUSIF EZARIN 4A dan 4B"/>
    <s v="ODP-PKM-FAB/052"/>
    <s v="WO066491798"/>
    <m/>
    <m/>
    <m/>
    <n v="110.40644229999999"/>
    <n v="-7.69781829999999"/>
    <s v="|MC80054|MYIA-032750641529/POI/KAKUNG PRANAN JANTORO/081578139574/prananjantoro@gmail.com"/>
    <s v="MYIB_ASSISTANT"/>
    <m/>
    <m/>
    <m/>
    <m/>
    <m/>
    <m/>
    <m/>
    <m/>
    <s v="Management Janji"/>
    <s v="2026-10-18 08:00:00 | Jam pemasangan : 12.00 Info Tambahan : Hubungi pelanggan dulu sebelum ke lokasi terimakasih  "/>
    <s v="FCC"/>
    <s v="15-10-2026 15:40:25"/>
    <d v="2026-10-18T08:00:00"/>
    <m/>
    <s v="SURVEY_NEW_MANJA"/>
    <s v="X"/>
    <s v="NO ADDON"/>
    <m/>
    <s v="MIE - SEND SURVEY"/>
    <s v="HSI Bisnis Promo Hari Pelanggan Nasional PSB 70% - 100 Mbps"/>
    <s v="INDIBIZ"/>
    <m/>
    <m/>
    <d v="2026-10-18T08:00:00"/>
    <s v="2026-10-18 08:00:00 | Jam pemasangan : 12.00 Info Tambahan : Hubungi pelanggan dulu sebelum ke lokasi terimakasih  "/>
    <m/>
    <m/>
    <m/>
    <e v="#NUM!"/>
    <e v="#NUM!"/>
    <x v="1"/>
    <x v="7"/>
  </r>
  <r>
    <n v="398"/>
    <n v="1002631470"/>
    <n v="3"/>
    <x v="2"/>
    <n v="4"/>
    <s v="YOGYAKARTA"/>
    <s v="SLEMAN"/>
    <s v="PKM"/>
    <s v="REG"/>
    <s v="AO"/>
    <s v="NEW SALES"/>
    <m/>
    <s v="CANCEL COMPLETED"/>
    <s v="RBS-Regional 3"/>
    <d v="2026-10-11T10:47:05"/>
    <d v="2026-10-12T15:02:22"/>
    <n v="69408135"/>
    <m/>
    <n v="146144118939"/>
    <s v="Toko Anggrek Melani"/>
    <s v="ODP-PKM-FAE/085"/>
    <m/>
    <m/>
    <m/>
    <m/>
    <n v="110.4416751"/>
    <n v="-7.6486938000000002"/>
    <s v="AMRBS/965966/DINA MENTARI/R3/YOGYAKARTA/PSB HSI BISNIS 1S 75 MBPS PROMO HUT TELKOM 1:1/Melani Kristiyanti/081391319506/melaniktistianti92@gmail.com"/>
    <s v="Account Manager"/>
    <m/>
    <m/>
    <m/>
    <m/>
    <m/>
    <m/>
    <m/>
    <m/>
    <m/>
    <m/>
    <m/>
    <d v="2026-11-10T10:54:52"/>
    <m/>
    <m/>
    <s v="REJECT_FCC"/>
    <s v="X"/>
    <s v="NO ADDON"/>
    <m/>
    <s v="DECLINE : Decline - Batal Order YUDA SEPTIAN 4000079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YUDA SEPTIAN 40000798|MYDITA"/>
    <m/>
    <m/>
    <m/>
    <m/>
    <m/>
    <e v="#NUM!"/>
    <e v="#NUM!"/>
    <x v="1"/>
    <x v="7"/>
  </r>
  <r>
    <n v="399"/>
    <n v="1002625674"/>
    <n v="3"/>
    <x v="2"/>
    <n v="4"/>
    <s v="YOGYAKARTA"/>
    <s v="SLEMAN"/>
    <s v="SMN"/>
    <s v="REG"/>
    <s v="AO"/>
    <s v="NEW SALES"/>
    <s v="1P INET"/>
    <s v="Completed (PS)"/>
    <s v="RBS-Regional 3"/>
    <d v="2026-10-07T10:41:34"/>
    <d v="2026-10-08T13:10:17"/>
    <n v="69405615"/>
    <m/>
    <n v="146133133488"/>
    <s v="RUANG BK SMP MUH 1 SLEMAN"/>
    <s v="ODP-SMN-FBQ/030 FBQ/D01/030.01"/>
    <s v="WO065915652"/>
    <m/>
    <m/>
    <m/>
    <n v="110.3443351"/>
    <n v="-7.6803337999999997"/>
    <s v="|MN02255|MYIA-084361046243/POI/MUHAMMAD AZKA TRICAHYA DHARMAPUTRA/081217548989/smpmuhsleman.musela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"/>
    <s v="FCC"/>
    <d v="2026-07-10T10:55:32"/>
    <d v="2026-10-08T08:00:00"/>
    <m/>
    <s v="PS"/>
    <s v="X"/>
    <s v="NO ADDON"/>
    <n v="20261008"/>
    <s v="Completed"/>
    <s v="HSI Bisnis Basic Promo Hari Pelanggan Nasional PSB 70% - 50 Mbps"/>
    <s v="INDIBIZ"/>
    <m/>
    <m/>
    <d v="2026-10-08T08:00:00"/>
    <s v="2026-10-08 08:00:00 | Tanggal pemasangan: 08/10/2026 Jam pemasangan : pagi / siang Info Tambahan : Hubungi pelanggan dulu sebelum ke lokasi. terima kasih"/>
    <n v="2026"/>
    <n v="10"/>
    <n v="8"/>
    <d v="2026-10-08T00:00:00"/>
    <n v="-0.33333333333575865"/>
    <x v="0"/>
    <x v="7"/>
  </r>
  <r>
    <n v="400"/>
    <n v="1002627008"/>
    <n v="3"/>
    <x v="2"/>
    <n v="4"/>
    <s v="YOGYAKARTA"/>
    <s v="SLEMAN"/>
    <s v="SMN"/>
    <s v="REG"/>
    <s v="AO"/>
    <s v="NEW SALES"/>
    <s v="1P INET"/>
    <s v="Completed (PS)"/>
    <s v="RBS-Regional 3"/>
    <d v="2026-10-08T08:11:34"/>
    <d v="2026-10-08T14:51:20"/>
    <n v="69406207"/>
    <m/>
    <n v="146133133493"/>
    <s v="PKBM TUNAS TIRTA"/>
    <s v="ODP-SMN-FBF/035 FBF/D05/035.01"/>
    <s v="WO065980498"/>
    <m/>
    <m/>
    <m/>
    <n v="110.322317"/>
    <n v="-7.7415589999999996"/>
    <s v="|MC80156|MYIA-039775994946/POI/EMMA ISTIARUM/087845686869/eistiarum@gmail.com"/>
    <s v="MYIB_ASSISTANT"/>
    <m/>
    <m/>
    <m/>
    <m/>
    <m/>
    <m/>
    <m/>
    <m/>
    <s v="Management Janji"/>
    <s v="2026-10-09 08:00:00 | Tanggal: 9/10/2026 Jam Pasang: 08.00 - 12.00 Note: Hubungi sebelum ke lokasi, terimakasih."/>
    <s v="FCC"/>
    <d v="2026-08-10T08:25:36"/>
    <d v="2026-10-09T08:00:00"/>
    <m/>
    <s v="PS"/>
    <s v="X"/>
    <s v="NO ADDON"/>
    <n v="20261008"/>
    <s v="Completed"/>
    <s v="HSI Bisnis Basic Promo Hari Pelanggan Nasional PSB 70% - 50 Mbps"/>
    <s v="INDIBIZ"/>
    <m/>
    <m/>
    <d v="2026-10-09T08:00:00"/>
    <s v="2026-10-09 08:00:00 | Tanggal: 9/10/2026 Jam Pasang: 08.00 - 12.00 Note: Hubungi sebelum ke lokasi, terimakasih."/>
    <n v="2026"/>
    <n v="10"/>
    <n v="8"/>
    <d v="2026-10-08T00:00:00"/>
    <n v="-1.3333333333357587"/>
    <x v="0"/>
    <x v="7"/>
  </r>
  <r>
    <n v="401"/>
    <n v="1002627612"/>
    <n v="3"/>
    <x v="2"/>
    <n v="4"/>
    <s v="YOGYAKARTA"/>
    <s v="SLEMAN"/>
    <s v="SMN"/>
    <s v="REG"/>
    <s v="AO"/>
    <s v="NEW SALES"/>
    <s v="1P INET"/>
    <s v="Completed (PS)"/>
    <s v="RBS-Regional 3"/>
    <d v="2026-10-08T12:52:07"/>
    <d v="2026-10-12T16:42:12"/>
    <n v="69406442"/>
    <m/>
    <n v="146133133516"/>
    <s v="SMK MUHAMMADIYAH 1 SLEMAN"/>
    <s v="ODP-SMN-FBD/132"/>
    <s v="WO066008507"/>
    <m/>
    <m/>
    <m/>
    <n v="110.3512882"/>
    <n v="-7.6815638000000002"/>
    <s v="|MN02255|MYIA-047037544620/POI/ARGA BAGUS PRATAMA DAFS/085729203032/sarpras@smkm1-sleman.sch.id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3:40:32"/>
    <d v="2026-10-09T11:00:00"/>
    <m/>
    <s v="PS"/>
    <s v="X"/>
    <s v="NO ADDON"/>
    <n v="20261012"/>
    <s v="Completed"/>
    <s v="HSI Bisnis Promo Hari Pelanggan Nasional PSB 70% - 50 Mbps"/>
    <s v="INDIBIZ"/>
    <m/>
    <m/>
    <d v="2026-10-09T11:00:00"/>
    <s v="2026-10-09 11:00:00 | Jam pemasangan : 12.00 Info Tambahan : Hubungi pelanggan dulu sebelum ke lokasi terimakasih "/>
    <n v="2026"/>
    <n v="10"/>
    <n v="12"/>
    <d v="2026-10-12T00:00:00"/>
    <n v="2.5416666666642413"/>
    <x v="2"/>
    <x v="7"/>
  </r>
  <r>
    <n v="402"/>
    <n v="1002630475"/>
    <n v="3"/>
    <x v="2"/>
    <n v="4"/>
    <s v="YOGYAKARTA"/>
    <s v="SLEMAN"/>
    <s v="SMN"/>
    <s v="REG"/>
    <s v="AO"/>
    <s v="NEW SALES"/>
    <s v="1P INET"/>
    <s v="Completed (PS)"/>
    <s v="RBS-Regional 3"/>
    <d v="2026-10-09T17:20:41"/>
    <d v="2026-10-10T14:39:44"/>
    <n v="69407631"/>
    <m/>
    <n v="146133133502"/>
    <s v="D MURGA CORP"/>
    <s v="ODP-SMN-FBS/022"/>
    <s v="WO066115079"/>
    <m/>
    <m/>
    <m/>
    <n v="110.360885443355"/>
    <n v="-7.6793857759953799"/>
    <s v="|MC80047|MYIA-055933820189/POI/ADI RIVANTO/082221021976/dmurga121212@gmail.com"/>
    <s v="MYIB_ASSISTANT"/>
    <m/>
    <m/>
    <m/>
    <m/>
    <m/>
    <m/>
    <m/>
    <m/>
    <s v="Management Janji"/>
    <s v="2026-10-11 08:00:00 | Nama : BP ADI RIVANTO  No Hp : 082221021976 No Alt :  Tgl Pemasangan : 10 Oktober 2026 Interval : PAGI  Note : Hubungi pelanggan terlebih dahulu"/>
    <s v="FCC"/>
    <d v="2026-09-10T17:25:25"/>
    <d v="2026-10-11T08:00:00"/>
    <m/>
    <s v="PS"/>
    <s v="X"/>
    <s v="NO ADDON"/>
    <n v="20261010"/>
    <s v="Completed"/>
    <s v="HSI Bisnis Promo Hari Pelanggan Nasional PSB 70% - 150 Mbps"/>
    <s v="INDIBIZ"/>
    <m/>
    <m/>
    <d v="2026-10-11T08:00:00"/>
    <s v="2026-10-11 08:00:00 | Nama : BP ADI RIVANTO  No Hp : 082221021976 No Alt :  Tgl Pemasangan : 10 Oktober 2026 Interval : PAGI  Note : Hubungi pelanggan terlebih dahulu"/>
    <n v="2026"/>
    <n v="10"/>
    <n v="10"/>
    <d v="2026-10-10T00:00:00"/>
    <n v="-1.3333333333357587"/>
    <x v="0"/>
    <x v="7"/>
  </r>
  <r>
    <n v="403"/>
    <n v="1002631597"/>
    <n v="3"/>
    <x v="2"/>
    <n v="4"/>
    <s v="YOGYAKARTA"/>
    <s v="SLEMAN"/>
    <s v="SMN"/>
    <s v="REG"/>
    <s v="AO"/>
    <s v="NEW SALES"/>
    <m/>
    <s v="Completed (PS)"/>
    <s v="RBS-Regional 3"/>
    <d v="2026-10-11T13:13:05"/>
    <d v="2026-10-11T14:20:47"/>
    <n v="69407735"/>
    <m/>
    <n v="146133133267"/>
    <s v="PT. SISY RITEL INDONESIA"/>
    <s v="ODP-SMN-FCC/019"/>
    <s v="WO066201172"/>
    <m/>
    <m/>
    <m/>
    <n v="110.378364175065"/>
    <n v="-7.7321904637565098"/>
    <s v="|MC80067|MYIA-020424648483/POI/SUPRIHATIN/085179843181/purchasinglapissultanjgj@gmail.com"/>
    <s v="Sales Profesional"/>
    <m/>
    <m/>
    <m/>
    <m/>
    <m/>
    <m/>
    <m/>
    <m/>
    <s v="Management Janji"/>
    <s v="2026-10-11 08:00:00 | Nama : NOVITA  No HP :085179843181  No Alternatif :  M Janji : 11/10/2026  Jam Pasang : Pagi  NoteÃ‚Â :  Hubungi terlebih dahulu sebelum ke lokasi"/>
    <s v="FCC"/>
    <d v="2026-11-10T13:25:27"/>
    <m/>
    <m/>
    <s v="PS"/>
    <s v="X"/>
    <s v="NO ADDON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07:00:00"/>
    <s v="2026-10-11 08:00:00 | Nama : NOVITA  No HP :085179843181  No Alternatif :  M Janji : 11/10/2026  Jam Pasang : Pagi  NoteÃ‚Â :  Hubungi terlebih dahulu sebelum ke lokasi"/>
    <n v="2026"/>
    <n v="10"/>
    <n v="11"/>
    <d v="2026-10-11T00:00:00"/>
    <n v="-0.29166666666424135"/>
    <x v="0"/>
    <x v="7"/>
  </r>
  <r>
    <n v="404"/>
    <n v="1002627614"/>
    <n v="3"/>
    <x v="2"/>
    <n v="4"/>
    <s v="YOGYAKARTA"/>
    <s v="SLEMAN"/>
    <s v="SMN"/>
    <s v="REG"/>
    <s v="AO"/>
    <s v="NEW SALES"/>
    <s v="1P INET"/>
    <s v="CANCEL COMPLETED"/>
    <s v="RBS-Regional 3"/>
    <d v="2026-10-08T12:52:27"/>
    <d v="2026-10-14T14:11:15"/>
    <n v="69406442"/>
    <m/>
    <n v="146133133221"/>
    <s v="SMK MUHAMMADIYAH 1 SLEMAN"/>
    <s v="ODP-SMN-FBD/045 FBD/D05/045.01"/>
    <s v="WO066008507"/>
    <m/>
    <m/>
    <m/>
    <n v="110.3512882"/>
    <n v="-7.6815638000000002"/>
    <s v="|MN02255|MYIA-047037544620/POI/ARGA BAGUS PRATAMA DAFS/085729203032/sarpras@smkm1-sleman.sch.id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3:40:32"/>
    <d v="2026-10-09T11:00:00"/>
    <m/>
    <s v="CANCEL"/>
    <s v="X"/>
    <s v="NO ADDON"/>
    <m/>
    <s v="CANCEL ORDER INVALID SURVEY remark : CANCEL DOWBLE SAMA SC 1002627612 response : OK"/>
    <s v="HSI Bisnis Promo Hari Pelanggan Nasional PSB 70% - 50 Mbps"/>
    <s v="INDIBIZ"/>
    <m/>
    <m/>
    <d v="2026-10-09T11:00:00"/>
    <s v="2026-10-09 11:00:00 | Jam pemasangan : 12.00 Info Tambahan : Hubungi pelanggan dulu sebelum ke lokasi terimakasih "/>
    <m/>
    <m/>
    <m/>
    <e v="#NUM!"/>
    <e v="#NUM!"/>
    <x v="1"/>
    <x v="7"/>
  </r>
  <r>
    <n v="405"/>
    <n v="1002635406"/>
    <n v="3"/>
    <x v="2"/>
    <n v="4"/>
    <s v="YOGYAKARTA"/>
    <s v="INNER - YOGYA JATENG SELATAN"/>
    <s v="BBS"/>
    <s v="REG"/>
    <s v="AO"/>
    <s v="NEW SALES"/>
    <m/>
    <s v="Completed (PS)"/>
    <s v="RBS-Regional 3"/>
    <d v="2026-10-13T15:23:22"/>
    <d v="2026-10-13T16:24:06"/>
    <n v="69408666"/>
    <m/>
    <n v="146131120941"/>
    <s v="KOST PUTRI SOKOWULAN"/>
    <s v="ODP-BBS-FU/053"/>
    <s v="WO066348064"/>
    <m/>
    <m/>
    <m/>
    <n v="110.4273788"/>
    <n v="-7.7656517000000003"/>
    <s v="|MC80054|MYIA-092695797139/POI/PATMAWATI/082226041926/cvasetkostproperti@gmail.com"/>
    <s v="Sales Profesional"/>
    <m/>
    <m/>
    <m/>
    <m/>
    <m/>
    <m/>
    <m/>
    <m/>
    <s v="Management Janji"/>
    <s v="2026-10-13 11:00:00 | Nama PIC : PATMAWATI  No HP : 082226041926  No Alt : -  M Janji : 13 Oktober  2026  Jam Pasang : Pagi / Siang  Note : hubungi pelanggan jika ingin kelokasi"/>
    <s v="FCC"/>
    <s v="13-10-2026 15:24:55"/>
    <m/>
    <m/>
    <s v="PS"/>
    <s v="X"/>
    <s v="NO ADDON"/>
    <n v="202610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13T07:00:00"/>
    <s v="2026-10-13 11:00:00 | Nama PIC : PATMAWATI  No HP : 082226041926  No Alt : -  M Janji : 13 Oktober  2026  Jam Pasang : Pagi / Siang  Note : hubungi pelanggan jika ingin kelokasi"/>
    <n v="2026"/>
    <n v="10"/>
    <n v="13"/>
    <d v="2026-10-13T00:00:00"/>
    <n v="-0.29166666666424135"/>
    <x v="0"/>
    <x v="7"/>
  </r>
  <r>
    <n v="406"/>
    <n v="1002633012"/>
    <n v="3"/>
    <x v="2"/>
    <n v="4"/>
    <s v="YOGYAKARTA"/>
    <s v="INNER - YOGYA JATENG SELATAN"/>
    <s v="BBS"/>
    <s v="REG"/>
    <s v="AO"/>
    <s v="NEW SALES"/>
    <s v="1P INET"/>
    <s v="102 | FOLLOW UP COMPLETED"/>
    <s v="RBS-Regional 3"/>
    <d v="2026-10-12T13:47:36"/>
    <d v="2026-10-13T15:23:21"/>
    <n v="69408666"/>
    <m/>
    <n v="146131120938"/>
    <s v="KOST PUTRI SOKOWULAN"/>
    <s v="ODP-BBS-FU/052 FU/D03/052.01"/>
    <s v="WO066259108"/>
    <m/>
    <m/>
    <m/>
    <n v="110.42733269999999"/>
    <n v="-7.7663403000000004"/>
    <s v="|MC80054|MYIA-092695797139/POI/PATMAWATI/082226041926/cvasetkostproperti@gmail.com"/>
    <s v="MYIB_ASSISTANT"/>
    <m/>
    <m/>
    <m/>
    <m/>
    <m/>
    <m/>
    <m/>
    <m/>
    <s v="Management Janji"/>
    <s v="2026-10-13 11:00:00 | Nama PIC : PATMAWATI No HP : 082226041926 No Alt : - M Janji : 13 Oktober  2026 Jam Pasang : Pagi / Siang Note : hubungi pelanggan jika ingin kelokasi"/>
    <s v="FCC"/>
    <d v="2026-12-10T13:55:32"/>
    <d v="2026-10-13T11:00:00"/>
    <m/>
    <s v="REVOKE"/>
    <s v="X"/>
    <s v="NO ADDON"/>
    <m/>
    <s v="Follow Up Revoke Completed, New Order ID : SC1002635406"/>
    <s v="HSI Bisnis Basic Promo Hari Pelanggan Nasional PSB 70% - 75 Mbps"/>
    <s v="INDIBIZ"/>
    <m/>
    <m/>
    <d v="2026-10-13T11:00:00"/>
    <s v="2026-10-13 11:00:00 | Nama PIC : PATMAWATI No HP : 082226041926 No Alt : - M Janji : 13 Oktober  2026 Jam Pasang : Pagi / Siang Note : hubungi pelanggan jika ingin kelokasi"/>
    <m/>
    <m/>
    <m/>
    <e v="#NUM!"/>
    <e v="#NUM!"/>
    <x v="1"/>
    <x v="7"/>
  </r>
  <r>
    <n v="407"/>
    <n v="1002619790"/>
    <n v="3"/>
    <x v="2"/>
    <n v="4"/>
    <s v="YOGYAKARTA"/>
    <s v="INNER - YOGYA JATENG SELATAN"/>
    <s v="KEN"/>
    <s v="REG"/>
    <s v="AO"/>
    <s v="NEW SALES"/>
    <s v="1P INET"/>
    <s v="Completed (PS)"/>
    <s v="RBS-Regional 3"/>
    <d v="2026-10-02T13:28:40"/>
    <d v="2026-10-03T11:52:26"/>
    <n v="69403066"/>
    <m/>
    <n v="146130139241"/>
    <s v="CV SUMBER KARYA INOVATIF / EPSON"/>
    <s v="ODP-KEN-FAM/058"/>
    <s v="WO065573879"/>
    <m/>
    <m/>
    <m/>
    <n v="110.4014473"/>
    <n v="-7.7561092"/>
    <s v="|MC80054|MYIA-010970666472/POI/ZAQI/085866535690/zaqi@reborncomputeryk.id"/>
    <s v="MYIB_ASSISTANT"/>
    <m/>
    <m/>
    <m/>
    <m/>
    <m/>
    <m/>
    <m/>
    <m/>
    <s v="Management Janji"/>
    <s v="2026-10-03 11:00:00 | Nama : zaki No HP : 085866535690 No Alternatif : M Janji : 03/10/2026 Jam Pasang : Pagi NoteÃ‚Â :  Hubungi terlebih dahulu sebelum ke lokasi "/>
    <s v="FCC"/>
    <d v="2026-02-10T13:39:53"/>
    <d v="2026-10-03T11:00:00"/>
    <m/>
    <s v="PS"/>
    <s v="KENTUNGAN"/>
    <s v="NO ADDON"/>
    <n v="20261003"/>
    <s v="Completed"/>
    <s v="HSI Bisnis PSB 70% - 300 Mbps"/>
    <s v="INDIBIZ"/>
    <m/>
    <m/>
    <d v="2026-10-03T11:00:00"/>
    <s v="2026-10-03 11:00:00 | Nama : zaki No HP : 085866535690 No Alternatif : M Janji : 03/10/2026 Jam Pasang : Pagi NoteÃ‚Â :  Hubungi terlebih dahulu sebelum ke lokasi "/>
    <n v="2026"/>
    <n v="10"/>
    <n v="3"/>
    <d v="2026-10-03T00:00:00"/>
    <n v="-0.45833333333575865"/>
    <x v="0"/>
    <x v="7"/>
  </r>
  <r>
    <n v="408"/>
    <n v="1002619746"/>
    <n v="3"/>
    <x v="2"/>
    <n v="4"/>
    <s v="YOGYAKARTA"/>
    <s v="INNER - YOGYA JATENG SELATAN"/>
    <s v="KEN"/>
    <s v="REG"/>
    <s v="AO"/>
    <s v="NEW SALES"/>
    <m/>
    <s v="Completed (PS)"/>
    <s v="RBS-Regional 2"/>
    <d v="2026-10-02T13:17:44"/>
    <d v="2026-10-06T14:10:55"/>
    <n v="66525052"/>
    <m/>
    <n v="146130139224"/>
    <s v="PT. BANGUN INFORMASI TEKNOLOGI"/>
    <s v="ODP-KEN-FBB/08"/>
    <s v="WO065758596"/>
    <m/>
    <m/>
    <m/>
    <n v="110.359377637005"/>
    <n v="-7.8487890590002802"/>
    <s v="AMRBS;950223;ALDHIAZ;JKT OUTER;HSI Bisnis PSB 70% - 150 Mbps - (819000);CP SANDY 087778113956;billing@bnteknologi.com  "/>
    <s v="Account Manager"/>
    <m/>
    <m/>
    <m/>
    <m/>
    <m/>
    <m/>
    <m/>
    <m/>
    <s v="Management Janji"/>
    <s v="2026-10-06 11:00:00|Jam pemasangan : 12.00 Info Tambahan : Hubungi pelanggan dulu sebelum ke lokasi terimakasih  |40951381|MYDITA"/>
    <s v="FCC"/>
    <d v="2026-02-10T13:25:25"/>
    <d v="2026-10-06T11:00:00"/>
    <m/>
    <s v="PS"/>
    <s v="KENTUNGAN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11:00:00"/>
    <s v="2026-10-06 11:00:00|Jam pemasangan : 12.00 Info Tambahan : Hubungi pelanggan dulu sebelum ke lokasi terimakasih  |40951381|MYDITA"/>
    <n v="2026"/>
    <n v="10"/>
    <n v="6"/>
    <d v="2026-10-06T00:00:00"/>
    <n v="-0.45833333333575865"/>
    <x v="0"/>
    <x v="7"/>
  </r>
  <r>
    <n v="409"/>
    <n v="1002625624"/>
    <n v="3"/>
    <x v="2"/>
    <n v="4"/>
    <s v="YOGYAKARTA"/>
    <s v="INNER - YOGYA JATENG SELATAN"/>
    <s v="KEN"/>
    <s v="REG"/>
    <s v="AO"/>
    <s v="NEW SALES"/>
    <s v="1P INET"/>
    <s v="Completed (PS)"/>
    <s v="RBS-Regional 3"/>
    <d v="2026-10-07T10:28:40"/>
    <d v="2026-10-07T16:38:44"/>
    <n v="69405589"/>
    <m/>
    <n v="146130139311"/>
    <s v="CV AKSHAYA ARTHA INDONESIA / BESHE"/>
    <s v="ODP-KEN-FBB/061 FBB/D08/061.01"/>
    <s v="WO065914260"/>
    <m/>
    <m/>
    <m/>
    <n v="110.385324"/>
    <n v="-7.7345306000000003"/>
    <s v="|MC80054|MYIA-054275026365/POI/ULFATUL HASANAH/0895352983422/hrdbeshe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"/>
    <s v="FCC"/>
    <d v="2026-07-10T10:40:21"/>
    <d v="2026-10-08T08:00:00"/>
    <m/>
    <s v="PS"/>
    <s v="KENTUNGAN"/>
    <s v="NO ADDON"/>
    <n v="20261007"/>
    <s v="Completed"/>
    <s v="HSI Bisnis Basic Khusus Winback PSB 70% - 75 Mbps"/>
    <s v="INDIBIZ"/>
    <m/>
    <m/>
    <d v="2026-10-08T08:00:00"/>
    <s v="2026-10-08 08:00:00 | Tanggal pemasangan: 08/10/2026 Jam pemasangan : pagi / siang Info Tambahan : Hubungi pelanggan dulu sebelum ke lokasi. terima kasih"/>
    <n v="2026"/>
    <n v="10"/>
    <n v="7"/>
    <d v="2026-10-07T00:00:00"/>
    <n v="-1.3333333333357587"/>
    <x v="0"/>
    <x v="7"/>
  </r>
  <r>
    <n v="410"/>
    <n v="1002629752"/>
    <n v="3"/>
    <x v="2"/>
    <n v="4"/>
    <s v="YOGYAKARTA"/>
    <s v="INNER - YOGYA JATENG SELATAN"/>
    <s v="KEN"/>
    <s v="REG"/>
    <s v="AO"/>
    <s v="NEW SALES"/>
    <s v="1P INET"/>
    <s v="Completed (PS)"/>
    <s v="RBS-Regional 3"/>
    <d v="2026-10-09T13:52:35"/>
    <d v="2026-10-10T10:46:58"/>
    <n v="69407388"/>
    <m/>
    <n v="146130139348"/>
    <s v="REX BILYARD AND CAFE"/>
    <s v="ODP-KEN-FAP/035 FAP/D04/035.01"/>
    <s v="WO066090611"/>
    <m/>
    <m/>
    <m/>
    <n v="110.44305300000001"/>
    <n v="-7.7524800000000003"/>
    <s v="|MC80045|MYIA-018029597835/POI/ANGGITA PUTRI AYUNINGTYAS/082220359820/billiyardrex@gmail.com"/>
    <s v="MYIB_ASSISTANT"/>
    <m/>
    <m/>
    <m/>
    <m/>
    <m/>
    <m/>
    <m/>
    <m/>
    <s v="Management Janji"/>
    <s v="2026-10-10 11:00:00 | Nama PIC : Bp Viki No Hp : 08995056050 Alt : - Manja : 10 Okt 2026 Jam : Pagi / Siang Note : Hubungi pelanggan terlebih dahulu"/>
    <s v="FCC"/>
    <d v="2026-09-10T13:55:11"/>
    <d v="2026-10-10T11:00:00"/>
    <m/>
    <s v="PS"/>
    <s v="KENTUNGAN"/>
    <s v="NO ADDON"/>
    <n v="20261010"/>
    <s v="Completed"/>
    <s v="HSI Bisnis Promo Hari Pelanggan Nasional PSB 70% - 100 Mbps"/>
    <s v="INDIBIZ"/>
    <m/>
    <m/>
    <d v="2026-10-10T11:00:00"/>
    <s v="2026-10-10 11:00:00 | Nama PIC : Bp Viki No Hp : 08995056050 Alt : - Manja : 10 Okt 2026 Jam : Pagi / Siang Note : Hubungi pelanggan terlebih dahulu"/>
    <n v="2026"/>
    <n v="10"/>
    <n v="10"/>
    <d v="2026-10-10T00:00:00"/>
    <n v="-0.45833333333575865"/>
    <x v="0"/>
    <x v="7"/>
  </r>
  <r>
    <n v="411"/>
    <n v="1002634498"/>
    <n v="3"/>
    <x v="2"/>
    <n v="4"/>
    <s v="YOGYAKARTA"/>
    <s v="INNER - YOGYA JATENG SELATAN"/>
    <s v="KEN"/>
    <s v="REG"/>
    <s v="AO"/>
    <s v="NEW SALES"/>
    <m/>
    <s v="Completed (PS)"/>
    <s v="RBS-Regional 3"/>
    <d v="2026-10-13T10:40:48"/>
    <d v="2026-10-13T14:42:41"/>
    <n v="69407926"/>
    <m/>
    <n v="146130139385"/>
    <s v="ASTANA PROPERTY 6"/>
    <s v="ODP-KEN-FAW/137"/>
    <s v="WO066314767"/>
    <m/>
    <m/>
    <m/>
    <n v="110.38889301802701"/>
    <n v="-7.7108290923525198"/>
    <s v="|MC80063|MYIA-029341772000/POI/WILLIAM MAHARDIKA DARLIUS/087838403677/rarautha85@gmail.com"/>
    <s v="Sales Profesional"/>
    <m/>
    <m/>
    <m/>
    <m/>
    <m/>
    <m/>
    <m/>
    <m/>
    <s v="Management Janji"/>
    <s v="2026-10-11 11:00:00 | Nama PIC : Ibu Rara  No HP : 087838403677  No Alt : -  M Janji : 11 Oktober  2026  Jam Pasang : Pagi / Siang  Note : hubungi pelanggan jika ingin kelokasi  "/>
    <s v="FCC"/>
    <s v="13-10-2026 10:55:12"/>
    <m/>
    <m/>
    <s v="PS"/>
    <s v="KENTUNGAN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07:00:00"/>
    <s v="2026-10-11 11:00:00 | Nama PIC : Ibu Rara  No HP : 087838403677  No Alt : -  M Janji : 11 Oktober  2026  Jam Pasang : Pagi / Siang  Note : hubungi pelanggan jika ingin kelokasi  "/>
    <n v="2026"/>
    <n v="10"/>
    <n v="13"/>
    <d v="2026-10-13T00:00:00"/>
    <n v="-0.29166666666424135"/>
    <x v="0"/>
    <x v="7"/>
  </r>
  <r>
    <n v="412"/>
    <n v="1002634245"/>
    <n v="3"/>
    <x v="2"/>
    <n v="4"/>
    <s v="YOGYAKARTA"/>
    <s v="INNER - YOGYA JATENG SELATAN"/>
    <s v="KEN"/>
    <s v="REG"/>
    <s v="AO"/>
    <s v="NEW SALES"/>
    <m/>
    <s v="Completed (PS)"/>
    <s v="RBS-Regional 3"/>
    <d v="2026-10-13T09:45:37"/>
    <d v="2026-10-13T10:34:39"/>
    <n v="69407936"/>
    <m/>
    <n v="146130139383"/>
    <s v="ASTANA PROPERTY 5"/>
    <s v="ODP-KEN-FAW/137"/>
    <s v="WO066308978"/>
    <m/>
    <m/>
    <m/>
    <n v="110.38887579999999"/>
    <n v="-7.710826"/>
    <s v="|MC80063|MYIA-070181770758/POI/WILLIAM MAHARDIKA DARLIUS/087838403677/rarautha85@gmail.com"/>
    <s v="Sales Profesional"/>
    <m/>
    <m/>
    <m/>
    <m/>
    <m/>
    <m/>
    <m/>
    <m/>
    <s v="Management Janji"/>
    <s v="2026-10-11 11:00:00 | M Janji : 11 oktober 2026  jam Pasang : 08.00 - 13.00  Note : hubungi pelanggan jika ingin kelokasi"/>
    <s v="FCC"/>
    <s v="13-10-2026 09:55:13"/>
    <m/>
    <m/>
    <s v="PS"/>
    <s v="KENTUNGAN"/>
    <s v="NO ADDON"/>
    <n v="202610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13T07:00:00"/>
    <s v="2026-10-11 11:00:00 | M Janji : 11 oktober 2026  jam Pasang : 08.00 - 13.00  Note : hubungi pelanggan jika ingin kelokasi"/>
    <n v="2026"/>
    <n v="10"/>
    <n v="13"/>
    <d v="2026-10-13T00:00:00"/>
    <n v="-0.29166666666424135"/>
    <x v="0"/>
    <x v="7"/>
  </r>
  <r>
    <n v="413"/>
    <n v="1002636747"/>
    <n v="3"/>
    <x v="2"/>
    <n v="4"/>
    <s v="YOGYAKARTA"/>
    <s v="INNER - YOGYA JATENG SELATAN"/>
    <s v="KEN"/>
    <s v="REG"/>
    <s v="AO"/>
    <s v="NEW SALES"/>
    <m/>
    <s v="Completed (PS)"/>
    <s v="RBS-Regional 3"/>
    <d v="2026-10-14T13:16:17"/>
    <d v="2026-10-15T15:23:54"/>
    <n v="69410116"/>
    <m/>
    <n v="146130139404"/>
    <s v="La Rita Cafe and Resto"/>
    <s v="ODP-KEN-FBR/011"/>
    <s v="WO066445155"/>
    <m/>
    <m/>
    <m/>
    <n v="110.37854"/>
    <n v="-7.7482518000000002"/>
    <s v="|MC80228|/La Rita Cafe and Resto/Paket HSI Bisnis Promo HPN 1:1 100Mbps/Elisma/08113990056/nainggolanelisma@gmail.com"/>
    <s v="Sales Profesional"/>
    <m/>
    <m/>
    <m/>
    <m/>
    <m/>
    <m/>
    <m/>
    <m/>
    <s v="Management Janji"/>
    <s v="2026-10-16 08:00:00|Nama PIC : La Rita Cafe and Resto No HP : 08113990056 Alt :  M Janji : 15 November 2024 Jam Pasang : 08.00 - 13:00  NoteÃ‚Â :  hubungi terlebih dahulu sebelum kelokasi |40951377|MYDITA"/>
    <s v="FCC"/>
    <s v="14-10-2026 13:24:54"/>
    <d v="2026-10-16T08:00:00"/>
    <m/>
    <s v="PS"/>
    <s v="KENTUNGAN"/>
    <s v="NO ADDON"/>
    <n v="202610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6T08:00:00"/>
    <s v="2026-10-16 08:00:00|Nama PIC : La Rita Cafe and Resto No HP : 08113990056 Alt :  M Janji : 15 November 2024 Jam Pasang : 08.00 - 13:00  NoteÃ‚Â :  hubungi terlebih dahulu sebelum kelokasi |40951377|MYDITA"/>
    <n v="2026"/>
    <n v="10"/>
    <n v="15"/>
    <d v="2026-10-15T00:00:00"/>
    <n v="-1.3333333333357587"/>
    <x v="0"/>
    <x v="7"/>
  </r>
  <r>
    <n v="414"/>
    <n v="1002630979"/>
    <n v="3"/>
    <x v="2"/>
    <n v="4"/>
    <s v="YOGYAKARTA"/>
    <s v="INNER - YOGYA JATENG SELATAN"/>
    <s v="KEN"/>
    <s v="REG"/>
    <s v="AO"/>
    <s v="NEW SALES"/>
    <s v="1P INET"/>
    <s v="102 | FOLLOW UP COMPLETED"/>
    <s v="RBS-Regional 3"/>
    <d v="2026-10-10T14:14:39"/>
    <d v="2026-10-13T09:45:37"/>
    <n v="69407936"/>
    <m/>
    <n v="146130139358"/>
    <s v="ASTANA PROPERTY 5"/>
    <s v="ODP-KEN-FAW/137 FAW/D02/137.01"/>
    <s v="WO066159966"/>
    <m/>
    <m/>
    <m/>
    <n v="110.388608"/>
    <n v="-7.7113471999999996"/>
    <s v="|MC80063|MYIA-070181770758/POI/WILLIAM MAHARDIKA DARLIUS/087838403677/rarautha85@gmail.com"/>
    <s v="MYIB_ASSISTANT"/>
    <m/>
    <m/>
    <m/>
    <m/>
    <m/>
    <m/>
    <m/>
    <m/>
    <s v="Management Janji"/>
    <s v="2026-10-11 11:00:00 | M Janji : 11 oktober 2026 jam Pasang : 08.00 - 13.00 Note : hubungi pelanggan jika ingin kelokasi"/>
    <s v="FCC"/>
    <d v="2026-10-10T14:25:05"/>
    <d v="2026-10-11T11:00:00"/>
    <s v="Kendala Lainnya"/>
    <s v="REVOKE"/>
    <s v="KENTUNGAN"/>
    <s v="NO ADDON"/>
    <m/>
    <s v="Follow Up Revoke Completed, New Order ID : SC1002634245"/>
    <s v="HSI Bisnis Basic Promo Hari Pelanggan Nasional PSB 70% - 50 Mbps"/>
    <s v="INDIBIZ"/>
    <m/>
    <m/>
    <d v="2026-10-11T11:00:00"/>
    <s v="2026-10-11 11:00:00 | M Janji : 11 oktober 2026 jam Pasang : 08.00 - 13.00 Note : hubungi pelanggan jika ingin kelokasi"/>
    <m/>
    <m/>
    <m/>
    <e v="#NUM!"/>
    <e v="#NUM!"/>
    <x v="1"/>
    <x v="7"/>
  </r>
  <r>
    <n v="415"/>
    <n v="1002630963"/>
    <n v="3"/>
    <x v="2"/>
    <n v="4"/>
    <s v="YOGYAKARTA"/>
    <s v="INNER - YOGYA JATENG SELATAN"/>
    <s v="KEN"/>
    <s v="REG"/>
    <s v="AO"/>
    <s v="NEW SALES"/>
    <s v="1P INET"/>
    <s v="102 | FOLLOW UP COMPLETED"/>
    <s v="RBS-Regional 3"/>
    <d v="2026-10-10T14:02:48"/>
    <d v="2026-10-13T10:40:48"/>
    <n v="69407926"/>
    <m/>
    <n v="146130139356"/>
    <s v="ASTANA PROPERTY 6"/>
    <s v="ODP-KEN-FAW/137 FAW/D02/137.01"/>
    <s v="WO066159050"/>
    <m/>
    <m/>
    <m/>
    <n v="110.388608"/>
    <n v="-7.7113471999999996"/>
    <s v="|MC80063|MYIA-029341772000/POI/WILLIAM MAHARDIKA DARLIUS/087838403677/rarautha85@gmail.com"/>
    <s v="MYIB_ASSISTANT"/>
    <m/>
    <m/>
    <m/>
    <m/>
    <m/>
    <m/>
    <m/>
    <m/>
    <s v="Management Janji"/>
    <s v="2026-10-11 11:00:00 | Nama PIC : Ibu Rara No HP : 087838403677 No Alt : - M Janji : 11 Oktober  2026 Jam Pasang : Pagi / Siang Note : hubungi pelanggan jika ingin kelokasi "/>
    <s v="FCC"/>
    <d v="2026-10-10T14:10:15"/>
    <d v="2026-10-11T11:00:00"/>
    <s v="Kendala Lainnya"/>
    <s v="REVOKE"/>
    <s v="KENTUNGAN"/>
    <s v="NO ADDON"/>
    <m/>
    <s v="Follow Up Revoke Completed, New Order ID : SC1002634498"/>
    <s v="HSI Bisnis Basic Promo Hari Pelanggan Nasional PSB 70% - 50 Mbps"/>
    <s v="INDIBIZ"/>
    <m/>
    <m/>
    <d v="2026-10-11T11:00:00"/>
    <s v="2026-10-11 11:00:00 | Nama PIC : Ibu Rara No HP : 087838403677 No Alt : - M Janji : 11 Oktober  2026 Jam Pasang : Pagi / Siang Note : hubungi pelanggan jika ingin kelokasi "/>
    <m/>
    <m/>
    <m/>
    <e v="#NUM!"/>
    <e v="#NUM!"/>
    <x v="1"/>
    <x v="7"/>
  </r>
  <r>
    <n v="416"/>
    <n v="1002630639"/>
    <n v="3"/>
    <x v="2"/>
    <n v="4"/>
    <s v="YOGYAKARTA"/>
    <s v="INNER - YOGYA JATENG SELATAN"/>
    <s v="KEN"/>
    <s v="REG"/>
    <s v="AO"/>
    <s v="NEW SALES"/>
    <s v="1P INET"/>
    <s v="102 | FOLLOW UP COMPLETED"/>
    <s v="RBS-Regional 3"/>
    <d v="2026-10-10T09:16:35"/>
    <d v="2026-10-11T13:13:04"/>
    <n v="69407735"/>
    <m/>
    <n v="146130139351"/>
    <s v="PT. SISY RITEL INDONESIA"/>
    <s v="ODP-KEN-FBB/068 FBB/D01/068.01"/>
    <s v="WO066135393"/>
    <m/>
    <m/>
    <m/>
    <n v="110.378162435485"/>
    <n v="-7.7328022168811898"/>
    <s v="|MC80067|MYIA-020424648483/POI/SUPRIHATIN/085179843181/purchasinglapissultanjgj@gmail.com"/>
    <s v="MYIB_ASSISTANT"/>
    <m/>
    <m/>
    <m/>
    <m/>
    <m/>
    <m/>
    <m/>
    <m/>
    <s v="Management Janji"/>
    <s v="2026-10-11 08:00:00 | Nama : NOVITA No HP :085179843181 No Alternatif : M Janji : 11/10/2026 Jam Pasang : Pagi NoteÃ‚Â :  Hubungi terlebih dahulu sebelum ke lokasi"/>
    <s v="FCC"/>
    <d v="2026-10-10T09:40:08"/>
    <d v="2026-10-11T08:00:00"/>
    <m/>
    <s v="REVOKE"/>
    <s v="KENTUNGAN"/>
    <s v="NO ADDON"/>
    <m/>
    <s v="Follow Up Revoke Completed, New Order ID : SC1002631597"/>
    <s v="HSI Bisnis Basic Promo Hari Pelanggan Nasional PSB 70% - 50 Mbps"/>
    <s v="INDIBIZ"/>
    <m/>
    <m/>
    <d v="2026-10-11T08:00:00"/>
    <s v="2026-10-11 08:00:00 | Nama : NOVITA No HP :085179843181 No Alternatif : M Janji : 11/10/2026 Jam Pasang : Pagi NoteÃ‚Â :  Hubungi terlebih dahulu sebelum ke lokasi"/>
    <m/>
    <m/>
    <m/>
    <e v="#NUM!"/>
    <e v="#NUM!"/>
    <x v="1"/>
    <x v="7"/>
  </r>
  <r>
    <n v="417"/>
    <n v="1002630984"/>
    <n v="3"/>
    <x v="2"/>
    <n v="4"/>
    <s v="YOGYAKARTA"/>
    <s v="INNER - YOGYA JATENG SELATAN"/>
    <s v="KEN"/>
    <s v="REG"/>
    <s v="AO"/>
    <s v="NEW SALES"/>
    <s v="1P INET"/>
    <s v="7 | OSS - PROVISIONING ISSUED"/>
    <s v="RBS-Regional 3"/>
    <d v="2026-10-10T14:19:40"/>
    <d v="2026-10-12T08:05:42"/>
    <n v="69407924"/>
    <m/>
    <n v="146130139359"/>
    <s v="URBAN HOMESTAY"/>
    <s v="ODP-KEN-FBH/055 FBH/D05/055.01"/>
    <s v="WO066160172"/>
    <m/>
    <m/>
    <m/>
    <n v="110.3843134"/>
    <n v="-7.7488346000000003"/>
    <s v="|MN02703|MYIA-040977495416/POI/Deilon Joudy/082142501415/deilongg11@gmai.com"/>
    <s v="MYIB_ASSISTANT"/>
    <m/>
    <m/>
    <m/>
    <m/>
    <m/>
    <m/>
    <m/>
    <m/>
    <s v="Management Janji"/>
    <s v="2026-10-12 08:00:00 | Nama PIC : Bp Deilon No HP : 082142501415 No Alt : - M Janji : 12 Oktober  2026 Jam Pasang : Pagi / Siang Note : hubungi pelanggan jika ingin kelokasi "/>
    <s v="FCC"/>
    <d v="2026-10-10T14:25:05"/>
    <d v="2026-10-12T08:00:00"/>
    <m/>
    <s v="PI"/>
    <s v="KENTUNGAN"/>
    <s v="NO ADDON"/>
    <m/>
    <s v="Provisioning Issued"/>
    <s v="HSI Bisnis Promo Hari Pelanggan Nasional PSB 70% - 150 Mbps"/>
    <s v="INDIBIZ"/>
    <m/>
    <m/>
    <d v="2026-10-12T08:00:00"/>
    <s v="2026-10-12 08:00:00 | Nama PIC : Bp Deilon No HP : 082142501415 No Alt : - M Janji : 12 Oktober  2026 Jam Pasang : Pagi / Siang Note : hubungi pelanggan jika ingin kelokasi "/>
    <m/>
    <m/>
    <m/>
    <e v="#NUM!"/>
    <e v="#NUM!"/>
    <x v="1"/>
    <x v="7"/>
  </r>
  <r>
    <n v="418"/>
    <n v="1002619607"/>
    <n v="3"/>
    <x v="2"/>
    <n v="4"/>
    <s v="YOGYAKARTA"/>
    <s v="INNER - YOGYA JATENG SELATAN"/>
    <s v="KEN"/>
    <s v="REG"/>
    <s v="AO"/>
    <s v="NEW SALES"/>
    <s v="1P INET"/>
    <s v="98 | OSS - CANCEL COMPLETE"/>
    <s v="RBS-Regional 3"/>
    <d v="2026-10-02T11:46:35"/>
    <d v="2026-10-05T11:02:21"/>
    <n v="69402988"/>
    <m/>
    <n v="146130139222"/>
    <s v="CV SUMBER KARYA INOVATIF / EPSON"/>
    <s v="ODP-KEN-FAS/04 FAS/D01/07.04"/>
    <s v="WO065565007"/>
    <m/>
    <m/>
    <m/>
    <n v="110.4014988"/>
    <n v="-7.7561086000000001"/>
    <s v="|MC80054|MYIA-053435376186/POI/EKO SULISTIO/08882954420/lathiffinsayyid17@gmail.com"/>
    <s v="MYIB_ASSISTANT"/>
    <m/>
    <m/>
    <m/>
    <m/>
    <m/>
    <m/>
    <m/>
    <m/>
    <s v="Management Janji"/>
    <s v="2026-10-03 11:00:00 | Jam Pemasangan : siang Tanggal Pemasangan :03/10/2026 Info Tambahan : Hubungi pelanggan sebelum datang ke lokasi"/>
    <s v="FCC"/>
    <d v="2026-02-10T12:10:44"/>
    <d v="2026-10-03T11:00:00"/>
    <s v="Kendala Pelanggan"/>
    <s v="CANCEL"/>
    <s v="KENTUNGAN"/>
    <s v="NO ADDON"/>
    <m/>
    <s v="Cancel Completed"/>
    <s v="HSI Bisnis PSB 70% - 300 Mbps"/>
    <s v="INDIBIZ"/>
    <m/>
    <m/>
    <d v="2026-10-03T11:00:00"/>
    <s v="2026-10-03 11:00:00 | Jam Pemasangan : siang Tanggal Pemasangan :03/10/2026 Info Tambahan : Hubungi pelanggan sebelum datang ke lokasi"/>
    <m/>
    <m/>
    <m/>
    <e v="#NUM!"/>
    <e v="#NUM!"/>
    <x v="1"/>
    <x v="7"/>
  </r>
  <r>
    <n v="419"/>
    <n v="1002617775"/>
    <n v="3"/>
    <x v="2"/>
    <n v="4"/>
    <s v="YOGYAKARTA"/>
    <s v="INNER - YOGYA JATENG SELATAN"/>
    <s v="KBU"/>
    <s v="REG"/>
    <s v="AO"/>
    <s v="NEW SALES"/>
    <m/>
    <s v="Completed (PS)"/>
    <s v="RBS-Regional 3"/>
    <d v="2026-10-01T12:57:29"/>
    <d v="2026-10-01T15:49:17"/>
    <n v="69400815"/>
    <m/>
    <n v="143113104149"/>
    <s v="PT. SEMANGAT INOVASI ANAK BANGSA"/>
    <s v="ODP-KBU-FHA/073"/>
    <s v="WO065488717"/>
    <m/>
    <m/>
    <m/>
    <n v="110.3636611"/>
    <n v="-7.7659193999999996"/>
    <s v="|MB00452|/EURICO JORDAN HAMBALI/8111901993/8111901993/finance.psds@gmail.com"/>
    <s v="B2B Partner Management (PM)"/>
    <m/>
    <m/>
    <m/>
    <m/>
    <m/>
    <m/>
    <m/>
    <m/>
    <s v="Management Janji"/>
    <s v="2026-09-30 11:00:00|Nama : BP EURICO JORDAN HAMBALI   No Hp : 08111901993  No Alt :   Tgl Pemasangan : 30 September 2026  Interval : SIANG  Note : Hubungi pelanggan terlebih dahulu|40971402|MYDITA"/>
    <s v="FCC"/>
    <d v="2026-01-10T13:25:24"/>
    <m/>
    <m/>
    <s v="PS"/>
    <s v="X"/>
    <s v="NO ADDON"/>
    <n v="2026100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1T07:00:00"/>
    <s v="2026-09-30 11:00:00|Nama : BP EURICO JORDAN HAMBALI   No Hp : 08111901993  No Alt :   Tgl Pemasangan : 30 September 2026  Interval : SIANG  Note : Hubungi pelanggan terlebih dahulu|40971402|MYDITA"/>
    <n v="2026"/>
    <n v="10"/>
    <n v="1"/>
    <d v="2026-10-01T00:00:00"/>
    <n v="-0.29166666666424135"/>
    <x v="0"/>
    <x v="7"/>
  </r>
  <r>
    <n v="420"/>
    <n v="1002620627"/>
    <n v="3"/>
    <x v="2"/>
    <n v="4"/>
    <s v="YOGYAKARTA"/>
    <s v="INNER - YOGYA JATENG SELATAN"/>
    <s v="KBU"/>
    <s v="REG"/>
    <s v="AO"/>
    <s v="NEW SALES"/>
    <s v="1P INET"/>
    <s v="Completed (PS)"/>
    <s v="RBS-Regional 3"/>
    <d v="2026-10-02T18:13:35"/>
    <d v="2026-10-04T06:59:48"/>
    <n v="69403389"/>
    <m/>
    <n v="146113147717"/>
    <s v="akademi ingatan gajah"/>
    <s v="ODP-KBU-FDZ/055"/>
    <s v="WO065608152"/>
    <m/>
    <m/>
    <m/>
    <n v="110.372945528836"/>
    <n v="-7.7803581842852303"/>
    <s v="|MB00449|MYIA-020840736035/POI/ibu/087786432014/ingatangajahana@gmail.com"/>
    <s v="MYIB_ASSISTANT"/>
    <m/>
    <m/>
    <m/>
    <m/>
    <m/>
    <m/>
    <m/>
    <m/>
    <s v="Management Janji"/>
    <s v="2026-10-03 15:00:00 | telp :087786432014 Jam pemasangan :pagi / siang 03/10/2026 Info Tambahan : Hubungi pelanggan dulu sebelum ke lokasi terimakasih "/>
    <s v="FCC"/>
    <d v="2026-02-10T18:25:18"/>
    <d v="2026-10-03T15:00:00"/>
    <m/>
    <s v="PS"/>
    <s v="X"/>
    <s v="NO ADDON"/>
    <n v="20261004"/>
    <s v="Completed"/>
    <s v="HSI Bisnis Promo Hari Pelanggan Nasional PSB 70% - 50 Mbps"/>
    <s v="INDIBIZ"/>
    <m/>
    <m/>
    <d v="2026-10-03T15:00:00"/>
    <s v="2026-10-03 15:00:00 | telp :087786432014 Jam pemasangan :pagi / siang 03/10/2026 Info Tambahan : Hubungi pelanggan dulu sebelum ke lokasi terimakasih "/>
    <n v="2026"/>
    <n v="10"/>
    <n v="4"/>
    <d v="2026-10-04T00:00:00"/>
    <n v="0.375"/>
    <x v="0"/>
    <x v="7"/>
  </r>
  <r>
    <n v="421"/>
    <n v="1002622168"/>
    <n v="3"/>
    <x v="2"/>
    <n v="4"/>
    <s v="YOGYAKARTA"/>
    <s v="INNER - YOGYA JATENG SELATAN"/>
    <s v="KBU"/>
    <s v="REG"/>
    <s v="AO"/>
    <s v="NEW SALES"/>
    <m/>
    <s v="Completed (PS)"/>
    <s v="RBS-Regional 3"/>
    <d v="2026-10-05T11:27:26"/>
    <d v="2026-10-05T15:40:33"/>
    <n v="69403630"/>
    <m/>
    <n v="146113147730"/>
    <s v="KOST ANITYAH PUTRI"/>
    <s v="ODP-KBU-FGF/025"/>
    <s v="WO065758524"/>
    <m/>
    <m/>
    <m/>
    <n v="110.365796769173"/>
    <n v="-7.7612480389433003"/>
    <s v="|MC80054|MYIA-024002689971/POI/GERI SEPTIAN/081556624577/anityahputri007@gmail.com"/>
    <s v="Sales Profesional"/>
    <m/>
    <m/>
    <m/>
    <m/>
    <m/>
    <m/>
    <m/>
    <m/>
    <s v="Management Janji"/>
    <s v="2026-10-04 11:00:00 | Nama : BP GERI SEPTIAN   No Hp : 082241015064  No Alt : 081556624577  Tgl Pemasangan : 04 Oktober 2026  Interval : PAGI   Note : Hubungi pelanggan terlebih dahulu"/>
    <s v="FCC"/>
    <d v="2026-05-10T11:40:04"/>
    <m/>
    <m/>
    <s v="PS"/>
    <s v="X"/>
    <s v="NO ADDON"/>
    <n v="202610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5T07:00:00"/>
    <s v="2026-10-04 11:00:00 | Nama : BP GERI SEPTIAN   No Hp : 082241015064  No Alt : 081556624577  Tgl Pemasangan : 04 Oktober 2026  Interval : PAGI   Note : Hubungi pelanggan terlebih dahulu"/>
    <n v="2026"/>
    <n v="10"/>
    <n v="5"/>
    <d v="2026-10-05T00:00:00"/>
    <n v="-0.29166666666424135"/>
    <x v="0"/>
    <x v="7"/>
  </r>
  <r>
    <n v="422"/>
    <n v="1002623543"/>
    <n v="3"/>
    <x v="2"/>
    <n v="4"/>
    <s v="YOGYAKARTA"/>
    <s v="INNER - YOGYA JATENG SELATAN"/>
    <s v="KBU"/>
    <s v="REG"/>
    <s v="AO"/>
    <s v="NEW SALES"/>
    <m/>
    <s v="Completed (PS)"/>
    <s v="RBS-Regional 3"/>
    <d v="2026-10-06T09:12:02"/>
    <d v="2026-10-07T15:07:06"/>
    <n v="69404725"/>
    <m/>
    <n v="146113147780"/>
    <s v="HOTEL PULANG KE UTARA 10A02"/>
    <s v="ODP-KBU-FDR/125"/>
    <s v="WO065843057"/>
    <m/>
    <m/>
    <m/>
    <n v="110.38149660000001"/>
    <n v="-7.7583415999999996"/>
    <s v="AMRBS/965966/DINA MENTARI/R3/YOGYAKARTA/PSB HSI BISNIS 1S 50 MBPS PROMO HUT TELKOM 1:1/MUHAMAD SIDIK/085743770774/it.uttara@gmail.com"/>
    <s v="Account Manager"/>
    <m/>
    <m/>
    <m/>
    <m/>
    <m/>
    <m/>
    <m/>
    <m/>
    <s v="Management Janji"/>
    <s v="2026-10-08 08:00:00|Jam pemasangan : 12.00 Info Tambahan : Hubungi pelanggan dulu sebelum ke lokasi terimakasih |40951381|MYDITA"/>
    <s v="FCC"/>
    <d v="2026-06-10T09:25:04"/>
    <d v="2026-10-08T08:00:00"/>
    <m/>
    <s v="PS"/>
    <s v="X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8:00:00"/>
    <s v="2026-10-08 08:00:00|Jam pemasangan : 12.00 Info Tambahan : Hubungi pelanggan dulu sebelum ke lokasi terimakasih |40951381|MYDITA"/>
    <n v="2026"/>
    <n v="10"/>
    <n v="7"/>
    <d v="2026-10-07T00:00:00"/>
    <n v="-1.3333333333357587"/>
    <x v="0"/>
    <x v="7"/>
  </r>
  <r>
    <n v="423"/>
    <n v="1002626628"/>
    <n v="3"/>
    <x v="2"/>
    <n v="4"/>
    <s v="YOGYAKARTA"/>
    <s v="INNER - YOGYA JATENG SELATAN"/>
    <s v="KBU"/>
    <s v="REG"/>
    <s v="AO"/>
    <s v="NEW SALES"/>
    <s v="2P INET + VOICE"/>
    <s v="Completed (PS)"/>
    <s v="RBS-Regional 3"/>
    <d v="2026-10-07T15:44:36"/>
    <d v="2026-10-09T17:21:55"/>
    <n v="69406025"/>
    <n v="2742250851"/>
    <n v="146113147791"/>
    <s v="PT. WILL CORP INDONESIA"/>
    <s v="ODP-KBU-FHA/021"/>
    <s v="WO065953817"/>
    <m/>
    <m/>
    <m/>
    <n v="110.3616208"/>
    <n v="-7.7663930999999904"/>
    <s v="|MN00109|MYIA-060802628620/POI/NURKHAMID/085173306144/khamidn688@gmail.com"/>
    <s v="MYIB_ASSISTANT"/>
    <m/>
    <m/>
    <m/>
    <m/>
    <m/>
    <m/>
    <m/>
    <m/>
    <s v="Management Janji"/>
    <s v="2026-10-10 08:00:00 | Tanggal: 8/10/2026 Jam Pasang: 08.00 - 12.00 Note: Hubungi sebelum ke lokasi, terimakasih. "/>
    <s v="FCC"/>
    <d v="2026-07-10T15:55:12"/>
    <d v="2026-10-10T08:00:00"/>
    <m/>
    <s v="PS"/>
    <s v="X"/>
    <s v="NO ADDON"/>
    <n v="20261009"/>
    <s v="Completed"/>
    <s v="HSI Bisnis Bundling Phone PSB 70% - Free 800 Menit - 100 Mbps"/>
    <s v="INDIBIZ"/>
    <m/>
    <m/>
    <d v="2026-10-10T08:00:00"/>
    <s v="2026-10-10 08:00:00 | Tanggal: 8/10/2026 Jam Pasang: 08.00 - 12.00 Note: Hubungi sebelum ke lokasi, terimakasih. "/>
    <n v="2026"/>
    <n v="10"/>
    <n v="9"/>
    <d v="2026-10-09T00:00:00"/>
    <n v="-1.3333333333357587"/>
    <x v="0"/>
    <x v="7"/>
  </r>
  <r>
    <n v="424"/>
    <n v="1002631696"/>
    <n v="3"/>
    <x v="2"/>
    <n v="4"/>
    <s v="YOGYAKARTA"/>
    <s v="INNER - YOGYA JATENG SELATAN"/>
    <s v="KBU"/>
    <s v="REG"/>
    <s v="AO"/>
    <s v="NEW SALES"/>
    <m/>
    <s v="Completed (PS)"/>
    <s v="RBS-Regional 3"/>
    <d v="2026-10-11T15:48:54"/>
    <d v="2026-10-11T17:08:15"/>
    <n v="69407736"/>
    <m/>
    <n v="146113147850"/>
    <s v="KAYABALI VILLAGE"/>
    <s v="ODP-KBU-FGH/073"/>
    <s v="WO066210566"/>
    <m/>
    <m/>
    <m/>
    <n v="110.358397341128"/>
    <n v="-7.7609293220517301"/>
    <s v="|MN00277|MYIA-056258446917/POI/Eka Kartika Sari/082322423299/kayabalivilla@gmail.com"/>
    <s v="Sales Profesional"/>
    <m/>
    <m/>
    <m/>
    <m/>
    <m/>
    <m/>
    <m/>
    <m/>
    <s v="Management Janji"/>
    <s v="2026-10-12 08:00:00 | Jam Pemasangan : 08:00 - 12.00  Tanggal Pemasangan : SABTU 10 OKTOBER 2026  Info Tambahan : Hubungi pelanggan sebelum datang ke lokasi  "/>
    <s v="FCC"/>
    <d v="2026-11-10T15:55:33"/>
    <m/>
    <m/>
    <s v="PS"/>
    <s v="X"/>
    <s v="NO ADDON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07:00:00"/>
    <s v="2026-10-12 08:00:00 | Jam Pemasangan : 08:00 - 12.00  Tanggal Pemasangan : SABTU 10 OKTOBER 2026  Info Tambahan : Hubungi pelanggan sebelum datang ke lokasi  "/>
    <n v="2026"/>
    <n v="10"/>
    <n v="11"/>
    <d v="2026-10-11T00:00:00"/>
    <n v="-0.29166666666424135"/>
    <x v="0"/>
    <x v="7"/>
  </r>
  <r>
    <n v="425"/>
    <n v="1002633244"/>
    <n v="3"/>
    <x v="2"/>
    <n v="4"/>
    <s v="YOGYAKARTA"/>
    <s v="INNER - YOGYA JATENG SELATAN"/>
    <s v="KBU"/>
    <s v="REG"/>
    <s v="AO"/>
    <s v="NEW SALES"/>
    <s v="1P INET"/>
    <s v="Completed (PS)"/>
    <s v="RBS-Regional 3"/>
    <d v="2026-10-12T14:47:35"/>
    <d v="2026-10-14T05:57:54"/>
    <n v="69408763"/>
    <m/>
    <n v="146113147887"/>
    <s v="PT LAKU6 ONLINE INDONESIA"/>
    <s v="ODP-KBU-FDT/60"/>
    <s v="WO066266859"/>
    <m/>
    <m/>
    <m/>
    <n v="110.379432147955"/>
    <n v="-7.7639174972430496"/>
    <s v="|MN01672|MYIA-000278151057/POI/Adry Mukhlisin/081212465095/adry.mukhlisin@laku6.com"/>
    <s v="MYIB_ASSISTANT"/>
    <m/>
    <m/>
    <m/>
    <m/>
    <m/>
    <m/>
    <m/>
    <m/>
    <s v="Management Janji"/>
    <s v="2026-10-14 11:00:00 | Nama PIC : Bp Adry No Hp : 081212465095 Alt : - Manja : 14 Okt 2026 Jam : Pagi / Siang Note : Hubungi pelanggan terlebih dahulu"/>
    <s v="FCC"/>
    <d v="2026-12-10T15:25:51"/>
    <d v="2026-10-14T11:00:00"/>
    <m/>
    <s v="PS"/>
    <s v="X"/>
    <s v="OCA"/>
    <n v="20261014"/>
    <s v="Completed"/>
    <s v="HSI Bisnis Bundling OCA Breach Checker Promo 2026 Dual Band PSB 70% - 100 Mbps"/>
    <s v="INDIBIZ"/>
    <m/>
    <m/>
    <d v="2026-10-14T11:00:00"/>
    <s v="2026-10-14 11:00:00 | Nama PIC : Bp Adry No Hp : 081212465095 Alt : - Manja : 14 Okt 2026 Jam : Pagi / Siang Note : Hubungi pelanggan terlebih dahulu"/>
    <n v="2026"/>
    <n v="10"/>
    <n v="14"/>
    <d v="2026-10-14T00:00:00"/>
    <n v="-0.45833333333575865"/>
    <x v="0"/>
    <x v="7"/>
  </r>
  <r>
    <n v="426"/>
    <n v="1002636791"/>
    <n v="3"/>
    <x v="2"/>
    <n v="4"/>
    <s v="YOGYAKARTA"/>
    <s v="INNER - YOGYA JATENG SELATAN"/>
    <s v="KBU"/>
    <s v="REG"/>
    <s v="AO"/>
    <s v="NEW SALES"/>
    <m/>
    <s v="Completed (PS)"/>
    <s v="RBS-Regional 3"/>
    <d v="2026-10-14T13:29:52"/>
    <d v="2026-10-15T12:31:33"/>
    <n v="69388325"/>
    <m/>
    <n v="146113147901"/>
    <s v="Synergy Efficiency Solutions"/>
    <s v="ODP-KBU-FHF/002"/>
    <s v="WO066405825"/>
    <m/>
    <m/>
    <m/>
    <n v="110.36719650000001"/>
    <n v="-7.7909848000000004"/>
    <s v="|MB00503|MYIA-082043056826/POI/bapak/089626900317/caroline@synergy.id"/>
    <s v="MYDIGIBIZPARTNER"/>
    <m/>
    <m/>
    <m/>
    <m/>
    <m/>
    <m/>
    <m/>
    <m/>
    <s v="Management Janji"/>
    <s v="2026-09-14 11:00:00 | Nama PIC:  BU CAROLINE   No HP: 089626900317  Alt:  Tanggal: 14/9/2026  Jam Pasang: Siang  Note: Hubungi sebelum ke lokasi, terimakasih."/>
    <s v="FCC"/>
    <s v="14-10-2026 13:39:48"/>
    <m/>
    <m/>
    <s v="PS"/>
    <s v="X"/>
    <s v="NO ADDON"/>
    <n v="202610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4T07:00:00"/>
    <s v="2026-09-14 11:00:00 | Nama PIC:  BU CAROLINE   No HP: 089626900317  Alt:  Tanggal: 14/9/2026  Jam Pasang: Siang  Note: Hubungi sebelum ke lokasi, terimakasih."/>
    <n v="2026"/>
    <n v="10"/>
    <n v="15"/>
    <d v="2026-10-15T00:00:00"/>
    <n v="0.70833333333575865"/>
    <x v="0"/>
    <x v="7"/>
  </r>
  <r>
    <n v="427"/>
    <n v="1002621010"/>
    <n v="3"/>
    <x v="2"/>
    <n v="4"/>
    <s v="YOGYAKARTA"/>
    <s v="INNER - YOGYA JATENG SELATAN"/>
    <s v="KBU"/>
    <s v="REG"/>
    <s v="AO"/>
    <s v="NEW SALES"/>
    <s v="1P INET"/>
    <s v="102 | FOLLOW UP COMPLETED"/>
    <s v="RBS-Regional 3"/>
    <d v="2026-10-03T13:47:35"/>
    <d v="2026-10-05T11:27:26"/>
    <n v="69403630"/>
    <m/>
    <n v="146113147714"/>
    <s v="KOST ANITYAH PUTRI"/>
    <s v="ODP-KBU-FGF/095 FGF/D05/095.01"/>
    <s v="WO065653345"/>
    <m/>
    <m/>
    <m/>
    <n v="110.36532459999999"/>
    <n v="-7.7608699999999997"/>
    <s v="|MC80054|MYIA-024002689971/POI/GERI SEPTIAN/081556624577/anityahputri007@gmail.com"/>
    <s v="MYIB_ASSISTANT"/>
    <m/>
    <m/>
    <m/>
    <m/>
    <m/>
    <m/>
    <m/>
    <m/>
    <s v="Management Janji"/>
    <s v="2026-10-04 11:00:00 | Nama : BP GERI SEPTIAN  No Hp : 082241015064 No Alt : 081556624577 Tgl Pemasangan : 04 Oktober 2026 Interval : PAGI  Note : Hubungi pelanggan terlebih dahulu"/>
    <s v="FCC"/>
    <d v="2026-03-10T13:55:43"/>
    <d v="2026-10-04T11:00:00"/>
    <m/>
    <s v="REVOKE"/>
    <s v="X"/>
    <s v="NO ADDON"/>
    <m/>
    <s v="Follow Up Revoke Completed, New Order ID : SC1002622168"/>
    <s v="HSI Bisnis Basic Promo Hari Pelanggan Nasional PSB 70% - 50 Mbps"/>
    <s v="INDIBIZ"/>
    <m/>
    <m/>
    <d v="2026-10-04T11:00:00"/>
    <s v="2026-10-04 11:00:00 | Nama : BP GERI SEPTIAN  No Hp : 082241015064 No Alt : 081556624577 Tgl Pemasangan : 04 Oktober 2026 Interval : PAGI  Note : Hubungi pelanggan terlebih dahulu"/>
    <m/>
    <m/>
    <m/>
    <e v="#NUM!"/>
    <e v="#NUM!"/>
    <x v="1"/>
    <x v="7"/>
  </r>
  <r>
    <n v="428"/>
    <n v="1002630643"/>
    <n v="3"/>
    <x v="2"/>
    <n v="4"/>
    <s v="YOGYAKARTA"/>
    <s v="INNER - YOGYA JATENG SELATAN"/>
    <s v="KBU"/>
    <s v="REG"/>
    <s v="AO"/>
    <s v="NEW SALES"/>
    <s v="1P INET"/>
    <s v="102 | FOLLOW UP COMPLETED"/>
    <s v="RBS-Regional 3"/>
    <d v="2026-10-10T09:19:39"/>
    <d v="2026-10-11T15:48:54"/>
    <n v="69407736"/>
    <m/>
    <n v="146113147838"/>
    <s v="KAYABALI VILLAGE"/>
    <s v="ODP-KBU-FHA/057 FHA/D01/057.01"/>
    <s v="WO066135448"/>
    <m/>
    <m/>
    <m/>
    <n v="110.3581772"/>
    <n v="-7.7597253999999998"/>
    <s v="|MN00277|MYIA-056258446917/POI/Eka Kartika Sari/082322423299/kayabalivilla@gmail.com"/>
    <s v="MYIB_ASSISTANT"/>
    <m/>
    <m/>
    <m/>
    <m/>
    <m/>
    <m/>
    <m/>
    <m/>
    <s v="Management Janji"/>
    <s v="2026-10-12 08:00:00 | Jam Pemasangan : 08:00 - 12.00 Tanggal Pemasangan : SABTU 10 OKTOBER 2026 Info Tambahan : Hubungi pelanggan sebelum datang ke lokasi "/>
    <s v="FCC"/>
    <d v="2026-10-10T09:40:08"/>
    <d v="2026-10-12T08:00:00"/>
    <m/>
    <s v="REVOKE"/>
    <s v="X"/>
    <s v="NO ADDON"/>
    <m/>
    <s v="Follow Up Revoke Completed, New Order ID : SC1002631696"/>
    <s v="HSI Bisnis Khusus Winback PSB 70% - 150 Mbps"/>
    <s v="INDIBIZ"/>
    <m/>
    <m/>
    <d v="2026-10-12T08:00:00"/>
    <s v="2026-10-12 08:00:00 | Jam Pemasangan : 08:00 - 12.00 Tanggal Pemasangan : SABTU 10 OKTOBER 2026 Info Tambahan : Hubungi pelanggan sebelum datang ke lokasi "/>
    <m/>
    <m/>
    <m/>
    <e v="#NUM!"/>
    <e v="#NUM!"/>
    <x v="1"/>
    <x v="7"/>
  </r>
  <r>
    <n v="429"/>
    <n v="1002634358"/>
    <n v="3"/>
    <x v="2"/>
    <n v="4"/>
    <s v="YOGYAKARTA"/>
    <s v="INNER - YOGYA JATENG SELATAN"/>
    <s v="KBU"/>
    <s v="REG"/>
    <s v="AO"/>
    <s v="NEW SALES"/>
    <m/>
    <s v="100 | REVOKE COMPLETED"/>
    <s v="RBS-Regional 3"/>
    <d v="2026-10-13T10:10:28"/>
    <d v="2026-10-14T12:52:14"/>
    <n v="69388325"/>
    <m/>
    <n v="146113147879"/>
    <s v="Synergy Efficiency Solutions"/>
    <s v="ODP-KBU-FBZ/078"/>
    <s v="WO066311379"/>
    <m/>
    <m/>
    <m/>
    <n v="110.36719645812801"/>
    <n v="-7.7909847752985497"/>
    <s v="|MB00503|MYIA-082043056826/POI/bapak/089626900317/caroline@synergy.id"/>
    <s v="MYDIGIBIZPARTNER"/>
    <m/>
    <m/>
    <m/>
    <m/>
    <m/>
    <m/>
    <m/>
    <m/>
    <s v="Management Janji"/>
    <s v="2026-09-14 11:00:00 | Nama PIC:  BU CAROLINE   No HP: 089626900317  Alt:  Tanggal: 14/9/2026  Jam Pasang: Siang  Note: Hubungi sebelum ke lokasi, terimakasih."/>
    <s v="FCC"/>
    <s v="13-10-2026 10:25:29"/>
    <m/>
    <s v="Kendala Pelanggan"/>
    <s v="REVOKE"/>
    <s v="X"/>
    <s v="NO ADDON"/>
    <m/>
    <s v="Revoke 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3T07:00:00"/>
    <s v="2026-09-14 11:00:00 | Nama PIC:  BU CAROLINE   No HP: 089626900317  Alt:  Tanggal: 14/9/2026  Jam Pasang: Siang  Note: Hubungi sebelum ke lokasi, terimakasih."/>
    <m/>
    <m/>
    <m/>
    <e v="#NUM!"/>
    <e v="#NUM!"/>
    <x v="1"/>
    <x v="7"/>
  </r>
  <r>
    <n v="430"/>
    <n v="1002636760"/>
    <n v="3"/>
    <x v="2"/>
    <n v="4"/>
    <s v="YOGYAKARTA"/>
    <s v="INNER - YOGYA JATENG SELATAN"/>
    <s v="KBU"/>
    <s v="REG"/>
    <s v="AO"/>
    <s v="NEW SALES"/>
    <m/>
    <s v="FCC - HD1A - SUBMIT"/>
    <s v="RBS-Regional 3"/>
    <d v="2026-10-14T13:24:28"/>
    <d v="2026-10-14T17:14:32"/>
    <n v="69410119"/>
    <m/>
    <n v="146113147859"/>
    <s v="PT. NATURINDO SURYA NIAGA"/>
    <s v="ODP-KBU-FAF/05"/>
    <s v="WO066430330"/>
    <m/>
    <m/>
    <m/>
    <n v="110.3474184"/>
    <n v="-7.7451913000000001"/>
    <s v="AMRBS/403104/KRISFIAN TRI SAPUTRA/R3/YOGYAKARTA/PSB INDIBIZ PAKET MTC 50MBPS 6 BULAN/RIDWAN SAIFUL MU'MIN/081369245759/ridwan_naturindofresh@gmail.com"/>
    <s v="Amex"/>
    <m/>
    <m/>
    <m/>
    <m/>
    <m/>
    <m/>
    <m/>
    <m/>
    <s v="Management Janji"/>
    <s v="2026-10-15 15:00:00|Tanggal: 15/10/2026 Jam Pasang: Sore Note: Hubungi sebelum ke lokasi, terimakasih.  |40931149|MYDITA"/>
    <s v="FCC"/>
    <s v="14-10-2026 13:39:48"/>
    <m/>
    <m/>
    <s v="FCC"/>
    <s v="X"/>
    <s v="NO ADDON"/>
    <m/>
    <s v="AGREE : Lanjut berlangganan by RIRIN RISNAWATI 40931149|MYDITA"/>
    <s v="- 11_11446;Biaya PSB HSI EBIS Tunai di Depan ~ 11[150000]  - SP_NOSS;SP_NOSS ~ Internet NOSS Multispeed Network[0]  - SP_NOSS;SP_NOSS ~ Internet NOSS Multispeed Network[0]  - E25036;E25036 ~ ES25 - Perangkat ONT MTC 6 Bulan[0]  - E25036~null~104975;E25036"/>
    <s v="INDIBIZ"/>
    <m/>
    <m/>
    <d v="2026-10-15T15:00:00"/>
    <s v="2026-10-15 15:00:00|Tanggal: 15/10/2026 Jam Pasang: Sore Note: Hubungi sebelum ke lokasi, terimakasih.  |40931149|MYDITA"/>
    <m/>
    <m/>
    <m/>
    <e v="#NUM!"/>
    <e v="#NUM!"/>
    <x v="1"/>
    <x v="7"/>
  </r>
  <r>
    <n v="431"/>
    <n v="1002618747"/>
    <n v="3"/>
    <x v="2"/>
    <n v="4"/>
    <s v="YOGYAKARTA"/>
    <s v="BANTUL"/>
    <s v="BTL"/>
    <s v="REG"/>
    <s v="AO"/>
    <s v="NEW SALES"/>
    <s v="1P INET"/>
    <s v="Completed (PS)"/>
    <s v="RBS-Regional 3"/>
    <d v="2026-10-01T17:38:34"/>
    <d v="2026-10-02T11:53:46"/>
    <n v="69402653"/>
    <m/>
    <n v="146129129175"/>
    <s v="SD NEGERI SINDET"/>
    <s v="ODP-BTL-FCD/002 FCD/D01/002.01"/>
    <s v="WO065522722"/>
    <m/>
    <m/>
    <m/>
    <n v="110.388488"/>
    <n v="-7.8944103999999999"/>
    <s v="|MN02579|MYIA-096681019795/POI/FAJAR WULANDARI /085647906630/fajarwulandari15@gmail.com"/>
    <s v="MYIB_ASSISTANT"/>
    <m/>
    <m/>
    <m/>
    <m/>
    <m/>
    <m/>
    <m/>
    <m/>
    <s v="Management Janji"/>
    <s v="2026-10-03 08:00:00 | Jam pemasangan : 12.00 Info Tambahan : Hubungi pelanggan dulu sebelum ke lokasi terimakasih "/>
    <s v="FCC"/>
    <d v="2026-01-10T17:40:21"/>
    <d v="2026-10-03T08:00:00"/>
    <m/>
    <s v="PS"/>
    <s v="X"/>
    <s v="NO ADDON"/>
    <n v="20261002"/>
    <s v="Completed"/>
    <s v="HSI Bisnis Basic Promo Hari Pelanggan Nasional PSB 70% - 75 Mbps"/>
    <s v="INDIBIZ"/>
    <m/>
    <m/>
    <d v="2026-10-03T08:00:00"/>
    <s v="2026-10-03 08:00:00 | Jam pemasangan : 12.00 Info Tambahan : Hubungi pelanggan dulu sebelum ke lokasi terimakasih "/>
    <n v="2026"/>
    <n v="10"/>
    <n v="2"/>
    <d v="2026-10-02T00:00:00"/>
    <n v="-1.3333333333357587"/>
    <x v="0"/>
    <x v="7"/>
  </r>
  <r>
    <n v="432"/>
    <n v="1002623279"/>
    <n v="3"/>
    <x v="2"/>
    <n v="4"/>
    <s v="YOGYAKARTA"/>
    <s v="BANTUL"/>
    <s v="BTL"/>
    <s v="REG"/>
    <s v="AO"/>
    <s v="NEW SALES"/>
    <s v="1P INET"/>
    <s v="Completed (PS)"/>
    <s v="RBS-Regional 3"/>
    <d v="2026-10-05T18:25:36"/>
    <d v="2026-10-06T13:57:00"/>
    <n v="69404619"/>
    <m/>
    <n v="146129129212"/>
    <s v="KOPI PUNCAK RINDU 1"/>
    <s v="ODP-BTL-VAF/124 VAF/D06/124.B"/>
    <s v="WO065807795"/>
    <m/>
    <m/>
    <m/>
    <n v="110.2965112"/>
    <n v="-7.8891610999999999"/>
    <s v="|MC80063|MYIA-027619884970/POI/FERRY IRAWAN/081328132977/ferry977@gmail.com"/>
    <s v="MYIB_ASSISTANT"/>
    <m/>
    <m/>
    <m/>
    <m/>
    <m/>
    <m/>
    <m/>
    <m/>
    <s v="Management Janji"/>
    <s v="2026-10-07 08:00:00 | Jam Pemasangan : 08:00 - 12.00 Tanggal Pemasangan : SELASA 06 OKTOBER 2026 Info Tambahan : Hubungi pelanggan sebelum datang ke lokasi"/>
    <s v="FCC"/>
    <d v="2026-05-10T18:40:39"/>
    <d v="2026-10-07T08:00:00"/>
    <m/>
    <s v="PS"/>
    <s v="X"/>
    <s v="NO ADDON"/>
    <n v="20261006"/>
    <s v="Completed"/>
    <s v="HSI Bisnis Promo Hari Pelanggan Nasional PSB 70% - 300 Mbps"/>
    <s v="INDIBIZ"/>
    <m/>
    <m/>
    <d v="2026-10-07T08:00:00"/>
    <s v="2026-10-07 08:00:00 | Jam Pemasangan : 08:00 - 12.00 Tanggal Pemasangan : SELASA 06 OKTOBER 2026 Info Tambahan : Hubungi pelanggan sebelum datang ke lokasi"/>
    <n v="2026"/>
    <n v="10"/>
    <n v="6"/>
    <d v="2026-10-06T00:00:00"/>
    <n v="-1.3333333333357587"/>
    <x v="0"/>
    <x v="7"/>
  </r>
  <r>
    <n v="433"/>
    <n v="1002625042"/>
    <n v="3"/>
    <x v="2"/>
    <n v="4"/>
    <s v="YOGYAKARTA"/>
    <s v="BANTUL"/>
    <s v="BTL"/>
    <s v="REG"/>
    <s v="AO"/>
    <s v="NEW SALES"/>
    <s v="1P INET"/>
    <s v="Completed (PS)"/>
    <s v="RBS-Regional 3"/>
    <d v="2026-10-06T16:49:35"/>
    <d v="2026-10-07T14:46:41"/>
    <n v="69405347"/>
    <m/>
    <n v="146129129223"/>
    <s v="KOPI PUNCAK RINDU 2"/>
    <s v="ODP-BTL-VAF/124 VAF/D06/124.B"/>
    <s v="WO065882170"/>
    <m/>
    <m/>
    <m/>
    <n v="110.2965112"/>
    <n v="-7.8891610999999999"/>
    <s v="|MC80063|MYIA-014596846341/POI/FERRY IRAWAN/081328132977/ferry977@gmail.com"/>
    <s v="MYIB_ASSISTANT"/>
    <m/>
    <m/>
    <m/>
    <m/>
    <m/>
    <m/>
    <m/>
    <m/>
    <s v="Management Janji"/>
    <s v="2026-10-07 15:00:00 | Waktu pemasangan: 06 oktober 2026 Jam pemasangan : 08.00 - 12.00 Mohon hubungi pelanggan sebelum ke lokasi  Terima kasih "/>
    <s v="FCC"/>
    <d v="2026-06-10T16:55:20"/>
    <d v="2026-10-07T15:00:00"/>
    <m/>
    <s v="PS"/>
    <s v="X"/>
    <s v="NO ADDON"/>
    <n v="20261007"/>
    <s v="Completed"/>
    <s v="HSI Bisnis Promo Hari Pelanggan Nasional PSB 70% - 300 Mbps"/>
    <s v="INDIBIZ"/>
    <m/>
    <m/>
    <d v="2026-10-07T15:00:00"/>
    <s v="2026-10-07 15:00:00 | Waktu pemasangan: 06 oktober 2026 Jam pemasangan : 08.00 - 12.00 Mohon hubungi pelanggan sebelum ke lokasi  Terima kasih "/>
    <n v="2026"/>
    <n v="10"/>
    <n v="7"/>
    <d v="2026-10-07T00:00:00"/>
    <n v="-0.625"/>
    <x v="0"/>
    <x v="7"/>
  </r>
  <r>
    <n v="434"/>
    <n v="1002626005"/>
    <n v="3"/>
    <x v="2"/>
    <n v="4"/>
    <s v="YOGYAKARTA"/>
    <s v="BANTUL"/>
    <s v="BTL"/>
    <s v="REG"/>
    <s v="AO"/>
    <s v="NEW SALES"/>
    <s v="1P INET"/>
    <s v="Completed (PS)"/>
    <s v="RBS-Regional 3"/>
    <d v="2026-10-07T12:44:40"/>
    <d v="2026-10-08T16:05:18"/>
    <n v="69405784"/>
    <m/>
    <n v="146129129230"/>
    <s v="WARMINDO PURNAMA"/>
    <s v="ODP-BTL-FBD/069 FBD/D01/069.01"/>
    <s v="WO065930623"/>
    <m/>
    <m/>
    <m/>
    <n v="110.3523733"/>
    <n v="-7.8519937999999998"/>
    <s v="|MC80066|MYIA-042439520009/POI/CANUTUS CHANDRAMASRI/085196860260/warmindo.purnama.gbn@gmail.com"/>
    <s v="MYIB_ASSISTANT"/>
    <m/>
    <m/>
    <m/>
    <m/>
    <m/>
    <m/>
    <m/>
    <m/>
    <s v="Management Janji"/>
    <s v="2026-10-08 11:00:00 | Tanggal: 8/10/2026 Jam Pasang: 08.00 - 12.00 Note: Hubungi sebelum ke lokasi, terimakasih. "/>
    <s v="FCC"/>
    <d v="2026-07-10T12:55:39"/>
    <d v="2026-10-08T11:00:00"/>
    <m/>
    <s v="PS"/>
    <s v="X"/>
    <s v="NO ADDON"/>
    <n v="20261008"/>
    <s v="Completed"/>
    <s v="HSI Bisnis Promo Hari Pelanggan Nasional PSB 70% - 100 Mbps"/>
    <s v="INDIBIZ"/>
    <m/>
    <m/>
    <d v="2026-10-08T11:00:00"/>
    <s v="2026-10-08 11:00:00 | Tanggal: 8/10/2026 Jam Pasang: 08.00 - 12.00 Note: Hubungi sebelum ke lokasi, terimakasih. "/>
    <n v="2026"/>
    <n v="10"/>
    <n v="8"/>
    <d v="2026-10-08T00:00:00"/>
    <n v="-0.45833333333575865"/>
    <x v="0"/>
    <x v="7"/>
  </r>
  <r>
    <n v="435"/>
    <n v="1002625247"/>
    <n v="3"/>
    <x v="2"/>
    <n v="4"/>
    <s v="YOGYAKARTA"/>
    <s v="BANTUL"/>
    <s v="BTL"/>
    <s v="REG"/>
    <s v="AO"/>
    <s v="NEW SALES"/>
    <s v="1P INET"/>
    <s v="Completed (PS)"/>
    <s v="RBS-Regional 3"/>
    <d v="2026-10-07T07:29:40"/>
    <d v="2026-10-07T16:26:17"/>
    <n v="69405419"/>
    <m/>
    <n v="146129129227"/>
    <s v="KOPI PUNCAK RINDU 3"/>
    <s v="ODP-BTL-VAF/124 VAF/D06/124.B"/>
    <s v="WO065899762"/>
    <m/>
    <m/>
    <m/>
    <n v="110.2965112"/>
    <n v="-7.8891610999999999"/>
    <s v="|MC80063|MYIA-061031061169/POI/FERRY IRAWAN/081328132977/ferry977@gmail.com"/>
    <s v="MYIB_ASSISTANT"/>
    <m/>
    <m/>
    <m/>
    <m/>
    <m/>
    <m/>
    <m/>
    <m/>
    <s v="Management Janji"/>
    <s v="2026-10-08 11:00:00 | Tanggal Pemasangan : 08 Oktober 2026 Jam Pemasangan : 08:00 15:00 Info Tambahan : Hubungi pelanggan dulu sebelum ke lokasi terimakasih"/>
    <s v="FCC"/>
    <d v="2026-07-10T07:40:05"/>
    <d v="2026-10-08T11:00:00"/>
    <m/>
    <s v="PS"/>
    <s v="X"/>
    <s v="NO ADDON"/>
    <n v="20261007"/>
    <s v="Completed"/>
    <s v="HSI Bisnis Promo Hari Pelanggan Nasional PSB 70% - 300 Mbps"/>
    <s v="INDIBIZ"/>
    <m/>
    <m/>
    <d v="2026-10-08T11:00:00"/>
    <s v="2026-10-08 11:00:00 | Tanggal Pemasangan : 08 Oktober 2026 Jam Pemasangan : 08:00 15:00 Info Tambahan : Hubungi pelanggan dulu sebelum ke lokasi terimakasih"/>
    <n v="2026"/>
    <n v="10"/>
    <n v="7"/>
    <d v="2026-10-07T00:00:00"/>
    <n v="-1.4583333333357587"/>
    <x v="0"/>
    <x v="7"/>
  </r>
  <r>
    <n v="436"/>
    <n v="1002627187"/>
    <n v="3"/>
    <x v="2"/>
    <n v="4"/>
    <s v="YOGYAKARTA"/>
    <s v="BANTUL"/>
    <s v="BTL"/>
    <s v="REG"/>
    <s v="AO"/>
    <s v="NEW SALES"/>
    <m/>
    <s v="MIA - INVALID SURVEY"/>
    <s v="RBS-Regional 2"/>
    <d v="2026-10-08T09:19:29"/>
    <d v="2026-10-14T11:44:27"/>
    <n v="69406243"/>
    <m/>
    <n v="146129129240"/>
    <s v="PLANET BAN BANTUL TIRTONIRMOLO"/>
    <s v="ODP-BTL-FBS/053"/>
    <s v="WO066048415"/>
    <m/>
    <m/>
    <m/>
    <n v="110.3228313"/>
    <n v="-7.8909713000000004"/>
    <s v="AMRBS;20010023;AM raffi (WITEL BANDUNG);Dedy Prastyo - 085641454795; HSI Basic 20 Mbps; it.smg.dedy@surganyamotor.co.id"/>
    <s v="Account Manager"/>
    <m/>
    <m/>
    <m/>
    <m/>
    <m/>
    <m/>
    <m/>
    <m/>
    <s v="Management Janji"/>
    <s v="2026-10-15 08:00:00|Nama PIC : Dedy No HP : 085641454795 Alt :  M Janji : 09/10/2026 Jam Pasang : 08.00  - 13:00  NoteÃ‚Â :  hubungi terlebih dahulu sebelum ke lokasi, terima kasih.|40981184|MYDITA"/>
    <s v="FCC"/>
    <d v="2026-08-10T09:25:47"/>
    <d v="2026-10-15T08:00:00"/>
    <m/>
    <s v="SURVEY_NEW_MANJA"/>
    <s v="X"/>
    <s v="NO ADDON"/>
    <m/>
    <s v="MIE - INVALID SURVEY - Bangunan/Perangkat Pelanggan Belum Siap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10-15T08:00:00"/>
    <s v="2026-10-15 08:00:00|Nama PIC : Dedy No HP : 085641454795 Alt :  M Janji : 09/10/2026 Jam Pasang : 08.00  - 13:00  NoteÃ‚Â :  hubungi terlebih dahulu sebelum ke lokasi, terima kasih.|40981184|MYDITA"/>
    <m/>
    <m/>
    <m/>
    <e v="#NUM!"/>
    <e v="#NUM!"/>
    <x v="1"/>
    <x v="7"/>
  </r>
  <r>
    <n v="437"/>
    <n v="1002638357"/>
    <n v="3"/>
    <x v="2"/>
    <n v="4"/>
    <s v="YOGYAKARTA"/>
    <s v="BANTUL"/>
    <s v="BTL"/>
    <s v="REG"/>
    <s v="AO"/>
    <s v="NEW SALES"/>
    <s v="1P INET"/>
    <s v="MIE - SEND SURVEY"/>
    <s v="RBS-Regional 3"/>
    <d v="2026-10-15T12:38:40"/>
    <d v="2026-10-15T12:40:02"/>
    <n v="69410758"/>
    <m/>
    <n v="146129129308"/>
    <s v="PT. ASIH ASAH ASUH INDONESIA"/>
    <s v="ODP-BTL-FBB/009 FBB/D03/009.01"/>
    <s v="WO066472130"/>
    <m/>
    <m/>
    <m/>
    <n v="110.3359592"/>
    <n v="-7.8827464999999997"/>
    <s v="|MC80063|MYIA-021986416011/POI/YENI TRI WAHYUNINGSIH/085194031542/franchisedansalespi@gmail.com"/>
    <s v="MYIB_ASSISTANT"/>
    <m/>
    <m/>
    <m/>
    <m/>
    <m/>
    <m/>
    <m/>
    <m/>
    <s v="Management Janji"/>
    <s v="2026-10-16 15:00:00 | Nama Pic : IBU YENI No Hp Pic : 085194031542 Jam Pemasangan : 08:00 - 12.00 Tanggal Pemasangan : JUMAT 16 OKTOBER 2026 Info Tambahan : Hubungi pelanggan sebelum datang ke lokasi"/>
    <s v="FCC"/>
    <s v="15-10-2026 12:39:59"/>
    <d v="2026-10-16T15:00:00"/>
    <m/>
    <s v="SURVEY_NEW_MANJA"/>
    <s v="X"/>
    <s v="NO ADDON"/>
    <m/>
    <s v="MIE - SEND SURVEY"/>
    <s v="HSI Bisnis Promo Hari Pelanggan Nasional PSB 70% - 100 Mbps"/>
    <s v="INDIBIZ"/>
    <m/>
    <m/>
    <d v="2026-10-16T15:00:00"/>
    <s v="2026-10-16 15:00:00 | Nama Pic : IBU YENI No Hp Pic : 085194031542 Jam Pemasangan : 08:00 - 12.00 Tanggal Pemasangan : JUMAT 16 OKTOBER 2026 Info Tambahan : Hubungi pelanggan sebelum datang ke lokasi"/>
    <m/>
    <m/>
    <m/>
    <e v="#NUM!"/>
    <e v="#NUM!"/>
    <x v="1"/>
    <x v="7"/>
  </r>
  <r>
    <n v="438"/>
    <n v="1002623004"/>
    <n v="3"/>
    <x v="2"/>
    <n v="4"/>
    <s v="YOGYAKARTA"/>
    <s v="BANTUL"/>
    <s v="BTL"/>
    <s v="REG"/>
    <s v="AO"/>
    <s v="NEW SALES"/>
    <m/>
    <s v="CANCEL COMPLETED"/>
    <s v="RBS-Regional 2"/>
    <d v="2026-10-05T15:59:17"/>
    <d v="2026-10-05T17:26:49"/>
    <n v="69404541"/>
    <m/>
    <n v="146129129203"/>
    <s v="PLANET BAN BANTUL TIRTONIRMOLO"/>
    <s v="ODP-BTL-FAA/01"/>
    <m/>
    <m/>
    <m/>
    <m/>
    <n v="110.3443769"/>
    <n v="-7.8467229999999999"/>
    <s v="AMRBS;20010023;AM raffi (WITEL BANDUNG);Dedy Prastyo - 085641454795; HSI Basic 20 Mbps; it.smg.dedy@surganyamotor.co.id"/>
    <s v="Account Manager"/>
    <m/>
    <m/>
    <m/>
    <m/>
    <m/>
    <m/>
    <m/>
    <m/>
    <m/>
    <m/>
    <m/>
    <d v="2026-05-10T16:25:46"/>
    <m/>
    <m/>
    <s v="REJECT_FCC"/>
    <s v="X"/>
    <s v="NO ADDON"/>
    <m/>
    <s v="DECLINE : Decline - Batal Order Muhammad Fauzan Fidhianta 40961370|MYDITA"/>
    <s v="- E23015;E23015 ~ ES23 - Perangkat ONT[0]  - E23015~null~44292;E23015||11||Abodemen 0[0]  - E23015~null~E23015_SWONT;SWONT ~ Biaya Sewa ONT ~ E23015[30000]  - E24058;E24058 ~ ES24 - Paket HSI Bisnis (HSIEF) Khusus Winback[0]  - E24058~null~103819;E24058||"/>
    <s v="INDIBIZ"/>
    <m/>
    <s v="DECLINE : Decline - Batal Order Muhammad Fauzan Fidhianta 40961370|MYDITA"/>
    <m/>
    <m/>
    <m/>
    <m/>
    <m/>
    <e v="#NUM!"/>
    <e v="#NUM!"/>
    <x v="1"/>
    <x v="7"/>
  </r>
  <r>
    <n v="439"/>
    <n v="1002617109"/>
    <n v="3"/>
    <x v="2"/>
    <n v="4"/>
    <s v="YOGYAKARTA"/>
    <s v="SLEMAN"/>
    <s v="GOD"/>
    <s v="REG"/>
    <s v="AO"/>
    <s v="NEW SALES"/>
    <s v="1P INET"/>
    <s v="Completed (PS)"/>
    <s v="RBS-Regional 3"/>
    <d v="2026-10-01T09:34:39"/>
    <d v="2026-10-02T14:24:26"/>
    <n v="69402094"/>
    <m/>
    <n v="146136130327"/>
    <s v="SPPG MARGOLUWIH SEYEGAN"/>
    <s v="ODP-GOD-FBA/020 FBA/D02/020.01"/>
    <s v="WO065464219"/>
    <m/>
    <m/>
    <m/>
    <n v="110.2913688"/>
    <n v="-7.7564986999999999"/>
    <s v="|MC80045|MYIA-016073436654/POI/LUKAS HERUWINDARTO/085713682344/sppgseyegan.kabsleman@gmail.com"/>
    <s v="MYIB_ASSISTANT"/>
    <m/>
    <m/>
    <m/>
    <m/>
    <m/>
    <m/>
    <m/>
    <m/>
    <s v="Management Janji"/>
    <s v="2026-10-02 08:00:00 | M Janji : (02/OKTOBER/2026) jam Pasang : 09:00 Note : hubungi pelanggan jika ingin kelokasi "/>
    <s v="FCC"/>
    <d v="2026-01-10T09:55:47"/>
    <d v="2026-10-02T08:00:00"/>
    <m/>
    <s v="PS"/>
    <s v="X"/>
    <s v="NO ADDON"/>
    <n v="20261002"/>
    <s v="Completed"/>
    <s v="HSI Bisnis Promo Hari Pelanggan Nasional PSB 70% - 100 Mbps"/>
    <s v="INDIBIZ"/>
    <m/>
    <m/>
    <d v="2026-10-02T08:00:00"/>
    <s v="2026-10-02 08:00:00 | M Janji : (02/OKTOBER/2026) jam Pasang : 09:00 Note : hubungi pelanggan jika ingin kelokasi "/>
    <n v="2026"/>
    <n v="10"/>
    <n v="2"/>
    <d v="2026-10-02T00:00:00"/>
    <n v="-0.33333333333575865"/>
    <x v="0"/>
    <x v="7"/>
  </r>
  <r>
    <n v="440"/>
    <n v="1002621359"/>
    <n v="3"/>
    <x v="2"/>
    <n v="4"/>
    <s v="YOGYAKARTA"/>
    <s v="SLEMAN"/>
    <s v="GOD"/>
    <s v="REG"/>
    <s v="AO"/>
    <s v="NEW SALES"/>
    <s v="1P INET"/>
    <s v="Completed (PS)"/>
    <s v="RBS-Regional 3"/>
    <d v="2026-10-04T12:29:40"/>
    <d v="2026-10-05T14:57:57"/>
    <n v="69403875"/>
    <m/>
    <n v="146136130628"/>
    <s v="BENGKEL LAS KETOK MAGIC"/>
    <s v="ODP-GOD-FAG/001 FAG/D01/001.01"/>
    <s v="WO065701809"/>
    <m/>
    <m/>
    <m/>
    <n v="110.273017"/>
    <n v="-7.7166509999999997"/>
    <s v="|MC80047|MYIA-088777032032/POI/safra mikdar hafis/081399971127/harrywaluyo944@gmail.com"/>
    <s v="MYIB_ASSISTANT"/>
    <m/>
    <m/>
    <m/>
    <m/>
    <m/>
    <m/>
    <m/>
    <m/>
    <s v="Management Janji"/>
    <s v="2026-10-05 11:00:00 | Jam pemasangan : 12.00 Info Tambahan : Hubungi pelanggan dulu sebelum ke lokasi terimakasih "/>
    <s v="FCC"/>
    <d v="2026-04-10T12:40:34"/>
    <d v="2026-10-05T11:00:00"/>
    <m/>
    <s v="PS"/>
    <s v="X"/>
    <s v="NO ADDON"/>
    <n v="20261005"/>
    <s v="Completed"/>
    <s v="HSI Bisnis Promo Hari Pelanggan Nasional PSB 70% - 50 Mbps"/>
    <s v="INDIBIZ"/>
    <m/>
    <m/>
    <d v="2026-10-05T11:00:00"/>
    <s v="2026-10-05 11:00:00 | Jam pemasangan : 12.00 Info Tambahan : Hubungi pelanggan dulu sebelum ke lokasi terimakasih "/>
    <n v="2026"/>
    <n v="10"/>
    <n v="5"/>
    <d v="2026-10-05T00:00:00"/>
    <n v="-0.45833333333575865"/>
    <x v="0"/>
    <x v="7"/>
  </r>
  <r>
    <n v="441"/>
    <n v="1002636653"/>
    <n v="3"/>
    <x v="2"/>
    <n v="4"/>
    <s v="YOGYAKARTA"/>
    <s v="SLEMAN"/>
    <s v="GOD"/>
    <s v="REG"/>
    <s v="AO"/>
    <s v="NEW SALES"/>
    <m/>
    <s v="Completed (PS)"/>
    <s v="RBS-Regional 3"/>
    <d v="2026-10-14T12:29:30"/>
    <d v="2026-10-14T16:04:18"/>
    <n v="69407025"/>
    <m/>
    <n v="146136130474"/>
    <s v="KARANG PETSHOP"/>
    <s v="ODP-GOD-VU/052"/>
    <s v="WO066399650"/>
    <m/>
    <m/>
    <m/>
    <n v="110.20796315699"/>
    <n v="-7.7411410422918099"/>
    <s v="|MC80066|MYIA-088987025922/POI/VINA RAHMALA SE/089687146950/vinarahmala20@gmail.com"/>
    <s v="Sales Profesional"/>
    <m/>
    <m/>
    <m/>
    <m/>
    <m/>
    <m/>
    <m/>
    <m/>
    <s v="Management Janji"/>
    <s v="2026-10-10 08:00:00 | Jam Pemasangan : 08:00 - 12.00  Tanggal Pemasangan : SABTU 10 OKTOBER 2026  Info Tambahan : Hubungi pelanggan sebelum datang ke lokasi  "/>
    <s v="FCC"/>
    <s v="14-10-2026 12:40:20"/>
    <m/>
    <m/>
    <s v="PS"/>
    <s v="X"/>
    <s v="NO ADDON"/>
    <n v="2026101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4T07:00:00"/>
    <s v="2026-10-10 08:00:00 | Jam Pemasangan : 08:00 - 12.00  Tanggal Pemasangan : SABTU 10 OKTOBER 2026  Info Tambahan : Hubungi pelanggan sebelum datang ke lokasi  "/>
    <n v="2026"/>
    <n v="10"/>
    <n v="14"/>
    <d v="2026-10-14T00:00:00"/>
    <n v="-0.29166666666424135"/>
    <x v="0"/>
    <x v="7"/>
  </r>
  <r>
    <n v="442"/>
    <n v="1002628835"/>
    <n v="3"/>
    <x v="2"/>
    <n v="4"/>
    <s v="YOGYAKARTA"/>
    <s v="SLEMAN"/>
    <s v="GOD"/>
    <s v="REG"/>
    <s v="AO"/>
    <s v="NEW SALES"/>
    <s v="1P INET"/>
    <s v="102 | FOLLOW UP COMPLETED"/>
    <s v="RBS-Regional 3"/>
    <d v="2026-10-09T08:53:40"/>
    <d v="2026-10-14T12:29:29"/>
    <n v="69407025"/>
    <m/>
    <n v="146136130668"/>
    <s v="KARANG PETSHOP"/>
    <s v="ODP-GOD-VU/052 VU/D05/052.B"/>
    <s v="WO066061966"/>
    <m/>
    <m/>
    <m/>
    <n v="110.207413"/>
    <n v="-7.7409080000000001"/>
    <s v="|MC80066|MYIA-088987025922/POI/VINA RAHMALA SE/089687146950/vinarahmala20@gmail.com"/>
    <s v="MYIB_ASSISTANT"/>
    <m/>
    <m/>
    <m/>
    <m/>
    <m/>
    <m/>
    <m/>
    <m/>
    <s v="Management Janji"/>
    <s v="2026-10-10 08:00:00 | Jam Pemasangan : 08:00 - 12.00 Tanggal Pemasangan : SABTU 10 OKTOBER 2026 Info Tambahan : Hubungi pelanggan sebelum datang ke lokasi "/>
    <s v="FCC"/>
    <d v="2026-09-10T08:55:53"/>
    <d v="2026-10-10T08:00:00"/>
    <s v="Kendala Lainnya"/>
    <s v="REVOKE"/>
    <s v="X"/>
    <s v="NO ADDON"/>
    <m/>
    <s v="Follow Up Revoke Completed, New Order ID : SC1002636653"/>
    <s v="HSI Bisnis Promo Hari Pelanggan Nasional PSB 70% - 50 Mbps"/>
    <s v="INDIBIZ"/>
    <m/>
    <m/>
    <d v="2026-10-10T08:00:00"/>
    <s v="2026-10-10 08:00:00 | Jam Pemasangan : 08:00 - 12.00 Tanggal Pemasangan : SABTU 10 OKTOBER 2026 Info Tambahan : Hubungi pelanggan sebelum datang ke lokasi "/>
    <m/>
    <m/>
    <m/>
    <e v="#NUM!"/>
    <e v="#NUM!"/>
    <x v="1"/>
    <x v="7"/>
  </r>
  <r>
    <n v="443"/>
    <n v="1002625534"/>
    <n v="3"/>
    <x v="2"/>
    <n v="4"/>
    <s v="YOGYAKARTA"/>
    <s v="SLEMAN"/>
    <s v="GOD"/>
    <s v="REG"/>
    <s v="AO"/>
    <s v="NEW SALES"/>
    <m/>
    <s v="7 | OSS - PROVISIONING ISSUED"/>
    <s v="RBS-Regional 3"/>
    <d v="2026-10-07T10:03:06"/>
    <d v="2026-10-09T15:45:13"/>
    <n v="69405547"/>
    <m/>
    <n v="146136130650"/>
    <s v="JUSSA FRUITS"/>
    <s v="ODP-GOD-FBV/050"/>
    <s v="WO065937418"/>
    <m/>
    <m/>
    <m/>
    <n v="110.3190778"/>
    <n v="-7.8015078999999998"/>
    <s v="|MC80228|/JUSSA FRUITS/Paket HSI Bisnis Basic Promo HPN 1:2 50Mbps/Destia Sindi Fatikasari/0895366141046/jussaidn@gmail.com"/>
    <s v="Sales Profesional"/>
    <m/>
    <m/>
    <m/>
    <m/>
    <m/>
    <m/>
    <m/>
    <m/>
    <s v="Management Janji"/>
    <s v="2026-10-09 15:00:00|Tanggal pemasangan : 09 OKTOBER 2026 Jam pemasangan : pagi/siang Info Tambahan : Hubungi pelanggan dulu sebelum ke lokasi terima kasih|40010577|MYDITA"/>
    <s v="FCC"/>
    <d v="2026-07-10T10:25:27"/>
    <d v="2026-10-09T15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9T15:00:00"/>
    <s v="2026-10-09 15:00:00|Tanggal pemasangan : 09 OKTOBER 2026 Jam pemasangan : pagi/siang Info Tambahan : Hubungi pelanggan dulu sebelum ke lokasi terima kasih|40010577|MYDITA"/>
    <m/>
    <m/>
    <m/>
    <e v="#NUM!"/>
    <e v="#NUM!"/>
    <x v="1"/>
    <x v="7"/>
  </r>
  <r>
    <n v="444"/>
    <n v="1002630945"/>
    <n v="3"/>
    <x v="2"/>
    <n v="4"/>
    <s v="YOGYAKARTA"/>
    <s v="INNER - YOGYA JATENG SELATAN"/>
    <s v="KGD"/>
    <s v="REG"/>
    <s v="AO"/>
    <s v="NEW SALES"/>
    <s v="1P INET"/>
    <s v="Completed (PS)"/>
    <s v="RBS-Regional 3"/>
    <d v="2026-10-10T13:44:39"/>
    <d v="2026-10-11T16:14:32"/>
    <n v="69407900"/>
    <m/>
    <n v="143132122653"/>
    <s v="AO JOGJA"/>
    <s v="ODP-KGD-FAN/111 FAN/D05/111.01"/>
    <s v="WO066157730"/>
    <m/>
    <m/>
    <m/>
    <n v="110.418888"/>
    <n v="-7.80704349999999"/>
    <s v="|MC80045|MYIA-037783588095/POI/REZA PRATAMA/081392834458/ab.tagihan@gmail.com"/>
    <s v="MYIB_ASSISTANT"/>
    <m/>
    <m/>
    <m/>
    <m/>
    <m/>
    <m/>
    <m/>
    <m/>
    <s v="Management Janji"/>
    <s v="2026-10-12 15:00:00 | Nama PIC : bapak reza No HP : 081392834458 Alt :  M Janji : (senin/12/OKTOBER/2026) jam Pasang : 09:00 Note : hubungi pelanggan jika ingin kelokasi"/>
    <s v="FCC"/>
    <d v="2026-10-10T13:55:42"/>
    <d v="2026-10-12T15:00:00"/>
    <m/>
    <s v="PS"/>
    <s v="KOTAGEDE"/>
    <s v="NO ADDON"/>
    <n v="20261011"/>
    <s v="Completed"/>
    <s v="HSI Bisnis Promo Hari Pelanggan Nasional PSB 70% - 50 Mbps"/>
    <s v="INDIBIZ"/>
    <m/>
    <m/>
    <d v="2026-10-12T15:00:00"/>
    <s v="2026-10-12 15:00:00 | Nama PIC : bapak reza No HP : 081392834458 Alt :  M Janji : (senin/12/OKTOBER/2026) jam Pasang : 09:00 Note : hubungi pelanggan jika ingin kelokasi"/>
    <n v="2026"/>
    <n v="10"/>
    <n v="11"/>
    <d v="2026-10-11T00:00:00"/>
    <n v="-1.625"/>
    <x v="0"/>
    <x v="7"/>
  </r>
  <r>
    <n v="445"/>
    <n v="1002635421"/>
    <n v="3"/>
    <x v="2"/>
    <n v="4"/>
    <s v="YOGYAKARTA"/>
    <s v="INNER - YOGYA JATENG SELATAN"/>
    <s v="KGD"/>
    <s v="REG"/>
    <s v="AO"/>
    <s v="NEW SALES"/>
    <s v="1P INET"/>
    <s v="Completed (PS)"/>
    <s v="RBS-Regional 3"/>
    <d v="2026-10-13T15:25:35"/>
    <d v="2026-10-14T13:41:10"/>
    <n v="69409550"/>
    <m/>
    <n v="143132122912"/>
    <s v="LB SRIMULYO BANTUL"/>
    <s v="ODP-KGD-FBH/037"/>
    <s v="WO066347602"/>
    <m/>
    <m/>
    <m/>
    <n v="110.47174836190899"/>
    <n v="-7.8363809497296399"/>
    <s v="|MN02619|MYIA-062907850511/POI/MUHAMMAD AL RAFI/088267021696/rafialm44@gmail.com"/>
    <s v="MYIB_ASSISTANT"/>
    <m/>
    <m/>
    <m/>
    <m/>
    <m/>
    <m/>
    <m/>
    <m/>
    <s v="Management Janji"/>
    <s v="2026-10-14 15:00:00 | Nama PIC : Rafi No HP : 088267021696 Alt :  Tgl Pemasangan : 14 Oktober 2026 Interval : PAGI / SIANG Note : Hubungi pelanggan terlebih dahulu"/>
    <s v="FCC"/>
    <s v="13-10-2026 15:39:51"/>
    <d v="2026-10-14T15:00:00"/>
    <m/>
    <s v="PS"/>
    <s v="KOTAGEDE"/>
    <s v="NO ADDON"/>
    <n v="20261014"/>
    <s v="Completed"/>
    <s v="HSI Bisnis Basic Promo Hari Pelanggan Nasional PSB 70% - 50 Mbps"/>
    <s v="INDIBIZ"/>
    <m/>
    <m/>
    <d v="2026-10-14T15:00:00"/>
    <s v="2026-10-14 15:00:00 | Nama PIC : Rafi No HP : 088267021696 Alt :  Tgl Pemasangan : 14 Oktober 2026 Interval : PAGI / SIANG Note : Hubungi pelanggan terlebih dahulu"/>
    <n v="2026"/>
    <n v="10"/>
    <n v="14"/>
    <d v="2026-10-14T00:00:00"/>
    <n v="-0.625"/>
    <x v="0"/>
    <x v="7"/>
  </r>
  <r>
    <n v="446"/>
    <n v="1002636502"/>
    <n v="3"/>
    <x v="2"/>
    <n v="4"/>
    <s v="YOGYAKARTA"/>
    <s v="INNER - YOGYA JATENG SELATAN"/>
    <s v="KGD"/>
    <s v="REG"/>
    <s v="AO"/>
    <s v="NEW SALES"/>
    <s v="1P INET"/>
    <s v="7 | OSS - PROVISIONING ISSUED"/>
    <s v="RBS-Regional 3"/>
    <d v="2026-10-14T11:25:41"/>
    <d v="2026-10-15T08:15:25"/>
    <n v="69410013"/>
    <m/>
    <n v="143132122752"/>
    <s v="PT. DIANKA FARMA GLOBAL"/>
    <s v="ODP-KGD-FAZ/015 FAZ/D03/015.01"/>
    <s v="WO066392407"/>
    <m/>
    <m/>
    <m/>
    <n v="110.4175953"/>
    <n v="-7.8272710999999999"/>
    <s v="|MN02579|MYIA-080847755690/POI/SULUK/082326211368/corp.luks@gmail.com"/>
    <s v="MYIB_ASSISTANT"/>
    <m/>
    <m/>
    <m/>
    <m/>
    <m/>
    <m/>
    <m/>
    <m/>
    <s v="Management Janji"/>
    <s v="2026-10-15 08:00:00 | Nama PIC : bapak suluk No HP : 082326211368 Alt :  M Janji : (KAMIS/15/OKTOBER/2026) jam Pasang : 09:00 Note : hubungi pelanggan jika ingin kelokasi"/>
    <s v="FCC"/>
    <s v="14-10-2026 11:54:48"/>
    <d v="2026-10-15T08:00:00"/>
    <m/>
    <s v="PI"/>
    <s v="KOTAGEDE"/>
    <s v="NO ADDON"/>
    <m/>
    <s v="Provisioning Issued"/>
    <s v="HSI Bisnis Promo Hari Pelanggan Nasional PSB 70% - 300 Mbps"/>
    <s v="INDIBIZ"/>
    <m/>
    <m/>
    <d v="2026-10-15T08:00:00"/>
    <s v="2026-10-15 08:00:00 | Nama PIC : bapak suluk No HP : 082326211368 Alt :  M Janji : (KAMIS/15/OKTOBER/2026) jam Pasang : 09:00 Note : hubungi pelanggan jika ingin kelokasi"/>
    <m/>
    <m/>
    <m/>
    <e v="#NUM!"/>
    <e v="#NUM!"/>
    <x v="1"/>
    <x v="7"/>
  </r>
  <r>
    <n v="447"/>
    <n v="1002624669"/>
    <n v="3"/>
    <x v="2"/>
    <n v="4"/>
    <s v="YOGYAKARTA"/>
    <s v="INNER - YOGYA JATENG SELATAN"/>
    <s v="KGD"/>
    <s v="REG"/>
    <s v="AO"/>
    <s v="NEW SALES"/>
    <s v="1P INET"/>
    <s v="CANCEL COMPLETED"/>
    <s v="RBS-Regional 3"/>
    <d v="2026-10-06T14:58:39"/>
    <d v="2026-10-09T22:29:16"/>
    <n v="69405225"/>
    <m/>
    <n v="143132123971"/>
    <s v="PON TEST BAITUSSALAM 4"/>
    <s v="ODP-KGD-FBG/042"/>
    <s v="WO065867992"/>
    <m/>
    <m/>
    <m/>
    <n v="110.4926066"/>
    <n v="-7.8392400000000002"/>
    <s v="|MC80063|MYIA-094393828709/POI/MUHAMMAD SAIFUL HAQ/085171505174/msaiff98@gmail.com"/>
    <s v="MYIB_ASSISTANT"/>
    <m/>
    <m/>
    <m/>
    <m/>
    <m/>
    <m/>
    <m/>
    <m/>
    <s v="Management Janji"/>
    <s v="2026-10-09 08:00:00 | Tanggal pemasangan : 07 OKTOBER 2026 Jam pemasangan : pagi/siang Info Tambahan : Hubungi pelanggan dulu sebelum ke lokasi terima kasih"/>
    <s v="FCC"/>
    <d v="2026-06-10T15:25:46"/>
    <d v="2026-10-09T08:00:00"/>
    <m/>
    <s v="CANCEL"/>
    <s v="KOTAGEDE"/>
    <s v="NO ADDON"/>
    <m/>
    <s v="Cancel Completed"/>
    <s v="HSI Bisnis Promo Hari Pelanggan Nasional PSB 70% - 100 Mbps Dual Band"/>
    <s v="INDIBIZ"/>
    <m/>
    <m/>
    <d v="2026-10-09T08:00:00"/>
    <s v="2026-10-09 08:00:00 | Tanggal pemasangan : 07 OKTOBER 2026 Jam pemasangan : pagi/siang Info Tambahan : Hubungi pelanggan dulu sebelum ke lokasi terima kasih"/>
    <m/>
    <m/>
    <m/>
    <e v="#NUM!"/>
    <e v="#NUM!"/>
    <x v="1"/>
    <x v="7"/>
  </r>
  <r>
    <n v="448"/>
    <n v="1002627319"/>
    <n v="3"/>
    <x v="2"/>
    <n v="4"/>
    <s v="YOGYAKARTA"/>
    <s v="INNER - YOGYA JATENG SELATAN"/>
    <s v="KGD"/>
    <s v="REG"/>
    <s v="AO"/>
    <s v="NEW SALES"/>
    <m/>
    <s v="CANCEL COMPLETED"/>
    <s v="RBS-Regional 3"/>
    <d v="2026-10-08T10:01:27"/>
    <d v="2026-10-12T13:32:24"/>
    <n v="69406325"/>
    <m/>
    <n v="143132123755"/>
    <s v="POWDER DREAMS"/>
    <s v="ODP-KGD-FBD/045"/>
    <m/>
    <m/>
    <m/>
    <m/>
    <n v="110.3960024"/>
    <n v="-7.8354938000000001"/>
    <s v="|MC80228|/POWDER DREAMS/Paket HSI Bisnis Promo HPN 1:1 200Mbps/SUHERLINA/081325943128/officialpowderdreams@gmail.com"/>
    <s v="Sales Profesional"/>
    <m/>
    <m/>
    <m/>
    <m/>
    <m/>
    <m/>
    <m/>
    <m/>
    <m/>
    <m/>
    <m/>
    <d v="2026-08-10T10:26:33"/>
    <m/>
    <m/>
    <s v="REJECT_FCC"/>
    <s v="KOTAGEDE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EVI PUSPITA EKASARI 40931150|MYDITA"/>
    <m/>
    <m/>
    <m/>
    <m/>
    <m/>
    <e v="#NUM!"/>
    <e v="#NUM!"/>
    <x v="1"/>
    <x v="7"/>
  </r>
  <r>
    <n v="449"/>
    <n v="1002630666"/>
    <n v="3"/>
    <x v="2"/>
    <n v="4"/>
    <s v="YOGYAKARTA"/>
    <s v="INNER - YOGYA JATENG SELATAN"/>
    <s v="KGD"/>
    <s v="REG"/>
    <s v="AO"/>
    <s v="NEW SALES"/>
    <m/>
    <s v="CANCEL COMPLETED"/>
    <s v="RBS-Regional 3"/>
    <d v="2026-10-10T09:42:25"/>
    <d v="2026-10-12T13:33:43"/>
    <n v="69407758"/>
    <m/>
    <n v="143132122456"/>
    <s v="POWDER DREAMS"/>
    <s v="ODP-KGD-FBD/045"/>
    <m/>
    <m/>
    <m/>
    <m/>
    <n v="110.3959996"/>
    <n v="-7.8355005999999996"/>
    <s v="|MC80228|/POWDER DREAMS/Paket HSI Bisnis Promo HPN 1:1 200Mbps/SUHERLINA/085875825321 081325943128/officialpowderdreams@gmail.com"/>
    <s v="Sales Profesional"/>
    <m/>
    <m/>
    <m/>
    <m/>
    <m/>
    <m/>
    <m/>
    <m/>
    <m/>
    <m/>
    <m/>
    <d v="2026-10-10T09:55:32"/>
    <m/>
    <m/>
    <s v="REJECT_FCC"/>
    <s v="KOTAGEDE"/>
    <s v="NO ADDON"/>
    <m/>
    <s v="DECLINE : Decline - Batal Order EVI PUSPITA EKASARI 40931150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EVI PUSPITA EKASARI 40931150|MYDITA"/>
    <m/>
    <m/>
    <m/>
    <m/>
    <m/>
    <e v="#NUM!"/>
    <e v="#NUM!"/>
    <x v="1"/>
    <x v="7"/>
  </r>
  <r>
    <n v="450"/>
    <n v="1002620237"/>
    <n v="3"/>
    <x v="2"/>
    <n v="4"/>
    <s v="YOGYAKARTA"/>
    <s v="INNER - YOGYA JATENG SELATAN"/>
    <s v="PGR"/>
    <s v="REG"/>
    <s v="AO"/>
    <s v="NEW SALES"/>
    <s v="1P INET"/>
    <s v="Completed (PS)"/>
    <s v="RBS-Regional 3"/>
    <d v="2026-10-02T15:22:40"/>
    <d v="2026-10-04T09:07:20"/>
    <n v="69403257"/>
    <m/>
    <n v="141114228725"/>
    <s v="KOST DJANGKARU PUTRI"/>
    <s v="ODP-PGR-FEQ/102 FEQ/D09/102.01"/>
    <s v="WO065590905"/>
    <m/>
    <m/>
    <m/>
    <n v="110.3393294"/>
    <n v="-7.8040548000000003"/>
    <s v="|MN00277|MYIA-038507195460/POI/Rian Alang Arista/081328733856/rianalangarista@gmail.com"/>
    <s v="MYIB_ASSISTANT"/>
    <m/>
    <m/>
    <m/>
    <m/>
    <m/>
    <m/>
    <m/>
    <m/>
    <s v="Management Janji"/>
    <s v="2026-10-03 15:00:00 | Nama : IBU RIAN No HP : 081328733856 No Alternatif : M Janji : 03/10/2026 Jam Pasang : Pagi NoteÃ‚Â :  Hubungi terlebih dahulu sebelum ke lokasi "/>
    <s v="FCC"/>
    <d v="2026-02-10T15:40:15"/>
    <d v="2026-10-03T15:00:00"/>
    <m/>
    <s v="PS"/>
    <s v="X"/>
    <s v="NO ADDON"/>
    <n v="20261004"/>
    <s v="Completed"/>
    <s v="HSI Bisnis Basic Promo Hari Pelanggan Nasional PSB 70% - 50 Mbps"/>
    <s v="INDIBIZ"/>
    <m/>
    <m/>
    <d v="2026-10-03T15:00:00"/>
    <s v="2026-10-03 15:00:00 | Nama : IBU RIAN No HP : 081328733856 No Alternatif : M Janji : 03/10/2026 Jam Pasang : Pagi NoteÃ‚Â :  Hubungi terlebih dahulu sebelum ke lokasi "/>
    <n v="2026"/>
    <n v="10"/>
    <n v="4"/>
    <d v="2026-10-04T00:00:00"/>
    <n v="0.375"/>
    <x v="0"/>
    <x v="7"/>
  </r>
  <r>
    <n v="451"/>
    <n v="1002621413"/>
    <n v="3"/>
    <x v="2"/>
    <n v="4"/>
    <s v="YOGYAKARTA"/>
    <s v="INNER - YOGYA JATENG SELATAN"/>
    <s v="PGR"/>
    <s v="REG"/>
    <s v="AO"/>
    <s v="NEW SALES"/>
    <m/>
    <s v="Completed (PS)"/>
    <s v="RBS-Regional 3"/>
    <d v="2026-10-04T14:06:51"/>
    <d v="2026-10-04T15:14:48"/>
    <n v="69403494"/>
    <m/>
    <n v="141114228754"/>
    <s v="LASKAR BUAH IMOGIRI TIMUR"/>
    <s v="ODP-PGR-FBU/010"/>
    <s v="WO065708636"/>
    <m/>
    <m/>
    <m/>
    <n v="110.390576304908"/>
    <n v="-7.8499844072432996"/>
    <s v="|MN00799|MYIA-027758306882/POI/LAELATUL AFIATUN NISAK/085733668576/kantorhrdlaskarbuah@gmail.com"/>
    <s v="Sales Profesional"/>
    <m/>
    <m/>
    <m/>
    <m/>
    <m/>
    <m/>
    <m/>
    <m/>
    <s v="Management Janji"/>
    <s v="2026-10-04 08:00:00 | Tanggal pemasangan : 04 OKTOBER 2026  Jam pemasangan : pagi/siang  Info Tambahan : Hubungi pelanggan dulu sebelum ke lokasi  terima kasih"/>
    <s v="FCC"/>
    <d v="2026-04-10T14:10:38"/>
    <m/>
    <m/>
    <s v="PS"/>
    <s v="X"/>
    <s v="NO ADDON"/>
    <n v="20261004"/>
    <s v="Completed"/>
    <s v="- SP_NOSS;SP_NOSS ~ Internet NOSS Multispeed Network[0]  - E25061;E25061 ~ ES25 - Paket HSI Basic (HSIEF) Khusus Winback 2.0[0]  - E25061~null~E25061_UNL;UNL ~ Internet-Link Unlimited Internet Usage ~ E25061[0]  - E25061~null~105351;E25061||11||Abodemen 0"/>
    <s v="INDIBIZ"/>
    <m/>
    <m/>
    <d v="2026-10-04T07:00:00"/>
    <s v="2026-10-04 08:00:00 | Tanggal pemasangan : 04 OKTOBER 2026  Jam pemasangan : pagi/siang  Info Tambahan : Hubungi pelanggan dulu sebelum ke lokasi  terima kasih"/>
    <n v="2026"/>
    <n v="10"/>
    <n v="4"/>
    <d v="2026-10-04T00:00:00"/>
    <n v="-0.29166666666424135"/>
    <x v="0"/>
    <x v="7"/>
  </r>
  <r>
    <n v="452"/>
    <n v="1002631148"/>
    <n v="3"/>
    <x v="2"/>
    <n v="4"/>
    <s v="YOGYAKARTA"/>
    <s v="INNER - YOGYA JATENG SELATAN"/>
    <s v="PGR"/>
    <s v="REG"/>
    <s v="AO"/>
    <s v="NEW SALES"/>
    <s v="1P INET"/>
    <s v="Completed (PS)"/>
    <s v="RBS-Regional 3"/>
    <d v="2026-10-10T17:10:35"/>
    <d v="2026-10-12T10:44:25"/>
    <n v="69408038"/>
    <m/>
    <n v="141114228430"/>
    <s v="PT. ANAK HEBAT INDONESIA"/>
    <s v="ODP-PGR-FAL/037 FAL/D03/037.01"/>
    <s v="WO066173255"/>
    <m/>
    <m/>
    <m/>
    <n v="110.3717336"/>
    <n v="-7.8306649000000004"/>
    <s v="|MC80067|MYIA-071863023598/POI/Akbar Kaelola/081226872238/marketinganakhebat@gmail.com"/>
    <s v="MYIB_ASSISTANT"/>
    <m/>
    <m/>
    <m/>
    <m/>
    <m/>
    <m/>
    <m/>
    <m/>
    <s v="Management Janji"/>
    <s v="2026-10-11 15:00:00 | Jam pemasangan : 12.00 Info Tambahan : Hubungi pelanggan dulu sebelum ke lokasi terimakasih "/>
    <s v="FCC"/>
    <d v="2026-10-10T17:24:57"/>
    <d v="2026-10-11T15:00:00"/>
    <m/>
    <s v="PS"/>
    <s v="X"/>
    <s v="NO ADDON"/>
    <n v="20261012"/>
    <s v="Completed"/>
    <s v="HSI Bisnis Basic Promo Hari Pelanggan Nasional PSB 70% - 300 Mbps"/>
    <s v="INDIBIZ"/>
    <m/>
    <m/>
    <d v="2026-10-11T15:00:00"/>
    <s v="2026-10-11 15:00:00 | Jam pemasangan : 12.00 Info Tambahan : Hubungi pelanggan dulu sebelum ke lokasi terimakasih "/>
    <n v="2026"/>
    <n v="10"/>
    <n v="12"/>
    <d v="2026-10-12T00:00:00"/>
    <n v="0.375"/>
    <x v="0"/>
    <x v="7"/>
  </r>
  <r>
    <n v="453"/>
    <n v="1002632278"/>
    <n v="3"/>
    <x v="2"/>
    <n v="4"/>
    <s v="YOGYAKARTA"/>
    <s v="INNER - YOGYA JATENG SELATAN"/>
    <s v="PGR"/>
    <s v="REG"/>
    <s v="AO"/>
    <s v="NEW SALES"/>
    <m/>
    <s v="Completed (PS)"/>
    <s v="RBS-Regional 3"/>
    <d v="2026-10-12T10:10:24"/>
    <d v="2026-10-14T10:48:10"/>
    <n v="69408430"/>
    <m/>
    <n v="141114228819"/>
    <s v="SD Muhammadiyah Nitikan di Giwangan"/>
    <s v="ODP-PGR-FDR/031"/>
    <s v="WO066356005"/>
    <m/>
    <m/>
    <m/>
    <n v="110.3938132"/>
    <n v="-7.8312825000000004"/>
    <s v="|MC80228|/SD Muhammadiyah Nitikan di Giwangan/Paket HSI Bisnis Promo HPN 1:1 50Mbps/Sulhan Jamroji/085292260010/sdmunita@gmail.com"/>
    <s v="Sales Profesional"/>
    <m/>
    <m/>
    <m/>
    <m/>
    <m/>
    <m/>
    <m/>
    <m/>
    <s v="Management Janji"/>
    <s v="2026-10-15 08:00:00|Tanggal pemasangan : 14 Oct 2026 Jam pemasangan : 08.00 12.00 Info Tambahan : Hubungi pelanggan dulu sebelum ke lokasi terima kasih.|40971401|MYDITA"/>
    <s v="FCC"/>
    <d v="2026-12-10T10:25:08"/>
    <d v="2026-10-15T08:00:00"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Tanggal pemasangan : 14 Oct 2026 Jam pemasangan : 08.00 12.00 Info Tambahan : Hubungi pelanggan dulu sebelum ke lokasi terima kasih.|40971401|MYDITA"/>
    <n v="2026"/>
    <n v="10"/>
    <n v="14"/>
    <d v="2026-10-14T00:00:00"/>
    <n v="-1.3333333333357587"/>
    <x v="0"/>
    <x v="7"/>
  </r>
  <r>
    <n v="454"/>
    <n v="1002633738"/>
    <n v="3"/>
    <x v="2"/>
    <n v="4"/>
    <s v="YOGYAKARTA"/>
    <s v="INNER - YOGYA JATENG SELATAN"/>
    <s v="PGR"/>
    <s v="REG"/>
    <s v="AO"/>
    <s v="NEW SALES"/>
    <s v="1P INET"/>
    <s v="Completed (PS)"/>
    <s v="RBS-Regional 3"/>
    <d v="2026-10-12T17:16:39"/>
    <d v="2026-10-13T16:39:08"/>
    <n v="69408949"/>
    <m/>
    <n v="141114228840"/>
    <s v="ZOGYA GRAFINDO"/>
    <s v="ODP-PGR-FED/083"/>
    <s v="WO066284829"/>
    <m/>
    <m/>
    <m/>
    <n v="110.3866"/>
    <n v="-7.8152999999999997"/>
    <s v="|MC80063|MYIA-038778711916/POI/AHMAD FAHRONI/08179060333/zogyagrafindo@gmail.com"/>
    <s v="MYIB_ASSISTANT"/>
    <m/>
    <m/>
    <m/>
    <m/>
    <m/>
    <m/>
    <m/>
    <m/>
    <s v="Management Janji"/>
    <s v="2026-10-13 15:00:00 | Tanggal pemasangan : 13 OKTOBER 2026 Jam pemasangan : pagi/siang Info Tambahan : Hubungi pelanggan dulu sebelum ke lokasi terima kasih"/>
    <s v="FCC"/>
    <d v="2026-12-10T17:25:36"/>
    <d v="2026-10-13T15:00:00"/>
    <m/>
    <s v="PS"/>
    <s v="X"/>
    <s v="NO ADDON"/>
    <n v="20261013"/>
    <s v="Completed"/>
    <s v="HSI Bisnis Basic Promo Hari Pelanggan Nasional PSB 70% - 75 Mbps"/>
    <s v="INDIBIZ"/>
    <m/>
    <m/>
    <d v="2026-10-13T15:00:00"/>
    <s v="2026-10-13 15:00:00 | Tanggal pemasangan : 13 OKTOBER 2026 Jam pemasangan : pagi/siang Info Tambahan : Hubungi pelanggan dulu sebelum ke lokasi terima kasih"/>
    <n v="2026"/>
    <n v="10"/>
    <n v="13"/>
    <d v="2026-10-13T00:00:00"/>
    <n v="-0.625"/>
    <x v="0"/>
    <x v="7"/>
  </r>
  <r>
    <n v="455"/>
    <n v="1002635089"/>
    <n v="3"/>
    <x v="2"/>
    <n v="4"/>
    <s v="YOGYAKARTA"/>
    <s v="INNER - YOGYA JATENG SELATAN"/>
    <s v="PGR"/>
    <s v="REG"/>
    <s v="AO"/>
    <s v="NEW SALES"/>
    <m/>
    <s v="Completed (PS)"/>
    <s v="RBS-Regional 3"/>
    <d v="2026-10-13T13:50:45"/>
    <d v="2026-10-14T05:57:54"/>
    <n v="69408308"/>
    <m/>
    <n v="141114228838"/>
    <s v="ZOGYA GRAFINDO"/>
    <s v="ODP-PGR-FED/077"/>
    <s v="WO066335916"/>
    <m/>
    <m/>
    <m/>
    <n v="110.387879556874"/>
    <n v="-7.80629669146483"/>
    <s v="|MC80063|MYIA-029718654735/POI/AHMAD FAHRONI/08179060333/zogyagrafindo@gmail.com"/>
    <s v="Sales Profesional"/>
    <m/>
    <m/>
    <m/>
    <m/>
    <m/>
    <m/>
    <m/>
    <m/>
    <s v="Management Janji"/>
    <s v="2026-10-13 08:00:00 | Tanggal: 13/10/2026  Jam Pasang: 08.00 - 12.00  Note: Hubungi sebelum ke lokasi, terimakasih.   "/>
    <s v="FCC"/>
    <s v="13-10-2026 14:25:23"/>
    <m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07:00:00"/>
    <s v="2026-10-13 08:00:00 | Tanggal: 13/10/2026  Jam Pasang: 08.00 - 12.00  Note: Hubungi sebelum ke lokasi, terimakasih.   "/>
    <n v="2026"/>
    <n v="10"/>
    <n v="14"/>
    <d v="2026-10-14T00:00:00"/>
    <n v="0.70833333333575865"/>
    <x v="0"/>
    <x v="7"/>
  </r>
  <r>
    <n v="456"/>
    <n v="1002637851"/>
    <n v="3"/>
    <x v="2"/>
    <n v="4"/>
    <s v="YOGYAKARTA"/>
    <s v="INNER - YOGYA JATENG SELATAN"/>
    <s v="PGR"/>
    <s v="REG"/>
    <s v="AO"/>
    <s v="NEW SALES"/>
    <m/>
    <s v="Completed (PS)"/>
    <s v="RBS-Regional 3"/>
    <d v="2026-10-15T09:36:23"/>
    <d v="2026-10-15T12:14:38"/>
    <n v="69409824"/>
    <m/>
    <n v="141114228865"/>
    <s v="TEMAN NONGKRONG BANTUL"/>
    <s v="ODP-PGR-FDY/007"/>
    <s v="WO066453378"/>
    <m/>
    <m/>
    <m/>
    <n v="110.38386199999999"/>
    <n v="-7.8427100000000003"/>
    <s v="|MC80047|MYIA-039991563959/POI/R ANDITA NUR RIEZKY ADI/085326402003/temannongkrongbantul@gmail.com"/>
    <s v="Sales Profesional"/>
    <m/>
    <m/>
    <m/>
    <m/>
    <m/>
    <m/>
    <m/>
    <m/>
    <s v="Management Janji"/>
    <s v="2026-10-15 11:00:00 | Tgl Pemasangan : 15 Oktober 2026  Interval : PAGI / SIANG  Note : Hubungi pelanggan terlebih dahulu  "/>
    <s v="FCC"/>
    <s v="15-10-2026 09:40:08"/>
    <m/>
    <m/>
    <s v="PS"/>
    <s v="X"/>
    <s v="NO ADDON"/>
    <n v="202610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5T07:00:00"/>
    <s v="2026-10-15 11:00:00 | Tgl Pemasangan : 15 Oktober 2026  Interval : PAGI / SIANG  Note : Hubungi pelanggan terlebih dahulu  "/>
    <n v="2026"/>
    <n v="10"/>
    <n v="15"/>
    <d v="2026-10-15T00:00:00"/>
    <n v="-0.29166666666424135"/>
    <x v="0"/>
    <x v="7"/>
  </r>
  <r>
    <n v="457"/>
    <n v="1002620787"/>
    <n v="3"/>
    <x v="2"/>
    <n v="4"/>
    <s v="YOGYAKARTA"/>
    <s v="INNER - YOGYA JATENG SELATAN"/>
    <s v="PGR"/>
    <s v="REG"/>
    <s v="AO"/>
    <s v="NEW SALES"/>
    <s v="1P INET"/>
    <s v="102 | FOLLOW UP COMPLETED"/>
    <s v="RBS-Regional 3"/>
    <d v="2026-10-03T09:43:36"/>
    <d v="2026-10-04T14:06:51"/>
    <n v="69403494"/>
    <m/>
    <n v="141114228736"/>
    <s v="LASKAR BUAH IMOGIRI TIMUR"/>
    <s v="ODP-PGR-FBU/001 FBU/D01/001.01"/>
    <s v="WO065629549"/>
    <m/>
    <m/>
    <m/>
    <n v="110.39032"/>
    <n v="-7.8497149999999998"/>
    <s v="|MN00799|MYIA-027758306882/POI/LAELATUL AFIATUN NISAK/085733668576/kantorhrdlaskarbuah@gmail.com"/>
    <s v="MYIB_ASSISTANT"/>
    <m/>
    <m/>
    <m/>
    <m/>
    <m/>
    <m/>
    <m/>
    <m/>
    <s v="Management Janji"/>
    <s v="2026-10-04 08:00:00 | Tanggal pemasangan : 04 OKTOBER 2026 Jam pemasangan : pagi/siang Info Tambahan : Hubungi pelanggan dulu sebelum ke lokasi terima kasih"/>
    <s v="FCC"/>
    <d v="2026-03-10T09:56:04"/>
    <d v="2026-10-04T08:00:00"/>
    <s v="Kendala Teknik"/>
    <s v="REVOKE"/>
    <s v="X"/>
    <s v="NO ADDON"/>
    <m/>
    <s v="Follow Up Revoke Completed, New Order ID : SC1002621413"/>
    <s v="HSI Bisnis Basic Promo Hari Pelanggan Nasional PSB 70% - 50 Mbps"/>
    <s v="INDIBIZ"/>
    <m/>
    <m/>
    <d v="2026-10-04T08:00:00"/>
    <s v="2026-10-04 08:00:00 | Tanggal pemasangan : 04 OKTOBER 2026 Jam pemasangan : pagi/siang Info Tambahan : Hubungi pelanggan dulu sebelum ke lokasi terima kasih"/>
    <m/>
    <m/>
    <m/>
    <e v="#NUM!"/>
    <e v="#NUM!"/>
    <x v="1"/>
    <x v="7"/>
  </r>
  <r>
    <n v="458"/>
    <n v="1002631919"/>
    <n v="3"/>
    <x v="2"/>
    <n v="4"/>
    <s v="YOGYAKARTA"/>
    <s v="INNER - YOGYA JATENG SELATAN"/>
    <s v="PGR"/>
    <s v="REG"/>
    <s v="AO"/>
    <s v="NEW SALES"/>
    <s v="1P INET"/>
    <s v="102 | FOLLOW UP COMPLETED"/>
    <s v="RBS-Regional 3"/>
    <d v="2026-10-12T08:22:39"/>
    <d v="2026-10-13T13:50:45"/>
    <n v="69408308"/>
    <m/>
    <n v="141114228817"/>
    <s v="ZOGYA GRAFINDO"/>
    <s v="ODP-PGR-FCC/070 FCC/D06/070.01"/>
    <s v="WO066226235"/>
    <m/>
    <m/>
    <m/>
    <n v="110.3866"/>
    <n v="-7.8152999999999997"/>
    <s v="|MC80063|MYIA-029718654735/POI/AHMAD FAHRONI/08179060333/zogyagrafindo@gmail.com"/>
    <s v="MYIB_ASSISTANT"/>
    <m/>
    <m/>
    <m/>
    <m/>
    <m/>
    <m/>
    <m/>
    <m/>
    <s v="Management Janji"/>
    <s v="2026-10-13 08:00:00 | Tanggal: 13/10/2026 Jam Pasang: 08.00 - 12.00 Note: Hubungi sebelum ke lokasi, terimakasih.  "/>
    <s v="FCC"/>
    <d v="2026-12-10T08:25:13"/>
    <d v="2026-10-13T08:00:00"/>
    <m/>
    <s v="REVOKE"/>
    <s v="X"/>
    <s v="NO ADDON"/>
    <m/>
    <s v="Follow Up Revoke Completed, New Order ID : SC1002635089"/>
    <s v="HSI Bisnis Basic Promo Hari Pelanggan Nasional PSB 70% - 75 Mbps"/>
    <s v="INDIBIZ"/>
    <m/>
    <m/>
    <d v="2026-10-13T08:00:00"/>
    <s v="2026-10-13 08:00:00 | Tanggal: 13/10/2026 Jam Pasang: 08.00 - 12.00 Note: Hubungi sebelum ke lokasi, terimakasih.  "/>
    <m/>
    <m/>
    <m/>
    <e v="#NUM!"/>
    <e v="#NUM!"/>
    <x v="1"/>
    <x v="7"/>
  </r>
  <r>
    <n v="459"/>
    <n v="1002636102"/>
    <n v="3"/>
    <x v="2"/>
    <n v="4"/>
    <s v="YOGYAKARTA"/>
    <s v="INNER - YOGYA JATENG SELATAN"/>
    <s v="PGR"/>
    <s v="REG"/>
    <s v="AO"/>
    <s v="NEW SALES"/>
    <s v="1P INET"/>
    <s v="102 | FOLLOW UP COMPLETED"/>
    <s v="RBS-Regional 3"/>
    <d v="2026-10-14T09:14:40"/>
    <d v="2026-10-15T09:36:22"/>
    <n v="69409824"/>
    <m/>
    <n v="141114228856"/>
    <s v="TEMAN NONGKRONG BANTUL"/>
    <s v="ODP-PGR-FDY/006 FDY/D01/006.01"/>
    <s v="WO066379287"/>
    <m/>
    <m/>
    <m/>
    <n v="110.38354200000001"/>
    <n v="-7.8430530000000003"/>
    <s v="|MC80047|MYIA-039991563959/POI/R ANDITA NUR RIEZKY ADI/085326402003/temannongkrongbantul@gmail.com"/>
    <s v="MYIB_ASSISTANT"/>
    <m/>
    <m/>
    <m/>
    <m/>
    <m/>
    <m/>
    <m/>
    <m/>
    <s v="Management Janji"/>
    <s v="2026-10-15 11:00:00 | Tgl Pemasangan : 15 Oktober 2026 Interval : PAGI / SIANG Note : Hubungi pelanggan terlebih dahulu "/>
    <s v="FCC"/>
    <s v="14-10-2026 09:24:59"/>
    <d v="2026-10-15T11:00:00"/>
    <m/>
    <s v="REVOKE"/>
    <s v="X"/>
    <s v="NO ADDON"/>
    <m/>
    <s v="Follow Up Revoke Completed, New Order ID : SC1002637851"/>
    <s v="HSI Bisnis Promo Hari Pelanggan Nasional PSB 70% - 150 Mbps"/>
    <s v="INDIBIZ"/>
    <m/>
    <m/>
    <d v="2026-10-15T11:00:00"/>
    <s v="2026-10-15 11:00:00 | Tgl Pemasangan : 15 Oktober 2026 Interval : PAGI / SIANG Note : Hubungi pelanggan terlebih dahulu "/>
    <m/>
    <m/>
    <m/>
    <e v="#NUM!"/>
    <e v="#NUM!"/>
    <x v="1"/>
    <x v="7"/>
  </r>
  <r>
    <n v="460"/>
    <n v="1002618870"/>
    <n v="3"/>
    <x v="2"/>
    <n v="4"/>
    <s v="YOGYAKARTA"/>
    <s v="INNER - YOGYA JATENG SELATAN"/>
    <s v="PGR"/>
    <s v="REG"/>
    <s v="AO"/>
    <s v="NEW SALES"/>
    <s v="1P INET"/>
    <s v="100 | REVOKE COMPLETED"/>
    <s v="RBS-Regional 3"/>
    <d v="2026-10-02T07:14:40"/>
    <d v="2026-10-07T10:50:19"/>
    <n v="69402695"/>
    <m/>
    <n v="141114228709"/>
    <s v="PT. Karya Asta Sedana"/>
    <s v="ODP-PGR-FDP/007 FDP/D01/007.01"/>
    <s v="WO065537227"/>
    <m/>
    <m/>
    <m/>
    <n v="110.367363"/>
    <n v="-7.8350629999999999"/>
    <s v="|MB00449|MYIA-061688435506/POI/bapak/085212553798/sutra.rizyan@kas.co.id"/>
    <s v="MYIB_ASSISTANT"/>
    <m/>
    <m/>
    <m/>
    <m/>
    <m/>
    <m/>
    <m/>
    <m/>
    <s v="Management Janji"/>
    <s v="2026-10-05 08:00:00 | Tanggal pemasangan : 05 OKTOBER JULI 2026 Jam pemasangan : pagi/siang Info Tambahan : Hubungi pelanggan dulu sebelum ke lokasi terima kasih"/>
    <s v="FCC"/>
    <d v="2026-02-10T07:40:24"/>
    <d v="2026-10-05T08:00:00"/>
    <s v="Kendala Pelanggan"/>
    <s v="REVOKE"/>
    <s v="X"/>
    <s v="NO ADDON"/>
    <m/>
    <s v="Revoke Completed"/>
    <s v="HSI Bisnis Promo Hari Pelanggan Nasional PSB 70% - 50 Mbps"/>
    <s v="INDIBIZ"/>
    <m/>
    <m/>
    <d v="2026-10-05T08:00:00"/>
    <s v="2026-10-05 08:00:00 | Tanggal pemasangan : 05 OKTOBER JULI 2026 Jam pemasangan : pagi/siang Info Tambahan : Hubungi pelanggan dulu sebelum ke lokasi terima kasih"/>
    <m/>
    <m/>
    <m/>
    <e v="#NUM!"/>
    <e v="#NUM!"/>
    <x v="1"/>
    <x v="7"/>
  </r>
  <r>
    <n v="461"/>
    <n v="1002619759"/>
    <n v="3"/>
    <x v="2"/>
    <n v="4"/>
    <s v="YOGYAKARTA"/>
    <s v="INNER - YOGYA JATENG SELATAN"/>
    <s v="PGR"/>
    <s v="REG"/>
    <s v="AO"/>
    <s v="NEW SALES"/>
    <m/>
    <s v="MIA - INVALID SURVEY"/>
    <s v="RBS-Regional 2"/>
    <d v="2026-10-02T13:23:08"/>
    <d v="2026-10-06T14:43:42"/>
    <n v="66525052"/>
    <m/>
    <n v="141114228716"/>
    <s v="PT. BANGUN INFORMASI TEKNOLOGI"/>
    <s v="ODP-PGR-FDX/095"/>
    <s v="WO065825964"/>
    <m/>
    <m/>
    <m/>
    <n v="110.3846544"/>
    <n v="-7.7162696999999998"/>
    <s v="AMRBS;950223;ALDHIAZ;JKT OUTER;HSI Bisnis PSB 70% - 150 Mbps - (819000);CP LOKASI RIZKY 0877-8573-3820  ALT SANDY 087778113956;billing@bnteknologi.com  "/>
    <s v="Account Manager"/>
    <m/>
    <m/>
    <m/>
    <m/>
    <m/>
    <m/>
    <m/>
    <m/>
    <s v="Management Janji"/>
    <s v="2026-10-07 08:00:00|Nama Pic : BP SANDI No Hp Pic : 087778113956 Jam Pemasangan : 08:00 - 12.00 Tanggal Pemasangan : RABU 07 OKTOBER 2026 Info Tambahan : Hubungi pelanggan sebelum datang ke lokasi|40000798|MYDITA"/>
    <s v="FCC"/>
    <d v="2026-02-10T13:25:25"/>
    <d v="2026-10-07T08:00:00"/>
    <m/>
    <s v="SURVEY_NEW_MANJA"/>
    <s v="X"/>
    <s v="NO ADDON"/>
    <m/>
    <s v="MIE - INVALID SURVEY - Bangunan/Perangkat Pelanggan Belum Siap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7T08:00:00"/>
    <s v="2026-10-07 08:00:00|Nama Pic : BP SANDI No Hp Pic : 087778113956 Jam Pemasangan : 08:00 - 12.00 Tanggal Pemasangan : RABU 07 OKTOBER 2026 Info Tambahan : Hubungi pelanggan sebelum datang ke lokasi|40000798|MYDITA"/>
    <m/>
    <m/>
    <m/>
    <e v="#NUM!"/>
    <e v="#NUM!"/>
    <x v="1"/>
    <x v="7"/>
  </r>
  <r>
    <n v="462"/>
    <n v="1002629511"/>
    <n v="3"/>
    <x v="3"/>
    <n v="5"/>
    <s v="MADURA"/>
    <s v="BANGKALAN"/>
    <s v="ARB"/>
    <s v="REG"/>
    <s v="AO"/>
    <s v="NEW SALES"/>
    <m/>
    <s v="Completed (PS)"/>
    <s v="RBS-Regional 3"/>
    <d v="2026-10-09T11:46:04"/>
    <d v="2026-10-10T17:31:14"/>
    <n v="69407261"/>
    <m/>
    <n v="152439202611"/>
    <s v="WARUNG SAHABAT KITA"/>
    <s v="ODP-ARB-FA/09"/>
    <s v="WO066089057"/>
    <m/>
    <m/>
    <m/>
    <n v="112.903994"/>
    <n v="-6.8948577999999996"/>
    <s v="|MN02601|/WARUNG SAHABAT KITA/HSI Bisnis Promo HUT Telkom (1:1) 100 Mbps (Rp 535.000) PSB Rp 150.000/087793751985/suresrizal@gmail.com/ZAINUR RIDHO/-6.895268, 112.902734/Jl. Raya Klampis, Karang Anyar, Klampis Bar., Kec. Klampis, Kabupaten Bangkalan, Jawa"/>
    <s v="Sales Force DBS"/>
    <m/>
    <m/>
    <m/>
    <m/>
    <m/>
    <m/>
    <m/>
    <m/>
    <s v="Management Janji"/>
    <s v="2026-10-10 11:00:00|Tanggal : 10 Oktober 2026 Jam : siang Hubungi pelanggan sebelum ke lokasi |40900827|MYDITA"/>
    <s v="FCC"/>
    <d v="2026-09-10T11:55:13"/>
    <d v="2026-10-10T11:00:00"/>
    <m/>
    <s v="PS"/>
    <s v="X"/>
    <s v="NO ADDON"/>
    <n v="202610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0T11:00:00"/>
    <s v="2026-10-10 11:00:00|Tanggal : 10 Oktober 2026 Jam : siang Hubungi pelanggan sebelum ke lokasi |40900827|MYDITA"/>
    <n v="2026"/>
    <n v="10"/>
    <n v="10"/>
    <d v="2026-10-10T00:00:00"/>
    <n v="-0.45833333333575865"/>
    <x v="0"/>
    <x v="12"/>
  </r>
  <r>
    <n v="463"/>
    <n v="1002630165"/>
    <n v="3"/>
    <x v="3"/>
    <n v="5"/>
    <s v="MADURA"/>
    <s v="BANGKALAN"/>
    <s v="ARB"/>
    <s v="REG"/>
    <s v="AO"/>
    <s v="NEW SALES"/>
    <m/>
    <s v="Completed (PS)"/>
    <s v="RBS-Regional 3"/>
    <d v="2026-10-09T15:29:03"/>
    <d v="2026-10-10T14:54:38"/>
    <n v="69407529"/>
    <m/>
    <n v="152439202716"/>
    <s v="TOKO BANGKALAN GEGER"/>
    <s v="ODP-ARB-FH/27"/>
    <s v="WO066107752"/>
    <m/>
    <m/>
    <m/>
    <n v="112.885705"/>
    <n v="-6.9727617000000004"/>
    <s v="AMRBS;403536;AMEX;FANI INDRA SAPUTRO;RBS-3;SURAMADU;PSB;TOKO BANGKALAN GEGER;SITI ROHMAH;ZULKAM;085196946294;FANI;085231654021;hsyafaah699@gmail.com;HSI Bisnis (1:1) 50 Mbps (Rp 439.000) PSB Rp 150.000;"/>
    <s v="Amex"/>
    <m/>
    <m/>
    <m/>
    <m/>
    <m/>
    <m/>
    <m/>
    <m/>
    <s v="Management Janji"/>
    <s v="2026-10-10 15:00:00|Waktu pemasangan: 10 oktober 2026 Jam pemasangan : 08.00 - 12.00 Mohon hubungi pelanggan sebelum ke lokasi  Terima kasih |40971401|MYDITA"/>
    <s v="FCC"/>
    <d v="2026-09-10T15:40:41"/>
    <d v="2026-10-10T15:00:00"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15:00:00"/>
    <s v="2026-10-10 15:00:00|Waktu pemasangan: 10 oktober 2026 Jam pemasangan : 08.00 - 12.00 Mohon hubungi pelanggan sebelum ke lokasi  Terima kasih |40971401|MYDITA"/>
    <n v="2026"/>
    <n v="10"/>
    <n v="10"/>
    <d v="2026-10-10T00:00:00"/>
    <n v="-0.625"/>
    <x v="0"/>
    <x v="12"/>
  </r>
  <r>
    <n v="464"/>
    <n v="1002635615"/>
    <n v="3"/>
    <x v="3"/>
    <n v="5"/>
    <s v="MADURA"/>
    <s v="BANGKALAN"/>
    <s v="ARB"/>
    <s v="REG"/>
    <s v="AO"/>
    <s v="NEW SALES"/>
    <m/>
    <s v="Completed (PS)"/>
    <s v="RBS-Regional 3"/>
    <d v="2026-10-13T16:22:35"/>
    <d v="2026-10-13T18:29:49"/>
    <n v="69404338"/>
    <m/>
    <n v="152439202839"/>
    <s v="BMT UGT CABANG KLAMPIS"/>
    <s v="ODP-ARB-FA/04"/>
    <s v="WO066354029"/>
    <m/>
    <m/>
    <m/>
    <n v="112.909524203101"/>
    <n v="-6.89477908661169"/>
    <s v="AMRBS/403164/DIMAS ARFIANSYAH/R3/JATIM TIMUR/WINBACK 2.0 HSI B2B (1:1) 50MBPS 355RB PSB DISC 70%/FUAD MALIK ROMADHON  0/236.bmt.ugt.klampis@gmail.com"/>
    <s v="Amex"/>
    <m/>
    <m/>
    <m/>
    <m/>
    <m/>
    <m/>
    <m/>
    <m/>
    <s v="Management Janji"/>
    <s v="2026-10-06 11:00:00|Nama : BP FUAD MALIK ROMADHON   No Hp : 082301089918  No Alt :   Tgl Pemasangan : 06 Oktober 2026  Interval : SIANG  Note : Hubungi pelanggan terlebih dahulu|40000798|MYDITA"/>
    <s v="FCC"/>
    <s v="13-10-2026 16:25:18"/>
    <m/>
    <m/>
    <s v="PS"/>
    <s v="X"/>
    <s v="NO ADDON"/>
    <n v="20261013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13T07:00:00"/>
    <s v="2026-10-06 11:00:00|Nama : BP FUAD MALIK ROMADHON   No Hp : 082301089918  No Alt :   Tgl Pemasangan : 06 Oktober 2026  Interval : SIANG  Note : Hubungi pelanggan terlebih dahulu|40000798|MYDITA"/>
    <n v="2026"/>
    <n v="10"/>
    <n v="13"/>
    <d v="2026-10-13T00:00:00"/>
    <n v="-0.29166666666424135"/>
    <x v="0"/>
    <x v="12"/>
  </r>
  <r>
    <n v="465"/>
    <n v="1002622415"/>
    <n v="3"/>
    <x v="3"/>
    <n v="5"/>
    <s v="MADURA"/>
    <s v="BANGKALAN"/>
    <s v="ARB"/>
    <s v="REG"/>
    <s v="AO"/>
    <s v="NEW SALES"/>
    <m/>
    <s v="102 | FOLLOW UP COMPLETED"/>
    <s v="RBS-Regional 3"/>
    <d v="2026-10-05T13:25:06"/>
    <d v="2026-10-13T16:22:35"/>
    <n v="69404338"/>
    <m/>
    <n v="152439202415"/>
    <s v="BMT UGT CABANG KLAMPIS"/>
    <s v="ODP-ARB-FA/17"/>
    <s v="WO065784545"/>
    <m/>
    <m/>
    <m/>
    <n v="112.906099"/>
    <n v="-6.8949543999999996"/>
    <s v="AMRBS/403164/DIMAS ARFIANSYAH/R3/JATIM TIMUR/WINBACK 2.0 HSI B2B (1:1) 50MBPS 355RB PSB DISC 70%/FUAD MALIK ROMADHON  0/236.bmt.ugt.klampis@gmail.com"/>
    <s v="Amex"/>
    <m/>
    <m/>
    <m/>
    <m/>
    <m/>
    <m/>
    <m/>
    <m/>
    <s v="Management Janji"/>
    <s v="2026-10-06 11:00:00|Nama : BP FUAD MALIK ROMADHON  No Hp : 082301089918 No Alt :  Tgl Pemasangan : 06 Oktober 2026 Interval : SIANG Note : Hubungi pelanggan terlebih dahulu|40000798|MYDITA"/>
    <s v="FCC"/>
    <d v="2026-05-10T13:40:15"/>
    <d v="2026-10-06T11:00:00"/>
    <m/>
    <s v="REVOKE"/>
    <s v="X"/>
    <s v="NO ADDON"/>
    <m/>
    <s v="Follow Up Revoke Completed, New Order ID : SC1002635615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11:00:00"/>
    <s v="2026-10-06 11:00:00|Nama : BP FUAD MALIK ROMADHON  No Hp : 082301089918 No Alt :  Tgl Pemasangan : 06 Oktober 2026 Interval : SIANG Note : Hubungi pelanggan terlebih dahulu|40000798|MYDITA"/>
    <m/>
    <m/>
    <m/>
    <e v="#NUM!"/>
    <e v="#NUM!"/>
    <x v="1"/>
    <x v="12"/>
  </r>
  <r>
    <n v="466"/>
    <n v="1002619519"/>
    <n v="3"/>
    <x v="3"/>
    <n v="5"/>
    <s v="MADURA"/>
    <s v="BANGKALAN"/>
    <s v="BKL"/>
    <s v="REG"/>
    <s v="AO"/>
    <s v="NEW SALES"/>
    <s v="1P INET"/>
    <s v="Completed (PS)"/>
    <s v="RBS-Regional 3"/>
    <d v="2026-10-02T11:17:35"/>
    <d v="2026-10-03T17:21:55"/>
    <n v="69402942"/>
    <m/>
    <n v="152435910665"/>
    <s v="YAYASAN NURUL ANWAR"/>
    <s v="ODP-BKL-FED/05"/>
    <s v="WO065561704"/>
    <m/>
    <m/>
    <m/>
    <n v="112.7520674"/>
    <n v="-7.0912961000000001"/>
    <s v="MD|MYDB-20261001270141|DN00001/MN00802|YAYASAN NURUL ANWAR|085733019707"/>
    <s v="MYDIGIBIZPARTNER"/>
    <m/>
    <m/>
    <m/>
    <m/>
    <m/>
    <m/>
    <m/>
    <m/>
    <s v="Management Janji"/>
    <s v="2026-10-03 08:00:00 | Nama PIC : bapak yusuf No HP : 085733019707 Alt :  M Janji : (SABTU/3/oktober/2026) jam Pasang : 09:00 Note : hubungi pelanggan jika ingin kelokasi"/>
    <s v="FCC"/>
    <d v="2026-02-10T11:25:24"/>
    <d v="2026-10-03T08:00:00"/>
    <m/>
    <s v="PS"/>
    <s v="X"/>
    <s v="NETMONK"/>
    <n v="20261003"/>
    <s v="Completed"/>
    <s v="HSI Bisnis Bundling Netmonk Promo 2026 PSB 70% - 150 Mbps"/>
    <s v="INDIBIZ"/>
    <m/>
    <m/>
    <d v="2026-10-03T08:00:00"/>
    <s v="2026-10-03 08:00:00 | Nama PIC : bapak yusuf No HP : 085733019707 Alt :  M Janji : (SABTU/3/oktober/2026) jam Pasang : 09:00 Note : hubungi pelanggan jika ingin kelokasi"/>
    <n v="2026"/>
    <n v="10"/>
    <n v="3"/>
    <d v="2026-10-03T00:00:00"/>
    <n v="-0.33333333333575865"/>
    <x v="0"/>
    <x v="12"/>
  </r>
  <r>
    <n v="467"/>
    <n v="1002637440"/>
    <n v="3"/>
    <x v="3"/>
    <n v="5"/>
    <s v="MADURA"/>
    <s v="BANGKALAN"/>
    <s v="BKL"/>
    <s v="REG"/>
    <s v="AO"/>
    <s v="NEW SALES"/>
    <m/>
    <s v="Completed (PS)"/>
    <s v="RBS-Regional 3"/>
    <d v="2026-10-14T17:49:18"/>
    <d v="2026-10-14T20:25:19"/>
    <n v="69405319"/>
    <m/>
    <n v="152435910796"/>
    <s v="Toko The Nice Play Land"/>
    <s v="ODP-BKL-FBM/31"/>
    <s v="WO066432965"/>
    <m/>
    <m/>
    <m/>
    <n v="112.79893314746199"/>
    <n v="-7.0602183833860996"/>
    <s v="|MN02601|/Toko The Nice Play Land/HSI Bisnis Promo HUT Telkom (1:1) 100 Mbps (Rp 535.000) PSB Rp 150.000/082310510505 - 081295008009/muhammadnurhuda206@gmail.com/Muhammad Nur Huda/Jl. Raya Poter No.18, Gersaba, Poter, Kec. Tanah Merah, Kabupaten Bangkalan"/>
    <s v="Sales Force DBS"/>
    <m/>
    <m/>
    <m/>
    <m/>
    <m/>
    <m/>
    <m/>
    <m/>
    <s v="Management Janji"/>
    <s v="2026-10-08 11:00:00|M Janji : (08/10/2026)  jam Pasang : 09:00  Note : hubungi pelanggan jika ingin kelokasi  |40971304|MYDITA"/>
    <s v="FCC"/>
    <s v="14-10-2026 17:55:00"/>
    <m/>
    <m/>
    <s v="PS"/>
    <s v="X"/>
    <s v="NO ADDON"/>
    <n v="20261014"/>
    <s v="Completed"/>
    <s v="- 11_11446;Biaya PSB HSI EBIS Tunai di Depan ~ 11[150000]  - E23015;E23015 ~ ES23 - Perangkat ONT[0]  - E23015~null~44292;E23015||11||Abodemen 0[0]  - E23015~null~E23015_SWONTDUALB;SWONTDUALB ~ Biaya Sewa ONT Dual Band ~ E23015[50000]  - E25060;E25060 ~ E"/>
    <s v="INDIBIZ"/>
    <m/>
    <m/>
    <d v="2026-10-14T07:00:00"/>
    <s v="2026-10-08 11:00:00|M Janji : (08/10/2026)  jam Pasang : 09:00  Note : hubungi pelanggan jika ingin kelokasi  |40971304|MYDITA"/>
    <n v="2026"/>
    <n v="10"/>
    <n v="14"/>
    <d v="2026-10-14T00:00:00"/>
    <n v="-0.29166666666424135"/>
    <x v="0"/>
    <x v="12"/>
  </r>
  <r>
    <n v="468"/>
    <n v="1002625032"/>
    <n v="3"/>
    <x v="3"/>
    <n v="5"/>
    <s v="MADURA"/>
    <s v="BANGKALAN"/>
    <s v="BKL"/>
    <s v="REG"/>
    <s v="AO"/>
    <s v="NEW SALES"/>
    <m/>
    <s v="102 | FOLLOW UP COMPLETED"/>
    <s v="RBS-Regional 3"/>
    <d v="2026-10-06T16:47:50"/>
    <d v="2026-10-14T17:49:17"/>
    <n v="69405319"/>
    <m/>
    <n v="152435910707"/>
    <s v="Toko The Nice Play Land"/>
    <s v="ODP-BKL-FAZ/14"/>
    <s v="WO065931493"/>
    <m/>
    <m/>
    <m/>
    <n v="112.798074689283"/>
    <n v="-7.0598232391478897"/>
    <s v="|MN02601|/Toko The Nice Play Land/HSI Bisnis Promo HUT Telkom (1:1) 100 Mbps (Rp 535.000) PSB Rp 150.000/082310510505 - 081295008009/muhammadnurhuda206@gmail.com/Muhammad Nur Huda/Jl. Raya Poter No.18, Gersaba, Poter, Kec. Tanah Merah, Kabupaten Bangkalan"/>
    <s v="Sales Force DBS"/>
    <m/>
    <m/>
    <m/>
    <m/>
    <m/>
    <m/>
    <m/>
    <m/>
    <s v="Management Janji"/>
    <s v="2026-10-08 11:00:00|M Janji : (08/10/2026) jam Pasang : 09:00 Note : hubungi pelanggan jika ingin kelokasi |40971304|MYDITA"/>
    <s v="FCC"/>
    <d v="2026-06-10T16:55:20"/>
    <d v="2026-10-08T11:00:00"/>
    <s v="Kendala Pelanggan"/>
    <s v="REVOKE"/>
    <s v="X"/>
    <s v="NO ADDON"/>
    <m/>
    <s v="Follow Up Revoke Completed, New Order ID : SC1002637440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8T11:00:00"/>
    <s v="2026-10-08 11:00:00|M Janji : (08/10/2026) jam Pasang : 09:00 Note : hubungi pelanggan jika ingin kelokasi |40971304|MYDITA"/>
    <m/>
    <m/>
    <m/>
    <e v="#NUM!"/>
    <e v="#NUM!"/>
    <x v="1"/>
    <x v="12"/>
  </r>
  <r>
    <n v="469"/>
    <n v="1002637329"/>
    <n v="3"/>
    <x v="3"/>
    <n v="5"/>
    <s v="MADURA"/>
    <s v="BANGKALAN"/>
    <s v="BKL"/>
    <s v="REG"/>
    <s v="AO"/>
    <s v="NEW SALES"/>
    <m/>
    <s v="SIBEL - CREATE ORDER FAIL"/>
    <s v="RBS-Regional 3"/>
    <d v="2026-10-14T16:35:09"/>
    <d v="2026-10-15T15:22:18"/>
    <n v="69410372"/>
    <m/>
    <n v="152435910421"/>
    <s v="BMT UGT CAPEM BANGKALAN"/>
    <s v="ODP-BKL-FLA/30"/>
    <s v="WO066429913"/>
    <m/>
    <m/>
    <m/>
    <n v="112.74436059999999"/>
    <n v="-7.0292304999999997"/>
    <s v="AMRBS/403164/DIMAS ARFIANSYAH /R3/JATIM TIMUR/WINBACK 2.0 HSI B2B (1:1) 50MBPS 355RB PSB DISC 70%/MUHAMMAD HOIRUL WAFA 0/205.bangkalan@gmail.com"/>
    <s v="Amex"/>
    <m/>
    <m/>
    <m/>
    <m/>
    <m/>
    <m/>
    <m/>
    <m/>
    <s v="Management Janji"/>
    <s v="2026-10-15 15:00:00|Tanggal Pemasangan : 15 Oktober 2026 Jam Pemasangan : 08:00 15:00 Info Tambahan : Hubungi pelanggan dulu sebelum ke lokasi terimakasih|40961370|MYDITA"/>
    <s v="FCC"/>
    <s v="14-10-2026 16:39:59"/>
    <d v="2026-10-15T15:00:00"/>
    <m/>
    <s v="INPROGRESS_SC"/>
    <s v="X"/>
    <s v="NO ADDON"/>
    <m/>
    <s v="Error invoking service 'EAI Siebel Adapter', method 'Upsert' at step 'Upsert CA BA SA'.(SBL-BPR-00162) -- Method 'WriteRecor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5T15:00:00"/>
    <s v="2026-10-15 15:00:00|Tanggal Pemasangan : 15 Oktober 2026 Jam Pemasangan : 08:00 15:00 Info Tambahan : Hubungi pelanggan dulu sebelum ke lokasi terimakasih|40961370|MYDITA"/>
    <m/>
    <m/>
    <m/>
    <e v="#NUM!"/>
    <e v="#NUM!"/>
    <x v="1"/>
    <x v="12"/>
  </r>
  <r>
    <n v="470"/>
    <n v="1002632973"/>
    <n v="3"/>
    <x v="3"/>
    <n v="5"/>
    <s v="MADURA"/>
    <s v="BANGKALAN"/>
    <s v="BEA"/>
    <s v="REG"/>
    <s v="AO"/>
    <s v="NEW SALES"/>
    <m/>
    <s v="Completed (PS)"/>
    <s v="RBS-Regional 3"/>
    <d v="2026-10-12T13:41:16"/>
    <d v="2026-10-12T14:21:44"/>
    <n v="69403764"/>
    <m/>
    <n v="152459202007"/>
    <s v="SMKS AL HAMIDIYAH"/>
    <s v="ODP-BEA-FA/106"/>
    <s v="WO066259039"/>
    <m/>
    <m/>
    <m/>
    <n v="113.06633340044399"/>
    <n v="-7.1264435673844098"/>
    <s v="MD|MYDB-20261003270239|DN00001/MN00802|SMKS AL HAMIDIYAH|082331634880"/>
    <s v="MYDIGIBIZPARTNER"/>
    <m/>
    <m/>
    <m/>
    <m/>
    <m/>
    <m/>
    <m/>
    <m/>
    <s v="Management Janji"/>
    <s v="2026-10-05 08:00:00 | Nama PIC : ibu nurul  No HP :  082331634880  Alt :   M Janji : (SENIN/5/OKTOBER/2026)  jam Pasang : 09:00  Note : hubungi pelanggan jika ingin kelokasi"/>
    <s v="FCC"/>
    <d v="2026-12-10T13:55:32"/>
    <m/>
    <m/>
    <s v="PS"/>
    <s v="X"/>
    <s v="NETMONK"/>
    <n v="202610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2T07:00:00"/>
    <s v="2026-10-05 08:00:00 | Nama PIC : ibu nurul  No HP :  082331634880  Alt :   M Janji : (SENIN/5/OKTOBER/2026)  jam Pasang : 09:00  Note : hubungi pelanggan jika ingin kelokasi"/>
    <n v="2026"/>
    <n v="10"/>
    <n v="12"/>
    <d v="2026-10-12T00:00:00"/>
    <n v="-0.29166666666424135"/>
    <x v="0"/>
    <x v="12"/>
  </r>
  <r>
    <n v="471"/>
    <n v="1002621239"/>
    <n v="3"/>
    <x v="3"/>
    <n v="5"/>
    <s v="MADURA"/>
    <s v="BANGKALAN"/>
    <s v="BEA"/>
    <s v="REG"/>
    <s v="AO"/>
    <s v="NEW SALES"/>
    <s v="1P INET"/>
    <s v="102 | FOLLOW UP COMPLETED"/>
    <s v="RBS-Regional 3"/>
    <d v="2026-10-04T08:28:35"/>
    <d v="2026-10-12T13:41:15"/>
    <n v="69403764"/>
    <m/>
    <n v="152459201650"/>
    <s v="SMKS AL HAMIDIYAH"/>
    <s v="ODP-BEA-FAB/06 FAB/D01/06.01"/>
    <s v="WO065688532"/>
    <m/>
    <m/>
    <m/>
    <n v="113.100963011384"/>
    <n v="-7.0686880701344297"/>
    <s v="MD|MYDB-20261003270239|DN00001/MN00802|SMKS AL HAMIDIYAH|082331634880"/>
    <s v="MYDIGIBIZPARTNER"/>
    <m/>
    <m/>
    <m/>
    <m/>
    <m/>
    <m/>
    <m/>
    <m/>
    <s v="Management Janji"/>
    <s v="2026-10-05 08:00:00 | Nama PIC : ibu nurul No HP : 082331634880 Alt :  M Janji : (SENIN/5/OKTOBER/2026) jam Pasang : 09:00 Note : hubungi pelanggan jika ingin kelokasi"/>
    <s v="FCC"/>
    <d v="2026-04-10T08:40:22"/>
    <d v="2026-10-05T08:00:00"/>
    <s v="Kendala Pelanggan"/>
    <s v="REVOKE"/>
    <s v="X"/>
    <s v="NETMONK"/>
    <m/>
    <s v="Follow Up Revoke Completed, New Order ID : SC1002632973"/>
    <s v="HSI Bisnis Bundling Netmonk Promo 2026 PSB 70% - 100 Mbps"/>
    <s v="INDIBIZ"/>
    <m/>
    <m/>
    <d v="2026-10-05T08:00:00"/>
    <s v="2026-10-05 08:00:00 | Nama PIC : ibu nurul No HP : 082331634880 Alt :  M Janji : (SENIN/5/OKTOBER/2026) jam Pasang : 09:00 Note : hubungi pelanggan jika ingin kelokasi"/>
    <m/>
    <m/>
    <m/>
    <e v="#NUM!"/>
    <e v="#NUM!"/>
    <x v="1"/>
    <x v="12"/>
  </r>
  <r>
    <n v="472"/>
    <n v="1002620451"/>
    <n v="3"/>
    <x v="3"/>
    <n v="5"/>
    <s v="MADURA"/>
    <s v="BANGKALAN"/>
    <s v="KML"/>
    <s v="REG"/>
    <s v="AO"/>
    <s v="NEW SALES"/>
    <m/>
    <s v="Completed (PS)"/>
    <s v="RBS-Regional 3"/>
    <d v="2026-10-02T16:34:24"/>
    <d v="2026-10-05T18:08:21"/>
    <n v="69403303"/>
    <m/>
    <n v="152436205724"/>
    <s v="Kost Putri Pak Ningwar 2"/>
    <s v="ODP-KML-FJ/09"/>
    <s v="WO065629699"/>
    <m/>
    <m/>
    <m/>
    <n v="112.721456166957"/>
    <n v="-7.1255792169147698"/>
    <s v="|MN02601|/Kost Putri Pak Ningwar 2/Mohammad Kafin Nafik/+6282337129983/mohammadkafinnafik09@gmail.com/HSI Bisnis Promo HUT Telkom (1:1) 100 Mbps (Rp 535.000) PSB Rp 150.000"/>
    <s v="Sales Force DBS"/>
    <m/>
    <m/>
    <m/>
    <m/>
    <m/>
    <m/>
    <m/>
    <m/>
    <s v="Management Janji"/>
    <s v="2026-10-05 08:00:00|Nama : BU SANIA (OWNER) No Hp : 082337129983 No Alt :  Tgl Pemasangan : 05 Oktober 2026 Interval : PAGI SIANG Note : Hubungi pelanggan terlebih dahulu|40931149|MYDITA"/>
    <s v="FCC"/>
    <d v="2026-02-10T16:40:22"/>
    <d v="2026-10-05T08:00:00"/>
    <m/>
    <s v="PS"/>
    <s v="X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8:00:00"/>
    <s v="2026-10-05 08:00:00|Nama : BU SANIA (OWNER) No Hp : 082337129983 No Alt :  Tgl Pemasangan : 05 Oktober 2026 Interval : PAGI SIANG Note : Hubungi pelanggan terlebih dahulu|40931149|MYDITA"/>
    <n v="2026"/>
    <n v="10"/>
    <n v="5"/>
    <d v="2026-10-05T00:00:00"/>
    <n v="-0.33333333333575865"/>
    <x v="0"/>
    <x v="12"/>
  </r>
  <r>
    <n v="473"/>
    <n v="1002622783"/>
    <n v="3"/>
    <x v="3"/>
    <n v="5"/>
    <s v="MADURA"/>
    <s v="BANGKALAN"/>
    <s v="KML"/>
    <s v="REG"/>
    <s v="AO"/>
    <s v="NEW SALES"/>
    <m/>
    <s v="Completed (PS)"/>
    <s v="RBS-Regional 3"/>
    <d v="2026-10-05T15:07:14"/>
    <d v="2026-10-05T18:08:41"/>
    <n v="69403384"/>
    <m/>
    <n v="152436205811"/>
    <s v="TOKO MEGA GROSIR"/>
    <s v="ODP-KML-FC/42"/>
    <s v="WO065787803"/>
    <m/>
    <m/>
    <m/>
    <n v="112.891474557712"/>
    <n v="-7.1536113354964499"/>
    <s v="|MN00213|/TOKO MEGA GROSIR/MOH HORI/082359628709/grosirmegajaya@gmail.com/HSI Bisnis + Netmonk Promo 2026 150 Mbps (Rp 676.100) PSB 150.000/"/>
    <s v="Sales Force DBS"/>
    <m/>
    <m/>
    <m/>
    <m/>
    <m/>
    <m/>
    <m/>
    <m/>
    <s v="Management Janji"/>
    <s v="2026-10-04 11:00:00|Tanggal pemasangan: 04/11//2026  Jam pemasangan : pagi/siang  Info Tambahan : Hubungi pelanggan dulu sebelum ke lokasi.  terima kasih|40000798|MYDITA"/>
    <s v="FCC"/>
    <d v="2026-05-10T15:11:09"/>
    <m/>
    <m/>
    <s v="PS"/>
    <s v="X"/>
    <s v="NETMONK"/>
    <n v="2026100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05T07:00:00"/>
    <s v="2026-10-04 11:00:00|Tanggal pemasangan: 04/11//2026  Jam pemasangan : pagi/siang  Info Tambahan : Hubungi pelanggan dulu sebelum ke lokasi.  terima kasih|40000798|MYDITA"/>
    <n v="2026"/>
    <n v="10"/>
    <n v="5"/>
    <d v="2026-10-05T00:00:00"/>
    <n v="-0.29166666666424135"/>
    <x v="0"/>
    <x v="12"/>
  </r>
  <r>
    <n v="474"/>
    <n v="1002623690"/>
    <n v="3"/>
    <x v="3"/>
    <n v="5"/>
    <s v="MADURA"/>
    <s v="BANGKALAN"/>
    <s v="KML"/>
    <s v="REG"/>
    <s v="AO"/>
    <s v="NEW SALES"/>
    <s v="1P INET"/>
    <s v="Completed (PS)"/>
    <s v="RBS-Regional 3"/>
    <d v="2026-10-06T09:55:35"/>
    <d v="2026-10-06T16:30:32"/>
    <n v="69404757"/>
    <m/>
    <n v="152436205813"/>
    <s v="TOKO JUMRIYAH BERKAH"/>
    <s v="ODP-KML-FAC/61 FAC/D07/61.01"/>
    <s v="WO065831327"/>
    <m/>
    <m/>
    <m/>
    <n v="112.7200565"/>
    <n v="-7.1267005999999897"/>
    <s v="|MN00086|MYIA-094750575042/POI/Jumriyah/085330419395/mcijumriyah@gmail.com"/>
    <s v="MYIB_ASSISTANT"/>
    <m/>
    <m/>
    <m/>
    <m/>
    <m/>
    <m/>
    <m/>
    <m/>
    <s v="Management Janji"/>
    <s v="2026-10-07 08:00:00 | Nama :JUMRIYAH No HP :081387637744 No Alternatif : M Janji : 07/10/2026 Jam Pasang : Pagi NoteÃ‚Â :  Hubungi terlebih dahulu sebelum ke lokasi"/>
    <s v="FCC"/>
    <d v="2026-06-10T10:10:36"/>
    <d v="2026-10-07T08:00:00"/>
    <m/>
    <s v="PS"/>
    <s v="X"/>
    <s v="NO ADDON"/>
    <n v="20261006"/>
    <s v="Completed"/>
    <s v="HSI Bisnis Basic Promo Hari Pelanggan Nasional PSB 70% - 200 Mbps"/>
    <s v="INDIBIZ"/>
    <m/>
    <m/>
    <d v="2026-10-07T08:00:00"/>
    <s v="2026-10-07 08:00:00 | Nama :JUMRIYAH No HP :081387637744 No Alternatif : M Janji : 07/10/2026 Jam Pasang : Pagi NoteÃ‚Â :  Hubungi terlebih dahulu sebelum ke lokasi"/>
    <n v="2026"/>
    <n v="10"/>
    <n v="6"/>
    <d v="2026-10-06T00:00:00"/>
    <n v="-1.3333333333357587"/>
    <x v="0"/>
    <x v="12"/>
  </r>
  <r>
    <n v="475"/>
    <n v="1002620621"/>
    <n v="3"/>
    <x v="3"/>
    <n v="5"/>
    <s v="MADURA"/>
    <s v="BANGKALAN"/>
    <s v="KML"/>
    <s v="REG"/>
    <s v="AO"/>
    <s v="NEW SALES"/>
    <m/>
    <s v="102 | FOLLOW UP COMPLETED"/>
    <s v="RBS-Regional 3"/>
    <d v="2026-10-02T18:07:03"/>
    <d v="2026-10-05T15:07:13"/>
    <n v="69403384"/>
    <m/>
    <n v="152436205726"/>
    <s v="TOKO MEGA GROSIR"/>
    <s v="ODP-KML-FC/39"/>
    <s v="WO065645740"/>
    <m/>
    <m/>
    <m/>
    <n v="112.8932922"/>
    <n v="-7.1542700000000004"/>
    <s v="|MN00213|/TOKO MEGA GROSIR/MOH HORI/082359628709/grosirmegajaya@gmail.com/HSI Bisnis + Netmonk Promo 2026 150 Mbps (Rp 676.100) PSB 150.000/"/>
    <s v="Sales Force DBS"/>
    <m/>
    <m/>
    <m/>
    <m/>
    <m/>
    <m/>
    <m/>
    <m/>
    <s v="Management Janji"/>
    <s v="2026-10-04 11:00:00|Tanggal pemasangan: 04/11//2026 Jam pemasangan : pagi/siang Info Tambahan : Hubungi pelanggan dulu sebelum ke lokasi. terima kasih|40000798|MYDITA"/>
    <s v="FCC"/>
    <d v="2026-02-10T18:10:46"/>
    <d v="2026-10-04T11:00:00"/>
    <m/>
    <s v="REVOKE"/>
    <s v="X"/>
    <s v="NETMONK"/>
    <m/>
    <s v="Follow Up Revoke Completed, New Order ID : SC1002622783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04T11:00:00"/>
    <s v="2026-10-04 11:00:00|Tanggal pemasangan: 04/11//2026 Jam pemasangan : pagi/siang Info Tambahan : Hubungi pelanggan dulu sebelum ke lokasi. terima kasih|40000798|MYDITA"/>
    <m/>
    <m/>
    <m/>
    <e v="#NUM!"/>
    <e v="#NUM!"/>
    <x v="1"/>
    <x v="12"/>
  </r>
  <r>
    <n v="476"/>
    <n v="1002639164"/>
    <n v="3"/>
    <x v="3"/>
    <n v="5"/>
    <s v="MADURA"/>
    <s v="BANGKALAN"/>
    <s v="TBU"/>
    <s v="REG"/>
    <s v="AO"/>
    <s v="NEW SALES"/>
    <m/>
    <s v="MYCX - FAIL"/>
    <s v="RBS-Regional 3"/>
    <d v="2026-10-15T17:10:57"/>
    <d v="2026-10-15T17:16:02"/>
    <n v="69411049"/>
    <m/>
    <n v="152458900165"/>
    <s v="KONTRAKAN TERATAI"/>
    <s v="ODP-TBU-FAA/91"/>
    <m/>
    <m/>
    <m/>
    <m/>
    <n v="113.083622132548"/>
    <n v="-6.8926504893703502"/>
    <s v="|MN02601|/KONTRAKAN TERATAI/KUSWATUL HASANAH/085708981555/081939201484/kuswatulhasanah41@gmail.com/HSI Bisnis + Netmonk Promo 2026 200 Mbps (Rp 846.100) PSB 150.000/"/>
    <s v="Sales Force DBS"/>
    <m/>
    <m/>
    <m/>
    <m/>
    <m/>
    <m/>
    <m/>
    <m/>
    <m/>
    <m/>
    <m/>
    <s v="15-10-2026 17:25:12"/>
    <m/>
    <m/>
    <s v="INPROGRESS_SC"/>
    <s v="X"/>
    <s v="NETMONK"/>
    <m/>
    <s v="SEND PAPERLESS FAIL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  <x v="12"/>
  </r>
  <r>
    <n v="477"/>
    <n v="1002631494"/>
    <n v="3"/>
    <x v="3"/>
    <n v="5"/>
    <s v="MADURA"/>
    <s v="BANGKALAN"/>
    <s v="OMB"/>
    <s v="REG"/>
    <s v="AO"/>
    <s v="NEW SALES"/>
    <m/>
    <s v="Completed (PS)"/>
    <s v="RBS-Regional 3"/>
    <d v="2026-10-11T11:17:49"/>
    <d v="2026-10-11T13:27:17"/>
    <n v="69406289"/>
    <m/>
    <n v="152438201864"/>
    <s v="MADRASAH DINIYAH TAKLIMIYAH MISBAHUS SUDUR"/>
    <s v="ODP-OMB-FD/02"/>
    <s v="WO066194624"/>
    <m/>
    <m/>
    <m/>
    <n v="113.334802289289"/>
    <n v="-7.0517824483006502"/>
    <s v="MD|MYDB-20261008270452|DN00001/MN02006|MADRASAH DINIYAH TAKLIMIYAH MISBAHUS SUDUR|087718501420"/>
    <s v="MYDIGIBIZPARTNER"/>
    <m/>
    <m/>
    <m/>
    <m/>
    <m/>
    <m/>
    <m/>
    <m/>
    <s v="Management Janji"/>
    <s v="2026-10-09 08:00:00 | Nama Pic : bp durdi   No Hp Pic : 087718501420  No alt : -  Jam Pemasangan : pagi   Tanggal Pemasangan : 9 Oktober 2026"/>
    <s v="FCC"/>
    <d v="2026-11-10T11:25:29"/>
    <m/>
    <m/>
    <s v="PS"/>
    <s v="X"/>
    <s v="NO ADDON"/>
    <n v="202610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1T07:00:00"/>
    <s v="2026-10-09 08:00:00 | Nama Pic : bp durdi   No Hp Pic : 087718501420  No alt : -  Jam Pemasangan : pagi   Tanggal Pemasangan : 9 Oktober 2026"/>
    <n v="2026"/>
    <n v="10"/>
    <n v="11"/>
    <d v="2026-10-11T00:00:00"/>
    <n v="-0.29166666666424135"/>
    <x v="0"/>
    <x v="12"/>
  </r>
  <r>
    <n v="478"/>
    <n v="1002627263"/>
    <n v="3"/>
    <x v="3"/>
    <n v="5"/>
    <s v="MADURA"/>
    <s v="BANGKALAN"/>
    <s v="OMB"/>
    <s v="REG"/>
    <s v="AO"/>
    <s v="NEW SALES"/>
    <s v="1P INET"/>
    <s v="102 | FOLLOW UP COMPLETED"/>
    <s v="RBS-Regional 3"/>
    <d v="2026-10-08T09:40:34"/>
    <d v="2026-10-11T11:17:48"/>
    <n v="69406289"/>
    <m/>
    <n v="152438209044"/>
    <s v="MADRASAH DINIYAH TAKLIMIYAH MISBAHUS SUDUR"/>
    <s v="ODP-OMB-FD/02 FD/D02/02.01"/>
    <s v="WO065987476"/>
    <m/>
    <m/>
    <m/>
    <n v="113.334747701883"/>
    <n v="-7.0517742082461101"/>
    <s v="MD|MYDB-20261008270452|DN00001/MN02006|MADRASAH DINIYAH TAKLIMIYAH MISBAHUS SUDUR|087718501420"/>
    <s v="MYDIGIBIZPARTNER"/>
    <m/>
    <m/>
    <m/>
    <m/>
    <m/>
    <m/>
    <m/>
    <m/>
    <s v="Management Janji"/>
    <s v="2026-10-09 08:00:00 | Nama Pic : bp durdi  No Hp Pic : 087718501420 No alt : - Jam Pemasangan : pagi  Tanggal Pemasangan : 9 Oktober 2026"/>
    <s v="FCC"/>
    <d v="2026-08-10T09:55:19"/>
    <d v="2026-10-09T08:00:00"/>
    <s v="Kendala Pelanggan"/>
    <s v="REVOKE"/>
    <s v="X"/>
    <s v="NO ADDON"/>
    <m/>
    <s v="Follow Up Revoke Completed, New Order ID : SC1002631494"/>
    <s v="HSI Bisnis Promo Hari Pelanggan Nasional PSB 70% - 200 Mbps"/>
    <s v="INDIBIZ"/>
    <m/>
    <m/>
    <d v="2026-10-09T08:00:00"/>
    <s v="2026-10-09 08:00:00 | Nama Pic : bp durdi  No Hp Pic : 087718501420 No alt : - Jam Pemasangan : pagi  Tanggal Pemasangan : 9 Oktober 2026"/>
    <m/>
    <m/>
    <m/>
    <e v="#NUM!"/>
    <e v="#NUM!"/>
    <x v="1"/>
    <x v="12"/>
  </r>
  <r>
    <n v="479"/>
    <n v="1002621763"/>
    <n v="3"/>
    <x v="3"/>
    <n v="5"/>
    <s v="MADURA"/>
    <s v="BANGKALAN"/>
    <s v="SPG"/>
    <s v="REG"/>
    <s v="AO"/>
    <s v="NEW SALES"/>
    <m/>
    <s v="Completed (PS)"/>
    <s v="RBS-Regional 3"/>
    <d v="2026-10-05T09:37:43"/>
    <d v="2026-10-06T14:44:39"/>
    <n v="69404064"/>
    <m/>
    <n v="152434914046"/>
    <s v="UPTD PUSKESMAS BANJAR"/>
    <s v="ODP-SPG-FS/65"/>
    <s v="WO065747565"/>
    <m/>
    <m/>
    <m/>
    <n v="113.2519231"/>
    <n v="-7.1953864999999997"/>
    <s v="|MN02600|/UPTD PUSKESMAS BANJAR/085940366345/zheenmradas67@gmail.com/HSI Bisnis Promo HUT Telkom (1:1) 150 Mbps (Rp 620.000) PSB Rp 150.000/Zainal Abidin/Jl.Banjar no 01,Kedundung kota Sampang Madura Jawa Timur"/>
    <s v="Sales Force DBS"/>
    <m/>
    <m/>
    <m/>
    <m/>
    <m/>
    <m/>
    <m/>
    <m/>
    <s v="Management Janji"/>
    <s v="2026-10-06 08:00:00|No HP : 085940366345 No Alt : - M Janji : 06 Oktober 2026 Jam Pasang : Pagi / Siang Note : hubungi pelanggan jika ingin kelokasi |40000802|MYDITA"/>
    <s v="FCC"/>
    <d v="2026-05-10T09:40:06"/>
    <d v="2026-10-06T08:00:00"/>
    <m/>
    <s v="PS"/>
    <s v="SAMPANG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6T08:00:00"/>
    <s v="2026-10-06 08:00:00|No HP : 085940366345 No Alt : - M Janji : 06 Oktober 2026 Jam Pasang : Pagi / Siang Note : hubungi pelanggan jika ingin kelokasi |40000802|MYDITA"/>
    <n v="2026"/>
    <n v="10"/>
    <n v="6"/>
    <d v="2026-10-06T00:00:00"/>
    <n v="-0.33333333333575865"/>
    <x v="0"/>
    <x v="12"/>
  </r>
  <r>
    <n v="480"/>
    <n v="1002634569"/>
    <n v="3"/>
    <x v="3"/>
    <n v="5"/>
    <s v="MADURA"/>
    <s v="BANGKALAN"/>
    <s v="SPG"/>
    <s v="REG"/>
    <s v="AO"/>
    <s v="NEW SALES"/>
    <s v="1P INET"/>
    <s v="MIA - INVALID SURVEY"/>
    <s v="RBS-Regional 3"/>
    <d v="2026-10-13T10:53:35"/>
    <d v="2026-10-13T17:58:16"/>
    <n v="69409226"/>
    <m/>
    <n v="152434914682"/>
    <s v="SMP Islam Nurul Huda"/>
    <s v="ODP-SPG-FP/64 FP/D05/64.01"/>
    <s v="WO066315771"/>
    <m/>
    <m/>
    <m/>
    <n v="113.3471083"/>
    <n v="-7.1752307999999898"/>
    <s v="|MN02326|MYIA-018929784875/POI/Muzeri/082335974057/smpislamnurulhuda123@gmail.com"/>
    <s v="MYIB_ASSISTANT"/>
    <m/>
    <m/>
    <m/>
    <m/>
    <m/>
    <m/>
    <m/>
    <m/>
    <s v="Management Janji"/>
    <s v="2026-10-14 08:00:00 | Manja : 14 Okt 2026 Jam : Pagi (08.00) Note : Hubungi pelanggan terlebih dahulu"/>
    <s v="FCC"/>
    <s v="13-10-2026 10:55:12"/>
    <d v="2026-10-14T08:00:00"/>
    <m/>
    <s v="SURVEY_NEW_MANJA"/>
    <s v="SAMPANG"/>
    <s v="NO ADDON"/>
    <m/>
    <s v="MIE - INVALID SURVEY - Kendala Jalur/Rute Tarikan"/>
    <s v="HSI Bisnis Promo Hari Pelanggan Nasional PSB 70% - 300 Mbps"/>
    <s v="INDIBIZ"/>
    <m/>
    <m/>
    <d v="2026-10-14T08:00:00"/>
    <s v="2026-10-14 08:00:00 | Manja : 14 Okt 2026 Jam : Pagi (08.00) Note : Hubungi pelanggan terlebih dahulu"/>
    <m/>
    <m/>
    <m/>
    <e v="#NUM!"/>
    <e v="#NUM!"/>
    <x v="1"/>
    <x v="12"/>
  </r>
  <r>
    <n v="481"/>
    <n v="1002630858"/>
    <n v="3"/>
    <x v="3"/>
    <n v="5"/>
    <s v="MADURA"/>
    <s v="BANGKALAN"/>
    <s v="KPP"/>
    <s v="REG"/>
    <s v="AO"/>
    <s v="NEW SALES"/>
    <s v="1P INET"/>
    <s v="Completed (PS)"/>
    <s v="RBS-Regional 3"/>
    <d v="2026-10-10T12:19:35"/>
    <d v="2026-10-11T20:01:29"/>
    <n v="69407875"/>
    <m/>
    <n v="152437905914"/>
    <s v="PONPES SALAFIYAH NURUL JADID 2"/>
    <s v="ODP-KPP-FAD/96 FAD/D02/96.01"/>
    <s v="WO066151000"/>
    <m/>
    <m/>
    <m/>
    <n v="113.28251400000001"/>
    <n v="-6.9111269999999996"/>
    <s v="|MC20002|MYIA-045779624652/POI/BUDIYANTO/082240387560/budiyanto09260067@tmails.net"/>
    <s v="MYIB_ASSISTANT"/>
    <m/>
    <m/>
    <m/>
    <m/>
    <m/>
    <m/>
    <m/>
    <m/>
    <s v="Management Janji"/>
    <s v="2026-10-11 11:00:00 | Nama :BUDIYANTO No HP :082240387560 No Alternatif : M Janji : 11/10/2026 Jam Pasang : Pagi NoteÃ‚Â :  Hubungi terlebih dahulu sebelum ke lokasi"/>
    <s v="FCC"/>
    <d v="2026-10-10T12:24:58"/>
    <d v="2026-10-11T11:00:00"/>
    <m/>
    <s v="PS"/>
    <s v="X"/>
    <s v="NO ADDON"/>
    <n v="20261011"/>
    <s v="Completed"/>
    <s v="HSI Bisnis Promo Hari Pelanggan Nasional PSB 70% - 300 Mbps"/>
    <s v="INDIBIZ"/>
    <m/>
    <m/>
    <d v="2026-10-11T11:00:00"/>
    <s v="2026-10-11 11:00:00 | Nama :BUDIYANTO No HP :082240387560 No Alternatif : M Janji : 11/10/2026 Jam Pasang : Pagi NoteÃ‚Â :  Hubungi terlebih dahulu sebelum ke lokasi"/>
    <n v="2026"/>
    <n v="10"/>
    <n v="11"/>
    <d v="2026-10-11T00:00:00"/>
    <n v="-0.45833333333575865"/>
    <x v="0"/>
    <x v="12"/>
  </r>
  <r>
    <n v="482"/>
    <n v="1002633983"/>
    <n v="3"/>
    <x v="3"/>
    <n v="5"/>
    <s v="MADURA"/>
    <s v="BANGKALAN"/>
    <s v="KPP"/>
    <s v="REG"/>
    <s v="AO"/>
    <s v="NEW SALES"/>
    <s v="1P INET"/>
    <s v="Completed (PS)"/>
    <s v="RBS-Regional 3"/>
    <d v="2026-10-13T08:25:35"/>
    <d v="2026-10-14T13:53:31"/>
    <n v="69409019"/>
    <m/>
    <n v="152437905925"/>
    <s v="YAYASAN AT TAQWA MALENGGUR"/>
    <s v="ODP-KPP-FF/24 FF/D04/24.01"/>
    <s v="WO066302754"/>
    <m/>
    <m/>
    <m/>
    <n v="113.316304"/>
    <n v="-6.975034"/>
    <s v="|MC20002|MYIA-004824124275/POI/MUSTAGHFIRI/085808803686/mustaghfirinurum88@tmails.net"/>
    <s v="MYIB_ASSISTANT"/>
    <m/>
    <m/>
    <m/>
    <m/>
    <m/>
    <m/>
    <m/>
    <m/>
    <s v="Management Janji"/>
    <s v="2026-10-14 08:00:00 | Jam Pemasangan : 08:00 - 12.00 Tanggal Pemasangan : RABU 14 OKTOBER 2026 Info Tambahan : Hubungi pelanggan sebelum datang ke lokasi"/>
    <s v="FCC"/>
    <s v="13-10-2026 08:40:05"/>
    <d v="2026-10-14T08:00:00"/>
    <m/>
    <s v="PS"/>
    <s v="X"/>
    <s v="NO ADDON"/>
    <n v="20261014"/>
    <s v="Completed"/>
    <s v="HSI Bisnis Promo Hari Pelanggan Nasional PSB 70% - 300 Mbps"/>
    <s v="INDIBIZ"/>
    <m/>
    <m/>
    <d v="2026-10-14T08:00:00"/>
    <s v="2026-10-14 08:00:00 | Jam Pemasangan : 08:00 - 12.00 Tanggal Pemasangan : RABU 14 OKTOBER 2026 Info Tambahan : Hubungi pelanggan sebelum datang ke lokasi"/>
    <n v="2026"/>
    <n v="10"/>
    <n v="14"/>
    <d v="2026-10-14T00:00:00"/>
    <n v="-0.33333333333575865"/>
    <x v="0"/>
    <x v="12"/>
  </r>
  <r>
    <n v="483"/>
    <n v="1002637186"/>
    <n v="3"/>
    <x v="3"/>
    <n v="5"/>
    <s v="MADURA"/>
    <s v="BANGKALAN"/>
    <s v="KPP"/>
    <s v="REG"/>
    <s v="AO"/>
    <s v="NEW SALES"/>
    <m/>
    <s v="Completed (PS)"/>
    <s v="RBS-Regional 3"/>
    <d v="2026-10-14T15:47:10"/>
    <d v="2026-10-15T12:49:25"/>
    <n v="69410279"/>
    <m/>
    <n v="152437905935"/>
    <s v="TOKO BURUNG"/>
    <s v="ODP-KPP-FD/02"/>
    <s v="WO066428975"/>
    <m/>
    <m/>
    <m/>
    <n v="113.1968652"/>
    <n v="-6.9011772999999996"/>
    <s v="|MN00802|/TOKO BURUNG/HSI Bisnis + Netmonk Promo 2026 100 Mbps (Rp 591.100) PSB 150.000/085784630616/Ternak22burung@gmail.com/Suryanto/-6,8975657, 113,2003275/Duwa Asem, Banyuates, Sampang Kabupaten Bangkalan"/>
    <s v="Sales Force DBS"/>
    <m/>
    <m/>
    <m/>
    <m/>
    <m/>
    <m/>
    <m/>
    <m/>
    <s v="Management Janji"/>
    <s v="2026-10-15 15:00:00|Nama Pic : BP SURYANTO No Hp Pic : 085784630616 Jam Pemasangan : 08:00 - 12.00 Tanggal Pemasangan : KAMIS 15 OKTOBER 2026 Info Tambahan : Hubungi pelanggan sebelum datang ke lokasi|40000798|MYDITA"/>
    <s v="FCC"/>
    <s v="14-10-2026 15:54:47"/>
    <d v="2026-10-15T15:00:00"/>
    <m/>
    <s v="PS"/>
    <s v="X"/>
    <s v="NETMONK"/>
    <n v="2026101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5T15:00:00"/>
    <s v="2026-10-15 15:00:00|Nama Pic : BP SURYANTO No Hp Pic : 085784630616 Jam Pemasangan : 08:00 - 12.00 Tanggal Pemasangan : KAMIS 15 OKTOBER 2026 Info Tambahan : Hubungi pelanggan sebelum datang ke lokasi|40000798|MYDITA"/>
    <n v="2026"/>
    <n v="10"/>
    <n v="15"/>
    <d v="2026-10-15T00:00:00"/>
    <n v="-0.625"/>
    <x v="0"/>
    <x v="12"/>
  </r>
  <r>
    <n v="484"/>
    <n v="1002639017"/>
    <n v="3"/>
    <x v="3"/>
    <n v="5"/>
    <s v="MADURA"/>
    <s v="BANGKALAN"/>
    <s v="KPP"/>
    <s v="REG"/>
    <s v="AO"/>
    <s v="NEW SALES"/>
    <m/>
    <s v="MYCX - FAIL"/>
    <s v="RBS-Regional 3"/>
    <d v="2026-10-15T15:57:14"/>
    <d v="2026-10-15T16:04:07"/>
    <n v="69411009"/>
    <m/>
    <n v="152437905943"/>
    <s v="UD SUMBER MUTIARA"/>
    <s v="ODP-KPP-FB/04"/>
    <m/>
    <m/>
    <m/>
    <m/>
    <n v="113.274698"/>
    <n v="-6.9208069999999999"/>
    <s v="|MN00802|/UD SUMBER MUTIARA/0819-7312-9995/Udsinarmutiara2000@gmail.com/HSI Bisnis + Netmonk Promo 2026 100 Mbps (Rp 591.100) PSB 150.000/Rosidi/-6.920807,113.274698"/>
    <s v="Sales Force DBS"/>
    <m/>
    <m/>
    <m/>
    <m/>
    <m/>
    <m/>
    <m/>
    <m/>
    <m/>
    <m/>
    <m/>
    <s v="15-10-2026 16:10:24"/>
    <m/>
    <m/>
    <s v="INPROGRESS_SC"/>
    <s v="X"/>
    <s v="NETMONK"/>
    <m/>
    <s v="SEND PAPERLESS FAIL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2"/>
  </r>
  <r>
    <n v="485"/>
    <n v="1002617805"/>
    <n v="3"/>
    <x v="3"/>
    <n v="5"/>
    <s v="MADURA"/>
    <s v="PAMEKASAN"/>
    <s v="PME"/>
    <s v="REG"/>
    <s v="AO"/>
    <s v="NEW SALES"/>
    <s v="1P INET"/>
    <s v="Completed (PS)"/>
    <s v="RBS-Regional 3"/>
    <d v="2026-10-01T13:10:39"/>
    <d v="2026-10-01T18:44:48"/>
    <n v="69402337"/>
    <m/>
    <n v="152426927954"/>
    <s v="TOKO ISKANDAR BERKAH"/>
    <s v="ODP-PME-FFA/50 FFA/D06/50.01"/>
    <s v="WO065489370"/>
    <m/>
    <m/>
    <m/>
    <n v="113.49644410000001"/>
    <n v="-7.1762366000000002"/>
    <s v="MD|MYDB-20260930270031|DN00001/MN00086|TOKO ISKANDAR BERKAH|087892187356"/>
    <s v="MYDIGIBIZPARTNER"/>
    <m/>
    <m/>
    <m/>
    <m/>
    <m/>
    <m/>
    <m/>
    <m/>
    <s v="Management Janji"/>
    <s v="2026-10-02 11:00:00 | Nama PIC : Indah No HP : 087892187356 Alt :  M Janji : 02/10/2026 Jam Pasang : 08.00 - 13:00  NoteÃ‚Â :  hubungi terlebih dahulu sebelum kelokasi"/>
    <s v="FCC"/>
    <d v="2026-01-10T13:25:24"/>
    <d v="2026-10-02T11:00:00"/>
    <m/>
    <s v="PS"/>
    <s v="PAMEKASAN"/>
    <s v="NETMONK"/>
    <n v="20261001"/>
    <s v="Completed"/>
    <s v="HSI Bisnis Bundling Netmonk PSB 70% - 150 Mbps"/>
    <s v="INDIBIZ"/>
    <m/>
    <m/>
    <d v="2026-10-02T11:00:00"/>
    <s v="2026-10-02 11:00:00 | Nama PIC : Indah No HP : 087892187356 Alt :  M Janji : 02/10/2026 Jam Pasang : 08.00 - 13:00  NoteÃ‚Â :  hubungi terlebih dahulu sebelum kelokasi"/>
    <n v="2026"/>
    <n v="10"/>
    <n v="1"/>
    <d v="2026-10-01T00:00:00"/>
    <n v="-1.4583333333357587"/>
    <x v="0"/>
    <x v="12"/>
  </r>
  <r>
    <n v="486"/>
    <n v="1002618796"/>
    <n v="3"/>
    <x v="3"/>
    <n v="5"/>
    <s v="MADURA"/>
    <s v="PAMEKASAN"/>
    <s v="PME"/>
    <s v="REG"/>
    <s v="AO"/>
    <s v="NEW SALES"/>
    <s v="1P INET"/>
    <s v="Completed (PS)"/>
    <s v="RBS-Regional 3"/>
    <d v="2026-10-01T18:38:39"/>
    <d v="2026-10-02T14:57:00"/>
    <n v="69402671"/>
    <m/>
    <n v="152426929004"/>
    <s v="TOKO SAMPOERNA"/>
    <s v="ODP-PME-FAP/45 FAP/D01/45.01"/>
    <s v="WO065526923"/>
    <m/>
    <m/>
    <m/>
    <n v="113.49806908518001"/>
    <n v="-7.2094180077046204"/>
    <s v="MD|MYDB-20261001270140|DN00001/MN00806|TOKO SAMPOERNA|083152888002"/>
    <s v="MYDIGIBIZPARTNER"/>
    <m/>
    <m/>
    <m/>
    <m/>
    <m/>
    <m/>
    <m/>
    <m/>
    <s v="Management Janji"/>
    <s v="2026-10-02 15:00:00 | Nama Pic : bu yati  No Hp Pic : 083152888002 No alt : - Jam Pemasangan : pagi  Tanggal Pemasangan : 2 Oktober 2026"/>
    <s v="FCC"/>
    <d v="2026-01-10T18:40:19"/>
    <d v="2026-10-02T15:00:00"/>
    <m/>
    <s v="PS"/>
    <s v="PAMEKASAN"/>
    <s v="NETMONK"/>
    <n v="20261002"/>
    <s v="Completed"/>
    <s v="HSI Bisnis Bundling Netmonk Promo 2026 PSB 70% - 100 Mbps"/>
    <s v="INDIBIZ"/>
    <m/>
    <m/>
    <d v="2026-10-02T15:00:00"/>
    <s v="2026-10-02 15:00:00 | Nama Pic : bu yati  No Hp Pic : 083152888002 No alt : - Jam Pemasangan : pagi  Tanggal Pemasangan : 2 Oktober 2026"/>
    <n v="2026"/>
    <n v="10"/>
    <n v="2"/>
    <d v="2026-10-02T00:00:00"/>
    <n v="-0.625"/>
    <x v="0"/>
    <x v="12"/>
  </r>
  <r>
    <n v="487"/>
    <n v="1002619245"/>
    <n v="3"/>
    <x v="3"/>
    <n v="5"/>
    <s v="MADURA"/>
    <s v="PAMEKASAN"/>
    <s v="PME"/>
    <s v="REG"/>
    <s v="AO"/>
    <s v="NEW SALES"/>
    <s v="1P INET"/>
    <s v="Completed (PS)"/>
    <s v="RBS-Regional 3"/>
    <d v="2026-10-02T10:04:40"/>
    <d v="2026-10-02T18:55:49"/>
    <n v="69402839"/>
    <m/>
    <n v="152426929012"/>
    <s v="TOKO TANI SEJATI"/>
    <s v="ODP-PME-FBP/11 FBP/D01/11.01"/>
    <s v="WO065551438"/>
    <m/>
    <m/>
    <m/>
    <n v="113.5561798"/>
    <n v="-7.1313855999999998"/>
    <s v="MD|MYDB-20260930270055|DN00001/MN00802|TOKO TANI SEJATI|085330564443"/>
    <s v="MYDIGIBIZPARTNER"/>
    <m/>
    <m/>
    <m/>
    <m/>
    <m/>
    <m/>
    <m/>
    <m/>
    <s v="Management Janji"/>
    <s v="2026-10-03 08:00:00 | Jam Pemasangan : 08:00 - 12.00 Tanggal Pemasangan :02/10/2026 Info Tambahan : Hubungi pelanggan sebelum datang ke lokasi "/>
    <s v="FCC"/>
    <d v="2026-02-10T10:10:27"/>
    <d v="2026-10-03T08:00:00"/>
    <m/>
    <s v="PS"/>
    <s v="PAMEKASAN"/>
    <s v="NETMONK"/>
    <n v="20261002"/>
    <s v="Completed"/>
    <s v="HSI Bisnis Bundling Netmonk Promo 2026 PSB 70% - 100 Mbps"/>
    <s v="INDIBIZ"/>
    <m/>
    <m/>
    <d v="2026-10-03T08:00:00"/>
    <s v="2026-10-03 08:00:00 | Jam Pemasangan : 08:00 - 12.00 Tanggal Pemasangan :02/10/2026 Info Tambahan : Hubungi pelanggan sebelum datang ke lokasi "/>
    <n v="2026"/>
    <n v="10"/>
    <n v="2"/>
    <d v="2026-10-02T00:00:00"/>
    <n v="-1.3333333333357587"/>
    <x v="0"/>
    <x v="12"/>
  </r>
  <r>
    <n v="488"/>
    <n v="1002622548"/>
    <n v="3"/>
    <x v="3"/>
    <n v="5"/>
    <s v="MADURA"/>
    <s v="PAMEKASAN"/>
    <s v="PME"/>
    <s v="REG"/>
    <s v="AO"/>
    <s v="NEW SALES"/>
    <m/>
    <s v="Completed (PS)"/>
    <s v="RBS-Regional 3"/>
    <d v="2026-10-05T14:00:10"/>
    <d v="2026-10-05T15:45:04"/>
    <n v="69402830"/>
    <m/>
    <n v="152426929046"/>
    <s v="MEBEL FAUZI"/>
    <s v="ODP-PME-FBN/09"/>
    <s v="WO065777029"/>
    <m/>
    <m/>
    <m/>
    <n v="113.511814148215"/>
    <n v="-7.0988542199014297"/>
    <s v="MD|MYDB-20261001270109|DB10005/MB10139|MEBEL FAUZI|085330688645"/>
    <s v="MYDIGIBIZPARTNER"/>
    <m/>
    <m/>
    <m/>
    <m/>
    <m/>
    <m/>
    <m/>
    <m/>
    <s v="Management Janji"/>
    <s v="2026-10-03 08:00:00 | Nama Pic : bp FAUZI  No Hp Pic : 085330688645  No alt : -  Jam Pemasangan : pagi   Tanggal Pemasangan : 2 Oktober 2026"/>
    <s v="FCC"/>
    <d v="2026-05-10T14:25:44"/>
    <m/>
    <m/>
    <s v="PS"/>
    <s v="PAMEKASAN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10-05T07:00:00"/>
    <s v="2026-10-03 08:00:00 | Nama Pic : bp FAUZI  No Hp Pic : 085330688645  No alt : -  Jam Pemasangan : pagi   Tanggal Pemasangan : 2 Oktober 2026"/>
    <n v="2026"/>
    <n v="10"/>
    <n v="5"/>
    <d v="2026-10-05T00:00:00"/>
    <n v="-0.29166666666424135"/>
    <x v="0"/>
    <x v="12"/>
  </r>
  <r>
    <n v="489"/>
    <n v="1002623299"/>
    <n v="3"/>
    <x v="3"/>
    <n v="5"/>
    <s v="MADURA"/>
    <s v="PAMEKASAN"/>
    <s v="PME"/>
    <s v="REG"/>
    <s v="AO"/>
    <s v="NEW SALES"/>
    <m/>
    <s v="Completed (PS)"/>
    <s v="RBS-Regional 3"/>
    <d v="2026-10-05T19:05:45"/>
    <d v="2026-10-05T21:20:40"/>
    <n v="69403515"/>
    <m/>
    <n v="152426929054"/>
    <s v="TOKO ILMI BERKAH"/>
    <s v="ODP-PME-FBK/35"/>
    <s v="WO065810606"/>
    <m/>
    <m/>
    <m/>
    <n v="113.489784403176"/>
    <n v="-7.0534656918604997"/>
    <s v="MD|MYDB-20261003270204|DN00001/MN00086|TOKO ILMI BERKAH|081927962470"/>
    <s v="MYDIGIBIZPARTNER"/>
    <m/>
    <m/>
    <m/>
    <m/>
    <m/>
    <m/>
    <m/>
    <m/>
    <s v="Management Janji"/>
    <s v="2026-10-04 08:00:00 | Tanggal pemasangan : 04 OKTOBER 2026  Jam pemasangan : pagi/siang  Info Tambahan : Hubungi pelanggan dulu sebelum ke lokasi  terima kasih"/>
    <s v="FCC"/>
    <d v="2026-05-10T19:25:22"/>
    <m/>
    <m/>
    <s v="PS"/>
    <s v="PAMEKASAN"/>
    <s v="NETMONK"/>
    <n v="20261005"/>
    <s v="Completed"/>
    <s v="- SP_NOSS;SP_NOSS ~ Internet NOSS Multispeed Network[0]  - SP_NOSS;SP_NOSS ~ Internet NOSS Multispeed Network[0]  - E23046;E23046 ~ ES23 - Paket HSI Bisnis[0]  - E23046~null~E23046_UNL;UNL ~ Internet-Link Unlimited Internet Usage ~ E23046[0]  - E23046~nul"/>
    <s v="INDIBIZ"/>
    <m/>
    <m/>
    <d v="2026-10-05T07:00:00"/>
    <s v="2026-10-04 08:00:00 | Tanggal pemasangan : 04 OKTOBER 2026  Jam pemasangan : pagi/siang  Info Tambahan : Hubungi pelanggan dulu sebelum ke lokasi  terima kasih"/>
    <n v="2026"/>
    <n v="10"/>
    <n v="5"/>
    <d v="2026-10-05T00:00:00"/>
    <n v="-0.29166666666424135"/>
    <x v="0"/>
    <x v="12"/>
  </r>
  <r>
    <n v="490"/>
    <n v="1002624082"/>
    <n v="3"/>
    <x v="3"/>
    <n v="5"/>
    <s v="MADURA"/>
    <s v="PAMEKASAN"/>
    <s v="PME"/>
    <s v="REG"/>
    <s v="AO"/>
    <s v="NEW SALES"/>
    <m/>
    <s v="Completed (PS)"/>
    <s v="RBS-Regional 3"/>
    <d v="2026-10-06T11:54:49"/>
    <d v="2026-10-06T13:37:57"/>
    <n v="69402992"/>
    <m/>
    <n v="152426929064"/>
    <s v="TOKO FARHAN BERKAH"/>
    <s v="ODP-PME-FAT/15"/>
    <s v="WO065847220"/>
    <m/>
    <m/>
    <m/>
    <n v="113.478144303219"/>
    <n v="-7.0797667469769499"/>
    <s v="MD|MYDB-20261002270154|DN00001/MN00086|TOKO FARHAN BERKAH|087798560942"/>
    <s v="MYDIGIBIZPARTNER"/>
    <m/>
    <m/>
    <m/>
    <m/>
    <m/>
    <m/>
    <m/>
    <m/>
    <s v="Management Janji"/>
    <s v="2026-10-03 08:00:00 | Waktu pemasnagan : 3 Oktober 2026  Jam pemasangan : 08.00 - 12.00  Mohon hubungi pelanggan sebelum ke lokasi   Terima kasih"/>
    <s v="FCC"/>
    <d v="2026-06-10T12:25:39"/>
    <m/>
    <m/>
    <s v="PS"/>
    <s v="PAMEKASAN"/>
    <s v="NETMONK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10-03 08:00:00 | Waktu pemasnagan : 3 Oktober 2026  Jam pemasangan : 08.00 - 12.00  Mohon hubungi pelanggan sebelum ke lokasi   Terima kasih"/>
    <n v="2026"/>
    <n v="10"/>
    <n v="6"/>
    <d v="2026-10-06T00:00:00"/>
    <n v="-0.29166666666424135"/>
    <x v="0"/>
    <x v="12"/>
  </r>
  <r>
    <n v="491"/>
    <n v="1002626919"/>
    <n v="3"/>
    <x v="3"/>
    <n v="5"/>
    <s v="MADURA"/>
    <s v="PAMEKASAN"/>
    <s v="PME"/>
    <s v="REG"/>
    <s v="AO"/>
    <s v="NEW SALES"/>
    <s v="1P INET"/>
    <s v="Completed (PS)"/>
    <s v="RBS-Regional 3"/>
    <d v="2026-10-07T18:25:39"/>
    <d v="2026-10-08T17:31:18"/>
    <n v="69406167"/>
    <m/>
    <n v="152426929083"/>
    <s v="Toko Fajar 2"/>
    <s v="ODP-PME-FBF/62 FBF/D06/62.01"/>
    <s v="WO065968138"/>
    <m/>
    <m/>
    <m/>
    <n v="113.402395024895"/>
    <n v="-7.1207201019845101"/>
    <s v="MD|MYDB-20261007270427|DN00001/MN00572|Toko Fajar 2|087848516986"/>
    <s v="MYDIGIBIZPARTNER"/>
    <m/>
    <m/>
    <m/>
    <m/>
    <m/>
    <m/>
    <m/>
    <m/>
    <s v="Management Janji"/>
    <s v="2026-10-09 08:00:00 | M Janji : (Kamis/8/OKTOBER/2026) jam Pasang : 09:00 Note : hubungi pelanggan jika ingin kelokasi"/>
    <s v="FCC"/>
    <d v="2026-07-10T18:40:36"/>
    <d v="2026-10-09T08:00:00"/>
    <m/>
    <s v="PS"/>
    <s v="PAMEKASAN"/>
    <s v="NETMONK"/>
    <n v="20261008"/>
    <s v="Completed"/>
    <s v="HSI Bisnis Bundling Netmonk PSB 70% Promo - 100 Mbps"/>
    <s v="INDIBIZ"/>
    <m/>
    <m/>
    <d v="2026-10-09T08:00:00"/>
    <s v="2026-10-09 08:00:00 | M Janji : (Kamis/8/OKTOBER/2026) jam Pasang : 09:00 Note : hubungi pelanggan jika ingin kelokasi"/>
    <n v="2026"/>
    <n v="10"/>
    <n v="8"/>
    <d v="2026-10-08T00:00:00"/>
    <n v="-1.3333333333357587"/>
    <x v="0"/>
    <x v="12"/>
  </r>
  <r>
    <n v="492"/>
    <n v="1002628513"/>
    <n v="3"/>
    <x v="3"/>
    <n v="5"/>
    <s v="MADURA"/>
    <s v="PAMEKASAN"/>
    <s v="PME"/>
    <s v="REG"/>
    <s v="AO"/>
    <s v="NEW SALES"/>
    <s v="1P INET"/>
    <s v="Completed (PS)"/>
    <s v="RBS-Regional 3"/>
    <d v="2026-10-08T17:26:41"/>
    <d v="2026-10-09T15:48:11"/>
    <n v="69406852"/>
    <m/>
    <n v="152426929096"/>
    <s v="SDN BRANTA PASESER 1"/>
    <s v="ODP-PME-FQ/08 FQ/D01/08.01"/>
    <s v="WO066042098"/>
    <m/>
    <m/>
    <m/>
    <n v="113.44705740000001"/>
    <n v="-7.2189056000000003"/>
    <s v="MD|MYDB-20261008270473|DN00001/MN00558|SDN BRANTA PASESER 1|081991195824"/>
    <s v="MYDIGIBIZPARTNER"/>
    <m/>
    <m/>
    <m/>
    <m/>
    <m/>
    <m/>
    <m/>
    <m/>
    <s v="Management Janji"/>
    <s v="2026-10-09 15:00:00 | Jam pemasangan : 12.00 Info Tambahan : Hubungi pelanggan dulu sebelum ke lokasi terimakasih  "/>
    <s v="FCC"/>
    <d v="2026-08-10T17:40:03"/>
    <d v="2026-10-09T15:00:00"/>
    <m/>
    <s v="PS"/>
    <s v="PAMEKASAN"/>
    <s v="NO ADDON"/>
    <n v="20261009"/>
    <s v="Completed"/>
    <s v="HSI Bisnis Promo Hari Pelanggan Nasional PSB 70% - 200 Mbps"/>
    <s v="INDIBIZ"/>
    <m/>
    <m/>
    <d v="2026-10-09T15:00:00"/>
    <s v="2026-10-09 15:00:00 | Jam pemasangan : 12.00 Info Tambahan : Hubungi pelanggan dulu sebelum ke lokasi terimakasih  "/>
    <n v="2026"/>
    <n v="10"/>
    <n v="9"/>
    <d v="2026-10-09T00:00:00"/>
    <n v="-0.625"/>
    <x v="0"/>
    <x v="12"/>
  </r>
  <r>
    <n v="493"/>
    <n v="1002630369"/>
    <n v="3"/>
    <x v="3"/>
    <n v="5"/>
    <s v="MADURA"/>
    <s v="PAMEKASAN"/>
    <s v="PME"/>
    <s v="REG"/>
    <s v="AO"/>
    <s v="NEW SALES"/>
    <s v="1P INET"/>
    <s v="Completed (PS)"/>
    <s v="RBS-Regional 3"/>
    <d v="2026-10-09T16:31:39"/>
    <d v="2026-10-11T14:48:41"/>
    <n v="69407591"/>
    <m/>
    <n v="152426929114"/>
    <s v="TOKO WARNA"/>
    <s v="ODP-PME-FBV/17 FBV/D02/17.01"/>
    <s v="WO066110537"/>
    <m/>
    <m/>
    <m/>
    <n v="113.436855375766"/>
    <n v="-7.1234431631917303"/>
    <s v="MD|MYDB-20261009270548|DN00001/MN00806|TOKO WARNA|089672022441"/>
    <s v="MYDIGIBIZPARTNER"/>
    <m/>
    <m/>
    <m/>
    <m/>
    <m/>
    <m/>
    <m/>
    <m/>
    <s v="Management Janji"/>
    <s v="2026-10-10 15:00:00 | Nama PIC : Sulis No HP : 089672022441 Alt :  M Janji : 10/10/2026 Jam Pasang : 08.00  - 13:00  NoteÃ‚Â :  hubungi terlebih dahulu sebelum ke lokasi, terima kasih."/>
    <s v="FCC"/>
    <d v="2026-09-10T17:25:25"/>
    <d v="2026-10-10T15:00:00"/>
    <m/>
    <s v="PS"/>
    <s v="PAMEKASAN"/>
    <s v="NETMONK"/>
    <n v="20261011"/>
    <s v="Completed"/>
    <s v="HSI Bisnis Bundling Netmonk Promo 2026 PSB 70% - 100 Mbps"/>
    <s v="INDIBIZ"/>
    <m/>
    <m/>
    <d v="2026-10-10T15:00:00"/>
    <s v="2026-10-10 15:00:00 | Nama PIC : Sulis No HP : 089672022441 Alt :  M Janji : 10/10/2026 Jam Pasang : 08.00  - 13:00  NoteÃ‚Â :  hubungi terlebih dahulu sebelum ke lokasi, terima kasih."/>
    <n v="2026"/>
    <n v="10"/>
    <n v="11"/>
    <d v="2026-10-11T00:00:00"/>
    <n v="0.375"/>
    <x v="0"/>
    <x v="12"/>
  </r>
  <r>
    <n v="494"/>
    <n v="1002631058"/>
    <n v="3"/>
    <x v="3"/>
    <n v="5"/>
    <s v="MADURA"/>
    <s v="PAMEKASAN"/>
    <s v="PME"/>
    <s v="REG"/>
    <s v="AO"/>
    <s v="NEW SALES"/>
    <s v="1P INET"/>
    <s v="Completed (PS)"/>
    <s v="RBS-Regional 3"/>
    <d v="2026-10-10T15:47:42"/>
    <d v="2026-10-11T14:36:40"/>
    <n v="69407986"/>
    <m/>
    <n v="152426929128"/>
    <s v="TOKO SEDARI BERKAH"/>
    <s v="ODP-PME-FBK/56 FBK/D03/56.01"/>
    <s v="WO066168019"/>
    <m/>
    <m/>
    <m/>
    <n v="113.4255301"/>
    <n v="-7.0621682999999997"/>
    <s v="MD|MYDB-20261010270570|DN00001/MN00086|TOKO SEDARI BERKAH|085704496469"/>
    <s v="MYDIGIBIZPARTNER"/>
    <m/>
    <m/>
    <m/>
    <m/>
    <m/>
    <m/>
    <m/>
    <m/>
    <s v="Management Janji"/>
    <s v="2026-10-11 15:00:00 | Nama :SUDA No HP :085704496469 No Alternatif :085104040600 M Janji : 11/10/2026 Jam Pasang : Pagi NoteÃ‚Â :  Hubungi terlebih dahulu sebelum ke lokasi"/>
    <s v="FCC"/>
    <d v="2026-10-10T16:25:08"/>
    <d v="2026-10-11T15:00:00"/>
    <m/>
    <s v="PS"/>
    <s v="PAMEKASAN"/>
    <s v="NETMONK"/>
    <n v="20261011"/>
    <s v="Completed"/>
    <s v="HSI Bisnis Bundling Netmonk PSB 70% - 100 Mbps"/>
    <s v="INDIBIZ"/>
    <m/>
    <m/>
    <d v="2026-10-11T15:00:00"/>
    <s v="2026-10-11 15:00:00 | Nama :SUDA No HP :085704496469 No Alternatif :085104040600 M Janji : 11/10/2026 Jam Pasang : Pagi NoteÃ‚Â :  Hubungi terlebih dahulu sebelum ke lokasi"/>
    <n v="2026"/>
    <n v="10"/>
    <n v="11"/>
    <d v="2026-10-11T00:00:00"/>
    <n v="-0.625"/>
    <x v="0"/>
    <x v="12"/>
  </r>
  <r>
    <n v="495"/>
    <n v="1002630735"/>
    <n v="3"/>
    <x v="3"/>
    <n v="5"/>
    <s v="MADURA"/>
    <s v="PAMEKASAN"/>
    <s v="PME"/>
    <s v="REG"/>
    <s v="AO"/>
    <s v="NEW SALES"/>
    <m/>
    <s v="Completed (PS)"/>
    <s v="RBS-Regional 3"/>
    <d v="2026-10-10T10:49:56"/>
    <d v="2026-10-11T11:31:30"/>
    <n v="69407794"/>
    <m/>
    <n v="152426929123"/>
    <s v="TOKO BASRI BERKAH"/>
    <s v="ODP-PME-FBS/31"/>
    <s v="WO066151443"/>
    <m/>
    <m/>
    <m/>
    <n v="113.4186685"/>
    <n v="-7.0604024000000001"/>
    <s v="|MC70132|/TOKO BASRI BERKAH/HASAN BASRI/087758422795/hasanbasriii@gmail.com/HSI Bisnis + Netmonk Promo 2026 50 Mbps (Rp 411.100) PSB 150.000"/>
    <s v="Sales Force DBS"/>
    <m/>
    <m/>
    <m/>
    <m/>
    <m/>
    <m/>
    <m/>
    <m/>
    <s v="Management Janji"/>
    <s v="2026-10-11 11:00:00|M Janji : 11 oktober 2026 jam Pasang : 08.00 - 13.00 Note : hubungi pelanggan jika ingin kelokasi|40971401|MYDITA"/>
    <s v="FCC"/>
    <d v="2026-10-10T10:55:39"/>
    <d v="2026-10-11T11:00:00"/>
    <m/>
    <s v="PS"/>
    <s v="PAMEKASAN"/>
    <s v="NETMONK"/>
    <n v="202610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1T11:00:00"/>
    <s v="2026-10-11 11:00:00|M Janji : 11 oktober 2026 jam Pasang : 08.00 - 13.00 Note : hubungi pelanggan jika ingin kelokasi|40971401|MYDITA"/>
    <n v="2026"/>
    <n v="10"/>
    <n v="11"/>
    <d v="2026-10-11T00:00:00"/>
    <n v="-0.45833333333575865"/>
    <x v="0"/>
    <x v="12"/>
  </r>
  <r>
    <n v="496"/>
    <n v="1002631367"/>
    <n v="3"/>
    <x v="3"/>
    <n v="5"/>
    <s v="MADURA"/>
    <s v="PAMEKASAN"/>
    <s v="PME"/>
    <s v="REG"/>
    <s v="AO"/>
    <s v="NEW SALES"/>
    <s v="1P INET"/>
    <s v="Completed (PS)"/>
    <s v="RBS-Regional 3"/>
    <d v="2026-10-11T07:56:39"/>
    <d v="2026-10-11T18:37:33"/>
    <n v="69408081"/>
    <m/>
    <n v="152426929132"/>
    <s v="TOKO WARNA"/>
    <s v="ODP-PME-FBV/17 FBV/D02/17.01"/>
    <s v="WO066184887"/>
    <m/>
    <m/>
    <m/>
    <n v="113.436899967491"/>
    <n v="-7.1234178788859301"/>
    <s v="MD|MYDB-20261010270578|DN00001/MN00806|TOKO WARNA|089672022441"/>
    <s v="MYDIGIBIZPARTNER"/>
    <m/>
    <m/>
    <m/>
    <m/>
    <m/>
    <m/>
    <m/>
    <m/>
    <s v="Management Janji"/>
    <s v="2026-10-12 08:00:00 | Tanggal pemasangan : 12 OKTOBER 2026 Jam pemasangan : pagi/siang Info Tambahan : Hubungi pelanggan dulu sebelum ke lokasi terima kasih"/>
    <s v="FCC"/>
    <d v="2026-11-10T08:10:30"/>
    <d v="2026-10-12T08:00:00"/>
    <m/>
    <s v="PS"/>
    <s v="PAMEKASAN"/>
    <s v="NETMONK"/>
    <n v="20261011"/>
    <s v="Completed"/>
    <s v="HSI Bisnis Bundling Netmonk Promo 2026 PSB 70% - 100 Mbps"/>
    <s v="INDIBIZ"/>
    <m/>
    <m/>
    <d v="2026-10-12T08:00:00"/>
    <s v="2026-10-12 08:00:00 | Tanggal pemasangan : 12 OKTOBER 2026 Jam pemasangan : pagi/siang Info Tambahan : Hubungi pelanggan dulu sebelum ke lokasi terima kasih"/>
    <n v="2026"/>
    <n v="10"/>
    <n v="11"/>
    <d v="2026-10-11T00:00:00"/>
    <n v="-1.3333333333357587"/>
    <x v="0"/>
    <x v="12"/>
  </r>
  <r>
    <n v="497"/>
    <n v="1002634477"/>
    <n v="3"/>
    <x v="3"/>
    <n v="5"/>
    <s v="MADURA"/>
    <s v="PAMEKASAN"/>
    <s v="PME"/>
    <s v="REG"/>
    <s v="AO"/>
    <s v="NEW SALES"/>
    <s v="1P INET"/>
    <s v="Completed (PS)"/>
    <s v="RBS-Regional 3"/>
    <d v="2026-10-13T10:35:35"/>
    <d v="2026-10-13T18:31:49"/>
    <n v="69409205"/>
    <m/>
    <n v="152426929156"/>
    <s v="TOKO TAROAN BERKAH"/>
    <s v="ODP-PME-FBB/36 FBB/D05/36.01"/>
    <s v="WO066313795"/>
    <m/>
    <m/>
    <m/>
    <n v="113.4357339"/>
    <n v="-7.1628970999999897"/>
    <s v="MD|MYDB-20261013270664|DN00001/MN00558|TOKO TAROAN BERKAH|085727458327"/>
    <s v="MYDIGIBIZPARTNER"/>
    <m/>
    <m/>
    <m/>
    <m/>
    <m/>
    <m/>
    <m/>
    <m/>
    <s v="Management Janji"/>
    <s v="2026-10-14 08:00:00 | Nama PIC : Hafid No HP : 085727458327 Alt :  Tgl Pemasangan : 14 Oktober 2026 Interval : PAGI / SIANG Note : Hubungi pelanggan terlebih dahulu"/>
    <s v="FCC"/>
    <s v="13-10-2026 10:55:12"/>
    <d v="2026-10-14T08:00:00"/>
    <m/>
    <s v="PS"/>
    <s v="PAMEKASAN"/>
    <s v="NO ADDON"/>
    <n v="20261013"/>
    <s v="Completed"/>
    <s v="HSI Bisnis Promo Hari Pelanggan Nasional PSB 70% - 100 Mbps Dual Band"/>
    <s v="INDIBIZ"/>
    <m/>
    <m/>
    <d v="2026-10-14T08:00:00"/>
    <s v="2026-10-14 08:00:00 | Nama PIC : Hafid No HP : 085727458327 Alt :  Tgl Pemasangan : 14 Oktober 2026 Interval : PAGI / SIANG Note : Hubungi pelanggan terlebih dahulu"/>
    <n v="2026"/>
    <n v="10"/>
    <n v="13"/>
    <d v="2026-10-13T00:00:00"/>
    <n v="-1.3333333333357587"/>
    <x v="0"/>
    <x v="12"/>
  </r>
  <r>
    <n v="498"/>
    <n v="1002634253"/>
    <n v="3"/>
    <x v="3"/>
    <n v="5"/>
    <s v="MADURA"/>
    <s v="PAMEKASAN"/>
    <s v="PME"/>
    <s v="REG"/>
    <s v="AO"/>
    <s v="NEW SALES"/>
    <s v="1P INET"/>
    <s v="Completed (PS)"/>
    <s v="RBS-Regional 3"/>
    <d v="2026-10-13T09:46:35"/>
    <d v="2026-10-14T13:31:49"/>
    <n v="69409128"/>
    <m/>
    <n v="152426929154"/>
    <s v="TOKO ANSHORI BERKAH"/>
    <s v="ODP-PME-FDC/12 FDC/D02/12.01"/>
    <s v="WO066308621"/>
    <m/>
    <m/>
    <m/>
    <n v="113.4595856"/>
    <n v="-7.1504399000000003"/>
    <s v="MD|MYDB-20261012270654|DN00001/MN00086|TOKO ANSHORI BERKAH|087899237088"/>
    <s v="MYDIGIBIZPARTNER"/>
    <m/>
    <m/>
    <m/>
    <m/>
    <m/>
    <m/>
    <m/>
    <m/>
    <s v="Management Janji"/>
    <s v="2026-10-14 08:00:00 | Tanggal pemasangan : 14 Oct 2026 Jam pemasangan : 08.00 12.00 Info Tambahan : Hubungi pelanggan dulu sebelum ke lokasi terima kasih.  "/>
    <s v="FCC"/>
    <s v="13-10-2026 09:55:13"/>
    <d v="2026-10-14T08:00:00"/>
    <m/>
    <s v="PS"/>
    <s v="PAMEKASAN"/>
    <s v="NETMONK"/>
    <n v="20261014"/>
    <s v="Completed"/>
    <s v="HSI Bisnis Bundling Netmonk PSB 70% - 100 Mbps"/>
    <s v="INDIBIZ"/>
    <m/>
    <m/>
    <d v="2026-10-14T08:00:00"/>
    <s v="2026-10-14 08:00:00 | Tanggal pemasangan : 14 Oct 2026 Jam pemasangan : 08.00 12.00 Info Tambahan : Hubungi pelanggan dulu sebelum ke lokasi terima kasih.  "/>
    <n v="2026"/>
    <n v="10"/>
    <n v="14"/>
    <d v="2026-10-14T00:00:00"/>
    <n v="-0.33333333333575865"/>
    <x v="0"/>
    <x v="12"/>
  </r>
  <r>
    <n v="499"/>
    <n v="1002636229"/>
    <n v="3"/>
    <x v="3"/>
    <n v="5"/>
    <s v="MADURA"/>
    <s v="PAMEKASAN"/>
    <s v="PME"/>
    <s v="REG"/>
    <s v="AO"/>
    <s v="NEW SALES"/>
    <s v="1P INET"/>
    <s v="Completed (PS)"/>
    <s v="RBS-Regional 3"/>
    <d v="2026-10-14T09:56:41"/>
    <d v="2026-10-14T15:46:36"/>
    <n v="69409878"/>
    <m/>
    <n v="152426929170"/>
    <s v="TOKO EKA"/>
    <s v="ODP-PME-FG/02 FG/D02/02.01"/>
    <s v="WO066382684"/>
    <m/>
    <m/>
    <m/>
    <n v="113.46927719999999"/>
    <n v="-7.1765304999999904"/>
    <s v="MD|MYDB-20261014270719|DN00001/MN00558|TOKO EKA|085602673212"/>
    <s v="MYDIGIBIZPARTNER"/>
    <m/>
    <m/>
    <m/>
    <m/>
    <m/>
    <m/>
    <m/>
    <m/>
    <s v="Management Janji"/>
    <s v="2026-10-15 08:00:00 | Jam Pemasangan : 08:00 - 12.00 Tanggal Pemasangan : KAMIS 15 OKTOBER 2026 Info Tambahan : Hubungi pelanggan sebelum datang ke lokasi"/>
    <s v="FCC"/>
    <s v="14-10-2026 10:10:03"/>
    <d v="2026-10-15T08:00:00"/>
    <m/>
    <s v="PS"/>
    <s v="PAMEKASAN"/>
    <s v="NO ADDON"/>
    <n v="20261014"/>
    <s v="Completed"/>
    <s v="HSI Bisnis Promo Hari Pelanggan Nasional PSB 70% - 100 Mbps"/>
    <s v="INDIBIZ"/>
    <m/>
    <m/>
    <d v="2026-10-15T08:00:00"/>
    <s v="2026-10-15 08:00:00 | Jam Pemasangan : 08:00 - 12.00 Tanggal Pemasangan : KAMIS 15 OKTOBER 2026 Info Tambahan : Hubungi pelanggan sebelum datang ke lokasi"/>
    <n v="2026"/>
    <n v="10"/>
    <n v="14"/>
    <d v="2026-10-14T00:00:00"/>
    <n v="-1.3333333333357587"/>
    <x v="0"/>
    <x v="12"/>
  </r>
  <r>
    <n v="500"/>
    <n v="1002619611"/>
    <n v="3"/>
    <x v="3"/>
    <n v="5"/>
    <s v="MADURA"/>
    <s v="PAMEKASAN"/>
    <s v="PME"/>
    <s v="REG"/>
    <s v="AO"/>
    <s v="NEW SALES"/>
    <s v="1P INET"/>
    <s v="102 | FOLLOW UP COMPLETED"/>
    <s v="RBS-Regional 3"/>
    <d v="2026-10-02T11:47:39"/>
    <d v="2026-10-06T11:54:48"/>
    <n v="69402992"/>
    <m/>
    <n v="152426929016"/>
    <s v="TOKO FARHAN BERKAH"/>
    <s v="ODP-PME-FDC/12 FDC/D02/12.01"/>
    <s v="WO065565114"/>
    <m/>
    <m/>
    <m/>
    <n v="113.4595856"/>
    <n v="-7.1504399000000003"/>
    <s v="MD|MYDB-20261002270154|DN00001/MN00086|TOKO FARHAN BERKAH|087798560942"/>
    <s v="MYDIGIBIZPARTNER"/>
    <m/>
    <m/>
    <m/>
    <m/>
    <m/>
    <m/>
    <m/>
    <m/>
    <s v="Management Janji"/>
    <s v="2026-10-03 08:00:00 | Waktu pemasnagan : 3 Oktober 2026 Jam pemasangan : 08.00 - 12.00 Mohon hubungi pelanggan sebelum ke lokasi  Terima kasih"/>
    <s v="FCC"/>
    <d v="2026-02-10T12:10:44"/>
    <d v="2026-10-03T08:00:00"/>
    <m/>
    <s v="REVOKE"/>
    <s v="PAMEKASAN"/>
    <s v="NETMONK"/>
    <m/>
    <s v="Follow Up Revoke Completed, New Order ID : SC1002624082"/>
    <s v="HSI Bisnis Bundling Netmonk PSB 70% - 100 Mbps"/>
    <s v="INDIBIZ"/>
    <m/>
    <m/>
    <d v="2026-10-03T08:00:00"/>
    <s v="2026-10-03 08:00:00 | Waktu pemasnagan : 3 Oktober 2026 Jam pemasangan : 08.00 - 12.00 Mohon hubungi pelanggan sebelum ke lokasi  Terima kasih"/>
    <m/>
    <m/>
    <m/>
    <e v="#NUM!"/>
    <e v="#NUM!"/>
    <x v="1"/>
    <x v="12"/>
  </r>
  <r>
    <n v="501"/>
    <n v="1002619236"/>
    <n v="3"/>
    <x v="3"/>
    <n v="5"/>
    <s v="MADURA"/>
    <s v="PAMEKASAN"/>
    <s v="PME"/>
    <s v="REG"/>
    <s v="AO"/>
    <s v="NEW SALES"/>
    <s v="1P INET"/>
    <s v="102 | FOLLOW UP COMPLETED"/>
    <s v="RBS-Regional 3"/>
    <d v="2026-10-02T10:01:40"/>
    <d v="2026-10-05T14:00:09"/>
    <n v="69402830"/>
    <m/>
    <n v="152426929011"/>
    <s v="MEBEL FAUZI"/>
    <s v="ODP-PME-FAS/27 FAS/D04/27.01"/>
    <s v="WO065551137"/>
    <m/>
    <m/>
    <m/>
    <n v="113.512112125754"/>
    <n v="-7.0988139258168896"/>
    <s v="MD|MYDB-20261001270109|DB10005/MB10139|MEBEL FAUZI|085330688645"/>
    <s v="MYDIGIBIZPARTNER"/>
    <m/>
    <m/>
    <m/>
    <m/>
    <m/>
    <m/>
    <m/>
    <m/>
    <s v="Management Janji"/>
    <s v="2026-10-03 08:00:00 | Nama Pic : bp FAUZI No Hp Pic : 085330688645 No alt : - Jam Pemasangan : pagi  Tanggal Pemasangan : 2 Oktober 2026"/>
    <s v="FCC"/>
    <d v="2026-02-10T10:10:27"/>
    <d v="2026-10-03T08:00:00"/>
    <s v="Kendala Pelanggan"/>
    <s v="REVOKE"/>
    <s v="PAMEKASAN"/>
    <s v="NO ADDON"/>
    <m/>
    <s v="Follow Up Revoke Completed, New Order ID : SC1002622548"/>
    <s v="HSI Bisnis Khusus Winback PSB 70% - 100 Mbps"/>
    <s v="INDIBIZ"/>
    <m/>
    <m/>
    <d v="2026-10-03T08:00:00"/>
    <s v="2026-10-03 08:00:00 | Nama Pic : bp FAUZI No Hp Pic : 085330688645 No alt : - Jam Pemasangan : pagi  Tanggal Pemasangan : 2 Oktober 2026"/>
    <m/>
    <m/>
    <m/>
    <e v="#NUM!"/>
    <e v="#NUM!"/>
    <x v="1"/>
    <x v="12"/>
  </r>
  <r>
    <n v="502"/>
    <n v="1002620828"/>
    <n v="3"/>
    <x v="3"/>
    <n v="5"/>
    <s v="MADURA"/>
    <s v="PAMEKASAN"/>
    <s v="PME"/>
    <s v="REG"/>
    <s v="AO"/>
    <s v="NEW SALES"/>
    <s v="1P INET"/>
    <s v="102 | FOLLOW UP COMPLETED"/>
    <s v="RBS-Regional 3"/>
    <d v="2026-10-03T10:31:42"/>
    <d v="2026-10-05T19:05:45"/>
    <n v="69403515"/>
    <m/>
    <n v="152426929025"/>
    <s v="TOKO ILMI BERKAH"/>
    <s v="ODP-PME-FBK/35 FBK/D02/35.01"/>
    <s v="WO065633527"/>
    <m/>
    <m/>
    <m/>
    <n v="113.48979439999999"/>
    <n v="-7.0546943000000004"/>
    <s v="MD|MYDB-20261003270204|DN00001/MN00086|TOKO ILMI BERKAH|081927962470"/>
    <s v="MYDIGIBIZPARTNER"/>
    <m/>
    <m/>
    <m/>
    <m/>
    <m/>
    <m/>
    <m/>
    <m/>
    <s v="Management Janji"/>
    <s v="2026-10-04 08:00:00 | Tanggal pemasangan : 04 OKTOBER 2026 Jam pemasangan : pagi/siang Info Tambahan : Hubungi pelanggan dulu sebelum ke lokasi terima kasih"/>
    <s v="FCC"/>
    <d v="2026-03-10T10:40:11"/>
    <d v="2026-10-04T08:00:00"/>
    <m/>
    <s v="REVOKE"/>
    <s v="PAMEKASAN"/>
    <s v="NETMONK"/>
    <m/>
    <s v="Follow Up Revoke Completed, New Order ID : SC1002623299"/>
    <s v="HSI Bisnis Bundling Netmonk PSB 70% - 100 Mbps"/>
    <s v="INDIBIZ"/>
    <m/>
    <m/>
    <d v="2026-10-04T08:00:00"/>
    <s v="2026-10-04 08:00:00 | Tanggal pemasangan : 04 OKTOBER 2026 Jam pemasangan : pagi/siang Info Tambahan : Hubungi pelanggan dulu sebelum ke lokasi terima kasih"/>
    <m/>
    <m/>
    <m/>
    <e v="#NUM!"/>
    <e v="#NUM!"/>
    <x v="1"/>
    <x v="12"/>
  </r>
  <r>
    <n v="503"/>
    <n v="1002621257"/>
    <n v="3"/>
    <x v="3"/>
    <n v="5"/>
    <s v="MADURA"/>
    <s v="PAMEKASAN"/>
    <s v="PME"/>
    <s v="REG"/>
    <s v="AO"/>
    <s v="NEW SALES"/>
    <s v="1P INET"/>
    <s v="100 | REVOKE COMPLETED"/>
    <s v="RBS-Regional 3"/>
    <d v="2026-10-04T09:19:35"/>
    <d v="2026-10-05T10:01:24"/>
    <n v="69403810"/>
    <m/>
    <n v="152426929035"/>
    <s v="TOKO MEUBEL FAUZI"/>
    <s v="ODP-PME-FAS/27 FAS/D04/27.01"/>
    <s v="WO065690290"/>
    <m/>
    <m/>
    <m/>
    <n v="113.5122076"/>
    <n v="-7.0985389999999997"/>
    <s v="MD|MYDB-20261004270248|DN00001/MN00086|TOKO MEUBEL FAUZI|085330688645"/>
    <s v="MYDIGIBIZPARTNER"/>
    <m/>
    <m/>
    <m/>
    <m/>
    <m/>
    <m/>
    <m/>
    <m/>
    <s v="Management Janji"/>
    <s v="2026-10-05 08:00:00 | Nama PIC : FAUZI No HP : 085330688645 Alt :  M Janji : 05/10/2026 Jam Pasang : 08.00 - 13:00  NoteÃ‚Â :  hubungi terlebih dahulu sebelum kelokasi "/>
    <s v="FCC"/>
    <d v="2026-04-10T09:25:11"/>
    <d v="2026-10-05T08:00:00"/>
    <s v="Kendala Pelanggan"/>
    <s v="REVOKE"/>
    <s v="PAMEKASAN"/>
    <s v="NETMONK"/>
    <m/>
    <s v="Revoke Completed"/>
    <s v="HSI Bisnis Bundling Netmonk PSB 70% - 100 Mbps"/>
    <s v="INDIBIZ"/>
    <m/>
    <m/>
    <d v="2026-10-05T08:00:00"/>
    <s v="2026-10-05 08:00:00 | Nama PIC : FAUZI No HP : 085330688645 Alt :  M Janji : 05/10/2026 Jam Pasang : 08.00 - 13:00  NoteÃ‚Â :  hubungi terlebih dahulu sebelum kelokasi "/>
    <m/>
    <m/>
    <m/>
    <e v="#NUM!"/>
    <e v="#NUM!"/>
    <x v="1"/>
    <x v="12"/>
  </r>
  <r>
    <n v="504"/>
    <n v="1002638095"/>
    <n v="3"/>
    <x v="3"/>
    <n v="5"/>
    <s v="MADURA"/>
    <s v="PAMEKASAN"/>
    <s v="PME"/>
    <s v="REG"/>
    <s v="AO"/>
    <s v="NEW SALES"/>
    <s v="1P INET"/>
    <s v="MIE - SEND SURVEY"/>
    <s v="RBS-Regional 3"/>
    <d v="2026-10-15T10:52:35"/>
    <d v="2026-10-15T10:54:01"/>
    <n v="69410655"/>
    <m/>
    <n v="152426929189"/>
    <s v="PUTRA TUNGGAL STORE"/>
    <s v="ODP-PME-FAT/36 FAT/D04/36.01"/>
    <s v="WO066460374"/>
    <m/>
    <m/>
    <m/>
    <n v="113.46511"/>
    <n v="-7.1020690000000002"/>
    <s v="|MC20231|MYIA-017977701354/POI/SAMSUL ARIFIN/085853686698/samsularifinnnn969@tmails.net"/>
    <s v="MYIB_ASSISTANT"/>
    <m/>
    <m/>
    <m/>
    <m/>
    <m/>
    <m/>
    <m/>
    <m/>
    <s v="Management Janji"/>
    <s v="2026-10-16 08:00:00 | Tanggal Pemasangan : 16 Oktober 2026 Jam Pemasangan : 08:00 15:00 Info Tambahan : Hubungi pelanggan dulu sebelum ke lokasi terimakasih"/>
    <s v="FCC"/>
    <s v="15-10-2026 10:54:51"/>
    <d v="2026-10-16T08:00:00"/>
    <m/>
    <s v="SURVEY_NEW_MANJA"/>
    <s v="PAMEKASAN"/>
    <s v="NO ADDON"/>
    <m/>
    <s v="MIE - SEND SURVEY"/>
    <s v="HSI Bisnis Promo Hari Pelanggan Nasional PSB 70% - 150 Mbps"/>
    <s v="INDIBIZ"/>
    <m/>
    <m/>
    <d v="2026-10-16T08:00:00"/>
    <s v="2026-10-16 08:00:00 | Tanggal Pemasangan : 16 Oktober 2026 Jam Pemasangan : 08:00 15:00 Info Tambahan : Hubungi pelanggan dulu sebelum ke lokasi terimakasih"/>
    <m/>
    <m/>
    <m/>
    <e v="#NUM!"/>
    <e v="#NUM!"/>
    <x v="1"/>
    <x v="12"/>
  </r>
  <r>
    <n v="505"/>
    <n v="1002637812"/>
    <n v="3"/>
    <x v="3"/>
    <n v="5"/>
    <s v="MADURA"/>
    <s v="PAMEKASAN"/>
    <s v="PME"/>
    <s v="REG"/>
    <s v="AO"/>
    <s v="NEW SALES"/>
    <m/>
    <s v="CC - HD1A - INPROGRESS UNCONTACTED"/>
    <s v="RBS-Regional 3"/>
    <d v="2026-10-15T09:30:24"/>
    <d v="2026-10-16T07:19:48"/>
    <n v="69410531"/>
    <m/>
    <n v="152426929187"/>
    <s v="TOKO HASIK BERKAH "/>
    <s v="ODP-PME-FBF/13"/>
    <m/>
    <m/>
    <m/>
    <m/>
    <n v="113.4079155"/>
    <n v="-7.1237325"/>
    <s v="|MC70132|/TOKO HASIK BERKAH /087765956026/hasihkberkah@gmail.com/HSI Bisnis (1:1) 50 Mbps (Rp 439.000) PSB Rp 150.000/ -7.1236860, 113.4079288/Dekat Jl. Raya Proppo, Gayam Barat, Proppo, Kec. Proppo, Kabupaten Pamekasan, Jawa Timur 69363"/>
    <s v="Sales Force DBS"/>
    <m/>
    <m/>
    <m/>
    <m/>
    <m/>
    <m/>
    <m/>
    <m/>
    <m/>
    <m/>
    <m/>
    <s v="15-10-2026 09:40:08"/>
    <m/>
    <m/>
    <s v="FCC"/>
    <s v="PAMEKASAN"/>
    <s v="NO ADDON"/>
    <m/>
    <s v="UNCONTACTED : Telepon Tidak Diangkat - RNA Sonya Rahma Winata 40951375|MYDITA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m/>
    <m/>
    <m/>
    <m/>
    <m/>
    <e v="#NUM!"/>
    <e v="#NUM!"/>
    <x v="1"/>
    <x v="12"/>
  </r>
  <r>
    <n v="506"/>
    <n v="1002635685"/>
    <n v="3"/>
    <x v="3"/>
    <n v="5"/>
    <s v="MADURA"/>
    <s v="PAMEKASAN"/>
    <s v="WRP"/>
    <s v="REG"/>
    <s v="AO"/>
    <s v="NEW SALES"/>
    <s v="1P INET"/>
    <s v="Completed (PS)"/>
    <s v="RBS-Regional 3"/>
    <d v="2026-10-13T16:43:35"/>
    <d v="2026-10-14T19:55:11"/>
    <n v="69409666"/>
    <m/>
    <n v="152427203179"/>
    <s v="TOKO ANWAR WARU"/>
    <s v="ODP-WRP-FG/42 FG/D01/42.01"/>
    <s v="WO066355654"/>
    <m/>
    <m/>
    <m/>
    <n v="113.5469195"/>
    <n v="-6.9994391999999896"/>
    <s v="MD|MYDB-20261013270671|DN00001/MN00558|TOKO ANWAR WARU|087818055302"/>
    <s v="MYDIGIBIZPARTNER"/>
    <m/>
    <m/>
    <m/>
    <m/>
    <m/>
    <m/>
    <m/>
    <m/>
    <s v="Management Janji"/>
    <s v="2026-10-14 15:00:00 | Tanggal pemasangan: 14/10/2026 Jam pemasangan : siang Info Tambahan : Hubungi pelanggan dulu sebelum ke lokasi terima kasih."/>
    <s v="FCC"/>
    <s v="13-10-2026 16:54:47"/>
    <d v="2026-10-14T15:00:00"/>
    <m/>
    <s v="PS"/>
    <s v="X"/>
    <s v="NO ADDON"/>
    <n v="20261014"/>
    <s v="Completed"/>
    <s v="HSI Bisnis Promo Hari Pelanggan Nasional PSB 70% - 300 Mbps"/>
    <s v="INDIBIZ"/>
    <m/>
    <m/>
    <d v="2026-10-14T15:00:00"/>
    <s v="2026-10-14 15:00:00 | Tanggal pemasangan: 14/10/2026 Jam pemasangan : siang Info Tambahan : Hubungi pelanggan dulu sebelum ke lokasi terima kasih."/>
    <n v="2026"/>
    <n v="10"/>
    <n v="14"/>
    <d v="2026-10-14T00:00:00"/>
    <n v="-0.625"/>
    <x v="0"/>
    <x v="12"/>
  </r>
  <r>
    <n v="507"/>
    <n v="1002617619"/>
    <n v="3"/>
    <x v="3"/>
    <n v="5"/>
    <s v="MADURA"/>
    <s v="PAMEKASAN"/>
    <s v="AJA"/>
    <s v="REG"/>
    <s v="AO"/>
    <s v="NEW SALES"/>
    <m/>
    <s v="100 | REVOKE COMPLETED"/>
    <s v="RBS-Regional 3"/>
    <d v="2026-10-01T11:36:55"/>
    <d v="2026-10-08T09:54:15"/>
    <n v="69402269"/>
    <m/>
    <n v="152454200101"/>
    <s v="Hotel Jundi Aidil 2"/>
    <s v="ODP-AJA-FB/08"/>
    <s v="WO065492460"/>
    <m/>
    <m/>
    <m/>
    <n v="115.2862231"/>
    <n v="-6.8636872000000002"/>
    <s v="|MN02601|/Hotel Jundi Aidil 2/082177474439/jundiyangaidil@gmail.com/HSI Bisnis Promo HUT Telkom (1:1) 50 Mbps (Rp 355.000) PSB Rp 150.000/SAMSURI/-6.863708, 115.286239"/>
    <s v="Sales Force DBS"/>
    <m/>
    <m/>
    <m/>
    <m/>
    <m/>
    <m/>
    <m/>
    <m/>
    <s v="Management Janji"/>
    <s v="2026-10-02 11:00:00|M Janji :  02 Okt  2026 Jam Pasang : Pagi / Siang Note : hubungi pelanggan jika ingin kelokasi |40981182|MYDITA"/>
    <s v="FCC"/>
    <d v="2026-01-10T11:40:20"/>
    <d v="2026-10-02T11:00:00"/>
    <s v="Kendala Teknik"/>
    <s v="REVOKE"/>
    <s v="X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11:00:00"/>
    <s v="2026-10-02 11:00:00|M Janji :  02 Okt  2026 Jam Pasang : Pagi / Siang Note : hubungi pelanggan jika ingin kelokasi |40981182|MYDITA"/>
    <m/>
    <m/>
    <m/>
    <e v="#NUM!"/>
    <e v="#NUM!"/>
    <x v="1"/>
    <x v="12"/>
  </r>
  <r>
    <n v="508"/>
    <n v="1002621759"/>
    <n v="3"/>
    <x v="3"/>
    <n v="5"/>
    <s v="MADURA"/>
    <s v="PAMEKASAN"/>
    <s v="AJA"/>
    <s v="REG"/>
    <s v="AO"/>
    <s v="NEW SALES"/>
    <m/>
    <s v="MIA - INVALID SURVEY"/>
    <s v="RBS-Regional 2"/>
    <d v="2026-10-05T09:35:57"/>
    <d v="2026-10-07T12:47:14"/>
    <n v="69404060"/>
    <m/>
    <n v="152454200104"/>
    <s v="Warnet Sains Teknologi"/>
    <s v="ODP-AJA-FA/01"/>
    <s v="WO065891354"/>
    <m/>
    <m/>
    <m/>
    <n v="115.3229334"/>
    <n v="-6.8511921999999998"/>
    <s v="MN02295; Moh Haris  081216308669 08217719629; rofikdemes50@gmail.com; HSI BISNIS 200 MBPS 1.049K; AR Rosdiana;  Sambakati, Kabupaten Sumenep, Jawa Timur"/>
    <s v="Sales Force DBS"/>
    <m/>
    <m/>
    <m/>
    <m/>
    <m/>
    <m/>
    <m/>
    <m/>
    <s v="Management Janji"/>
    <s v="2026-10-07 15:00:00|Nama PIC : bapak jordan No HP : 081216308669 Alt :  M Janji : (RABU/7/oktober/2026) jam Pasang : 09:00 Note : hubungi pelanggan jika ingin kelokasi|40961371|MYDITA"/>
    <s v="FCC"/>
    <d v="2026-05-10T09:40:06"/>
    <d v="2026-10-07T15:00:00"/>
    <m/>
    <s v="SURVEY_NEW_MANJA"/>
    <s v="X"/>
    <s v="NO ADDON"/>
    <m/>
    <s v="MIE - INVALID SURVEY - Tidak Ada ODP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15:00:00"/>
    <s v="2026-10-07 15:00:00|Nama PIC : bapak jordan No HP : 081216308669 Alt :  M Janji : (RABU/7/oktober/2026) jam Pasang : 09:00 Note : hubungi pelanggan jika ingin kelokasi|40961371|MYDITA"/>
    <m/>
    <m/>
    <m/>
    <e v="#NUM!"/>
    <e v="#NUM!"/>
    <x v="1"/>
    <x v="12"/>
  </r>
  <r>
    <n v="509"/>
    <n v="1002630748"/>
    <n v="3"/>
    <x v="3"/>
    <n v="5"/>
    <s v="MADURA"/>
    <s v="PAMEKASAN"/>
    <s v="AJA"/>
    <s v="REG"/>
    <s v="AO"/>
    <s v="NEW SALES"/>
    <s v="1P INET"/>
    <s v="MIA - INVALID SURVEY"/>
    <s v="RBS-Regional 3"/>
    <d v="2026-10-10T10:53:40"/>
    <d v="2026-10-10T20:58:43"/>
    <n v="69407799"/>
    <m/>
    <n v="152454200107"/>
    <s v="Rameddia printing studio"/>
    <s v="ODP-AJA-FA/03 FA/D01/03.01"/>
    <s v="WO066142488"/>
    <m/>
    <m/>
    <m/>
    <n v="115.305906794965"/>
    <n v="-6.8559886181266103"/>
    <s v="MD|MYDB-20261009270536|DB20008/MB00381|Rameddia printing studio|087716313391"/>
    <s v="MYDIGIBIZPARTNER"/>
    <m/>
    <m/>
    <m/>
    <m/>
    <m/>
    <m/>
    <m/>
    <m/>
    <s v="Management Janji"/>
    <s v="2026-10-11 08:00:00 | Nama : BU RINI FIRDAUS ELYA  No Hp : 087716313391 No Hp Alternatif : 081235989130 Tanggal : 11 Oktober 2026 Interval : PAGI  Note : Mohon hubungi pelanggan terlebih dahulu "/>
    <s v="FCC"/>
    <d v="2026-10-10T10:55:39"/>
    <d v="2026-10-11T08:00:00"/>
    <m/>
    <s v="SURVEY_NEW_MANJA"/>
    <s v="X"/>
    <s v="NO ADDON"/>
    <m/>
    <s v="MIE - INVALID SURVEY - Kendala Jalur/Rute Tarikan"/>
    <s v="HSI Bisnis Promo Hari Pelanggan Nasional PSB 70% - 200 Mbps"/>
    <s v="INDIBIZ"/>
    <m/>
    <m/>
    <d v="2026-10-11T08:00:00"/>
    <s v="2026-10-11 08:00:00 | Nama : BU RINI FIRDAUS ELYA  No Hp : 087716313391 No Hp Alternatif : 081235989130 Tanggal : 11 Oktober 2026 Interval : PAGI  Note : Mohon hubungi pelanggan terlebih dahulu "/>
    <m/>
    <m/>
    <m/>
    <e v="#NUM!"/>
    <e v="#NUM!"/>
    <x v="1"/>
    <x v="12"/>
  </r>
  <r>
    <n v="510"/>
    <n v="1002626914"/>
    <n v="3"/>
    <x v="3"/>
    <n v="5"/>
    <s v="MADURA"/>
    <s v="PAMEKASAN"/>
    <s v="BAB"/>
    <s v="REG"/>
    <s v="AO"/>
    <s v="NEW SALES"/>
    <s v="1P INET"/>
    <s v="Completed (PS)"/>
    <s v="RBS-Regional 3"/>
    <d v="2026-10-07T18:19:35"/>
    <d v="2026-10-08T17:24:21"/>
    <n v="69406165"/>
    <m/>
    <n v="152430202966"/>
    <s v="MAJU SEJAHTERA"/>
    <s v="ODP-BAB-FAB/04 FAB/D01/04.01"/>
    <s v="WO065967798"/>
    <m/>
    <m/>
    <m/>
    <n v="114.096624478697"/>
    <n v="-6.9761256100408202"/>
    <s v="MD|MYDB-20261007270439|DN00001/MN00806|MAJU SEJAHTERA|085748668919"/>
    <s v="MYDIGIBIZPARTNER"/>
    <m/>
    <m/>
    <m/>
    <m/>
    <m/>
    <m/>
    <m/>
    <m/>
    <s v="Management Janji"/>
    <s v="2026-10-08 15:00:00 | No HP :085748668919 Alt :  M Janji : (RABU/8/oktober/2026) Note : hubungi pelanggan jika ingin kelokas"/>
    <s v="FCC"/>
    <d v="2026-07-10T18:24:54"/>
    <d v="2026-10-08T15:00:00"/>
    <m/>
    <s v="PS"/>
    <s v="X"/>
    <s v="NETMONK"/>
    <n v="20261008"/>
    <s v="Completed"/>
    <s v="HSI Bisnis Bundling Netmonk Promo 2026 PSB 70% - 150 Mbps"/>
    <s v="INDIBIZ"/>
    <m/>
    <m/>
    <d v="2026-10-08T15:00:00"/>
    <s v="2026-10-08 15:00:00 | No HP :085748668919 Alt :  M Janji : (RABU/8/oktober/2026) Note : hubungi pelanggan jika ingin kelokas"/>
    <n v="2026"/>
    <n v="10"/>
    <n v="8"/>
    <d v="2026-10-08T00:00:00"/>
    <n v="-0.625"/>
    <x v="0"/>
    <x v="12"/>
  </r>
  <r>
    <n v="511"/>
    <n v="1002632985"/>
    <n v="3"/>
    <x v="3"/>
    <n v="5"/>
    <s v="MADURA"/>
    <s v="PAMEKASAN"/>
    <s v="PRG"/>
    <s v="REG"/>
    <s v="AO"/>
    <s v="NEW SALES"/>
    <s v="1P INET"/>
    <s v="Completed (PS)"/>
    <s v="RBS-Regional 3"/>
    <d v="2026-10-12T13:40:40"/>
    <d v="2026-10-13T12:52:41"/>
    <n v="69408642"/>
    <m/>
    <n v="152428209145"/>
    <s v="TOKO SUKSES"/>
    <s v="ODP-PRG-FC/51 FC/D02/51.01"/>
    <s v="WO066258299"/>
    <m/>
    <m/>
    <m/>
    <n v="113.707577772438"/>
    <n v="-7.1040849578256999"/>
    <s v="MD|MYDB-20261012270631|DN00001/MN00806|TOKO SUKSES|089672022443"/>
    <s v="MYDIGIBIZPARTNER"/>
    <m/>
    <m/>
    <m/>
    <m/>
    <m/>
    <m/>
    <m/>
    <m/>
    <s v="Management Janji"/>
    <s v="2026-10-13 11:00:00 | Tanggal: 13/10/2026 Jam Pasang: 08.00 - 12.00 Note: Hubungi sebelum ke lokasi, terimakasih.  "/>
    <s v="FCC"/>
    <d v="2026-12-10T13:55:32"/>
    <d v="2026-10-13T11:00:00"/>
    <m/>
    <s v="PS"/>
    <s v="X"/>
    <s v="NETMONK"/>
    <n v="20261013"/>
    <s v="Completed"/>
    <s v="HSI Bisnis Bundling Netmonk Promo 2026 PSB 70% - 100 Mbps"/>
    <s v="INDIBIZ"/>
    <m/>
    <m/>
    <d v="2026-10-13T11:00:00"/>
    <s v="2026-10-13 11:00:00 | Tanggal: 13/10/2026 Jam Pasang: 08.00 - 12.00 Note: Hubungi sebelum ke lokasi, terimakasih.  "/>
    <n v="2026"/>
    <n v="10"/>
    <n v="13"/>
    <d v="2026-10-13T00:00:00"/>
    <n v="-0.45833333333575865"/>
    <x v="0"/>
    <x v="12"/>
  </r>
  <r>
    <n v="512"/>
    <n v="1002637670"/>
    <n v="3"/>
    <x v="3"/>
    <n v="5"/>
    <s v="MADURA"/>
    <s v="PAMEKASAN"/>
    <s v="PRG"/>
    <s v="REG"/>
    <s v="AO"/>
    <s v="NEW SALES"/>
    <s v="1P INET"/>
    <s v="Completed (PS)"/>
    <s v="RBS-Regional 3"/>
    <d v="2026-10-15T08:37:35"/>
    <d v="2026-10-15T16:12:59"/>
    <n v="69410462"/>
    <m/>
    <n v="152428209150"/>
    <s v="Toko NUFAL BERKAH"/>
    <s v="ODP-PRG-FA/49 FA/D02/49.01"/>
    <s v="WO066448668"/>
    <m/>
    <m/>
    <m/>
    <n v="113.659896"/>
    <n v="-7.1009615000000004"/>
    <s v="MD|MYDB-20261014270730|DN00001/MN00086|Toko NUFAL BERKAH|083164130567"/>
    <s v="MYDIGIBIZPARTNER"/>
    <m/>
    <m/>
    <m/>
    <m/>
    <m/>
    <m/>
    <m/>
    <m/>
    <s v="Management Janji"/>
    <s v="2026-10-16 08:00:00 | Nama PIC : bapak nufal No HP : 083164130567 Alt :  M Janji : (JUMAT/16/OKTOBER/2026) jam Pasang : 09:00 Note : hubungi pelanggan jika ingin kelokasi"/>
    <s v="FCC"/>
    <s v="15-10-2026 08:40:04"/>
    <d v="2026-10-16T08:00:00"/>
    <m/>
    <s v="PS"/>
    <s v="X"/>
    <s v="NETMONK"/>
    <n v="20261015"/>
    <s v="Completed"/>
    <s v="HSI Bisnis Bundling Netmonk Promo 2026 PSB 70% - 100 Mbps"/>
    <s v="INDIBIZ"/>
    <m/>
    <m/>
    <d v="2026-10-16T08:00:00"/>
    <s v="2026-10-16 08:00:00 | Nama PIC : bapak nufal No HP : 083164130567 Alt :  M Janji : (JUMAT/16/OKTOBER/2026) jam Pasang : 09:00 Note : hubungi pelanggan jika ingin kelokasi"/>
    <n v="2026"/>
    <n v="10"/>
    <n v="15"/>
    <d v="2026-10-15T00:00:00"/>
    <n v="-1.3333333333357587"/>
    <x v="0"/>
    <x v="12"/>
  </r>
  <r>
    <n v="513"/>
    <n v="1002631866"/>
    <n v="3"/>
    <x v="3"/>
    <n v="5"/>
    <s v="MADURA"/>
    <s v="PAMEKASAN"/>
    <s v="PRG"/>
    <s v="REG"/>
    <s v="AO"/>
    <s v="NEW SALES"/>
    <s v="1P INET"/>
    <s v="100 | REVOKE COMPLETED"/>
    <s v="RBS-Regional 3"/>
    <d v="2026-10-12T07:16:39"/>
    <d v="2026-10-15T14:02:40"/>
    <n v="69408278"/>
    <m/>
    <n v="152428209144"/>
    <s v="TOKO SUKSES"/>
    <s v="ODP-PRG-FC/51 FC/D02/51.01"/>
    <s v="WO066223075"/>
    <m/>
    <m/>
    <m/>
    <n v="113.707576096057"/>
    <n v="-7.1041218877743297"/>
    <s v="MD|MYDB-20261011270597|DN00001/MN00806|TOKO SUKSES|089672022443"/>
    <s v="MYDIGIBIZPARTNER"/>
    <m/>
    <m/>
    <m/>
    <m/>
    <m/>
    <m/>
    <m/>
    <m/>
    <s v="Management Janji"/>
    <s v="2026-10-13 08:00:00 | Tanggal: 13/10/2026 Jam Pasang: Pagi Note: Hubungi sebelum ke lokasi, terimakasih.  "/>
    <s v="FCC"/>
    <d v="2026-12-10T07:24:52"/>
    <d v="2026-10-13T08:00:00"/>
    <s v="Kendala Pelanggan"/>
    <s v="REVOKE"/>
    <s v="X"/>
    <s v="NETMONK"/>
    <m/>
    <s v="Revoke Completed"/>
    <s v="HSI Bisnis Bundling Netmonk Promo 2026 PSB 70% - 100 Mbps"/>
    <s v="INDIBIZ"/>
    <m/>
    <m/>
    <d v="2026-10-13T08:00:00"/>
    <s v="2026-10-13 08:00:00 | Tanggal: 13/10/2026 Jam Pasang: Pagi Note: Hubungi sebelum ke lokasi, terimakasih.  "/>
    <m/>
    <m/>
    <m/>
    <e v="#NUM!"/>
    <e v="#NUM!"/>
    <x v="1"/>
    <x v="12"/>
  </r>
  <r>
    <n v="514"/>
    <n v="1002619024"/>
    <n v="3"/>
    <x v="3"/>
    <n v="5"/>
    <s v="MADURA"/>
    <s v="PAMEKASAN"/>
    <s v="SMP"/>
    <s v="REG"/>
    <s v="AO"/>
    <s v="NEW SALES"/>
    <s v="1P INET"/>
    <s v="Completed (PS)"/>
    <s v="RBS-Regional 3"/>
    <d v="2026-10-02T08:53:40"/>
    <d v="2026-10-03T12:16:19"/>
    <n v="69402745"/>
    <m/>
    <n v="152431232853"/>
    <s v="TOKO SAUDARA"/>
    <s v="ODP-SMP-FAC/23 FAC/D02/23.01"/>
    <s v="WO065544104"/>
    <m/>
    <m/>
    <m/>
    <n v="113.80601350217999"/>
    <n v="-7.1264812619946403"/>
    <s v="MD|MYDB-20261001270143|DN00001/MN00806|TOKO SAUDARA|087777757747"/>
    <s v="MYDIGIBIZPARTNER"/>
    <m/>
    <m/>
    <m/>
    <m/>
    <m/>
    <m/>
    <m/>
    <m/>
    <s v="Management Janji"/>
    <s v="2026-10-03 08:00:00 | Tanggal Pemasangan : 03 Oktober 2026 Jam Pemasangan : 08:00 15:00 Info Tambahan : Hubungi pelanggan dulu sebelum ke lokasi terimakasih"/>
    <s v="FCC"/>
    <d v="2026-02-10T09:26:25"/>
    <d v="2026-10-03T08:00:00"/>
    <m/>
    <s v="PS"/>
    <s v="X"/>
    <s v="NO ADDON"/>
    <n v="20261003"/>
    <s v="Completed"/>
    <s v="HSI Bisnis Promo Hari Pelanggan Nasional PSB 70% - 50 Mbps"/>
    <s v="INDIBIZ"/>
    <m/>
    <m/>
    <d v="2026-10-03T08:00:00"/>
    <s v="2026-10-03 08:00:00 | Tanggal Pemasangan : 03 Oktober 2026 Jam Pemasangan : 08:00 15:00 Info Tambahan : Hubungi pelanggan dulu sebelum ke lokasi terimakasih"/>
    <n v="2026"/>
    <n v="10"/>
    <n v="3"/>
    <d v="2026-10-03T00:00:00"/>
    <n v="-0.33333333333575865"/>
    <x v="0"/>
    <x v="12"/>
  </r>
  <r>
    <n v="515"/>
    <n v="1002622590"/>
    <n v="3"/>
    <x v="3"/>
    <n v="5"/>
    <s v="MADURA"/>
    <s v="PAMEKASAN"/>
    <s v="SMP"/>
    <s v="REG"/>
    <s v="AO"/>
    <s v="NEW SALES"/>
    <m/>
    <s v="Completed (PS)"/>
    <s v="RBS-Regional 3"/>
    <d v="2026-10-05T14:08:08"/>
    <d v="2026-10-06T13:43:22"/>
    <n v="69404390"/>
    <m/>
    <n v="152431232881"/>
    <s v="SDN ELLAK LAOK IV"/>
    <s v="ODP-SMP-FP/38"/>
    <s v="WO065811237"/>
    <m/>
    <m/>
    <m/>
    <n v="113.7852426"/>
    <n v="-7.0273963999999998"/>
    <s v="|MN00569|/SDN ELLAK LAOK IV/LILIK FARIDA/087812468857/lilikfarida28@guru.sd.belajar.id/HSI Basic Promo HUT Telkom (1:2) 50 Mbps (Rp 320.000) PSB Rp 150.000/"/>
    <s v="Sales Force DBS"/>
    <m/>
    <m/>
    <m/>
    <m/>
    <m/>
    <m/>
    <m/>
    <m/>
    <s v="Management Janji"/>
    <s v="2026-10-07 08:00:00|Nama : BU LILIK FARIDA  No Hp : 087812468857 No Alt :  Tgl Pemasangan : 06 Oktober 2026 Interval : PAGI  Note : Hubungi pelanggan terlebih dahulu|40000798|MYDITA"/>
    <s v="FCC"/>
    <d v="2026-05-10T14:25:44"/>
    <d v="2026-10-07T08:00:00"/>
    <m/>
    <s v="PS"/>
    <s v="X"/>
    <s v="NO ADDON"/>
    <n v="20261006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07T08:00:00"/>
    <s v="2026-10-07 08:00:00|Nama : BU LILIK FARIDA  No Hp : 087812468857 No Alt :  Tgl Pemasangan : 06 Oktober 2026 Interval : PAGI  Note : Hubungi pelanggan terlebih dahulu|40000798|MYDITA"/>
    <n v="2026"/>
    <n v="10"/>
    <n v="6"/>
    <d v="2026-10-06T00:00:00"/>
    <n v="-1.3333333333357587"/>
    <x v="0"/>
    <x v="12"/>
  </r>
  <r>
    <n v="516"/>
    <n v="1002622182"/>
    <n v="3"/>
    <x v="3"/>
    <n v="5"/>
    <s v="MADURA"/>
    <s v="PAMEKASAN"/>
    <s v="SMP"/>
    <s v="REG"/>
    <s v="AO"/>
    <s v="NEW SALES"/>
    <m/>
    <s v="Completed (PS)"/>
    <s v="RBS-Regional 3"/>
    <d v="2026-10-05T11:38:23"/>
    <d v="2026-10-06T16:32:54"/>
    <n v="69404201"/>
    <m/>
    <n v="152431232880"/>
    <s v="SDN DARAMISTA II"/>
    <s v="ODP-SMP-FL/54"/>
    <s v="WO065794433"/>
    <m/>
    <m/>
    <m/>
    <n v="113.8036498"/>
    <n v="-7.0245932"/>
    <s v="|MN00569|/SDN DARAMISTA II/HSI Bisnis Promo HUT Telkom (1:1) 75 Mbps (Rp 415.000) PSB Rp 150.000/085231303404/arikngelmot@gmail.com/MOHAMMAD ARIYANTO/-7.0245720, 113.8,037000/Daramista,kec lenteng ,kabupaten sumenep"/>
    <s v="Sales Force DBS"/>
    <m/>
    <m/>
    <m/>
    <m/>
    <m/>
    <m/>
    <m/>
    <m/>
    <s v="Management Janji"/>
    <s v="2026-10-06 15:00:00|Nama PIC : Bp Ariyanto No HP : 085231303404 Alt : - M Janji : 06 Okt 2026 Jam Pasang : Pagi / Siang Note : hubungi pelanggan jika ingin kelokasi |40951378|MYDITA"/>
    <s v="FCC"/>
    <d v="2026-05-10T11:40:04"/>
    <d v="2026-10-06T15:00:00"/>
    <m/>
    <s v="PS"/>
    <s v="X"/>
    <s v="NO ADDON"/>
    <n v="202610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6T15:00:00"/>
    <s v="2026-10-06 15:00:00|Nama PIC : Bp Ariyanto No HP : 085231303404 Alt : - M Janji : 06 Okt 2026 Jam Pasang : Pagi / Siang Note : hubungi pelanggan jika ingin kelokasi |40951378|MYDITA"/>
    <n v="2026"/>
    <n v="10"/>
    <n v="6"/>
    <d v="2026-10-06T00:00:00"/>
    <n v="-0.625"/>
    <x v="0"/>
    <x v="12"/>
  </r>
  <r>
    <n v="517"/>
    <n v="1002625190"/>
    <n v="3"/>
    <x v="3"/>
    <n v="5"/>
    <s v="MADURA"/>
    <s v="PAMEKASAN"/>
    <s v="SMP"/>
    <s v="REG"/>
    <s v="AO"/>
    <s v="NEW SALES"/>
    <s v="1P INET"/>
    <s v="Completed (PS)"/>
    <s v="RBS-Regional 3"/>
    <d v="2026-10-06T19:06:42"/>
    <d v="2026-10-07T13:22:52"/>
    <n v="69405407"/>
    <m/>
    <n v="152431232897"/>
    <s v="TOKO PELANGI"/>
    <s v="ODP-SMP-FN/22"/>
    <s v="WO065891736"/>
    <m/>
    <m/>
    <m/>
    <n v="113.804313987493"/>
    <n v="-6.96813415891953"/>
    <s v="MD|MYDB-20261006270378|DN00001/MN00806|TOKO PELANGI|083152887979"/>
    <s v="MYDIGIBIZPARTNER"/>
    <m/>
    <m/>
    <m/>
    <m/>
    <m/>
    <m/>
    <m/>
    <m/>
    <s v="Management Janji"/>
    <s v="2026-10-08 08:00:00 | Nama PIC : Ibu Herlin No HP : 083152887979 No Alt : - M Janji : 8 Okt 2026 Jam Pasang : Pagi / Siang Note : hubungi pelanggan jika ingin kelokasi"/>
    <s v="FCC"/>
    <d v="2026-06-10T19:11:03"/>
    <d v="2026-10-08T08:00:00"/>
    <m/>
    <s v="PS"/>
    <s v="X"/>
    <s v="NETMONK"/>
    <n v="20261007"/>
    <s v="Completed"/>
    <s v="HSI Bisnis Bundling Netmonk Promo 2026 PSB 70% - 100 Mbps"/>
    <s v="INDIBIZ"/>
    <m/>
    <m/>
    <d v="2026-10-08T08:00:00"/>
    <s v="2026-10-08 08:00:00 | Nama PIC : Ibu Herlin No HP : 083152887979 No Alt : - M Janji : 8 Okt 2026 Jam Pasang : Pagi / Siang Note : hubungi pelanggan jika ingin kelokasi"/>
    <n v="2026"/>
    <n v="10"/>
    <n v="7"/>
    <d v="2026-10-07T00:00:00"/>
    <n v="-1.3333333333357587"/>
    <x v="0"/>
    <x v="12"/>
  </r>
  <r>
    <n v="518"/>
    <n v="1002623950"/>
    <n v="3"/>
    <x v="3"/>
    <n v="5"/>
    <s v="MADURA"/>
    <s v="PAMEKASAN"/>
    <s v="SMP"/>
    <s v="REG"/>
    <s v="AO"/>
    <s v="NEW SALES"/>
    <m/>
    <s v="Completed (PS)"/>
    <s v="RBS-Regional 3"/>
    <d v="2026-10-06T11:06:30"/>
    <d v="2026-10-06T15:24:53"/>
    <n v="69404884"/>
    <m/>
    <n v="152431232564"/>
    <s v="PT. PETRA SUKSES UTAMA"/>
    <s v="ODP-SMP-FAU/36"/>
    <s v="WO065853743"/>
    <m/>
    <m/>
    <m/>
    <n v="113.8662492"/>
    <n v="-7.0003580999999997"/>
    <s v="|MN00569|/FIF GROUB KIOS PAMOLOKAN/081337449984/slsbilla1402@gmail.com/HSI Bisnis Promo HUT Telkom (1:1) 50 Mbps (Rp 355.000) PSB Rp 150.000/SALSABILLA/-7.000179,113.866252"/>
    <s v="Sales Force DBS"/>
    <m/>
    <m/>
    <m/>
    <m/>
    <m/>
    <m/>
    <m/>
    <m/>
    <s v="Management Janji"/>
    <s v="2026-10-07 11:00:00|Nama PIC:  bu salsa  No HP: 081337449984 Alt: Tanggal: 7/10/2026 Jam Pasang: Siang Note: Hubungi sebelum ke lokasi, terimakasih.   |40931149|MYDITA"/>
    <s v="FCC"/>
    <d v="2026-06-10T11:25:05"/>
    <d v="2026-10-07T11:00:00"/>
    <m/>
    <s v="PS"/>
    <s v="X"/>
    <s v="NO ADDON"/>
    <n v="202610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7T11:00:00"/>
    <s v="2026-10-07 11:00:00|Nama PIC:  bu salsa  No HP: 081337449984 Alt: Tanggal: 7/10/2026 Jam Pasang: Siang Note: Hubungi sebelum ke lokasi, terimakasih.   |40931149|MYDITA"/>
    <n v="2026"/>
    <n v="10"/>
    <n v="6"/>
    <d v="2026-10-06T00:00:00"/>
    <n v="-1.4583333333357587"/>
    <x v="0"/>
    <x v="12"/>
  </r>
  <r>
    <n v="519"/>
    <n v="1002626855"/>
    <n v="3"/>
    <x v="3"/>
    <n v="5"/>
    <s v="MADURA"/>
    <s v="PAMEKASAN"/>
    <s v="SMP"/>
    <s v="REG"/>
    <s v="AO"/>
    <s v="NEW SALES"/>
    <m/>
    <s v="Completed (PS)"/>
    <s v="RBS-Regional 3"/>
    <d v="2026-10-07T17:11:10"/>
    <d v="2026-10-10T14:03:09"/>
    <n v="69406125"/>
    <m/>
    <n v="152431232905"/>
    <s v="BMT UGT CAPEM SUMENEP KOTA"/>
    <s v="ODP-SMP-FCG/26"/>
    <s v="WO065986550"/>
    <m/>
    <m/>
    <m/>
    <n v="113.8698826"/>
    <n v="-7.0007025000000001"/>
    <s v="AMRBS/403164/DIMAS ARFIANSYAH /R3/JATIM TIMUR/WINBACK 2.0 HSI B2B (1:1) 50MBPS 355RB PSB DISC 70%/HUSNI MUBAROK  0/nurisshalihin@gmail.com"/>
    <s v="Amex"/>
    <m/>
    <m/>
    <m/>
    <m/>
    <m/>
    <m/>
    <m/>
    <m/>
    <s v="Management Janji"/>
    <s v="2026-10-11 08:00:00|Nama : BP M RAHWINI (KEPALA CABANG) No Hp : 087780258575 No Alt :  Tgl Pemasangan : 11 Oktober 2026 Interval : PAGI  Note : Hubungi pelanggan terlebih dahulu|40931149|MYDITA"/>
    <s v="FCC"/>
    <d v="2026-07-10T17:40:11"/>
    <d v="2026-10-11T08:00:00"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1T08:00:00"/>
    <s v="2026-10-11 08:00:00|Nama : BP M RAHWINI (KEPALA CABANG) No Hp : 087780258575 No Alt :  Tgl Pemasangan : 11 Oktober 2026 Interval : PAGI  Note : Hubungi pelanggan terlebih dahulu|40931149|MYDITA"/>
    <n v="2026"/>
    <n v="10"/>
    <n v="10"/>
    <d v="2026-10-10T00:00:00"/>
    <n v="-1.3333333333357587"/>
    <x v="0"/>
    <x v="12"/>
  </r>
  <r>
    <n v="520"/>
    <n v="1002633772"/>
    <n v="3"/>
    <x v="3"/>
    <n v="5"/>
    <s v="MADURA"/>
    <s v="PAMEKASAN"/>
    <s v="SMP"/>
    <s v="REG"/>
    <s v="AO"/>
    <s v="NEW SALES"/>
    <s v="1P INET"/>
    <s v="Completed (PS)"/>
    <s v="RBS-Regional 3"/>
    <d v="2026-10-12T17:49:40"/>
    <d v="2026-10-13T11:47:23"/>
    <n v="69408954"/>
    <m/>
    <n v="152431232944"/>
    <s v="PKBM SAWUNGGALING"/>
    <s v="ODP-SMP-FAC/30 FAC/D03/30.01"/>
    <s v="WO066287166"/>
    <m/>
    <m/>
    <m/>
    <n v="113.810052238404"/>
    <n v="-7.1272620754181801"/>
    <s v="MD|MYDB-20261012270649|DN00001/MN00806|PKBM SAWUNGGALING|087761760909"/>
    <s v="MYDIGIBIZPARTNER"/>
    <m/>
    <m/>
    <m/>
    <m/>
    <m/>
    <m/>
    <m/>
    <m/>
    <s v="Management Janji"/>
    <s v="2026-10-13 15:00:00 | Tanggal pemasangan : 13 Oct 2026 Jam pemasangan : 12.00 Info Tambahan : Hubungi pelanggan dulu sebelum ke lokasi terima kasih."/>
    <s v="FCC"/>
    <d v="2026-12-10T17:55:24"/>
    <d v="2026-10-13T15:00:00"/>
    <m/>
    <s v="PS"/>
    <s v="X"/>
    <s v="NETMONK"/>
    <n v="20261013"/>
    <s v="Completed"/>
    <s v="HSI Bisnis Bundling Netmonk Promo 2026 PSB 70% - 200 Mbps"/>
    <s v="INDIBIZ"/>
    <m/>
    <m/>
    <d v="2026-10-13T15:00:00"/>
    <s v="2026-10-13 15:00:00 | Tanggal pemasangan : 13 Oct 2026 Jam pemasangan : 12.00 Info Tambahan : Hubungi pelanggan dulu sebelum ke lokasi terima kasih."/>
    <n v="2026"/>
    <n v="10"/>
    <n v="13"/>
    <d v="2026-10-13T00:00:00"/>
    <n v="-0.625"/>
    <x v="0"/>
    <x v="12"/>
  </r>
  <r>
    <n v="521"/>
    <n v="1002635495"/>
    <n v="3"/>
    <x v="3"/>
    <n v="5"/>
    <s v="MADURA"/>
    <s v="PAMEKASAN"/>
    <s v="SMP"/>
    <s v="REG"/>
    <s v="AO"/>
    <s v="NEW SALES"/>
    <s v="1P INET"/>
    <s v="Completed (PS)"/>
    <s v="RBS-Regional 3"/>
    <d v="2026-10-13T15:44:39"/>
    <d v="2026-10-14T22:53:03"/>
    <n v="69409585"/>
    <m/>
    <n v="152431232950"/>
    <s v="SMA YAS&amp; 39;A"/>
    <s v="ODP-SMP-FS/02 FS/D01/02.01"/>
    <s v="WO066349717"/>
    <m/>
    <m/>
    <m/>
    <n v="113.86777505278501"/>
    <n v="-7.0036741536532903"/>
    <s v="MD|MYDB-20261013270681|DN00001/MN00806|SMA YAS&amp; 39;A|082336029488"/>
    <s v="MYDIGIBIZPARTNER"/>
    <m/>
    <m/>
    <m/>
    <m/>
    <m/>
    <m/>
    <m/>
    <m/>
    <s v="Management Janji"/>
    <s v="2026-10-14 15:00:00 | Nama PIC : Hantok No HP : 082336029488 Alt :  Tgl Pemasangan : 14 Oktober 2026 Interval : PAGI / SIANG Note : Hubungi pelanggan terlebih dahulu"/>
    <s v="FCC"/>
    <s v="13-10-2026 15:54:48"/>
    <d v="2026-10-14T15:00:00"/>
    <m/>
    <s v="PS"/>
    <s v="X"/>
    <s v="NO ADDON"/>
    <n v="20261014"/>
    <s v="Completed"/>
    <s v="HSI Bisnis Promo Hari Pelanggan Nasional PSB 70% - 75 Mbps"/>
    <s v="INDIBIZ"/>
    <m/>
    <m/>
    <d v="2026-10-14T15:00:00"/>
    <s v="2026-10-14 15:00:00 | Nama PIC : Hantok No HP : 082336029488 Alt :  Tgl Pemasangan : 14 Oktober 2026 Interval : PAGI / SIANG Note : Hubungi pelanggan terlebih dahulu"/>
    <n v="2026"/>
    <n v="10"/>
    <n v="14"/>
    <d v="2026-10-14T00:00:00"/>
    <n v="-0.625"/>
    <x v="0"/>
    <x v="12"/>
  </r>
  <r>
    <n v="522"/>
    <n v="1002625188"/>
    <n v="3"/>
    <x v="3"/>
    <n v="5"/>
    <s v="MADURA"/>
    <s v="PAMEKASAN"/>
    <s v="SMP"/>
    <s v="REG"/>
    <s v="AO"/>
    <s v="NEW SALES"/>
    <s v="1P INET"/>
    <s v="CANCEL COMPLETED"/>
    <s v="RBS-Regional 3"/>
    <d v="2026-10-06T19:06:57"/>
    <d v="2026-10-09T23:08:16"/>
    <n v="69405407"/>
    <m/>
    <n v="152431232897"/>
    <s v="TOKO PELANGI"/>
    <s v="ODP-SMP-FN/22"/>
    <s v="WO065891736"/>
    <m/>
    <m/>
    <m/>
    <n v="113.804313987493"/>
    <n v="-6.96813415891953"/>
    <s v="MD|MYDB-20261006270378|DN00001/MN00806|TOKO PELANGI|083152887979"/>
    <s v="MYDIGIBIZPARTNER"/>
    <m/>
    <m/>
    <m/>
    <m/>
    <m/>
    <m/>
    <m/>
    <m/>
    <s v="Management Janji"/>
    <s v="2026-10-08 08:00:00 | Nama PIC : Ibu Herlin No HP : 083152887979 No Alt : - M Janji : 8 Okt 2026 Jam Pasang : Pagi / Siang Note : hubungi pelanggan jika ingin kelokasi"/>
    <s v="FCC"/>
    <d v="2026-06-10T19:11:03"/>
    <d v="2026-10-08T08:00:00"/>
    <m/>
    <s v="CANCEL"/>
    <s v="X"/>
    <s v="NETMONK"/>
    <m/>
    <s v="Cancel Completed"/>
    <s v="HSI Bisnis Bundling Netmonk Promo 2026 PSB 70% - 100 Mbps"/>
    <s v="INDIBIZ"/>
    <m/>
    <m/>
    <d v="2026-10-08T08:00:00"/>
    <s v="2026-10-08 08:00:00 | Nama PIC : Ibu Herlin No HP : 083152887979 No Alt : - M Janji : 8 Okt 2026 Jam Pasang : Pagi / Siang Note : hubungi pelanggan jika ingin kelokasi"/>
    <m/>
    <m/>
    <m/>
    <e v="#NUM!"/>
    <e v="#NUM!"/>
    <x v="1"/>
    <x v="12"/>
  </r>
  <r>
    <n v="523"/>
    <n v="1002618449"/>
    <n v="3"/>
    <x v="3"/>
    <n v="5"/>
    <s v="SBY UTARA"/>
    <s v="KENJERAN"/>
    <s v="KBL"/>
    <s v="REG"/>
    <s v="AO"/>
    <s v="NEW SALES"/>
    <s v="1P INET"/>
    <s v="Completed (PS)"/>
    <s v="RBS-Regional 3"/>
    <d v="2026-10-01T15:50:34"/>
    <d v="2026-10-02T17:27:11"/>
    <n v="69402539"/>
    <m/>
    <n v="152401227873"/>
    <s v="Sport Station (perdana global internet)"/>
    <s v="ODP-KBL-FGW/05 FGW/D01/05.01"/>
    <s v="WO065511453"/>
    <m/>
    <m/>
    <m/>
    <n v="112.7438654"/>
    <n v="-7.2420342"/>
    <s v="|MN02280|MYIA-041947142654/POI/ayu putri anggreani kusanto/08990794495/ayupak180899@gmail.com"/>
    <s v="MYIB_ASSISTANT"/>
    <m/>
    <m/>
    <m/>
    <m/>
    <m/>
    <m/>
    <m/>
    <m/>
    <s v="Management Janji"/>
    <s v="2026-10-02 15:00:00 | Nama PIC : IBU AYU No HP : 08990794495 Alt :  M Janji : (JUMAT/2/oktober/2026) jam Pasang : 09:00 Note : hubungi pelanggan jika ingin kelokasi"/>
    <s v="FCC"/>
    <d v="2026-01-10T16:39:58"/>
    <d v="2026-10-02T15:00:00"/>
    <m/>
    <s v="PS"/>
    <s v="KEBALEN"/>
    <s v="NO ADDON"/>
    <n v="20261002"/>
    <s v="Completed"/>
    <s v="HSI Bisnis Promo Hari Pelanggan Nasional PSB 70% - 50 Mbps"/>
    <s v="INDIBIZ"/>
    <m/>
    <m/>
    <d v="2026-10-02T15:00:00"/>
    <s v="2026-10-02 15:00:00 | Nama PIC : IBU AYU No HP : 08990794495 Alt :  M Janji : (JUMAT/2/oktober/2026) jam Pasang : 09:00 Note : hubungi pelanggan jika ingin kelokasi"/>
    <n v="2026"/>
    <n v="10"/>
    <n v="2"/>
    <d v="2026-10-02T00:00:00"/>
    <n v="-0.625"/>
    <x v="0"/>
    <x v="13"/>
  </r>
  <r>
    <n v="524"/>
    <n v="1002619781"/>
    <n v="3"/>
    <x v="3"/>
    <n v="5"/>
    <s v="SBY UTARA"/>
    <s v="KENJERAN"/>
    <s v="KBL"/>
    <s v="REG"/>
    <s v="AO"/>
    <s v="NEW SALES"/>
    <m/>
    <s v="Completed (PS)"/>
    <s v="RBS-Regional 3"/>
    <d v="2026-10-02T13:29:02"/>
    <d v="2026-10-02T16:58:47"/>
    <n v="69401978"/>
    <m/>
    <n v="152401227893"/>
    <s v="PT. Infinity Global Energy"/>
    <s v="ODP-KBL-FVM/29"/>
    <s v="WO065574730"/>
    <m/>
    <m/>
    <m/>
    <n v="112.73858971"/>
    <n v="-7.244665125"/>
    <s v="|MN02627|MYIA-033965943039/POI/ROEDY SOEMARTONO/08213331539/infinityenergy.id@gmail.com"/>
    <s v="Sales Force DBS"/>
    <m/>
    <m/>
    <m/>
    <m/>
    <m/>
    <m/>
    <m/>
    <m/>
    <s v="Management Janji"/>
    <s v="2026-10-02 08:00:00 | Nama PIC : Roedy  No HP : 08213331539  Alt :   M Janji : 02/10/2026  Jam Pasang : 08.00 - 13:00   NoteÃ‚Â :  hubungi terlebih dahulu sebelum kelokasi"/>
    <s v="FCC"/>
    <d v="2026-02-10T13:39:53"/>
    <m/>
    <m/>
    <s v="PS"/>
    <s v="KEBALEN"/>
    <s v="OCA"/>
    <n v="20261002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2T07:00:00"/>
    <s v="2026-10-02 08:00:00 | Nama PIC : Roedy  No HP : 08213331539  Alt :   M Janji : 02/10/2026  Jam Pasang : 08.00 - 13:00   NoteÃ‚Â :  hubungi terlebih dahulu sebelum kelokasi"/>
    <n v="2026"/>
    <n v="10"/>
    <n v="2"/>
    <d v="2026-10-02T00:00:00"/>
    <n v="-0.29166666666424135"/>
    <x v="0"/>
    <x v="13"/>
  </r>
  <r>
    <n v="525"/>
    <n v="1002620485"/>
    <n v="3"/>
    <x v="3"/>
    <n v="5"/>
    <s v="SBY UTARA"/>
    <s v="KENJERAN"/>
    <s v="KBL"/>
    <s v="REG"/>
    <s v="AO"/>
    <s v="NEW SALES"/>
    <s v="1P INET"/>
    <s v="Completed (PS)"/>
    <s v="RBS-Regional 3"/>
    <d v="2026-10-02T16:50:40"/>
    <d v="2026-10-03T15:13:37"/>
    <n v="69403321"/>
    <m/>
    <n v="152401227903"/>
    <s v="TOKO APOLLO"/>
    <s v="ODP-KBL-FGW/04"/>
    <s v="WO065601742"/>
    <m/>
    <m/>
    <m/>
    <n v="112.7438654"/>
    <n v="-7.2420342"/>
    <s v="|MN02280|MYIA-098037236673/POI/FAHMI ANUGERAH ANANDA/087811363155/apollomandiri0303@gmail.com"/>
    <s v="MYIB_ASSISTANT"/>
    <m/>
    <m/>
    <m/>
    <m/>
    <m/>
    <m/>
    <m/>
    <m/>
    <s v="Management Janji"/>
    <s v="2026-10-03 15:00:00 | M Janji : (03/OKTOBER/2026) jam Pasang : 09:00 Note : hubungi pelanggan jika ingin kelokasi"/>
    <s v="FCC"/>
    <d v="2026-02-10T16:55:52"/>
    <d v="2026-10-03T15:00:00"/>
    <m/>
    <s v="PS"/>
    <s v="KEBALEN"/>
    <s v="NO ADDON"/>
    <n v="20261003"/>
    <s v="Completed"/>
    <s v="HSI Bisnis Promo Hari Pelanggan Nasional PSB 70% - 50 Mbps"/>
    <s v="INDIBIZ"/>
    <m/>
    <m/>
    <d v="2026-10-03T15:00:00"/>
    <s v="2026-10-03 15:00:00 | M Janji : (03/OKTOBER/2026) jam Pasang : 09:00 Note : hubungi pelanggan jika ingin kelokasi"/>
    <n v="2026"/>
    <n v="10"/>
    <n v="3"/>
    <d v="2026-10-03T00:00:00"/>
    <n v="-0.625"/>
    <x v="0"/>
    <x v="13"/>
  </r>
  <r>
    <n v="526"/>
    <n v="1002622550"/>
    <n v="3"/>
    <x v="3"/>
    <n v="5"/>
    <s v="SBY UTARA"/>
    <s v="KENJERAN"/>
    <s v="KBL"/>
    <s v="REG"/>
    <s v="AO"/>
    <s v="NEW SALES"/>
    <s v="2P INET + VOICE"/>
    <s v="Completed (PS)"/>
    <s v="RBS-Regional 3"/>
    <d v="2026-10-05T13:59:35"/>
    <d v="2026-10-06T13:39:48"/>
    <n v="69404386"/>
    <n v="3135967129"/>
    <n v="152401227930"/>
    <s v="CV Sinar Baik"/>
    <s v="ODP-KBL-FCX/07 FCX/D01/07.01"/>
    <s v="WO065776264"/>
    <m/>
    <m/>
    <m/>
    <n v="112.736028"/>
    <n v="-7.2327149999999998"/>
    <s v="|MC80156|MYIA-085926688773/POI/Puspita Ning tyas Anggraini/08111639668/puspita@the-alamui.com"/>
    <s v="MYIB_ASSISTANT"/>
    <m/>
    <m/>
    <m/>
    <m/>
    <m/>
    <m/>
    <m/>
    <m/>
    <s v="Management Janji"/>
    <s v="2026-10-06 11:00:00 | Jam pemasangan : 12.00 Info Tambahan : Hubungi pelanggan dulu sebelum ke lokasi terimakasih "/>
    <s v="FCC"/>
    <d v="2026-05-10T14:25:44"/>
    <d v="2026-10-06T11:00:00"/>
    <m/>
    <s v="PS"/>
    <s v="KEBALEN"/>
    <s v="NO ADDON"/>
    <n v="20261006"/>
    <s v="Completed"/>
    <s v="HSI Bisnis Bundling Phone PSB 70% - Free 800 Menit - 50 Mbps"/>
    <s v="INDIBIZ"/>
    <m/>
    <m/>
    <d v="2026-10-06T11:00:00"/>
    <s v="2026-10-06 11:00:00 | Jam pemasangan : 12.00 Info Tambahan : Hubungi pelanggan dulu sebelum ke lokasi terimakasih "/>
    <n v="2026"/>
    <n v="10"/>
    <n v="6"/>
    <d v="2026-10-06T00:00:00"/>
    <n v="-0.45833333333575865"/>
    <x v="0"/>
    <x v="13"/>
  </r>
  <r>
    <n v="527"/>
    <n v="1002630379"/>
    <n v="3"/>
    <x v="3"/>
    <n v="5"/>
    <s v="SBY UTARA"/>
    <s v="KENJERAN"/>
    <s v="KBL"/>
    <s v="REG"/>
    <s v="AO"/>
    <s v="NEW SALES"/>
    <s v="1P INET"/>
    <s v="Completed (PS)"/>
    <s v="RBS-Regional 3"/>
    <d v="2026-10-09T16:34:39"/>
    <d v="2026-10-10T16:34:42"/>
    <n v="69407614"/>
    <m/>
    <n v="152401227971"/>
    <s v="KOPI RAJAWALI"/>
    <s v="ODP-KBL-FTR/57 FTR/D03/57.01"/>
    <s v="WO066110774"/>
    <m/>
    <m/>
    <m/>
    <n v="112.729598768055"/>
    <n v="-7.2337472430153502"/>
    <s v="MD|MYDB-20261009270546|DN00001/MN00459|KOPI RAJAWALI|085657415377"/>
    <s v="MYDIGIBIZPARTNER"/>
    <m/>
    <m/>
    <m/>
    <m/>
    <m/>
    <m/>
    <m/>
    <m/>
    <s v="Management Janji"/>
    <s v="2026-10-10 15:00:00 | Nama PIC : KOPI RAJAWALI No HP : 085657415377 No Alt : - M Janji : sabtu 10 oktober  2026 Jam Pasang : Pagi / Siang Note : hubungi pelanggan jika ingin ke lokasi, terima kasih. "/>
    <s v="FCC"/>
    <d v="2026-09-10T17:25:25"/>
    <d v="2026-10-10T15:00:00"/>
    <m/>
    <s v="PS"/>
    <s v="KEBALEN"/>
    <s v="NO ADDON"/>
    <n v="20261010"/>
    <s v="Completed"/>
    <s v="HSI Bisnis Promo Hari Pelanggan Nasional PSB 70% - 50 Mbps"/>
    <s v="INDIBIZ"/>
    <m/>
    <m/>
    <d v="2026-10-10T15:00:00"/>
    <s v="2026-10-10 15:00:00 | Nama PIC : KOPI RAJAWALI No HP : 085657415377 No Alt : - M Janji : sabtu 10 oktober  2026 Jam Pasang : Pagi / Siang Note : hubungi pelanggan jika ingin ke lokasi, terima kasih. "/>
    <n v="2026"/>
    <n v="10"/>
    <n v="10"/>
    <d v="2026-10-10T00:00:00"/>
    <n v="-0.625"/>
    <x v="0"/>
    <x v="13"/>
  </r>
  <r>
    <n v="528"/>
    <n v="1002617733"/>
    <n v="3"/>
    <x v="3"/>
    <n v="5"/>
    <s v="SBY UTARA"/>
    <s v="KENJERAN"/>
    <s v="KBL"/>
    <s v="REG"/>
    <s v="AO"/>
    <s v="NEW SALES"/>
    <s v="1P INET"/>
    <s v="100 | REVOKE COMPLETED"/>
    <s v="RBS-Regional 3"/>
    <d v="2026-10-01T12:31:39"/>
    <d v="2026-10-08T09:47:01"/>
    <n v="69402300"/>
    <m/>
    <n v="152401227868"/>
    <s v="ALL IN SURABAYA TAN PONY"/>
    <s v="ODP-KBL-FFL/01 FFL/D01/01.01"/>
    <s v="WO065484924"/>
    <m/>
    <m/>
    <m/>
    <n v="112.702551"/>
    <n v="-7.229495"/>
    <s v="|MN02280|MYIA-095662419461/POI/TAN PONY/081241640717/sumatraco.salt@gmail.com"/>
    <s v="MYIB_ASSISTANT"/>
    <m/>
    <m/>
    <m/>
    <m/>
    <m/>
    <m/>
    <m/>
    <m/>
    <s v="Management Janji"/>
    <s v="2026-10-02 11:00:00 | Nama Pic : bp akmal  No Hp Pic : 081241640717 No alt : - Jam Pemasangan : pagi  Tanggal Pemasangan : 2 Oktober 2026"/>
    <s v="FCC"/>
    <d v="2026-01-10T13:25:24"/>
    <d v="2026-10-02T11:00:00"/>
    <s v="Kendala Teknik"/>
    <s v="REVOKE"/>
    <s v="KEBALEN"/>
    <s v="NO ADDON"/>
    <m/>
    <s v="Revoke Completed"/>
    <s v="HSI Bisnis Promo Hari Pelanggan Nasional PSB 70% - 100 Mbps"/>
    <s v="INDIBIZ"/>
    <m/>
    <m/>
    <d v="2026-10-02T11:00:00"/>
    <s v="2026-10-02 11:00:00 | Nama Pic : bp akmal  No Hp Pic : 081241640717 No alt : - Jam Pemasangan : pagi  Tanggal Pemasangan : 2 Oktober 2026"/>
    <m/>
    <m/>
    <m/>
    <e v="#NUM!"/>
    <e v="#NUM!"/>
    <x v="1"/>
    <x v="13"/>
  </r>
  <r>
    <n v="529"/>
    <n v="1002618774"/>
    <n v="3"/>
    <x v="3"/>
    <n v="5"/>
    <s v="SBY UTARA"/>
    <s v="KENJERAN"/>
    <s v="KJR"/>
    <s v="REG"/>
    <s v="AO"/>
    <s v="NEW SALES"/>
    <s v="1P INET"/>
    <s v="Completed (PS)"/>
    <s v="RBS-Regional 3"/>
    <d v="2026-10-01T18:01:40"/>
    <d v="2026-10-02T13:08:26"/>
    <n v="69402640"/>
    <m/>
    <n v="152407282544"/>
    <s v="GBM"/>
    <s v="ODP-KJR-FAK/07 FAK/D01/07.01"/>
    <s v="WO065524352"/>
    <m/>
    <m/>
    <m/>
    <n v="112.7890769"/>
    <n v="-7.2549155000000001"/>
    <s v="MD|MYDB-20261001270113|DN00001/MN00884|GBM|081216160962"/>
    <s v="MYDIGIBIZPARTNER"/>
    <m/>
    <m/>
    <m/>
    <m/>
    <m/>
    <m/>
    <m/>
    <m/>
    <s v="Management Janji"/>
    <s v="2026-10-02 15:00:00 | Nama PIC:  bp gavil No HP: 081216160962 Alt: Tanggal: 02/10/2026 Jam Pasang: Sore Note: Hubungi sebelum ke lokasi, terimakasih. "/>
    <s v="FCC"/>
    <d v="2026-01-10T18:10:17"/>
    <d v="2026-10-02T15:00:00"/>
    <m/>
    <s v="PS"/>
    <s v="KENJERAN"/>
    <s v="NO ADDON"/>
    <n v="20261002"/>
    <s v="Completed"/>
    <s v="HSI Bisnis Promo Hari Pelanggan Nasional PSB 70% - 50 Mbps"/>
    <s v="INDIBIZ"/>
    <m/>
    <m/>
    <d v="2026-10-02T15:00:00"/>
    <s v="2026-10-02 15:00:00 | Nama PIC:  bp gavil No HP: 081216160962 Alt: Tanggal: 02/10/2026 Jam Pasang: Sore Note: Hubungi sebelum ke lokasi, terimakasih. "/>
    <n v="2026"/>
    <n v="10"/>
    <n v="2"/>
    <d v="2026-10-02T00:00:00"/>
    <n v="-0.625"/>
    <x v="0"/>
    <x v="13"/>
  </r>
  <r>
    <n v="530"/>
    <n v="1002627884"/>
    <n v="3"/>
    <x v="3"/>
    <n v="5"/>
    <s v="SBY UTARA"/>
    <s v="KENJERAN"/>
    <s v="KJR"/>
    <s v="REG"/>
    <s v="AO"/>
    <s v="NEW SALES"/>
    <s v="1P INET"/>
    <s v="Completed (PS)"/>
    <s v="RBS-Regional 3"/>
    <d v="2026-10-08T14:31:21"/>
    <d v="2026-10-08T19:40:51"/>
    <n v="69406563"/>
    <m/>
    <n v="152407282325"/>
    <s v="ASTANA TAMBANG BOYO"/>
    <s v="ODP-MYR-FVL/18 FVL/D01/18.01"/>
    <s v="WO066019818"/>
    <m/>
    <m/>
    <m/>
    <n v="112.7613905"/>
    <n v="-7.2590645"/>
    <s v="|MN01794|MYIA-055275064768/POI/Dimas sugianto/085888848135/dkacap630@gmail.com"/>
    <s v="MYIB_ASSISTANT"/>
    <m/>
    <m/>
    <m/>
    <m/>
    <m/>
    <m/>
    <m/>
    <m/>
    <s v="Management Janji"/>
    <s v="2026-10-09 11:00:00 | Nama PIC : Dimas  No HP : 085888848135 Alt :  M Janji : 09/10/2026 Jam Pasang : 08.00  - 13:00  NoteÃ‚Â :  hubungi terlebih dahulu sebelum ke lokasi, terima kasih."/>
    <s v="FCC"/>
    <d v="2026-08-10T14:40:19"/>
    <d v="2026-10-09T11:00:00"/>
    <m/>
    <s v="PS"/>
    <s v="KENJERAN"/>
    <s v="NO ADDON"/>
    <n v="20261008"/>
    <s v="Completed"/>
    <s v="HSI Bisnis Promo Hari Pelanggan Nasional PSB 70% - 100 Mbps"/>
    <s v="INDIBIZ"/>
    <m/>
    <m/>
    <d v="2026-10-09T11:00:00"/>
    <s v="2026-10-09 11:00:00 | Nama PIC : Dimas  No HP : 085888848135 Alt :  M Janji : 09/10/2026 Jam Pasang : 08.00  - 13:00  NoteÃ‚Â :  hubungi terlebih dahulu sebelum ke lokasi, terima kasih."/>
    <n v="2026"/>
    <n v="10"/>
    <n v="8"/>
    <d v="2026-10-08T00:00:00"/>
    <n v="-1.4583333333357587"/>
    <x v="0"/>
    <x v="13"/>
  </r>
  <r>
    <n v="531"/>
    <n v="1002629003"/>
    <n v="3"/>
    <x v="3"/>
    <n v="5"/>
    <s v="SBY UTARA"/>
    <s v="KENJERAN"/>
    <s v="KJR"/>
    <s v="REG"/>
    <s v="AO"/>
    <s v="NEW SALES"/>
    <m/>
    <s v="Completed (PS)"/>
    <s v="RBS-Regional 3"/>
    <d v="2026-10-09T09:43:13"/>
    <d v="2026-10-09T11:47:47"/>
    <n v="69406563"/>
    <m/>
    <n v="152407282611"/>
    <s v="ASTANA TAMBANG BOYO"/>
    <s v="ODP-MYR-FFA/14"/>
    <s v="WO066066662"/>
    <m/>
    <m/>
    <m/>
    <n v="112.7697"/>
    <n v="-7.2454000000000001"/>
    <s v="|MN01794|MYIA-055275064768/POI/Dimas sugianto/085888848135/dkacap630@gmail.com"/>
    <s v="Sales Force DBS"/>
    <m/>
    <m/>
    <m/>
    <m/>
    <m/>
    <m/>
    <m/>
    <m/>
    <s v="Management Janji"/>
    <s v="2026-10-09 11:00:00 | Nama PIC : Dimas   No HP : 085888848135  Alt :   M Janji : 09/10/2026  Jam Pasang : 08.00  - 13:00   NoteÃ‚Â :  hubungi terlebih dahulu sebelum ke lokasi, terima kasih."/>
    <s v="FCC"/>
    <d v="2026-09-10T09:55:45"/>
    <m/>
    <m/>
    <s v="PS"/>
    <s v="KENJERAN"/>
    <s v="NO ADDON"/>
    <n v="20261009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9T07:00:00"/>
    <s v="2026-10-09 11:00:00 | Nama PIC : Dimas   No HP : 085888848135  Alt :   M Janji : 09/10/2026  Jam Pasang : 08.00  - 13:00   NoteÃ‚Â :  hubungi terlebih dahulu sebelum ke lokasi, terima kasih."/>
    <n v="2026"/>
    <n v="10"/>
    <n v="9"/>
    <d v="2026-10-09T00:00:00"/>
    <n v="-0.29166666666424135"/>
    <x v="0"/>
    <x v="13"/>
  </r>
  <r>
    <n v="532"/>
    <n v="1002627878"/>
    <n v="3"/>
    <x v="3"/>
    <n v="5"/>
    <s v="SBY UTARA"/>
    <s v="KENJERAN"/>
    <s v="KJR"/>
    <s v="REG"/>
    <s v="AO"/>
    <s v="NEW SALES"/>
    <s v="1P INET"/>
    <s v="102 | FOLLOW UP COMPLETED"/>
    <s v="RBS-Regional 3"/>
    <d v="2026-10-08T14:31:29"/>
    <d v="2026-10-09T09:43:13"/>
    <n v="69406563"/>
    <m/>
    <n v="152407282325"/>
    <s v="ASTANA TAMBANG BOYO"/>
    <s v="ODP-MYR-FVL/18 FVL/D01/18.01"/>
    <s v="WO066019818"/>
    <m/>
    <m/>
    <m/>
    <n v="112.7613905"/>
    <n v="-7.2590645"/>
    <s v="|MN01794|MYIA-055275064768/POI/Dimas sugianto/085888848135/dkacap630@gmail.com"/>
    <s v="MYIB_ASSISTANT"/>
    <m/>
    <m/>
    <m/>
    <m/>
    <m/>
    <m/>
    <m/>
    <m/>
    <s v="Management Janji"/>
    <s v="2026-10-09 11:00:00 | Nama PIC : Dimas  No HP : 085888848135 Alt :  M Janji : 09/10/2026 Jam Pasang : 08.00  - 13:00  NoteÃ‚Â :  hubungi terlebih dahulu sebelum ke lokasi, terima kasih."/>
    <s v="FCC"/>
    <d v="2026-08-10T14:40:19"/>
    <d v="2026-10-09T11:00:00"/>
    <m/>
    <s v="REVOKE"/>
    <s v="KENJERAN"/>
    <s v="NO ADDON"/>
    <m/>
    <s v="Follow Up Revoke Completed, New Order ID : SC1002629003"/>
    <s v="HSI Bisnis Promo Hari Pelanggan Nasional PSB 70% - 100 Mbps"/>
    <s v="INDIBIZ"/>
    <m/>
    <m/>
    <d v="2026-10-09T11:00:00"/>
    <s v="2026-10-09 11:00:00 | Nama PIC : Dimas  No HP : 085888848135 Alt :  M Janji : 09/10/2026 Jam Pasang : 08.00  - 13:00  NoteÃ‚Â :  hubungi terlebih dahulu sebelum ke lokasi, terima kasih."/>
    <m/>
    <m/>
    <m/>
    <e v="#NUM!"/>
    <e v="#NUM!"/>
    <x v="1"/>
    <x v="13"/>
  </r>
  <r>
    <n v="533"/>
    <n v="1002638319"/>
    <n v="3"/>
    <x v="3"/>
    <n v="5"/>
    <s v="SBY UTARA"/>
    <s v="KENJERAN"/>
    <s v="KJR"/>
    <s v="REG"/>
    <s v="AO"/>
    <s v="NEW SALES"/>
    <s v="1P INET"/>
    <s v="MIE - SEND SURVEY"/>
    <s v="RBS-Regional 3"/>
    <d v="2026-10-15T12:05:35"/>
    <d v="2026-10-15T12:08:06"/>
    <n v="69410737"/>
    <m/>
    <n v="152407282671"/>
    <s v="REST KOS"/>
    <s v="ODP-MYR-FVM/20 FVM/D01/20.01"/>
    <s v="WO066468718"/>
    <m/>
    <m/>
    <m/>
    <n v="112.77518980000001"/>
    <n v="-7.2497442000000003"/>
    <s v="|MN00443|MYIA-064348361832/POI/Pak didik/08155090000/didiksantoso2207@gmail.com"/>
    <s v="MYIB_ASSISTANT"/>
    <m/>
    <m/>
    <m/>
    <m/>
    <m/>
    <m/>
    <m/>
    <m/>
    <s v="Management Janji"/>
    <s v="2026-10-16 11:00:00 | Tanggal Pemasangan : 16 Oktober 2026 Jam Pemasangan : 08:00 15:00 Info Tambahan : Hubungi pelanggan dulu sebelum ke lokasi terimakasih"/>
    <s v="FCC"/>
    <s v="15-10-2026 12:10:11"/>
    <d v="2026-10-16T11:00:00"/>
    <m/>
    <s v="SURVEY_NEW_MANJA"/>
    <s v="KENJERAN"/>
    <s v="NO ADDON"/>
    <m/>
    <s v="MIE - SEND SURVEY"/>
    <s v="HSI Bisnis Promo Hari Pelanggan Nasional PSB 70% - 300 Mbps"/>
    <s v="INDIBIZ"/>
    <m/>
    <m/>
    <d v="2026-10-16T11:00:00"/>
    <s v="2026-10-16 11:00:00 | Tanggal Pemasangan : 16 Oktober 2026 Jam Pemasangan : 08:00 15:00 Info Tambahan : Hubungi pelanggan dulu sebelum ke lokasi terimakasih"/>
    <m/>
    <m/>
    <m/>
    <e v="#NUM!"/>
    <e v="#NUM!"/>
    <x v="1"/>
    <x v="13"/>
  </r>
  <r>
    <n v="534"/>
    <n v="1002637950"/>
    <n v="3"/>
    <x v="3"/>
    <n v="5"/>
    <s v="SBY UTARA"/>
    <s v="KENJERAN"/>
    <s v="KJR"/>
    <s v="REG"/>
    <s v="AO"/>
    <s v="NEW SALES"/>
    <s v="1P INET"/>
    <s v="MIE - SEND SURVEY"/>
    <s v="RBS-Regional 3"/>
    <d v="2026-10-15T10:02:41"/>
    <d v="2026-10-15T10:04:01"/>
    <n v="69410603"/>
    <m/>
    <n v="152407282667"/>
    <s v="PT SUKSES SEHAT SEJAHTERA SELAMANYA"/>
    <s v="ODP-KJR-FAL/22 FAL/D01/22.01"/>
    <s v="WO066455444"/>
    <m/>
    <m/>
    <m/>
    <n v="112.78979200000001"/>
    <n v="-7.2524105999999904"/>
    <s v="|MN00443|MYIA-025664518540/POI/Pak Christian/081296766886/ptempats.club@gmail.com"/>
    <s v="MYIB_ASSISTANT"/>
    <m/>
    <m/>
    <m/>
    <m/>
    <m/>
    <m/>
    <m/>
    <m/>
    <s v="Management Janji"/>
    <s v="2026-10-16 08:00:00 | Nama : PT SUKSES SEHAT SEJAHTERA SELAMANYA Cp : 081296766886 2026-10-16 08:00 Sebelum kelokasi hub terlebih dahulu "/>
    <s v="FCC"/>
    <s v="15-10-2026 10:10:17"/>
    <d v="2026-10-16T08:00:00"/>
    <m/>
    <s v="SURVEY_NEW_MANJA"/>
    <s v="KENJERAN"/>
    <s v="NO ADDON"/>
    <m/>
    <s v="MIE - SEND SURVEY"/>
    <s v="HSI Bisnis Khusus Winback PSB 70% - 300 Mbps"/>
    <s v="INDIBIZ"/>
    <m/>
    <m/>
    <d v="2026-10-16T08:00:00"/>
    <s v="2026-10-16 08:00:00 | Nama : PT SUKSES SEHAT SEJAHTERA SELAMANYA Cp : 081296766886 2026-10-16 08:00 Sebelum kelokasi hub terlebih dahulu "/>
    <m/>
    <m/>
    <m/>
    <e v="#NUM!"/>
    <e v="#NUM!"/>
    <x v="1"/>
    <x v="13"/>
  </r>
  <r>
    <n v="535"/>
    <n v="1002621211"/>
    <n v="3"/>
    <x v="3"/>
    <n v="5"/>
    <s v="SBY UTARA"/>
    <s v="KENJERAN"/>
    <s v="KPS"/>
    <s v="REG"/>
    <s v="AO"/>
    <s v="NEW SALES"/>
    <m/>
    <s v="Completed (PS)"/>
    <s v="RBS-Regional 3"/>
    <d v="2026-10-03T19:41:25"/>
    <d v="2026-10-03T21:25:21"/>
    <n v="69401333"/>
    <m/>
    <n v="152404215795"/>
    <s v="PT. Laju Jaya Teknik"/>
    <s v="ODP-KBL-FAW/07"/>
    <s v="WO065679206"/>
    <m/>
    <m/>
    <m/>
    <n v="112.74388253688799"/>
    <n v="-7.2366479042795504"/>
    <s v="MD|MYDB-20260929269946|DN00001/MN02093|PT. Laju Jaya Teknik|081232304099-"/>
    <s v="MYDIGIBIZPARTNER"/>
    <m/>
    <m/>
    <m/>
    <m/>
    <m/>
    <m/>
    <m/>
    <m/>
    <s v="Management Janji"/>
    <s v="2026-10-01 10:00:00 | Nama : MARIYA  No HP : 081232304099  No Alternatif :  M Janji : 01/10/2026  Jam Pasang : Pagi  NoteÃ‚Â :  Hubungi terlebih dahulu sebelum ke lokasi  "/>
    <s v="FCC"/>
    <d v="2026-03-10T19:55:25"/>
    <m/>
    <m/>
    <s v="PS"/>
    <s v="KAPASAN"/>
    <s v="OCA"/>
    <n v="202610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7:00:00"/>
    <s v="2026-10-01 10:00:00 | Nama : MARIYA  No HP : 081232304099  No Alternatif :  M Janji : 01/10/2026  Jam Pasang : Pagi  NoteÃ‚Â :  Hubungi terlebih dahulu sebelum ke lokasi  "/>
    <n v="2026"/>
    <n v="10"/>
    <n v="3"/>
    <d v="2026-10-03T00:00:00"/>
    <n v="-0.29166666666424135"/>
    <x v="0"/>
    <x v="13"/>
  </r>
  <r>
    <n v="536"/>
    <n v="1002621336"/>
    <n v="3"/>
    <x v="3"/>
    <n v="5"/>
    <s v="SBY UTARA"/>
    <s v="KENJERAN"/>
    <s v="KPS"/>
    <s v="REG"/>
    <s v="AO"/>
    <s v="NEW SALES"/>
    <s v="1P INET"/>
    <s v="Completed (PS)"/>
    <s v="RBS-Regional 3"/>
    <d v="2026-10-04T11:38:35"/>
    <d v="2026-10-05T16:22:15"/>
    <n v="69403852"/>
    <m/>
    <n v="152404215825"/>
    <s v="TOKO ASUS"/>
    <s v="ODP-KBL-FAJ/08 FAJ/D02/08.01"/>
    <s v="WO065698487"/>
    <m/>
    <m/>
    <m/>
    <n v="112.7471017"/>
    <n v="-7.2423491999999996"/>
    <s v="|MN02280|MYIA-067103636150/POI/Nanang Dwi Rohman/085738156812/nanangdworohman2@gmail.com"/>
    <s v="MYIB_ASSISTANT"/>
    <m/>
    <m/>
    <m/>
    <m/>
    <m/>
    <m/>
    <m/>
    <m/>
    <s v="Management Janji"/>
    <s v="2026-10-05 10:00:00 | Nama Pic : BP NANANG No Hp Pic : 085738156812 Jam Pemasangan : 08:00 - 12.00 Tanggal Pemasangan : SENIN 05 OKTOBER 2026 Info Tambahan : Hubungi pelanggan sebelum datang ke lokasi"/>
    <s v="FCC"/>
    <d v="2026-04-10T11:39:59"/>
    <d v="2026-10-05T10:00:00"/>
    <m/>
    <s v="PS"/>
    <s v="KAPASAN"/>
    <s v="NO ADDON"/>
    <n v="20261005"/>
    <s v="Completed"/>
    <s v="HSI Bisnis Basic Promo Hari Pelanggan Nasional PSB 70% - 50 Mbps"/>
    <s v="INDIBIZ"/>
    <m/>
    <m/>
    <d v="2026-10-05T10:00:00"/>
    <s v="2026-10-05 10:00:00 | Nama Pic : BP NANANG No Hp Pic : 085738156812 Jam Pemasangan : 08:00 - 12.00 Tanggal Pemasangan : SENIN 05 OKTOBER 2026 Info Tambahan : Hubungi pelanggan sebelum datang ke lokasi"/>
    <n v="2026"/>
    <n v="10"/>
    <n v="5"/>
    <d v="2026-10-05T00:00:00"/>
    <n v="-0.41666666666424135"/>
    <x v="0"/>
    <x v="13"/>
  </r>
  <r>
    <n v="537"/>
    <n v="1002623269"/>
    <n v="3"/>
    <x v="3"/>
    <n v="5"/>
    <s v="SBY UTARA"/>
    <s v="KENJERAN"/>
    <s v="KPS"/>
    <s v="REG"/>
    <s v="AO"/>
    <s v="NEW SALES"/>
    <m/>
    <s v="Completed (PS)"/>
    <s v="RBS-Regional 3"/>
    <d v="2026-10-05T18:16:36"/>
    <d v="2026-10-05T19:56:38"/>
    <n v="69403463"/>
    <m/>
    <n v="152404215912"/>
    <s v="Toko LENOVO STORE (grand store)"/>
    <s v="ODP-KBL-FWL/031"/>
    <s v="WO065807549"/>
    <m/>
    <m/>
    <m/>
    <n v="112.74655955999999"/>
    <n v="-7.2403930000000001"/>
    <s v="|MN02280|MYIA-042392630295/POI/Sinaga Hamdani Erawan Lazuardi/085755559797/wekokbd@gmail.com"/>
    <s v="Sales Force DBS"/>
    <m/>
    <m/>
    <m/>
    <m/>
    <m/>
    <m/>
    <m/>
    <m/>
    <s v="Management Janji"/>
    <s v="2026-10-04 10:00:00 | Tanggal Pemasangan : 04 Oktober 2026  Jam Pemasangan : 08:00 15:00  Info Tambahan : Hubungi pelanggan dulu sebelum ke lokasi terimakasih"/>
    <s v="FCC"/>
    <d v="2026-05-10T18:25:30"/>
    <m/>
    <m/>
    <s v="PS"/>
    <s v="KAPASAN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4 10:00:00 | Tanggal Pemasangan : 04 Oktober 2026  Jam Pemasangan : 08:00 15:00  Info Tambahan : Hubungi pelanggan dulu sebelum ke lokasi terimakasih"/>
    <n v="2026"/>
    <n v="10"/>
    <n v="5"/>
    <d v="2026-10-05T00:00:00"/>
    <n v="-0.29166666666424135"/>
    <x v="0"/>
    <x v="13"/>
  </r>
  <r>
    <n v="538"/>
    <n v="1002630448"/>
    <n v="3"/>
    <x v="3"/>
    <n v="5"/>
    <s v="SBY UTARA"/>
    <s v="KENJERAN"/>
    <s v="KPS"/>
    <s v="REG"/>
    <s v="AO"/>
    <s v="NEW SALES"/>
    <m/>
    <s v="Completed (PS)"/>
    <s v="RBS-Regional 3"/>
    <d v="2026-10-09T17:09:18"/>
    <d v="2026-10-11T18:42:31"/>
    <n v="69407646"/>
    <m/>
    <n v="152404216114"/>
    <s v="TOKO JOHAN"/>
    <s v="ODP-KBL-FKD/14"/>
    <s v="WO066137725"/>
    <m/>
    <m/>
    <m/>
    <n v="112.7681163"/>
    <n v="-7.2566480000000002"/>
    <s v="|MN00889|/TOKO JOHAN/JOHAN SISWANTO/083135040401/beautyenergy35@gmail.com/HSI Basic Promo HUT Telkom (1:2) 50 Mbps (Rp 320.000) PSB Rp 150.000/"/>
    <s v="Sales Force DBS"/>
    <m/>
    <m/>
    <m/>
    <m/>
    <m/>
    <m/>
    <m/>
    <m/>
    <s v="Management Janji"/>
    <s v="2026-10-11 10:00:00|Nama :BAPA JOHAN No HP :083135040401 No Alternatif : M Janji : 11/10/2026 Jam Pasang : Pagi NoteÃ‚Â :  Hubungi terlebih dahulu sebelum ke lokasi|40951377|MYDITA"/>
    <s v="FCC"/>
    <d v="2026-09-10T17:25:25"/>
    <d v="2026-10-11T10:00:00"/>
    <m/>
    <s v="PS"/>
    <s v="KAPASAN"/>
    <s v="NO ADDON"/>
    <n v="20261011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1T10:00:00"/>
    <s v="2026-10-11 10:00:00|Nama :BAPA JOHAN No HP :083135040401 No Alternatif : M Janji : 11/10/2026 Jam Pasang : Pagi NoteÃ‚Â :  Hubungi terlebih dahulu sebelum ke lokasi|40951377|MYDITA"/>
    <n v="2026"/>
    <n v="10"/>
    <n v="11"/>
    <d v="2026-10-11T00:00:00"/>
    <n v="-0.41666666666424135"/>
    <x v="0"/>
    <x v="13"/>
  </r>
  <r>
    <n v="539"/>
    <n v="1002635132"/>
    <n v="3"/>
    <x v="3"/>
    <n v="5"/>
    <s v="SBY UTARA"/>
    <s v="KENJERAN"/>
    <s v="KPS"/>
    <s v="REG"/>
    <s v="AO"/>
    <s v="NEW SALES"/>
    <s v="1P INET"/>
    <s v="Completed (PS)"/>
    <s v="RBS-Regional 3"/>
    <d v="2026-10-13T13:59:35"/>
    <d v="2026-10-14T21:06:38"/>
    <n v="69409439"/>
    <m/>
    <n v="152404216331"/>
    <s v="WARKOP SAMBUNG RASA"/>
    <s v="ODP-KBL-FAC/14 FAC/D03/14.01"/>
    <s v="WO066336514"/>
    <m/>
    <m/>
    <m/>
    <n v="112.76825700000001"/>
    <n v="-7.2333181999999896"/>
    <s v="MD|MYDB-20261013270688|DN00001/MN02094|WARKOP SAMBUNG RASA|082223377721"/>
    <s v="MYDIGIBIZPARTNER"/>
    <m/>
    <m/>
    <m/>
    <m/>
    <m/>
    <m/>
    <m/>
    <m/>
    <s v="Management Janji"/>
    <s v="2026-10-14 10:00:00 | Nama Pic : BP ACHMAD No Hp Pic : 082223377721 Jam Pemasangan : 08:00 - 12.00 Tanggal Pemasangan : RABU 14 OKTOBER 2026 Info Tambahan : Hubungi pelanggan sebelum datang ke lokasi"/>
    <s v="FCC"/>
    <s v="13-10-2026 14:25:23"/>
    <d v="2026-10-14T10:00:00"/>
    <m/>
    <s v="PS"/>
    <s v="KAPASAN"/>
    <s v="NETMONK"/>
    <n v="20261014"/>
    <s v="Completed"/>
    <s v="HSI Bisnis Bundling Netmonk Promo 2026 PSB 70% - 100 Mbps"/>
    <s v="INDIBIZ"/>
    <m/>
    <m/>
    <d v="2026-10-14T10:00:00"/>
    <s v="2026-10-14 10:00:00 | Nama Pic : BP ACHMAD No Hp Pic : 082223377721 Jam Pemasangan : 08:00 - 12.00 Tanggal Pemasangan : RABU 14 OKTOBER 2026 Info Tambahan : Hubungi pelanggan sebelum datang ke lokasi"/>
    <n v="2026"/>
    <n v="10"/>
    <n v="14"/>
    <d v="2026-10-14T00:00:00"/>
    <n v="-0.41666666666424135"/>
    <x v="0"/>
    <x v="13"/>
  </r>
  <r>
    <n v="540"/>
    <n v="1002635105"/>
    <n v="3"/>
    <x v="3"/>
    <n v="5"/>
    <s v="SBY UTARA"/>
    <s v="KENJERAN"/>
    <s v="KPS"/>
    <s v="REG"/>
    <s v="AO"/>
    <s v="NEW SALES"/>
    <m/>
    <s v="Completed (PS)"/>
    <s v="RBS-Regional 3"/>
    <d v="2026-10-13T13:55:31"/>
    <d v="2026-10-14T16:04:58"/>
    <n v="69409420"/>
    <m/>
    <n v="152404216324"/>
    <s v="Toko Tedy"/>
    <s v="ODP-KBL-FAQ/32"/>
    <s v="WO066351588"/>
    <m/>
    <m/>
    <m/>
    <n v="112.7569714"/>
    <n v="-7.2487573000000003"/>
    <s v="|MN00889|/Toko Tedy/HSI Basic Promo HUT Telkom (1:2) 50 Mbps (Rp 320.000) PSB Rp 150.000/087745347380/Khusnulku96@gmail.com/Tedy fajar alamsyah/JL Kapas krampung buntu no 35 surabaya"/>
    <s v="Sales Force DBS"/>
    <m/>
    <m/>
    <m/>
    <m/>
    <m/>
    <m/>
    <m/>
    <m/>
    <s v="Management Janji"/>
    <s v="2026-10-14 15:00:00|Tanggal: 14/10/2026 Jam Pasang: Sore Note: Hubungi sebelum ke lokasi, terimakasih.  |40931149|MYDITA"/>
    <s v="FCC"/>
    <s v="13-10-2026 14:25:23"/>
    <d v="2026-10-14T15:00:00"/>
    <m/>
    <s v="PS"/>
    <s v="KAPASAN"/>
    <s v="NO ADDON"/>
    <n v="2026101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4T15:00:00"/>
    <s v="2026-10-14 15:00:00|Tanggal: 14/10/2026 Jam Pasang: Sore Note: Hubungi sebelum ke lokasi, terimakasih.  |40931149|MYDITA"/>
    <n v="2026"/>
    <n v="10"/>
    <n v="14"/>
    <d v="2026-10-14T00:00:00"/>
    <n v="-0.625"/>
    <x v="0"/>
    <x v="13"/>
  </r>
  <r>
    <n v="541"/>
    <n v="1002620760"/>
    <n v="3"/>
    <x v="3"/>
    <n v="5"/>
    <s v="SBY UTARA"/>
    <s v="KENJERAN"/>
    <s v="KPS"/>
    <s v="REG"/>
    <s v="AO"/>
    <s v="NEW SALES"/>
    <s v="1P INET"/>
    <s v="102 | FOLLOW UP COMPLETED"/>
    <s v="RBS-Regional 3"/>
    <d v="2026-10-03T09:17:37"/>
    <d v="2026-10-05T18:16:35"/>
    <n v="69403463"/>
    <m/>
    <n v="152404215732"/>
    <s v="Toko LENOVO STORE (grand store)"/>
    <s v="ODP-KBL-FAJ/08 FAJ/D02/08.01"/>
    <s v="WO065627740"/>
    <m/>
    <m/>
    <m/>
    <n v="112.7471017"/>
    <n v="-7.2423491999999996"/>
    <s v="|MN02280|MYIA-042392630295/POI/Sinaga Hamdani Erawan Lazuardi/085755559797/wekokbd@gmail.com"/>
    <s v="MYIB_ASSISTANT"/>
    <m/>
    <m/>
    <m/>
    <m/>
    <m/>
    <m/>
    <m/>
    <m/>
    <s v="Management Janji"/>
    <s v="2026-10-04 10:00:00 | Tanggal Pemasangan : 04 Oktober 2026 Jam Pemasangan : 08:00 15:00 Info Tambahan : Hubungi pelanggan dulu sebelum ke lokasi terimakasih"/>
    <s v="FCC"/>
    <d v="2026-03-10T09:25:53"/>
    <d v="2026-10-04T10:00:00"/>
    <s v="Kendala Sistem"/>
    <s v="REVOKE"/>
    <s v="KAPASAN"/>
    <s v="NO ADDON"/>
    <m/>
    <s v="Follow Up Revoke Completed, New Order ID : SC1002623269"/>
    <s v="HSI Bisnis Basic Promo Hari Pelanggan Nasional PSB 70% - 50 Mbps"/>
    <s v="INDIBIZ"/>
    <m/>
    <m/>
    <d v="2026-10-04T10:00:00"/>
    <s v="2026-10-04 10:00:00 | Tanggal Pemasangan : 04 Oktober 2026 Jam Pemasangan : 08:00 15:00 Info Tambahan : Hubungi pelanggan dulu sebelum ke lokasi terimakasih"/>
    <m/>
    <m/>
    <m/>
    <e v="#NUM!"/>
    <e v="#NUM!"/>
    <x v="1"/>
    <x v="13"/>
  </r>
  <r>
    <n v="542"/>
    <n v="1002635150"/>
    <n v="3"/>
    <x v="3"/>
    <n v="5"/>
    <s v="SBY UTARA"/>
    <s v="KENJERAN"/>
    <s v="KPS"/>
    <s v="REG"/>
    <s v="AO"/>
    <s v="NEW SALES"/>
    <s v="1P INET"/>
    <s v="100 | REVOKE COMPLETED"/>
    <s v="RBS-Regional 3"/>
    <d v="2026-10-13T14:04:35"/>
    <d v="2026-10-15T14:02:40"/>
    <n v="69409446"/>
    <m/>
    <n v="152404216332"/>
    <s v="WARKOP SAMBUNG RASA"/>
    <s v="ODP-KBL-FAC/14 FAC/D03/14.01"/>
    <s v="WO066337056"/>
    <m/>
    <m/>
    <m/>
    <n v="112.76825700000001"/>
    <n v="-7.2333181999999896"/>
    <s v="MD|MYDB-20261013270685|DN00001/MN02094|WARKOP SAMBUNG RASA|082223377721"/>
    <s v="MYDIGIBIZPARTNER"/>
    <m/>
    <m/>
    <m/>
    <m/>
    <m/>
    <m/>
    <m/>
    <m/>
    <s v="Management Janji"/>
    <s v="2026-10-14 11:00:00 | Tanggal: 14/10/2026 Jam Pasang: 08.00 - 12.00 Note: Hubungi sebelum ke lokasi, terimakasih. "/>
    <s v="FCC"/>
    <s v="13-10-2026 14:25:23"/>
    <d v="2026-10-14T11:00:00"/>
    <s v="Kendala Pelanggan"/>
    <s v="REVOKE"/>
    <s v="KAPASAN"/>
    <s v="NETMONK"/>
    <m/>
    <s v="Revoke Completed"/>
    <s v="HSI Bisnis Bundling Netmonk Promo 2026 PSB 70% - 100 Mbps"/>
    <s v="INDIBIZ"/>
    <m/>
    <m/>
    <d v="2026-10-14T11:00:00"/>
    <s v="2026-10-14 11:00:00 | Tanggal: 14/10/2026 Jam Pasang: 08.00 - 12.00 Note: Hubungi sebelum ke lokasi, terimakasih. "/>
    <m/>
    <m/>
    <m/>
    <e v="#NUM!"/>
    <e v="#NUM!"/>
    <x v="1"/>
    <x v="13"/>
  </r>
  <r>
    <n v="543"/>
    <n v="1002636664"/>
    <n v="3"/>
    <x v="3"/>
    <n v="5"/>
    <s v="SBY UTARA"/>
    <s v="KENJERAN"/>
    <s v="KPS"/>
    <s v="REG"/>
    <s v="AO"/>
    <s v="NEW SALES"/>
    <s v="1P INET"/>
    <s v="8 | OSS - PONR"/>
    <s v="RBS-Regional 3"/>
    <d v="2026-10-14T12:34:39"/>
    <d v="2026-10-15T17:56:46"/>
    <n v="69410091"/>
    <m/>
    <n v="152404216381"/>
    <s v="SMK PGRI 6"/>
    <s v="ODP-KBL-FCB/21 FCB/D03/21.01"/>
    <s v="WO066399543"/>
    <m/>
    <m/>
    <m/>
    <n v="112.7646311"/>
    <n v="-7.2393926000000004"/>
    <s v="|MN01731|MYIA-011192122774/POI/ACHMAD SAPUTRA/085732905553/smkpgrisby@gmail.com"/>
    <s v="MYIB_ASSISTANT"/>
    <m/>
    <m/>
    <m/>
    <m/>
    <m/>
    <m/>
    <m/>
    <m/>
    <s v="Management Janji"/>
    <s v="2026-10-15 10:00:00 | M Janji : (15/10/2026) jam Pasang : 09:00 Note : hubungi pelanggan jika ingin kelokasi"/>
    <s v="FCC"/>
    <s v="14-10-2026 12:40:20"/>
    <d v="2026-10-15T10:00:00"/>
    <m/>
    <s v="ACT_COM"/>
    <s v="KAPASAN"/>
    <s v="NO ADDON"/>
    <m/>
    <s v="PONR"/>
    <s v="HSI Bisnis Basic Promo Hari Pelanggan Nasional PSB 70% - 50 Mbps"/>
    <s v="INDIBIZ"/>
    <m/>
    <m/>
    <d v="2026-10-15T10:00:00"/>
    <s v="2026-10-15 10:00:00 | M Janji : (15/10/2026) jam Pasang : 09:00 Note : hubungi pelanggan jika ingin kelokasi"/>
    <m/>
    <m/>
    <m/>
    <e v="#NUM!"/>
    <e v="#NUM!"/>
    <x v="1"/>
    <x v="13"/>
  </r>
  <r>
    <n v="544"/>
    <n v="1002628806"/>
    <n v="3"/>
    <x v="3"/>
    <n v="5"/>
    <s v="SBY UTARA"/>
    <s v="KENJERAN"/>
    <s v="KPS"/>
    <s v="REG"/>
    <s v="AO"/>
    <s v="NEW SALES"/>
    <m/>
    <s v="CANCEL COMPLETED"/>
    <s v="RBS-Regional 3"/>
    <d v="2026-10-09T09:13:56"/>
    <d v="2026-10-09T15:34:15"/>
    <n v="69406984"/>
    <m/>
    <n v="152404216087"/>
    <s v="TOKO ARIF"/>
    <s v="ODP-KBL-FBU/09"/>
    <m/>
    <m/>
    <m/>
    <m/>
    <n v="112.75905539999999"/>
    <n v="-7.2190887000000004"/>
    <s v="|MN00889|/TOKO ARIF/HSI Basic + OCA Breach Checker Promo H2 2026 50 Mbps (Rp 310.500) PSB 150.000/088991139989 - 082234408859/ariflukmanhakim172@gmail.com/Tenggumung wetan 4 no 8 surabaya"/>
    <s v="Sales Force DBS"/>
    <m/>
    <m/>
    <m/>
    <m/>
    <m/>
    <m/>
    <m/>
    <m/>
    <m/>
    <m/>
    <m/>
    <d v="2026-09-10T09:39:46"/>
    <m/>
    <m/>
    <s v="REJECT_FCC"/>
    <s v="KAPASAN"/>
    <s v="OCA"/>
    <m/>
    <s v="DECLINE : Decline - Batal Order Yusnani Manalu 40951378|MYDITA"/>
    <s v="- 11_11446;Biaya PSB HSI EBIS Tunai di Depan ~ 11[150000]  - E25023;E25023 ~ ES25 - Paket Produk OCA Breach Checker[0]  - E25023~null~104837;E25023||77||Abodemen 0[0]  - E25023~null~E25023_OCABRECHE;OCABRECHE ~ OCA Breach Checker ~ E25023[30500]  - E23015"/>
    <s v="INDIBIZ"/>
    <m/>
    <m/>
    <m/>
    <m/>
    <m/>
    <m/>
    <m/>
    <e v="#NUM!"/>
    <e v="#NUM!"/>
    <x v="1"/>
    <x v="13"/>
  </r>
  <r>
    <n v="545"/>
    <n v="1002617724"/>
    <n v="3"/>
    <x v="3"/>
    <n v="5"/>
    <s v="SBY SELATAN"/>
    <s v="KETINTANG"/>
    <s v="IJK"/>
    <s v="REG"/>
    <s v="AO"/>
    <s v="NEW SALES"/>
    <s v="1P INET"/>
    <s v="Completed (PS)"/>
    <s v="RBS-Regional 3"/>
    <d v="2026-10-01T12:25:40"/>
    <d v="2026-10-01T17:44:43"/>
    <n v="69402297"/>
    <m/>
    <n v="152306253477"/>
    <s v="Resik Clean"/>
    <s v="ODP-IJK-FHM/44"/>
    <s v="WO065484402"/>
    <m/>
    <m/>
    <m/>
    <n v="112.71421218835999"/>
    <n v="-7.3092286293536404"/>
    <s v="MD|MYID-4042610010001|RBIZBestdeals|Resik Clean|08113105599"/>
    <s v="SOBIZ"/>
    <m/>
    <m/>
    <m/>
    <m/>
    <m/>
    <m/>
    <m/>
    <m/>
    <s v="Management Janji"/>
    <s v="2026-10-02 11:00:00 | Nama Pic : BP ROZIKI No Hp Pic : 08113105599 Jam Pemasangan : 08:00 - 12.00 Tanggal Pemasangan : JUMAT 2 OKTOBER 2026 Info Tambahan : Hubungi pelanggan sebelum datang ke lokasi"/>
    <s v="FCC"/>
    <d v="2026-01-10T13:25:24"/>
    <d v="2026-10-02T11:00:00"/>
    <m/>
    <s v="PS"/>
    <s v="WARU INJOKO"/>
    <s v="NO ADDON"/>
    <n v="20261001"/>
    <s v="Completed"/>
    <s v="HSI Bisnis Basic Promo Hari Pelanggan Nasional PSB 70% - 50 Mbps"/>
    <s v="INDIBIZ"/>
    <m/>
    <m/>
    <d v="2026-10-02T11:00:00"/>
    <s v="2026-10-02 11:00:00 | Nama Pic : BP ROZIKI No Hp Pic : 08113105599 Jam Pemasangan : 08:00 - 12.00 Tanggal Pemasangan : JUMAT 2 OKTOBER 2026 Info Tambahan : Hubungi pelanggan sebelum datang ke lokasi"/>
    <n v="2026"/>
    <n v="10"/>
    <n v="1"/>
    <d v="2026-10-01T00:00:00"/>
    <n v="-1.4583333333357587"/>
    <x v="0"/>
    <x v="14"/>
  </r>
  <r>
    <n v="546"/>
    <n v="1002618255"/>
    <n v="3"/>
    <x v="3"/>
    <n v="5"/>
    <s v="SBY SELATAN"/>
    <s v="KETINTANG"/>
    <s v="IJK"/>
    <s v="REG"/>
    <s v="AO"/>
    <s v="NEW SALES"/>
    <m/>
    <s v="Completed (PS)"/>
    <s v="RBS-Regional 3"/>
    <d v="2026-10-01T15:08:33"/>
    <d v="2026-10-02T19:34:16"/>
    <n v="69402505"/>
    <m/>
    <n v="152306253141"/>
    <s v="PT SEDOSO INGGIL PESONA KREASI"/>
    <s v="ODP-IJK-FLV/28"/>
    <s v="WO065520519"/>
    <m/>
    <m/>
    <m/>
    <n v="112.73451573690301"/>
    <n v="-7.3086894955617998"/>
    <s v="AMRBS;400664;AMEX;ASANDHYASARI;RBS-3;SURAMADU;PT SEDOSO INGGIL PESONA KREASI;HSI Bisnis (1:1) 75 Mbps (Rp 519.000) PSB Rp 150.000;Fawwaz 088996234808 - Aimin Tohari 081252702272;edp.top10@gmail.com;Ahmad Fawwas Wildani;Tenant Top Noodle, Royal Plaza Lanta"/>
    <s v="Amex"/>
    <m/>
    <m/>
    <m/>
    <m/>
    <m/>
    <m/>
    <m/>
    <m/>
    <s v="Management Janji"/>
    <s v="2026-10-02 15:00:00|Nama Pic : bp Fawwaz  No Hp Pic : 088996234808 No alt : - Jam Pemasangan : pagi  Tanggal Pemasangan : 2 Oktober 2026|40951375|MYDITA"/>
    <s v="FCC"/>
    <d v="2026-01-10T15:10:59"/>
    <d v="2026-10-02T15:00:00"/>
    <m/>
    <s v="PS"/>
    <s v="WARU INJOKO"/>
    <s v="NO ADDON"/>
    <n v="20261002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10-02T15:00:00"/>
    <s v="2026-10-02 15:00:00|Nama Pic : bp Fawwaz  No Hp Pic : 088996234808 No alt : - Jam Pemasangan : pagi  Tanggal Pemasangan : 2 Oktober 2026|40951375|MYDITA"/>
    <n v="2026"/>
    <n v="10"/>
    <n v="2"/>
    <d v="2026-10-02T00:00:00"/>
    <n v="-0.625"/>
    <x v="0"/>
    <x v="14"/>
  </r>
  <r>
    <n v="547"/>
    <n v="1002620955"/>
    <n v="3"/>
    <x v="3"/>
    <n v="5"/>
    <s v="SBY SELATAN"/>
    <s v="KETINTANG"/>
    <s v="IJK"/>
    <s v="REG"/>
    <s v="AO"/>
    <s v="NEW SALES"/>
    <s v="1P INET"/>
    <s v="Completed (PS)"/>
    <s v="RBS-Regional 3"/>
    <d v="2026-10-03T12:58:40"/>
    <d v="2026-10-03T17:07:39"/>
    <n v="69403579"/>
    <m/>
    <n v="152306253486"/>
    <s v="Dermapicks"/>
    <s v="ODP-IJK-FEJ/12 FEJ/D03/12.01"/>
    <s v="WO065648843"/>
    <m/>
    <m/>
    <m/>
    <n v="112.72749349999999"/>
    <n v="-7.3453318999999997"/>
    <s v="|MN02749|MYIA-074324319635/POI/Dominico Adityo Raharjo/08170031637/dermapicksid.surabaya@gmail.com"/>
    <s v="MYIB_ASSISTANT"/>
    <m/>
    <m/>
    <m/>
    <m/>
    <m/>
    <m/>
    <m/>
    <m/>
    <s v="Management Janji"/>
    <s v="2026-10-05 08:00:00 | Nama PIC : Bp Nur No HP : 08170031637 No Alt : - M Janji : 05 Oktober 2026 Jam Pasang : Pagi / Siang Note : hubungi pelanggan jika ingin kelokasi "/>
    <s v="FCC"/>
    <d v="2026-03-10T13:10:40"/>
    <d v="2026-10-05T08:00:00"/>
    <m/>
    <s v="PS"/>
    <s v="WARU INJOKO"/>
    <s v="NO ADDON"/>
    <n v="20261003"/>
    <s v="Completed"/>
    <s v="HSI Bisnis Basic Promo Hari Pelanggan Nasional PSB 70% - 50 Mbps"/>
    <s v="INDIBIZ"/>
    <m/>
    <m/>
    <d v="2026-10-05T08:00:00"/>
    <s v="2026-10-05 08:00:00 | Nama PIC : Bp Nur No HP : 08170031637 No Alt : - M Janji : 05 Oktober 2026 Jam Pasang : Pagi / Siang Note : hubungi pelanggan jika ingin kelokasi "/>
    <n v="2026"/>
    <n v="10"/>
    <n v="3"/>
    <d v="2026-10-03T00:00:00"/>
    <n v="-2.3333333333357587"/>
    <x v="0"/>
    <x v="14"/>
  </r>
  <r>
    <n v="548"/>
    <n v="1002625658"/>
    <n v="3"/>
    <x v="3"/>
    <n v="5"/>
    <s v="SBY SELATAN"/>
    <s v="KETINTANG"/>
    <s v="IJK"/>
    <s v="REG"/>
    <s v="AO"/>
    <s v="NEW SALES"/>
    <s v="1P INET"/>
    <s v="Completed (PS)"/>
    <s v="RBS-Regional 3"/>
    <d v="2026-10-07T10:37:39"/>
    <d v="2026-10-07T19:26:59"/>
    <n v="69405606"/>
    <m/>
    <n v="152306253517"/>
    <s v="PT. APL Logistics"/>
    <s v="ODP-IJK-FAG/14 FAG/D02/14.01"/>
    <s v="WO065915214"/>
    <m/>
    <m/>
    <m/>
    <n v="112.72782479999999"/>
    <n v="-7.3437809999999999"/>
    <s v="|MN02280|MYIA-041469926020/POI/Yunus Setiono/081235906391/yunus_setiono1@apllogistics.com"/>
    <s v="MYIB_ASSISTANT"/>
    <m/>
    <m/>
    <m/>
    <m/>
    <m/>
    <m/>
    <m/>
    <m/>
    <s v="Management Janji"/>
    <s v="2026-10-08 08:00:00 | M Janji : (08/10/2026) jam Pasang : 09:00 Note : hubungi pelanggan jika ingin kelokasi "/>
    <s v="FCC"/>
    <d v="2026-07-10T10:40:21"/>
    <d v="2026-10-08T08:00:00"/>
    <m/>
    <s v="PS"/>
    <s v="WARU INJOKO"/>
    <s v="NO ADDON"/>
    <n v="20261007"/>
    <s v="Completed"/>
    <s v="HSI Bisnis PSB 70% - 50 Mbps"/>
    <s v="INDIBIZ"/>
    <m/>
    <m/>
    <d v="2026-10-08T08:00:00"/>
    <s v="2026-10-08 08:00:00 | M Janji : (08/10/2026) jam Pasang : 09:00 Note : hubungi pelanggan jika ingin kelokasi "/>
    <n v="2026"/>
    <n v="10"/>
    <n v="7"/>
    <d v="2026-10-07T00:00:00"/>
    <n v="-1.3333333333357587"/>
    <x v="0"/>
    <x v="14"/>
  </r>
  <r>
    <n v="549"/>
    <n v="1002629220"/>
    <n v="3"/>
    <x v="3"/>
    <n v="5"/>
    <s v="SBY SELATAN"/>
    <s v="KETINTANG"/>
    <s v="IJK"/>
    <s v="REG"/>
    <s v="AO"/>
    <s v="NEW SALES"/>
    <m/>
    <s v="Completed (PS)"/>
    <s v="RBS-Regional 3"/>
    <d v="2026-10-09T10:46:47"/>
    <d v="2026-10-12T13:21:36"/>
    <n v="69407141"/>
    <m/>
    <n v="152306253537"/>
    <s v="PT DATA PRIMA SOLUSINDO"/>
    <s v="ODP-IJK-FLV/28"/>
    <s v="WO066079951"/>
    <m/>
    <m/>
    <m/>
    <n v="112.73459796867699"/>
    <n v="-7.3093502135891697"/>
    <s v="AMRBS;400664;AMEX;ASANDHYASARI;RBS-3;SURAMADU;PT DATA PRIMA SOLUSINDO;HSI Basic Promo HUT Telkom (1:2) 300 Mbps (Rp 950.000) PSB Rp 150.000;Cp. Harizan 085718503440 - Husein 08881850554;Harizan Farizi;admin@newconnext.com;Tenant Sanfu, Royal Plaza Upper G"/>
    <s v="Amex"/>
    <m/>
    <m/>
    <m/>
    <m/>
    <m/>
    <m/>
    <m/>
    <m/>
    <s v="Management Janji"/>
    <s v="2026-10-10 08:00:00|Nama Pic : bp Harizan  No Hp Pic : 085718503440 No alt : - Jam Pemasangan : pagi  Tanggal Pemasangan : 10 Oktober 2026|40951375|MYDITA"/>
    <s v="FCC"/>
    <d v="2026-09-10T10:55:09"/>
    <d v="2026-10-10T08:00:00"/>
    <m/>
    <s v="PS"/>
    <s v="WARU INJOKO"/>
    <s v="NO ADDON"/>
    <n v="20261012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0T08:00:00"/>
    <s v="2026-10-10 08:00:00|Nama Pic : bp Harizan  No Hp Pic : 085718503440 No alt : - Jam Pemasangan : pagi  Tanggal Pemasangan : 10 Oktober 2026|40951375|MYDITA"/>
    <n v="2026"/>
    <n v="10"/>
    <n v="12"/>
    <d v="2026-10-12T00:00:00"/>
    <n v="1.6666666666642413"/>
    <x v="2"/>
    <x v="14"/>
  </r>
  <r>
    <n v="550"/>
    <n v="1002633465"/>
    <n v="3"/>
    <x v="3"/>
    <n v="5"/>
    <s v="SBY SELATAN"/>
    <s v="KETINTANG"/>
    <s v="IJK"/>
    <s v="REG"/>
    <s v="AO"/>
    <s v="NEW SALES"/>
    <m/>
    <s v="Completed (PS)"/>
    <s v="RBS-Regional 3"/>
    <d v="2026-10-12T15:48:45"/>
    <d v="2026-10-12T17:59:00"/>
    <n v="69406874"/>
    <m/>
    <n v="152306253557"/>
    <s v="MASJID AL AKBAR SURABAYA"/>
    <s v="ODP-IJK-FJH/18"/>
    <s v="WO066276416"/>
    <m/>
    <m/>
    <m/>
    <n v="112.71687968000001"/>
    <n v="-7.3371681559999997"/>
    <s v="MD|MYDB-20261008270491|DN00001/MN00443|MASJID AL AKBAR SURABAYA|082147350542"/>
    <s v="MYDIGIBIZPARTNER"/>
    <m/>
    <m/>
    <m/>
    <m/>
    <m/>
    <m/>
    <m/>
    <m/>
    <s v="Management Janji"/>
    <s v="2026-10-09 15:00:00 |   M Janji : (09/10/2026)  jam Pasang : 09:00  Note : hubungi pelanggan jika ingin kelokasi    "/>
    <s v="FCC"/>
    <d v="2026-12-10T16:25:18"/>
    <m/>
    <m/>
    <s v="PS"/>
    <s v="WARU INJOKO"/>
    <s v="NO ADDON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7:00:00"/>
    <s v="2026-10-09 15:00:00 |   M Janji : (09/10/2026)  jam Pasang : 09:00  Note : hubungi pelanggan jika ingin kelokasi    "/>
    <n v="2026"/>
    <n v="10"/>
    <n v="12"/>
    <d v="2026-10-12T00:00:00"/>
    <n v="-0.29166666666424135"/>
    <x v="0"/>
    <x v="14"/>
  </r>
  <r>
    <n v="551"/>
    <n v="1002635155"/>
    <n v="3"/>
    <x v="3"/>
    <n v="5"/>
    <s v="SBY SELATAN"/>
    <s v="KETINTANG"/>
    <s v="IJK"/>
    <s v="REG"/>
    <s v="AO"/>
    <s v="NEW SALES"/>
    <m/>
    <s v="Completed (PS)"/>
    <s v="RBS-Regional 3"/>
    <d v="2026-10-13T14:10:40"/>
    <d v="2026-10-14T15:27:29"/>
    <n v="69409468"/>
    <m/>
    <n v="152306253571"/>
    <s v="PT MAHARDHIKA BINTANG BERJAYA"/>
    <s v="ODP-IJK-FLV/28"/>
    <s v="WO066347479"/>
    <m/>
    <m/>
    <m/>
    <n v="112.734436555545"/>
    <n v="-7.3092777427500302"/>
    <s v="AMRBS;400664;AMEX;ASANDHYASARI;RBS-3;SURAMADU;PSB;PT MAHARDHIKA BINTANG BERJAYA;HSI Bisnis (1:1) 75 Mbps (Rp 519.000) PSB Rp 150.000;Fajar 087783008982 - Mikael 085929857077;mesachfajar@gmail.com;Mesach Fajar Sulistyawan;Tenant Yamie Panda, Royal Plaza La"/>
    <s v="Amex"/>
    <m/>
    <m/>
    <m/>
    <m/>
    <m/>
    <m/>
    <m/>
    <m/>
    <s v="Management Janji"/>
    <s v="2026-10-14 15:00:00|Tanggal: 14/10/2026 Jam Pasang: Sore Note: Hubungi sebelum ke lokasi, terimakasih.  |40931149|MYDITA"/>
    <s v="FCC"/>
    <s v="13-10-2026 14:25:23"/>
    <d v="2026-10-14T15:00:00"/>
    <m/>
    <s v="PS"/>
    <s v="WARU INJOKO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15:00:00"/>
    <s v="2026-10-14 15:00:00|Tanggal: 14/10/2026 Jam Pasang: Sore Note: Hubungi sebelum ke lokasi, terimakasih.  |40931149|MYDITA"/>
    <n v="2026"/>
    <n v="10"/>
    <n v="14"/>
    <d v="2026-10-14T00:00:00"/>
    <n v="-0.625"/>
    <x v="0"/>
    <x v="14"/>
  </r>
  <r>
    <n v="552"/>
    <n v="1002637272"/>
    <n v="3"/>
    <x v="3"/>
    <n v="5"/>
    <s v="SBY SELATAN"/>
    <s v="KETINTANG"/>
    <s v="IJK"/>
    <s v="REG"/>
    <s v="AO"/>
    <s v="NEW SALES"/>
    <m/>
    <s v="Completed (PS)"/>
    <s v="RBS-Regional 3"/>
    <d v="2026-10-14T16:17:59"/>
    <d v="2026-10-14T18:44:08"/>
    <n v="69408928"/>
    <m/>
    <n v="152306253579"/>
    <s v="PT NUSANTARA MODE KREASI"/>
    <s v="ODP-IJK-FHW/12"/>
    <s v="WO066425489"/>
    <m/>
    <m/>
    <m/>
    <n v="112.72604733999999"/>
    <n v="-7.3375194319999997"/>
    <s v="|MB00449|MYIA-019552600544/POI/bapak/085122006464/akundtf02@gmail.com"/>
    <s v="Sales Force DBS"/>
    <m/>
    <m/>
    <m/>
    <m/>
    <m/>
    <m/>
    <m/>
    <m/>
    <s v="Management Janji"/>
    <s v="2026-10-13 15:00:00 | Tanggal pemasangan: 13/10//2026  Jam pemasangan : pagi/siang  Info Tambahan : Hubungi pelanggan dulu sebelum ke lokasi.  terima kasih"/>
    <s v="FCC"/>
    <s v="14-10-2026 16:25:04"/>
    <m/>
    <m/>
    <s v="PS"/>
    <s v="WARU INJOKO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7:00:00"/>
    <s v="2026-10-13 15:00:00 | Tanggal pemasangan: 13/10//2026  Jam pemasangan : pagi/siang  Info Tambahan : Hubungi pelanggan dulu sebelum ke lokasi.  terima kasih"/>
    <n v="2026"/>
    <n v="10"/>
    <n v="14"/>
    <d v="2026-10-14T00:00:00"/>
    <n v="-0.29166666666424135"/>
    <x v="0"/>
    <x v="14"/>
  </r>
  <r>
    <n v="553"/>
    <n v="1002628545"/>
    <n v="3"/>
    <x v="3"/>
    <n v="5"/>
    <s v="SBY SELATAN"/>
    <s v="KETINTANG"/>
    <s v="IJK"/>
    <s v="REG"/>
    <s v="AO"/>
    <s v="NEW SALES"/>
    <s v="1P INET"/>
    <s v="102 | FOLLOW UP COMPLETED"/>
    <s v="RBS-Regional 3"/>
    <d v="2026-10-08T17:46:35"/>
    <d v="2026-10-12T15:48:45"/>
    <n v="69406874"/>
    <m/>
    <n v="152306253530"/>
    <s v="MASJID AL AKBAR SURABAYA"/>
    <s v="ODP-IJK-FJH/35 FJH/D02/35.01"/>
    <s v="WO066043609"/>
    <m/>
    <m/>
    <m/>
    <n v="112.71530799999999"/>
    <n v="-7.3367765999999897"/>
    <s v="MD|MYDB-20261008270491|DN00001/MN00443|MASJID AL AKBAR SURABAYA|082147350542"/>
    <s v="MYDIGIBIZPARTNER"/>
    <m/>
    <m/>
    <m/>
    <m/>
    <m/>
    <m/>
    <m/>
    <m/>
    <s v="Management Janji"/>
    <s v="2026-10-09 15:00:00 |  M Janji : (09/10/2026) jam Pasang : 09:00 Note : hubungi pelanggan jika ingin kelokasi  "/>
    <s v="FCC"/>
    <d v="2026-08-10T17:55:09"/>
    <d v="2026-10-09T15:00:00"/>
    <s v="Kendala Pelanggan"/>
    <s v="REVOKE"/>
    <s v="WARU INJOKO"/>
    <s v="NO ADDON"/>
    <m/>
    <s v="Follow Up Revoke Completed, New Order ID : SC1002633465"/>
    <s v="HSI Bisnis Basic Promo Hari Pelanggan Nasional PSB 70% - 50 Mbps"/>
    <s v="INDIBIZ"/>
    <m/>
    <m/>
    <d v="2026-10-09T15:00:00"/>
    <s v="2026-10-09 15:00:00 |  M Janji : (09/10/2026) jam Pasang : 09:00 Note : hubungi pelanggan jika ingin kelokasi  "/>
    <m/>
    <m/>
    <m/>
    <e v="#NUM!"/>
    <e v="#NUM!"/>
    <x v="1"/>
    <x v="14"/>
  </r>
  <r>
    <n v="554"/>
    <n v="1002633689"/>
    <n v="3"/>
    <x v="3"/>
    <n v="5"/>
    <s v="SBY SELATAN"/>
    <s v="KETINTANG"/>
    <s v="IJK"/>
    <s v="REG"/>
    <s v="AO"/>
    <s v="NEW SALES"/>
    <s v="1P INET"/>
    <s v="102 | FOLLOW UP COMPLETED"/>
    <s v="RBS-Regional 3"/>
    <d v="2026-10-12T16:53:39"/>
    <d v="2026-10-14T16:17:58"/>
    <n v="69408928"/>
    <m/>
    <n v="152306253559"/>
    <s v="PT NUSANTARA MODE KREASI"/>
    <s v="ODP-IJK-FHW/12 FHW/D01/12.01"/>
    <s v="WO066282980"/>
    <m/>
    <m/>
    <m/>
    <n v="112.726135"/>
    <n v="-7.3378209999999999"/>
    <s v="|MB00449|MYIA-019552600544/POI/bapak/085122006464/akundtf02@gmail.com"/>
    <s v="MYIB_ASSISTANT"/>
    <m/>
    <m/>
    <m/>
    <m/>
    <m/>
    <m/>
    <m/>
    <m/>
    <s v="Management Janji"/>
    <s v="2026-10-13 15:00:00 | Tanggal pemasangan: 13/10//2026 Jam pemasangan : pagi/siang Info Tambahan : Hubungi pelanggan dulu sebelum ke lokasi. terima kasih"/>
    <s v="FCC"/>
    <d v="2026-12-10T17:11:06"/>
    <d v="2026-10-13T15:00:00"/>
    <m/>
    <s v="REVOKE"/>
    <s v="WARU INJOKO"/>
    <s v="NO ADDON"/>
    <m/>
    <s v="Follow Up Revoke Completed, New Order ID : SC1002637272"/>
    <s v="HSI Bisnis Promo Hari Pelanggan Nasional PSB 70% - 300 Mbps"/>
    <s v="INDIBIZ"/>
    <m/>
    <m/>
    <d v="2026-10-13T15:00:00"/>
    <s v="2026-10-13 15:00:00 | Tanggal pemasangan: 13/10//2026 Jam pemasangan : pagi/siang Info Tambahan : Hubungi pelanggan dulu sebelum ke lokasi. terima kasih"/>
    <m/>
    <m/>
    <m/>
    <e v="#NUM!"/>
    <e v="#NUM!"/>
    <x v="1"/>
    <x v="14"/>
  </r>
  <r>
    <n v="555"/>
    <n v="1002633751"/>
    <n v="3"/>
    <x v="3"/>
    <n v="5"/>
    <s v="SBY SELATAN"/>
    <s v="KETINTANG"/>
    <s v="IJK"/>
    <s v="REG"/>
    <s v="AO"/>
    <s v="NEW SALES"/>
    <m/>
    <s v="QC MIA - INVALID QUALITY CONTROL MIA"/>
    <s v="RBS-Regional 3"/>
    <d v="2026-10-12T17:34:33"/>
    <d v="2026-10-15T15:10:21"/>
    <n v="69408940"/>
    <m/>
    <n v="152306253544"/>
    <s v="Cyber Unit4 Subdit2"/>
    <s v="ODP-IJK-FC/08"/>
    <m/>
    <m/>
    <m/>
    <m/>
    <n v="112.730721140033"/>
    <n v="-7.3222262883548801"/>
    <s v="MC20245|Cyber Unit4 Subdit2|HSI 300MB|088289482016/"/>
    <s v="Sales Force DBS"/>
    <m/>
    <m/>
    <m/>
    <m/>
    <m/>
    <m/>
    <m/>
    <m/>
    <m/>
    <m/>
    <m/>
    <d v="2026-12-10T17:39:59"/>
    <m/>
    <m/>
    <s v="QC1"/>
    <s v="WARU INJOKO"/>
    <s v="NO ADDON"/>
    <m/>
    <s v="QC MIA - INVALID QUALITY CONTROL MIA - Foto Lokasi Instalasi Tidak Valid - 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1"/>
    <x v="14"/>
  </r>
  <r>
    <n v="556"/>
    <n v="1002638326"/>
    <n v="3"/>
    <x v="3"/>
    <n v="5"/>
    <s v="SBY SELATAN"/>
    <s v="KETINTANG"/>
    <s v="IJK"/>
    <s v="REG"/>
    <s v="AO"/>
    <s v="NEW SALES"/>
    <s v="1P INET"/>
    <s v="MIE - SEND SURVEY"/>
    <s v="RBS-Regional 3"/>
    <d v="2026-10-15T12:14:34"/>
    <d v="2026-10-15T12:16:01"/>
    <n v="69410739"/>
    <m/>
    <n v="152306253584"/>
    <s v="Yatim Mandiri"/>
    <s v="ODP-IJK-FJS/02 FJS/D01/02.01"/>
    <s v="WO066469692"/>
    <m/>
    <m/>
    <m/>
    <n v="112.72627559999999"/>
    <n v="-7.3236520000000001"/>
    <s v="|MN02609|MYIA-066797427103/POI/Khotib/081232690886/chotieb@yatimmandiri.org"/>
    <s v="MYIB_ASSISTANT"/>
    <m/>
    <m/>
    <m/>
    <m/>
    <m/>
    <m/>
    <m/>
    <m/>
    <s v="Management Janji"/>
    <s v="2026-10-19 08:00:00 | Nama PIC:  bp khotib  No HP: 081232690886 Alt: Tanggal: 19/10/2026 Jam Pasang: 09.00 Note: Hubungi sebelum ke lokasi, terimakasih.  "/>
    <s v="FCC"/>
    <s v="15-10-2026 12:25:22"/>
    <d v="2026-10-19T08:00:00"/>
    <m/>
    <s v="SURVEY_NEW_MANJA"/>
    <s v="WARU INJOKO"/>
    <s v="NO ADDON"/>
    <m/>
    <s v="MIE - SEND SURVEY"/>
    <s v="HSI Bisnis Promo Hari Pelanggan Nasional PSB 70% - 100 Mbps"/>
    <s v="INDIBIZ"/>
    <m/>
    <m/>
    <d v="2026-10-19T08:00:00"/>
    <s v="2026-10-19 08:00:00 | Nama PIC:  bp khotib  No HP: 081232690886 Alt: Tanggal: 19/10/2026 Jam Pasang: 09.00 Note: Hubungi sebelum ke lokasi, terimakasih.  "/>
    <m/>
    <m/>
    <m/>
    <e v="#NUM!"/>
    <e v="#NUM!"/>
    <x v="1"/>
    <x v="14"/>
  </r>
  <r>
    <n v="557"/>
    <n v="1002626779"/>
    <n v="3"/>
    <x v="3"/>
    <n v="5"/>
    <s v="SBY SELATAN"/>
    <s v="KETINTANG"/>
    <s v="IJK"/>
    <s v="REG"/>
    <s v="AO"/>
    <s v="NEW SALES"/>
    <m/>
    <s v="CANCEL COMPLETED"/>
    <s v="RBS-Regional 2"/>
    <d v="2026-10-07T16:36:51"/>
    <d v="2026-10-08T09:37:02"/>
    <n v="69406087"/>
    <m/>
    <n v="152306253524"/>
    <s v="PT LIMA MENARA BINTANG"/>
    <s v="ODP-IJK-FEE/17"/>
    <m/>
    <m/>
    <m/>
    <m/>
    <n v="106.831312179565"/>
    <n v="-6.1795102580773298"/>
    <s v="|MB00153|/085215450088/fenny@5mb.co.id/AM 406829 NOUVI RIZKY NURUCHI/081291580250"/>
    <s v="Sales Profesional"/>
    <m/>
    <m/>
    <m/>
    <m/>
    <m/>
    <m/>
    <m/>
    <m/>
    <m/>
    <m/>
    <m/>
    <d v="2026-07-10T16:40:45"/>
    <m/>
    <m/>
    <s v="REJECT_FCC"/>
    <s v="WARU INJOKO"/>
    <s v="NETMONK"/>
    <m/>
    <s v="DECLINE : Decline - Batal Order RIRIN RISNAWATI 40931149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4"/>
  </r>
  <r>
    <n v="558"/>
    <n v="1002620353"/>
    <n v="3"/>
    <x v="3"/>
    <n v="5"/>
    <s v="SBY UTARA"/>
    <s v="TANDES"/>
    <s v="KNN"/>
    <s v="REG"/>
    <s v="AO"/>
    <s v="NEW SALES"/>
    <s v="1P INET"/>
    <s v="Completed (PS)"/>
    <s v="RBS-Regional 3"/>
    <d v="2026-10-02T15:55:40"/>
    <d v="2026-10-03T11:38:55"/>
    <n v="69403272"/>
    <m/>
    <n v="152412249599"/>
    <s v="WARKOP BUNDA"/>
    <s v="ODP-TDS-FLD/38 FLD/D03/38.01"/>
    <s v="WO065595020"/>
    <m/>
    <m/>
    <m/>
    <n v="112.6537841"/>
    <n v="-7.2527160999999998"/>
    <s v="|MN00884|MYIA-080597121498/POI/SARMINI/081703881301/yenxeoner@gmail.com"/>
    <s v="MYIB_ASSISTANT"/>
    <m/>
    <m/>
    <m/>
    <m/>
    <m/>
    <m/>
    <m/>
    <m/>
    <s v="Management Janji"/>
    <s v="2026-10-04 11:00:00 | Nama PIC : bapak budi No HP : 081703881301 Alt :  M Janji : (minggu/4/oktober/2026) jam Pasang : 09:00 Note : hubungi pelanggan jika ingin kelokasi"/>
    <s v="FCC"/>
    <d v="2026-02-10T16:10:13"/>
    <d v="2026-10-04T11:00:00"/>
    <m/>
    <s v="PS"/>
    <s v="KANDANGAN"/>
    <s v="NO ADDON"/>
    <n v="20261003"/>
    <s v="Completed"/>
    <s v="HSI Bisnis Basic Promo Hari Pelanggan Nasional PSB 70% - 75 Mbps"/>
    <s v="INDIBIZ"/>
    <m/>
    <m/>
    <d v="2026-10-04T11:00:00"/>
    <s v="2026-10-04 11:00:00 | Nama PIC : bapak budi No HP : 081703881301 Alt :  M Janji : (minggu/4/oktober/2026) jam Pasang : 09:00 Note : hubungi pelanggan jika ingin kelokasi"/>
    <n v="2026"/>
    <n v="10"/>
    <n v="3"/>
    <d v="2026-10-03T00:00:00"/>
    <n v="-1.4583333333357587"/>
    <x v="0"/>
    <x v="13"/>
  </r>
  <r>
    <n v="559"/>
    <n v="1002626700"/>
    <n v="3"/>
    <x v="3"/>
    <n v="5"/>
    <s v="SBY UTARA"/>
    <s v="TANDES"/>
    <s v="KNN"/>
    <s v="REG"/>
    <s v="AO"/>
    <s v="NEW SALES"/>
    <m/>
    <s v="Completed (PS)"/>
    <s v="RBS-Regional 3"/>
    <d v="2026-10-07T16:07:03"/>
    <d v="2026-10-07T19:22:12"/>
    <n v="69404395"/>
    <n v="3135922434"/>
    <n v="152412249685"/>
    <s v="PT. Kurir Cepat Sampai"/>
    <s v="ODP-KND-FAN/09"/>
    <s v="WO065957099"/>
    <m/>
    <m/>
    <m/>
    <n v="112.67160863403601"/>
    <n v="-7.2562442884802003"/>
    <s v="|MN02280|MYIA-036524212716/POI/Nozomi Julitawati Dewi Patulak/08818622690/pt.kurircepatsampai@gmail.com"/>
    <s v="Sales Force DBS"/>
    <m/>
    <m/>
    <m/>
    <m/>
    <m/>
    <m/>
    <m/>
    <m/>
    <s v="Management Janji"/>
    <s v="2026-10-06 15:00:00 | Nama PIC : Ibu Nozomi  No HP : 08818622690  Alt : -  M Janji : 06 Okt 2026  Jam Pasang : Pagi / Siang  Note : hubungi pelanggan jika ingin kelokasi   "/>
    <s v="FCC"/>
    <d v="2026-07-10T16:10:22"/>
    <m/>
    <m/>
    <s v="PS"/>
    <s v="KANDANGAN"/>
    <s v="NO ADDON"/>
    <n v="20261007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7T07:00:00"/>
    <s v="2026-10-06 15:00:00 | Nama PIC : Ibu Nozomi  No HP : 08818622690  Alt : -  M Janji : 06 Okt 2026  Jam Pasang : Pagi / Siang  Note : hubungi pelanggan jika ingin kelokasi   "/>
    <n v="2026"/>
    <n v="10"/>
    <n v="7"/>
    <d v="2026-10-07T00:00:00"/>
    <n v="-0.29166666666424135"/>
    <x v="0"/>
    <x v="13"/>
  </r>
  <r>
    <n v="560"/>
    <n v="1002626728"/>
    <n v="3"/>
    <x v="3"/>
    <n v="5"/>
    <s v="SBY UTARA"/>
    <s v="TANDES"/>
    <s v="KNN"/>
    <s v="REG"/>
    <s v="AO"/>
    <s v="NEW SALES"/>
    <m/>
    <s v="Completed (PS)"/>
    <s v="RBS-Regional 3"/>
    <d v="2026-10-07T16:17:59"/>
    <d v="2026-10-07T19:23:02"/>
    <n v="69404407"/>
    <m/>
    <n v="152412249686"/>
    <s v="PT. Kurir Cepat Sampai"/>
    <s v="ODP-KND-FAN/09"/>
    <s v="WO065958240"/>
    <m/>
    <m/>
    <m/>
    <n v="112.67160863403601"/>
    <n v="-7.2562442884802003"/>
    <s v="|MN02280|MYIA-089224924948/POI/Nozomi Julitawati Dewi Patulak/08818622690/pt.kurircepatsampai@gmail.com"/>
    <s v="Sales Force DBS"/>
    <m/>
    <m/>
    <m/>
    <m/>
    <m/>
    <m/>
    <m/>
    <m/>
    <s v="Management Janji"/>
    <s v="2026-10-06 15:00:00 | Nama :IBU NOZOMI  No HP :08818622690  No Alternatif :  M Janji : 06/10/2026  Jam Pasang : Pagi  NoteÃ‚Â :  Hubungi terlebih dahulu sebelum ke lokasi"/>
    <s v="FCC"/>
    <d v="2026-07-10T16:25:06"/>
    <m/>
    <m/>
    <s v="PS"/>
    <s v="KANDANGAN"/>
    <s v="NO ADDON"/>
    <n v="20261007"/>
    <s v="Completed"/>
    <s v="- SP_NOSS;SP_NOSS ~ Internet NOSS Multispeed Network[0]  - SP_NOSS;SP_NOSS ~ Internet NOSS Multispeed Network[0]  - E25060;E25060 ~ ES25 - Paket HSI Bisnis (HSIE) Khusus Winback 2.0[0]  - E25060~null~E25060_UNL;UNL ~ Internet-Link Unlimited Internet Usage"/>
    <s v="INDIBIZ"/>
    <m/>
    <m/>
    <d v="2026-10-07T07:00:00"/>
    <s v="2026-10-06 15:00:00 | Nama :IBU NOZOMI  No HP :08818622690  No Alternatif :  M Janji : 06/10/2026  Jam Pasang : Pagi  NoteÃ‚Â :  Hubungi terlebih dahulu sebelum ke lokasi"/>
    <n v="2026"/>
    <n v="10"/>
    <n v="7"/>
    <d v="2026-10-07T00:00:00"/>
    <n v="-0.29166666666424135"/>
    <x v="0"/>
    <x v="13"/>
  </r>
  <r>
    <n v="561"/>
    <n v="1002635446"/>
    <n v="3"/>
    <x v="3"/>
    <n v="5"/>
    <s v="SBY UTARA"/>
    <s v="TANDES"/>
    <s v="KNN"/>
    <s v="REG"/>
    <s v="AO"/>
    <s v="NEW SALES"/>
    <s v="1P INET"/>
    <s v="Completed (PS)"/>
    <s v="RBS-Regional 3"/>
    <d v="2026-10-13T15:31:40"/>
    <d v="2026-10-14T16:21:56"/>
    <n v="69409539"/>
    <m/>
    <n v="152412249767"/>
    <s v="Pramudya Kitchen"/>
    <s v="ODP-KND-FGT/01 FGT/D01/01.01"/>
    <s v="WO066348231"/>
    <m/>
    <m/>
    <m/>
    <n v="112.62764369999999"/>
    <n v="-7.2481106999999998"/>
    <s v="MD|MYDB-20261013270692|DN00001/MN01273|Pramudya Kitchen|081231183009"/>
    <s v="MYDIGIBIZPARTNER"/>
    <m/>
    <m/>
    <m/>
    <m/>
    <m/>
    <m/>
    <m/>
    <m/>
    <s v="Management Janji"/>
    <s v="2026-10-15 08:00:00 | Nama PIC : Kukuh  No HP : 081231183009 Alt :  Tgl Pemasangan : 14 Oktober 2026 Interval : PAGI / SIANG Note : Hubungi pelanggan terlebih dahulu"/>
    <s v="FCC"/>
    <s v="13-10-2026 15:39:51"/>
    <d v="2026-10-15T08:00:00"/>
    <m/>
    <s v="PS"/>
    <s v="KANDANGAN"/>
    <s v="NO ADDON"/>
    <n v="20261014"/>
    <s v="Completed"/>
    <s v="HSI Bisnis Promo Hari Pelanggan Nasional PSB 70% - 100 Mbps"/>
    <s v="INDIBIZ"/>
    <m/>
    <m/>
    <d v="2026-10-15T08:00:00"/>
    <s v="2026-10-15 08:00:00 | Nama PIC : Kukuh  No HP : 081231183009 Alt :  Tgl Pemasangan : 14 Oktober 2026 Interval : PAGI / SIANG Note : Hubungi pelanggan terlebih dahulu"/>
    <n v="2026"/>
    <n v="10"/>
    <n v="14"/>
    <d v="2026-10-14T00:00:00"/>
    <n v="-1.3333333333357587"/>
    <x v="0"/>
    <x v="13"/>
  </r>
  <r>
    <n v="562"/>
    <n v="1002621810"/>
    <n v="3"/>
    <x v="3"/>
    <n v="5"/>
    <s v="SBY UTARA"/>
    <s v="TANDES"/>
    <s v="KNN"/>
    <s v="REG"/>
    <s v="AO"/>
    <s v="NEW SALES"/>
    <s v="1P INET"/>
    <s v="100 | REVOKE COMPLETED"/>
    <s v="RBS-Regional 3"/>
    <d v="2026-10-05T09:47:35"/>
    <d v="2026-10-08T09:48:50"/>
    <n v="69404100"/>
    <m/>
    <n v="152412249642"/>
    <s v="pt bersama abadi indonesia karsa"/>
    <s v="ODP-TDS-FEF/47 FEF/D07/47.01"/>
    <s v="WO065743562"/>
    <m/>
    <m/>
    <m/>
    <n v="112.65539"/>
    <n v="-7.2978959999999997"/>
    <s v="|MC80156|MYIA-035540954600/POI/agus sugiarto/0818301560/ad2025minos@gmail.com"/>
    <s v="MYIB_ASSISTANT"/>
    <m/>
    <m/>
    <m/>
    <m/>
    <m/>
    <m/>
    <m/>
    <m/>
    <s v="Management Janji"/>
    <s v="2026-10-06 15:00:00 | Nama :AGUS No HP :0818301560 No Alternatif : M Janji : 06/10/2026 Jam Pasang : Pagi NoteÃ‚Â :  Hubungi terlebih dahulu sebelum ke lokasi"/>
    <s v="FCC"/>
    <d v="2026-05-10T10:40:08"/>
    <d v="2026-10-06T15:00:00"/>
    <s v="Kendala Pelanggan"/>
    <s v="REVOKE"/>
    <s v="KANDANGAN"/>
    <s v="NO ADDON"/>
    <m/>
    <s v="Revoke Completed"/>
    <s v="HSI Bisnis PSB 70% - 75 Mbps"/>
    <s v="INDIBIZ"/>
    <m/>
    <m/>
    <d v="2026-10-06T15:00:00"/>
    <s v="2026-10-06 15:00:00 | Nama :AGUS No HP :0818301560 No Alternatif : M Janji : 06/10/2026 Jam Pasang : Pagi NoteÃ‚Â :  Hubungi terlebih dahulu sebelum ke lokasi"/>
    <m/>
    <m/>
    <m/>
    <e v="#NUM!"/>
    <e v="#NUM!"/>
    <x v="1"/>
    <x v="13"/>
  </r>
  <r>
    <n v="563"/>
    <n v="1002626289"/>
    <n v="3"/>
    <x v="3"/>
    <n v="5"/>
    <s v="SBY UTARA"/>
    <s v="TANDES"/>
    <s v="KNN"/>
    <s v="REG"/>
    <s v="AO"/>
    <s v="NEW SALES"/>
    <s v="1P INET"/>
    <s v="MIA - INVALID SURVEY"/>
    <s v="RBS-Regional 3"/>
    <d v="2026-10-07T14:07:35"/>
    <d v="2026-10-08T09:45:18"/>
    <n v="69405914"/>
    <m/>
    <n v="152412249682"/>
    <s v="SAM CREATIVE"/>
    <s v="ODP-TDS-FHF/26 FHF/D03/26.01"/>
    <s v="WO065939759"/>
    <m/>
    <m/>
    <m/>
    <n v="112.6268692"/>
    <n v="-7.2395955000000001"/>
    <s v="MD|MYDB-20261007270406|DN00001/MN00459|SAM CREATIVE|081234749966"/>
    <s v="MYDIGIBIZPARTNER"/>
    <m/>
    <m/>
    <m/>
    <m/>
    <m/>
    <m/>
    <m/>
    <m/>
    <s v="Management Janji"/>
    <s v="2026-10-08 11:00:00 | No HP :081234749966 Alt :  M Janji : (RABU/8/oktober/2026) Note : hubungi pelanggan jika ingin kelokasi"/>
    <s v="FCC"/>
    <d v="2026-07-10T14:10:33"/>
    <d v="2026-10-08T11:00:00"/>
    <m/>
    <s v="SURVEY_NEW_MANJA"/>
    <s v="KANDANGAN"/>
    <s v="OCA"/>
    <m/>
    <s v="MIE - INVALID SURVEY - Kendala Jalur/Rute Tarikan"/>
    <s v="HSI Bisnis Basic Bundling OCA Breach Checker Promo H2 2026 PSB 70% - 50 Mbps"/>
    <s v="INDIBIZ"/>
    <m/>
    <m/>
    <d v="2026-10-08T11:00:00"/>
    <s v="2026-10-08 11:00:00 | No HP :081234749966 Alt :  M Janji : (RABU/8/oktober/2026) Note : hubungi pelanggan jika ingin kelokasi"/>
    <m/>
    <m/>
    <m/>
    <e v="#NUM!"/>
    <e v="#NUM!"/>
    <x v="1"/>
    <x v="13"/>
  </r>
  <r>
    <n v="564"/>
    <n v="1002630981"/>
    <n v="3"/>
    <x v="3"/>
    <n v="5"/>
    <s v="SBY UTARA"/>
    <s v="TANDES"/>
    <s v="KNN"/>
    <s v="REG"/>
    <s v="AO"/>
    <s v="NEW SALES"/>
    <s v="1P INET"/>
    <s v="MIA - INVALID SURVEY"/>
    <s v="RBS-Regional 3"/>
    <d v="2026-10-10T14:16:35"/>
    <d v="2026-10-12T07:53:22"/>
    <n v="69407937"/>
    <m/>
    <n v="152412249730"/>
    <s v="ERABLUE BEWONO PAKAL"/>
    <s v="ODP-TDS-FHC/14 FHC/D02/14.01"/>
    <s v="WO066160098"/>
    <m/>
    <m/>
    <m/>
    <n v="112.60856099999999"/>
    <n v="-7.2357300000000002"/>
    <s v="|MN00843|MYIA-002744901189/POI/HASBIBINTARO SHIDDIQ/081249549394/nextperdanaone@gmail.com"/>
    <s v="MYIB_ASSISTANT"/>
    <m/>
    <m/>
    <m/>
    <m/>
    <m/>
    <m/>
    <m/>
    <m/>
    <s v="Management Janji"/>
    <s v="2026-10-12 15:00:00 | telp :081249549394 alt : manja : pagi /siang12/10/2026 hub sebelum ke lokasi"/>
    <s v="FCC"/>
    <d v="2026-10-10T14:25:05"/>
    <d v="2026-10-12T15:00:00"/>
    <m/>
    <s v="SURVEY_NEW_MANJA"/>
    <s v="KANDANGAN"/>
    <s v="NO ADDON"/>
    <m/>
    <s v="MIE - INVALID SURVEY - Kendala Jalur/Rute Tarikan"/>
    <s v="HSI Bisnis PSB 70% - 100 Mbps"/>
    <s v="INDIBIZ"/>
    <m/>
    <m/>
    <d v="2026-10-12T15:00:00"/>
    <s v="2026-10-12 15:00:00 | telp :081249549394 alt : manja : pagi /siang12/10/2026 hub sebelum ke lokasi"/>
    <m/>
    <m/>
    <m/>
    <e v="#NUM!"/>
    <e v="#NUM!"/>
    <x v="1"/>
    <x v="13"/>
  </r>
  <r>
    <n v="565"/>
    <n v="1002629709"/>
    <n v="3"/>
    <x v="3"/>
    <n v="5"/>
    <s v="SBY UTARA"/>
    <s v="TANDES"/>
    <s v="KNN"/>
    <s v="REG"/>
    <s v="AO"/>
    <s v="NEW SALES"/>
    <s v="1P INET"/>
    <s v="WAITING AKTIFASI IHLD"/>
    <s v="RBS-Regional 3"/>
    <d v="2026-10-09T13:39:35"/>
    <d v="2026-10-09T17:21:02"/>
    <n v="69407338"/>
    <m/>
    <n v="152412249714"/>
    <s v="SAM CREATIVE"/>
    <s v="ODP-TDS-FHF/26 FHF/D03/26.01"/>
    <s v="WO066089327"/>
    <m/>
    <m/>
    <m/>
    <n v="112.6268692"/>
    <n v="-7.2395955000000001"/>
    <s v="MD|MYDB-20261009270522|DN00001/MN00459|SAM CREATIVE|081234749966"/>
    <s v="MYDIGIBIZPARTNER"/>
    <m/>
    <m/>
    <m/>
    <m/>
    <m/>
    <m/>
    <m/>
    <m/>
    <s v="Management Janji"/>
    <s v="2026-10-10 15:00:00 | M Janji : (10/10/2026) jam Pasang : 09:00 Note : hubungi pelanggan jika ingin kelokasi  "/>
    <s v="FCC"/>
    <d v="2026-09-10T13:40:32"/>
    <d v="2026-10-10T15:00:00"/>
    <m/>
    <s v="UNSC"/>
    <s v="KANDANGAN"/>
    <s v="NO ADDON"/>
    <m/>
    <s v="WAITING:  |MYDITA"/>
    <s v="HSI Bisnis Khusus Winback PSB 70% - 150 Mbps"/>
    <s v="INDIBIZ"/>
    <m/>
    <m/>
    <d v="2026-10-10T15:00:00"/>
    <s v="2026-10-10 15:00:00 | M Janji : (10/10/2026) jam Pasang : 09:00 Note : hubungi pelanggan jika ingin kelokasi  "/>
    <m/>
    <m/>
    <m/>
    <e v="#NUM!"/>
    <e v="#NUM!"/>
    <x v="1"/>
    <x v="13"/>
  </r>
  <r>
    <n v="566"/>
    <n v="1002617848"/>
    <n v="3"/>
    <x v="3"/>
    <n v="5"/>
    <s v="SBY UTARA"/>
    <s v="TANDES"/>
    <s v="KRP"/>
    <s v="REG"/>
    <s v="AO"/>
    <s v="NEW SALES"/>
    <m/>
    <s v="Completed (PS)"/>
    <s v="RBS-Regional 2"/>
    <d v="2026-10-01T13:27:52"/>
    <d v="2026-10-01T15:45:08"/>
    <n v="69005969"/>
    <m/>
    <n v="152415235112"/>
    <s v="HAYA TEKNOLOGI INDONESIA"/>
    <s v="ODP-KRP-FBM/06"/>
    <s v="WO065492145"/>
    <m/>
    <m/>
    <m/>
    <n v="112.70686032241601"/>
    <n v="-7.33200050681699"/>
    <s v="RBS/R2/AM ROBERTO RAPSANJANI 406543/081285505152/AHMAD SARJONO/082123705945/finance@hayateknologi.co.id/PIC : FAJAR : 085693530060"/>
    <s v="Account Manager"/>
    <m/>
    <m/>
    <m/>
    <m/>
    <m/>
    <m/>
    <m/>
    <m/>
    <s v="Management Janji"/>
    <s v="2026-03-05 08:00:00|Jam Pasang : Pagi / Siang  Note : hubungi pelanggan jika ingin kelokasi   |RI2334|MYDITA"/>
    <s v="FCC"/>
    <d v="2026-01-10T13:40:38"/>
    <m/>
    <m/>
    <s v="PS"/>
    <s v="BAMBE"/>
    <s v="NO ADDON"/>
    <n v="20261001"/>
    <s v="Completed"/>
    <s v="- 11_11446;Biaya PSB HSI EBIS Tunai di Depan ~ 11[150000]  - SP_NOSS;SP_NOSS ~ Internet NOSS Multispeed Network[0]  - SP_NOSS;SP_NOSS ~ Internet NOSS Multispeed Network[0]  - E23047;E23047 ~ ES23 - Paket HSI Bisnis Basic[0]  - E23047~null~E23047_UNL;UNL ~"/>
    <s v="INDIBIZ"/>
    <m/>
    <m/>
    <d v="2026-10-01T07:00:00"/>
    <s v="2026-03-05 08:00:00|Jam Pasang : Pagi / Siang  Note : hubungi pelanggan jika ingin kelokasi   |RI2334|MYDITA"/>
    <n v="2026"/>
    <n v="10"/>
    <n v="1"/>
    <d v="2026-10-01T00:00:00"/>
    <n v="-0.29166666666424135"/>
    <x v="0"/>
    <x v="13"/>
  </r>
  <r>
    <n v="567"/>
    <n v="1002627687"/>
    <n v="3"/>
    <x v="3"/>
    <n v="5"/>
    <s v="SBY UTARA"/>
    <s v="TANDES"/>
    <s v="KRP"/>
    <s v="REG"/>
    <s v="AO"/>
    <s v="NEW SALES"/>
    <s v="1P INET"/>
    <s v="Completed (PS)"/>
    <s v="RBS-Regional 3"/>
    <d v="2026-10-08T13:20:36"/>
    <d v="2026-10-10T16:22:28"/>
    <n v="69406494"/>
    <m/>
    <n v="152415234983"/>
    <s v="TOKO PAK ACHMAD BERKAH"/>
    <s v="ODP-KRP-FB/34 FB/D06/34.01"/>
    <s v="WO066011757"/>
    <m/>
    <m/>
    <m/>
    <n v="112.68506290000001"/>
    <n v="-7.3286268999999997"/>
    <s v="|MN00086|MYIA-090890085414/POI/ACHMAD PRAYOGI /085739027882/denyachmadrahendra102@gmail.com"/>
    <s v="MYIB_ASSISTANT"/>
    <m/>
    <m/>
    <m/>
    <m/>
    <m/>
    <m/>
    <m/>
    <m/>
    <s v="Management Janji"/>
    <s v="2026-10-12 11:00:00 | Nama PIC :TOKO PAK ACHMAD BERKAH No HP : 085739027882 No Alt : - M Janji : Rabu 09 oktober  2026 Jam Pasang : Pagi / Siang Note : hubungi pelanggan jika ingin ke lokasi, terima kasih. "/>
    <s v="FCC"/>
    <d v="2026-08-10T13:40:32"/>
    <d v="2026-10-12T11:00:00"/>
    <m/>
    <s v="PS"/>
    <s v="BAMBE"/>
    <s v="OCA"/>
    <n v="20261010"/>
    <s v="Completed"/>
    <s v="HSI Bisnis Bundling OCA Breach Checker Promo H2 2026 PSB 70% - 100 Mbps"/>
    <s v="INDIBIZ"/>
    <m/>
    <m/>
    <d v="2026-10-12T11:00:00"/>
    <s v="2026-10-12 11:00:00 | Nama PIC :TOKO PAK ACHMAD BERKAH No HP : 085739027882 No Alt : - M Janji : Rabu 09 oktober  2026 Jam Pasang : Pagi / Siang Note : hubungi pelanggan jika ingin ke lokasi, terima kasih. "/>
    <n v="2026"/>
    <n v="10"/>
    <n v="10"/>
    <d v="2026-10-10T00:00:00"/>
    <n v="-2.4583333333357587"/>
    <x v="0"/>
    <x v="13"/>
  </r>
  <r>
    <n v="568"/>
    <n v="1002619479"/>
    <n v="3"/>
    <x v="3"/>
    <n v="5"/>
    <s v="SBY UTARA"/>
    <s v="TANDES"/>
    <s v="LKI"/>
    <s v="REG"/>
    <s v="AO"/>
    <s v="NEW SALES"/>
    <s v="1P INET"/>
    <s v="Completed (PS)"/>
    <s v="RBS-Regional 3"/>
    <d v="2026-10-02T11:07:39"/>
    <d v="2026-10-02T21:15:42"/>
    <n v="69402927"/>
    <m/>
    <n v="152424211930"/>
    <s v="Toko yuni"/>
    <s v="ODP-LKS-FBF/18 FBF/D03/18.01"/>
    <s v="WO065559450"/>
    <m/>
    <m/>
    <m/>
    <n v="112.6677682"/>
    <n v="-7.3056636999999904"/>
    <s v="|MN02435|MYIA-009025555145/POI/Yuni Budiarti /085156689062/yunirande2@gmail.com"/>
    <s v="MYIB_ASSISTANT"/>
    <m/>
    <m/>
    <m/>
    <m/>
    <m/>
    <m/>
    <m/>
    <m/>
    <s v="Management Janji"/>
    <s v="2026-10-04 11:00:00 | Tanggal pemasangan: 03/10/2026 Jam pemasangan : pagi / siang Info Tambahan : Hubungi pelanggan dulu sebelum ke lokasi. terima kasih"/>
    <s v="FCC"/>
    <d v="2026-02-10T11:11:07"/>
    <d v="2026-10-04T11:00:00"/>
    <m/>
    <s v="PS"/>
    <s v="TANDES"/>
    <s v="NO ADDON"/>
    <n v="20261002"/>
    <s v="Completed"/>
    <s v="HSI Bisnis Promo Hari Pelanggan Nasional PSB 70% - 75 Mbps"/>
    <s v="INDIBIZ"/>
    <m/>
    <m/>
    <d v="2026-10-04T11:00:00"/>
    <s v="2026-10-04 11:00:00 | Tanggal pemasangan: 03/10/2026 Jam pemasangan : pagi / siang Info Tambahan : Hubungi pelanggan dulu sebelum ke lokasi. terima kasih"/>
    <n v="2026"/>
    <n v="10"/>
    <n v="2"/>
    <d v="2026-10-02T00:00:00"/>
    <n v="-2.4583333333357587"/>
    <x v="0"/>
    <x v="13"/>
  </r>
  <r>
    <n v="569"/>
    <n v="1002622919"/>
    <n v="3"/>
    <x v="3"/>
    <n v="5"/>
    <s v="SBY UTARA"/>
    <s v="TANDES"/>
    <s v="LKI"/>
    <s v="REG"/>
    <s v="AO"/>
    <s v="NEW SALES"/>
    <m/>
    <s v="Completed (PS)"/>
    <s v="RBS-Regional 3"/>
    <d v="2026-10-05T15:42:10"/>
    <d v="2026-10-05T17:23:36"/>
    <n v="69402929"/>
    <m/>
    <n v="152424212472"/>
    <s v="LPMK WIYUNG"/>
    <s v="ODP-LKS-FAM/06"/>
    <s v="WO065793022"/>
    <m/>
    <m/>
    <m/>
    <n v="112.694814162349"/>
    <n v="-7.3144176310756297"/>
    <s v="MD|MYDB-20260930270060|DN00001/MN01993|LPMK WIYUNG|085791280248"/>
    <s v="MYDIGIBIZPARTNER"/>
    <m/>
    <m/>
    <m/>
    <m/>
    <m/>
    <m/>
    <m/>
    <m/>
    <s v="Management Janji"/>
    <s v="2026-10-05 08:00:00 | Nama PIC : Ibu Fitri  No HP : 085791280248  No Alt : -  M Janji : 05 Okt 2026  Jam Pasang : Pagi / Siang  Note : hubungi pelanggan jika ingin ke lokasi, terima kasih  "/>
    <s v="FCC"/>
    <d v="2026-05-10T16:25:46"/>
    <m/>
    <m/>
    <s v="PS"/>
    <s v="TANDES"/>
    <s v="OCA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5 08:00:00 | Nama PIC : Ibu Fitri  No HP : 085791280248  No Alt : -  M Janji : 05 Okt 2026  Jam Pasang : Pagi / Siang  Note : hubungi pelanggan jika ingin ke lokasi, terima kasih  "/>
    <n v="2026"/>
    <n v="10"/>
    <n v="5"/>
    <d v="2026-10-05T00:00:00"/>
    <n v="-0.29166666666424135"/>
    <x v="0"/>
    <x v="13"/>
  </r>
  <r>
    <n v="570"/>
    <n v="1002630898"/>
    <n v="3"/>
    <x v="3"/>
    <n v="5"/>
    <s v="SBY UTARA"/>
    <s v="TANDES"/>
    <s v="LKI"/>
    <s v="REG"/>
    <s v="AO"/>
    <s v="NEW SALES"/>
    <s v="1P INET"/>
    <s v="Completed (PS)"/>
    <s v="RBS-Regional 3"/>
    <d v="2026-10-10T13:08:34"/>
    <d v="2026-10-10T18:41:12"/>
    <n v="69407859"/>
    <m/>
    <n v="152424212888"/>
    <s v="WORKSHOP HAMPTON"/>
    <s v="ODP-LKS-FAY/29 FAY/D03/29.01"/>
    <s v="WO066154785"/>
    <m/>
    <m/>
    <m/>
    <n v="112.6778422"/>
    <n v="-7.3162309999999904"/>
    <s v="MD|MYDB-20261010270568|DN00001/MN00443|WORKSHOP HAMPTON|08174725434"/>
    <s v="MYDIGIBIZPARTNER"/>
    <m/>
    <m/>
    <m/>
    <m/>
    <m/>
    <m/>
    <m/>
    <m/>
    <s v="Management Janji"/>
    <s v="2026-10-11 11:00:00 | M Janji : 11 oktober 2026 jam Pasang : 08.00 - 13.00 Note : hubungi pelanggan jika ingin kelokasi"/>
    <s v="FCC"/>
    <d v="2026-10-10T13:40:54"/>
    <d v="2026-10-11T11:00:00"/>
    <m/>
    <s v="PS"/>
    <s v="TANDES"/>
    <s v="NO ADDON"/>
    <n v="20261010"/>
    <s v="Completed"/>
    <s v="HSI Bisnis Basic Promo Hari Pelanggan Nasional PSB 70% - 50 Mbps"/>
    <s v="INDIBIZ"/>
    <m/>
    <m/>
    <d v="2026-10-11T11:00:00"/>
    <s v="2026-10-11 11:00:00 | M Janji : 11 oktober 2026 jam Pasang : 08.00 - 13.00 Note : hubungi pelanggan jika ingin kelokasi"/>
    <n v="2026"/>
    <n v="10"/>
    <n v="10"/>
    <d v="2026-10-10T00:00:00"/>
    <n v="-1.4583333333357587"/>
    <x v="0"/>
    <x v="13"/>
  </r>
  <r>
    <n v="571"/>
    <n v="1002619480"/>
    <n v="3"/>
    <x v="3"/>
    <n v="5"/>
    <s v="SBY UTARA"/>
    <s v="TANDES"/>
    <s v="LKI"/>
    <s v="REG"/>
    <s v="AO"/>
    <s v="NEW SALES"/>
    <s v="1P INET"/>
    <s v="102 | FOLLOW UP COMPLETED"/>
    <s v="RBS-Regional 3"/>
    <d v="2026-10-02T11:08:35"/>
    <d v="2026-10-05T15:42:10"/>
    <n v="69402929"/>
    <m/>
    <n v="152424212061"/>
    <s v="LPMK WIYUNG"/>
    <s v="ODP-LKS-FAM/06 FAM/D03/06.01"/>
    <s v="WO065559603"/>
    <m/>
    <m/>
    <m/>
    <n v="112.694453448057"/>
    <n v="-7.3141615691990003"/>
    <s v="MD|MYDB-20260930270060|DN00001/MN01993|LPMK WIYUNG|085791280248"/>
    <s v="MYDIGIBIZPARTNER"/>
    <m/>
    <m/>
    <m/>
    <m/>
    <m/>
    <m/>
    <m/>
    <m/>
    <s v="Management Janji"/>
    <s v="2026-10-05 08:00:00 | Nama PIC : Ibu Fitri No HP : 085791280248 No Alt : - M Janji : 05 Okt 2026 Jam Pasang : Pagi / Siang Note : hubungi pelanggan jika ingin ke lokasi, terima kasih "/>
    <s v="FCC"/>
    <d v="2026-02-10T11:11:07"/>
    <d v="2026-10-05T08:00:00"/>
    <s v="Kendala Pelanggan"/>
    <s v="REVOKE"/>
    <s v="TANDES"/>
    <s v="OCA"/>
    <m/>
    <s v="Follow Up Revoke Completed, New Order ID : SC1002622919"/>
    <s v="HSI Bisnis Basic Bundling OCA Breach Checker Promo H2 2026 PSB 70% - 50 Mbps"/>
    <s v="INDIBIZ"/>
    <m/>
    <m/>
    <d v="2026-10-05T08:00:00"/>
    <s v="2026-10-05 08:00:00 | Nama PIC : Ibu Fitri No HP : 085791280248 No Alt : - M Janji : 05 Okt 2026 Jam Pasang : Pagi / Siang Note : hubungi pelanggan jika ingin ke lokasi, terima kasih "/>
    <m/>
    <m/>
    <m/>
    <e v="#NUM!"/>
    <e v="#NUM!"/>
    <x v="1"/>
    <x v="13"/>
  </r>
  <r>
    <n v="572"/>
    <n v="1002625196"/>
    <n v="3"/>
    <x v="3"/>
    <n v="5"/>
    <s v="SBY UTARA"/>
    <s v="TANDES"/>
    <s v="LKI"/>
    <s v="REG"/>
    <s v="AO"/>
    <s v="NEW SALES"/>
    <s v="2P INET + VOICE"/>
    <s v="100 | REVOKE COMPLETED"/>
    <s v="RBS-Regional 3"/>
    <d v="2026-10-06T19:17:41"/>
    <d v="2026-10-13T09:37:01"/>
    <n v="69405409"/>
    <n v="3135970354"/>
    <n v="152424213325"/>
    <s v="PT Jingsheng International Biotechnology"/>
    <s v="ODP-KRP-FAU/31 FAU/D02/31.01"/>
    <s v="WO065892390"/>
    <m/>
    <m/>
    <m/>
    <n v="112.700524"/>
    <n v="-7.3086000000000002"/>
    <s v="|MN00518|MYIA-076677216411/POI/Elin Yulisia/089678937413/elinyulisia@gmail.com"/>
    <s v="MYIB_ASSISTANT"/>
    <m/>
    <m/>
    <m/>
    <m/>
    <m/>
    <m/>
    <m/>
    <m/>
    <s v="Management Janji"/>
    <s v="2026-10-09 11:00:00 | Jam pemasangan : 12.00 Info Tambahan : Hubungi pelanggan dulu sebelum ke lokasi terimakasih  "/>
    <s v="FCC"/>
    <d v="2026-06-10T19:25:27"/>
    <d v="2026-10-09T11:00:00"/>
    <s v="Kendala Lainnya"/>
    <s v="REVOKE"/>
    <s v="TANDES"/>
    <s v="NO ADDON"/>
    <m/>
    <s v="Revoke Completed"/>
    <s v="HSI Bisnis Bundling Phone Dual Band PSB 70% - Free 800 Menit Promo - 100 Mbps"/>
    <s v="INDIBIZ"/>
    <m/>
    <m/>
    <d v="2026-10-09T11:00:00"/>
    <s v="2026-10-09 11:00:00 | Jam pemasangan : 12.00 Info Tambahan : Hubungi pelanggan dulu sebelum ke lokasi terimakasih  "/>
    <m/>
    <m/>
    <m/>
    <e v="#NUM!"/>
    <e v="#NUM!"/>
    <x v="1"/>
    <x v="13"/>
  </r>
  <r>
    <n v="573"/>
    <n v="1002631442"/>
    <n v="3"/>
    <x v="3"/>
    <n v="5"/>
    <s v="SBY UTARA"/>
    <s v="TANDES"/>
    <s v="LKI"/>
    <s v="REG"/>
    <s v="AO"/>
    <s v="NEW SALES"/>
    <s v="1P INET"/>
    <s v="MIA - INVALID SURVEY"/>
    <s v="RBS-Regional 3"/>
    <d v="2026-10-11T10:04:35"/>
    <d v="2026-10-12T07:54:05"/>
    <n v="69408119"/>
    <m/>
    <n v="152424213171"/>
    <s v="Pandora"/>
    <s v="ODP-TDS-FZ/09 FZ/D01/01.09"/>
    <s v="WO066190479"/>
    <m/>
    <m/>
    <m/>
    <n v="112.67409960000001"/>
    <n v="-7.2934885999999999"/>
    <s v="|MN02280|MYIA-012762385472/POI/Danny Suhendar/081289614441/danny@indonesianet.co.id"/>
    <s v="MYIB_ASSISTANT"/>
    <m/>
    <m/>
    <m/>
    <m/>
    <m/>
    <m/>
    <m/>
    <m/>
    <s v="Management Janji"/>
    <s v="2026-10-12 15:00:00 | Tanggal pemasangan : 12 Oct 2026 Jam pemasangan : 12.00 Info Tambahan : Hubungi pelanggan dulu sebelum ke lokasi terima kasih."/>
    <s v="FCC"/>
    <d v="2026-11-10T10:25:11"/>
    <d v="2026-10-12T15:00:00"/>
    <m/>
    <s v="SURVEY_NEW_MANJA"/>
    <s v="TANDES"/>
    <s v="NO ADDON"/>
    <m/>
    <s v="MIE - INVALID SURVEY - Kendala Jalur/Rute Tarikan"/>
    <s v="HSI Bisnis PSB 70% - 50 Mbps"/>
    <s v="INDIBIZ"/>
    <m/>
    <m/>
    <d v="2026-10-12T15:00:00"/>
    <s v="2026-10-12 15:00:00 | Tanggal pemasangan : 12 Oct 2026 Jam pemasangan : 12.00 Info Tambahan : Hubungi pelanggan dulu sebelum ke lokasi terima kasih."/>
    <m/>
    <m/>
    <m/>
    <e v="#NUM!"/>
    <e v="#NUM!"/>
    <x v="1"/>
    <x v="13"/>
  </r>
  <r>
    <n v="574"/>
    <n v="1002622586"/>
    <n v="3"/>
    <x v="3"/>
    <n v="5"/>
    <s v="SBY UTARA"/>
    <s v="TANDES"/>
    <s v="TNS"/>
    <s v="REG"/>
    <s v="AO"/>
    <s v="NEW SALES"/>
    <m/>
    <s v="Completed (PS)"/>
    <s v="RBS-Regional 3"/>
    <d v="2026-10-05T14:07:34"/>
    <d v="2026-10-05T19:44:07"/>
    <n v="69403662"/>
    <m/>
    <n v="152409278803"/>
    <s v="Watu Uleg Lakon&amp; 39;e Penyetan"/>
    <s v="ODP-TDS-FAL/16"/>
    <s v="WO065778221"/>
    <m/>
    <m/>
    <m/>
    <n v="112.69338936607799"/>
    <n v="-7.2839923217568803"/>
    <s v="MD|MYID-4042610010003|RBIZAgipstr|WATU ULEG|081331903553"/>
    <s v="Sales Force DBS"/>
    <m/>
    <m/>
    <m/>
    <m/>
    <m/>
    <m/>
    <m/>
    <m/>
    <s v="Management Janji"/>
    <s v="2026-10-04 15:00:00 | Jam pemasangan : 12.00  Info Tambahan : Hubungi pelanggan dulu sebelum ke lokasi  terimakasih "/>
    <s v="FCC"/>
    <d v="2026-05-10T14:25:44"/>
    <m/>
    <m/>
    <s v="PS"/>
    <s v="TANDES"/>
    <s v="NO ADDON"/>
    <n v="2026100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5T07:00:00"/>
    <s v="2026-10-04 15:00:00 | Jam pemasangan : 12.00  Info Tambahan : Hubungi pelanggan dulu sebelum ke lokasi  terimakasih "/>
    <n v="2026"/>
    <n v="10"/>
    <n v="5"/>
    <d v="2026-10-05T00:00:00"/>
    <n v="-0.29166666666424135"/>
    <x v="0"/>
    <x v="13"/>
  </r>
  <r>
    <n v="575"/>
    <n v="1002624131"/>
    <n v="3"/>
    <x v="3"/>
    <n v="5"/>
    <s v="SBY UTARA"/>
    <s v="TANDES"/>
    <s v="TNS"/>
    <s v="REG"/>
    <s v="AO"/>
    <s v="NEW SALES"/>
    <s v="1P INET"/>
    <s v="Completed (PS)"/>
    <s v="RBS-Regional 3"/>
    <d v="2026-10-06T12:07:36"/>
    <d v="2026-10-06T18:43:28"/>
    <n v="69404943"/>
    <m/>
    <n v="152409278811"/>
    <s v="PT. NUSA PRIMA MOTOR"/>
    <s v="ODP-TDS-FAZ/47 FAZ/D05/47.01"/>
    <s v="WO065848172"/>
    <m/>
    <m/>
    <m/>
    <n v="112.7052291"/>
    <n v="-7.2742830999999999"/>
    <s v="|MC20057|MYIA-050399599424/POI/Devita Romadona/0881036277014/devitadona71@gmail.com"/>
    <s v="MYIB_ASSISTANT"/>
    <m/>
    <m/>
    <m/>
    <m/>
    <m/>
    <m/>
    <m/>
    <m/>
    <s v="Management Janji"/>
    <s v="2026-10-07 11:00:00 | Nama PIC : ibu Devita  No HP : 0881036277014 Alt :  M Janji : (RABU/7/oktober/2026) jam Pasang : 09:00 Note : hubungi pelanggan jika ingin kelokasi"/>
    <s v="FCC"/>
    <d v="2026-06-10T12:25:39"/>
    <d v="2026-10-07T11:00:00"/>
    <m/>
    <s v="PS"/>
    <s v="TANDES"/>
    <s v="NO ADDON"/>
    <n v="20261006"/>
    <s v="Completed"/>
    <s v="HSI Bisnis Basic Promo Hari Pelanggan Nasional PSB 70% - 50 Mbps"/>
    <s v="INDIBIZ"/>
    <m/>
    <m/>
    <d v="2026-10-07T11:00:00"/>
    <s v="2026-10-07 11:00:00 | Nama PIC : ibu Devita  No HP : 0881036277014 Alt :  M Janji : (RABU/7/oktober/2026) jam Pasang : 09:00 Note : hubungi pelanggan jika ingin kelokasi"/>
    <n v="2026"/>
    <n v="10"/>
    <n v="6"/>
    <d v="2026-10-06T00:00:00"/>
    <n v="-1.4583333333357587"/>
    <x v="0"/>
    <x v="13"/>
  </r>
  <r>
    <n v="576"/>
    <n v="1002626378"/>
    <n v="3"/>
    <x v="3"/>
    <n v="5"/>
    <s v="SBY UTARA"/>
    <s v="TANDES"/>
    <s v="TNS"/>
    <s v="REG"/>
    <s v="AO"/>
    <s v="NEW SALES"/>
    <m/>
    <s v="Completed (PS)"/>
    <s v="RBS-Regional 3"/>
    <d v="2026-10-07T14:33:12"/>
    <d v="2026-10-07T16:08:25"/>
    <n v="69404958"/>
    <m/>
    <n v="152409278825"/>
    <s v="PT. NUSA PRIMA MOTOR"/>
    <s v="ODP-TDS-FBB/01"/>
    <s v="WO065944047"/>
    <m/>
    <m/>
    <m/>
    <n v="112.6949"/>
    <n v="-7.2626999999999997"/>
    <s v="|MC20057|MYIA-013992789781/POI/Ivanka Kevin Alfana/089681012977/ivankakevin21@gmail.com"/>
    <s v="Sales Force DBS"/>
    <m/>
    <m/>
    <m/>
    <m/>
    <m/>
    <m/>
    <m/>
    <m/>
    <s v="Management Janji"/>
    <s v="2026-10-08 08:00:00 | Nama PIC:  bu ivanka  No HP: 089681012977  Alt:  Tanggal: 8/10/2026  Jam Pasang: Pagi  Note: Hubungi sebelum ke lokasi, terimakasih.   "/>
    <s v="FCC"/>
    <d v="2026-07-10T14:39:58"/>
    <m/>
    <m/>
    <s v="PS"/>
    <s v="TANDES"/>
    <s v="NO ADDON"/>
    <n v="20261007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07T07:00:00"/>
    <s v="2026-10-08 08:00:00 | Nama PIC:  bu ivanka  No HP: 089681012977  Alt:  Tanggal: 8/10/2026  Jam Pasang: Pagi  Note: Hubungi sebelum ke lokasi, terimakasih.   "/>
    <n v="2026"/>
    <n v="10"/>
    <n v="7"/>
    <d v="2026-10-07T00:00:00"/>
    <n v="-0.29166666666424135"/>
    <x v="0"/>
    <x v="13"/>
  </r>
  <r>
    <n v="577"/>
    <n v="1002636915"/>
    <n v="3"/>
    <x v="3"/>
    <n v="5"/>
    <s v="SBY UTARA"/>
    <s v="TANDES"/>
    <s v="TNS"/>
    <s v="REG"/>
    <s v="AO"/>
    <s v="NEW SALES"/>
    <s v="1P INET"/>
    <s v="Completed (PS)"/>
    <s v="RBS-Regional 3"/>
    <d v="2026-10-14T14:14:35"/>
    <d v="2026-10-15T14:02:51"/>
    <n v="69410201"/>
    <m/>
    <n v="152409278599"/>
    <s v="TOKO MUHAMMAD ADYANTO"/>
    <s v="ODP-TDS-FCP/05 FCP/D01/05.01"/>
    <s v="WO066410515"/>
    <m/>
    <m/>
    <m/>
    <n v="112.6952388"/>
    <n v="-7.2846244999999996"/>
    <s v="|MN02280|MYIA-037490630499/POI/Muhammad Adyanto/0882009723149/firmansyahpradana36@gmail.com"/>
    <s v="MYIB_ASSISTANT"/>
    <m/>
    <m/>
    <m/>
    <m/>
    <m/>
    <m/>
    <m/>
    <m/>
    <s v="Management Janji"/>
    <s v="2026-10-15 11:00:00 | Tanggal: 15/10/2026 Jam Pasang: 08.00 - 12.00 Note: Hubungi sebelum ke lokasi, terimakasih.  "/>
    <s v="FCC"/>
    <s v="14-10-2026 14:39:55"/>
    <d v="2026-10-15T11:00:00"/>
    <m/>
    <s v="PS"/>
    <s v="TANDES"/>
    <s v="NO ADDON"/>
    <n v="20261015"/>
    <s v="Completed"/>
    <s v="HSI Bisnis Promo Hari Pelanggan Nasional PSB 70% - 50 Mbps"/>
    <s v="INDIBIZ"/>
    <m/>
    <m/>
    <d v="2026-10-15T11:00:00"/>
    <s v="2026-10-15 11:00:00 | Tanggal: 15/10/2026 Jam Pasang: 08.00 - 12.00 Note: Hubungi sebelum ke lokasi, terimakasih.  "/>
    <n v="2026"/>
    <n v="10"/>
    <n v="15"/>
    <d v="2026-10-15T00:00:00"/>
    <n v="-0.45833333333575865"/>
    <x v="0"/>
    <x v="13"/>
  </r>
  <r>
    <n v="578"/>
    <n v="1002621074"/>
    <n v="3"/>
    <x v="3"/>
    <n v="5"/>
    <s v="SBY UTARA"/>
    <s v="TANDES"/>
    <s v="TNS"/>
    <s v="REG"/>
    <s v="AO"/>
    <s v="NEW SALES"/>
    <s v="1P INET"/>
    <s v="102 | FOLLOW UP COMPLETED"/>
    <s v="RBS-Regional 3"/>
    <d v="2026-10-03T15:13:39"/>
    <d v="2026-10-05T14:07:33"/>
    <n v="69403662"/>
    <m/>
    <n v="152409278523"/>
    <s v="Watu Uleg Lakon&amp; 39;e Penyetan"/>
    <s v="ODP-TDS-FAL/16 FAL/D03/16.01"/>
    <s v="WO065661825"/>
    <m/>
    <m/>
    <m/>
    <n v="112.6935625"/>
    <n v="-7.2840625000000001"/>
    <s v="MD|MYID-4042610010003|RBIZAgipstr|WATU ULEG|081331903553"/>
    <s v="SOBIZ"/>
    <m/>
    <m/>
    <m/>
    <m/>
    <m/>
    <m/>
    <m/>
    <m/>
    <s v="Management Janji"/>
    <s v="2026-10-04 15:00:00 | Jam pemasangan : 12.00 Info Tambahan : Hubungi pelanggan dulu sebelum ke lokasi terimakasih "/>
    <s v="FCC"/>
    <d v="2026-03-10T15:25:07"/>
    <d v="2026-10-04T15:00:00"/>
    <m/>
    <s v="REVOKE"/>
    <s v="TANDES"/>
    <s v="NO ADDON"/>
    <m/>
    <s v="Follow Up Revoke Completed, New Order ID : SC1002622586"/>
    <s v="HSI Bisnis Promo Hari Pelanggan Nasional PSB 70% - 75 Mbps"/>
    <s v="INDIBIZ"/>
    <m/>
    <m/>
    <d v="2026-10-04T15:00:00"/>
    <s v="2026-10-04 15:00:00 | Jam pemasangan : 12.00 Info Tambahan : Hubungi pelanggan dulu sebelum ke lokasi terimakasih "/>
    <m/>
    <m/>
    <m/>
    <e v="#NUM!"/>
    <e v="#NUM!"/>
    <x v="1"/>
    <x v="13"/>
  </r>
  <r>
    <n v="579"/>
    <n v="1002629789"/>
    <n v="3"/>
    <x v="3"/>
    <n v="5"/>
    <s v="SBY UTARA"/>
    <s v="TANDES"/>
    <s v="TNS"/>
    <s v="REG"/>
    <s v="AO"/>
    <s v="NEW SALES"/>
    <s v="1P INET"/>
    <s v="MIA - INVALID SURVEY"/>
    <s v="RBS-Regional 3"/>
    <d v="2026-10-09T14:01:35"/>
    <d v="2026-10-09T20:33:40"/>
    <n v="69407383"/>
    <m/>
    <n v="152409278841"/>
    <s v="KONDOKU"/>
    <s v="ODP-TDS-FGQ/38 FGQ/D04/38.01"/>
    <s v="WO066091660"/>
    <m/>
    <m/>
    <m/>
    <n v="112.67253669999999"/>
    <n v="-7.2935521999999997"/>
    <s v="MD|MYDB-20261009270531|DN00001/MN00086|KONDOKU|083857317946"/>
    <s v="MYDIGIBIZPARTNER"/>
    <m/>
    <m/>
    <m/>
    <m/>
    <m/>
    <m/>
    <m/>
    <m/>
    <s v="Management Janji"/>
    <s v="2026-10-10 11:00:00 | Tanggal : 10 Oktober 2026 Jam : siang Hubungi pelanggan sebelum ke lokasi "/>
    <s v="FCC"/>
    <d v="2026-09-10T14:10:27"/>
    <d v="2026-10-10T11:00:00"/>
    <m/>
    <s v="SURVEY_NEW_MANJA"/>
    <s v="TANDES"/>
    <s v="NO ADDON"/>
    <m/>
    <s v="MIE - INVALID SURVEY - Kendala Jalur/Rute Tarikan"/>
    <s v="HSI Bisnis Promo Hari Pelanggan Nasional PSB 70% - 150 Mbps"/>
    <s v="INDIBIZ"/>
    <m/>
    <m/>
    <d v="2026-10-10T11:00:00"/>
    <s v="2026-10-10 11:00:00 | Tanggal : 10 Oktober 2026 Jam : siang Hubungi pelanggan sebelum ke lokasi "/>
    <m/>
    <m/>
    <m/>
    <e v="#NUM!"/>
    <e v="#NUM!"/>
    <x v="1"/>
    <x v="13"/>
  </r>
  <r>
    <n v="580"/>
    <n v="1002637226"/>
    <n v="3"/>
    <x v="3"/>
    <n v="5"/>
    <s v="SBY UTARA"/>
    <s v="TANDES"/>
    <s v="TNS"/>
    <s v="REG"/>
    <s v="AO"/>
    <s v="NEW SALES"/>
    <m/>
    <s v="QC MIA - INVALID QUALITY CONTROL MIA"/>
    <s v="RBS-Regional 3"/>
    <d v="2026-10-14T16:04:58"/>
    <d v="2026-10-15T14:14:03"/>
    <n v="69410304"/>
    <m/>
    <n v="152409278879"/>
    <s v="PT. ARSABA VISI SEJAHTERA"/>
    <s v="ODP-TDS-FCP/83"/>
    <m/>
    <m/>
    <m/>
    <m/>
    <n v="112.6971772"/>
    <n v="-7.2823168999999996"/>
    <s v="AMRBS;940137;AM;ISTIHAMIN FITRI;RBS-3;SURAMADU;PSB;PT. ARSABA VISI SEJAHTERA;HSI Bisnis (1:1) 150 Mbps (Rp 819.000) PSB Rp 150.000;08999839222;bhs.pdn@gmail.com;ZAID BOBSAID;Darmo Permai Timur VI No. 9A, Sonokwijenan, Kec. Sukomanunggal, Surabaya, Jawa Ti"/>
    <s v="Account Manager"/>
    <m/>
    <m/>
    <m/>
    <m/>
    <m/>
    <m/>
    <m/>
    <m/>
    <m/>
    <m/>
    <m/>
    <s v="14-10-2026 16:10:17"/>
    <m/>
    <m/>
    <s v="QC1"/>
    <s v="TANDES"/>
    <s v="NO ADDON"/>
    <m/>
    <s v="QC MIA - INVALID QUALITY CONTROL MIA - Foto Lokasi Instalasi Tidak Valid - Upload ulang lokasi tapak depan pemasangan 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1"/>
    <x v="13"/>
  </r>
  <r>
    <n v="581"/>
    <n v="1002638348"/>
    <n v="3"/>
    <x v="3"/>
    <n v="5"/>
    <s v="SBY UTARA"/>
    <s v="TANDES"/>
    <s v="TNS"/>
    <s v="REG"/>
    <s v="AO"/>
    <s v="NEW SALES"/>
    <m/>
    <s v="MIE - SEND SURVEY"/>
    <s v="RBS-Regional 3"/>
    <d v="2026-10-15T12:33:49"/>
    <d v="2026-10-15T13:40:02"/>
    <n v="69410765"/>
    <m/>
    <n v="152409278796"/>
    <s v="TOKO SUMBER WARAS"/>
    <s v="ODP-TDS-FCU/02"/>
    <s v="WO066478605"/>
    <m/>
    <m/>
    <m/>
    <n v="112.66582150000001"/>
    <n v="-7.2941098999999996"/>
    <s v="|MN00889|/TOKO SUMBER WARAS/MICHELLE ANGELIN SANTOSO/082322180335/Mchleangelin02@gmail.com/HSI Bisnis Promo HUT Telkom (1:1) 100 Mbps (Rp 535.000) PSB Rp 150.000/"/>
    <s v="Sales Force DBS"/>
    <m/>
    <m/>
    <m/>
    <m/>
    <m/>
    <m/>
    <m/>
    <m/>
    <s v="Management Janji"/>
    <s v="2026-10-16 11:00:00|Nama PIC:  bu michelle No HP: 082322180335 Alt: Tanggal: 16/10/2026 Jam Pasang: Siang Note: Hubungi sebelum ke lokasi, terimakasih. |40931149|MYDITA"/>
    <s v="FCC"/>
    <s v="15-10-2026 12:39:59"/>
    <d v="2026-10-16T11:00:00"/>
    <m/>
    <s v="SURVEY_NEW_MANJA"/>
    <s v="TANDES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11:00:00"/>
    <s v="2026-10-16 11:00:00|Nama PIC:  bu michelle No HP: 082322180335 Alt: Tanggal: 16/10/2026 Jam Pasang: Siang Note: Hubungi sebelum ke lokasi, terimakasih. |40931149|MYDITA"/>
    <m/>
    <m/>
    <m/>
    <e v="#NUM!"/>
    <e v="#NUM!"/>
    <x v="1"/>
    <x v="13"/>
  </r>
  <r>
    <n v="582"/>
    <n v="1002632692"/>
    <n v="3"/>
    <x v="3"/>
    <n v="5"/>
    <s v="SBY UTARA"/>
    <s v="TANDES"/>
    <s v="TNS"/>
    <s v="REG"/>
    <s v="AO"/>
    <s v="NEW SALES"/>
    <m/>
    <s v="CANCEL COMPLETED"/>
    <s v="RBS-Regional 3"/>
    <d v="2026-10-12T11:52:28"/>
    <d v="2026-10-12T14:55:33"/>
    <n v="69408566"/>
    <m/>
    <n v="152409278864"/>
    <s v="PT. ARSABA VISI SEJAHTERA"/>
    <s v="ODP-TDS-FCP/83"/>
    <m/>
    <m/>
    <m/>
    <m/>
    <n v="112.695411762904"/>
    <n v="-7.28089969441218"/>
    <s v="AMRBS;940137;AM;ISTIHAMIN FITRI;RBS-3;SURAMADU;PSB;PT. ARSABA VISI SEJAHTERA;HSI Bisnis (1:1) 150 Mbps (Rp 819.000) PSB Rp 150.000;08999839222;bhs.pdn@gmail.com;ZAID BOBSAID;Darmo Permai Timur VI No. 9A, Sonokwijenan, Kec. Sukomanunggal, Surabaya, Jawa Ti"/>
    <s v="Account Manager"/>
    <m/>
    <m/>
    <m/>
    <m/>
    <m/>
    <m/>
    <m/>
    <m/>
    <m/>
    <m/>
    <m/>
    <d v="2026-12-10T12:25:16"/>
    <m/>
    <m/>
    <s v="REJECT_FCC"/>
    <s v="TANDES"/>
    <s v="NO ADDON"/>
    <m/>
    <s v="DECLINE : Decline - Batal Order YUDA SEPTIAN 40000798|MYDITA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s v="DECLINE : Decline - Batal Order YUDA SEPTIAN 40000798|MYDITA"/>
    <m/>
    <m/>
    <m/>
    <m/>
    <m/>
    <e v="#NUM!"/>
    <e v="#NUM!"/>
    <x v="1"/>
    <x v="13"/>
  </r>
  <r>
    <n v="583"/>
    <n v="1002634941"/>
    <n v="3"/>
    <x v="3"/>
    <n v="5"/>
    <s v="SBY UTARA"/>
    <s v="TANDES"/>
    <s v="TNS"/>
    <s v="REG"/>
    <s v="AO"/>
    <s v="NEW SALES"/>
    <m/>
    <s v="CANCEL COMPLETED"/>
    <s v="RBS-Regional 3"/>
    <d v="2026-10-13T13:11:25"/>
    <d v="2026-10-13T16:42:48"/>
    <n v="69409371"/>
    <m/>
    <n v="152409278100"/>
    <s v="PT. ARSABA VISI SEJAHTERA"/>
    <s v="ODP-TDS-FCP/83"/>
    <m/>
    <m/>
    <m/>
    <m/>
    <n v="112.69740602279199"/>
    <n v="-7.2824203611049603"/>
    <s v="AMRBS;940137;AM;ISTIHAMIN FITRI;RBS-3;SURAMADU;PSB;PT. ARSABA VISI SEJAHTERA;HSI Bisnis (1:1) 150 Mbps (Rp 819.000) PSB Rp 150.000;08999839222;bhs.pdn@gmail.com;ZAID BOBSAID;Darmo Permai Timur VI No. 9A, Sonokwijenan, Kec. Sukomanunggal, Surabaya, Jawa Ti"/>
    <s v="Account Manager"/>
    <m/>
    <m/>
    <m/>
    <m/>
    <m/>
    <m/>
    <m/>
    <m/>
    <m/>
    <m/>
    <m/>
    <s v="13-10-2026 13:25:28"/>
    <m/>
    <m/>
    <s v="REJECT_FCC"/>
    <s v="TANDES"/>
    <s v="NO ADDON"/>
    <m/>
    <s v="DECLINE : Decline - Batal Order NENG PUTRI MEILINDA PERMATASARI 40981184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NENG PUTRI MEILINDA PERMATASARI 40981184|MYDITA"/>
    <m/>
    <m/>
    <m/>
    <m/>
    <m/>
    <e v="#NUM!"/>
    <e v="#NUM!"/>
    <x v="1"/>
    <x v="13"/>
  </r>
  <r>
    <n v="584"/>
    <n v="1002620590"/>
    <n v="3"/>
    <x v="3"/>
    <n v="5"/>
    <s v="SBY SELATAN"/>
    <s v="TANDES"/>
    <s v="DMO"/>
    <s v="REG"/>
    <s v="AO"/>
    <s v="NEW SALES"/>
    <s v="1P INET"/>
    <s v="Completed (PS)"/>
    <s v="RBS-Regional 3"/>
    <d v="2026-10-02T17:38:39"/>
    <d v="2026-10-03T12:30:44"/>
    <n v="69403359"/>
    <m/>
    <n v="152301272666"/>
    <s v="PANDAGO"/>
    <s v="ODP-DMO-FAQ/54 FAQ/D02/54.01"/>
    <s v="WO065605892"/>
    <m/>
    <m/>
    <m/>
    <n v="112.71367600000001"/>
    <n v="-7.2886765999999996"/>
    <s v="|MN00443|MYIA-095480575600/POI/PAK LA DYLON/081959999152/pandago.sby@gmail.com"/>
    <s v="MYIB_ASSISTANT"/>
    <m/>
    <m/>
    <m/>
    <m/>
    <m/>
    <m/>
    <m/>
    <m/>
    <s v="Management Janji"/>
    <s v="2026-10-03 15:00:00 | Nama PIC:  bp dylon  No HP: 081959999152 Alt: Tanggal: 3/10/2026 Jam Pasang: Sore Note: Hubungi sebelum ke lokasi, terimakasih.  "/>
    <s v="FCC"/>
    <d v="2026-02-10T17:39:54"/>
    <d v="2026-10-03T15:00:00"/>
    <m/>
    <s v="PS"/>
    <s v="DARMO GUBENG"/>
    <s v="NO ADDON"/>
    <n v="20261003"/>
    <s v="Completed"/>
    <s v="HSI Bisnis Promo Hari Pelanggan Nasional PSB 70% - 75 Mbps"/>
    <s v="INDIBIZ"/>
    <m/>
    <m/>
    <d v="2026-10-03T15:00:00"/>
    <s v="2026-10-03 15:00:00 | Nama PIC:  bp dylon  No HP: 081959999152 Alt: Tanggal: 3/10/2026 Jam Pasang: Sore Note: Hubungi sebelum ke lokasi, terimakasih.  "/>
    <n v="2026"/>
    <n v="10"/>
    <n v="3"/>
    <d v="2026-10-03T00:00:00"/>
    <n v="-0.625"/>
    <x v="0"/>
    <x v="13"/>
  </r>
  <r>
    <n v="585"/>
    <n v="1002624137"/>
    <n v="3"/>
    <x v="3"/>
    <n v="5"/>
    <s v="SBY SELATAN"/>
    <s v="TANDES"/>
    <s v="DMO"/>
    <s v="REG"/>
    <s v="AO"/>
    <s v="NEW SALES"/>
    <s v="1P INET"/>
    <s v="Completed (PS)"/>
    <s v="RBS-Regional 3"/>
    <d v="2026-10-06T12:10:39"/>
    <d v="2026-10-07T13:22:09"/>
    <n v="69404944"/>
    <m/>
    <n v="152301272855"/>
    <s v="PT. NUSA PRIMA MOTOR"/>
    <s v="ODP-DMO-FSA/63 FSA/D04/63.01"/>
    <s v="WO065848458"/>
    <m/>
    <m/>
    <m/>
    <n v="112.71006250000001"/>
    <n v="-7.2940624999999999"/>
    <s v="|MC20057|MYIA-056450465596/POI/Amaniatus Safina/085852035320/amaniatusvina29@gmail.com"/>
    <s v="MYIB_ASSISTANT"/>
    <m/>
    <m/>
    <m/>
    <m/>
    <m/>
    <m/>
    <m/>
    <m/>
    <s v="Management Janji"/>
    <s v="2026-10-07 11:00:00 | Nama PIC : ibu amania No HP : 085852035320 Alt :  M Janji : (RABU/7/oktober/2026) jam Pasang : 09:00 Note : hubungi pelanggan jika ingin kelokasi"/>
    <s v="FCC"/>
    <d v="2026-06-10T12:25:39"/>
    <d v="2026-10-07T11:00:00"/>
    <m/>
    <s v="PS"/>
    <s v="DARMO GUBENG"/>
    <s v="NO ADDON"/>
    <n v="20261007"/>
    <s v="Completed"/>
    <s v="HSI Bisnis Basic Promo Hari Pelanggan Nasional PSB 70% - 50 Mbps"/>
    <s v="INDIBIZ"/>
    <m/>
    <m/>
    <d v="2026-10-07T11:00:00"/>
    <s v="2026-10-07 11:00:00 | Nama PIC : ibu amania No HP : 085852035320 Alt :  M Janji : (RABU/7/oktober/2026) jam Pasang : 09:00 Note : hubungi pelanggan jika ingin kelokasi"/>
    <n v="2026"/>
    <n v="10"/>
    <n v="7"/>
    <d v="2026-10-07T00:00:00"/>
    <n v="-0.45833333333575865"/>
    <x v="0"/>
    <x v="13"/>
  </r>
  <r>
    <n v="586"/>
    <n v="1002631920"/>
    <n v="3"/>
    <x v="3"/>
    <n v="5"/>
    <s v="SBY SELATAN"/>
    <s v="TANDES"/>
    <s v="DMO"/>
    <s v="REG"/>
    <s v="AO"/>
    <s v="NEW SALES"/>
    <s v="1P INET"/>
    <s v="Completed (PS)"/>
    <s v="RBS-Regional 3"/>
    <d v="2026-10-12T08:23:39"/>
    <d v="2026-10-12T16:32:56"/>
    <n v="69408311"/>
    <m/>
    <n v="152301272886"/>
    <s v="WARKOP DUKUH KUPANG"/>
    <s v="ODP-DMO-FNH/39 FNH/D03/39.01"/>
    <s v="WO066226393"/>
    <m/>
    <m/>
    <m/>
    <n v="112.7135306"/>
    <n v="-7.2847089"/>
    <s v="MD|MYDB-20261012270603|DN00001/MN00443|WARKOP DUKUH KUPANG|081265768227"/>
    <s v="MYDIGIBIZPARTNER"/>
    <m/>
    <m/>
    <m/>
    <m/>
    <m/>
    <m/>
    <m/>
    <m/>
    <s v="Management Janji"/>
    <s v="2026-10-13 08:00:00 | Jam pemasangan : 08.00 - 12.00 Waktu pemasangan : 13 oktober 2026 Info Tambahan : Hubungi pelanggan dulu sebelum ke lokasi terimakasih  "/>
    <s v="FCC"/>
    <d v="2026-12-10T08:25:13"/>
    <d v="2026-10-13T08:00:00"/>
    <m/>
    <s v="PS"/>
    <s v="DARMO GUBENG"/>
    <s v="NO ADDON"/>
    <n v="20261012"/>
    <s v="Completed"/>
    <s v="HSI Bisnis Basic Promo Hari Pelanggan Nasional PSB 70% - 75 Mbps"/>
    <s v="INDIBIZ"/>
    <m/>
    <m/>
    <d v="2026-10-13T08:00:00"/>
    <s v="2026-10-13 08:00:00 | Jam pemasangan : 08.00 - 12.00 Waktu pemasangan : 13 oktober 2026 Info Tambahan : Hubungi pelanggan dulu sebelum ke lokasi terimakasih  "/>
    <n v="2026"/>
    <n v="10"/>
    <n v="12"/>
    <d v="2026-10-12T00:00:00"/>
    <n v="-1.3333333333357587"/>
    <x v="0"/>
    <x v="13"/>
  </r>
  <r>
    <n v="587"/>
    <n v="1002628703"/>
    <n v="3"/>
    <x v="3"/>
    <n v="5"/>
    <s v="SBY SELATAN"/>
    <s v="TANDES"/>
    <s v="DMO"/>
    <s v="REG"/>
    <s v="AO"/>
    <s v="NEW SALES"/>
    <s v="1P INET"/>
    <s v="MIA - INVALID SURVEY"/>
    <s v="RBS-Regional 3"/>
    <d v="2026-10-09T07:17:34"/>
    <d v="2026-10-09T20:36:53"/>
    <n v="69406931"/>
    <m/>
    <n v="152301272877"/>
    <s v="cceed (china construction eight engineering division)"/>
    <s v="ODP-DMO-FPY/02 FPY/D01/02.01"/>
    <s v="WO066056748"/>
    <m/>
    <m/>
    <m/>
    <n v="112.7183271"/>
    <n v="-7.2948085999999996"/>
    <s v="MD|MYDB-20261008270474|DN00001/MN02093|cceed (china construction eight engineering division)|085853540330"/>
    <s v="MYDIGIBIZPARTNER"/>
    <m/>
    <m/>
    <m/>
    <m/>
    <m/>
    <m/>
    <m/>
    <m/>
    <s v="Management Janji"/>
    <s v="2026-10-10 08:00:00 | Tanggal: 10/10/2026 Jam Pasang: 08.00 - 12.00 Note: Hubungi sebelum ke lokasi, terimakasih.  "/>
    <s v="FCC"/>
    <d v="2026-09-10T07:40:56"/>
    <d v="2026-10-10T08:00:00"/>
    <m/>
    <s v="SURVEY_NEW_MANJA"/>
    <s v="DARMO GUBENG"/>
    <s v="NO ADDON"/>
    <m/>
    <s v="MIE - INVALID SURVEY - Kendala Jalur/Rute Tarikan"/>
    <s v="HSI Bisnis Basic Promo Hari Pelanggan Nasional PSB 70% - 50 Mbps"/>
    <s v="INDIBIZ"/>
    <m/>
    <m/>
    <d v="2026-10-10T08:00:00"/>
    <s v="2026-10-10 08:00:00 | Tanggal: 10/10/2026 Jam Pasang: 08.00 - 12.00 Note: Hubungi sebelum ke lokasi, terimakasih.  "/>
    <m/>
    <m/>
    <m/>
    <e v="#NUM!"/>
    <e v="#NUM!"/>
    <x v="1"/>
    <x v="13"/>
  </r>
  <r>
    <n v="588"/>
    <n v="1002624625"/>
    <n v="3"/>
    <x v="3"/>
    <n v="5"/>
    <s v="SBY SELATAN"/>
    <s v="MANYAR"/>
    <s v="GBG"/>
    <s v="REG"/>
    <s v="AO"/>
    <s v="NEW SALES"/>
    <m/>
    <s v="Completed (PS)"/>
    <s v="RBS-Regional 3"/>
    <d v="2026-10-06T14:47:58"/>
    <d v="2026-10-06T15:54:16"/>
    <n v="69398904"/>
    <m/>
    <n v="152320246616"/>
    <s v="Brew Cafe"/>
    <s v="ODP-MYR-FCG/78"/>
    <s v="WO065867274"/>
    <m/>
    <m/>
    <m/>
    <n v="112.76"/>
    <n v="-7.2850000000000001"/>
    <s v="|MN02813|MYIA-062237519437/POI/Bambang Hidayatullah/083846950838/brewbaya@gmail.com"/>
    <s v="Sales Force DBS"/>
    <m/>
    <m/>
    <m/>
    <m/>
    <m/>
    <m/>
    <m/>
    <m/>
    <s v="Management Janji"/>
    <s v="2026-09-27 08:00:00 | Tanggal Pemasangan : 27 September 2026  Jam Pemasangan : 08:00 15:00  Info Tambahan : Hubungi pelanggan dulu sebelum ke lokasi terimakasih"/>
    <s v="FCC"/>
    <d v="2026-06-10T14:55:39"/>
    <m/>
    <m/>
    <s v="PS"/>
    <s v="DARMO GUBENG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09-27 08:00:00 | Tanggal Pemasangan : 27 September 2026  Jam Pemasangan : 08:00 15:00  Info Tambahan : Hubungi pelanggan dulu sebelum ke lokasi terimakasih"/>
    <n v="2026"/>
    <n v="10"/>
    <n v="6"/>
    <d v="2026-10-06T00:00:00"/>
    <n v="-0.29166666666424135"/>
    <x v="0"/>
    <x v="14"/>
  </r>
  <r>
    <n v="589"/>
    <n v="1002638781"/>
    <n v="3"/>
    <x v="3"/>
    <n v="5"/>
    <s v="SBY SELATAN"/>
    <s v="MANYAR"/>
    <s v="GBG"/>
    <s v="REG"/>
    <s v="AO"/>
    <s v="NEW SALES"/>
    <s v="1P INET"/>
    <s v="MIE - SEND SURVEY"/>
    <s v="RBS-Regional 3"/>
    <d v="2026-10-15T14:47:40"/>
    <d v="2026-10-15T14:50:02"/>
    <n v="69410937"/>
    <m/>
    <n v="152320246699"/>
    <s v="SLB-C AKW KUMARA II"/>
    <s v="ODP-MYR-FCG/07 FCG/D01/01.07"/>
    <s v="WO066486101"/>
    <m/>
    <m/>
    <m/>
    <n v="112.7612599"/>
    <n v="-7.2871069999999998"/>
    <s v="MD|MYDB-20261015270814|DN00001/MN02094|SLB-C AKW KUMARA II|081333139006"/>
    <s v="MYDIGIBIZPARTNER"/>
    <m/>
    <m/>
    <m/>
    <m/>
    <m/>
    <m/>
    <m/>
    <m/>
    <s v="Management Janji"/>
    <s v="2026-10-19 08:00:00 | Tanggal : 19 Oktober 2026 Jam : pagi  Hubungi pelanggan sebelum ke lokasi "/>
    <s v="FCC"/>
    <s v="15-10-2026 14:54:56"/>
    <d v="2026-10-19T08:00:00"/>
    <m/>
    <s v="SURVEY_NEW_MANJA"/>
    <s v="DARMO GUBENG"/>
    <s v="NO ADDON"/>
    <m/>
    <s v="MIE - SEND SURVEY"/>
    <s v="HSI Bisnis Promo Hari Pelanggan Nasional PSB 70% - 50 Mbps"/>
    <s v="INDIBIZ"/>
    <m/>
    <m/>
    <d v="2026-10-19T08:00:00"/>
    <s v="2026-10-19 08:00:00 | Tanggal : 19 Oktober 2026 Jam : pagi  Hubungi pelanggan sebelum ke lokasi "/>
    <m/>
    <m/>
    <m/>
    <e v="#NUM!"/>
    <e v="#NUM!"/>
    <x v="1"/>
    <x v="14"/>
  </r>
  <r>
    <n v="590"/>
    <n v="1002619653"/>
    <n v="3"/>
    <x v="3"/>
    <n v="5"/>
    <s v="SBY UTARA"/>
    <s v="TANDES"/>
    <s v="KLN"/>
    <s v="REG"/>
    <s v="AO"/>
    <s v="NEW SALES"/>
    <s v="1P INET"/>
    <s v="Completed (PS)"/>
    <s v="RBS-Regional 3"/>
    <d v="2026-10-02T12:25:39"/>
    <d v="2026-10-03T18:06:10"/>
    <n v="69403003"/>
    <m/>
    <n v="152418250917"/>
    <s v="PT Berbagi Inovasi Teknologi (Biteship)"/>
    <s v="ODP-TDS-FEG/10 FEG/D02/10.01"/>
    <s v="WO065568166"/>
    <m/>
    <m/>
    <m/>
    <n v="112.693361"/>
    <n v="-7.255833"/>
    <s v="|MN00843|MYIA-012930312629/POI/Andrik Nofiansah/085236425428/andrik@biteship.com"/>
    <s v="MYIB_ASSISTANT"/>
    <m/>
    <m/>
    <m/>
    <m/>
    <m/>
    <m/>
    <m/>
    <m/>
    <s v="Management Janji"/>
    <s v="2026-10-04 11:00:00 | Jam pemasangan : 12.00 Info Tambahan : Hubungi pelanggan dulu sebelum ke lokasi terimakasih "/>
    <s v="FCC"/>
    <d v="2026-02-10T12:55:31"/>
    <d v="2026-10-04T11:00:00"/>
    <m/>
    <s v="PS"/>
    <s v="KEBALEN"/>
    <s v="NO ADDON"/>
    <n v="20261003"/>
    <s v="Completed"/>
    <s v="HSI Bisnis Promo Hari Pelanggan Nasional PSB 70% - 100 Mbps"/>
    <s v="INDIBIZ"/>
    <m/>
    <m/>
    <d v="2026-10-04T11:00:00"/>
    <s v="2026-10-04 11:00:00 | Jam pemasangan : 12.00 Info Tambahan : Hubungi pelanggan dulu sebelum ke lokasi terimakasih "/>
    <n v="2026"/>
    <n v="10"/>
    <n v="3"/>
    <d v="2026-10-03T00:00:00"/>
    <n v="-1.4583333333357587"/>
    <x v="0"/>
    <x v="13"/>
  </r>
  <r>
    <n v="591"/>
    <n v="1002630920"/>
    <n v="3"/>
    <x v="3"/>
    <n v="5"/>
    <s v="SBY UTARA"/>
    <s v="TANDES"/>
    <s v="KLN"/>
    <s v="REG"/>
    <s v="AO"/>
    <s v="NEW SALES"/>
    <s v="1P INET"/>
    <s v="Completed (PS)"/>
    <s v="RBS-Regional 3"/>
    <d v="2026-10-10T13:29:35"/>
    <d v="2026-10-12T13:42:09"/>
    <n v="69407894"/>
    <m/>
    <n v="152418251988"/>
    <s v="CV. BORNEO"/>
    <s v="ODP-KLN-FAS/11 FAS/D02/11.01"/>
    <s v="WO066156521"/>
    <m/>
    <m/>
    <m/>
    <n v="112.687325"/>
    <n v="-7.2349569999999996"/>
    <s v="|MN02580|MYIA-002345200317/POI/HIFRIYADI/089524621010/razorcrest27@gmail.com"/>
    <s v="MYIB_ASSISTANT"/>
    <m/>
    <m/>
    <m/>
    <m/>
    <m/>
    <m/>
    <m/>
    <m/>
    <s v="Management Janji"/>
    <s v="2026-10-11 15:00:00 | Nama :JONATHAN No HP :089524621010 No Alternatif : M Janji : 11/10/2026 Jam Pasang : Pagi NoteÃ‚Â :  Hubungi terlebih dahulu sebelum ke lokasi"/>
    <s v="FCC"/>
    <d v="2026-10-10T13:40:54"/>
    <d v="2026-10-11T15:00:00"/>
    <m/>
    <s v="PS"/>
    <s v="KEBALEN"/>
    <s v="NO ADDON"/>
    <n v="20261012"/>
    <s v="Completed"/>
    <s v="HSI Bisnis Promo Hari Pelanggan Nasional PSB 70% - 75 Mbps"/>
    <s v="INDIBIZ"/>
    <m/>
    <m/>
    <d v="2026-10-11T15:00:00"/>
    <s v="2026-10-11 15:00:00 | Nama :JONATHAN No HP :089524621010 No Alternatif : M Janji : 11/10/2026 Jam Pasang : Pagi NoteÃ‚Â :  Hubungi terlebih dahulu sebelum ke lokasi"/>
    <n v="2026"/>
    <n v="10"/>
    <n v="12"/>
    <d v="2026-10-12T00:00:00"/>
    <n v="0.375"/>
    <x v="0"/>
    <x v="13"/>
  </r>
  <r>
    <n v="592"/>
    <n v="1002622595"/>
    <n v="3"/>
    <x v="3"/>
    <n v="5"/>
    <s v="SBY UTARA"/>
    <s v="TANDES"/>
    <s v="KLN"/>
    <s v="REG"/>
    <s v="AO"/>
    <s v="NEW SALES"/>
    <s v="2P INET + VOICE"/>
    <s v="102 | FOLLOW UP COMPLETED"/>
    <s v="RBS-Regional 3"/>
    <d v="2026-10-05T14:07:39"/>
    <d v="2026-10-07T16:07:03"/>
    <n v="69404395"/>
    <n v="3135924134"/>
    <n v="152418251271"/>
    <s v="PT. Kurir Cepat Sampai"/>
    <s v="ODP-TDS-FTB/05 FTB/D04/05.01"/>
    <s v="WO065777233"/>
    <m/>
    <m/>
    <m/>
    <n v="112.671926"/>
    <n v="-7.2563069999999996"/>
    <s v="|MN02280|MYIA-036524212716/POI/Nozomi Julitawati Dewi Patulak/08818622690/pt.kurircepatsampai@gmail.com"/>
    <s v="MYIB_ASSISTANT"/>
    <m/>
    <m/>
    <m/>
    <m/>
    <m/>
    <m/>
    <m/>
    <m/>
    <s v="Management Janji"/>
    <s v="2026-10-06 15:00:00 | Nama PIC : Ibu Nozomi No HP : 08818622690 Alt : - M Janji : 06 Okt 2026 Jam Pasang : Pagi / Siang Note : hubungi pelanggan jika ingin kelokasi  "/>
    <s v="FCC"/>
    <d v="2026-05-10T14:25:44"/>
    <d v="2026-10-06T15:00:00"/>
    <m/>
    <s v="REVOKE"/>
    <s v="KEBALEN"/>
    <s v="NO ADDON"/>
    <m/>
    <s v="Follow Up Revoke Completed, New Order ID : SC1002626700"/>
    <s v="HSI Bisnis Bundling Phone PSB 70% - Free 800 Menit - 50 Mbps"/>
    <s v="INDIBIZ"/>
    <m/>
    <m/>
    <d v="2026-10-06T15:00:00"/>
    <s v="2026-10-06 15:00:00 | Nama PIC : Ibu Nozomi No HP : 08818622690 Alt : - M Janji : 06 Okt 2026 Jam Pasang : Pagi / Siang Note : hubungi pelanggan jika ingin kelokasi  "/>
    <m/>
    <m/>
    <m/>
    <e v="#NUM!"/>
    <e v="#NUM!"/>
    <x v="1"/>
    <x v="13"/>
  </r>
  <r>
    <n v="593"/>
    <n v="1002622546"/>
    <n v="3"/>
    <x v="3"/>
    <n v="5"/>
    <s v="SBY UTARA"/>
    <s v="TANDES"/>
    <s v="KLN"/>
    <s v="REG"/>
    <s v="AO"/>
    <s v="NEW SALES"/>
    <s v="1P INET"/>
    <s v="102 | FOLLOW UP COMPLETED"/>
    <s v="RBS-Regional 3"/>
    <d v="2026-10-05T13:58:40"/>
    <d v="2026-10-07T16:17:58"/>
    <n v="69404407"/>
    <m/>
    <n v="152418904752"/>
    <s v="PT. Kurir Cepat Sampai"/>
    <s v="ODP-TDS-FTB/05 FTB/D04/05.01"/>
    <s v="WO065776212"/>
    <m/>
    <m/>
    <m/>
    <n v="112.671926"/>
    <n v="-7.2563069999999996"/>
    <s v="|MN02280|MYIA-089224924948/POI/Nozomi Julitawati Dewi Patulak/08818622690/pt.kurircepatsampai@gmail.com"/>
    <s v="MYIB_ASSISTANT"/>
    <m/>
    <m/>
    <m/>
    <m/>
    <m/>
    <m/>
    <m/>
    <m/>
    <s v="Management Janji"/>
    <s v="2026-10-06 15:00:00 | Nama :IBU NOZOMI No HP :08818622690 No Alternatif : M Janji : 06/10/2026 Jam Pasang : Pagi NoteÃ‚Â :  Hubungi terlebih dahulu sebelum ke lokasi"/>
    <s v="FCC"/>
    <d v="2026-05-10T14:25:44"/>
    <d v="2026-10-06T15:00:00"/>
    <m/>
    <s v="REVOKE"/>
    <s v="KEBALEN"/>
    <s v="NO ADDON"/>
    <m/>
    <s v="Follow Up Revoke Completed, New Order ID : SC1002626728"/>
    <s v="HSI Bisnis Promo Hari Pelanggan Nasional PSB 70% - 300 Mbps"/>
    <s v="INDIBIZ"/>
    <m/>
    <m/>
    <d v="2026-10-06T15:00:00"/>
    <s v="2026-10-06 15:00:00 | Nama :IBU NOZOMI No HP :08818622690 No Alternatif : M Janji : 06/10/2026 Jam Pasang : Pagi NoteÃ‚Â :  Hubungi terlebih dahulu sebelum ke lokasi"/>
    <m/>
    <m/>
    <m/>
    <e v="#NUM!"/>
    <e v="#NUM!"/>
    <x v="1"/>
    <x v="13"/>
  </r>
  <r>
    <n v="594"/>
    <n v="1002624121"/>
    <n v="3"/>
    <x v="3"/>
    <n v="5"/>
    <s v="SBY UTARA"/>
    <s v="TANDES"/>
    <s v="KLN"/>
    <s v="REG"/>
    <s v="AO"/>
    <s v="NEW SALES"/>
    <s v="1P INET"/>
    <s v="102 | FOLLOW UP COMPLETED"/>
    <s v="RBS-Regional 3"/>
    <d v="2026-10-06T12:01:35"/>
    <d v="2026-10-07T14:33:11"/>
    <n v="69404958"/>
    <m/>
    <n v="152418251446"/>
    <s v="PT. NUSA PRIMA MOTOR"/>
    <s v="ODP-TDS-FFB/11 FFB/D02/11.01"/>
    <s v="WO065847494"/>
    <m/>
    <m/>
    <m/>
    <n v="112.6944362"/>
    <n v="-7.2624921999999996"/>
    <s v="|MC20057|MYIA-013992789781/POI/Ivanka Kevin Alfana/089681012977/ivankakevin21@gmail.com"/>
    <s v="MYIB_ASSISTANT"/>
    <m/>
    <m/>
    <m/>
    <m/>
    <m/>
    <m/>
    <m/>
    <m/>
    <s v="Management Janji"/>
    <s v="2026-10-08 08:00:00 | Nama PIC:  bu ivanka No HP: 089681012977 Alt: Tanggal: 8/10/2026 Jam Pasang: Pagi Note: Hubungi sebelum ke lokasi, terimakasih.  "/>
    <s v="FCC"/>
    <d v="2026-06-10T12:25:39"/>
    <d v="2026-10-08T08:00:00"/>
    <m/>
    <s v="REVOKE"/>
    <s v="KEBALEN"/>
    <s v="NO ADDON"/>
    <m/>
    <s v="Follow Up Revoke Completed, New Order ID : SC1002626378"/>
    <s v="HSI Bisnis Basic Promo Hari Pelanggan Nasional PSB 70% - 50 Mbps"/>
    <s v="INDIBIZ"/>
    <m/>
    <m/>
    <d v="2026-10-08T08:00:00"/>
    <s v="2026-10-08 08:00:00 | Nama PIC:  bu ivanka No HP: 089681012977 Alt: Tanggal: 8/10/2026 Jam Pasang: Pagi Note: Hubungi sebelum ke lokasi, terimakasih.  "/>
    <m/>
    <m/>
    <m/>
    <e v="#NUM!"/>
    <e v="#NUM!"/>
    <x v="1"/>
    <x v="13"/>
  </r>
  <r>
    <n v="595"/>
    <n v="1002638320"/>
    <n v="3"/>
    <x v="3"/>
    <n v="5"/>
    <s v="SBY UTARA"/>
    <s v="TANDES"/>
    <s v="KLN"/>
    <s v="REG"/>
    <s v="AO"/>
    <s v="NEW SALES"/>
    <m/>
    <s v="QC MIA - INVALID QUALITY CONTROL MIA"/>
    <s v="RBS-Regional 3"/>
    <d v="2026-10-15T12:08:20"/>
    <d v="2026-10-15T12:40:59"/>
    <n v="69410750"/>
    <m/>
    <n v="152418250568"/>
    <s v="WIBOWO LINTAS LOGISTIK"/>
    <s v="ODP-TDS-FKV/21"/>
    <m/>
    <m/>
    <m/>
    <m/>
    <n v="112.66449930244301"/>
    <n v="-7.2273833265910801"/>
    <s v="|MN00889|/WIBOWO LINTAS LOGISTIK/HALIM PERDANA KUSUMAH/0895324247978/halimpk238@gmaio.com/HSI Bisnis Promo HUT Telkom (1:1) 50 Mbps (Rp 355.000) PSB Rp 150.000/"/>
    <s v="Sales Force DBS"/>
    <m/>
    <m/>
    <m/>
    <m/>
    <m/>
    <m/>
    <m/>
    <m/>
    <m/>
    <m/>
    <m/>
    <s v="15-10-2026 12:10:11"/>
    <m/>
    <m/>
    <s v="QC1"/>
    <s v="KEBALEN"/>
    <s v="NO ADDON"/>
    <m/>
    <s v="QC MIA - INVALID QUALITY CONTROL MIA - Upload Kartu Identitas Tidak Sesuai - 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3"/>
  </r>
  <r>
    <n v="596"/>
    <n v="1002625509"/>
    <n v="3"/>
    <x v="3"/>
    <n v="5"/>
    <s v="SBY UTARA"/>
    <s v="TANDES"/>
    <s v="KLN"/>
    <s v="REG"/>
    <s v="AO"/>
    <s v="NEW SALES"/>
    <s v="1P INET"/>
    <s v="CANCEL COMPLETED"/>
    <s v="RBS-Regional 3"/>
    <d v="2026-10-07T09:52:41"/>
    <d v="2026-10-10T21:50:18"/>
    <n v="69405525"/>
    <m/>
    <n v="152418251622"/>
    <s v="TOKO FATAHILLAH"/>
    <s v="ODP-TDS-FKV/15 FKV/D02/15.01"/>
    <s v="WO065910218"/>
    <m/>
    <m/>
    <m/>
    <n v="112.6633009"/>
    <n v="-7.2300964999999904"/>
    <s v="|MN00086|MYIA-022391783626/POI/FATAHILLAH /082264809331/maskaboll087@gmail.com"/>
    <s v="MYIB_ASSISTANT"/>
    <m/>
    <m/>
    <m/>
    <m/>
    <m/>
    <m/>
    <m/>
    <m/>
    <s v="Management Janji"/>
    <s v="2026-10-11 08:00:00 | Nama PIC : FATAHILLAH No HP : 082264809331 Alt :  M Janji : 11/09/2026 Jam Pasang : 08.00  - 13:00  NoteÃ‚Â :  hubungi terlebih dahulu sebelum ke lokasi, terima kasih."/>
    <s v="FCC"/>
    <d v="2026-07-10T09:55:18"/>
    <d v="2026-10-11T08:00:00"/>
    <m/>
    <s v="CANCEL"/>
    <s v="KEBALEN"/>
    <s v="OCA"/>
    <m/>
    <s v="Cancel Completed"/>
    <s v="HSI Bisnis Basic Bundling OCA Breach Checker Promo H2 2026 PSB 70% - 150 Mbps"/>
    <s v="INDIBIZ"/>
    <m/>
    <s v="Cancel Completed"/>
    <d v="2026-10-11T08:00:00"/>
    <s v="2026-10-11 08:00:00 | Nama PIC : FATAHILLAH No HP : 082264809331 Alt :  M Janji : 11/09/2026 Jam Pasang : 08.00  - 13:00  NoteÃ‚Â :  hubungi terlebih dahulu sebelum ke lokasi, terima kasih."/>
    <m/>
    <m/>
    <m/>
    <e v="#NUM!"/>
    <e v="#NUM!"/>
    <x v="1"/>
    <x v="13"/>
  </r>
  <r>
    <n v="597"/>
    <n v="1002618729"/>
    <n v="3"/>
    <x v="3"/>
    <n v="5"/>
    <s v="SBY UTARA"/>
    <s v="MANYAR"/>
    <s v="MGO"/>
    <s v="REG"/>
    <s v="AO"/>
    <s v="NEW SALES"/>
    <s v="1P INET"/>
    <s v="Completed (PS)"/>
    <s v="RBS-Regional 3"/>
    <d v="2026-10-01T17:28:34"/>
    <d v="2026-10-02T14:00:13"/>
    <n v="69402647"/>
    <m/>
    <n v="152413167912"/>
    <s v="SD MUHAMMADIYAH 20 (Guru Bidang)"/>
    <s v="ODP-DMO-FQJ/40 FQJ/D03/40.01"/>
    <s v="WO065521820"/>
    <m/>
    <m/>
    <m/>
    <n v="112.7226948"/>
    <n v="-7.2545115999999998"/>
    <s v="MD|MYDB-20261001270126|DN00001/MN02094|SD MUHAMMADIYAH 20 (Guru Bidang)|0081232101488"/>
    <s v="MYDIGIBIZPARTNER"/>
    <m/>
    <m/>
    <m/>
    <m/>
    <m/>
    <m/>
    <m/>
    <m/>
    <s v="Management Janji"/>
    <s v="2026-10-03 15:00:00 | Jam pemasangan : 12.00 Info Tambahan : Hubungi pelanggan dulu sebelum ke lokasi terimakasih "/>
    <s v="FCC"/>
    <d v="2026-01-10T17:40:21"/>
    <d v="2026-10-03T15:00:00"/>
    <m/>
    <s v="PS"/>
    <s v="MERGOYOSO"/>
    <s v="NO ADDON"/>
    <n v="20261002"/>
    <s v="Completed"/>
    <s v="HSI Bisnis Promo Hari Pelanggan Nasional PSB 70% - 50 Mbps"/>
    <s v="INDIBIZ"/>
    <m/>
    <m/>
    <d v="2026-10-03T15:00:00"/>
    <s v="2026-10-03 15:00:00 | Jam pemasangan : 12.00 Info Tambahan : Hubungi pelanggan dulu sebelum ke lokasi terimakasih "/>
    <n v="2026"/>
    <n v="10"/>
    <n v="2"/>
    <d v="2026-10-02T00:00:00"/>
    <n v="-1.625"/>
    <x v="0"/>
    <x v="14"/>
  </r>
  <r>
    <n v="598"/>
    <n v="1002618465"/>
    <n v="3"/>
    <x v="3"/>
    <n v="5"/>
    <s v="SBY UTARA"/>
    <s v="MANYAR"/>
    <s v="MGO"/>
    <s v="REG"/>
    <s v="AO"/>
    <s v="NEW SALES"/>
    <s v="2P INET + VOICE"/>
    <s v="Completed (PS)"/>
    <s v="RBS-Regional 3"/>
    <d v="2026-10-01T15:52:40"/>
    <d v="2026-10-03T11:38:55"/>
    <n v="69402542"/>
    <n v="3135979326"/>
    <n v="152413168369"/>
    <s v="PT SAMUDERA JAYA KUSUMA"/>
    <s v="ODP-DMO-FST/08 FST/D01/08.01"/>
    <s v="WO065511533"/>
    <m/>
    <m/>
    <m/>
    <n v="112.7425585"/>
    <n v="-7.2719299999999896"/>
    <s v="|MN02280|MYIA-005206776408/POI/IRFANSYAH/082299100819/irvan@samuderajayakusuma.com"/>
    <s v="MYIB_ASSISTANT"/>
    <m/>
    <m/>
    <m/>
    <m/>
    <m/>
    <m/>
    <m/>
    <m/>
    <s v="Management Janji"/>
    <s v="2026-10-03 15:00:00 | Tanggal: 2/10/2026 Jam Pasang: 08.00 - 12.00 Note: Hubungi sebelum ke lokasi, terimakasih. "/>
    <s v="FCC"/>
    <d v="2026-01-10T16:39:58"/>
    <d v="2026-10-03T15:00:00"/>
    <m/>
    <s v="PS"/>
    <s v="MERGOYOSO"/>
    <s v="NO ADDON"/>
    <n v="20261003"/>
    <s v="Completed"/>
    <s v="HSI Bisnis Bundling Phone PSB 70% - Free 800 Menit - 50 Mbps"/>
    <s v="INDIBIZ"/>
    <m/>
    <m/>
    <d v="2026-10-03T15:00:00"/>
    <s v="2026-10-03 15:00:00 | Tanggal: 2/10/2026 Jam Pasang: 08.00 - 12.00 Note: Hubungi sebelum ke lokasi, terimakasih. "/>
    <n v="2026"/>
    <n v="10"/>
    <n v="3"/>
    <d v="2026-10-03T00:00:00"/>
    <n v="-0.625"/>
    <x v="0"/>
    <x v="14"/>
  </r>
  <r>
    <n v="599"/>
    <n v="1002619627"/>
    <n v="3"/>
    <x v="3"/>
    <n v="5"/>
    <s v="SBY UTARA"/>
    <s v="MANYAR"/>
    <s v="MGO"/>
    <s v="REG"/>
    <s v="AO"/>
    <s v="NEW SALES"/>
    <s v="2P INET + VOICE"/>
    <s v="Completed (PS)"/>
    <s v="RBS-Regional 3"/>
    <d v="2026-10-02T11:55:34"/>
    <d v="2026-10-03T18:30:54"/>
    <n v="69402996"/>
    <n v="3135979339"/>
    <n v="152413168384"/>
    <s v="PT. WILL CORP INDONESIA"/>
    <s v="ODP-DMO-FMP/21 FMP/D03/21.01"/>
    <s v="WO065565826"/>
    <m/>
    <m/>
    <m/>
    <n v="112.74776079999999"/>
    <n v="-7.265269"/>
    <s v="|MN00109|MYIA-056569242302/POI/NURKHAMID/085173306144/khamidn688@gmail.com"/>
    <s v="MYIB_ASSISTANT"/>
    <m/>
    <m/>
    <m/>
    <m/>
    <m/>
    <m/>
    <m/>
    <m/>
    <s v="Management Janji"/>
    <s v="2026-10-03 11:00:00 | Jam pemasangan : 12.00 Info Tambahan : Hubungi pelanggan dulu sebelum ke lokasi terimakasih "/>
    <s v="FCC"/>
    <d v="2026-02-10T12:10:44"/>
    <d v="2026-10-03T11:00:00"/>
    <m/>
    <s v="PS"/>
    <s v="MERGOYOSO"/>
    <s v="NO ADDON"/>
    <n v="20261003"/>
    <s v="Completed"/>
    <s v="HSI Bisnis Bundling Phone PSB 70% - Free 800 Menit Promo - 100 Mbps"/>
    <s v="INDIBIZ"/>
    <m/>
    <m/>
    <d v="2026-10-03T11:00:00"/>
    <s v="2026-10-03 11:00:00 | Jam pemasangan : 12.00 Info Tambahan : Hubungi pelanggan dulu sebelum ke lokasi terimakasih "/>
    <n v="2026"/>
    <n v="10"/>
    <n v="3"/>
    <d v="2026-10-03T00:00:00"/>
    <n v="-0.45833333333575865"/>
    <x v="0"/>
    <x v="14"/>
  </r>
  <r>
    <n v="600"/>
    <n v="1002620233"/>
    <n v="3"/>
    <x v="3"/>
    <n v="5"/>
    <s v="SBY UTARA"/>
    <s v="MANYAR"/>
    <s v="MGO"/>
    <s v="REG"/>
    <s v="AO"/>
    <s v="NEW SALES"/>
    <m/>
    <s v="Completed (PS)"/>
    <s v="RBS-Regional 3"/>
    <d v="2026-10-02T15:23:39"/>
    <d v="2026-10-02T18:27:26"/>
    <n v="69395233"/>
    <m/>
    <n v="152413168387"/>
    <s v="Maju HardWare Xiaomi WTC Surabaya"/>
    <s v="ODP-DMO-FTB/18"/>
    <s v="WO065591861"/>
    <m/>
    <m/>
    <m/>
    <n v="112.747718085744"/>
    <n v="-7.2627766292953"/>
    <s v="MD|MYID-4042609210004|RBIZsanbiz|XIAOMI WTC SURABAYA|085735553535"/>
    <s v="Sales Force DBS"/>
    <m/>
    <m/>
    <m/>
    <m/>
    <m/>
    <m/>
    <m/>
    <m/>
    <s v="Management Janji"/>
    <s v="2026-09-23 15:00:00 | Waktu pemasnagan : 22 September 2026  Jam pemasangan : 08.00 - 12.00  Mohon hubungi pelanggan sebelum ke lokasi   Terima kasih"/>
    <s v="FCC"/>
    <d v="2026-02-10T15:40:15"/>
    <m/>
    <m/>
    <s v="PS"/>
    <s v="MERGOYOSO"/>
    <s v="NO ADDON"/>
    <n v="2026100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2T07:00:00"/>
    <s v="2026-09-23 15:00:00 | Waktu pemasnagan : 22 September 2026  Jam pemasangan : 08.00 - 12.00  Mohon hubungi pelanggan sebelum ke lokasi   Terima kasih"/>
    <n v="2026"/>
    <n v="10"/>
    <n v="2"/>
    <d v="2026-10-02T00:00:00"/>
    <n v="-0.29166666666424135"/>
    <x v="0"/>
    <x v="14"/>
  </r>
  <r>
    <n v="601"/>
    <n v="1002621148"/>
    <n v="3"/>
    <x v="3"/>
    <n v="5"/>
    <s v="SBY UTARA"/>
    <s v="MANYAR"/>
    <s v="MGO"/>
    <s v="REG"/>
    <s v="AO"/>
    <s v="NEW SALES"/>
    <m/>
    <s v="Completed (PS)"/>
    <s v="RBS-Regional 3"/>
    <d v="2026-10-03T17:04:17"/>
    <d v="2026-10-03T20:21:54"/>
    <n v="69401938"/>
    <m/>
    <n v="152413167953"/>
    <s v="seiko outlet plaza surabaya"/>
    <s v="ODP-DMO-FSY/11"/>
    <s v="WO065670906"/>
    <m/>
    <m/>
    <m/>
    <n v="112.74822399999999"/>
    <n v="-7.2646689999999996"/>
    <s v="|MN02749|MYIA-027844725771/POI/danuh satriyo wicaksono/088901921204/seikooutletdelta@gmail.com"/>
    <s v="Sales Force DBS"/>
    <m/>
    <m/>
    <m/>
    <m/>
    <m/>
    <m/>
    <m/>
    <m/>
    <s v="Management Janji"/>
    <s v="2026-10-02 15:00:00 | Tanggal : 1 Oktober 2026  Jam : pagi siang  Hubungi pelanggan sebelum ke lokasi "/>
    <s v="FCC"/>
    <d v="2026-03-10T17:25:31"/>
    <m/>
    <m/>
    <s v="PS"/>
    <s v="MERGOYOSO"/>
    <s v="NO ADDON"/>
    <n v="202610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7:00:00"/>
    <s v="2026-10-02 15:00:00 | Tanggal : 1 Oktober 2026  Jam : pagi siang  Hubungi pelanggan sebelum ke lokasi "/>
    <n v="2026"/>
    <n v="10"/>
    <n v="3"/>
    <d v="2026-10-03T00:00:00"/>
    <n v="-0.29166666666424135"/>
    <x v="0"/>
    <x v="14"/>
  </r>
  <r>
    <n v="602"/>
    <n v="1002621509"/>
    <n v="3"/>
    <x v="3"/>
    <n v="5"/>
    <s v="SBY UTARA"/>
    <s v="MANYAR"/>
    <s v="MGO"/>
    <s v="REG"/>
    <s v="AO"/>
    <s v="NEW SALES"/>
    <s v="1P INET"/>
    <s v="Completed (PS)"/>
    <s v="RBS-Regional 3"/>
    <d v="2026-10-04T18:46:40"/>
    <d v="2026-10-06T16:22:53"/>
    <n v="69403981"/>
    <m/>
    <n v="152413168417"/>
    <s v="GoodRent"/>
    <s v="ODP-MGO-FAB/03 FAB/D03/03.01"/>
    <s v="WO065724818"/>
    <m/>
    <m/>
    <m/>
    <n v="112.7462754"/>
    <n v="-7.2643184999999999"/>
    <s v="|MN02280|MYIA-070466604174/POI/BERTRAND/082153936851/trent15926@gmail.com"/>
    <s v="MYIB_ASSISTANT"/>
    <m/>
    <m/>
    <m/>
    <m/>
    <m/>
    <m/>
    <m/>
    <m/>
    <s v="Management Janji"/>
    <s v="2026-10-06 08:00:00 | Nama : BP BERTRAND No Hp : 082153936851 No Alt :  Tgl Pemasangan : 05 Oktober 2026 Interval : SIANG Note : Hubungi pelanggan terlebih dahulu"/>
    <s v="FCC"/>
    <d v="2026-04-10T18:54:56"/>
    <d v="2026-10-06T08:00:00"/>
    <m/>
    <s v="PS"/>
    <s v="MERGOYOSO"/>
    <s v="NO ADDON"/>
    <n v="20261006"/>
    <s v="Completed"/>
    <s v="HSI Bisnis Promo Hari Pelanggan Nasional PSB 70% - 300 Mbps"/>
    <s v="INDIBIZ"/>
    <m/>
    <m/>
    <d v="2026-10-06T08:00:00"/>
    <s v="2026-10-06 08:00:00 | Nama : BP BERTRAND No Hp : 082153936851 No Alt :  Tgl Pemasangan : 05 Oktober 2026 Interval : SIANG Note : Hubungi pelanggan terlebih dahulu"/>
    <n v="2026"/>
    <n v="10"/>
    <n v="6"/>
    <d v="2026-10-06T00:00:00"/>
    <n v="-0.33333333333575865"/>
    <x v="0"/>
    <x v="14"/>
  </r>
  <r>
    <n v="603"/>
    <n v="1002621695"/>
    <n v="3"/>
    <x v="3"/>
    <n v="5"/>
    <s v="SBY UTARA"/>
    <s v="MANYAR"/>
    <s v="MGO"/>
    <s v="REG"/>
    <s v="AO"/>
    <s v="NEW SALES"/>
    <m/>
    <s v="Completed (PS)"/>
    <s v="RBS-Regional 3"/>
    <d v="2026-10-05T09:13:17"/>
    <d v="2026-10-05T10:07:36"/>
    <n v="69399915"/>
    <n v="3135979324"/>
    <n v="152413168426"/>
    <s v="PUSAT EMAS"/>
    <s v="ODP-DMO-FSY/17"/>
    <s v="WO065740590"/>
    <m/>
    <m/>
    <m/>
    <n v="112.748825"/>
    <n v="-7.2652169999999998"/>
    <s v="AMRBS;402409;AMEX;DODOD HERMANU;RBS-3;SURAMADU;PSB;PUSAT EMAS;081119807105;pusatemasirgi@gmail.com;HSI Bisnis + Phone 800 Menit (1:1) 50 Mbps (Rp 479.000) PSB Rp 150.000;M. Irgi Munggaran;Plaza Surabaya lantai 1 SC 064 Jl. Pemuda No.33-37, Embong Kaliasin"/>
    <s v="Amex"/>
    <m/>
    <m/>
    <m/>
    <m/>
    <m/>
    <m/>
    <m/>
    <m/>
    <s v="Management Janji"/>
    <s v="2026-09-30 08:00:00|Tanggal pemasangan : 29 SEPTEMBER JULI 2026  Jam pemasangan : pagi/siang  Info Tambahan : Hubungi pelanggan dulu sebelum ke lokasi  terima kasih|40010577|MYDITA"/>
    <s v="FCC"/>
    <d v="2026-05-10T09:25:13"/>
    <m/>
    <m/>
    <s v="PS"/>
    <s v="MERGOYOSO"/>
    <s v="NO ADDON"/>
    <n v="20261005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5T07:00:00"/>
    <s v="2026-09-30 08:00:00|Tanggal pemasangan : 29 SEPTEMBER JULI 2026  Jam pemasangan : pagi/siang  Info Tambahan : Hubungi pelanggan dulu sebelum ke lokasi  terima kasih|40010577|MYDITA"/>
    <n v="2026"/>
    <n v="10"/>
    <n v="5"/>
    <d v="2026-10-05T00:00:00"/>
    <n v="-0.29166666666424135"/>
    <x v="0"/>
    <x v="14"/>
  </r>
  <r>
    <n v="604"/>
    <n v="1002636881"/>
    <n v="3"/>
    <x v="3"/>
    <n v="5"/>
    <s v="SBY UTARA"/>
    <s v="MANYAR"/>
    <s v="MGO"/>
    <s v="REG"/>
    <s v="AO"/>
    <s v="NEW SALES"/>
    <s v="1P INET"/>
    <s v="Completed (PS)"/>
    <s v="RBS-Regional 3"/>
    <d v="2026-10-14T14:04:40"/>
    <d v="2026-10-14T18:34:07"/>
    <n v="69410189"/>
    <m/>
    <n v="152413168543"/>
    <s v="PT. KALOG EXPRESS"/>
    <s v="ODP-DMO-FME/51 FME/D04/51.01"/>
    <s v="WO066409359"/>
    <m/>
    <m/>
    <m/>
    <n v="112.730891"/>
    <n v="-7.2485876999999999"/>
    <s v="MD|MYDB-20261014270752|DN00001/MN02093|PT. KALOG EXPRESS|08988330788"/>
    <s v="MYDIGIBIZPARTNER"/>
    <m/>
    <m/>
    <m/>
    <m/>
    <m/>
    <m/>
    <m/>
    <m/>
    <s v="Management Janji"/>
    <s v="2026-10-15 11:00:00 | Tanggal Pemasangan : 15 Oktober 2026 Jam Pemasangan : 08:00 15:00 Info Tambahan : Hubungi pelanggan dulu sebelum ke lokasi terimakasih"/>
    <s v="FCC"/>
    <s v="14-10-2026 14:09:57"/>
    <d v="2026-10-15T11:00:00"/>
    <m/>
    <s v="PS"/>
    <s v="MERGOYOSO"/>
    <s v="NO ADDON"/>
    <n v="20261014"/>
    <s v="Completed"/>
    <s v="HSI Bisnis Basic Promo Hari Pelanggan Nasional PSB 70% - 75 Mbps"/>
    <s v="INDIBIZ"/>
    <m/>
    <m/>
    <d v="2026-10-15T11:00:00"/>
    <s v="2026-10-15 11:00:00 | Tanggal Pemasangan : 15 Oktober 2026 Jam Pemasangan : 08:00 15:00 Info Tambahan : Hubungi pelanggan dulu sebelum ke lokasi terimakasih"/>
    <n v="2026"/>
    <n v="10"/>
    <n v="14"/>
    <d v="2026-10-14T00:00:00"/>
    <n v="-1.4583333333357587"/>
    <x v="0"/>
    <x v="14"/>
  </r>
  <r>
    <n v="605"/>
    <n v="1002636995"/>
    <n v="3"/>
    <x v="3"/>
    <n v="5"/>
    <s v="SBY UTARA"/>
    <s v="MANYAR"/>
    <s v="MGO"/>
    <s v="REG"/>
    <s v="AO"/>
    <s v="NEW SALES"/>
    <s v="1P INET"/>
    <s v="Completed (PS)"/>
    <s v="RBS-Regional 3"/>
    <d v="2026-10-14T14:40:40"/>
    <d v="2026-10-15T13:33:37"/>
    <n v="69410210"/>
    <m/>
    <n v="152413168544"/>
    <s v="PT SUMBER SELAMAT"/>
    <s v="ODP-DMO-FQA/47 FQA/D04/47.01"/>
    <s v="WO066413408"/>
    <m/>
    <m/>
    <m/>
    <n v="112.738052"/>
    <n v="-7.2505300000000004"/>
    <s v="MD|MYDB-20261014270737|DN00001/MN00086|PT SUMBER SELAMAT|08123036897"/>
    <s v="MYDIGIBIZPARTNER"/>
    <m/>
    <m/>
    <m/>
    <m/>
    <m/>
    <m/>
    <m/>
    <m/>
    <s v="Management Janji"/>
    <s v="2026-10-15 11:00:00 | Jam pemasangan : 08.00 - 12.00 Waktu pemasangan : 15 oktober 2026 Info Tambahan : Hubungi pelanggan dulu sebelum ke lokasi terimakasih"/>
    <s v="FCC"/>
    <s v="14-10-2026 14:54:54"/>
    <d v="2026-10-15T11:00:00"/>
    <m/>
    <s v="PS"/>
    <s v="MERGOYOSO"/>
    <s v="NO ADDON"/>
    <n v="20261015"/>
    <s v="Completed"/>
    <s v="HSI Bisnis Basic Promo Hari Pelanggan Nasional PSB 70% - 75 Mbps"/>
    <s v="INDIBIZ"/>
    <m/>
    <m/>
    <d v="2026-10-15T11:00:00"/>
    <s v="2026-10-15 11:00:00 | Jam pemasangan : 08.00 - 12.00 Waktu pemasangan : 15 oktober 2026 Info Tambahan : Hubungi pelanggan dulu sebelum ke lokasi terimakasih"/>
    <n v="2026"/>
    <n v="10"/>
    <n v="15"/>
    <d v="2026-10-15T00:00:00"/>
    <n v="-0.45833333333575865"/>
    <x v="0"/>
    <x v="14"/>
  </r>
  <r>
    <n v="606"/>
    <n v="1002638441"/>
    <n v="3"/>
    <x v="3"/>
    <n v="5"/>
    <s v="SBY UTARA"/>
    <s v="MANYAR"/>
    <s v="MGO"/>
    <s v="REG"/>
    <s v="AO"/>
    <s v="NEW SALES"/>
    <s v="1P INET"/>
    <s v="Completed (PS)"/>
    <s v="RBS-Regional 3"/>
    <d v="2026-10-15T13:19:41"/>
    <d v="2026-10-15T20:14:53"/>
    <n v="69410800"/>
    <m/>
    <n v="152413168567"/>
    <s v="WARKOP RB COFFEE"/>
    <s v="ODP-DMO-FBM/06 FBM/D01/06.01"/>
    <s v="WO066474715"/>
    <m/>
    <m/>
    <m/>
    <n v="112.72574"/>
    <n v="-7.2572640000000002"/>
    <s v="|MN01982|MYIA-088123161766/POI/M.Rofi&amp; 39;i/08213331635/hasanbasri92802@gmail.com"/>
    <s v="MYIB_ASSISTANT"/>
    <m/>
    <m/>
    <m/>
    <m/>
    <m/>
    <m/>
    <m/>
    <m/>
    <s v="Management Janji"/>
    <s v="2026-10-17 08:00:00 | Tanggal pemasangan : 17 OKTOBER 2026 Jam pemasangan : pagi/siang Info Tambahan : Hubungi pelanggan dulu sebelum ke lokasi terima kasih"/>
    <s v="FCC"/>
    <s v="15-10-2026 13:25:34"/>
    <d v="2026-10-17T08:00:00"/>
    <m/>
    <s v="PS"/>
    <s v="MERGOYOSO"/>
    <s v="NO ADDON"/>
    <n v="20261015"/>
    <s v="Completed"/>
    <s v="HSI Bisnis Promo Hari Pelanggan Nasional PSB 70% - 100 Mbps"/>
    <s v="INDIBIZ"/>
    <m/>
    <m/>
    <d v="2026-10-17T08:00:00"/>
    <s v="2026-10-17 08:00:00 | Tanggal pemasangan : 17 OKTOBER 2026 Jam pemasangan : pagi/siang Info Tambahan : Hubungi pelanggan dulu sebelum ke lokasi terima kasih"/>
    <n v="2026"/>
    <n v="10"/>
    <n v="15"/>
    <d v="2026-10-15T00:00:00"/>
    <n v="-2.3333333333357587"/>
    <x v="0"/>
    <x v="14"/>
  </r>
  <r>
    <n v="607"/>
    <n v="1002616819"/>
    <n v="3"/>
    <x v="3"/>
    <n v="5"/>
    <s v="SBY UTARA"/>
    <s v="MANYAR"/>
    <s v="MGO"/>
    <s v="REG"/>
    <s v="AO"/>
    <s v="NEW SALES"/>
    <s v="1P INET"/>
    <s v="102 | FOLLOW UP COMPLETED"/>
    <s v="RBS-Regional 3"/>
    <d v="2026-10-01T07:17:34"/>
    <d v="2026-10-02T13:29:01"/>
    <n v="69401978"/>
    <m/>
    <n v="152413168350"/>
    <s v="PT. Infinity Global Energy"/>
    <s v="ODP-DMO-FQA/43 FQA/D04/43.01"/>
    <s v="WO065455723"/>
    <m/>
    <m/>
    <m/>
    <n v="112.7381486"/>
    <n v="-7.2487031999999996"/>
    <s v="|MN02627|MYIA-033965943039/POI/ROEDY SOEMARTONO/08213331539/infinityenergy.id@gmail.com"/>
    <s v="MYIB_ASSISTANT"/>
    <m/>
    <m/>
    <m/>
    <m/>
    <m/>
    <m/>
    <m/>
    <m/>
    <s v="Management Janji"/>
    <s v="2026-10-02 08:00:00 | Nama PIC : Roedy No HP : 08213331539 Alt :  M Janji : 02/10/2026 Jam Pasang : 08.00 - 13:00  NoteÃ‚Â :  hubungi terlebih dahulu sebelum kelokasi"/>
    <s v="FCC"/>
    <d v="2026-01-10T07:40:28"/>
    <d v="2026-10-02T08:00:00"/>
    <s v="Kendala Pelanggan"/>
    <s v="REVOKE"/>
    <s v="MERGOYOSO"/>
    <s v="OCA"/>
    <m/>
    <s v="Follow Up Revoke Completed, New Order ID : SC1002619781"/>
    <s v="HSI Bisnis Bundling OCA Breach Checker Promo H2 2026 PSB 70% - 75 Mbps"/>
    <s v="INDIBIZ"/>
    <m/>
    <m/>
    <d v="2026-10-02T08:00:00"/>
    <s v="2026-10-02 08:00:00 | Nama PIC : Roedy No HP : 08213331539 Alt :  M Janji : 02/10/2026 Jam Pasang : 08.00 - 13:00  NoteÃ‚Â :  hubungi terlebih dahulu sebelum kelokasi"/>
    <m/>
    <m/>
    <m/>
    <e v="#NUM!"/>
    <e v="#NUM!"/>
    <x v="1"/>
    <x v="14"/>
  </r>
  <r>
    <n v="608"/>
    <n v="1002625298"/>
    <n v="3"/>
    <x v="3"/>
    <n v="5"/>
    <s v="SBY UTARA"/>
    <s v="MANYAR"/>
    <s v="MGO"/>
    <s v="REG"/>
    <s v="AO"/>
    <s v="NEW SALES"/>
    <m/>
    <s v="102 | FOLLOW UP COMPLETED"/>
    <s v="RBS-Regional 3"/>
    <d v="2026-10-07T08:33:01"/>
    <d v="2026-10-15T17:52:58"/>
    <n v="69405451"/>
    <m/>
    <n v="152413168460"/>
    <s v="PT PIONIR PEMOEDA BERDIKARA"/>
    <s v="ODP-MGO-FHA/08"/>
    <s v="WO065943915"/>
    <m/>
    <m/>
    <m/>
    <n v="112.74216269999999"/>
    <n v="-7.2430228000000003"/>
    <s v="AMRBS;940137;AM;ISTIHAMIN FITRIYAH;RBS-3;SURAMADU;PSB;PT PIONIR PEMOEDA BERDIKARA;JAFARDHAN;081284565457;finance@photomaticsgroup.com;HSI Basic Promo HUT Telkom (1:2) 75 Mbps (Rp 365.000) PSB Rp 150.000;"/>
    <s v="Account Manager"/>
    <m/>
    <m/>
    <m/>
    <m/>
    <m/>
    <m/>
    <m/>
    <m/>
    <s v="Management Janji"/>
    <s v="2026-10-10 08:00:00|Nama :BAPA JAFAR No HP :081284565457 No Alternatif : M Janji : 10/10/2026 Jam Pasang : Pagi NoteÃ‚Â :  Hubungi terlebih dahulu sebelum ke lokasi|40951378|MYDITA"/>
    <s v="FCC"/>
    <d v="2026-07-10T09:25:32"/>
    <d v="2026-10-10T08:00:00"/>
    <m/>
    <s v="REVOKE"/>
    <s v="MERGOYOSO"/>
    <s v="NO ADDON"/>
    <m/>
    <s v="Follow Up Revoke Completed, New Order ID : SC100263918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Nama :BAPA JAFAR No HP :081284565457 No Alternatif : M Janji : 10/10/2026 Jam Pasang : Pagi NoteÃ‚Â :  Hubungi terlebih dahulu sebelum ke lokasi|40951378|MYDITA"/>
    <m/>
    <m/>
    <m/>
    <e v="#NUM!"/>
    <e v="#NUM!"/>
    <x v="1"/>
    <x v="14"/>
  </r>
  <r>
    <n v="609"/>
    <n v="1002639184"/>
    <n v="3"/>
    <x v="3"/>
    <n v="5"/>
    <s v="SBY UTARA"/>
    <s v="MANYAR"/>
    <s v="MGO"/>
    <s v="REG"/>
    <s v="AO"/>
    <s v="NEW SALES"/>
    <m/>
    <s v="8 | OSS - PONR"/>
    <s v="RBS-Regional 3"/>
    <d v="2026-10-15T17:52:58"/>
    <d v="2026-10-15T18:28:54"/>
    <n v="69405451"/>
    <m/>
    <n v="152413168577"/>
    <s v="PT PIONIR PEMOEDA BERDIKARA"/>
    <s v="ODP-MGO-FHA/18"/>
    <s v="WO066504485"/>
    <m/>
    <m/>
    <m/>
    <n v="112.733652591705"/>
    <n v="-7.2561674290779701"/>
    <s v="AMRBS;940137;AM;ISTIHAMIN FITRIYAH;RBS-3;SURAMADU;PSB;PT PIONIR PEMOEDA BERDIKARA;JAFARDHAN;081284565457;finance@photomaticsgroup.com;HSI Basic Promo HUT Telkom (1:2) 75 Mbps (Rp 365.000) PSB Rp 150.000;"/>
    <s v="Account Manager"/>
    <m/>
    <m/>
    <m/>
    <m/>
    <m/>
    <m/>
    <m/>
    <m/>
    <s v="Management Janji"/>
    <s v="2026-10-10 08:00:00|Nama :BAPA JAFAR  No HP :081284565457  No Alternatif :  M Janji : 10/10/2026  Jam Pasang : Pagi  NoteÃ‚Â :  Hubungi terlebih dahulu sebelum ke lokasi|40951378|MYDITA"/>
    <s v="FCC"/>
    <s v="15-10-2026 17:55:15"/>
    <m/>
    <m/>
    <s v="ACT_COM"/>
    <s v="MERGOYOSO"/>
    <s v="NO ADDON"/>
    <m/>
    <s v="PONR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10-15T07:00:00"/>
    <s v="2026-10-10 08:00:00|Nama :BAPA JAFAR  No HP :081284565457  No Alternatif :  M Janji : 10/10/2026  Jam Pasang : Pagi  NoteÃ‚Â :  Hubungi terlebih dahulu sebelum ke lokasi|40951378|MYDITA"/>
    <m/>
    <m/>
    <m/>
    <e v="#NUM!"/>
    <e v="#NUM!"/>
    <x v="1"/>
    <x v="14"/>
  </r>
  <r>
    <n v="610"/>
    <n v="1002627494"/>
    <n v="3"/>
    <x v="3"/>
    <n v="5"/>
    <s v="SBY UTARA"/>
    <s v="MANYAR"/>
    <s v="MGO"/>
    <s v="REG"/>
    <s v="AO"/>
    <s v="NEW SALES"/>
    <m/>
    <s v="MIA - INVALID SURVEY"/>
    <s v="RBS-Regional 3"/>
    <d v="2026-10-08T11:25:14"/>
    <d v="2026-10-12T07:52:38"/>
    <n v="69406396"/>
    <m/>
    <n v="152413168473"/>
    <s v="DAUN LADA RESTO"/>
    <s v="ODP-MGO-FHA/01"/>
    <s v="WO066153518"/>
    <m/>
    <m/>
    <m/>
    <n v="112.73258539744501"/>
    <n v="-7.2543600356287703"/>
    <s v="AMRBS;940137;AM;ISTIHAMIN FITRIYAH;RBS-3;SURAMADU;PSB;MOCHAMMAD SEPTIAN EFFENDI;089515110563;Septiankertajaya@gmail.com;HSI Bisnis Promo HUT Telkom (1:1) 50 Mbps (Rp 355.000) PSB Rp 150.000;"/>
    <s v="Account Manager"/>
    <m/>
    <m/>
    <m/>
    <m/>
    <m/>
    <m/>
    <m/>
    <m/>
    <s v="Management Janji"/>
    <s v="2026-10-12 11:00:00|Nama PIC : Bp Septian No HP : 089515110563 No Alt : - M Janji : 12 Oktober  2026 Jam Pasang : Pagi / Siang Note : hubungi pelanggan jika ingin kelokasi |40951378|MYDITA"/>
    <s v="FCC"/>
    <d v="2026-08-10T11:40:36"/>
    <d v="2026-10-12T11:00:00"/>
    <m/>
    <s v="SURVEY_NEW_MANJA"/>
    <s v="MERGOYOSO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11:00:00"/>
    <s v="2026-10-12 11:00:00|Nama PIC : Bp Septian No HP : 089515110563 No Alt : - M Janji : 12 Oktober  2026 Jam Pasang : Pagi / Siang Note : hubungi pelanggan jika ingin kelokasi |40951378|MYDITA"/>
    <m/>
    <m/>
    <m/>
    <e v="#NUM!"/>
    <e v="#NUM!"/>
    <x v="1"/>
    <x v="14"/>
  </r>
  <r>
    <n v="611"/>
    <n v="1002631448"/>
    <n v="3"/>
    <x v="3"/>
    <n v="5"/>
    <s v="SBY UTARA"/>
    <s v="MANYAR"/>
    <s v="MGO"/>
    <s v="REG"/>
    <s v="AO"/>
    <s v="NEW SALES"/>
    <s v="1P INET"/>
    <s v="MIA - INVALID SURVEY"/>
    <s v="RBS-Regional 3"/>
    <d v="2026-10-11T10:07:35"/>
    <d v="2026-10-13T08:36:49"/>
    <n v="69408131"/>
    <m/>
    <n v="152413168520"/>
    <s v="zafire reflexology"/>
    <s v="ODP-MGO-FAM/02 FAM/D05/01.02"/>
    <s v="WO066190615"/>
    <m/>
    <m/>
    <m/>
    <n v="112.7510156"/>
    <n v="-7.2614288999999896"/>
    <s v="|MN02280|MYIA-032499407654/POI/Dwi Mardiana Susilawati/081333332337/dwimardianazafire@gmail.com"/>
    <s v="MYIB_ASSISTANT"/>
    <m/>
    <m/>
    <m/>
    <m/>
    <m/>
    <m/>
    <m/>
    <m/>
    <s v="Management Janji"/>
    <s v="2026-10-13 11:00:00 | Tanggal pemasangan : 12 Oct 2026 Jam pemasangan : 12.00 Info Tambahan : Hubungi pelanggan dulu sebelum ke lokasi terima kasih."/>
    <s v="FCC"/>
    <d v="2026-11-10T10:25:11"/>
    <d v="2026-10-13T11:00:00"/>
    <m/>
    <s v="SURVEY_NEW_MANJA"/>
    <s v="MERGOYOSO"/>
    <s v="NO ADDON"/>
    <m/>
    <s v="MIE - INVALID SURVEY - Kendala Jalur/Rute Tarikan"/>
    <s v="HSI Bisnis Promo Hari Pelanggan Nasional PSB 70% - 100 Mbps Dual Band"/>
    <s v="INDIBIZ"/>
    <m/>
    <m/>
    <d v="2026-10-13T11:00:00"/>
    <s v="2026-10-13 11:00:00 | Tanggal pemasangan : 12 Oct 2026 Jam pemasangan : 12.00 Info Tambahan : Hubungi pelanggan dulu sebelum ke lokasi terima kasih."/>
    <m/>
    <m/>
    <m/>
    <e v="#NUM!"/>
    <e v="#NUM!"/>
    <x v="1"/>
    <x v="14"/>
  </r>
  <r>
    <n v="612"/>
    <n v="1002634167"/>
    <n v="3"/>
    <x v="3"/>
    <n v="5"/>
    <s v="SBY UTARA"/>
    <s v="MANYAR"/>
    <s v="MGO"/>
    <s v="REG"/>
    <s v="AO"/>
    <s v="NEW SALES"/>
    <m/>
    <s v="QC MIA - INVALID QUALITY CONTROL MIA"/>
    <s v="RBS-Regional 3"/>
    <d v="2026-10-13T09:29:03"/>
    <d v="2026-10-15T13:34:49"/>
    <n v="69409082"/>
    <m/>
    <n v="152413168526"/>
    <s v="MOCH ARIEF"/>
    <s v="ODP-MGO-FHA/01"/>
    <m/>
    <m/>
    <m/>
    <m/>
    <n v="112.73365259547499"/>
    <n v="-7.2550924936144803"/>
    <s v="AMRBS;940137;AM;ISTIHAMIN FITRI;RBS-3;SURAMADU;PSB;MOCH ARIEF-RESTAURAT HOUSE OF WOK ;HSI Bisnis Promo HUT Telkom (1:1) 50 Mbps (Rp 355.000) PSB Rp 150.000;081559680049 - 0895639015301;annakharisna315@gmail.com;MOCH ARIEF;BG JUNCTION MALL TENANT RESTAURAT"/>
    <s v="Account Manager"/>
    <m/>
    <m/>
    <m/>
    <m/>
    <m/>
    <m/>
    <m/>
    <m/>
    <m/>
    <m/>
    <m/>
    <s v="13-10-2026 09:40:36"/>
    <m/>
    <m/>
    <s v="QC1"/>
    <s v="MERGOYOSO"/>
    <s v="NO ADDON"/>
    <m/>
    <s v="QC MIA - INVALID QUALITY CONTROL MIA - Tidak Ada Lampiran Penunjang - 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  <x v="14"/>
  </r>
  <r>
    <n v="613"/>
    <n v="1002638566"/>
    <n v="3"/>
    <x v="3"/>
    <n v="5"/>
    <s v="SBY UTARA"/>
    <s v="MANYAR"/>
    <s v="MGO"/>
    <s v="REG"/>
    <s v="AO"/>
    <s v="NEW SALES"/>
    <s v="2P INET + VOICE"/>
    <s v="MIE - SEND SURVEY"/>
    <s v="RBS-Regional 3"/>
    <d v="2026-10-15T13:49:40"/>
    <d v="2026-10-15T13:52:02"/>
    <n v="69410867"/>
    <n v="3135979344"/>
    <n v="152413168570"/>
    <s v="PT. GLOBAL FREIGHT SOLUTION"/>
    <s v="ODP-DMO-FST/08 FST/D01/08.01"/>
    <s v="WO066479474"/>
    <m/>
    <m/>
    <m/>
    <n v="112.7425965"/>
    <n v="-7.2719233999999897"/>
    <s v="|MN02280|MYIA-086004967138/POI/Nazma Abdul Nizar /085524846660/id.gfsin@gmail.com"/>
    <s v="MYIB_ASSISTANT"/>
    <m/>
    <m/>
    <m/>
    <m/>
    <m/>
    <m/>
    <m/>
    <m/>
    <s v="Management Janji"/>
    <s v="2026-10-17 11:00:00 | Nama PIC:  bp nazma No HP: 085524846660 Alt: Tanggal: 17/10/2026 Jam Pasang: Siang Note: Hubungi sebelum ke lokasi, terimakasih. "/>
    <s v="FCC"/>
    <s v="15-10-2026 13:55:16"/>
    <d v="2026-10-17T11:00:00"/>
    <m/>
    <s v="SURVEY_NEW_MANJA"/>
    <s v="MERGOYOSO"/>
    <s v="NO ADDON"/>
    <m/>
    <s v="MIE - SEND SURVEY"/>
    <s v="HSI Bisnis Bundling Phone PSB 70% - Free 800 Menit Promo - 50 Mbps"/>
    <s v="INDIBIZ"/>
    <m/>
    <m/>
    <d v="2026-10-17T11:00:00"/>
    <s v="2026-10-17 11:00:00 | Nama PIC:  bp nazma No HP: 085524846660 Alt: Tanggal: 17/10/2026 Jam Pasang: Siang Note: Hubungi sebelum ke lokasi, terimakasih. "/>
    <m/>
    <m/>
    <m/>
    <e v="#NUM!"/>
    <e v="#NUM!"/>
    <x v="1"/>
    <x v="14"/>
  </r>
  <r>
    <n v="614"/>
    <n v="1002622792"/>
    <n v="3"/>
    <x v="3"/>
    <n v="5"/>
    <s v="SBY SELATAN"/>
    <s v="MANYAR"/>
    <s v="JGR"/>
    <s v="REG"/>
    <s v="AO"/>
    <s v="NEW SALES"/>
    <s v="1P INET"/>
    <s v="Completed (PS)"/>
    <s v="RBS-Regional 3"/>
    <d v="2026-10-05T15:07:41"/>
    <d v="2026-10-06T19:14:02"/>
    <n v="69404461"/>
    <m/>
    <n v="152310256201"/>
    <s v="BeeJay Store"/>
    <s v="ODP-RKT-FFX/12 FFX/D01/01.12"/>
    <s v="WO065786153"/>
    <m/>
    <m/>
    <m/>
    <n v="112.781352328693"/>
    <n v="-7.3138486213142597"/>
    <s v="|MN02680|MYIA-078761577678/POI/ADAM/082241307056/super.admin@beejayseafoods.com"/>
    <s v="MYIB_ASSISTANT"/>
    <m/>
    <m/>
    <m/>
    <m/>
    <m/>
    <m/>
    <m/>
    <m/>
    <s v="Management Janji"/>
    <s v="2026-10-06 15:00:00 | Nama PIC : BAPAK RAIHAN No HP : 082241307056 Alt :  M Janji : (selasa/6/oktober/2026) jam Pasang : 09:00 Note : hubungi pelanggan jika ingin kelokasi"/>
    <s v="FCC"/>
    <d v="2026-05-10T15:11:09"/>
    <d v="2026-10-06T15:00:00"/>
    <m/>
    <s v="PS"/>
    <s v="JAGIR"/>
    <s v="NO ADDON"/>
    <n v="20261006"/>
    <s v="Completed"/>
    <s v="HSI Bisnis Promo Hari Pelanggan Nasional PSB 70% - 100 Mbps"/>
    <s v="INDIBIZ"/>
    <m/>
    <m/>
    <d v="2026-10-06T15:00:00"/>
    <s v="2026-10-06 15:00:00 | Nama PIC : BAPAK RAIHAN No HP : 082241307056 Alt :  M Janji : (selasa/6/oktober/2026) jam Pasang : 09:00 Note : hubungi pelanggan jika ingin kelokasi"/>
    <n v="2026"/>
    <n v="10"/>
    <n v="6"/>
    <d v="2026-10-06T00:00:00"/>
    <n v="-0.625"/>
    <x v="0"/>
    <x v="14"/>
  </r>
  <r>
    <n v="615"/>
    <n v="1002625200"/>
    <n v="3"/>
    <x v="3"/>
    <n v="5"/>
    <s v="SBY SELATAN"/>
    <s v="MANYAR"/>
    <s v="JGR"/>
    <s v="REG"/>
    <s v="AO"/>
    <s v="NEW SALES"/>
    <m/>
    <s v="Completed (PS)"/>
    <s v="RBS-Regional 3"/>
    <d v="2026-10-06T19:20:20"/>
    <d v="2026-10-06T20:55:49"/>
    <n v="69403746"/>
    <m/>
    <n v="152310256223"/>
    <s v="PT. Telogo Makmur Sentosa"/>
    <s v="ODP-RKT-FHF/39"/>
    <s v="WO065892730"/>
    <m/>
    <m/>
    <m/>
    <n v="112.7791"/>
    <n v="-7.3284000000000002"/>
    <s v="|MN02083|MYIA-013308406117/POI/Pak Jodik/081806080058/telogomakmursentosa.pt@gmail.com"/>
    <s v="Sales Force DBS"/>
    <m/>
    <m/>
    <m/>
    <m/>
    <m/>
    <m/>
    <m/>
    <m/>
    <s v="Management Janji"/>
    <s v="2026-10-05 08:00:00 | Nama PIC : Bp Jodik  No HP : 081806080058  No Alt : -  M Janji : 05 Oktober 2026  Jam Pasang : Pagi / Siang  Note : hubungi pelanggan jika ingin kelokasi  "/>
    <s v="FCC"/>
    <d v="2026-06-10T19:25:27"/>
    <m/>
    <m/>
    <s v="PS"/>
    <s v="JAGIR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6T07:00:00"/>
    <s v="2026-10-05 08:00:00 | Nama PIC : Bp Jodik  No HP : 081806080058  No Alt : -  M Janji : 05 Oktober 2026  Jam Pasang : Pagi / Siang  Note : hubungi pelanggan jika ingin kelokasi  "/>
    <n v="2026"/>
    <n v="10"/>
    <n v="6"/>
    <d v="2026-10-06T00:00:00"/>
    <n v="-0.29166666666424135"/>
    <x v="0"/>
    <x v="14"/>
  </r>
  <r>
    <n v="616"/>
    <n v="1002631072"/>
    <n v="3"/>
    <x v="3"/>
    <n v="5"/>
    <s v="SBY SELATAN"/>
    <s v="MANYAR"/>
    <s v="JGR"/>
    <s v="REG"/>
    <s v="AO"/>
    <s v="NEW SALES"/>
    <s v="1P INET"/>
    <s v="Completed (PS)"/>
    <s v="RBS-Regional 3"/>
    <d v="2026-10-10T15:58:34"/>
    <d v="2026-10-11T16:03:49"/>
    <n v="69407994"/>
    <m/>
    <n v="152310256278"/>
    <s v="CAFFEE ZENDY RIZQY ABADI"/>
    <s v="ODP-RKT-FFG/86 FFG/D07/86.01"/>
    <s v="WO066168697"/>
    <m/>
    <m/>
    <m/>
    <n v="112.801788076758"/>
    <n v="-7.3469100244099099"/>
    <s v="MD|MYDB-20261010270559|DN00001/MN00018|CAFFEE ZENDY RIZQY ABADI|081333636558"/>
    <s v="MYDIGIBIZPARTNER"/>
    <m/>
    <m/>
    <m/>
    <m/>
    <m/>
    <m/>
    <m/>
    <m/>
    <s v="Management Janji"/>
    <s v="2026-10-11 15:00:00 | Jam pemasangan : 12.00 Info Tambahan : Hubungi pelanggan dulu sebelum ke lokasi terimakasih "/>
    <s v="FCC"/>
    <d v="2026-10-10T16:25:08"/>
    <d v="2026-10-11T15:00:00"/>
    <m/>
    <s v="PS"/>
    <s v="JAGIR"/>
    <s v="NO ADDON"/>
    <n v="20261011"/>
    <s v="Completed"/>
    <s v="HSI Bisnis Promo Hari Pelanggan Nasional PSB 70% - 75 Mbps"/>
    <s v="INDIBIZ"/>
    <m/>
    <m/>
    <d v="2026-10-11T15:00:00"/>
    <s v="2026-10-11 15:00:00 | Jam pemasangan : 12.00 Info Tambahan : Hubungi pelanggan dulu sebelum ke lokasi terimakasih "/>
    <n v="2026"/>
    <n v="10"/>
    <n v="11"/>
    <d v="2026-10-11T00:00:00"/>
    <n v="-0.625"/>
    <x v="0"/>
    <x v="14"/>
  </r>
  <r>
    <n v="617"/>
    <n v="1002621155"/>
    <n v="3"/>
    <x v="3"/>
    <n v="5"/>
    <s v="SBY SELATAN"/>
    <s v="MANYAR"/>
    <s v="JGR"/>
    <s v="REG"/>
    <s v="AO"/>
    <s v="NEW SALES"/>
    <s v="1P INET"/>
    <s v="102 | FOLLOW UP COMPLETED"/>
    <s v="RBS-Regional 3"/>
    <d v="2026-10-03T17:19:47"/>
    <d v="2026-10-06T19:20:19"/>
    <n v="69403746"/>
    <m/>
    <n v="152310256174"/>
    <s v="PT. Telogo Makmur Sentosa"/>
    <s v="ODP-RKT-FHF/39 FHF/D04/01.39"/>
    <s v="WO065671465"/>
    <m/>
    <m/>
    <m/>
    <n v="112.7790768"/>
    <n v="-7.3275152999999902"/>
    <s v="|MN02083|MYIA-013308406117/POI/Pak Jodik/081806080058/telogomakmursentosa.pt@gmail.com"/>
    <s v="MYIB_ASSISTANT"/>
    <m/>
    <m/>
    <m/>
    <m/>
    <m/>
    <m/>
    <m/>
    <m/>
    <s v="Management Janji"/>
    <s v="2026-10-05 08:00:00 | Nama PIC : Bp Jodik No HP : 081806080058 No Alt : - M Janji : 05 Oktober 2026 Jam Pasang : Pagi / Siang Note : hubungi pelanggan jika ingin kelokasi "/>
    <s v="FCC"/>
    <d v="2026-03-10T17:25:31"/>
    <d v="2026-10-05T08:00:00"/>
    <s v="Kendala Pelanggan"/>
    <s v="REVOKE"/>
    <s v="JAGIR"/>
    <s v="NO ADDON"/>
    <m/>
    <s v="Follow Up Revoke Completed, New Order ID : SC1002625200"/>
    <s v="HSI Bisnis Promo Hari Pelanggan Nasional PSB 70% - 150 Mbps"/>
    <s v="INDIBIZ"/>
    <m/>
    <m/>
    <d v="2026-10-05T08:00:00"/>
    <s v="2026-10-05 08:00:00 | Nama PIC : Bp Jodik No HP : 081806080058 No Alt : - M Janji : 05 Oktober 2026 Jam Pasang : Pagi / Siang Note : hubungi pelanggan jika ingin kelokasi "/>
    <m/>
    <m/>
    <m/>
    <e v="#NUM!"/>
    <e v="#NUM!"/>
    <x v="1"/>
    <x v="14"/>
  </r>
  <r>
    <n v="618"/>
    <n v="1002625135"/>
    <n v="3"/>
    <x v="3"/>
    <n v="5"/>
    <s v="SBY SELATAN"/>
    <s v="MANYAR"/>
    <s v="JGR"/>
    <s v="REG"/>
    <s v="AO"/>
    <s v="NEW SALES"/>
    <m/>
    <s v="100 | REVOKE COMPLETED"/>
    <s v="RBS-Regional 3"/>
    <d v="2026-10-06T17:49:41"/>
    <d v="2026-10-06T19:08:10"/>
    <n v="69403746"/>
    <m/>
    <n v="152310256222"/>
    <s v="PT. Telogo Makmur Sentosa"/>
    <s v="ODP-RKT-FHF/39"/>
    <s v="WO065887636"/>
    <m/>
    <m/>
    <m/>
    <n v="112.7791"/>
    <n v="-7.3284000000000002"/>
    <s v="|MN02083|MYIA-013308406117/POI/Pak Jodik/081806080058/telogomakmursentosa.pt@gmail.com"/>
    <s v="Sales Force DBS"/>
    <m/>
    <m/>
    <m/>
    <m/>
    <m/>
    <m/>
    <m/>
    <m/>
    <s v="Management Janji"/>
    <s v="2026-10-05 08:00:00 | Nama PIC : Bp Jodik  No HP : 081806080058  No Alt : -  M Janji : 05 Oktober 2026  Jam Pasang : Pagi / Siang  Note : hubungi pelanggan jika ingin kelokasi  "/>
    <s v="FCC"/>
    <d v="2026-06-10T17:55:35"/>
    <m/>
    <m/>
    <s v="REVOKE"/>
    <s v="JAGIR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10-05 08:00:00 | Nama PIC : Bp Jodik  No HP : 081806080058  No Alt : -  M Janji : 05 Oktober 2026  Jam Pasang : Pagi / Siang  Note : hubungi pelanggan jika ingin kelokasi  "/>
    <m/>
    <m/>
    <m/>
    <e v="#NUM!"/>
    <e v="#NUM!"/>
    <x v="1"/>
    <x v="14"/>
  </r>
  <r>
    <n v="619"/>
    <n v="1002621157"/>
    <n v="3"/>
    <x v="3"/>
    <n v="5"/>
    <s v="SBY SELATAN"/>
    <s v="MANYAR"/>
    <s v="JGR"/>
    <s v="REG"/>
    <s v="AO"/>
    <s v="NEW SALES"/>
    <s v="1P INET"/>
    <s v="98 | OSS - CANCEL COMPLETE"/>
    <s v="RBS-Regional 3"/>
    <d v="2026-10-03T17:19:39"/>
    <d v="2026-10-06T18:58:19"/>
    <n v="69403746"/>
    <m/>
    <n v="152310256174"/>
    <s v="PT. Telogo Makmur Sentosa"/>
    <s v="ODP-RKT-FHF/39 FHF/D04/01.39"/>
    <s v="WO065671465"/>
    <m/>
    <m/>
    <m/>
    <n v="112.7790768"/>
    <n v="-7.3275152999999902"/>
    <s v="|MN02083|MYIA-013308406117/POI/Pak Jodik/081806080058/telogomakmursentosa.pt@gmail.com"/>
    <s v="MYIB_ASSISTANT"/>
    <m/>
    <m/>
    <m/>
    <m/>
    <m/>
    <m/>
    <m/>
    <m/>
    <s v="Management Janji"/>
    <s v="2026-10-05 08:00:00 | Nama PIC : Bp Jodik No HP : 081806080058 No Alt : - M Janji : 05 Oktober 2026 Jam Pasang : Pagi / Siang Note : hubungi pelanggan jika ingin kelokasi "/>
    <s v="FCC"/>
    <d v="2026-03-10T17:25:31"/>
    <d v="2026-10-05T08:00:00"/>
    <s v="Kendala Pelanggan"/>
    <s v="CANCEL"/>
    <s v="JAGIR"/>
    <s v="NO ADDON"/>
    <m/>
    <s v="Cancel Completed"/>
    <s v="HSI Bisnis Promo Hari Pelanggan Nasional PSB 70% - 150 Mbps"/>
    <s v="INDIBIZ"/>
    <m/>
    <m/>
    <d v="2026-10-05T08:00:00"/>
    <s v="2026-10-05 08:00:00 | Nama PIC : Bp Jodik No HP : 081806080058 No Alt : - M Janji : 05 Oktober 2026 Jam Pasang : Pagi / Siang Note : hubungi pelanggan jika ingin kelokasi "/>
    <m/>
    <m/>
    <m/>
    <e v="#NUM!"/>
    <e v="#NUM!"/>
    <x v="1"/>
    <x v="14"/>
  </r>
  <r>
    <n v="620"/>
    <n v="1002618123"/>
    <n v="3"/>
    <x v="3"/>
    <n v="5"/>
    <s v="SBY SELATAN"/>
    <s v="MANYAR"/>
    <s v="MYR"/>
    <s v="REG"/>
    <s v="AO"/>
    <s v="NEW SALES"/>
    <m/>
    <s v="Completed (PS)"/>
    <s v="RBS-Regional 3"/>
    <d v="2026-10-01T14:33:24"/>
    <d v="2026-10-02T19:37:06"/>
    <n v="69402439"/>
    <m/>
    <n v="152303244298"/>
    <s v="ALIAND STAR INDONESIA"/>
    <s v="ODP-MYR-FQP/40"/>
    <s v="WO065521944"/>
    <m/>
    <m/>
    <m/>
    <n v="112.780497"/>
    <n v="-7.2836188000000002"/>
    <s v="|MN02446|/ALIAND STAR INDONESIA/Andhiyani khoirunnisa/082229627293/andhiyani23@gmail.com/HSI Bisnis Promo HUT Telkom (1:1) 50 Mbps (Rp 355.000) PSB Rp 150.000"/>
    <s v="Sales Force DBS"/>
    <m/>
    <m/>
    <m/>
    <m/>
    <m/>
    <m/>
    <m/>
    <m/>
    <s v="Management Janji"/>
    <s v="2026-10-03 08:00:00|Nama Pic : IBU ANDI No Hp Pic : 082229627293 Jam Pemasangan : 08:00 - 12.00 Tanggal Pemasangan : JUMAT 2 OKTOBER 2026 Info Tambahan : Hubungi pelanggan sebelum datang ke lokasi|40000798|MYDITA"/>
    <s v="FCC"/>
    <d v="2026-01-10T14:40:16"/>
    <d v="2026-10-03T08:00:00"/>
    <m/>
    <s v="PS"/>
    <s v="MANYAR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8:00:00"/>
    <s v="2026-10-03 08:00:00|Nama Pic : IBU ANDI No Hp Pic : 082229627293 Jam Pemasangan : 08:00 - 12.00 Tanggal Pemasangan : JUMAT 2 OKTOBER 2026 Info Tambahan : Hubungi pelanggan sebelum datang ke lokasi|40000798|MYDITA"/>
    <n v="2026"/>
    <n v="10"/>
    <n v="2"/>
    <d v="2026-10-02T00:00:00"/>
    <n v="-1.3333333333357587"/>
    <x v="0"/>
    <x v="14"/>
  </r>
  <r>
    <n v="621"/>
    <n v="1002618719"/>
    <n v="3"/>
    <x v="3"/>
    <n v="5"/>
    <s v="SBY SELATAN"/>
    <s v="MANYAR"/>
    <s v="MYR"/>
    <s v="REG"/>
    <s v="AO"/>
    <s v="NEW SALES"/>
    <m/>
    <s v="Completed (PS)"/>
    <s v="RBS-Regional 3"/>
    <d v="2026-10-01T17:24:30"/>
    <d v="2026-10-02T19:09:30"/>
    <n v="69402645"/>
    <m/>
    <n v="152303245581"/>
    <s v="ALIAND STAR INDONESIA"/>
    <s v="ODP-MYR-FQP/38"/>
    <s v="WO065555688"/>
    <m/>
    <m/>
    <m/>
    <n v="112.780497"/>
    <n v="-7.2836188000000002"/>
    <s v="|MN02446|/ALIAND STAR INDONESIA/Andhiyani khoirunnisa/082229627293/andhiyani23@gmail.com/HSI Bisnis Promo HUT Telkom (1:1) 50 Mbps (Rp 355.000) PSB Rp 150.000"/>
    <s v="Sales Force DBS"/>
    <m/>
    <m/>
    <m/>
    <m/>
    <m/>
    <m/>
    <m/>
    <m/>
    <s v="Management Janji"/>
    <s v="2026-10-04 08:00:00|Jam pemasangan : 12.00 Info Tambahan : Hubungi pelanggan dulu sebelum ke lokasi terimakasih|40951377|MYDITA"/>
    <s v="FCC"/>
    <d v="2026-01-10T17:25:35"/>
    <d v="2026-10-04T08:00:00"/>
    <m/>
    <s v="PS"/>
    <s v="MANYAR"/>
    <s v="NO ADDON"/>
    <n v="2026100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4T08:00:00"/>
    <s v="2026-10-04 08:00:00|Jam pemasangan : 12.00 Info Tambahan : Hubungi pelanggan dulu sebelum ke lokasi terimakasih|40951377|MYDITA"/>
    <n v="2026"/>
    <n v="10"/>
    <n v="2"/>
    <d v="2026-10-02T00:00:00"/>
    <n v="-2.3333333333357587"/>
    <x v="0"/>
    <x v="14"/>
  </r>
  <r>
    <n v="622"/>
    <n v="1002620434"/>
    <n v="3"/>
    <x v="3"/>
    <n v="5"/>
    <s v="SBY SELATAN"/>
    <s v="MANYAR"/>
    <s v="MYR"/>
    <s v="REG"/>
    <s v="AO"/>
    <s v="NEW SALES"/>
    <m/>
    <s v="Completed (PS)"/>
    <s v="RBS-Regional 3"/>
    <d v="2026-10-02T16:28:12"/>
    <d v="2026-10-02T18:19:57"/>
    <n v="69400564"/>
    <m/>
    <n v="152303245782"/>
    <s v="toko novita"/>
    <s v="ODP-MYR-FYA/04"/>
    <s v="WO065599838"/>
    <m/>
    <m/>
    <m/>
    <n v="112.7825653"/>
    <n v="-7.2943269519999996"/>
    <s v="MD|MYDB-20260928269851|DN00001/MN01993|toko novita|087799191323"/>
    <s v="MYDIGIBIZPARTNER"/>
    <m/>
    <m/>
    <m/>
    <m/>
    <m/>
    <m/>
    <m/>
    <m/>
    <s v="Management Janji"/>
    <s v="2026-09-30 08:00:00 | Tanggal pemasangan: 30/09/2026  Jam pemasangan : pagi / siang  Info Tambahan : Hubungi pelanggan dulu sebelum ke lokasi  terima kasih."/>
    <s v="FCC"/>
    <d v="2026-02-10T16:40:22"/>
    <m/>
    <m/>
    <s v="PS"/>
    <s v="MANYAR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7:00:00"/>
    <s v="2026-09-30 08:00:00 | Tanggal pemasangan: 30/09/2026  Jam pemasangan : pagi / siang  Info Tambahan : Hubungi pelanggan dulu sebelum ke lokasi  terima kasih."/>
    <n v="2026"/>
    <n v="10"/>
    <n v="2"/>
    <d v="2026-10-02T00:00:00"/>
    <n v="-0.29166666666424135"/>
    <x v="0"/>
    <x v="14"/>
  </r>
  <r>
    <n v="623"/>
    <n v="1002620872"/>
    <n v="3"/>
    <x v="3"/>
    <n v="5"/>
    <s v="SBY SELATAN"/>
    <s v="MANYAR"/>
    <s v="MYR"/>
    <s v="REG"/>
    <s v="AO"/>
    <s v="NEW SALES"/>
    <s v="1P INET"/>
    <s v="Completed (PS)"/>
    <s v="RBS-Regional 3"/>
    <d v="2026-10-03T11:28:35"/>
    <d v="2026-10-03T18:53:36"/>
    <n v="69403546"/>
    <m/>
    <n v="152303245938"/>
    <s v="PT Mamari Keluarga Sejahtera"/>
    <s v="ODP-MYR-FMT/03 FMT/D01/03.01"/>
    <s v="WO065640196"/>
    <m/>
    <m/>
    <m/>
    <n v="112.781138"/>
    <n v="-7.3057619999999996"/>
    <s v="|MC80156|MYIA-005976073661/POI/Qori wahyuni/082172240262/qori.oie@gmail.com"/>
    <s v="MYIB_ASSISTANT"/>
    <m/>
    <m/>
    <m/>
    <m/>
    <m/>
    <m/>
    <m/>
    <m/>
    <s v="Management Janji"/>
    <s v="2026-10-04 08:00:00 | Tanggal pemasangan: 04/11//2026 Jam pemasangan : pagi/siang Info Tambahan : Hubungi pelanggan dulu sebelum ke lokasi. terima kasih"/>
    <s v="FCC"/>
    <d v="2026-03-10T11:39:58"/>
    <d v="2026-10-04T08:00:00"/>
    <m/>
    <s v="PS"/>
    <s v="MANYAR"/>
    <s v="NO ADDON"/>
    <n v="20261003"/>
    <s v="Completed"/>
    <s v="HSI Bisnis Promo Hari Pelanggan Nasional PSB 70% - 50 Mbps"/>
    <s v="INDIBIZ"/>
    <m/>
    <m/>
    <d v="2026-10-04T08:00:00"/>
    <s v="2026-10-04 08:00:00 | Tanggal pemasangan: 04/11//2026 Jam pemasangan : pagi/siang Info Tambahan : Hubungi pelanggan dulu sebelum ke lokasi. terima kasih"/>
    <n v="2026"/>
    <n v="10"/>
    <n v="3"/>
    <d v="2026-10-03T00:00:00"/>
    <n v="-1.3333333333357587"/>
    <x v="0"/>
    <x v="14"/>
  </r>
  <r>
    <n v="624"/>
    <n v="1002620834"/>
    <n v="3"/>
    <x v="3"/>
    <n v="5"/>
    <s v="SBY SELATAN"/>
    <s v="MANYAR"/>
    <s v="MYR"/>
    <s v="REG"/>
    <s v="AO"/>
    <s v="NEW SALES"/>
    <s v="1P INET"/>
    <s v="Completed (PS)"/>
    <s v="RBS-Regional 3"/>
    <d v="2026-10-03T10:37:40"/>
    <d v="2026-10-04T16:48:57"/>
    <n v="69403518"/>
    <m/>
    <n v="152303243536"/>
    <s v="SAKINAH USMANY"/>
    <s v="ODP-MYR-FWZ/38 FWZ/D04/38.01"/>
    <s v="WO065634090"/>
    <m/>
    <m/>
    <m/>
    <n v="112.796211"/>
    <n v="-7.2906975999999997"/>
    <s v="MD|MYDB-20261002270196|DN00001/MN00442|SAKINAH USMANY|081233555720"/>
    <s v="MYDIGIBIZPARTNER"/>
    <m/>
    <m/>
    <m/>
    <m/>
    <m/>
    <m/>
    <m/>
    <m/>
    <s v="Management Janji"/>
    <s v="2026-10-04 08:00:00 | Tanggal pemasangan : 04 OKTOBER 2026 Jam pemasangan : pagi/siang Info Tambahan : Hubungi pelanggan dulu sebelum ke lokasi terima kasih"/>
    <s v="FCC"/>
    <d v="2026-03-10T10:40:11"/>
    <d v="2026-10-04T08:00:00"/>
    <m/>
    <s v="PS"/>
    <s v="MANYAR"/>
    <s v="OCA"/>
    <n v="20261004"/>
    <s v="Completed"/>
    <s v="HSI Bisnis Basic Bundling OCA Breach Checker Promo H2 2026 PSB 70% - 50 Mbps"/>
    <s v="INDIBIZ"/>
    <m/>
    <m/>
    <d v="2026-10-04T08:00:00"/>
    <s v="2026-10-04 08:00:00 | Tanggal pemasangan : 04 OKTOBER 2026 Jam pemasangan : pagi/siang Info Tambahan : Hubungi pelanggan dulu sebelum ke lokasi terima kasih"/>
    <n v="2026"/>
    <n v="10"/>
    <n v="4"/>
    <d v="2026-10-04T00:00:00"/>
    <n v="-0.33333333333575865"/>
    <x v="0"/>
    <x v="14"/>
  </r>
  <r>
    <n v="625"/>
    <n v="1002622326"/>
    <n v="3"/>
    <x v="3"/>
    <n v="5"/>
    <s v="SBY SELATAN"/>
    <s v="MANYAR"/>
    <s v="MYR"/>
    <s v="REG"/>
    <s v="AO"/>
    <s v="NEW SALES"/>
    <s v="1P INET"/>
    <s v="Completed (PS)"/>
    <s v="RBS-Regional 3"/>
    <d v="2026-10-05T12:38:40"/>
    <d v="2026-10-06T13:46:19"/>
    <n v="69404305"/>
    <m/>
    <n v="152303244071"/>
    <s v="PT Bumbu bunda elia sukses"/>
    <s v="ODP-MYR-FW/21 FW/D02/01.21"/>
    <s v="WO065765991"/>
    <m/>
    <m/>
    <m/>
    <n v="112.809578"/>
    <n v="-7.2617880000000001"/>
    <s v="|MN00843|MYIA-010549905970/POI/JONATHAN HANDOKO/089518691029/lovita.saputri@momuung.co.id"/>
    <s v="MYIB_ASSISTANT"/>
    <m/>
    <m/>
    <m/>
    <m/>
    <m/>
    <m/>
    <m/>
    <m/>
    <s v="Management Janji"/>
    <s v="2026-10-06 11:00:00 | Nama PIC : Ibu Lovita No HP : 089518691029 Alt : - M Janji : 06 Okt 2026 Jam Pasang : Pagi / Siang Note : hubungi pelanggan jika ingin kelokasi "/>
    <s v="FCC"/>
    <d v="2026-05-10T13:40:15"/>
    <d v="2026-10-06T11:00:00"/>
    <m/>
    <s v="PS"/>
    <s v="MANYAR"/>
    <s v="NO ADDON"/>
    <n v="20261006"/>
    <s v="Completed"/>
    <s v="HSI Bisnis Promo Hari Pelanggan Nasional PSB 70% - 300 Mbps"/>
    <s v="INDIBIZ"/>
    <m/>
    <m/>
    <d v="2026-10-06T11:00:00"/>
    <s v="2026-10-06 11:00:00 | Nama PIC : Ibu Lovita No HP : 089518691029 Alt : - M Janji : 06 Okt 2026 Jam Pasang : Pagi / Siang Note : hubungi pelanggan jika ingin kelokasi "/>
    <n v="2026"/>
    <n v="10"/>
    <n v="6"/>
    <d v="2026-10-06T00:00:00"/>
    <n v="-0.45833333333575865"/>
    <x v="0"/>
    <x v="14"/>
  </r>
  <r>
    <n v="626"/>
    <n v="1002622325"/>
    <n v="3"/>
    <x v="3"/>
    <n v="5"/>
    <s v="SBY SELATAN"/>
    <s v="MANYAR"/>
    <s v="MYR"/>
    <s v="REG"/>
    <s v="AO"/>
    <s v="NEW SALES"/>
    <s v="1P INET"/>
    <s v="Completed (PS)"/>
    <s v="RBS-Regional 3"/>
    <d v="2026-10-05T12:38:35"/>
    <d v="2026-10-06T14:26:57"/>
    <n v="69404284"/>
    <m/>
    <n v="152303244070"/>
    <s v="PT Ibu sayang anak sukses"/>
    <s v="ODP-MYR-FW/21 FW/D02/01.21"/>
    <s v="WO065765990"/>
    <m/>
    <m/>
    <m/>
    <n v="112.809578"/>
    <n v="-7.2617880000000001"/>
    <s v="|MN00843|MYIA-003983651492/POI/JONATHAN HANDOKO/089518691029/lovita.saputri@momuung.co.id"/>
    <s v="MYIB_ASSISTANT"/>
    <m/>
    <m/>
    <m/>
    <m/>
    <m/>
    <m/>
    <m/>
    <m/>
    <s v="Management Janji"/>
    <s v="2026-10-06 11:00:00 | Nama PIC : Ibu Lovita No HP : 089518691029 Alt : - M Janji : 06 Okt 2026 Jam Pasang : Pagi / Siang Note : hubungi pelanggan jika ingin kelokasi "/>
    <s v="FCC"/>
    <d v="2026-05-10T13:40:15"/>
    <d v="2026-10-06T11:00:00"/>
    <m/>
    <s v="PS"/>
    <s v="MANYAR"/>
    <s v="NO ADDON"/>
    <n v="20261006"/>
    <s v="Completed"/>
    <s v="HSI Bisnis Promo Hari Pelanggan Nasional PSB 70% - 300 Mbps"/>
    <s v="INDIBIZ"/>
    <m/>
    <m/>
    <d v="2026-10-06T11:00:00"/>
    <s v="2026-10-06 11:00:00 | Nama PIC : Ibu Lovita No HP : 089518691029 Alt : - M Janji : 06 Okt 2026 Jam Pasang : Pagi / Siang Note : hubungi pelanggan jika ingin kelokasi "/>
    <n v="2026"/>
    <n v="10"/>
    <n v="6"/>
    <d v="2026-10-06T00:00:00"/>
    <n v="-0.45833333333575865"/>
    <x v="0"/>
    <x v="14"/>
  </r>
  <r>
    <n v="627"/>
    <n v="1002630715"/>
    <n v="3"/>
    <x v="3"/>
    <n v="5"/>
    <s v="SBY SELATAN"/>
    <s v="MANYAR"/>
    <s v="MYR"/>
    <s v="REG"/>
    <s v="AO"/>
    <s v="NEW SALES"/>
    <s v="1P INET"/>
    <s v="Completed (PS)"/>
    <s v="RBS-Regional 3"/>
    <d v="2026-10-10T10:29:35"/>
    <d v="2026-10-11T16:28:08"/>
    <n v="69407778"/>
    <m/>
    <n v="152303241552"/>
    <s v="YUNGHO RESTO"/>
    <s v="ODP-MYR-FGX/12 FGX/D02/12.01"/>
    <s v="WO066140515"/>
    <m/>
    <m/>
    <m/>
    <n v="112.76764540000001"/>
    <n v="-7.2665177999999999"/>
    <s v="|MN02280|MYIA-015117166412/POI/anggara Marcellinus kevin/08575991853/kevindjiefanya@gmail.com"/>
    <s v="MYIB_ASSISTANT"/>
    <m/>
    <m/>
    <m/>
    <m/>
    <m/>
    <m/>
    <m/>
    <m/>
    <s v="Management Janji"/>
    <s v="2026-10-11 11:00:00 | Nama PIC : YUNGHO RESTO No HP : 08575991853 No Alt : - M Janji : sabtu 10 oktober  2026 Jam Pasang : Pagi / Siang Note : hubungi pelanggan jika ingin ke lokasi, terima kasih. "/>
    <s v="FCC"/>
    <d v="2026-10-10T10:40:05"/>
    <d v="2026-10-11T11:00:00"/>
    <m/>
    <s v="PS"/>
    <s v="MANYAR"/>
    <s v="NO ADDON"/>
    <n v="20261011"/>
    <s v="Completed"/>
    <s v="HSI Bisnis Basic Promo Hari Pelanggan Nasional PSB 70% - 100 Mbps"/>
    <s v="INDIBIZ"/>
    <m/>
    <m/>
    <d v="2026-10-11T11:00:00"/>
    <s v="2026-10-11 11:00:00 | Nama PIC : YUNGHO RESTO No HP : 08575991853 No Alt : - M Janji : sabtu 10 oktober  2026 Jam Pasang : Pagi / Siang Note : hubungi pelanggan jika ingin ke lokasi, terima kasih. "/>
    <n v="2026"/>
    <n v="10"/>
    <n v="11"/>
    <d v="2026-10-11T00:00:00"/>
    <n v="-0.45833333333575865"/>
    <x v="0"/>
    <x v="14"/>
  </r>
  <r>
    <n v="628"/>
    <n v="1002634907"/>
    <n v="3"/>
    <x v="3"/>
    <n v="5"/>
    <s v="SBY SELATAN"/>
    <s v="MANYAR"/>
    <s v="MYR"/>
    <s v="REG"/>
    <s v="AO"/>
    <s v="NEW SALES"/>
    <s v="1P INET"/>
    <s v="Completed (PS)"/>
    <s v="RBS-Regional 3"/>
    <d v="2026-10-13T12:55:39"/>
    <d v="2026-10-13T17:20:41"/>
    <n v="69409343"/>
    <m/>
    <n v="152303240518"/>
    <s v="WARKOP MEPET"/>
    <s v="ODP-MYR-FLE/09 FLE/D02/09.01"/>
    <s v="WO066329174"/>
    <m/>
    <m/>
    <m/>
    <n v="112.78018179999999"/>
    <n v="-7.3007552000000002"/>
    <s v="|MN00086|MYIA-096925800279/POI/AGUS YULISTIYO/08176656606/pocongkembar@gmail.com"/>
    <s v="MYIB_ASSISTANT"/>
    <m/>
    <m/>
    <m/>
    <m/>
    <m/>
    <m/>
    <m/>
    <m/>
    <s v="Management Janji"/>
    <s v="2026-10-14 11:00:00 | Manja : 14 Okt 2026 Jam : Pagi (08.00) Note : Hubungi pelanggan terlebih dahulu"/>
    <s v="FCC"/>
    <s v="13-10-2026 13:25:28"/>
    <d v="2026-10-14T11:00:00"/>
    <m/>
    <s v="PS"/>
    <s v="MANYAR"/>
    <s v="NO ADDON"/>
    <n v="20261013"/>
    <s v="Completed"/>
    <s v="HSI Bisnis Promo Hari Pelanggan Nasional PSB 70% - 50 Mbps"/>
    <s v="INDIBIZ"/>
    <m/>
    <m/>
    <d v="2026-10-14T11:00:00"/>
    <s v="2026-10-14 11:00:00 | Manja : 14 Okt 2026 Jam : Pagi (08.00) Note : Hubungi pelanggan terlebih dahulu"/>
    <n v="2026"/>
    <n v="10"/>
    <n v="13"/>
    <d v="2026-10-13T00:00:00"/>
    <n v="-1.4583333333357587"/>
    <x v="0"/>
    <x v="14"/>
  </r>
  <r>
    <n v="629"/>
    <n v="1002625053"/>
    <n v="3"/>
    <x v="3"/>
    <n v="5"/>
    <s v="SBY SELATAN"/>
    <s v="MANYAR"/>
    <s v="MYR"/>
    <s v="REG"/>
    <s v="AO"/>
    <s v="NEW SALES"/>
    <s v="1P INET"/>
    <s v="MIA - INVALID SURVEY"/>
    <s v="RBS-Regional 3"/>
    <d v="2026-10-06T16:52:39"/>
    <d v="2026-10-08T09:43:03"/>
    <n v="69405349"/>
    <m/>
    <n v="152303240673"/>
    <s v="KOST MANYAR"/>
    <s v="ODP-MYR-FQD/15 FQD/D02/15.01"/>
    <s v="WO065882564"/>
    <m/>
    <m/>
    <m/>
    <n v="112.771637029945"/>
    <n v="-7.2886098467285496"/>
    <s v="MD|MYDB-20261006270372|DN00001/MN00884|KOST MANYAR|082338719388"/>
    <s v="MYDIGIBIZPARTNER"/>
    <m/>
    <m/>
    <m/>
    <m/>
    <m/>
    <m/>
    <m/>
    <m/>
    <s v="Management Janji"/>
    <s v="2026-10-08 11:00:00 | Waktu pemasangan: 06 oktober 2026 Jam pemasangan : 08.00 - 12.00 Mohon hubungi pelanggan sebelum ke lokasi  Terima kasih "/>
    <s v="FCC"/>
    <d v="2026-06-10T16:55:20"/>
    <d v="2026-10-08T11:00:00"/>
    <m/>
    <s v="SURVEY_NEW_MANJA"/>
    <s v="MANYAR"/>
    <s v="NO ADDON"/>
    <m/>
    <s v="MIE - INVALID SURVEY - Kendala Jalur/Rute Tarikan"/>
    <s v="HSI Bisnis Promo Hari Pelanggan Nasional PSB 70% - 300 Mbps"/>
    <s v="INDIBIZ"/>
    <m/>
    <m/>
    <d v="2026-10-08T11:00:00"/>
    <s v="2026-10-08 11:00:00 | Waktu pemasangan: 06 oktober 2026 Jam pemasangan : 08.00 - 12.00 Mohon hubungi pelanggan sebelum ke lokasi  Terima kasih "/>
    <m/>
    <m/>
    <m/>
    <e v="#NUM!"/>
    <e v="#NUM!"/>
    <x v="1"/>
    <x v="14"/>
  </r>
  <r>
    <n v="630"/>
    <n v="1002618820"/>
    <n v="3"/>
    <x v="3"/>
    <n v="5"/>
    <s v="SBY SELATAN"/>
    <s v="KETINTANG"/>
    <s v="RKT"/>
    <s v="REG"/>
    <s v="AO"/>
    <s v="NEW SALES"/>
    <s v="1P INET"/>
    <s v="Completed (PS)"/>
    <s v="RBS-Regional 3"/>
    <d v="2026-10-01T19:37:39"/>
    <d v="2026-10-03T14:09:29"/>
    <n v="69402688"/>
    <m/>
    <n v="152308243565"/>
    <s v="PT. Karya Asta Sedana"/>
    <s v="ODP-RKT-FDF/47 FDF/D03/01.47"/>
    <s v="WO065529924"/>
    <m/>
    <m/>
    <m/>
    <n v="112.755453586578"/>
    <n v="-7.3179974751349901"/>
    <s v="|MB00449|MYIA-069372422186/POI/bapak/085212553798/sutra.rizyan@kas.co.id"/>
    <s v="MYIB_ASSISTANT"/>
    <m/>
    <m/>
    <m/>
    <m/>
    <m/>
    <m/>
    <m/>
    <m/>
    <s v="Management Janji"/>
    <s v="2026-10-03 08:00:00 | Nama Pic : BP SUTRA No Hp Pic : 085212553798 Jam Pemasangan : 08:00 - 12.00 Tanggal Pemasangan : JUMAT 2 OKTOBER 2026 Info Tambahan : Hubungi pelanggan sebelum datang ke lokasi"/>
    <s v="FCC"/>
    <d v="2026-01-10T19:40:32"/>
    <d v="2026-10-03T08:00:00"/>
    <m/>
    <s v="PS"/>
    <s v="RUNGKUT"/>
    <s v="NO ADDON"/>
    <n v="20261003"/>
    <s v="Completed"/>
    <s v="HSI Bisnis Promo Hari Pelanggan Nasional PSB 70% - 50 Mbps"/>
    <s v="INDIBIZ"/>
    <m/>
    <m/>
    <d v="2026-10-03T08:00:00"/>
    <s v="2026-10-03 08:00:00 | Nama Pic : BP SUTRA No Hp Pic : 085212553798 Jam Pemasangan : 08:00 - 12.00 Tanggal Pemasangan : JUMAT 2 OKTOBER 2026 Info Tambahan : Hubungi pelanggan sebelum datang ke lokasi"/>
    <n v="2026"/>
    <n v="10"/>
    <n v="3"/>
    <d v="2026-10-03T00:00:00"/>
    <n v="-0.33333333333575865"/>
    <x v="0"/>
    <x v="14"/>
  </r>
  <r>
    <n v="631"/>
    <n v="1002621618"/>
    <n v="3"/>
    <x v="3"/>
    <n v="5"/>
    <s v="SBY SELATAN"/>
    <s v="KETINTANG"/>
    <s v="RKT"/>
    <s v="REG"/>
    <s v="AO"/>
    <s v="NEW SALES"/>
    <m/>
    <s v="Completed (PS)"/>
    <s v="RBS-Regional 3"/>
    <d v="2026-10-05T08:46:10"/>
    <d v="2026-10-10T14:05:26"/>
    <n v="69404040"/>
    <m/>
    <n v="152308243593"/>
    <s v="WARUNG KOPI HANAN"/>
    <s v="ODP-RKT-FBH/16"/>
    <s v="WO065795810"/>
    <m/>
    <m/>
    <m/>
    <n v="112.7420724"/>
    <n v="-7.3060653999999996"/>
    <s v="|MN02435|/WARUNG KOPI HANAN/EKO WIHANAN/081230192211/Ewihanan@gmail.com/HSI Bisnis Winback + Antares Eazy (1:1) 100 Mbps (Rp 640.000) PSB Rp 150.000/"/>
    <s v="Sales Force DBS"/>
    <m/>
    <m/>
    <m/>
    <m/>
    <m/>
    <m/>
    <m/>
    <m/>
    <s v="Management Janji"/>
    <s v="2026-10-10 11:00:00|M Janji : 10 Oct 2026 Jam Pasang : Siang Note : hubungi pelanggan jika ingin ke lokasi, terima kasih.|40941148|MYDITA"/>
    <s v="FCC"/>
    <d v="2026-05-10T08:55:22"/>
    <d v="2026-10-10T11:00:00"/>
    <m/>
    <s v="PS"/>
    <s v="RUNGKUT"/>
    <s v="ANTAREZ"/>
    <n v="20261010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10-10T11:00:00"/>
    <s v="2026-10-10 11:00:00|M Janji : 10 Oct 2026 Jam Pasang : Siang Note : hubungi pelanggan jika ingin ke lokasi, terima kasih.|40941148|MYDITA"/>
    <n v="2026"/>
    <n v="10"/>
    <n v="10"/>
    <d v="2026-10-10T00:00:00"/>
    <n v="-0.45833333333575865"/>
    <x v="0"/>
    <x v="14"/>
  </r>
  <r>
    <n v="632"/>
    <n v="1002624935"/>
    <n v="3"/>
    <x v="3"/>
    <n v="5"/>
    <s v="SBY SELATAN"/>
    <s v="KETINTANG"/>
    <s v="RKT"/>
    <s v="REG"/>
    <s v="AO"/>
    <s v="NEW SALES"/>
    <m/>
    <s v="Completed (PS)"/>
    <s v="RBS-Regional 3"/>
    <d v="2026-10-06T16:13:49"/>
    <d v="2026-10-06T18:00:24"/>
    <n v="69403975"/>
    <m/>
    <n v="152308243614"/>
    <s v="BALAP KOPI"/>
    <s v="ODP-RKT-FCD/09"/>
    <s v="WO065878958"/>
    <m/>
    <m/>
    <m/>
    <n v="112.761"/>
    <n v="-7.3064"/>
    <s v="|MN02435|/BALAP KOPI/088989169275/sylvirimayanti33@gmail.com/HSI Bisnis Winback + Antares Eazy (1:1) 100 Mbps (Rp 640.000) PSB Rp 150.000/SYLVI RIMAYANTI/-7.306900, 112.761197"/>
    <s v="Sales Force DBS"/>
    <m/>
    <m/>
    <m/>
    <m/>
    <m/>
    <m/>
    <m/>
    <m/>
    <s v="Management Janji"/>
    <s v="2026-10-05 15:00:00|Tanggal pemasangan : 05 OKTOBER 2026  Jam pemasangan : pagi/siang  Info Tambahan : Hubungi pelanggan dulu sebelum ke lokasi  terima kasih|40010577|MYDITA"/>
    <s v="FCC"/>
    <d v="2026-06-10T16:40:46"/>
    <m/>
    <m/>
    <s v="PS"/>
    <s v="RUNGKUT"/>
    <s v="ANTAREZ"/>
    <n v="20261006"/>
    <s v="Completed"/>
    <s v="- E23015;E23015 ~ ES23 - Perangkat ONT[0]  - E23015~null~44292;E23015||11||Abodemen 0[0]  - E23015~null~E23015_SWONTDUALB;SWONTDUALB ~ Biaya Sewa ONT Dual Band ~ E23015[50000]  - E24057;E24057 ~ ES24 - Paket HSI Bisnis (HSIE) Khusus Winback[0]  - E24057~n"/>
    <s v="INDIBIZ"/>
    <m/>
    <m/>
    <d v="2026-10-06T07:00:00"/>
    <s v="2026-10-05 15:00:00|Tanggal pemasangan : 05 OKTOBER 2026  Jam pemasangan : pagi/siang  Info Tambahan : Hubungi pelanggan dulu sebelum ke lokasi  terima kasih|40010577|MYDITA"/>
    <n v="2026"/>
    <n v="10"/>
    <n v="6"/>
    <d v="2026-10-06T00:00:00"/>
    <n v="-0.29166666666424135"/>
    <x v="0"/>
    <x v="14"/>
  </r>
  <r>
    <n v="633"/>
    <n v="1002634538"/>
    <n v="3"/>
    <x v="3"/>
    <n v="5"/>
    <s v="SBY SELATAN"/>
    <s v="KETINTANG"/>
    <s v="RKT"/>
    <s v="REG"/>
    <s v="AO"/>
    <s v="NEW SALES"/>
    <s v="1P INET"/>
    <s v="Completed (PS)"/>
    <s v="RBS-Regional 3"/>
    <d v="2026-10-13T10:47:35"/>
    <d v="2026-10-14T13:10:47"/>
    <n v="69409219"/>
    <m/>
    <n v="152308243683"/>
    <s v="source lab indonesia"/>
    <s v="ODP-RKT-FTY/52 FTY/D06/52.01"/>
    <s v="WO066315080"/>
    <m/>
    <m/>
    <m/>
    <n v="112.746325"/>
    <n v="-7.3205150000000003"/>
    <s v="|MC20232|MYIA-078054635868/POI/norman dewantoro/082143859123/sourcelab.id@gmail.com"/>
    <s v="MYIB_ASSISTANT"/>
    <m/>
    <m/>
    <m/>
    <m/>
    <m/>
    <m/>
    <m/>
    <m/>
    <s v="Management Janji"/>
    <s v="2026-10-14 08:00:00 | Nama Pic : bp norman  No Hp Pic : 082143859123 No alt : - Jam Pemasangan : pagi  Tanggal Pemasangan : 14 Oktober 2026"/>
    <s v="FCC"/>
    <s v="13-10-2026 10:55:12"/>
    <d v="2026-10-14T08:00:00"/>
    <m/>
    <s v="PS"/>
    <s v="RUNGKUT"/>
    <s v="NO ADDON"/>
    <n v="20261014"/>
    <s v="Completed"/>
    <s v="HSI Bisnis Basic Promo Hari Pelanggan Nasional PSB 70% - 50 Mbps"/>
    <s v="INDIBIZ"/>
    <m/>
    <m/>
    <d v="2026-10-14T08:00:00"/>
    <s v="2026-10-14 08:00:00 | Nama Pic : bp norman  No Hp Pic : 082143859123 No alt : - Jam Pemasangan : pagi  Tanggal Pemasangan : 14 Oktober 2026"/>
    <n v="2026"/>
    <n v="10"/>
    <n v="14"/>
    <d v="2026-10-14T00:00:00"/>
    <n v="-0.33333333333575865"/>
    <x v="0"/>
    <x v="14"/>
  </r>
  <r>
    <n v="634"/>
    <n v="1002634046"/>
    <n v="3"/>
    <x v="3"/>
    <n v="5"/>
    <s v="SBY SELATAN"/>
    <s v="KETINTANG"/>
    <s v="RKT"/>
    <s v="REG"/>
    <s v="AO"/>
    <s v="NEW SALES"/>
    <s v="1P INET"/>
    <s v="Completed (PS)"/>
    <s v="RBS-Regional 3"/>
    <d v="2026-10-13T08:52:34"/>
    <d v="2026-10-14T14:49:03"/>
    <n v="69409051"/>
    <m/>
    <n v="152308243653"/>
    <s v="PT. WIN OADIRA SUKSES"/>
    <s v="ODP-RKT-FKT/08 FKT/D01/08.01"/>
    <s v="WO066304326"/>
    <m/>
    <m/>
    <m/>
    <n v="112.7522319"/>
    <n v="-7.3181209000000003"/>
    <s v="MD|MYDB-20261012270604|DN00001/MN00443|PT. WIN OADIRA SUKSES|6281234501069"/>
    <s v="MYDIGIBIZPARTNER"/>
    <m/>
    <m/>
    <m/>
    <m/>
    <m/>
    <m/>
    <m/>
    <m/>
    <s v="Management Janji"/>
    <s v="2026-10-14 08:00:00 | Jam Pemasangan : 08:00 - 12.00 Tanggal Pemasangan : RABU 14 OKTOBER 2026 Info Tambahan : Hubungi pelanggan sebelum datang ke lokasi"/>
    <s v="FCC"/>
    <s v="13-10-2026 08:55:14"/>
    <d v="2026-10-14T08:00:00"/>
    <m/>
    <s v="PS"/>
    <s v="RUNGKUT"/>
    <s v="NO ADDON"/>
    <n v="20261014"/>
    <s v="Completed"/>
    <s v="HSI Bisnis Promo Hari Pelanggan Nasional PSB 70% - 200 Mbps"/>
    <s v="INDIBIZ"/>
    <m/>
    <m/>
    <d v="2026-10-14T08:00:00"/>
    <s v="2026-10-14 08:00:00 | Jam Pemasangan : 08:00 - 12.00 Tanggal Pemasangan : RABU 14 OKTOBER 2026 Info Tambahan : Hubungi pelanggan sebelum datang ke lokasi"/>
    <n v="2026"/>
    <n v="10"/>
    <n v="14"/>
    <d v="2026-10-14T00:00:00"/>
    <n v="-0.33333333333575865"/>
    <x v="0"/>
    <x v="14"/>
  </r>
  <r>
    <n v="635"/>
    <n v="1002621494"/>
    <n v="3"/>
    <x v="3"/>
    <n v="5"/>
    <s v="SBY SELATAN"/>
    <s v="KETINTANG"/>
    <s v="RKT"/>
    <s v="REG"/>
    <s v="AO"/>
    <s v="NEW SALES"/>
    <m/>
    <s v="102 | FOLLOW UP COMPLETED"/>
    <s v="RBS-Regional 3"/>
    <d v="2026-10-04T16:59:56"/>
    <d v="2026-10-06T16:13:49"/>
    <n v="69403975"/>
    <m/>
    <n v="152308243249"/>
    <s v="BALAP KOPI"/>
    <s v="ODP-RKT-FCD/09"/>
    <s v="WO065725475"/>
    <m/>
    <m/>
    <m/>
    <n v="112.7612716"/>
    <n v="-7.3070893999999997"/>
    <s v="|MN02435|/BALAP KOPI/088989169275/sylvirimayanti33@gmail.com/HSI Bisnis Winback + Antares Eazy (1:1) 100 Mbps (Rp 640.000) PSB Rp 150.000/SYLVI RIMAYANTI/-7.306900, 112.761197"/>
    <s v="Sales Force DBS"/>
    <m/>
    <m/>
    <m/>
    <m/>
    <m/>
    <m/>
    <m/>
    <m/>
    <s v="Management Janji"/>
    <s v="2026-10-05 15:00:00|Tanggal pemasangan : 05 OKTOBER 2026 Jam pemasangan : pagi/siang Info Tambahan : Hubungi pelanggan dulu sebelum ke lokasi terima kasih|40010577|MYDITA"/>
    <s v="FCC"/>
    <d v="2026-04-10T17:25:09"/>
    <d v="2026-10-05T15:00:00"/>
    <m/>
    <s v="REVOKE"/>
    <s v="RUNGKUT"/>
    <s v="ANTAREZ"/>
    <m/>
    <s v="Follow Up Revoke Completed, New Order ID : SC1002624935"/>
    <s v="- E23015;E23015 ~ ES23 - Perangkat ONT[0]  - E23015~null~44292;E23015||11||Abodemen 0[0]  - E23015~null~E23015_SWONTDUALB;SWONTDUALB ~ Biaya Sewa ONT Dual Band ~ E23015[50000]  - E24057;E24057 ~ ES24 - Paket HSI Bisnis (HSIE) Khusus Winback[0]  - E24057~n"/>
    <s v="INDIBIZ"/>
    <m/>
    <m/>
    <d v="2026-10-05T15:00:00"/>
    <s v="2026-10-05 15:00:00|Tanggal pemasangan : 05 OKTOBER 2026 Jam pemasangan : pagi/siang Info Tambahan : Hubungi pelanggan dulu sebelum ke lokasi terima kasih|40010577|MYDITA"/>
    <m/>
    <m/>
    <m/>
    <e v="#NUM!"/>
    <e v="#NUM!"/>
    <x v="1"/>
    <x v="14"/>
  </r>
  <r>
    <n v="636"/>
    <n v="1002635560"/>
    <n v="3"/>
    <x v="4"/>
    <n v="4"/>
    <s v="SOLO"/>
    <s v="BOYOLALI"/>
    <s v="BYL"/>
    <s v="REG"/>
    <s v="AO"/>
    <s v="NEW SALES"/>
    <m/>
    <s v="Cancel Order"/>
    <s v="RBS-Regional 3"/>
    <d v="2026-10-13T16:07:06"/>
    <d v="2026-10-15T13:51:59"/>
    <n v="69407957"/>
    <m/>
    <n v="141553170121"/>
    <s v="LB SIMO BOYOLALI"/>
    <s v="ODP-BYL-FAA/007"/>
    <s v="WO066352605"/>
    <m/>
    <m/>
    <m/>
    <n v="110.676756356927"/>
    <n v="-7.4391598902509699"/>
    <s v="|MN02619|MYIA-052429738460/POI/MUHAMMAD AL RAFI/088267021696/rafialm44@gmail.com"/>
    <s v="MYDIGIBIZPARTNER"/>
    <m/>
    <m/>
    <m/>
    <m/>
    <m/>
    <m/>
    <m/>
    <m/>
    <s v="Management Janji"/>
    <s v="2026-10-11 15:00:00 | Jam pemasangan : 12.00  Info Tambahan : Hubungi pelanggan dulu sebelum ke lokasi  terimakasih   "/>
    <s v="FCC"/>
    <s v="13-10-2026 16:10:00"/>
    <m/>
    <s v="Kendala Pelanggan"/>
    <s v="CANCEL"/>
    <s v="BOYOLALI"/>
    <s v="NO ADDON"/>
    <m/>
    <s v="Order dicancel oleh MOHAMAD GHUFRON HARIS remark : cancel karena pelanggan di hub minta cancel pemasangan,vendor baru tdk tau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3T07:00:00"/>
    <s v="2026-10-11 15:00:00 | Jam pemasangan : 12.00  Info Tambahan : Hubungi pelanggan dulu sebelum ke lokasi  terimakasih   "/>
    <m/>
    <m/>
    <m/>
    <e v="#NUM!"/>
    <e v="#NUM!"/>
    <x v="1"/>
    <x v="7"/>
  </r>
  <r>
    <n v="637"/>
    <n v="1002620934"/>
    <n v="3"/>
    <x v="4"/>
    <n v="4"/>
    <s v="SOLO"/>
    <s v="KLATEN"/>
    <s v="DLG"/>
    <s v="REG"/>
    <s v="AO"/>
    <s v="NEW SALES"/>
    <s v="1P INET"/>
    <s v="Completed (PS)"/>
    <s v="RBS-Regional 3"/>
    <d v="2026-10-03T12:29:34"/>
    <d v="2026-10-05T16:32:26"/>
    <n v="69403570"/>
    <m/>
    <n v="143592107359"/>
    <s v="SD NEGERI 1 BULUREJO"/>
    <s v="ODP-DLG-FG/056 FG/D04/056.01"/>
    <s v="WO065646428"/>
    <m/>
    <m/>
    <m/>
    <n v="110.7244029"/>
    <n v="-7.6536429999999998"/>
    <s v="|MN00951|MYIA-079335081932/POI/Erlin Diah/085704713593/sdnegeribulurejo1@gmail.com"/>
    <s v="MYIB_ASSISTANT"/>
    <m/>
    <m/>
    <m/>
    <m/>
    <m/>
    <m/>
    <m/>
    <m/>
    <s v="Management Janji"/>
    <s v="2026-10-04 11:00:00 | Jam pemasangan : 12.00 Info Tambahan : Hubungi pelanggan dulu sebelum ke lokasi terimakasih  "/>
    <s v="FCC"/>
    <d v="2026-03-10T12:40:12"/>
    <d v="2026-10-04T11:00:00"/>
    <m/>
    <s v="PS"/>
    <s v="DELANGGU"/>
    <s v="NO ADDON"/>
    <n v="20261005"/>
    <s v="Completed"/>
    <s v="HSI Bisnis Promo Hari Pelanggan Nasional PSB 70% - 50 Mbps"/>
    <s v="INDIBIZ"/>
    <m/>
    <m/>
    <d v="2026-10-04T11:00:00"/>
    <s v="2026-10-04 11:00:00 | Jam pemasangan : 12.00 Info Tambahan : Hubungi pelanggan dulu sebelum ke lokasi terimakasih  "/>
    <n v="2026"/>
    <n v="10"/>
    <n v="5"/>
    <d v="2026-10-05T00:00:00"/>
    <n v="0.54166666666424135"/>
    <x v="0"/>
    <x v="7"/>
  </r>
  <r>
    <n v="638"/>
    <n v="1002626053"/>
    <n v="3"/>
    <x v="4"/>
    <n v="4"/>
    <s v="SOLO"/>
    <s v="KLATEN"/>
    <s v="DLG"/>
    <s v="REG"/>
    <s v="AO"/>
    <s v="NEW SALES"/>
    <s v="1P INET"/>
    <s v="Completed (PS)"/>
    <s v="RBS-Regional 3"/>
    <d v="2026-10-07T13:04:35"/>
    <d v="2026-10-08T19:42:51"/>
    <n v="69405828"/>
    <m/>
    <n v="143592109534"/>
    <s v="Politeknik Manufaktur Ceper (Kampus 1)"/>
    <s v="ODP-DLG-FB/003 FB/D01/003.01"/>
    <s v="WO065932497"/>
    <m/>
    <m/>
    <m/>
    <n v="110.6873363"/>
    <n v="-7.6715363999999902"/>
    <s v="|MN00951|MYIA-006888923962/POI/Sutiyoko/082120060020/polmanceper@gmail.com"/>
    <s v="MYIB_ASSISTANT"/>
    <m/>
    <m/>
    <m/>
    <m/>
    <m/>
    <m/>
    <m/>
    <m/>
    <s v="Management Janji"/>
    <s v="2026-10-08 11:00:00 | Nama Pic : IBU SANTI No Hp Pic : 082120060020 Jam Pemasangan : 08:00 - 12.00 Tanggal Pemasangan : KAMIS 08 OKTOBER 2026 Info Tambahan : Hubungi pelanggan sebelum datang ke lokasi"/>
    <s v="FCC"/>
    <d v="2026-07-10T13:10:36"/>
    <d v="2026-10-08T11:00:00"/>
    <m/>
    <s v="PS"/>
    <s v="DELANGGU"/>
    <s v="NO ADDON"/>
    <n v="20261008"/>
    <s v="Completed"/>
    <s v="HSI Bisnis Promo Hari Pelanggan Nasional PSB 70% - 200 Mbps"/>
    <s v="INDIBIZ"/>
    <m/>
    <m/>
    <d v="2026-10-08T11:00:00"/>
    <s v="2026-10-08 11:00:00 | Nama Pic : IBU SANTI No Hp Pic : 082120060020 Jam Pemasangan : 08:00 - 12.00 Tanggal Pemasangan : KAMIS 08 OKTOBER 2026 Info Tambahan : Hubungi pelanggan sebelum datang ke lokasi"/>
    <n v="2026"/>
    <n v="10"/>
    <n v="8"/>
    <d v="2026-10-08T00:00:00"/>
    <n v="-0.45833333333575865"/>
    <x v="0"/>
    <x v="7"/>
  </r>
  <r>
    <n v="639"/>
    <n v="1002633687"/>
    <n v="3"/>
    <x v="4"/>
    <n v="4"/>
    <s v="SOLO"/>
    <s v="KLATEN"/>
    <s v="DLG"/>
    <s v="REG"/>
    <s v="AO"/>
    <s v="NEW SALES"/>
    <s v="1P INET"/>
    <s v="7 | OSS - PROVISIONING ISSUED"/>
    <s v="RBS-Regional 3"/>
    <d v="2026-10-12T16:52:40"/>
    <d v="2026-10-13T15:31:34"/>
    <n v="69408927"/>
    <m/>
    <n v="143592107541"/>
    <s v="SMA NEGERI 1 POLANHARJO"/>
    <s v="ODP-DLG-FE/009 FE/D01/009.01"/>
    <s v="WO066282749"/>
    <m/>
    <m/>
    <m/>
    <n v="110.6500535"/>
    <n v="-7.6099622"/>
    <s v="|MN00943|MYIA-069326582039/POI/AGUS WAHYUDI /087836989354/wahyudiagus1275@gmail.com"/>
    <s v="MYIB_ASSISTANT"/>
    <m/>
    <m/>
    <m/>
    <m/>
    <m/>
    <m/>
    <m/>
    <m/>
    <s v="Management Janji"/>
    <s v="2026-10-13 15:00:00 | Nama PIC : Agus  No HP : 087836989354 No Alt : 0272551718 M Janji : 13 Oktober  2026 Jam Pasang : Pagi / Siang Note : hubungi pelanggan jika ingin kelokasi"/>
    <s v="FCC"/>
    <d v="2026-12-10T17:11:06"/>
    <d v="2026-10-13T15:00:00"/>
    <m/>
    <s v="PI"/>
    <s v="DELANGGU"/>
    <s v="NO ADDON"/>
    <m/>
    <s v="Provisioning Issued"/>
    <s v="HSI Bisnis Basic Promo Hari Pelanggan Nasional PSB 70% - 50 Mbps"/>
    <s v="INDIBIZ"/>
    <m/>
    <m/>
    <d v="2026-10-13T15:00:00"/>
    <s v="2026-10-13 15:00:00 | Nama PIC : Agus  No HP : 087836989354 No Alt : 0272551718 M Janji : 13 Oktober  2026 Jam Pasang : Pagi / Siang Note : hubungi pelanggan jika ingin kelokasi"/>
    <m/>
    <m/>
    <m/>
    <e v="#NUM!"/>
    <e v="#NUM!"/>
    <x v="1"/>
    <x v="7"/>
  </r>
  <r>
    <n v="640"/>
    <n v="1002622370"/>
    <n v="3"/>
    <x v="4"/>
    <n v="4"/>
    <s v="SOLO"/>
    <s v="KLATEN"/>
    <s v="KLX"/>
    <s v="REG"/>
    <s v="AO"/>
    <s v="NEW SALES"/>
    <s v="1P INET"/>
    <s v="Completed (PS)"/>
    <s v="RBS-Regional 3"/>
    <d v="2026-10-05T13:04:39"/>
    <d v="2026-10-06T16:25:53"/>
    <n v="69404314"/>
    <m/>
    <n v="146550124548"/>
    <s v="SMK Negeri 1 Klaten (50mbps)"/>
    <s v="ODP-KLX-FAJ/006 FAJ/D01/006.01"/>
    <s v="WO065768815"/>
    <m/>
    <m/>
    <m/>
    <n v="110.60453769999999"/>
    <n v="-7.6957678999999999"/>
    <s v="|MN00951|MYIA-015429573441/POI/Haryadi/081392728320/haryadi@smkn1klaten.sch.id"/>
    <s v="MYIB_ASSISTANT"/>
    <m/>
    <m/>
    <m/>
    <m/>
    <m/>
    <m/>
    <m/>
    <m/>
    <s v="Management Janji"/>
    <s v="2026-10-06 15:00:00 | Nama PIC : SMK Negeri 1 Klaten (50mbps) No HP : 081392728320 Alt :  M Janji : (selasa/6/oktober/2026) jam Pasang : 09:00 Note : hubungi pelanggan jika ingin kelokasi"/>
    <s v="FCC"/>
    <d v="2026-05-10T13:40:15"/>
    <d v="2026-10-06T15:00:00"/>
    <m/>
    <s v="PS"/>
    <s v="X"/>
    <s v="NO ADDON"/>
    <n v="20261006"/>
    <s v="Completed"/>
    <s v="HSI Bisnis Promo Hari Pelanggan Nasional PSB 70% - 50 Mbps"/>
    <s v="INDIBIZ"/>
    <m/>
    <m/>
    <d v="2026-10-06T15:00:00"/>
    <s v="2026-10-06 15:00:00 | Nama PIC : SMK Negeri 1 Klaten (50mbps) No HP : 081392728320 Alt :  M Janji : (selasa/6/oktober/2026) jam Pasang : 09:00 Note : hubungi pelanggan jika ingin kelokasi"/>
    <n v="2026"/>
    <n v="10"/>
    <n v="6"/>
    <d v="2026-10-06T00:00:00"/>
    <n v="-0.625"/>
    <x v="0"/>
    <x v="7"/>
  </r>
  <r>
    <n v="641"/>
    <n v="1002622303"/>
    <n v="3"/>
    <x v="4"/>
    <n v="4"/>
    <s v="SOLO"/>
    <s v="KLATEN"/>
    <s v="KLX"/>
    <s v="REG"/>
    <s v="AO"/>
    <s v="NEW SALES"/>
    <s v="1P INET"/>
    <s v="Completed (PS)"/>
    <s v="RBS-Regional 3"/>
    <d v="2026-10-05T12:26:36"/>
    <d v="2026-10-06T18:46:09"/>
    <n v="69404290"/>
    <m/>
    <n v="146550124547"/>
    <s v="SMK Negeri 1 Klaten (300 Mbps)"/>
    <s v="ODP-KLX-FAJ/006 FAJ/D01/006.01"/>
    <s v="WO065764794"/>
    <m/>
    <m/>
    <m/>
    <n v="110.60453769999999"/>
    <n v="-7.6957678999999999"/>
    <s v="|MN00951|MYIA-044566117521/POI/Haryadi/081392728320/haryadi@smkn1klaten.sch.id"/>
    <s v="MYIB_ASSISTANT"/>
    <m/>
    <m/>
    <m/>
    <m/>
    <m/>
    <m/>
    <m/>
    <m/>
    <s v="Management Janji"/>
    <s v="2026-10-06 15:00:00 | Nama PIC : Bp Haryadi No HP : 081392728320 Alt : - M Janji : 06 Okt 2026 Jam Pasang : Pagi / Siang Note : hubungi pelanggan jika ingin kelokasi "/>
    <s v="FCC"/>
    <d v="2026-05-10T13:40:15"/>
    <d v="2026-10-06T15:00:00"/>
    <m/>
    <s v="PS"/>
    <s v="X"/>
    <s v="NO ADDON"/>
    <n v="20261006"/>
    <s v="Completed"/>
    <s v="HSI Bisnis Promo Hari Pelanggan Nasional PSB 70% - 300 Mbps"/>
    <s v="INDIBIZ"/>
    <m/>
    <m/>
    <d v="2026-10-06T15:00:00"/>
    <s v="2026-10-06 15:00:00 | Nama PIC : Bp Haryadi No HP : 081392728320 Alt : - M Janji : 06 Okt 2026 Jam Pasang : Pagi / Siang Note : hubungi pelanggan jika ingin kelokasi "/>
    <n v="2026"/>
    <n v="10"/>
    <n v="6"/>
    <d v="2026-10-06T00:00:00"/>
    <n v="-0.625"/>
    <x v="0"/>
    <x v="7"/>
  </r>
  <r>
    <n v="642"/>
    <n v="1002623454"/>
    <n v="3"/>
    <x v="4"/>
    <n v="4"/>
    <s v="SOLO"/>
    <s v="KLATEN"/>
    <s v="PEN"/>
    <s v="REG"/>
    <s v="AO"/>
    <s v="NEW SALES"/>
    <s v="2P INET + VOICE"/>
    <s v="Completed (PS)"/>
    <s v="RBS-Regional 3"/>
    <d v="2026-10-06T08:44:40"/>
    <d v="2026-10-07T16:42:30"/>
    <n v="69404692"/>
    <n v="2725602014"/>
    <n v="142510106344"/>
    <s v="PT WARNA ABADI MITRA BERSAMA"/>
    <s v="ODP-PEN-FA/003 FA/D01/03.01"/>
    <s v="WO065824789"/>
    <m/>
    <m/>
    <m/>
    <n v="110.693296"/>
    <n v="-7.6862120000000003"/>
    <s v="|MN02587|MYIA-009715960496/POI/Safari/085600002216/perijinanwabs@gmail.com"/>
    <s v="MYIB_ASSISTANT"/>
    <m/>
    <m/>
    <m/>
    <m/>
    <m/>
    <m/>
    <m/>
    <m/>
    <s v="Management Janji"/>
    <s v="2026-10-07 08:00:00 | Nama PIC : Safari No HP : 085600002216 Alt :  Tgl Pemasangan : 07 Oktober 2026 Interval : PAGI / SIANG Note : Hubungi pelanggan terlebih dahulu"/>
    <s v="FCC"/>
    <d v="2026-06-10T09:25:04"/>
    <d v="2026-10-07T08:00:00"/>
    <m/>
    <s v="PS"/>
    <s v="X"/>
    <s v="NO ADDON"/>
    <n v="20261007"/>
    <s v="Completed"/>
    <s v="HSI Bisnis Bundling Phone PSB 70% - Free 800 Menit - 50 Mbps"/>
    <s v="INDIBIZ"/>
    <m/>
    <m/>
    <d v="2026-10-07T08:00:00"/>
    <s v="2026-10-07 08:00:00 | Nama PIC : Safari No HP : 085600002216 Alt :  Tgl Pemasangan : 07 Oktober 2026 Interval : PAGI / SIANG Note : Hubungi pelanggan terlebih dahulu"/>
    <n v="2026"/>
    <n v="10"/>
    <n v="7"/>
    <d v="2026-10-07T00:00:00"/>
    <n v="-0.33333333333575865"/>
    <x v="0"/>
    <x v="7"/>
  </r>
  <r>
    <n v="643"/>
    <n v="1002626004"/>
    <n v="3"/>
    <x v="4"/>
    <n v="4"/>
    <s v="SOLO"/>
    <s v="KLATEN"/>
    <s v="PEN"/>
    <s v="REG"/>
    <s v="AO"/>
    <s v="NEW SALES"/>
    <s v="1P INET"/>
    <s v="Completed (PS)"/>
    <s v="RBS-Regional 3"/>
    <d v="2026-10-07T12:44:34"/>
    <d v="2026-10-09T08:30:15"/>
    <n v="69405782"/>
    <m/>
    <n v="142510106349"/>
    <s v="Politeknik Manufaktur Ceper (Kampus 2)"/>
    <s v="ODP-PEN-FD/078 FD/D06/078.01"/>
    <s v="WO065930551"/>
    <m/>
    <m/>
    <m/>
    <n v="110.6894794"/>
    <n v="-7.6730748999999996"/>
    <s v="|MN00951|MYIA-052544578382/POI/Sutiyoko/082120060020/polmanceper@gmail.com"/>
    <s v="MYIB_ASSISTANT"/>
    <m/>
    <m/>
    <m/>
    <m/>
    <m/>
    <m/>
    <m/>
    <m/>
    <s v="Management Janji"/>
    <s v="2026-10-08 11:00:00 | M Janji : (08/10/2026) jam Pasang : 09:00 Note : hubungi pelanggan jika ingin kelokasi "/>
    <s v="FCC"/>
    <d v="2026-07-10T12:55:39"/>
    <d v="2026-10-08T11:00:00"/>
    <m/>
    <s v="PS"/>
    <s v="X"/>
    <s v="NO ADDON"/>
    <n v="20261009"/>
    <s v="Completed"/>
    <s v="HSI Bisnis Promo Hari Pelanggan Nasional PSB 70% - 100 Mbps"/>
    <s v="INDIBIZ"/>
    <m/>
    <m/>
    <d v="2026-10-08T11:00:00"/>
    <s v="2026-10-08 11:00:00 | M Janji : (08/10/2026) jam Pasang : 09:00 Note : hubungi pelanggan jika ingin kelokasi "/>
    <n v="2026"/>
    <n v="10"/>
    <n v="9"/>
    <d v="2026-10-09T00:00:00"/>
    <n v="0.54166666666424135"/>
    <x v="0"/>
    <x v="7"/>
  </r>
  <r>
    <n v="644"/>
    <n v="1002635581"/>
    <n v="3"/>
    <x v="4"/>
    <n v="4"/>
    <s v="SOLO"/>
    <s v="KLATEN"/>
    <s v="PEN"/>
    <s v="REG"/>
    <s v="AO"/>
    <s v="NEW SALES"/>
    <s v="1P INET"/>
    <s v="Completed (PS)"/>
    <s v="RBS-Regional 3"/>
    <d v="2026-10-13T16:10:39"/>
    <d v="2026-10-14T12:46:09"/>
    <n v="69409629"/>
    <m/>
    <n v="142510106367"/>
    <s v="LB PEDAN KLATEN"/>
    <s v="ODP-PEN-FH/019"/>
    <s v="WO066352144"/>
    <m/>
    <m/>
    <m/>
    <n v="110.704881028835"/>
    <n v="-7.6980310428447201"/>
    <s v="|MN02619|MYIA-085135356568/POI/MUHAMMAD AL RAFI/088267021696/rafialm44@gmail.com"/>
    <s v="MYIB_ASSISTANT"/>
    <m/>
    <m/>
    <m/>
    <m/>
    <m/>
    <m/>
    <m/>
    <m/>
    <s v="Management Janji"/>
    <s v="2026-10-14 15:00:00 | Nama :BAPA RAFI No HP :088267021696 No Alternatif : M Janji : 14/10/2026 Jam Pasang : Pagi NoteÃ‚Â :  Hubungi terlebih dahulu sebelum ke lokasi"/>
    <s v="FCC"/>
    <s v="13-10-2026 16:25:18"/>
    <d v="2026-10-14T15:00:00"/>
    <m/>
    <s v="PS"/>
    <s v="X"/>
    <s v="NO ADDON"/>
    <n v="20261014"/>
    <s v="Completed"/>
    <s v="HSI Bisnis Basic Promo Hari Pelanggan Nasional PSB 70% - 50 Mbps"/>
    <s v="INDIBIZ"/>
    <m/>
    <m/>
    <d v="2026-10-14T15:00:00"/>
    <s v="2026-10-14 15:00:00 | Nama :BAPA RAFI No HP :088267021696 No Alternatif : M Janji : 14/10/2026 Jam Pasang : Pagi NoteÃ‚Â :  Hubungi terlebih dahulu sebelum ke lokasi"/>
    <n v="2026"/>
    <n v="10"/>
    <n v="14"/>
    <d v="2026-10-14T00:00:00"/>
    <n v="-0.625"/>
    <x v="0"/>
    <x v="7"/>
  </r>
  <r>
    <n v="645"/>
    <n v="1002623782"/>
    <n v="3"/>
    <x v="4"/>
    <n v="4"/>
    <s v="SOLO"/>
    <s v="INNER - SOLO JATENG TIMUR"/>
    <s v="KTO"/>
    <s v="REG"/>
    <s v="AO"/>
    <s v="NEW SALES"/>
    <s v="1P INET"/>
    <s v="Completed (PS)"/>
    <s v="RBS-Regional 3"/>
    <d v="2026-10-06T10:19:35"/>
    <d v="2026-10-07T16:58:12"/>
    <n v="69404806"/>
    <m/>
    <n v="146528600024"/>
    <s v="Success Jaya Distribution Digital (SJDD)"/>
    <s v="ODP-KTO-FAD/018 FAD/D03/018.01"/>
    <s v="WO065834127"/>
    <m/>
    <m/>
    <m/>
    <n v="110.7388572"/>
    <n v="-7.5853248999999998"/>
    <s v="MD|MYID-4042610060002|RBIZAntonWH|PT. Succsess Jaya Distribusi Digital|081218995161"/>
    <s v="SOBIZ"/>
    <m/>
    <m/>
    <m/>
    <m/>
    <m/>
    <m/>
    <m/>
    <m/>
    <s v="Management Janji"/>
    <s v="2026-10-07 08:00:00 | Tanggal pemasangan : 07 OKTOBER 2026 Jam pemasangan : pagi/siang Info Tambahan : Hubungi pelanggan dulu sebelum ke lokasi terima kasih"/>
    <s v="FCC"/>
    <d v="2026-06-10T10:24:53"/>
    <d v="2026-10-07T08:00:00"/>
    <m/>
    <s v="PS"/>
    <s v="SOLO KARTOSURO"/>
    <s v="NO ADDON"/>
    <n v="20261007"/>
    <s v="Completed"/>
    <s v="HSI Bisnis Promo Hari Pelanggan Nasional PSB 70% - 100 Mbps Dual Band"/>
    <s v="INDIBIZ"/>
    <m/>
    <m/>
    <d v="2026-10-07T08:00:00"/>
    <s v="2026-10-07 08:00:00 | Tanggal pemasangan : 07 OKTOBER 2026 Jam pemasangan : pagi/siang Info Tambahan : Hubungi pelanggan dulu sebelum ke lokasi terima kasih"/>
    <n v="2026"/>
    <n v="10"/>
    <n v="7"/>
    <d v="2026-10-07T00:00:00"/>
    <n v="-0.33333333333575865"/>
    <x v="0"/>
    <x v="7"/>
  </r>
  <r>
    <n v="646"/>
    <n v="1002628113"/>
    <n v="3"/>
    <x v="4"/>
    <n v="4"/>
    <s v="SOLO"/>
    <s v="INNER - SOLO JATENG TIMUR"/>
    <s v="KTO"/>
    <s v="REG"/>
    <s v="AO"/>
    <s v="NEW SALES"/>
    <s v="1P INET"/>
    <s v="Completed (PS)"/>
    <s v="RBS-Regional 3"/>
    <d v="2026-10-08T15:56:35"/>
    <d v="2026-10-10T17:48:15"/>
    <n v="69406710"/>
    <m/>
    <n v="146528600184"/>
    <s v="EZ KARAOKE"/>
    <s v="ODP-KTO-FC/055 FC/D08/055.01"/>
    <s v="WO066032649"/>
    <m/>
    <m/>
    <m/>
    <n v="110.74834749999999"/>
    <n v="-7.5222179000000002"/>
    <s v="|MC80045|MYIA-052732096129/POI/ESA RIZA ASHARI/082136368658/ezareza036@gmail.com"/>
    <s v="MYIB_ASSISTANT"/>
    <m/>
    <m/>
    <m/>
    <m/>
    <m/>
    <m/>
    <m/>
    <m/>
    <s v="Management Janji"/>
    <s v="2026-10-09 15:00:00 | Nama Pic : bp ESA RIZA ASHARI No Hp Pic : 082136368658 No alt : - Jam Pemasangan : siang  Tanggal Pemasangan : 9 Oktober 2026"/>
    <s v="FCC"/>
    <d v="2026-08-10T16:25:42"/>
    <d v="2026-10-09T15:00:00"/>
    <m/>
    <s v="PS"/>
    <s v="SOLO KARTOSURO"/>
    <s v="NO ADDON"/>
    <n v="20261010"/>
    <s v="Completed"/>
    <s v="HSI Bisnis Promo Hari Pelanggan Nasional PSB 70% - 100 Mbps"/>
    <s v="INDIBIZ"/>
    <m/>
    <m/>
    <d v="2026-10-09T15:00:00"/>
    <s v="2026-10-09 15:00:00 | Nama Pic : bp ESA RIZA ASHARI No Hp Pic : 082136368658 No alt : - Jam Pemasangan : siang  Tanggal Pemasangan : 9 Oktober 2026"/>
    <n v="2026"/>
    <n v="10"/>
    <n v="10"/>
    <d v="2026-10-10T00:00:00"/>
    <n v="0.375"/>
    <x v="0"/>
    <x v="7"/>
  </r>
  <r>
    <n v="647"/>
    <n v="1002634896"/>
    <n v="3"/>
    <x v="4"/>
    <n v="4"/>
    <s v="SOLO"/>
    <s v="INNER - SOLO JATENG TIMUR"/>
    <s v="KTO"/>
    <s v="REG"/>
    <s v="AO"/>
    <s v="NEW SALES"/>
    <s v="1P INET"/>
    <s v="Completed (PS)"/>
    <s v="RBS-Regional 3"/>
    <d v="2026-10-13T12:47:35"/>
    <d v="2026-10-14T15:48:12"/>
    <n v="69409341"/>
    <m/>
    <n v="146528600527"/>
    <s v="PT. BUMI PEMBANGUNAN PERTIWI - SOLO"/>
    <s v="ODP-KTO-FD/005 FD/D11/005.01"/>
    <s v="WO066328540"/>
    <m/>
    <m/>
    <m/>
    <n v="110.73617710000001"/>
    <n v="-7.5413554999999999"/>
    <s v="|MN00265|MYIA-039765191789/POI/ERMAWATI /081227330130/successjayagroupmadiun@gmail.com"/>
    <s v="MYIB_ASSISTANT"/>
    <m/>
    <m/>
    <m/>
    <m/>
    <m/>
    <m/>
    <m/>
    <m/>
    <s v="Management Janji"/>
    <s v="2026-10-14 11:00:00 | Manja : 14 Okt 2026 Jam : Pagi (08.00) Note : Hubungi pelanggan terlebih dahulu"/>
    <s v="FCC"/>
    <s v="13-10-2026 12:54:59"/>
    <d v="2026-10-14T11:00:00"/>
    <m/>
    <s v="PS"/>
    <s v="SOLO KARTOSURO"/>
    <s v="NO ADDON"/>
    <n v="20261014"/>
    <s v="Completed"/>
    <s v="HSI Bisnis Promo Hari Pelanggan Nasional PSB 70% - 50 Mbps"/>
    <s v="INDIBIZ"/>
    <m/>
    <m/>
    <d v="2026-10-14T11:00:00"/>
    <s v="2026-10-14 11:00:00 | Manja : 14 Okt 2026 Jam : Pagi (08.00) Note : Hubungi pelanggan terlebih dahulu"/>
    <n v="2026"/>
    <n v="10"/>
    <n v="14"/>
    <d v="2026-10-14T00:00:00"/>
    <n v="-0.45833333333575865"/>
    <x v="0"/>
    <x v="7"/>
  </r>
  <r>
    <n v="648"/>
    <n v="1002636643"/>
    <n v="3"/>
    <x v="4"/>
    <n v="4"/>
    <s v="SOLO"/>
    <s v="INNER - SOLO JATENG TIMUR"/>
    <s v="KTO"/>
    <s v="REG"/>
    <s v="AO"/>
    <s v="NEW SALES"/>
    <s v="1P INET"/>
    <s v="7 | OSS - PROVISIONING ISSUED"/>
    <s v="RBS-Regional 3"/>
    <d v="2026-10-14T12:22:40"/>
    <d v="2026-10-15T11:24:57"/>
    <n v="69410085"/>
    <m/>
    <n v="146528600162"/>
    <s v="ERABLUE PELEM BATOK"/>
    <s v="ODP-KTO-FF/007 FF/D02/007.01"/>
    <s v="WO066398310"/>
    <m/>
    <m/>
    <m/>
    <n v="110.742833"/>
    <n v="-7.5556530000000004"/>
    <s v="|MN02587|MYIA-073058777139/POI/HASBIBINTARO SHIDDIQ/081249549394/nextperdanaone@gmail.com"/>
    <s v="MYIB_ASSISTANT"/>
    <m/>
    <m/>
    <m/>
    <m/>
    <m/>
    <m/>
    <m/>
    <m/>
    <s v="Management Janji"/>
    <s v="2026-10-15 11:00:00 | Nama : BP HASBIBINTARO SHIDDIQ No Hp : 081249549394 No Hp Alternatif :  Tanggal : 15 Oktober 2026 Interval : PAGI  Note : Mohon hubungi pelanggan terlebih dahulu"/>
    <s v="FCC"/>
    <s v="14-10-2026 12:24:54"/>
    <d v="2026-10-15T11:00:00"/>
    <m/>
    <s v="PI"/>
    <s v="SOLO KARTOSURO"/>
    <s v="NO ADDON"/>
    <m/>
    <s v="Provisioning Issued"/>
    <s v="HSI Bisnis PSB 70% - 50 Mbps"/>
    <s v="INDIBIZ"/>
    <m/>
    <m/>
    <d v="2026-10-15T11:00:00"/>
    <s v="2026-10-15 11:00:00 | Nama : BP HASBIBINTARO SHIDDIQ No Hp : 081249549394 No Hp Alternatif :  Tanggal : 15 Oktober 2026 Interval : PAGI  Note : Mohon hubungi pelanggan terlebih dahulu"/>
    <m/>
    <m/>
    <m/>
    <e v="#NUM!"/>
    <e v="#NUM!"/>
    <x v="1"/>
    <x v="7"/>
  </r>
  <r>
    <n v="649"/>
    <n v="1002630747"/>
    <n v="3"/>
    <x v="4"/>
    <n v="4"/>
    <s v="SOLO"/>
    <s v="INNER - SOLO JATENG TIMUR"/>
    <s v="SLO"/>
    <s v="REG"/>
    <s v="AO"/>
    <s v="NEW SALES"/>
    <s v="1P INET"/>
    <s v="Completed (PS)"/>
    <s v="RBS-Regional 3"/>
    <d v="2026-10-10T10:53:40"/>
    <d v="2026-10-11T14:47:38"/>
    <n v="69407812"/>
    <m/>
    <n v="146527612140"/>
    <s v="PT BMS"/>
    <s v="ODP-SLO-FN/047 FN/D01/047.01"/>
    <s v="WO066142445"/>
    <m/>
    <m/>
    <m/>
    <n v="110.809574"/>
    <n v="-7.5906900000000004"/>
    <s v="|MC80042|MYIA-005354165548/POI/Muhammad Fathan Amin/085156059026/fathanbatch03@gmail.com"/>
    <s v="MYIB_ASSISTANT"/>
    <m/>
    <m/>
    <m/>
    <m/>
    <m/>
    <m/>
    <m/>
    <m/>
    <s v="Management Janji"/>
    <s v="2026-10-11 08:00:00 | Tanggal pemasangan : 11 OKTOBER 2026 Jam pemasangan : pagi/siang Info Tambahan : Hubungi pelanggan dulu sebelum ke lokasi terima kasih"/>
    <s v="FCC"/>
    <d v="2026-10-10T10:55:39"/>
    <d v="2026-10-11T08:00:00"/>
    <m/>
    <s v="PS"/>
    <s v="X"/>
    <s v="NO ADDON"/>
    <n v="20261011"/>
    <s v="Completed"/>
    <s v="HSI Bisnis Khusus Winback PSB 70% - 50 Mbps"/>
    <s v="INDIBIZ"/>
    <m/>
    <m/>
    <d v="2026-10-11T08:00:00"/>
    <s v="2026-10-11 08:00:00 | Tanggal pemasangan : 11 OKTOBER 2026 Jam pemasangan : pagi/siang Info Tambahan : Hubungi pelanggan dulu sebelum ke lokasi terima kasih"/>
    <n v="2026"/>
    <n v="10"/>
    <n v="11"/>
    <d v="2026-10-11T00:00:00"/>
    <n v="-0.33333333333575865"/>
    <x v="0"/>
    <x v="7"/>
  </r>
  <r>
    <n v="650"/>
    <n v="1002629753"/>
    <n v="3"/>
    <x v="4"/>
    <n v="4"/>
    <s v="SOLO"/>
    <s v="INNER - SOLO JATENG TIMUR"/>
    <s v="BKG"/>
    <s v="REG"/>
    <s v="AO"/>
    <s v="NEW SALES"/>
    <s v="1P INET"/>
    <s v="Completed (PS)"/>
    <s v="RBS-Regional 3"/>
    <d v="2026-10-09T13:52:35"/>
    <d v="2026-10-10T14:10:57"/>
    <n v="69407387"/>
    <m/>
    <n v="142518104148"/>
    <s v="SPBU 4457505 WIRUN"/>
    <s v="ODP-BKG-FC/002"/>
    <s v="WO066090559"/>
    <m/>
    <m/>
    <m/>
    <n v="110.864493665227"/>
    <n v="-7.60256483660479"/>
    <s v="|MC60015|MYIA-064449228615/POI/Said Abdillah/081575377507/spbu_sajogja4457505@yahoo.co.id"/>
    <s v="MYIB_ASSISTANT"/>
    <m/>
    <m/>
    <m/>
    <m/>
    <m/>
    <m/>
    <m/>
    <m/>
    <s v="Management Janji"/>
    <s v="2026-10-10 11:00:00 | Nama :EFENDI No HP :081575377507 No Alternatif : M Janji : 10/10/2026 Jam Pasang : Pagi NoteÃ‚Â :  Hubungi terlebih dahulu sebelum ke lokasi"/>
    <s v="FCC"/>
    <d v="2026-09-10T13:55:11"/>
    <d v="2026-10-10T11:00:00"/>
    <m/>
    <s v="PS"/>
    <s v="SOLO PALUR"/>
    <s v="NO ADDON"/>
    <n v="20261010"/>
    <s v="Completed"/>
    <s v="HSI Bisnis Promo Hari Pelanggan Nasional PSB 70% - 100 Mbps"/>
    <s v="INDIBIZ"/>
    <m/>
    <m/>
    <d v="2026-10-10T11:00:00"/>
    <s v="2026-10-10 11:00:00 | Nama :EFENDI No HP :081575377507 No Alternatif : M Janji : 10/10/2026 Jam Pasang : Pagi NoteÃ‚Â :  Hubungi terlebih dahulu sebelum ke lokasi"/>
    <n v="2026"/>
    <n v="10"/>
    <n v="10"/>
    <d v="2026-10-10T00:00:00"/>
    <n v="-0.45833333333575865"/>
    <x v="0"/>
    <x v="7"/>
  </r>
  <r>
    <n v="651"/>
    <n v="1002631039"/>
    <n v="3"/>
    <x v="4"/>
    <n v="4"/>
    <s v="SOLO"/>
    <s v="INNER - SOLO JATENG TIMUR"/>
    <s v="BKG"/>
    <s v="REG"/>
    <s v="AO"/>
    <s v="NEW SALES"/>
    <s v="1P INET"/>
    <s v="Completed (PS)"/>
    <s v="RBS-Regional 3"/>
    <d v="2026-10-10T15:25:36"/>
    <d v="2026-10-11T23:03:52"/>
    <n v="69407955"/>
    <m/>
    <n v="142518105067"/>
    <s v="LB MOJOLABAN SUKOHARJO"/>
    <s v="ODP-BKG-FC/071 FC/D03/071.01"/>
    <s v="WO066166270"/>
    <m/>
    <m/>
    <m/>
    <n v="110.871490442328"/>
    <n v="-7.6079490968255996"/>
    <s v="|MN02619|MYIA-029090171878/POI/MUHAMMAD AL RAFI/088267021696/rafialm44@gmail.com"/>
    <s v="MYIB_ASSISTANT"/>
    <m/>
    <m/>
    <m/>
    <m/>
    <m/>
    <m/>
    <m/>
    <m/>
    <s v="Management Janji"/>
    <s v="2026-10-11 15:00:00 | Jam pemasangan : 12.00 Info Tambahan : Hubungi pelanggan dulu sebelum ke lokasi terimakasih  "/>
    <s v="FCC"/>
    <d v="2026-10-10T15:40:11"/>
    <d v="2026-10-11T15:00:00"/>
    <m/>
    <s v="PS"/>
    <s v="SOLO PALUR"/>
    <s v="NO ADDON"/>
    <n v="20261011"/>
    <s v="Completed"/>
    <s v="HSI Bisnis Basic Promo Hari Pelanggan Nasional PSB 70% - 50 Mbps"/>
    <s v="INDIBIZ"/>
    <m/>
    <m/>
    <d v="2026-10-11T15:00:00"/>
    <s v="2026-10-11 15:00:00 | Jam pemasangan : 12.00 Info Tambahan : Hubungi pelanggan dulu sebelum ke lokasi terimakasih  "/>
    <n v="2026"/>
    <n v="10"/>
    <n v="11"/>
    <d v="2026-10-11T00:00:00"/>
    <n v="-0.625"/>
    <x v="0"/>
    <x v="7"/>
  </r>
  <r>
    <n v="652"/>
    <n v="1002631041"/>
    <n v="3"/>
    <x v="4"/>
    <n v="4"/>
    <s v="SOLO"/>
    <s v="INNER - SOLO JATENG TIMUR"/>
    <s v="SKH"/>
    <s v="REG"/>
    <s v="AO"/>
    <s v="NEW SALES"/>
    <s v="1P INET"/>
    <s v="Completed (PS)"/>
    <s v="RBS-Regional 3"/>
    <d v="2026-10-10T15:26:40"/>
    <d v="2026-10-11T21:22:58"/>
    <n v="69407956"/>
    <m/>
    <n v="143555101213"/>
    <s v="LB NGUTER SUKOHARJO"/>
    <s v="ODP-SKH-FC/062 FC/D04/062.01"/>
    <s v="WO066166336"/>
    <m/>
    <m/>
    <m/>
    <n v="110.87805734475"/>
    <n v="-7.7453250059255501"/>
    <s v="|MN02619|MYIA-078120417209/POI/MUHAMMAD AL RAFI/088267021696/rafialm44@gmail.com"/>
    <s v="MYIB_ASSISTANT"/>
    <m/>
    <m/>
    <m/>
    <m/>
    <m/>
    <m/>
    <m/>
    <m/>
    <s v="Management Janji"/>
    <s v="2026-10-11 15:00:00 | Jam pemasangan : 12.00 Info Tambahan : Hubungi pelanggan dulu sebelum ke lokasi terimakasih  "/>
    <s v="FCC"/>
    <d v="2026-10-10T15:40:11"/>
    <d v="2026-10-11T15:00:00"/>
    <m/>
    <s v="PS"/>
    <s v="SUKOHARJO"/>
    <s v="NO ADDON"/>
    <n v="20261011"/>
    <s v="Completed"/>
    <s v="HSI Bisnis Basic Promo Hari Pelanggan Nasional PSB 70% - 50 Mbps"/>
    <s v="INDIBIZ"/>
    <m/>
    <m/>
    <d v="2026-10-11T15:00:00"/>
    <s v="2026-10-11 15:00:00 | Jam pemasangan : 12.00 Info Tambahan : Hubungi pelanggan dulu sebelum ke lokasi terimakasih  "/>
    <n v="2026"/>
    <n v="10"/>
    <n v="11"/>
    <d v="2026-10-11T00:00:00"/>
    <n v="-0.625"/>
    <x v="0"/>
    <x v="7"/>
  </r>
  <r>
    <n v="653"/>
    <n v="1002635436"/>
    <n v="3"/>
    <x v="4"/>
    <n v="4"/>
    <s v="SOLO"/>
    <s v="INNER - SOLO JATENG TIMUR"/>
    <s v="SKH"/>
    <s v="REG"/>
    <s v="AO"/>
    <s v="NEW SALES"/>
    <s v="1P INET"/>
    <s v="Completed (PS)"/>
    <s v="RBS-Regional 3"/>
    <d v="2026-10-13T15:29:35"/>
    <d v="2026-10-14T19:56:31"/>
    <n v="69409557"/>
    <m/>
    <n v="143555101388"/>
    <s v="steak dan seblak mama pipih"/>
    <s v="ODP-SKH-FX/089 FX/D05/089.01"/>
    <s v="WO066348075"/>
    <m/>
    <m/>
    <m/>
    <n v="110.7950589"/>
    <n v="-7.6754987999999997"/>
    <s v="|MN01470|MYIA-031724095676/POI/Yuni/0895323736066/yuniindrawati1981@gmail.com"/>
    <s v="MYIB_ASSISTANT"/>
    <m/>
    <m/>
    <m/>
    <m/>
    <m/>
    <m/>
    <m/>
    <m/>
    <s v="Management Janji"/>
    <s v="2026-10-14 15:00:00 | Tanggal pemasangan : 14 Oct 2026 Jam pemasangan : 10.00 Info Tambahan : Hubungi pelanggan dulu sebelum ke lokasi terima kasih.  "/>
    <s v="FCC"/>
    <s v="13-10-2026 15:39:51"/>
    <d v="2026-10-14T15:00:00"/>
    <m/>
    <s v="PS"/>
    <s v="SUKOHARJO"/>
    <s v="NO ADDON"/>
    <n v="20261014"/>
    <s v="Completed"/>
    <s v="HSI Bisnis Promo Hari Pelanggan Nasional PSB 70% - 50 Mbps"/>
    <s v="INDIBIZ"/>
    <m/>
    <m/>
    <d v="2026-10-14T15:00:00"/>
    <s v="2026-10-14 15:00:00 | Tanggal pemasangan : 14 Oct 2026 Jam pemasangan : 10.00 Info Tambahan : Hubungi pelanggan dulu sebelum ke lokasi terima kasih.  "/>
    <n v="2026"/>
    <n v="10"/>
    <n v="14"/>
    <d v="2026-10-14T00:00:00"/>
    <n v="-0.625"/>
    <x v="0"/>
    <x v="7"/>
  </r>
  <r>
    <n v="654"/>
    <n v="1002618761"/>
    <n v="3"/>
    <x v="4"/>
    <n v="4"/>
    <s v="KUDUS"/>
    <s v="BLORA"/>
    <s v="BLO"/>
    <s v="REG"/>
    <s v="AO"/>
    <s v="NEW SALES"/>
    <s v="1P INET"/>
    <s v="Completed (PS)"/>
    <s v="RBS-Regional 3"/>
    <d v="2026-10-01T17:49:39"/>
    <d v="2026-10-03T16:25:34"/>
    <n v="69402661"/>
    <m/>
    <n v="141569116032"/>
    <s v="PT BANGKIT LAKULINER INDONESIA"/>
    <s v="ODP-BLO-FG/031 FG/D07/031.01"/>
    <s v="WO065523463"/>
    <m/>
    <m/>
    <m/>
    <n v="111.415111"/>
    <n v="-6.96875"/>
    <s v="|MN02897|MYIA-043250148362/POI/Muhammad Arif Nurdin /085283300362/arif.nurdin@seindonesia.co.id"/>
    <s v="MYIB_ASSISTANT"/>
    <m/>
    <m/>
    <m/>
    <m/>
    <m/>
    <m/>
    <m/>
    <m/>
    <s v="Management Janji"/>
    <s v="2026-10-02 15:00:00 | Nama : ARIF No HP : 085283300362 No Alt :  M Janji : 02/10/2026 Jam Pasang : Pagi  NoteÃ‚Â :  hubungi terlebih dahulu sebelum kelokasi "/>
    <s v="FCC"/>
    <d v="2026-01-10T17:55:32"/>
    <d v="2026-10-02T15:00:00"/>
    <m/>
    <s v="PS"/>
    <s v="X"/>
    <s v="NO ADDON"/>
    <n v="20261003"/>
    <s v="Completed"/>
    <s v="HSI Bisnis Promo Hari Pelanggan Nasional PSB 70% - 50 Mbps"/>
    <s v="INDIBIZ"/>
    <m/>
    <m/>
    <d v="2026-10-02T15:00:00"/>
    <s v="2026-10-02 15:00:00 | Nama : ARIF No HP : 085283300362 No Alt :  M Janji : 02/10/2026 Jam Pasang : Pagi  NoteÃ‚Â :  hubungi terlebih dahulu sebelum kelokasi "/>
    <n v="2026"/>
    <n v="10"/>
    <n v="3"/>
    <d v="2026-10-03T00:00:00"/>
    <n v="0.375"/>
    <x v="0"/>
    <x v="7"/>
  </r>
  <r>
    <n v="655"/>
    <n v="1002617446"/>
    <n v="3"/>
    <x v="4"/>
    <n v="4"/>
    <s v="KUDUS"/>
    <s v="BLORA"/>
    <s v="BLO"/>
    <s v="REG"/>
    <s v="AO"/>
    <s v="NEW SALES"/>
    <s v="1P INET"/>
    <s v="Completed (PS)"/>
    <s v="RBS-Regional 3"/>
    <d v="2026-10-01T10:47:39"/>
    <d v="2026-10-02T13:50:21"/>
    <n v="69402204"/>
    <m/>
    <n v="141569116024"/>
    <s v="Kripek tempe dan peyek mbk dani"/>
    <s v="ODP-BLO-FFC/010 FFC/D03/03.10"/>
    <s v="WO065471818"/>
    <m/>
    <m/>
    <m/>
    <n v="111.4356827"/>
    <n v="-6.9676187000000001"/>
    <s v="|MC60133|MYIA-064574997194/POI/Sandhyka fanny nugroho/082341929664/fanyholo16@gmail.com"/>
    <s v="MYIB_ASSISTANT"/>
    <m/>
    <m/>
    <m/>
    <m/>
    <m/>
    <m/>
    <m/>
    <m/>
    <s v="Management Janji"/>
    <s v="2026-10-02 08:00:00 | Jam pemasangan : 12.00 Info Tambahan : Hubungi pelanggan dulu sebelum ke lokasi terimakasih  "/>
    <s v="FCC"/>
    <d v="2026-01-10T11:40:20"/>
    <d v="2026-10-02T08:00:00"/>
    <m/>
    <s v="PS"/>
    <s v="X"/>
    <s v="NO ADDON"/>
    <n v="20261002"/>
    <s v="Completed"/>
    <s v="HSI Bisnis PSB 70% - 50 Mbps"/>
    <s v="INDIBIZ"/>
    <m/>
    <m/>
    <d v="2026-10-02T08:00:00"/>
    <s v="2026-10-02 08:00:00 | Jam pemasangan : 12.00 Info Tambahan : Hubungi pelanggan dulu sebelum ke lokasi terimakasih  "/>
    <n v="2026"/>
    <n v="10"/>
    <n v="2"/>
    <d v="2026-10-02T00:00:00"/>
    <n v="-0.33333333333575865"/>
    <x v="0"/>
    <x v="7"/>
  </r>
  <r>
    <n v="656"/>
    <n v="1002621472"/>
    <n v="3"/>
    <x v="4"/>
    <n v="4"/>
    <s v="KUDUS"/>
    <s v="BLORA"/>
    <s v="BLO"/>
    <s v="REG"/>
    <s v="AO"/>
    <s v="NEW SALES"/>
    <s v="1P INET"/>
    <s v="98 | OSS - CANCEL COMPLETE"/>
    <s v="RBS-Regional 3"/>
    <d v="2026-10-04T15:58:35"/>
    <d v="2026-10-05T16:16:43"/>
    <n v="69403968"/>
    <m/>
    <n v="141569116042"/>
    <s v="Warung Pak Parno"/>
    <s v="ODP-BLO-FFE/006 FFE/D02/01.06"/>
    <s v="WO065716539"/>
    <m/>
    <m/>
    <m/>
    <n v="111.4062969"/>
    <n v="-6.9794874999999896"/>
    <s v="|MN02609|MYIA-047166313631/POI/Suparno/085736109877/tokogugun80@gmail.com"/>
    <s v="MYIB_ASSISTANT"/>
    <m/>
    <m/>
    <m/>
    <m/>
    <m/>
    <m/>
    <m/>
    <m/>
    <s v="Management Janji"/>
    <s v="2026-10-05 15:00:00 | Jam pemasangan : 12.00 Info Tambahan : Hubungi pelanggan dulu sebelum ke lokasi terimakasih "/>
    <s v="FCC"/>
    <d v="2026-04-10T16:10:39"/>
    <d v="2026-10-05T15:00:00"/>
    <s v="Kendala Pelanggan"/>
    <s v="CANCEL"/>
    <s v="X"/>
    <s v="NO ADDON"/>
    <m/>
    <s v="Cancel Completed"/>
    <s v="HSI Bisnis Promo Hari Pelanggan Nasional PSB 70% - 50 Mbps"/>
    <s v="INDIBIZ"/>
    <m/>
    <m/>
    <d v="2026-10-05T15:00:00"/>
    <s v="2026-10-05 15:00:00 | Jam pemasangan : 12.00 Info Tambahan : Hubungi pelanggan dulu sebelum ke lokasi terimakasih "/>
    <m/>
    <m/>
    <m/>
    <e v="#NUM!"/>
    <e v="#NUM!"/>
    <x v="1"/>
    <x v="7"/>
  </r>
  <r>
    <n v="657"/>
    <n v="1002630338"/>
    <n v="3"/>
    <x v="4"/>
    <n v="4"/>
    <s v="KUDUS"/>
    <s v="BLORA"/>
    <s v="BLO"/>
    <s v="REG"/>
    <s v="AO"/>
    <s v="NEW SALES"/>
    <s v="1P INET"/>
    <s v="98 | OSS - CANCEL COMPLETE"/>
    <s v="RBS-Regional 3"/>
    <d v="2026-10-09T16:16:40"/>
    <d v="2026-10-12T08:58:20"/>
    <n v="69407582"/>
    <m/>
    <n v="141569116063"/>
    <s v="Warung Pak Margono"/>
    <s v="ODP-BLO-FAB/002 FAB/D02/10.02"/>
    <s v="WO066109042"/>
    <m/>
    <m/>
    <m/>
    <n v="111.4101926"/>
    <n v="-6.9690795999999997"/>
    <s v="|MN02609|MYIA-045081070365/POI/Gunawan/0895703146111/bintangshopku01@gmail.com"/>
    <s v="MYIB_ASSISTANT"/>
    <m/>
    <m/>
    <m/>
    <m/>
    <m/>
    <m/>
    <m/>
    <m/>
    <s v="Management Janji"/>
    <s v="2026-10-10 15:00:00 | Nama PIC : Warung Pak Margono No HP : 0895703146111 No Alt : - M Janji : sabtu 10 oktober  2026 Jam Pasang : Pagi / Siang Note : hubungi pelanggan jika ingin ke lokasi, terima kasih. "/>
    <s v="FCC"/>
    <d v="2026-09-10T17:25:25"/>
    <d v="2026-10-10T15:00:00"/>
    <s v="Kendala Pelanggan"/>
    <s v="CANCEL"/>
    <s v="X"/>
    <s v="NO ADDON"/>
    <m/>
    <s v="Cancel Completed"/>
    <s v="HSI Bisnis Promo Hari Pelanggan Nasional PSB 70% - 50 Mbps"/>
    <s v="INDIBIZ"/>
    <m/>
    <m/>
    <d v="2026-10-10T15:00:00"/>
    <s v="2026-10-10 15:00:00 | Nama PIC : Warung Pak Margono No HP : 0895703146111 No Alt : - M Janji : sabtu 10 oktober  2026 Jam Pasang : Pagi / Siang Note : hubungi pelanggan jika ingin ke lokasi, terima kasih. "/>
    <m/>
    <m/>
    <m/>
    <e v="#NUM!"/>
    <e v="#NUM!"/>
    <x v="1"/>
    <x v="7"/>
  </r>
  <r>
    <n v="658"/>
    <n v="1002625202"/>
    <n v="3"/>
    <x v="4"/>
    <n v="4"/>
    <s v="KUDUS"/>
    <s v="BLORA"/>
    <s v="CEP"/>
    <s v="REG"/>
    <s v="AO"/>
    <s v="NEW SALES"/>
    <s v="1P INET"/>
    <s v="Completed (PS)"/>
    <s v="RBS-Regional 3"/>
    <d v="2026-10-06T19:22:34"/>
    <d v="2026-10-07T13:53:34"/>
    <n v="69405411"/>
    <m/>
    <n v="142552107903"/>
    <s v="JK coffee"/>
    <s v="ODP-CEP-FG/034 FG/D08/034.01"/>
    <s v="WO065892659"/>
    <m/>
    <m/>
    <m/>
    <n v="111.57086099999999"/>
    <n v="-7.1124219999999996"/>
    <s v="|MN00408|MYIA-069711745975/POI/lambang aji prayogi/089609279601/rahmadantititania@gmail.com"/>
    <s v="MYIB_ASSISTANT"/>
    <m/>
    <m/>
    <m/>
    <m/>
    <m/>
    <m/>
    <m/>
    <m/>
    <s v="Management Janji"/>
    <s v="2026-10-08 08:00:00 | Nama PIC : Bp Lambang No HP : 089609279601 No Alt : - M Janji : 8 Okt 2026 Jam Pasang : Pagi / Siang Note : hubungi pelanggan jika ingin kelokasi"/>
    <s v="FCC"/>
    <d v="2026-06-10T19:25:27"/>
    <d v="2026-10-08T08:00:00"/>
    <m/>
    <s v="PS"/>
    <s v="CEPU"/>
    <s v="NO ADDON"/>
    <n v="20261007"/>
    <s v="Completed"/>
    <s v="HSI Bisnis Basic Promo Hari Pelanggan Nasional PSB 70% - 200 Mbps"/>
    <s v="INDIBIZ"/>
    <m/>
    <m/>
    <d v="2026-10-08T08:00:00"/>
    <s v="2026-10-08 08:00:00 | Nama PIC : Bp Lambang No HP : 089609279601 No Alt : - M Janji : 8 Okt 2026 Jam Pasang : Pagi / Siang Note : hubungi pelanggan jika ingin kelokasi"/>
    <n v="2026"/>
    <n v="10"/>
    <n v="7"/>
    <d v="2026-10-07T00:00:00"/>
    <n v="-1.3333333333357587"/>
    <x v="0"/>
    <x v="7"/>
  </r>
  <r>
    <n v="659"/>
    <n v="1002619966"/>
    <n v="3"/>
    <x v="4"/>
    <n v="4"/>
    <s v="KUDUS"/>
    <s v="BLORA"/>
    <s v="CEP"/>
    <s v="REG"/>
    <s v="AO"/>
    <s v="NEW SALES"/>
    <m/>
    <s v="CANCEL COMPLETED"/>
    <s v="RBS-Regional 3"/>
    <d v="2026-10-02T14:20:25"/>
    <d v="2026-10-02T15:15:50"/>
    <n v="69403149"/>
    <m/>
    <n v="142552107893"/>
    <s v="KANTOR DESA POJOKWATU"/>
    <s v="ODP-CEP-FG/121"/>
    <m/>
    <m/>
    <m/>
    <m/>
    <n v="111.57115810000001"/>
    <n v="-7.1108092000000003"/>
    <s v="|MN00410|/ERIFA RISTANTO DEKA/0895428457776/aku.sayangjuwita@gmail.com /Permintaan PSB HSI BISNIS 1S INET 200MBPS PAKET WINBACK2/KANTOR DESA POJOKWATU"/>
    <s v="Sales Profesional"/>
    <m/>
    <m/>
    <m/>
    <m/>
    <m/>
    <m/>
    <m/>
    <m/>
    <m/>
    <m/>
    <m/>
    <d v="2026-02-10T14:39:55"/>
    <m/>
    <m/>
    <s v="REJECT_FCC"/>
    <s v="CEPU"/>
    <s v="NO ADDON"/>
    <m/>
    <s v="DECLINE : Decline - Paket dan Harga Tidak Sesuai Ilham Budhi Prasetya 4000080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7"/>
  </r>
  <r>
    <n v="660"/>
    <n v="1002620263"/>
    <n v="3"/>
    <x v="4"/>
    <n v="4"/>
    <s v="KUDUS"/>
    <s v="BLORA"/>
    <s v="CEP"/>
    <s v="REG"/>
    <s v="AO"/>
    <s v="NEW SALES"/>
    <m/>
    <s v="98 | OSS - CANCEL COMPLETE"/>
    <s v="RBS-Regional 3"/>
    <d v="2026-10-02T15:29:12"/>
    <d v="2026-10-05T16:12:52"/>
    <n v="69403235"/>
    <m/>
    <n v="142552107894"/>
    <s v="KANTOR DESA POJOKWATU"/>
    <s v="ODP-CEP-FG/121"/>
    <s v="WO065645639"/>
    <m/>
    <m/>
    <m/>
    <n v="111.57115810000001"/>
    <n v="-7.1108092000000003"/>
    <s v="|MN00410|/ERIFA RISTANTO DEKA/0895428457776/aku.sayangjuwita@gmail.com /Permintaan PSB HSI BASIC 1S INET 200MBPS PAKET WINBACK2 675K/KANTOR DESA POJOKWATU"/>
    <s v="Sales Profesional"/>
    <m/>
    <m/>
    <m/>
    <m/>
    <m/>
    <m/>
    <m/>
    <m/>
    <s v="Management Janji"/>
    <s v="2026-10-04 11:00:00|Jam pemasangan : 12.00 Info Tambahan : Hubungi pelanggan dulu sebelum ke lokasi terimakasih  |40951381|MYDITA"/>
    <s v="FCC"/>
    <d v="2026-02-10T15:40:15"/>
    <d v="2026-10-04T11:00:00"/>
    <s v="Kendala Pelanggan"/>
    <s v="CANCEL"/>
    <s v="CEPU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11:00:00"/>
    <s v="2026-10-04 11:00:00|Jam pemasangan : 12.00 Info Tambahan : Hubungi pelanggan dulu sebelum ke lokasi terimakasih  |40951381|MYDITA"/>
    <m/>
    <m/>
    <m/>
    <e v="#NUM!"/>
    <e v="#NUM!"/>
    <x v="1"/>
    <x v="7"/>
  </r>
  <r>
    <n v="661"/>
    <n v="1002625896"/>
    <n v="3"/>
    <x v="4"/>
    <n v="4"/>
    <s v="KUDUS"/>
    <s v="BLORA"/>
    <s v="NGA"/>
    <s v="REG"/>
    <s v="AO"/>
    <s v="NEW SALES"/>
    <s v="1P INET"/>
    <s v="Completed (PS)"/>
    <s v="RBS-Regional 3"/>
    <d v="2026-10-07T11:52:34"/>
    <d v="2026-10-08T14:05:55"/>
    <n v="69405732"/>
    <m/>
    <n v="142519105289"/>
    <s v="SMK MUHAMMADIYAH KUNDURAN"/>
    <s v="ODP-NGA-FB/019 FB/D02/019.01"/>
    <s v="WO065924933"/>
    <m/>
    <m/>
    <m/>
    <n v="111.2401205"/>
    <n v="-7.0551518999999896"/>
    <s v="|MN02756|MYIA-066272684185/POI/AHMAD CATUR PRASTIYO/082359358546/ahmad0163@guru.smk.belajar.id"/>
    <s v="MYIB_ASSISTANT"/>
    <m/>
    <m/>
    <m/>
    <m/>
    <m/>
    <m/>
    <m/>
    <m/>
    <s v="Management Janji"/>
    <s v="2026-10-08 08:00:00 | Nama Pic : bp CATUR No Hp Pic : 082359358546 No alt : - Jam Pemasangan : pagi  Tanggal Pemasangan : 8 Oktober 2026"/>
    <s v="FCC"/>
    <d v="2026-07-10T11:55:13"/>
    <d v="2026-10-08T08:00:00"/>
    <m/>
    <s v="PS"/>
    <s v="X"/>
    <s v="NO ADDON"/>
    <n v="20261008"/>
    <s v="Completed"/>
    <s v="HSI Bisnis Basic Promo Hari Pelanggan Nasional PSB 70% - 200 Mbps"/>
    <s v="INDIBIZ"/>
    <m/>
    <m/>
    <d v="2026-10-08T08:00:00"/>
    <s v="2026-10-08 08:00:00 | Nama Pic : bp CATUR No Hp Pic : 082359358546 No alt : - Jam Pemasangan : pagi  Tanggal Pemasangan : 8 Oktober 2026"/>
    <n v="2026"/>
    <n v="10"/>
    <n v="8"/>
    <d v="2026-10-08T00:00:00"/>
    <n v="-0.33333333333575865"/>
    <x v="0"/>
    <x v="7"/>
  </r>
  <r>
    <n v="662"/>
    <n v="1002631671"/>
    <n v="3"/>
    <x v="4"/>
    <n v="4"/>
    <s v="KUDUS"/>
    <s v="BLORA"/>
    <s v="NGA"/>
    <s v="REG"/>
    <s v="AO"/>
    <s v="NEW SALES"/>
    <s v="1P INET"/>
    <s v="CANCEL COMPLETED"/>
    <s v="RBS-Regional 3"/>
    <d v="2026-10-11T15:20:39"/>
    <d v="2026-10-13T10:03:47"/>
    <n v="69408228"/>
    <m/>
    <n v="142519105299"/>
    <s v="Angkringan Treteg Buntung"/>
    <s v="ODP-NGA-FC/049 FC/D04/049.01"/>
    <s v="WO066208718"/>
    <m/>
    <m/>
    <m/>
    <n v="111.30481589999999"/>
    <n v="-7.0202492999999997"/>
    <s v="|MC20057|MYIA-096404629564/POI/M Slamet Riyanto/085229680113/slametryan74@gmail.com"/>
    <s v="MYIB_ASSISTANT"/>
    <m/>
    <m/>
    <m/>
    <m/>
    <m/>
    <m/>
    <m/>
    <m/>
    <s v="Management Janji"/>
    <s v="2026-10-12 15:00:00 | Jam Pemasangan : 08:00 - 12.00 Tanggal Pemasangan : MINGGU 12 OKTOBER 2026 Info Tambahan : Hubungi pelanggan sebelum datang ke lokasi"/>
    <s v="FCC"/>
    <d v="2026-11-10T15:25:08"/>
    <d v="2026-10-12T15:00:00"/>
    <m/>
    <s v="CANCEL"/>
    <s v="X"/>
    <s v="NO ADDON"/>
    <m/>
    <s v="CANCEL ORDER INVALID SURVEY remark : cancel by hotda krn indikasi reseler  response : OK"/>
    <s v="HSI Bisnis Promo Hari Pelanggan Nasional PSB 70% - 300 Mbps"/>
    <s v="INDIBIZ"/>
    <m/>
    <m/>
    <d v="2026-10-12T15:00:00"/>
    <s v="2026-10-12 15:00:00 | Jam Pemasangan : 08:00 - 12.00 Tanggal Pemasangan : MINGGU 12 OKTOBER 2026 Info Tambahan : Hubungi pelanggan sebelum datang ke lokasi"/>
    <m/>
    <m/>
    <m/>
    <e v="#NUM!"/>
    <e v="#NUM!"/>
    <x v="1"/>
    <x v="7"/>
  </r>
  <r>
    <n v="663"/>
    <n v="1002625586"/>
    <n v="3"/>
    <x v="4"/>
    <n v="4"/>
    <s v="KUDUS"/>
    <s v="BLORA"/>
    <s v="RDB"/>
    <s v="REG"/>
    <s v="AO"/>
    <s v="NEW SALES"/>
    <s v="1P INET"/>
    <s v="Completed (PS)"/>
    <s v="RBS-Regional 3"/>
    <d v="2026-10-07T10:17:35"/>
    <d v="2026-10-08T14:09:15"/>
    <n v="69405559"/>
    <m/>
    <n v="142512103134"/>
    <s v="FEREN TEA"/>
    <s v="ODP-RDB-FA/031 FA/D04/31.01"/>
    <s v="WO065912993"/>
    <m/>
    <m/>
    <m/>
    <n v="111.38305690668599"/>
    <n v="-7.2043537324090003"/>
    <s v="|MC60123|MYIA-046289294375/POI/NANA APRILIA AINURIZKI/082324825268/ainurizkinana@gmail.com"/>
    <s v="MYIB_ASSISTANT"/>
    <m/>
    <m/>
    <m/>
    <m/>
    <m/>
    <m/>
    <m/>
    <m/>
    <s v="Management Janji"/>
    <s v="2026-10-08 08:00:00 | Tanggal pemasangan : 08 Oct 2026 Jam pemasangan : 08.00 Info Tambahan : Hubungi pelanggan dulu sebelum ke Lokasi terima kasih."/>
    <s v="FCC"/>
    <d v="2026-07-10T10:25:27"/>
    <d v="2026-10-08T08:00:00"/>
    <m/>
    <s v="PS"/>
    <s v="CEPU"/>
    <s v="NO ADDON"/>
    <n v="20261008"/>
    <s v="Completed"/>
    <s v="HSI Bisnis Promo Hari Pelanggan Nasional PSB 70% - 150 Mbps"/>
    <s v="INDIBIZ"/>
    <m/>
    <m/>
    <d v="2026-10-08T08:00:00"/>
    <s v="2026-10-08 08:00:00 | Tanggal pemasangan : 08 Oct 2026 Jam pemasangan : 08.00 Info Tambahan : Hubungi pelanggan dulu sebelum ke Lokasi terima kasih."/>
    <n v="2026"/>
    <n v="10"/>
    <n v="8"/>
    <d v="2026-10-08T00:00:00"/>
    <n v="-0.33333333333575865"/>
    <x v="0"/>
    <x v="7"/>
  </r>
  <r>
    <n v="664"/>
    <n v="1002633968"/>
    <n v="3"/>
    <x v="4"/>
    <n v="4"/>
    <s v="KUDUS"/>
    <s v="BLORA"/>
    <s v="RDB"/>
    <s v="REG"/>
    <s v="AO"/>
    <s v="NEW SALES"/>
    <s v="1P INET"/>
    <s v="Completed (PS)"/>
    <s v="RBS-Regional 3"/>
    <d v="2026-10-13T08:17:39"/>
    <d v="2026-10-13T14:54:49"/>
    <n v="69409017"/>
    <m/>
    <n v="142512103136"/>
    <s v="BENGKEL MOBIL SENTANA MOTOR"/>
    <s v="ODP-RDB-FE/039 FE/D02/039"/>
    <s v="WO066302216"/>
    <m/>
    <m/>
    <m/>
    <n v="111.3901133"/>
    <n v="-7.1740792000000004"/>
    <s v="|MC60134|MYIA-044423342192/POI/IMAM DWI FEBRIANTO/082341272151/s07673926@gmail.com"/>
    <s v="MYIB_ASSISTANT"/>
    <m/>
    <m/>
    <m/>
    <m/>
    <m/>
    <m/>
    <m/>
    <m/>
    <s v="Management Janji"/>
    <s v="2026-10-14 08:00:00 | Tanggal Pemasangan : 14 Oktober 2026 Jam Pemasangan : 08:00 15:00 Info Tambahan : Hubungi pelanggan dulu sebelum ke lokasi terimakasih"/>
    <s v="FCC"/>
    <s v="13-10-2026 08:40:05"/>
    <d v="2026-10-14T08:00:00"/>
    <m/>
    <s v="PS"/>
    <s v="CEPU"/>
    <s v="NO ADDON"/>
    <n v="20261013"/>
    <s v="Completed"/>
    <s v="HSI Bisnis PSB 70% - 75 Mbps"/>
    <s v="INDIBIZ"/>
    <m/>
    <m/>
    <d v="2026-10-14T08:00:00"/>
    <s v="2026-10-14 08:00:00 | Tanggal Pemasangan : 14 Oktober 2026 Jam Pemasangan : 08:00 15:00 Info Tambahan : Hubungi pelanggan dulu sebelum ke lokasi terimakasih"/>
    <n v="2026"/>
    <n v="10"/>
    <n v="13"/>
    <d v="2026-10-13T00:00:00"/>
    <n v="-1.3333333333357587"/>
    <x v="0"/>
    <x v="7"/>
  </r>
  <r>
    <n v="665"/>
    <n v="1002626864"/>
    <n v="3"/>
    <x v="4"/>
    <n v="4"/>
    <s v="KUDUS"/>
    <s v="PURWODADI"/>
    <s v="GDO"/>
    <s v="REG"/>
    <s v="AO"/>
    <s v="NEW SALES"/>
    <s v="1P INET"/>
    <s v="Completed (PS)"/>
    <s v="RBS-Regional 3"/>
    <d v="2026-10-07T17:19:34"/>
    <d v="2026-10-09T16:38:48"/>
    <n v="69406128"/>
    <m/>
    <n v="142521103440"/>
    <s v="LASKAR BUAH GODONG"/>
    <s v="ODP-GDO-FG/049 FG/D05/049.01"/>
    <s v="WO065963560"/>
    <m/>
    <m/>
    <m/>
    <n v="110.778138"/>
    <n v="-7.024762"/>
    <s v="|MN01047|MYIA-094258284607/POI/LAELATUL AFIATUN NISAK/085733668576/kantorhrdlaskarbuah@gmail.com"/>
    <s v="MYIB_ASSISTANT"/>
    <m/>
    <m/>
    <m/>
    <m/>
    <m/>
    <m/>
    <m/>
    <m/>
    <s v="Management Janji"/>
    <s v="2026-10-08 15:00:00 | Nama PIC :  No HP : 085733668576 Alt :  M Janji : 08/10/2026 Jam Pasang : 08.00  - 13:00  NoteÃ‚Â :  hubungi terlebih dahulu sebelum ke lokasi, terima kasih."/>
    <s v="FCC"/>
    <d v="2026-07-10T17:40:11"/>
    <d v="2026-10-08T15:00:00"/>
    <m/>
    <s v="PS"/>
    <s v="GUBUG"/>
    <s v="NO ADDON"/>
    <n v="20261009"/>
    <s v="Completed"/>
    <s v="HSI Bisnis Promo Hari Pelanggan Nasional PSB 70% - 50 Mbps"/>
    <s v="INDIBIZ"/>
    <m/>
    <m/>
    <d v="2026-10-08T15:00:00"/>
    <s v="2026-10-08 15:00:00 | Nama PIC :  No HP : 085733668576 Alt :  M Janji : 08/10/2026 Jam Pasang : 08.00  - 13:00  NoteÃ‚Â :  hubungi terlebih dahulu sebelum ke lokasi, terima kasih."/>
    <n v="2026"/>
    <n v="10"/>
    <n v="9"/>
    <d v="2026-10-09T00:00:00"/>
    <n v="0.375"/>
    <x v="0"/>
    <x v="7"/>
  </r>
  <r>
    <n v="666"/>
    <n v="1002628838"/>
    <n v="3"/>
    <x v="4"/>
    <n v="4"/>
    <s v="KUDUS"/>
    <s v="PURWODADI"/>
    <s v="GDO"/>
    <s v="REG"/>
    <s v="AO"/>
    <s v="NEW SALES"/>
    <s v="1P INET"/>
    <s v="Completed (PS)"/>
    <s v="RBS-Regional 3"/>
    <d v="2026-10-09T08:55:40"/>
    <d v="2026-10-10T15:13:39"/>
    <n v="69407015"/>
    <m/>
    <n v="142521103471"/>
    <s v="LPK WELDING CHANGWON"/>
    <s v="ODP-GDO-FD/004 FD/D02/004.01"/>
    <s v="WO066062105"/>
    <m/>
    <m/>
    <m/>
    <n v="110.76413700000001"/>
    <n v="-7.0195400000000001"/>
    <s v="|MN01047|MYIA-036423656606/POI/EKO NUGROHO/085640841685/nurussyifacantik23@gmail.com"/>
    <s v="MYIB_ASSISTANT"/>
    <m/>
    <m/>
    <m/>
    <m/>
    <m/>
    <m/>
    <m/>
    <m/>
    <s v="Management Janji"/>
    <s v="2026-10-10 08:00:00 | Nama PIC : Ibu Dewi No Hp : 085640841685 Alt : - Manja : 09 Okt 2026 Jam : Pagi / Siang Note : Hubungi pelanggan terlebih dahulu"/>
    <s v="FCC"/>
    <d v="2026-09-10T09:39:46"/>
    <d v="2026-10-10T08:00:00"/>
    <m/>
    <s v="PS"/>
    <s v="GUBUG"/>
    <s v="NO ADDON"/>
    <n v="20261010"/>
    <s v="Completed"/>
    <s v="HSI Bisnis Promo Hari Pelanggan Nasional PSB 70% - 50 Mbps"/>
    <s v="INDIBIZ"/>
    <m/>
    <m/>
    <d v="2026-10-10T08:00:00"/>
    <s v="2026-10-10 08:00:00 | Nama PIC : Ibu Dewi No Hp : 085640841685 Alt : - Manja : 09 Okt 2026 Jam : Pagi / Siang Note : Hubungi pelanggan terlebih dahulu"/>
    <n v="2026"/>
    <n v="10"/>
    <n v="10"/>
    <d v="2026-10-10T00:00:00"/>
    <n v="-0.33333333333575865"/>
    <x v="0"/>
    <x v="7"/>
  </r>
  <r>
    <n v="667"/>
    <n v="1002620740"/>
    <n v="3"/>
    <x v="4"/>
    <n v="4"/>
    <s v="KUDUS"/>
    <s v="PURWODADI"/>
    <s v="GDO"/>
    <s v="REG"/>
    <s v="AO"/>
    <s v="NEW SALES"/>
    <s v="1P INET"/>
    <s v="98 | OSS - CANCEL COMPLETE"/>
    <s v="RBS-Regional 3"/>
    <d v="2026-10-03T08:35:35"/>
    <d v="2026-10-06T09:35:00"/>
    <n v="69403439"/>
    <m/>
    <n v="142521103463"/>
    <s v="LASKAR BUAH GODONG"/>
    <s v="ODP-GDO-FG/049 FG/D05/049.01"/>
    <s v="WO065625127"/>
    <m/>
    <m/>
    <m/>
    <n v="110.778127"/>
    <n v="-7.0247109999999999"/>
    <s v="|MN00799|MYIA-027088428739/POI/LAELATUL AFIATUN NISAK/085733668576/kantorhrdlaskarbuah@gmail.com"/>
    <s v="MYIB_ASSISTANT"/>
    <m/>
    <m/>
    <m/>
    <m/>
    <m/>
    <m/>
    <m/>
    <m/>
    <s v="Management Janji"/>
    <s v="2026-10-04 08:00:00 | Nama Pic : LASKAR BUAH GODONG No Hp Pic : 085733668576 Jam Pemasangan : 08:00 - 12.00 Tanggal Pemasangan : MINGGU 04 OKTOBER 2026 Info Tambahan : Hubungi pelanggan sebelum datang ke lokasi"/>
    <s v="FCC"/>
    <d v="2026-03-10T08:40:16"/>
    <d v="2026-10-04T08:00:00"/>
    <s v="Kendala Pelanggan"/>
    <s v="CANCEL"/>
    <s v="GUBUG"/>
    <s v="NO ADDON"/>
    <m/>
    <s v="Cancel Completed"/>
    <s v="HSI Bisnis Basic Promo Hari Pelanggan Nasional PSB 70% - 50 Mbps"/>
    <s v="INDIBIZ"/>
    <m/>
    <m/>
    <d v="2026-10-04T08:00:00"/>
    <s v="2026-10-04 08:00:00 | Nama Pic : LASKAR BUAH GODONG No Hp Pic : 085733668576 Jam Pemasangan : 08:00 - 12.00 Tanggal Pemasangan : MINGGU 04 OKTOBER 2026 Info Tambahan : Hubungi pelanggan sebelum datang ke lokasi"/>
    <m/>
    <m/>
    <m/>
    <e v="#NUM!"/>
    <e v="#NUM!"/>
    <x v="1"/>
    <x v="7"/>
  </r>
  <r>
    <n v="668"/>
    <n v="1002628822"/>
    <n v="3"/>
    <x v="4"/>
    <n v="4"/>
    <s v="KUDUS"/>
    <s v="PURWODADI"/>
    <s v="GBU"/>
    <s v="REG"/>
    <s v="AO"/>
    <s v="NEW SALES"/>
    <s v="1P INET"/>
    <s v="Completed (PS)"/>
    <s v="RBS-Regional 3"/>
    <d v="2026-10-09T08:46:35"/>
    <d v="2026-10-10T13:48:31"/>
    <n v="69407010"/>
    <m/>
    <n v="146516109483"/>
    <s v="SPPG KEDUNGJATI"/>
    <s v="ODP-GBU-FF/030 FF/D04/030.01"/>
    <s v="WO066061466"/>
    <m/>
    <m/>
    <m/>
    <n v="110.63709799999999"/>
    <n v="-7.163252"/>
    <s v="|MN01996|MYIA-010286006648/POI/Moh. Zamroni/0881027408627/jayakedungjati281@gmail.com"/>
    <s v="MYIB_ASSISTANT"/>
    <m/>
    <m/>
    <m/>
    <m/>
    <m/>
    <m/>
    <m/>
    <m/>
    <s v="Management Janji"/>
    <s v="2026-10-10 08:00:00 | Nama :ZAMRONI No HP :0881027408627 No Alternatif : M Janji : 10/10/2026 Jam Pasang : Pagi NoteÃ‚Â :  Hubungi terlebih dahulu sebelum ke lokasi"/>
    <s v="FCC"/>
    <d v="2026-09-10T08:55:53"/>
    <d v="2026-10-10T08:00:00"/>
    <m/>
    <s v="PS"/>
    <s v="GUBUG"/>
    <s v="NO ADDON"/>
    <n v="20261010"/>
    <s v="Completed"/>
    <s v="HSI Bisnis Promo Hari Pelanggan Nasional PSB 70% - 200 Mbps"/>
    <s v="INDIBIZ"/>
    <m/>
    <m/>
    <d v="2026-10-10T08:00:00"/>
    <s v="2026-10-10 08:00:00 | Nama :ZAMRONI No HP :0881027408627 No Alternatif : M Janji : 10/10/2026 Jam Pasang : Pagi NoteÃ‚Â :  Hubungi terlebih dahulu sebelum ke lokasi"/>
    <n v="2026"/>
    <n v="10"/>
    <n v="10"/>
    <d v="2026-10-10T00:00:00"/>
    <n v="-0.33333333333575865"/>
    <x v="0"/>
    <x v="7"/>
  </r>
  <r>
    <n v="669"/>
    <n v="1002634851"/>
    <n v="3"/>
    <x v="4"/>
    <n v="4"/>
    <s v="KUDUS"/>
    <s v="PURWODADI"/>
    <s v="GBU"/>
    <s v="REG"/>
    <s v="AO"/>
    <s v="NEW SALES"/>
    <s v="1P INET"/>
    <s v="Completed (PS)"/>
    <s v="RBS-Regional 3"/>
    <d v="2026-10-13T12:17:35"/>
    <d v="2026-10-14T15:22:38"/>
    <n v="69409302"/>
    <m/>
    <n v="146516109595"/>
    <s v="SPPG KALIMARO"/>
    <s v="ODP-GBU-FE/070 FE/D02/070.01"/>
    <s v="WO066325497"/>
    <m/>
    <m/>
    <m/>
    <n v="110.64831100000001"/>
    <n v="-7.1233979999999999"/>
    <s v="|MN01996|MYIA-073453464125/POI/Afif Khoirul Umam/083144999829/afifkhoirul123@gmail.com"/>
    <s v="MYIB_ASSISTANT"/>
    <m/>
    <m/>
    <m/>
    <m/>
    <m/>
    <m/>
    <m/>
    <m/>
    <s v="Management Janji"/>
    <s v="2026-10-14 11:00:00 | Tanggal: 14/10/2026 Jam Pasang: 08.00 - 12.00 Note: Hubungi sebelum ke lokasi, terimakasih. "/>
    <s v="FCC"/>
    <s v="13-10-2026 12:25:09"/>
    <d v="2026-10-14T11:00:00"/>
    <m/>
    <s v="PS"/>
    <s v="GUBUG"/>
    <s v="NO ADDON"/>
    <n v="20261014"/>
    <s v="Completed"/>
    <s v="HSI Bisnis Promo Hari Pelanggan Nasional PSB 70% - 100 Mbps"/>
    <s v="INDIBIZ"/>
    <m/>
    <m/>
    <d v="2026-10-14T11:00:00"/>
    <s v="2026-10-14 11:00:00 | Tanggal: 14/10/2026 Jam Pasang: 08.00 - 12.00 Note: Hubungi sebelum ke lokasi, terimakasih. "/>
    <n v="2026"/>
    <n v="10"/>
    <n v="14"/>
    <d v="2026-10-14T00:00:00"/>
    <n v="-0.45833333333575865"/>
    <x v="0"/>
    <x v="7"/>
  </r>
  <r>
    <n v="670"/>
    <n v="1002637895"/>
    <n v="3"/>
    <x v="4"/>
    <n v="4"/>
    <s v="KUDUS"/>
    <s v="PURWODADI"/>
    <s v="GBU"/>
    <s v="REG"/>
    <s v="AO"/>
    <s v="NEW SALES"/>
    <m/>
    <s v="MIE - SEND SURVEY"/>
    <s v="RBS-Regional 2"/>
    <d v="2026-10-15T09:50:51"/>
    <d v="2026-10-15T11:16:09"/>
    <n v="69410571"/>
    <n v="2922951017"/>
    <n v="146516109599"/>
    <s v="ERAFONE GUBUG GROBOGAN"/>
    <s v="ODP-GBU-FA/014"/>
    <s v="WO066463436"/>
    <m/>
    <m/>
    <m/>
    <n v="110.9172873"/>
    <n v="-7.0811261999999999"/>
    <s v="|MN00062|/ERAFONE GUBUG GROBOGAN /Pic Intan Purnama Sari / 089634052712 /dl-rutinfinance@erajaya.com"/>
    <s v="Sales Profesional"/>
    <m/>
    <m/>
    <m/>
    <m/>
    <m/>
    <m/>
    <m/>
    <m/>
    <s v="Management Janji"/>
    <s v="2026-10-16 08:00:00|Tanggal pemasangan : 16 OKTOBER 2026 Jam pemasangan : pagi/siang Info Tambahan : Hubungi pelanggan dulu sebelum ke lokasi terima kasih|40010577|MYDITA"/>
    <s v="FCC"/>
    <s v="15-10-2026 09:54:50"/>
    <d v="2026-10-16T08:00:00"/>
    <m/>
    <s v="SURVEY_NEW_MANJA"/>
    <s v="GUBUG"/>
    <s v="NO ADDON"/>
    <m/>
    <s v="MIE - SEND SURVEY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6T08:00:00"/>
    <s v="2026-10-16 08:00:00|Tanggal pemasangan : 16 OKTOBER 2026 Jam pemasangan : pagi/siang Info Tambahan : Hubungi pelanggan dulu sebelum ke lokasi terima kasih|40010577|MYDITA"/>
    <m/>
    <m/>
    <m/>
    <e v="#NUM!"/>
    <e v="#NUM!"/>
    <x v="1"/>
    <x v="7"/>
  </r>
  <r>
    <n v="671"/>
    <n v="1002637836"/>
    <n v="3"/>
    <x v="4"/>
    <n v="4"/>
    <s v="KUDUS"/>
    <s v="PURWODADI"/>
    <s v="GBU"/>
    <s v="REG"/>
    <s v="AO"/>
    <s v="NEW SALES"/>
    <m/>
    <s v="FCC - HD1A - INPROGRESS FOLLOW UP"/>
    <s v="RBS-Regional 3"/>
    <d v="2026-10-15T09:31:51"/>
    <d v="2026-10-15T10:47:49"/>
    <n v="69410536"/>
    <m/>
    <n v="146516109598"/>
    <s v="JAGOSTU MANAGEMENT"/>
    <s v="ODP-GBU-FB/010"/>
    <m/>
    <m/>
    <m/>
    <m/>
    <n v="110.63367839999999"/>
    <n v="-7.0506725000000001"/>
    <s v="|MN00410|/LUKMAN HAKIM/085139418474/newq675 @gmail.com/Permintaan PSB HSI WB1 100 MBPS ABONEMEN 535K"/>
    <s v="Sales Profesional"/>
    <m/>
    <m/>
    <m/>
    <m/>
    <m/>
    <m/>
    <m/>
    <m/>
    <m/>
    <m/>
    <m/>
    <s v="15-10-2026 09:40:08"/>
    <m/>
    <m/>
    <s v="FCC"/>
    <s v="GUBUG"/>
    <s v="NO ADDON"/>
    <m/>
    <s v="FOLLOW UP : Follow Up RANGGA WISNU EKAPAKSI 40951381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m/>
    <m/>
    <m/>
    <m/>
    <m/>
    <e v="#NUM!"/>
    <e v="#NUM!"/>
    <x v="1"/>
    <x v="7"/>
  </r>
  <r>
    <n v="672"/>
    <n v="1002618094"/>
    <n v="3"/>
    <x v="4"/>
    <n v="4"/>
    <s v="KUDUS"/>
    <s v="PURWODADI"/>
    <s v="PWB"/>
    <s v="REG"/>
    <s v="AO"/>
    <s v="NEW SALES"/>
    <m/>
    <s v="Completed (PS)"/>
    <s v="RBS-Regional 3"/>
    <d v="2026-10-01T14:26:10"/>
    <d v="2026-10-02T16:01:59"/>
    <n v="69402453"/>
    <m/>
    <n v="141568111741"/>
    <s v="SPPG TARUMAN"/>
    <s v="ODP-PWB-FA/037"/>
    <s v="WO065517729"/>
    <m/>
    <m/>
    <m/>
    <n v="110.84761279999999"/>
    <n v="-7.0151427999999996"/>
    <s v="|MN00410|/RAVINDRA LUQMAN/085641184995/Sppgtaruman@gmail.com /Permintaan PSB HSI BISNIS 1S INET 50MBPS PAKET WINBACK2/SPPG TARUMAN"/>
    <s v="Sales Profesional"/>
    <m/>
    <m/>
    <m/>
    <m/>
    <m/>
    <m/>
    <m/>
    <m/>
    <s v="Management Janji"/>
    <s v="2026-10-02 15:00:00|telp :085641184995 alt ;  manja : pagi / siang 02/10/2026 hub sebelum ke lokasi |40000802|MYDITA"/>
    <s v="FCC"/>
    <d v="2026-01-10T14:40:16"/>
    <d v="2026-10-02T15:00:00"/>
    <m/>
    <s v="PS"/>
    <s v="X"/>
    <s v="NO ADDON"/>
    <n v="20261002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02T15:00:00"/>
    <s v="2026-10-02 15:00:00|telp :085641184995 alt ;  manja : pagi / siang 02/10/2026 hub sebelum ke lokasi |40000802|MYDITA"/>
    <n v="2026"/>
    <n v="10"/>
    <n v="2"/>
    <d v="2026-10-02T00:00:00"/>
    <n v="-0.625"/>
    <x v="0"/>
    <x v="7"/>
  </r>
  <r>
    <n v="673"/>
    <n v="1002618342"/>
    <n v="3"/>
    <x v="4"/>
    <n v="4"/>
    <s v="KUDUS"/>
    <s v="PURWODADI"/>
    <s v="PWB"/>
    <s v="REG"/>
    <s v="AO"/>
    <s v="NEW SALES"/>
    <m/>
    <s v="Completed (PS)"/>
    <s v="RBS-Regional 3"/>
    <d v="2026-10-01T15:27:07"/>
    <d v="2026-10-02T20:44:33"/>
    <n v="69402518"/>
    <m/>
    <n v="141568111742"/>
    <s v="MI NURUL HUDA ASEMRUDUNG"/>
    <s v="ODP-PWB-FE/003"/>
    <s v="WO065513737"/>
    <m/>
    <m/>
    <m/>
    <n v="111.0005197"/>
    <n v="-7.1935992000000004"/>
    <s v="|MN00410|/MUNADI/081325352203/asemrudungminurulhuda@ymail.com /Permintaan PSB HSI BISNIS 1S INET 50MBPS PAKET WINBACK2/MI NURUL HUDA ASEMRUDUNG"/>
    <s v="Sales Profesional"/>
    <m/>
    <m/>
    <m/>
    <m/>
    <m/>
    <m/>
    <m/>
    <m/>
    <s v="Management Janji"/>
    <s v="2026-10-02 15:00:00|Jam Pemasangan : 08:00 - 12.00 Tanggal Pemasangan :02/10/2026 Info Tambahan : Hubungi pelanggan sebelum datang ke lokasi |40971402|MYDITA"/>
    <s v="FCC"/>
    <d v="2026-01-10T15:40:41"/>
    <d v="2026-10-02T15:00:00"/>
    <m/>
    <s v="PS"/>
    <s v="X"/>
    <s v="NO ADDON"/>
    <n v="20261002"/>
    <s v="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10-02T15:00:00"/>
    <s v="2026-10-02 15:00:00|Jam Pemasangan : 08:00 - 12.00 Tanggal Pemasangan :02/10/2026 Info Tambahan : Hubungi pelanggan sebelum datang ke lokasi |40971402|MYDITA"/>
    <n v="2026"/>
    <n v="10"/>
    <n v="2"/>
    <d v="2026-10-02T00:00:00"/>
    <n v="-0.625"/>
    <x v="0"/>
    <x v="7"/>
  </r>
  <r>
    <n v="674"/>
    <n v="1002627000"/>
    <n v="3"/>
    <x v="4"/>
    <n v="4"/>
    <s v="KUDUS"/>
    <s v="PURWODADI"/>
    <s v="PWB"/>
    <s v="REG"/>
    <s v="AO"/>
    <s v="NEW SALES"/>
    <s v="1P INET"/>
    <s v="Completed (PS)"/>
    <s v="RBS-Regional 3"/>
    <d v="2026-10-08T08:02:07"/>
    <d v="2026-10-08T15:47:47"/>
    <n v="69406189"/>
    <m/>
    <n v="141568111770"/>
    <s v="PT. PUTRA BINTANG SEMBILAN NUSANTARA"/>
    <s v="ODP-PWB-FJ/043 FJ/D06/043.01"/>
    <s v="WO065979584"/>
    <m/>
    <m/>
    <m/>
    <n v="110.88242278590199"/>
    <n v="-7.0717729267824101"/>
    <s v="|MN02756|MYIA-074558747027/POI/Mohammad Aziz Purnomo/081223011984/aziz.jangli@gmail.com"/>
    <s v="MYIB_ASSISTANT"/>
    <m/>
    <m/>
    <m/>
    <m/>
    <m/>
    <m/>
    <m/>
    <m/>
    <s v="Management Janji"/>
    <s v="2026-10-09 08:00:00 | Tanggal: 9/10/2026 Jam Pasang: 08.00 - 12.00 Note: Hubungi sebelum ke lokasi, terimakasih. "/>
    <s v="FCC"/>
    <d v="2026-08-10T08:25:36"/>
    <d v="2026-10-09T08:00:00"/>
    <m/>
    <s v="PS"/>
    <s v="X"/>
    <s v="NO ADDON"/>
    <n v="20261008"/>
    <s v="Completed"/>
    <s v="HSI Bisnis Basic Promo Hari Pelanggan Nasional PSB 70% - 100 Mbps Dual Band"/>
    <s v="INDIBIZ"/>
    <m/>
    <m/>
    <d v="2026-10-09T08:00:00"/>
    <s v="2026-10-09 08:00:00 | Tanggal: 9/10/2026 Jam Pasang: 08.00 - 12.00 Note: Hubungi sebelum ke lokasi, terimakasih. "/>
    <n v="2026"/>
    <n v="10"/>
    <n v="8"/>
    <d v="2026-10-08T00:00:00"/>
    <n v="-1.3333333333357587"/>
    <x v="0"/>
    <x v="7"/>
  </r>
  <r>
    <n v="675"/>
    <n v="1002630874"/>
    <n v="3"/>
    <x v="4"/>
    <n v="4"/>
    <s v="KUDUS"/>
    <s v="PURWODADI"/>
    <s v="PWB"/>
    <s v="REG"/>
    <s v="AO"/>
    <s v="NEW SALES"/>
    <s v="1P INET"/>
    <s v="Completed (PS)"/>
    <s v="RBS-Regional 3"/>
    <d v="2026-10-10T12:37:40"/>
    <d v="2026-10-13T15:09:15"/>
    <n v="69407882"/>
    <m/>
    <n v="141568111783"/>
    <s v="PUSKESMAS PURWODADI 2"/>
    <s v="ODP-PWB-FC/008 FC/D02/008.01"/>
    <s v="WO066152454"/>
    <m/>
    <m/>
    <m/>
    <n v="110.969677"/>
    <n v="-7.1175269999999999"/>
    <s v="|MN01047|MYIA-028189940216/POI/SOELFIATI/081391783419/puskesmasnambuhan2@gmail.com"/>
    <s v="MYIB_ASSISTANT"/>
    <m/>
    <m/>
    <m/>
    <m/>
    <m/>
    <m/>
    <m/>
    <m/>
    <s v="Management Janji"/>
    <s v="2026-10-11 11:00:00 | Jam Pemasangan : 08:00 - 12.00 Tanggal Pemasangan : MINGGU 11 OKTOBER 2026 Info Tambahan : Hubungi pelanggan sebelum datang ke lokasi"/>
    <s v="FCC"/>
    <d v="2026-10-10T12:40:11"/>
    <d v="2026-10-11T11:00:00"/>
    <m/>
    <s v="PS"/>
    <s v="X"/>
    <s v="NO ADDON"/>
    <n v="20261013"/>
    <s v="Completed"/>
    <s v="HSI Bisnis Basic Promo Hari Pelanggan Nasional PSB 70% - 50 Mbps"/>
    <s v="INDIBIZ"/>
    <m/>
    <m/>
    <d v="2026-10-11T11:00:00"/>
    <s v="2026-10-11 11:00:00 | Jam Pemasangan : 08:00 - 12.00 Tanggal Pemasangan : MINGGU 11 OKTOBER 2026 Info Tambahan : Hubungi pelanggan sebelum datang ke lokasi"/>
    <n v="2026"/>
    <n v="10"/>
    <n v="13"/>
    <d v="2026-10-13T00:00:00"/>
    <n v="1.5416666666642413"/>
    <x v="2"/>
    <x v="7"/>
  </r>
  <r>
    <n v="676"/>
    <n v="1002632986"/>
    <n v="3"/>
    <x v="4"/>
    <n v="4"/>
    <s v="KUDUS"/>
    <s v="PURWODADI"/>
    <s v="PWB"/>
    <s v="REG"/>
    <s v="AO"/>
    <s v="NEW SALES"/>
    <m/>
    <s v="Completed (PS)"/>
    <s v="RBS-Regional 3"/>
    <d v="2026-10-12T13:42:07"/>
    <d v="2026-10-13T15:21:57"/>
    <n v="69408644"/>
    <m/>
    <n v="141568111001"/>
    <s v="PUSKESMAS PURWODADI 2"/>
    <s v="ODP-PWB-FC/073"/>
    <s v="WO066268786"/>
    <m/>
    <m/>
    <m/>
    <n v="110.96966279999999"/>
    <n v="-7.1176503000000002"/>
    <s v="|MN00410|/SOELFIATI/081391783419/puskesmasnambuhan2@gmail.com /Permintaan PSB HSI BASIC 1S INET 50MBPS PAKET WINBACK2/PUSKESMAS PURWODADI 2"/>
    <s v="Sales Profesional"/>
    <m/>
    <m/>
    <m/>
    <m/>
    <m/>
    <m/>
    <m/>
    <m/>
    <s v="Management Janji"/>
    <s v="2026-10-13 11:00:00|Nama Pic : IBU SOFI No Hp Pic : 081391783419 Jam Pemasangan : 08:00 - 12.00 Tanggal Pemasangan : SELASA 13 OKTOBER 2026 Info Tambahan : Hubungi pelanggan sebelum datang ke lokasi|40000798|MYDITA"/>
    <s v="FCC"/>
    <d v="2026-12-10T13:55:32"/>
    <d v="2026-10-13T11:00:00"/>
    <m/>
    <s v="PS"/>
    <s v="X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1:00:00"/>
    <s v="2026-10-13 11:00:00|Nama Pic : IBU SOFI No Hp Pic : 081391783419 Jam Pemasangan : 08:00 - 12.00 Tanggal Pemasangan : SELASA 13 OKTOBER 2026 Info Tambahan : Hubungi pelanggan sebelum datang ke lokasi|40000798|MYDITA"/>
    <n v="2026"/>
    <n v="10"/>
    <n v="13"/>
    <d v="2026-10-13T00:00:00"/>
    <n v="-0.45833333333575865"/>
    <x v="0"/>
    <x v="7"/>
  </r>
  <r>
    <n v="677"/>
    <n v="1002632302"/>
    <n v="3"/>
    <x v="4"/>
    <n v="4"/>
    <s v="KUDUS"/>
    <s v="PURWODADI"/>
    <s v="PWB"/>
    <s v="REG"/>
    <s v="AO"/>
    <s v="NEW SALES"/>
    <s v="1P INET"/>
    <s v="Completed (PS)"/>
    <s v="RBS-Regional 3"/>
    <d v="2026-10-12T10:13:35"/>
    <d v="2026-10-13T18:18:50"/>
    <n v="69408431"/>
    <m/>
    <n v="141568111789"/>
    <s v="PUSKESMAS PURWODADI II"/>
    <s v="ODP-PWB-FC/073 FC/D08/073.01"/>
    <s v="WO066234804"/>
    <m/>
    <m/>
    <m/>
    <n v="110.9697074"/>
    <n v="-7.1174215999999904"/>
    <s v="|MN01314|MYIA-090218648449/POI/SOELFIATI/081391783419/puskesmasnambuhan2@gmail.com"/>
    <s v="MYIB_ASSISTANT"/>
    <m/>
    <m/>
    <m/>
    <m/>
    <m/>
    <m/>
    <m/>
    <m/>
    <s v="Management Janji"/>
    <s v="2026-10-13 08:00:00 | Tanggal pemasangan: 13/10//2026 Jam pemasangan : pagi/siang Info Tambahan : Hubungi pelanggan dulu sebelum ke lokasi. terima kasih"/>
    <s v="FCC"/>
    <d v="2026-12-10T10:25:08"/>
    <d v="2026-10-13T08:00:00"/>
    <m/>
    <s v="PS"/>
    <s v="X"/>
    <s v="NO ADDON"/>
    <n v="20261013"/>
    <s v="Completed"/>
    <s v="HSI Bisnis Basic Promo Hari Pelanggan Nasional PSB 70% - 50 Mbps"/>
    <s v="INDIBIZ"/>
    <m/>
    <m/>
    <d v="2026-10-13T08:00:00"/>
    <s v="2026-10-13 08:00:00 | Tanggal pemasangan: 13/10//2026 Jam pemasangan : pagi/siang Info Tambahan : Hubungi pelanggan dulu sebelum ke lokasi. terima kasih"/>
    <n v="2026"/>
    <n v="10"/>
    <n v="13"/>
    <d v="2026-10-13T00:00:00"/>
    <n v="-0.33333333333575865"/>
    <x v="0"/>
    <x v="7"/>
  </r>
  <r>
    <n v="678"/>
    <n v="1002626559"/>
    <n v="3"/>
    <x v="4"/>
    <n v="4"/>
    <s v="KUDUS"/>
    <s v="PURWODADI"/>
    <s v="PWB"/>
    <s v="REG"/>
    <s v="AO"/>
    <s v="NEW SALES"/>
    <m/>
    <s v="CANCEL COMPLETED"/>
    <s v="RBS-Regional 3"/>
    <d v="2026-10-07T15:27:27"/>
    <d v="2026-10-10T12:37:31"/>
    <n v="69406008"/>
    <m/>
    <n v="141568111767"/>
    <s v="PUSKESMAS PURWODADI 2"/>
    <s v="ODP-PWB-FC/008"/>
    <m/>
    <m/>
    <m/>
    <m/>
    <n v="110.96966279999999"/>
    <n v="-7.1176503000000002"/>
    <s v="|MN00410|/SOELFIATI/081391783419/puskesmasnambuhan2@gmail.com /Permintaan PSB HSI BASIC 1S INET 50MBPS PAKET WINBACK2/PUSKESMAS PURWODADI 2"/>
    <s v="Sales Profesional"/>
    <m/>
    <m/>
    <m/>
    <m/>
    <m/>
    <m/>
    <m/>
    <m/>
    <m/>
    <m/>
    <m/>
    <d v="2026-07-10T15:55:12"/>
    <m/>
    <m/>
    <s v="REJECT_FCC"/>
    <s v="X"/>
    <s v="NO ADDON"/>
    <m/>
    <s v="DECLINE : Decline - Batal Order YUDA SEPTIAN 40000798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7"/>
  </r>
  <r>
    <n v="679"/>
    <n v="1002634710"/>
    <n v="3"/>
    <x v="4"/>
    <n v="4"/>
    <s v="KUDUS"/>
    <s v="PURWODADI"/>
    <s v="PWB"/>
    <s v="REG"/>
    <s v="AO"/>
    <s v="NEW SALES"/>
    <s v="1P INET"/>
    <s v="98 | OSS - CANCEL COMPLETE"/>
    <s v="RBS-Regional 3"/>
    <d v="2026-10-13T11:22:35"/>
    <d v="2026-10-15T08:34:40"/>
    <n v="69409256"/>
    <m/>
    <n v="141568111794"/>
    <s v="live Streaming Suwanto"/>
    <s v="ODP-PWB-FD/167 FD/D09/167.01"/>
    <s v="WO066319768"/>
    <m/>
    <m/>
    <m/>
    <n v="110.944875"/>
    <n v="-6.979279"/>
    <s v="|MN00447|MYIA-075971716473/POI/Suwanto/085113721267/rimbaburu@gmail.com"/>
    <s v="MYIB_ASSISTANT"/>
    <m/>
    <m/>
    <m/>
    <m/>
    <m/>
    <m/>
    <m/>
    <m/>
    <s v="Management Janji"/>
    <s v="2026-10-14 08:00:00 | Nama :SUWANTO No HP :085113721267 No Alternatif : M Janji : 14/10/2026 Jam Pasang : Pagi NoteÃ‚Â :  Hubungi terlebih dahulu sebelum ke lokasi "/>
    <s v="FCC"/>
    <s v="13-10-2026 12:10:23"/>
    <d v="2026-10-14T08:00:00"/>
    <s v="Kendala Pelanggan"/>
    <s v="CANCEL"/>
    <s v="X"/>
    <s v="NO ADDON"/>
    <m/>
    <s v="Cancel Completed"/>
    <s v="HSI Bisnis Promo Hari Pelanggan Nasional PSB 70% - 300 Mbps"/>
    <s v="INDIBIZ"/>
    <m/>
    <m/>
    <d v="2026-10-14T08:00:00"/>
    <s v="2026-10-14 08:00:00 | Nama :SUWANTO No HP :085113721267 No Alternatif : M Janji : 14/10/2026 Jam Pasang : Pagi NoteÃ‚Â :  Hubungi terlebih dahulu sebelum ke lokasi "/>
    <m/>
    <m/>
    <m/>
    <e v="#NUM!"/>
    <e v="#NUM!"/>
    <x v="1"/>
    <x v="7"/>
  </r>
  <r>
    <n v="680"/>
    <n v="1002620295"/>
    <n v="3"/>
    <x v="4"/>
    <n v="4"/>
    <s v="KUDUS"/>
    <s v="PURWODADI"/>
    <s v="WRO"/>
    <s v="REG"/>
    <s v="AO"/>
    <s v="NEW SALES"/>
    <s v="1P INET"/>
    <s v="Completed (PS)"/>
    <s v="RBS-Regional 3"/>
    <d v="2026-10-02T15:37:34"/>
    <d v="2026-10-04T15:59:38"/>
    <n v="69403262"/>
    <m/>
    <n v="142509107337"/>
    <s v="LPK SAKURA"/>
    <s v="ODP-WRO-FE/001 FE/D01/001.01"/>
    <s v="WO065593057"/>
    <m/>
    <m/>
    <m/>
    <n v="111.084547"/>
    <n v="-7.2547100000000002"/>
    <s v="|MN01996|MYIA-042357564633/POI/NGADIYANTO /082323973412/ngadiyanto3412@gmail.com"/>
    <s v="MYIB_ASSISTANT"/>
    <m/>
    <m/>
    <m/>
    <m/>
    <m/>
    <m/>
    <m/>
    <m/>
    <s v="Management Janji"/>
    <s v="2026-10-03 15:00:00 | Nama PIC:  bp ngadiyanto  No HP: 082323973412 Alt: Tanggal: 3/10/2026 Jam Pasang: Sore Note: Hubungi sebelum ke lokasi, terimakasih.   "/>
    <s v="FCC"/>
    <d v="2026-02-10T15:40:15"/>
    <d v="2026-10-03T15:00:00"/>
    <m/>
    <s v="PS"/>
    <s v="WIROSARI"/>
    <s v="NO ADDON"/>
    <n v="20261004"/>
    <s v="Completed"/>
    <s v="HSI Bisnis Promo Hari Pelanggan Nasional PSB 70% - 100 Mbps"/>
    <s v="INDIBIZ"/>
    <m/>
    <m/>
    <d v="2026-10-03T15:00:00"/>
    <s v="2026-10-03 15:00:00 | Nama PIC:  bp ngadiyanto  No HP: 082323973412 Alt: Tanggal: 3/10/2026 Jam Pasang: Sore Note: Hubungi sebelum ke lokasi, terimakasih.   "/>
    <n v="2026"/>
    <n v="10"/>
    <n v="4"/>
    <d v="2026-10-04T00:00:00"/>
    <n v="0.375"/>
    <x v="0"/>
    <x v="7"/>
  </r>
  <r>
    <n v="681"/>
    <n v="1002617580"/>
    <n v="3"/>
    <x v="4"/>
    <n v="4"/>
    <s v="SOLO"/>
    <s v="SRAGEN"/>
    <s v="SRG"/>
    <s v="REG"/>
    <s v="AO"/>
    <s v="NEW SALES"/>
    <s v="1P INET"/>
    <s v="Completed (PS)"/>
    <s v="RBS-Regional 3"/>
    <d v="2026-10-01T11:23:40"/>
    <d v="2026-10-02T11:37:44"/>
    <n v="69402265"/>
    <m/>
    <n v="142565402250"/>
    <s v="SMA Trensains Muhammadiyah Sragen 3"/>
    <s v="ODP-SRG-FAT/016 FAT/D04/016.01"/>
    <s v="WO065477020"/>
    <m/>
    <m/>
    <m/>
    <n v="111.1211766"/>
    <n v="-7.3640650999999897"/>
    <s v="|MN01811|MYIA-036057047702/POI/Indrato Dwi Atmoko/081548640111/trensainss@gmail.com"/>
    <s v="MYIB_ASSISTANT"/>
    <m/>
    <m/>
    <m/>
    <m/>
    <m/>
    <m/>
    <m/>
    <m/>
    <s v="Management Janji"/>
    <s v="2026-10-02 08:00:00 | Nama Pic : BP INDRA No Hp Pic : 081548640111 Jam Pemasangan : 08:00 - 12.00 Tanggal Pemasangan : JUMAT 2 OKTOBER 2026 Info Tambahan : Hubungi pelanggan sebelum datang ke lokasi"/>
    <s v="FCC"/>
    <d v="2026-01-10T11:40:20"/>
    <d v="2026-10-02T08:00:00"/>
    <m/>
    <s v="PS"/>
    <s v="X"/>
    <s v="NO ADDON"/>
    <n v="20261002"/>
    <s v="Completed"/>
    <s v="HSI Bisnis Promo Hari Pelanggan Nasional PSB 70% - 200 Mbps"/>
    <s v="INDIBIZ"/>
    <m/>
    <m/>
    <d v="2026-10-02T08:00:00"/>
    <s v="2026-10-02 08:00:00 | Nama Pic : BP INDRA No Hp Pic : 081548640111 Jam Pemasangan : 08:00 - 12.00 Tanggal Pemasangan : JUMAT 2 OKTOBER 2026 Info Tambahan : Hubungi pelanggan sebelum datang ke lokasi"/>
    <n v="2026"/>
    <n v="10"/>
    <n v="2"/>
    <d v="2026-10-02T00:00:00"/>
    <n v="-0.33333333333575865"/>
    <x v="0"/>
    <x v="7"/>
  </r>
  <r>
    <n v="682"/>
    <n v="1002622270"/>
    <n v="3"/>
    <x v="4"/>
    <n v="4"/>
    <s v="SOLO"/>
    <s v="SRAGEN"/>
    <s v="SRG"/>
    <s v="REG"/>
    <s v="AO"/>
    <s v="NEW SALES"/>
    <s v="1P INET"/>
    <s v="Completed (PS)"/>
    <s v="RBS-Regional 3"/>
    <d v="2026-10-05T12:10:40"/>
    <d v="2026-10-07T10:51:50"/>
    <n v="69404243"/>
    <m/>
    <n v="142565401170"/>
    <s v="SD N JETIS 1"/>
    <s v="ODP-SRG-FAJ/031"/>
    <s v="WO065762764"/>
    <m/>
    <m/>
    <m/>
    <n v="111.101056337356"/>
    <n v="-7.5255563355172796"/>
    <s v="|MN01811|MYIA-018361259526/POI/DYAH WIDIASTUTI/085713849173/sdnegerijetis001@gmail.com"/>
    <s v="MYIB_ASSISTANT"/>
    <m/>
    <m/>
    <m/>
    <m/>
    <m/>
    <m/>
    <m/>
    <m/>
    <s v="Management Janji"/>
    <s v="2026-10-06 15:00:00 | Jam Pemasangan : 08:00 - 12.00 Tanggal Pemasangan : SELASA 06 OKTOBER 2026 Info Tambahan : Hubungi pelanggan sebelum datang ke lokasi"/>
    <s v="FCC"/>
    <d v="2026-05-10T12:25:23"/>
    <d v="2026-10-06T15:00:00"/>
    <m/>
    <s v="PS"/>
    <s v="X"/>
    <s v="NO ADDON"/>
    <n v="20261007"/>
    <s v="Completed"/>
    <s v="HSI Bisnis Basic Promo Hari Pelanggan Nasional PSB 70% - 75 Mbps"/>
    <s v="INDIBIZ"/>
    <m/>
    <m/>
    <d v="2026-10-06T15:00:00"/>
    <s v="2026-10-06 15:00:00 | Jam Pemasangan : 08:00 - 12.00 Tanggal Pemasangan : SELASA 06 OKTOBER 2026 Info Tambahan : Hubungi pelanggan sebelum datang ke lokasi"/>
    <n v="2026"/>
    <n v="10"/>
    <n v="7"/>
    <d v="2026-10-07T00:00:00"/>
    <n v="0.375"/>
    <x v="0"/>
    <x v="7"/>
  </r>
  <r>
    <n v="683"/>
    <n v="1002638557"/>
    <n v="3"/>
    <x v="4"/>
    <n v="4"/>
    <s v="SOLO"/>
    <s v="SRAGEN"/>
    <s v="SRG"/>
    <s v="REG"/>
    <s v="AO"/>
    <s v="NEW SALES"/>
    <m/>
    <s v="FCC - HD1A - SUBMIT"/>
    <s v="RBS-Regional 3"/>
    <d v="2026-10-15T13:49:40"/>
    <d v="2026-10-15T15:34:39"/>
    <n v="69410865"/>
    <m/>
    <n v="142565401726"/>
    <s v="SMA SCIENCE PLUS BQBS"/>
    <s v="ODP-SRG-FAJ/019"/>
    <s v="WO066492638"/>
    <m/>
    <m/>
    <m/>
    <n v="111.0927512"/>
    <n v="-7.4783799999999996"/>
    <s v="MC60143|/Haidar/085226009359/it.baitulquran@gmail.com/ PSB 1S INET Bisnis WINBACK 2.0 300mbps ABODEMEN 1.130.000 BLM PPN/ TTPN BU YULITA"/>
    <s v="Sales Force DBS"/>
    <m/>
    <m/>
    <m/>
    <m/>
    <m/>
    <m/>
    <m/>
    <m/>
    <s v="Management Janji"/>
    <s v="2026-10-16 15:00:00|Jam pemasangan : 12.00 Info Tambahan : Hubungi pelanggan dulu sebelum ke lokasi terimakasih |40951381|MYDITA"/>
    <s v="FCC"/>
    <s v="15-10-2026 13:55:16"/>
    <d v="2026-10-16T00:00:00"/>
    <m/>
    <s v="FCC"/>
    <s v="X"/>
    <s v="NO ADDON"/>
    <m/>
    <s v="AGREE : Lanjut berlangganan by RANGGA WISNU EKAPAKSI 40951381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6T15:00:00"/>
    <s v="2026-10-16 15:00:00|Jam pemasangan : 12.00 Info Tambahan : Hubungi pelanggan dulu sebelum ke lokasi terimakasih |40951381|MYDITA"/>
    <m/>
    <m/>
    <m/>
    <e v="#NUM!"/>
    <e v="#NUM!"/>
    <x v="1"/>
    <x v="7"/>
  </r>
  <r>
    <n v="684"/>
    <n v="1002631672"/>
    <n v="3"/>
    <x v="4"/>
    <n v="4"/>
    <s v="SOLO"/>
    <s v="SRAGEN"/>
    <s v="KAR"/>
    <s v="REG"/>
    <s v="AO"/>
    <s v="NEW SALES"/>
    <s v="1P INET"/>
    <s v="Completed (PS)"/>
    <s v="RBS-Regional 3"/>
    <d v="2026-10-11T15:23:41"/>
    <d v="2026-10-13T16:38:25"/>
    <n v="69408215"/>
    <m/>
    <n v="142567105876"/>
    <s v="Gudang SFA Steak (CV. Sumber Citarasa Utama)"/>
    <s v="ODP-KAR-FC/035 FC/D02/035.01"/>
    <s v="WO066208881"/>
    <m/>
    <m/>
    <m/>
    <n v="110.943076"/>
    <n v="-7.59694"/>
    <s v="|MN00396|MYIA-072034658156/POI/Aditya Fadhil Kuncoro/085742203505/gudang.sfa.it@gmail.com"/>
    <s v="MYIB_ASSISTANT"/>
    <m/>
    <m/>
    <m/>
    <m/>
    <m/>
    <m/>
    <m/>
    <m/>
    <s v="Management Janji"/>
    <s v="2026-10-12 15:00:00 | M Janji : (12/10/2026) jam Pasang : 09:00 Note : hubungi pelanggan jika ingin kelokasi"/>
    <s v="FCC"/>
    <d v="2026-11-10T15:25:08"/>
    <d v="2026-10-12T15:00:00"/>
    <m/>
    <s v="PS"/>
    <s v="KARANGANYAR SOLO"/>
    <s v="NO ADDON"/>
    <n v="20261013"/>
    <s v="Completed"/>
    <s v="HSI Bisnis Basic Promo Hari Pelanggan Nasional PSB 70% - 100 Mbps"/>
    <s v="INDIBIZ"/>
    <m/>
    <m/>
    <d v="2026-10-12T15:00:00"/>
    <s v="2026-10-12 15:00:00 | M Janji : (12/10/2026) jam Pasang : 09:00 Note : hubungi pelanggan jika ingin kelokasi"/>
    <n v="2026"/>
    <n v="10"/>
    <n v="13"/>
    <d v="2026-10-13T00:00:00"/>
    <n v="0.375"/>
    <x v="0"/>
    <x v="7"/>
  </r>
  <r>
    <n v="685"/>
    <n v="1002635437"/>
    <n v="3"/>
    <x v="4"/>
    <n v="4"/>
    <s v="SOLO"/>
    <s v="SRAGEN"/>
    <s v="KAR"/>
    <s v="REG"/>
    <s v="AO"/>
    <s v="NEW SALES"/>
    <m/>
    <s v="QC MIA - INVALID QUALITY CONTROL MIA"/>
    <s v="RBS-Regional 3"/>
    <d v="2026-10-13T15:31:11"/>
    <d v="2026-10-14T19:49:55"/>
    <n v="69409559"/>
    <m/>
    <n v="142567105885"/>
    <s v="CV Sentral Profit Bersama"/>
    <s v="ODP-KAR-FY/053"/>
    <m/>
    <m/>
    <m/>
    <m/>
    <n v="110.95192"/>
    <n v="-7.6332810000000002"/>
    <s v="AMRBS;405678/Nighara Asmarantaka Sulya//TREG4SOLO/Utami Suryandari/085159488314 &amp; 081335110130/sentralprofitbersamasolo@gmail.com/PSB HSI BASIC WINBACK 2.0 100mbps ABODEMEN 440.000 PLUS PPN"/>
    <s v="Amex"/>
    <m/>
    <m/>
    <m/>
    <m/>
    <m/>
    <m/>
    <m/>
    <m/>
    <m/>
    <m/>
    <m/>
    <s v="13-10-2026 15:39:51"/>
    <m/>
    <m/>
    <s v="QC1"/>
    <s v="KARANGANYAR SOLO"/>
    <s v="NO ADDON"/>
    <m/>
    <s v="QC MIA - INVALID QUALITY CONTROL MIA - Tidak Mengunggah Foto Lokasi Instalasi Tampak Depan Menyeluruh - upload foto lokasi 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7"/>
  </r>
  <r>
    <n v="686"/>
    <n v="1002627119"/>
    <n v="3"/>
    <x v="4"/>
    <n v="4"/>
    <s v="SOLO"/>
    <s v="INNER - SOLO JATENG TIMUR"/>
    <s v="SOP"/>
    <s v="REG"/>
    <s v="AO"/>
    <s v="NEW SALES"/>
    <m/>
    <s v="Completed (PS)"/>
    <s v="RBS-Regional 3"/>
    <d v="2026-10-08T08:55:46"/>
    <d v="2026-10-12T16:12:23"/>
    <n v="69406232"/>
    <m/>
    <n v="142526106862"/>
    <s v="CV Ranotex"/>
    <s v="ODP-SOP-FK/042"/>
    <s v="WO066168938"/>
    <m/>
    <m/>
    <m/>
    <n v="110.91012410010801"/>
    <n v="-7.5144267536697598"/>
    <s v="AMRBS;406329/Afiq Adzana/TREG4SOLO/Arfan/0271652924 / 087835014447/cvranotex@gmail.com/PSB Winback 2.0 Bisnis 50 Mbps Rp 355.000"/>
    <s v="Amex"/>
    <m/>
    <m/>
    <m/>
    <m/>
    <m/>
    <m/>
    <m/>
    <m/>
    <s v="Management Janji"/>
    <s v="2026-10-13 08:00:00|Tanggal : 13 Oktober 2026 Jam : pagi  Hubungi pelanggan sebelum ke lokasi  |40900827|MYDITA"/>
    <s v="FCC"/>
    <d v="2026-08-10T09:25:47"/>
    <d v="2026-10-13T08:00:00"/>
    <m/>
    <s v="PS"/>
    <s v="SOLO PALUR"/>
    <s v="NO ADDON"/>
    <n v="202610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3T08:00:00"/>
    <s v="2026-10-13 08:00:00|Tanggal : 13 Oktober 2026 Jam : pagi  Hubungi pelanggan sebelum ke lokasi  |40900827|MYDITA"/>
    <n v="2026"/>
    <n v="10"/>
    <n v="12"/>
    <d v="2026-10-12T00:00:00"/>
    <n v="-1.3333333333357587"/>
    <x v="0"/>
    <x v="7"/>
  </r>
  <r>
    <n v="687"/>
    <n v="1002637246"/>
    <n v="3"/>
    <x v="4"/>
    <n v="4"/>
    <s v="SOLO"/>
    <s v="INNER - SOLO JATENG TIMUR"/>
    <s v="SOP"/>
    <s v="REG"/>
    <s v="AO"/>
    <s v="NEW SALES"/>
    <s v="1P INET"/>
    <s v="Completed (PS)"/>
    <s v="RBS-Regional 3"/>
    <d v="2026-10-14T16:08:39"/>
    <d v="2026-10-15T15:01:49"/>
    <n v="69410311"/>
    <m/>
    <n v="142526106251"/>
    <s v="ONLINE SHOPE YELLOWFACE"/>
    <s v="ODP-SOP-FX/010"/>
    <s v="WO066424233"/>
    <m/>
    <m/>
    <m/>
    <n v="110.90025300000001"/>
    <n v="-7.5954389999999998"/>
    <s v="|MC80156|MYIA-020492221400/POI/YUDDHY SETYANTO/085647474003/ladadhiedadadhieda@gmail.com"/>
    <s v="MYIB_ASSISTANT"/>
    <m/>
    <m/>
    <m/>
    <m/>
    <m/>
    <m/>
    <m/>
    <m/>
    <s v="Management Janji"/>
    <s v="2026-10-15 15:00:00 | Tanggal Pemasangan : 15 Oktober 2026 Jam Pemasangan : 08:00 15:00 Info Tambahan : Hubungi pelanggan dulu sebelum ke lokasi terimakasih"/>
    <s v="FCC"/>
    <s v="14-10-2026 16:10:17"/>
    <d v="2026-10-15T15:00:00"/>
    <m/>
    <s v="PS"/>
    <s v="SOLO PALUR"/>
    <s v="NO ADDON"/>
    <n v="20261015"/>
    <s v="Completed"/>
    <s v="HSI Bisnis PSB 70% - 200 Mbps"/>
    <s v="INDIBIZ"/>
    <m/>
    <m/>
    <d v="2026-10-15T15:00:00"/>
    <s v="2026-10-15 15:00:00 | Tanggal Pemasangan : 15 Oktober 2026 Jam Pemasangan : 08:00 15:00 Info Tambahan : Hubungi pelanggan dulu sebelum ke lokasi terimakasih"/>
    <n v="2026"/>
    <n v="10"/>
    <n v="15"/>
    <d v="2026-10-15T00:00:00"/>
    <n v="-0.625"/>
    <x v="0"/>
    <x v="7"/>
  </r>
  <r>
    <n v="688"/>
    <n v="1002637195"/>
    <n v="3"/>
    <x v="4"/>
    <n v="4"/>
    <s v="SOLO"/>
    <s v="INNER - SOLO JATENG TIMUR"/>
    <s v="SOP"/>
    <s v="REG"/>
    <s v="AO"/>
    <s v="NEW SALES"/>
    <s v="1P INET"/>
    <s v="8 | OSS - PONR"/>
    <s v="RBS-Regional 3"/>
    <d v="2026-10-14T15:49:35"/>
    <d v="2026-10-15T16:16:48"/>
    <n v="69410298"/>
    <m/>
    <n v="142526106295"/>
    <s v="PUSKESMAS MASARAN 2"/>
    <s v="ODP-SOP-FY/013 FY/D01/013.01"/>
    <s v="WO066422581"/>
    <m/>
    <m/>
    <m/>
    <n v="110.91195399999999"/>
    <n v="-7.4893559999999999"/>
    <s v="|MC50018|MYIA-043563557696/POI/Dr. ANY SUSILOWATI /088228736454/pusmasaran2@gmail.com"/>
    <s v="MYIB_ASSISTANT"/>
    <m/>
    <m/>
    <m/>
    <m/>
    <m/>
    <m/>
    <m/>
    <m/>
    <s v="Management Janji"/>
    <s v="2026-10-15 15:00:00 | Jam pemasangan : 08.00 - 12.00 Waktu pemasangan : 15 oktober 2026 Info Tambahan : Hubungi pelanggan dulu sebelum ke lokasi terimakasih"/>
    <s v="FCC"/>
    <s v="14-10-2026 15:54:47"/>
    <d v="2026-10-15T15:00:00"/>
    <m/>
    <s v="ACT_COM"/>
    <s v="SOLO PALUR"/>
    <s v="NO ADDON"/>
    <m/>
    <s v="PONR"/>
    <s v="HSI Bisnis Basic Promo Hari Pelanggan Nasional PSB 70% - 100 Mbps Dual Band"/>
    <s v="INDIBIZ"/>
    <m/>
    <m/>
    <d v="2026-10-15T15:00:00"/>
    <s v="2026-10-15 15:00:00 | Jam pemasangan : 08.00 - 12.00 Waktu pemasangan : 15 oktober 2026 Info Tambahan : Hubungi pelanggan dulu sebelum ke lokasi terimakasih"/>
    <m/>
    <m/>
    <m/>
    <e v="#NUM!"/>
    <e v="#NUM!"/>
    <x v="1"/>
    <x v="7"/>
  </r>
  <r>
    <n v="689"/>
    <n v="1002624473"/>
    <n v="3"/>
    <x v="4"/>
    <n v="4"/>
    <s v="SOLO"/>
    <s v="INNER - SOLO JATENG TIMUR"/>
    <s v="SOP"/>
    <s v="REG"/>
    <s v="AO"/>
    <s v="NEW SALES"/>
    <m/>
    <s v="QC MIA - INVALID QUALITY CONTROL MIA"/>
    <s v="RBS-Regional 3"/>
    <d v="2026-10-06T14:03:49"/>
    <d v="2026-10-15T15:22:53"/>
    <n v="69405094"/>
    <m/>
    <n v="142526106810"/>
    <s v="VENTARA HUB"/>
    <s v="ODP-SOP-FS/010"/>
    <m/>
    <m/>
    <m/>
    <m/>
    <n v="110.8630019"/>
    <n v="-7.5670392"/>
    <s v="MC60143|/Qinthara Rafiandra/082135900585/ventara.hub@gmail.com/ PSB 1S INET Bisnis WINBACK 2.0 75mbps ABODEMEN 415.000 BLM PPN/ TTPN GRAPARI"/>
    <s v="Sales Force DBS"/>
    <m/>
    <m/>
    <m/>
    <m/>
    <m/>
    <m/>
    <m/>
    <m/>
    <m/>
    <m/>
    <m/>
    <d v="2026-06-10T14:25:39"/>
    <m/>
    <m/>
    <s v="QC1"/>
    <s v="SOLO PALUR"/>
    <s v="NO ADDON"/>
    <m/>
    <s v="QC MIA - INVALID QUALITY CONTROL MIA - Foto Lokasi Instalasi Tidak Valid - upload foto lokasi sesuai nama usaha terdaftar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  <x v="7"/>
  </r>
  <r>
    <n v="690"/>
    <n v="1002621095"/>
    <n v="3"/>
    <x v="4"/>
    <n v="4"/>
    <s v="SOLO"/>
    <s v="SRAGEN"/>
    <s v="TWM"/>
    <s v="REG"/>
    <s v="AO"/>
    <s v="NEW SALES"/>
    <m/>
    <s v="Completed (PS)"/>
    <s v="RBS-Regional 3"/>
    <d v="2026-10-03T15:51:25"/>
    <d v="2026-10-04T11:28:06"/>
    <n v="69403697"/>
    <m/>
    <n v="142522107238"/>
    <s v="MA TAHFIZHUL QUR&amp; 39;AN 1"/>
    <s v="ODP-TWM-FA/046"/>
    <s v="WO065672084"/>
    <m/>
    <m/>
    <m/>
    <n v="111.10284299999999"/>
    <n v="-7.6372296999999998"/>
    <s v="MC60143|/JIMO /085229211411/djeemo@gmail.com/ PSB 1S INET Bisnis  100mbps ABODEMEN 535.000 BLM PPN/ TTPN GRAPARI"/>
    <s v="Sales Force DBS"/>
    <m/>
    <m/>
    <m/>
    <m/>
    <m/>
    <m/>
    <m/>
    <m/>
    <s v="Management Janji"/>
    <s v="2026-10-05 08:00:00|Jam pemasangan : 12.00 Info Tambahan : Hubungi pelanggan dulu sebelum ke lokasi terimakasih|40951377|MYDITA"/>
    <s v="FCC"/>
    <d v="2026-03-10T15:55:37"/>
    <d v="2026-10-05T08:00:00"/>
    <m/>
    <s v="PS"/>
    <s v="KARANGANYAR SOLO"/>
    <s v="NO ADDON"/>
    <n v="2026100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5T08:00:00"/>
    <s v="2026-10-05 08:00:00|Jam pemasangan : 12.00 Info Tambahan : Hubungi pelanggan dulu sebelum ke lokasi terimakasih|40951377|MYDITA"/>
    <n v="2026"/>
    <n v="10"/>
    <n v="4"/>
    <d v="2026-10-04T00:00:00"/>
    <n v="-1.3333333333357587"/>
    <x v="0"/>
    <x v="7"/>
  </r>
  <r>
    <n v="691"/>
    <n v="1002619657"/>
    <n v="3"/>
    <x v="4"/>
    <n v="4"/>
    <s v="SOLO"/>
    <s v="INNER - SOLO JATENG TIMUR"/>
    <s v="GLD"/>
    <s v="REG"/>
    <s v="AO"/>
    <s v="NEW SALES"/>
    <s v="1P INET"/>
    <s v="Completed (PS)"/>
    <s v="RBS-Regional 3"/>
    <d v="2026-10-02T12:26:39"/>
    <d v="2026-10-04T08:17:40"/>
    <n v="69403018"/>
    <m/>
    <n v="146514602781"/>
    <s v="Kost Rini D&amp; 39;Wirya"/>
    <s v="ODP-GLD-FR/063 FR/D07/06.63"/>
    <s v="WO065568220"/>
    <m/>
    <m/>
    <m/>
    <n v="110.86068899999999"/>
    <n v="-7.5532440000000003"/>
    <s v="|MN00396|MYIA-049629140529/POI/Ari Setya Rini/08122045665/kostsoloraya21@gmail.com"/>
    <s v="MYIB_ASSISTANT"/>
    <m/>
    <m/>
    <m/>
    <m/>
    <m/>
    <m/>
    <m/>
    <m/>
    <s v="Management Janji"/>
    <s v="2026-10-03 11:00:00 | Nama PIC:  bu rini  No HP: 08122045665 Alt: Tanggal: 3/10/2026 Jam Pasang: Siang Note: Hubungi sebelum ke lokasi, terimakasih.  "/>
    <s v="FCC"/>
    <d v="2026-02-10T12:55:31"/>
    <d v="2026-10-03T11:00:00"/>
    <m/>
    <s v="PS"/>
    <s v="X"/>
    <s v="NO ADDON"/>
    <n v="20261004"/>
    <s v="Completed"/>
    <s v="HSI Bisnis Basic Promo Hari Pelanggan Nasional PSB 70% - 50 Mbps"/>
    <s v="INDIBIZ"/>
    <m/>
    <m/>
    <d v="2026-10-03T11:00:00"/>
    <s v="2026-10-03 11:00:00 | Nama PIC:  bu rini  No HP: 08122045665 Alt: Tanggal: 3/10/2026 Jam Pasang: Siang Note: Hubungi sebelum ke lokasi, terimakasih.  "/>
    <n v="2026"/>
    <n v="10"/>
    <n v="4"/>
    <d v="2026-10-04T00:00:00"/>
    <n v="0.54166666666424135"/>
    <x v="0"/>
    <x v="7"/>
  </r>
  <r>
    <n v="692"/>
    <n v="1002620709"/>
    <n v="3"/>
    <x v="4"/>
    <n v="4"/>
    <s v="SOLO"/>
    <s v="INNER - SOLO JATENG TIMUR"/>
    <s v="GLD"/>
    <s v="REG"/>
    <s v="AO"/>
    <s v="NEW SALES"/>
    <s v="1P INET"/>
    <s v="Completed (PS)"/>
    <s v="RBS-Regional 3"/>
    <d v="2026-10-03T07:35:35"/>
    <d v="2026-10-03T12:15:18"/>
    <n v="69403424"/>
    <m/>
    <n v="146514602884"/>
    <s v="Pondok Wijaya"/>
    <s v="ODP-GLD-FR/010 FR/D01/2A1.10"/>
    <s v="WO065621104"/>
    <m/>
    <m/>
    <m/>
    <n v="110.854884"/>
    <n v="-7.553229"/>
    <s v="|MN00396|MYIA-090316416529/POI/Anastasia Ermin Sarhendayati/081548532247/ermin0611@gmail.com"/>
    <s v="MYIB_ASSISTANT"/>
    <m/>
    <m/>
    <m/>
    <m/>
    <m/>
    <m/>
    <m/>
    <m/>
    <s v="Management Janji"/>
    <s v="2026-10-04 08:00:00 | Jam pemasangan : 12.00 Info Tambahan : Hubungi pelanggan dulu sebelum ke lokasi terimakasih "/>
    <s v="FCC"/>
    <d v="2026-03-10T07:39:59"/>
    <d v="2026-10-04T08:00:00"/>
    <m/>
    <s v="PS"/>
    <s v="X"/>
    <s v="NO ADDON"/>
    <n v="20261003"/>
    <s v="Completed"/>
    <s v="HSI Bisnis Basic Promo Hari Pelanggan Nasional PSB 70% - 50 Mbps"/>
    <s v="INDIBIZ"/>
    <m/>
    <m/>
    <d v="2026-10-04T08:00:00"/>
    <s v="2026-10-04 08:00:00 | Jam pemasangan : 12.00 Info Tambahan : Hubungi pelanggan dulu sebelum ke lokasi terimakasih "/>
    <n v="2026"/>
    <n v="10"/>
    <n v="3"/>
    <d v="2026-10-03T00:00:00"/>
    <n v="-1.3333333333357587"/>
    <x v="0"/>
    <x v="7"/>
  </r>
  <r>
    <n v="693"/>
    <n v="1002634631"/>
    <n v="3"/>
    <x v="4"/>
    <n v="4"/>
    <s v="SOLO"/>
    <s v="INNER - SOLO JATENG TIMUR"/>
    <s v="GLD"/>
    <s v="REG"/>
    <s v="AO"/>
    <s v="NEW SALES"/>
    <m/>
    <s v="Completed (PS)"/>
    <s v="RBS-Regional 3"/>
    <d v="2026-10-13T11:09:31"/>
    <d v="2026-10-15T11:56:59"/>
    <n v="69409237"/>
    <m/>
    <n v="146514602819"/>
    <s v="PT PRATAMA KURNIA KASIH"/>
    <s v="ODP-GLD-FAG/077"/>
    <s v="WO066339824"/>
    <m/>
    <m/>
    <m/>
    <n v="110.838683571134"/>
    <n v="-7.5681111059841202"/>
    <s v="AMRBS;406949/Elsa//TREG4SOLO/VINCENTIUS ADITYA HERNAWAN 08562824149 / 085799519927/kurniakasihit@gmail.com/PSB BISNIS WINBACK 2.0 1S INET ONLY 50Mbps ABODEMEN 355.000 PLUS PPN "/>
    <s v="Amex"/>
    <m/>
    <m/>
    <m/>
    <m/>
    <m/>
    <m/>
    <m/>
    <m/>
    <s v="Management Janji"/>
    <s v="2026-10-14 11:00:00|Tanggal pemasangan : 14 OKTOBER 2026 Jam pemasangan : pagi/siang Info Tambahan : Hubungi pelanggan dulu sebelum ke lokasi terima kasih|40010577|MYDITA"/>
    <s v="FCC"/>
    <s v="13-10-2026 12:10:23"/>
    <d v="2026-10-14T11:00:00"/>
    <m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11:00:00"/>
    <s v="2026-10-14 11:00:00|Tanggal pemasangan : 14 OKTOBER 2026 Jam pemasangan : pagi/siang Info Tambahan : Hubungi pelanggan dulu sebelum ke lokasi terima kasih|40010577|MYDITA"/>
    <n v="2026"/>
    <n v="10"/>
    <n v="15"/>
    <d v="2026-10-15T00:00:00"/>
    <n v="0.54166666666424135"/>
    <x v="0"/>
    <x v="7"/>
  </r>
  <r>
    <n v="694"/>
    <n v="1002617694"/>
    <n v="3"/>
    <x v="4"/>
    <n v="4"/>
    <s v="SOLO"/>
    <s v="INNER - SOLO JATENG TIMUR"/>
    <s v="KRT"/>
    <s v="REG"/>
    <s v="AO"/>
    <s v="NEW SALES"/>
    <s v="2P INET + VOICE"/>
    <s v="Completed (PS)"/>
    <s v="RBS-Regional 3"/>
    <d v="2026-10-01T12:05:40"/>
    <d v="2026-10-01T18:00:03"/>
    <n v="69402263"/>
    <n v="2716010314"/>
    <n v="142505404560"/>
    <s v="PCN MR DIY XCLM"/>
    <s v="ODP-KRT-FQ/031 FQ/D03/031.01"/>
    <s v="WO065482211"/>
    <m/>
    <m/>
    <m/>
    <n v="110.762888789903"/>
    <n v="-7.5396775316492004"/>
    <s v="|MN01857|MYIA-006500738290/POI/Rizky Nanda/081917636163/admin@panduciti.net"/>
    <s v="MYIB_ASSISTANT"/>
    <m/>
    <m/>
    <m/>
    <m/>
    <m/>
    <m/>
    <m/>
    <m/>
    <s v="Management Janji"/>
    <s v="2026-10-02 11:00:00 | Tanggal pemasangan : 2 OKTOBER 2026 Jam pemasangan : 11.00 Info Tambahan : Hubungi pelanggan dulu sebelum ke lokasi, terima kasih."/>
    <s v="FCC"/>
    <d v="2026-01-10T12:25:17"/>
    <d v="2026-10-02T11:00:00"/>
    <m/>
    <s v="PS"/>
    <s v="X"/>
    <s v="NO ADDON"/>
    <n v="20261001"/>
    <s v="Completed"/>
    <s v="HSI Bisnis Basic Bundling Phone PSB 70% - Free 800 Menit - 50 Mbps"/>
    <s v="INDIBIZ"/>
    <m/>
    <m/>
    <d v="2026-10-02T11:00:00"/>
    <s v="2026-10-02 11:00:00 | Tanggal pemasangan : 2 OKTOBER 2026 Jam pemasangan : 11.00 Info Tambahan : Hubungi pelanggan dulu sebelum ke lokasi, terima kasih."/>
    <n v="2026"/>
    <n v="10"/>
    <n v="1"/>
    <d v="2026-10-01T00:00:00"/>
    <n v="-1.4583333333357587"/>
    <x v="0"/>
    <x v="7"/>
  </r>
  <r>
    <n v="695"/>
    <n v="1002621260"/>
    <n v="3"/>
    <x v="4"/>
    <n v="4"/>
    <s v="SOLO"/>
    <s v="INNER - SOLO JATENG TIMUR"/>
    <s v="KRT"/>
    <s v="REG"/>
    <s v="AO"/>
    <s v="NEW SALES"/>
    <s v="1P INET"/>
    <s v="Completed (PS)"/>
    <s v="RBS-Regional 3"/>
    <d v="2026-10-04T09:20:35"/>
    <d v="2026-10-08T13:50:33"/>
    <n v="69403811"/>
    <m/>
    <n v="142505403747"/>
    <s v="GO CUAN LUWES GENTAN"/>
    <s v="ODP-KRT-FEA/009 FEA/D01/009.01"/>
    <s v="WO065690348"/>
    <m/>
    <m/>
    <m/>
    <n v="110.78072280000001"/>
    <n v="-7.5764433000000002"/>
    <s v="|MN00440|MYIA-081723082017/POI/DWI WASMAN/081229055758/dwiwasman5758@gmail.com"/>
    <s v="MYIB_ASSISTANT"/>
    <m/>
    <m/>
    <m/>
    <m/>
    <m/>
    <m/>
    <m/>
    <m/>
    <s v="Management Janji"/>
    <s v="2026-10-05 08:00:00 | Nama Pic : bu idoy  No Hp Pic : 081326259605 No alt : - Jam Pemasangan : pagi  Tanggal Pemasangan : 4 Oktober 2026  "/>
    <s v="FCC"/>
    <d v="2026-04-10T09:25:11"/>
    <d v="2026-10-05T08:00:00"/>
    <m/>
    <s v="PS"/>
    <s v="X"/>
    <s v="NO ADDON"/>
    <n v="20261008"/>
    <s v="Completed"/>
    <s v="HSI Bisnis Basic Promo Hari Pelanggan Nasional PSB 70% - 50 Mbps"/>
    <s v="INDIBIZ"/>
    <m/>
    <m/>
    <d v="2026-10-05T08:00:00"/>
    <s v="2026-10-05 08:00:00 | Nama Pic : bu idoy  No Hp Pic : 081326259605 No alt : - Jam Pemasangan : pagi  Tanggal Pemasangan : 4 Oktober 2026  "/>
    <n v="2026"/>
    <n v="10"/>
    <n v="8"/>
    <d v="2026-10-08T00:00:00"/>
    <n v="2.6666666666642413"/>
    <x v="2"/>
    <x v="7"/>
  </r>
  <r>
    <n v="696"/>
    <n v="1002624452"/>
    <n v="3"/>
    <x v="4"/>
    <n v="4"/>
    <s v="SOLO"/>
    <s v="INNER - SOLO JATENG TIMUR"/>
    <s v="KRT"/>
    <s v="REG"/>
    <s v="AO"/>
    <s v="NEW SALES"/>
    <m/>
    <s v="Completed (PS)"/>
    <s v="RBS-Regional 3"/>
    <d v="2026-10-06T14:00:18"/>
    <d v="2026-10-08T19:40:41"/>
    <n v="69405089"/>
    <m/>
    <n v="142505402851"/>
    <s v="Alif&amp; 39;s Bakery Banjarsari Surakarta"/>
    <s v="ODP-KRT-FBJ/101"/>
    <s v="WO065866385"/>
    <m/>
    <m/>
    <m/>
    <n v="110.8203177"/>
    <n v="-7.5451522999999998"/>
    <s v="AMRBS ; 920111 ; AM ; BINDA ANISSA ; TREG3 ; MAGELANG ;1S HSI BISNIS 50 MB 1:1 PROMO; IRWAN/085188140787/ga.alifs002@gmail.com"/>
    <s v="Account Manager"/>
    <m/>
    <m/>
    <m/>
    <m/>
    <m/>
    <m/>
    <m/>
    <m/>
    <s v="Management Janji"/>
    <s v="2026-10-07 11:00:00|Nama PIC:  bp irwan No HP: 085188140787 Alt: Tanggal: 7/10/2026 Jam Pasang: Siang Note: Hubungi sebelum ke lokasi, terimakasih.  |40931149|MYDITA"/>
    <s v="FCC"/>
    <d v="2026-06-10T14:25:39"/>
    <d v="2026-10-07T11:00:00"/>
    <s v="Kendala Pelanggan"/>
    <s v="PS"/>
    <s v="X"/>
    <s v="NO ADDON"/>
    <n v="20261008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7T11:00:00"/>
    <s v="2026-10-07 11:00:00|Nama PIC:  bp irwan No HP: 085188140787 Alt: Tanggal: 7/10/2026 Jam Pasang: Siang Note: Hubungi sebelum ke lokasi, terimakasih.  |40931149|MYDITA"/>
    <n v="2026"/>
    <n v="10"/>
    <n v="8"/>
    <d v="2026-10-08T00:00:00"/>
    <n v="0.54166666666424135"/>
    <x v="0"/>
    <x v="7"/>
  </r>
  <r>
    <n v="697"/>
    <n v="1002624187"/>
    <n v="3"/>
    <x v="4"/>
    <n v="4"/>
    <s v="SOLO"/>
    <s v="INNER - SOLO JATENG TIMUR"/>
    <s v="KRT"/>
    <s v="REG"/>
    <s v="AO"/>
    <s v="NEW SALES"/>
    <s v="1P INET"/>
    <s v="Completed (PS)"/>
    <s v="RBS-Regional 3"/>
    <d v="2026-10-06T12:40:35"/>
    <d v="2026-10-12T13:08:30"/>
    <n v="69405006"/>
    <m/>
    <n v="142505402850"/>
    <s v="PT. Bangkit Lakuliner Indonesia Banjarsari Solo 1"/>
    <s v="ODP-KRT-FBJ/052 FBJ/D03/052.01"/>
    <s v="WO065851542"/>
    <m/>
    <m/>
    <m/>
    <n v="110.8202922"/>
    <n v="-7.5436565"/>
    <s v="|MN02235|MYIA-023520204550/POI/Muhamad Arif Nurdin /085283300362/arif.nurdin@seindonesia.co.id"/>
    <s v="MYIB_ASSISTANT"/>
    <m/>
    <m/>
    <m/>
    <m/>
    <m/>
    <m/>
    <m/>
    <m/>
    <s v="Management Janji"/>
    <s v="2026-10-07 11:00:00 | Nama Pic : PT. Bangkit Lakuliner Indonesia Banjarsari Solo 1 No Hp Pic : 085283300362 No alt : - Jam Pemasangan : pagi  Tanggal Pemasangan : 7 Oktober 2026"/>
    <s v="FCC"/>
    <d v="2026-06-10T13:25:20"/>
    <d v="2026-10-07T11:00:00"/>
    <s v="Kendala Pelanggan"/>
    <s v="PS"/>
    <s v="X"/>
    <s v="NO ADDON"/>
    <n v="20261012"/>
    <s v="Completed"/>
    <s v="HSI Bisnis Promo Hari Pelanggan Nasional PSB 70% - 50 Mbps"/>
    <s v="INDIBIZ"/>
    <m/>
    <m/>
    <d v="2026-10-07T11:00:00"/>
    <s v="2026-10-07 11:00:00 | Nama Pic : PT. Bangkit Lakuliner Indonesia Banjarsari Solo 1 No Hp Pic : 085283300362 No alt : - Jam Pemasangan : pagi  Tanggal Pemasangan : 7 Oktober 2026"/>
    <n v="2026"/>
    <n v="10"/>
    <n v="12"/>
    <d v="2026-10-12T00:00:00"/>
    <n v="4.5416666666642413"/>
    <x v="2"/>
    <x v="7"/>
  </r>
  <r>
    <n v="698"/>
    <n v="1002633976"/>
    <n v="3"/>
    <x v="4"/>
    <n v="4"/>
    <s v="SOLO"/>
    <s v="INNER - SOLO JATENG TIMUR"/>
    <s v="KRT"/>
    <s v="REG"/>
    <s v="AO"/>
    <s v="NEW SALES"/>
    <s v="1P INET"/>
    <s v="Completed (PS)"/>
    <s v="RBS-Regional 3"/>
    <d v="2026-10-13T08:22:34"/>
    <d v="2026-10-14T16:42:39"/>
    <n v="69409018"/>
    <m/>
    <n v="142505403140"/>
    <s v="SMK MUHAMMADIYAH 4 SURAKARTA"/>
    <s v="ODP-KRT-FBZ/096 FBZ/D09/096.01"/>
    <s v="WO066302586"/>
    <m/>
    <m/>
    <m/>
    <n v="110.791978"/>
    <n v="-7.5614559999999997"/>
    <s v="|MN00396|MYIA-097394305216/POI/Musyarofah/0818256655/smkmuh4ska@gmail.com"/>
    <s v="MYIB_ASSISTANT"/>
    <m/>
    <m/>
    <m/>
    <m/>
    <m/>
    <m/>
    <m/>
    <m/>
    <s v="Management Janji"/>
    <s v="2026-10-14 08:00:00 | Jam Pemasangan : 08:00 - 12.00 Tanggal Pemasangan : RABU 14 OKTOBER 2026 Info Tambahan : Hubungi pelanggan sebelum datang ke lokasi"/>
    <s v="FCC"/>
    <s v="13-10-2026 08:40:05"/>
    <d v="2026-10-14T08:00:00"/>
    <m/>
    <s v="PS"/>
    <s v="X"/>
    <s v="NO ADDON"/>
    <n v="20261014"/>
    <s v="Completed"/>
    <s v="HSI Bisnis Basic Promo Hari Pelanggan Nasional PSB 70% - 100 Mbps"/>
    <s v="INDIBIZ"/>
    <m/>
    <m/>
    <d v="2026-10-14T08:00:00"/>
    <s v="2026-10-14 08:00:00 | Jam Pemasangan : 08:00 - 12.00 Tanggal Pemasangan : RABU 14 OKTOBER 2026 Info Tambahan : Hubungi pelanggan sebelum datang ke lokasi"/>
    <n v="2026"/>
    <n v="10"/>
    <n v="14"/>
    <d v="2026-10-14T00:00:00"/>
    <n v="-0.33333333333575865"/>
    <x v="0"/>
    <x v="7"/>
  </r>
  <r>
    <n v="699"/>
    <n v="1002632982"/>
    <n v="3"/>
    <x v="4"/>
    <n v="4"/>
    <s v="SOLO"/>
    <s v="INNER - SOLO JATENG TIMUR"/>
    <s v="KRT"/>
    <s v="REG"/>
    <s v="AO"/>
    <s v="NEW SALES"/>
    <m/>
    <s v="7 | OSS - PROVISIONING ISSUED"/>
    <s v="RBS-Regional 3"/>
    <d v="2026-10-12T13:45:35"/>
    <d v="2026-10-13T11:39:53"/>
    <n v="69408643"/>
    <m/>
    <n v="142505403514"/>
    <s v="PYJ6 Ã¢â‚¬â€œ Payless Solo Paragon"/>
    <s v="ODP-KRT-FED/015"/>
    <s v="WO066268573"/>
    <m/>
    <m/>
    <m/>
    <n v="110.8094309"/>
    <n v="-7.5631282000000004"/>
    <s v="AMRBS;960218/Candra Evita Tryariestya/TREG4SOLO/Ayu Putri Angreani Kusanto/08990794495/ayu.putri@next1.co.id /PSB HSI BISNIS 1S INET 50MBPS 439.000"/>
    <s v="Account Manager"/>
    <m/>
    <m/>
    <m/>
    <m/>
    <m/>
    <m/>
    <m/>
    <m/>
    <s v="Management Janji"/>
    <s v="2026-10-13 11:00:00|Nama PIC : IBU AYU No HP : 08990794495 Alt :  M Janji : (SELASA/13/OKTOBER/2026) jam Pasang : 09:00 Note : hubungi pelanggan jika ingin kelokasi|40961371|MYDITA"/>
    <s v="FCC"/>
    <d v="2026-12-10T13:55:32"/>
    <d v="2026-10-13T11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1:00:00"/>
    <s v="2026-10-13 11:00:00|Nama PIC : IBU AYU No HP : 08990794495 Alt :  M Janji : (SELASA/13/OKTOBER/2026) jam Pasang : 09:00 Note : hubungi pelanggan jika ingin kelokasi|40961371|MYDITA"/>
    <m/>
    <m/>
    <m/>
    <e v="#NUM!"/>
    <e v="#NUM!"/>
    <x v="1"/>
    <x v="7"/>
  </r>
  <r>
    <n v="700"/>
    <n v="1002633071"/>
    <n v="3"/>
    <x v="4"/>
    <n v="4"/>
    <s v="SOLO"/>
    <s v="INNER - SOLO JATENG TIMUR"/>
    <s v="KRT"/>
    <s v="REG"/>
    <s v="AO"/>
    <s v="NEW SALES"/>
    <m/>
    <s v="7 | OSS - PROVISIONING ISSUED"/>
    <s v="RBS-Regional 3"/>
    <d v="2026-10-12T14:06:21"/>
    <d v="2026-10-13T15:30:26"/>
    <n v="69408690"/>
    <m/>
    <n v="142505404005"/>
    <s v="SSJM Sport Station Solo Paragon"/>
    <s v="ODP-KRT-FED/015"/>
    <s v="WO066283149"/>
    <m/>
    <m/>
    <m/>
    <n v="110.8094309"/>
    <n v="-7.5631282000000004"/>
    <s v="AMRBS;960218/Candra Evita Tryariestya/TREG4SOLO/Ayu Putri Angreani Kusanto/08990794495/ayu.putri@next1.co.id /PSB HSI BISNIS 1S INET 50MBPS 439.000"/>
    <s v="Account Manager"/>
    <m/>
    <m/>
    <m/>
    <m/>
    <m/>
    <m/>
    <m/>
    <m/>
    <s v="Management Janji"/>
    <s v="2026-10-13 15:00:00|Nama :AYU No HP :08990794495 No Alternatif : M Janji : 13/10/2026 Jam Pasang : Pagi NoteÃ‚Â :  Hubungi terlebih dahulu sebelum ke lokasi|40951377|MYDITA"/>
    <s v="FCC"/>
    <d v="2026-12-10T14:10:16"/>
    <d v="2026-10-13T15:00:00"/>
    <m/>
    <s v="PI"/>
    <s v="X"/>
    <s v="NO ADDON"/>
    <m/>
    <s v="Provisioning Issued"/>
    <s v="- E23046;E23046 ~ ES23 - Paket HSI Bisnis[0]  - E23046~null~E23046_UNL;UNL ~ Internet-Link Unlimited Internet Usage ~ E23046[0]  - E23046~null~44877;E23046||11||Abodemen 0[0]  - E23046~null~E23046_HSIE50M;HSIE50M ~ High Speed Internet EBIS 50 Mbps ~ E2304"/>
    <s v="INDIBIZ"/>
    <m/>
    <m/>
    <d v="2026-10-13T15:00:00"/>
    <s v="2026-10-13 15:00:00|Nama :AYU No HP :08990794495 No Alternatif : M Janji : 13/10/2026 Jam Pasang : Pagi NoteÃ‚Â :  Hubungi terlebih dahulu sebelum ke lokasi|40951377|MYDITA"/>
    <m/>
    <m/>
    <m/>
    <e v="#NUM!"/>
    <e v="#NUM!"/>
    <x v="1"/>
    <x v="7"/>
  </r>
  <r>
    <n v="701"/>
    <n v="1002633052"/>
    <n v="3"/>
    <x v="4"/>
    <n v="4"/>
    <s v="SOLO"/>
    <s v="INNER - SOLO JATENG TIMUR"/>
    <s v="KRT"/>
    <s v="REG"/>
    <s v="AO"/>
    <s v="NEW SALES"/>
    <m/>
    <s v="7 | OSS - PROVISIONING ISSUED"/>
    <s v="RBS-Regional 3"/>
    <d v="2026-10-12T13:59:35"/>
    <d v="2026-10-13T15:25:18"/>
    <n v="69408672"/>
    <m/>
    <n v="142505404004"/>
    <s v="SK70 Ã¢â‚¬â€œ Skechers Solo Paragon"/>
    <s v="ODP-KRT-FED/015"/>
    <s v="WO066278309"/>
    <m/>
    <m/>
    <m/>
    <n v="110.8094309"/>
    <n v="-7.5631282000000004"/>
    <s v="AMRBS;960218/Candra Evita Tryariestya/TREG4SOLO/Ayu Putri Angreani Kusanto/08990794495/ayu.putri@next1.co.id /PSB HSI BISNIS 1S INET 50MBPS 439.000"/>
    <s v="Account Manager"/>
    <m/>
    <m/>
    <m/>
    <m/>
    <m/>
    <m/>
    <m/>
    <m/>
    <s v="Management Janji"/>
    <s v="2026-10-13 15:00:00|Tanggal pemasangan: 13/10//2026 Jam pemasangan : pagi/siang Info Tambahan : Hubungi pelanggan dulu sebelum ke lokasi. terima kasih|40921089|MYDITA"/>
    <s v="FCC"/>
    <d v="2026-12-10T14:02:08"/>
    <d v="2026-10-13T15:00:00"/>
    <m/>
    <s v="PI"/>
    <s v="X"/>
    <s v="NO ADDON"/>
    <m/>
    <s v="Provisioning Issu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10-13T15:00:00"/>
    <s v="2026-10-13 15:00:00|Tanggal pemasangan: 13/10//2026 Jam pemasangan : pagi/siang Info Tambahan : Hubungi pelanggan dulu sebelum ke lokasi. terima kasih|40921089|MYDITA"/>
    <m/>
    <m/>
    <m/>
    <e v="#NUM!"/>
    <e v="#NUM!"/>
    <x v="1"/>
    <x v="7"/>
  </r>
  <r>
    <n v="702"/>
    <n v="1002624136"/>
    <n v="3"/>
    <x v="4"/>
    <n v="4"/>
    <s v="SOLO"/>
    <s v="INNER - SOLO JATENG TIMUR"/>
    <s v="KRT"/>
    <s v="REG"/>
    <s v="AO"/>
    <s v="NEW SALES"/>
    <s v="1P INET"/>
    <s v="OSS - FALLOUT"/>
    <s v="RBS-Regional 3"/>
    <d v="2026-10-06T12:10:34"/>
    <d v="2026-10-07T16:55:33"/>
    <n v="69404963"/>
    <m/>
    <n v="142505402849"/>
    <s v="Triadhipa logistic"/>
    <s v="ODP-KRT-FB/128"/>
    <s v="WO065848536"/>
    <m/>
    <m/>
    <m/>
    <n v="110.785877"/>
    <n v="-7.5340049999999996"/>
    <s v="|MC50147|MYIA-013995521715/POI/catur winarno/085234656260/chess.sundava@gmail.com"/>
    <s v="MYIB_ASSISTANT"/>
    <m/>
    <m/>
    <m/>
    <m/>
    <m/>
    <m/>
    <m/>
    <m/>
    <s v="Management Janji"/>
    <s v="2026-10-07 11:00:00 | Nama PIC : Bp Catur No HP : 08121450401 No Alt : - M Janji : 7 Okt 2026 Jam Pasang : Pagi / Siang Note : hubungi pelanggan jika ingin kelokasi"/>
    <s v="FCC"/>
    <d v="2026-06-10T12:25:39"/>
    <d v="2026-10-07T11:00:00"/>
    <s v="Kendala Teknik"/>
    <s v="FO_WFM"/>
    <s v="X"/>
    <s v="NO ADDON"/>
    <m/>
    <s v="Provisioning Failed|WFM|INF009699357|TOJ_-7.5510456999999995,110.7452643_cek lokasi ODP-KRT-FAA/017 FULL id valins 36158145 j"/>
    <s v="HSI Bisnis Khusus Winback PSB 70% - 100 Mbps"/>
    <s v="INDIBIZ"/>
    <m/>
    <m/>
    <d v="2026-10-07T11:00:00"/>
    <s v="2026-10-07 11:00:00 | Nama PIC : Bp Catur No HP : 08121450401 No Alt : - M Janji : 7 Okt 2026 Jam Pasang : Pagi / Siang Note : hubungi pelanggan jika ingin kelokasi"/>
    <m/>
    <m/>
    <m/>
    <e v="#NUM!"/>
    <e v="#NUM!"/>
    <x v="1"/>
    <x v="7"/>
  </r>
  <r>
    <n v="703"/>
    <n v="1002635147"/>
    <n v="3"/>
    <x v="4"/>
    <n v="4"/>
    <s v="SOLO"/>
    <s v="INNER - SOLO JATENG TIMUR"/>
    <s v="KRT"/>
    <s v="REG"/>
    <s v="AO"/>
    <s v="NEW SALES"/>
    <m/>
    <s v="MYCX - SEND OPEN PAPERLESS"/>
    <s v="RBS-Regional 3"/>
    <d v="2026-10-13T14:04:06"/>
    <d v="2026-10-13T14:06:20"/>
    <n v="69409444"/>
    <m/>
    <n v="142505404146"/>
    <s v="Universitas Pignatelli Triputra"/>
    <s v="ODP-KRT-FP/005"/>
    <m/>
    <m/>
    <m/>
    <m/>
    <n v="110.777205"/>
    <n v="-7.5536811999999998"/>
    <s v="AMRBS;406329/Afiq Adzana/TREG4SOLO/Danny Sebastian/088232089390/universitaspignatellitriputra@gmail.com/PSB Winback 2.0 Bisnis 300 Mbps Rp 1.130.000"/>
    <s v="Amex"/>
    <m/>
    <m/>
    <m/>
    <m/>
    <m/>
    <m/>
    <m/>
    <m/>
    <m/>
    <m/>
    <m/>
    <s v="13-10-2026 14:25:23"/>
    <m/>
    <m/>
    <s v="INPROGRESS_SC"/>
    <s v="X"/>
    <s v="NO ADDON"/>
    <m/>
    <s v="SEND PAPERLESS OPEN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1"/>
    <x v="7"/>
  </r>
  <r>
    <n v="704"/>
    <n v="1002617638"/>
    <n v="3"/>
    <x v="4"/>
    <n v="4"/>
    <s v="SOLO"/>
    <s v="INNER - SOLO JATENG TIMUR"/>
    <s v="KRT"/>
    <s v="REG"/>
    <s v="AO"/>
    <s v="NEW SALES"/>
    <s v="2P INET + VOICE"/>
    <s v="98 | OSS - CANCEL COMPLETE"/>
    <s v="RBS-Regional 3"/>
    <d v="2026-10-01T11:40:40"/>
    <d v="2026-10-05T13:41:20"/>
    <n v="69402275"/>
    <n v="2716011842"/>
    <n v="142505404559"/>
    <s v="PCN MR DIY XCLM"/>
    <s v="ODP-KRT-FQ/031 FQ/D03/031.01"/>
    <s v="WO065479008"/>
    <m/>
    <m/>
    <m/>
    <n v="110.762864306951"/>
    <n v="-7.5397335047301803"/>
    <s v="|MN01857|MYIA-014527317667/POI/RIZKY NANDA/081917636163/diy.xclm@panducitiakses.com"/>
    <s v="MYIB_ASSISTANT"/>
    <m/>
    <m/>
    <m/>
    <m/>
    <m/>
    <m/>
    <m/>
    <m/>
    <s v="Management Janji"/>
    <s v="2026-10-02 08:00:00 | Tanggal: 2/10/2026 Jam Pasang: 08.00 - 12.00 Note: Hubungi sebelum ke lokasi, terimakasih. "/>
    <s v="FCC"/>
    <d v="2026-01-10T12:25:17"/>
    <d v="2026-10-02T08:00:00"/>
    <s v="Kendala Pelanggan"/>
    <s v="CANCEL"/>
    <s v="X"/>
    <s v="NO ADDON"/>
    <m/>
    <s v="Cancel Completed"/>
    <s v="HSI Bisnis Basic Bundling Phone PSB 70% - Free 800 Menit - 50 Mbps"/>
    <s v="INDIBIZ"/>
    <m/>
    <m/>
    <d v="2026-10-02T08:00:00"/>
    <s v="2026-10-02 08:00:00 | Tanggal: 2/10/2026 Jam Pasang: 08.00 - 12.00 Note: Hubungi sebelum ke lokasi, terimakasih. "/>
    <m/>
    <m/>
    <m/>
    <e v="#NUM!"/>
    <e v="#NUM!"/>
    <x v="1"/>
    <x v="7"/>
  </r>
  <r>
    <n v="705"/>
    <n v="1002626809"/>
    <n v="3"/>
    <x v="4"/>
    <n v="4"/>
    <s v="SOLO"/>
    <s v="INNER - SOLO JATENG TIMUR"/>
    <s v="MSO"/>
    <s v="REG"/>
    <s v="AO"/>
    <s v="NEW SALES"/>
    <m/>
    <s v="Completed (PS)"/>
    <s v="RBS-Regional 3"/>
    <d v="2026-10-07T16:49:16"/>
    <d v="2026-10-08T15:16:43"/>
    <n v="69406092"/>
    <m/>
    <n v="142566103204"/>
    <s v="PT Budimas Makmur Mulya (Manage Service smk 1 muhammadiyah Gondangrejo)"/>
    <s v="ODP-MSO-FCL5/005"/>
    <s v="WO065968580"/>
    <m/>
    <m/>
    <m/>
    <n v="107.43881703891699"/>
    <n v="-5.8624016044081904"/>
    <s v="AMRBS;820063/ANETTA NIMASAYU//TREG4SOLO/Ipung Prasetyo Restu 081330884868/ipung.adwa@gmail.com/PSB 1S HSI BISNIS WINBACK 1.0 300 mbps ABODEMEN 1.220.000 PLUS PPN"/>
    <s v="Account Manager"/>
    <m/>
    <m/>
    <m/>
    <m/>
    <m/>
    <m/>
    <m/>
    <m/>
    <s v="Management Janji"/>
    <s v="2026-10-09 08:00:00|No HP :081330884868 Alt :  M Janji : (RABU/8/oktober/2026) Note : hubungi pelanggan jika ingin kelokas|40000802|MYDITA"/>
    <s v="FCC"/>
    <d v="2026-07-10T17:40:11"/>
    <d v="2026-10-09T08:00:00"/>
    <m/>
    <s v="PS"/>
    <s v="SOLO PALUR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08:00:00"/>
    <s v="2026-10-09 08:00:00|No HP :081330884868 Alt :  M Janji : (RABU/8/oktober/2026) Note : hubungi pelanggan jika ingin kelokas|40000802|MYDITA"/>
    <n v="2026"/>
    <n v="10"/>
    <n v="8"/>
    <d v="2026-10-08T00:00:00"/>
    <n v="-1.3333333333357587"/>
    <x v="0"/>
    <x v="7"/>
  </r>
  <r>
    <n v="706"/>
    <n v="1002625665"/>
    <n v="3"/>
    <x v="4"/>
    <n v="4"/>
    <s v="SOLO"/>
    <s v="INNER - SOLO JATENG TIMUR"/>
    <s v="MSO"/>
    <s v="REG"/>
    <s v="AO"/>
    <s v="NEW SALES"/>
    <s v="1P INET"/>
    <s v="Completed (PS)"/>
    <s v="RBS-Regional 3"/>
    <d v="2026-10-07T10:38:39"/>
    <d v="2026-10-07T17:14:59"/>
    <n v="69405608"/>
    <m/>
    <n v="142566103201"/>
    <s v="CV Ayura Askara"/>
    <s v="ODP-MSO-FB/015 FB/D02/015.01"/>
    <s v="WO065915244"/>
    <m/>
    <m/>
    <m/>
    <n v="110.84105026019201"/>
    <n v="-7.5486086549801499"/>
    <s v="MD|MYIB-038579220340|SYSTEM|CV AYURA ASKARA|08122118640"/>
    <s v="LPC_EBIS"/>
    <m/>
    <m/>
    <m/>
    <m/>
    <m/>
    <m/>
    <m/>
    <m/>
    <s v="Management Janji"/>
    <s v="2026-10-08 11:00:00 | M Janji : (08/10/2026) jam Pasang : 09:00 Note : hubungi pelanggan jika ingin kelokasi "/>
    <s v="FCC"/>
    <d v="2026-07-10T10:40:21"/>
    <d v="2026-10-08T11:00:00"/>
    <m/>
    <s v="PS"/>
    <s v="SOLO PALUR"/>
    <s v="NO ADDON"/>
    <n v="20261007"/>
    <s v="Completed"/>
    <s v="HSI Bisnis Basic Promo Hari Pelanggan Nasional PSB 70% - 50 Mbps"/>
    <s v="INDIBIZ"/>
    <m/>
    <m/>
    <d v="2026-10-08T11:00:00"/>
    <s v="2026-10-08 11:00:00 | M Janji : (08/10/2026) jam Pasang : 09:00 Note : hubungi pelanggan jika ingin kelokasi "/>
    <n v="2026"/>
    <n v="10"/>
    <n v="7"/>
    <d v="2026-10-07T00:00:00"/>
    <n v="-1.4583333333357587"/>
    <x v="0"/>
    <x v="7"/>
  </r>
  <r>
    <n v="707"/>
    <n v="1002633339"/>
    <n v="3"/>
    <x v="4"/>
    <n v="4"/>
    <s v="SOLO"/>
    <s v="INNER - SOLO JATENG TIMUR"/>
    <s v="MSO"/>
    <s v="REG"/>
    <s v="AO"/>
    <s v="NEW SALES"/>
    <s v="1P INET"/>
    <s v="Completed (PS)"/>
    <s v="RBS-Regional 3"/>
    <d v="2026-10-12T15:14:40"/>
    <d v="2026-10-13T22:05:53"/>
    <n v="69408799"/>
    <m/>
    <n v="142566103386"/>
    <s v="ERABLUE NGESENG GEMOLONG"/>
    <s v="ODP-MSO-FCD/049 FCD/D06/049.01"/>
    <s v="WO066271570"/>
    <m/>
    <m/>
    <m/>
    <n v="110.827985580324"/>
    <n v="-7.39849729795597"/>
    <s v="|MN01857|MYIA-091524632935/POI/HASBIBINTARO SHIDDIQ/081249549394/nextperdanaone@gmail.com"/>
    <s v="MYIB_ASSISTANT"/>
    <m/>
    <m/>
    <m/>
    <m/>
    <m/>
    <m/>
    <m/>
    <m/>
    <s v="Management Janji"/>
    <s v="2026-10-13 15:00:00 | Nama PIC : ERABLUE NGESENG GEMOLONG No HP : 081249549394 No Alt : - M Janji : 13 Oktober  2026 Jam Pasang : Pagi / Siang Note : hubungi pelanggan jika ingin kelokasi"/>
    <s v="FCC"/>
    <d v="2026-12-10T15:25:51"/>
    <d v="2026-10-13T15:00:00"/>
    <m/>
    <s v="PS"/>
    <s v="SOLO PALUR"/>
    <s v="NO ADDON"/>
    <n v="20261013"/>
    <s v="Completed"/>
    <s v="HSI Bisnis PSB 70% - 50 Mbps"/>
    <s v="INDIBIZ"/>
    <m/>
    <m/>
    <d v="2026-10-13T15:00:00"/>
    <s v="2026-10-13 15:00:00 | Nama PIC : ERABLUE NGESENG GEMOLONG No HP : 081249549394 No Alt : - M Janji : 13 Oktober  2026 Jam Pasang : Pagi / Siang Note : hubungi pelanggan jika ingin kelokasi"/>
    <n v="2026"/>
    <n v="10"/>
    <n v="13"/>
    <d v="2026-10-13T00:00:00"/>
    <n v="-0.625"/>
    <x v="0"/>
    <x v="7"/>
  </r>
  <r>
    <n v="708"/>
    <n v="1002633488"/>
    <n v="3"/>
    <x v="4"/>
    <n v="4"/>
    <s v="SOLO"/>
    <s v="INNER - SOLO JATENG TIMUR"/>
    <s v="MSO"/>
    <s v="REG"/>
    <s v="AO"/>
    <s v="NEW SALES"/>
    <m/>
    <s v="Completed (PS)"/>
    <s v="RBS-Regional 3"/>
    <d v="2026-10-12T15:54:56"/>
    <d v="2026-10-13T17:20:23"/>
    <n v="69408877"/>
    <m/>
    <n v="142566103388"/>
    <s v="cv padma sekar jagat"/>
    <s v="ODP-MSO-FJ/055"/>
    <s v="WO066286269"/>
    <m/>
    <m/>
    <m/>
    <n v="110.81948585340599"/>
    <n v="-7.5184277776925104"/>
    <s v="|MB00449|MYIA-065446410866/POI/ibu/085848772344/padmasekarjagatcv@gmail.com "/>
    <s v="Sales Force DBS"/>
    <m/>
    <m/>
    <m/>
    <m/>
    <m/>
    <m/>
    <m/>
    <m/>
    <s v="Management Janji"/>
    <s v="2026-10-13 15:00:00|Tanggal : 13 Oktober 2026 Jam : pagi siang Hubungi pelanggan sebelum ke lokasi |40981182|MYDITA"/>
    <s v="FCC"/>
    <d v="2026-12-10T16:25:18"/>
    <d v="2026-10-13T15:00:00"/>
    <m/>
    <s v="PS"/>
    <s v="SOLO PALUR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5:00:00"/>
    <s v="2026-10-13 15:00:00|Tanggal : 13 Oktober 2026 Jam : pagi siang Hubungi pelanggan sebelum ke lokasi |40981182|MYDITA"/>
    <n v="2026"/>
    <n v="10"/>
    <n v="13"/>
    <d v="2026-10-13T00:00:00"/>
    <n v="-0.625"/>
    <x v="0"/>
    <x v="7"/>
  </r>
  <r>
    <n v="709"/>
    <n v="1002633215"/>
    <n v="3"/>
    <x v="4"/>
    <n v="4"/>
    <s v="SOLO"/>
    <s v="INNER - SOLO JATENG TIMUR"/>
    <s v="MSO"/>
    <s v="REG"/>
    <s v="AO"/>
    <s v="NEW SALES"/>
    <m/>
    <s v="7 | OSS - PROVISIONING ISSUED"/>
    <s v="RBS-Regional 2"/>
    <d v="2026-10-12T14:48:11"/>
    <d v="2026-10-13T15:19:16"/>
    <n v="69383033"/>
    <m/>
    <n v="142566103385"/>
    <s v="PT.NETTOCYBER INDONESIA (VELO)"/>
    <s v="ODP-MSO-FCD/004"/>
    <s v="WO066274899"/>
    <m/>
    <m/>
    <m/>
    <n v="110.8271111"/>
    <n v="-7.3980183000000004"/>
    <s v="AMRBS;402714;AMANDA OKTARIANI;JKT OUTER;HSI Bisnis PSB 70% - 200 Mbps - (1049000);CP BPK IVAN ;08516297623;windu.mahardika@velo.co.id"/>
    <s v="Amex"/>
    <m/>
    <m/>
    <m/>
    <m/>
    <m/>
    <m/>
    <m/>
    <m/>
    <s v="Management Janji"/>
    <s v="2026-10-13 15:00:00|Tanggal: 13/10/2026 Jam Pasang: 08.00 - 12.00 Note: Hubungi sebelum ke lokasi, terimakasih.  |40931149|MYDITA"/>
    <s v="FCC"/>
    <d v="2026-12-10T15:25:51"/>
    <d v="2026-10-13T15:00:00"/>
    <m/>
    <s v="PI"/>
    <s v="SOLO PALUR"/>
    <s v="NO ADDON"/>
    <m/>
    <s v="Provisioning Issued"/>
    <s v="- 11_11446;Biaya PSB HSI EBIS Tunai di Depan ~ 11[500000]  - E23046;E23046 ~ ES23 - Paket HSI Bisnis[0]  - E23046~null~E23046_UNL;UNL ~ Internet-Link Unlimited Internet Usage ~ E23046[0]  - E23046~null~44877;E23046||11||Abodemen 0[0]  - E23046~null~E23046"/>
    <s v="INDIBIZ"/>
    <m/>
    <m/>
    <d v="2026-10-13T15:00:00"/>
    <s v="2026-10-13 15:00:00|Tanggal: 13/10/2026 Jam Pasang: 08.00 - 12.00 Note: Hubungi sebelum ke lokasi, terimakasih.  |40931149|MYDITA"/>
    <m/>
    <m/>
    <m/>
    <e v="#NUM!"/>
    <e v="#NUM!"/>
    <x v="1"/>
    <x v="7"/>
  </r>
  <r>
    <n v="710"/>
    <n v="1002637244"/>
    <n v="3"/>
    <x v="4"/>
    <n v="4"/>
    <s v="SOLO"/>
    <s v="INNER - SOLO JATENG TIMUR"/>
    <s v="MSO"/>
    <s v="REG"/>
    <s v="AO"/>
    <s v="NEW SALES"/>
    <s v="1P INET"/>
    <s v="8 | OSS - PONR"/>
    <s v="RBS-Regional 3"/>
    <d v="2026-10-14T16:08:34"/>
    <d v="2026-10-15T18:51:37"/>
    <n v="69410326"/>
    <m/>
    <n v="142566103570"/>
    <s v="LAB KOM SMPN 1 KALIJAMBE"/>
    <s v="ODP-MSO-FCC/006 FCC/D01/006.01"/>
    <s v="WO066424183"/>
    <m/>
    <m/>
    <m/>
    <n v="110.8213844"/>
    <n v="-7.4492708999999904"/>
    <s v="|MN02255|MYIA-082072527163/POI/AGUS PRIYANTO,S.PD/081217301725/wibowoandhika8@gmail.com"/>
    <s v="MYIB_ASSISTANT"/>
    <m/>
    <m/>
    <m/>
    <m/>
    <m/>
    <m/>
    <m/>
    <m/>
    <s v="Management Janji"/>
    <s v="2026-10-16 08:00:00 | Jam pemasangan : 12.00 Info Tambahan : Hubungi pelanggan dulu sebelum ke lokasi terimakasih  "/>
    <s v="FCC"/>
    <s v="14-10-2026 16:10:17"/>
    <d v="2026-10-16T08:00:00"/>
    <m/>
    <s v="ACT_COM"/>
    <s v="SOLO PALUR"/>
    <s v="NO ADDON"/>
    <m/>
    <s v="PONR"/>
    <s v="HSI Bisnis Promo Hari Pelanggan Nasional PSB 70% - 100 Mbps Dual Band"/>
    <s v="INDIBIZ"/>
    <m/>
    <m/>
    <d v="2026-10-16T08:00:00"/>
    <s v="2026-10-16 08:00:00 | Jam pemasangan : 12.00 Info Tambahan : Hubungi pelanggan dulu sebelum ke lokasi terimakasih  "/>
    <m/>
    <m/>
    <m/>
    <e v="#NUM!"/>
    <e v="#NUM!"/>
    <x v="1"/>
    <x v="7"/>
  </r>
  <r>
    <n v="711"/>
    <n v="1002637251"/>
    <n v="3"/>
    <x v="4"/>
    <n v="4"/>
    <s v="SOLO"/>
    <s v="INNER - SOLO JATENG TIMUR"/>
    <s v="MSO"/>
    <s v="REG"/>
    <s v="AO"/>
    <s v="NEW SALES"/>
    <s v="1P INET"/>
    <s v="8 | OSS - PONR"/>
    <s v="RBS-Regional 3"/>
    <d v="2026-10-14T16:10:36"/>
    <d v="2026-10-15T16:30:28"/>
    <n v="69410331"/>
    <m/>
    <n v="142566103571"/>
    <s v="PERPUSTAKAAN SMPN 1 KALIJAMBE"/>
    <s v="ODP-MSO-FCC/006 FCC/D01/006.01"/>
    <s v="WO066424318"/>
    <m/>
    <m/>
    <m/>
    <n v="110.8213844"/>
    <n v="-7.4492708999999904"/>
    <s v="|MN02255|MYIA-093958770937/POI/AGUS PRIYANTO,S.PD/081217301725/wibowoandhika8@gmail.com"/>
    <s v="MYIB_ASSISTANT"/>
    <m/>
    <m/>
    <m/>
    <m/>
    <m/>
    <m/>
    <m/>
    <m/>
    <s v="Management Janji"/>
    <s v="2026-10-16 08:00:00 | Jam pemasangan : 12.00 Info Tambahan : Hubungi pelanggan dulu sebelum ke lokasi terimakasih  "/>
    <s v="FCC"/>
    <s v="14-10-2026 16:25:04"/>
    <d v="2026-10-16T08:00:00"/>
    <m/>
    <s v="ACT_COM"/>
    <s v="SOLO PALUR"/>
    <s v="NO ADDON"/>
    <m/>
    <s v="PONR"/>
    <s v="HSI Bisnis Promo Hari Pelanggan Nasional PSB 70% - 50 Mbps"/>
    <s v="INDIBIZ"/>
    <m/>
    <m/>
    <d v="2026-10-16T08:00:00"/>
    <s v="2026-10-16 08:00:00 | Jam pemasangan : 12.00 Info Tambahan : Hubungi pelanggan dulu sebelum ke lokasi terimakasih  "/>
    <m/>
    <m/>
    <m/>
    <e v="#NUM!"/>
    <e v="#NUM!"/>
    <x v="1"/>
    <x v="7"/>
  </r>
  <r>
    <n v="712"/>
    <n v="1002637947"/>
    <n v="3"/>
    <x v="4"/>
    <n v="4"/>
    <s v="SOLO"/>
    <s v="INNER - SOLO JATENG TIMUR"/>
    <s v="MSO"/>
    <s v="REG"/>
    <s v="AO"/>
    <s v="NEW SALES"/>
    <m/>
    <s v="QC MIA - INVALID QUALITY CONTROL MIA"/>
    <s v="RBS-Regional 3"/>
    <d v="2026-10-15T10:02:56"/>
    <d v="2026-10-15T14:07:16"/>
    <n v="69410604"/>
    <m/>
    <n v="142566103748"/>
    <s v="PT BPR Bank Djoko Tingkir (Perseroda) Kantor Kas RSUD Gemolong"/>
    <s v="ODP-MSO-FCD/049"/>
    <m/>
    <m/>
    <m/>
    <m/>
    <n v="110.828275636214"/>
    <n v="-7.3984936970982096"/>
    <s v="AMRBS;960218/Candra Evita Tryariestya/TREG4SOLO/Henoch Sukma Pandadar/082142534758/info@bprdjokotingkir.com /PSB HSI BASIC 1S INET 50MBPS 387.000 PLUS PPN"/>
    <s v="Account Manager"/>
    <m/>
    <m/>
    <m/>
    <m/>
    <m/>
    <m/>
    <m/>
    <m/>
    <m/>
    <m/>
    <m/>
    <s v="15-10-2026 10:10:17"/>
    <m/>
    <m/>
    <s v="QC1"/>
    <s v="SOLO PALUR"/>
    <s v="NO ADDON"/>
    <m/>
    <s v="QC MIA - INVALID QUALITY CONTROL MIA - Tidak Mengunggah Foto Lokasi Instalasi Tampak Depan Menyeluruh - 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7"/>
  </r>
  <r>
    <n v="713"/>
    <n v="1002632051"/>
    <n v="3"/>
    <x v="4"/>
    <n v="4"/>
    <s v="SOLO"/>
    <s v="INNER - SOLO JATENG TIMUR"/>
    <s v="MSO"/>
    <s v="REG"/>
    <s v="AO"/>
    <s v="NEW SALES"/>
    <s v="1P INET"/>
    <s v="CANCEL COMPLETED"/>
    <s v="RBS-Regional 3"/>
    <d v="2026-10-12T09:09:24"/>
    <d v="2026-10-13T09:35:58"/>
    <n v="69406121"/>
    <m/>
    <m/>
    <s v="cv padma sekar jagat"/>
    <m/>
    <s v="WO065965890"/>
    <m/>
    <m/>
    <m/>
    <n v="110.819594"/>
    <n v="-7.5183580000000001"/>
    <s v="|MB00449|MYIA-065446410866/POI/ibu/085848772344/padmasekarjagatcv@gmail.com"/>
    <s v="MYIB_ASSISTANT"/>
    <m/>
    <m/>
    <m/>
    <m/>
    <m/>
    <m/>
    <m/>
    <m/>
    <s v="Management Janji"/>
    <s v="2026-10-09 08:00:00 | Tanggal pemasangan : 09 OKTOBER 2026 Jam pemasangan : pagi/siang Info Tambahan : Hubungi pelanggan dulu sebelum ke lokasi terima kasih"/>
    <s v="FCC"/>
    <d v="2026-12-10T09:24:56"/>
    <d v="2026-10-09T00:00:00"/>
    <m/>
    <s v="REJECT_FCC"/>
    <s v="SOLO PALUR"/>
    <s v="NO ADDON"/>
    <m/>
    <s v="DECLINE : Decline - Batal Order NENG PUTRI MEILINDA PERMATASARI 40981184|MYDITA"/>
    <s v="HSI Bisnis Promo Hari Pelanggan Nasional PSB 70% - 300 Mbps"/>
    <s v="INDIBIZ"/>
    <m/>
    <s v="DECLINE : Decline - Batal Order NENG PUTRI MEILINDA PERMATASARI 40981184|MYDITA"/>
    <d v="2026-10-09T08:00:00"/>
    <s v="2026-10-09 08:00:00 | Tanggal pemasangan : 09 OKTOBER 2026 Jam pemasangan : pagi/siang Info Tambahan : Hubungi pelanggan dulu sebelum ke lokasi terima kasih"/>
    <m/>
    <m/>
    <m/>
    <e v="#NUM!"/>
    <e v="#NUM!"/>
    <x v="1"/>
    <x v="7"/>
  </r>
  <r>
    <n v="714"/>
    <n v="1002626895"/>
    <n v="3"/>
    <x v="4"/>
    <n v="4"/>
    <s v="SOLO"/>
    <s v="INNER - SOLO JATENG TIMUR"/>
    <s v="MSO"/>
    <s v="REG"/>
    <s v="AO"/>
    <s v="NEW SALES"/>
    <s v="1P INET"/>
    <s v="98 | OSS - CANCEL COMPLETE"/>
    <s v="RBS-Regional 3"/>
    <d v="2026-10-07T17:50:41"/>
    <d v="2026-10-12T09:10:08"/>
    <n v="69406121"/>
    <m/>
    <n v="142566103205"/>
    <s v="cv padma sekar jagat"/>
    <s v="ODP-MSO-FJ/055 FJ/D05/055.01"/>
    <s v="WO065965890"/>
    <m/>
    <m/>
    <m/>
    <n v="110.819649"/>
    <n v="-7.5182690000000001"/>
    <s v="|MB00449|MYIA-065446410866/POI/ibu/085848772344/padmasekarjagatcv@gmail.com"/>
    <s v="MYIB_ASSISTANT"/>
    <m/>
    <m/>
    <m/>
    <m/>
    <m/>
    <m/>
    <m/>
    <m/>
    <s v="Management Janji"/>
    <s v="2026-10-09 08:00:00 | Tanggal pemasangan : 09 OKTOBER 2026 Jam pemasangan : pagi/siang Info Tambahan : Hubungi pelanggan dulu sebelum ke lokasi terima kasih"/>
    <s v="FCC"/>
    <d v="2026-07-10T17:55:12"/>
    <d v="2026-10-09T08:00:00"/>
    <s v="Kendala Teknik"/>
    <s v="CANCEL"/>
    <s v="SOLO PALUR"/>
    <s v="NO ADDON"/>
    <m/>
    <s v="Cancel Completed"/>
    <s v="HSI Bisnis Promo Hari Pelanggan Nasional PSB 70% - 300 Mbps"/>
    <s v="INDIBIZ"/>
    <m/>
    <m/>
    <d v="2026-10-09T08:00:00"/>
    <s v="2026-10-09 08:00:00 | Tanggal pemasangan : 09 OKTOBER 2026 Jam pemasangan : pagi/siang Info Tambahan : Hubungi pelanggan dulu sebelum ke lokasi terima kasih"/>
    <m/>
    <m/>
    <m/>
    <e v="#NUM!"/>
    <e v="#NUM!"/>
    <x v="1"/>
    <x v="7"/>
  </r>
  <r>
    <n v="715"/>
    <n v="1002617973"/>
    <n v="3"/>
    <x v="4"/>
    <n v="4"/>
    <s v="SOLO"/>
    <s v="WONOGIRI"/>
    <s v="JSO"/>
    <s v="REG"/>
    <s v="AO"/>
    <s v="NEW SALES"/>
    <m/>
    <s v="Completed (PS)"/>
    <s v="RBS-Regional 3"/>
    <d v="2026-10-01T13:57:21"/>
    <d v="2026-10-03T12:55:24"/>
    <n v="69402411"/>
    <m/>
    <n v="142523108896"/>
    <s v="Puskesmas Jatisrono I"/>
    <s v="ODP-JSO-F02/014"/>
    <s v="WO065551069"/>
    <m/>
    <m/>
    <m/>
    <n v="111.127386046067"/>
    <n v="-7.8303749684347101"/>
    <s v="AMRBS;405678/Nighara Asmarantaka Sulya//TREG4SOLO/Nurjadid 081329022378/puskesmasjatisrono1@yahoo.co.id/PSB HSI BISNIS WINBACK 2.0 300mbps ABODEMEN 1.130.000 PLUS PPN"/>
    <s v="Amex"/>
    <m/>
    <m/>
    <m/>
    <m/>
    <m/>
    <m/>
    <m/>
    <m/>
    <s v="Management Janji"/>
    <s v="2026-10-03 08:00:00|Jam Pemasangan : 08:00 - 12.00 Tanggal Pemasangan : SABTU 03 OKTOBER 2026 Info Tambahan : Hubungi pelanggan sebelum datang ke lokasi|40000798|MYDITA"/>
    <s v="FCC"/>
    <d v="2026-01-10T14:10:17"/>
    <d v="2026-10-03T08:00:00"/>
    <m/>
    <s v="PS"/>
    <s v="X"/>
    <s v="NO ADDON"/>
    <n v="2026100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3T08:00:00"/>
    <s v="2026-10-03 08:00:00|Jam Pemasangan : 08:00 - 12.00 Tanggal Pemasangan : SABTU 03 OKTOBER 2026 Info Tambahan : Hubungi pelanggan sebelum datang ke lokasi|40000798|MYDITA"/>
    <n v="2026"/>
    <n v="10"/>
    <n v="3"/>
    <d v="2026-10-03T00:00:00"/>
    <n v="-0.33333333333575865"/>
    <x v="0"/>
    <x v="7"/>
  </r>
  <r>
    <n v="716"/>
    <n v="1002620950"/>
    <n v="3"/>
    <x v="4"/>
    <n v="4"/>
    <s v="SOLO"/>
    <s v="WONOGIRI"/>
    <s v="JSO"/>
    <s v="REG"/>
    <s v="AO"/>
    <s v="NEW SALES"/>
    <s v="1P INET"/>
    <s v="Completed (PS)"/>
    <s v="RBS-Regional 3"/>
    <d v="2026-10-03T12:50:40"/>
    <d v="2026-10-04T15:58:38"/>
    <n v="69403592"/>
    <m/>
    <n v="142523108356"/>
    <s v="BRILLIANT JAYA FROZEN FOOD"/>
    <s v="ODP-JSO-FG/045 FG/D05/045.01"/>
    <s v="WO065648317"/>
    <m/>
    <m/>
    <m/>
    <n v="111.06861960000001"/>
    <n v="-7.8193758999999998"/>
    <s v="|MN02255|MYIA-045812021716/POI/SLAMET RIYANTO/082227998080/nunuriyanto@gmail.com"/>
    <s v="MYIB_ASSISTANT"/>
    <m/>
    <m/>
    <m/>
    <m/>
    <m/>
    <m/>
    <m/>
    <m/>
    <s v="Management Janji"/>
    <s v="2026-10-04 11:00:00 | Jam pemasangan : 12.00 Info Tambahan : Hubungi pelanggan dulu sebelum ke lokasi terimakasih  "/>
    <s v="FCC"/>
    <d v="2026-03-10T13:10:40"/>
    <d v="2026-10-04T11:00:00"/>
    <m/>
    <s v="PS"/>
    <s v="X"/>
    <s v="NO ADDON"/>
    <n v="20261004"/>
    <s v="Completed"/>
    <s v="HSI Bisnis Basic Promo Hari Pelanggan Nasional PSB 70% - 50 Mbps"/>
    <s v="INDIBIZ"/>
    <m/>
    <m/>
    <d v="2026-10-04T11:00:00"/>
    <s v="2026-10-04 11:00:00 | Jam pemasangan : 12.00 Info Tambahan : Hubungi pelanggan dulu sebelum ke lokasi terimakasih  "/>
    <n v="2026"/>
    <n v="10"/>
    <n v="4"/>
    <d v="2026-10-04T00:00:00"/>
    <n v="-0.45833333333575865"/>
    <x v="0"/>
    <x v="7"/>
  </r>
  <r>
    <n v="717"/>
    <n v="1002624040"/>
    <n v="3"/>
    <x v="4"/>
    <n v="4"/>
    <s v="SOLO"/>
    <s v="WONOGIRI"/>
    <s v="JSO"/>
    <s v="REG"/>
    <s v="AO"/>
    <s v="NEW SALES"/>
    <s v="1P INET"/>
    <s v="Completed (PS)"/>
    <s v="RBS-Regional 3"/>
    <d v="2026-10-06T11:34:40"/>
    <d v="2026-10-07T11:43:20"/>
    <n v="69404902"/>
    <m/>
    <n v="142523108357"/>
    <s v="TOKO WK GIRIMARTO"/>
    <s v="ODP-JSO-FG/029 FA/D11/029.01"/>
    <s v="WO065844331"/>
    <m/>
    <m/>
    <m/>
    <n v="111.0700698"/>
    <n v="-7.7782329999999904"/>
    <s v="|MN02255|MYIA-099742806122/POI/RAHELGA NOSYALDIO/08122594626/mulyadi461975@gmail.com"/>
    <s v="MYIB_ASSISTANT"/>
    <m/>
    <m/>
    <m/>
    <m/>
    <m/>
    <m/>
    <m/>
    <m/>
    <s v="Management Janji"/>
    <s v="2026-10-07 08:00:00 | Tanggal pemasangan: 07/10/2026 Jam pemasangan : pagi / siang Info Tambahan : Hubungi pelanggan dulu sebelum ke lokasi. terima kasih"/>
    <s v="FCC"/>
    <d v="2026-06-10T11:40:08"/>
    <d v="2026-10-07T08:00:00"/>
    <m/>
    <s v="PS"/>
    <s v="X"/>
    <s v="NO ADDON"/>
    <n v="20261007"/>
    <s v="Completed"/>
    <s v="HSI Bisnis Basic Promo Hari Pelanggan Nasional PSB 70% - 50 Mbps"/>
    <s v="INDIBIZ"/>
    <m/>
    <m/>
    <d v="2026-10-07T08:00:00"/>
    <s v="2026-10-07 08:00:00 | Tanggal pemasangan: 07/10/2026 Jam pemasangan : pagi / siang Info Tambahan : Hubungi pelanggan dulu sebelum ke lokasi. terima kasih"/>
    <n v="2026"/>
    <n v="10"/>
    <n v="7"/>
    <d v="2026-10-07T00:00:00"/>
    <n v="-0.33333333333575865"/>
    <x v="0"/>
    <x v="7"/>
  </r>
  <r>
    <n v="718"/>
    <n v="1002637891"/>
    <n v="3"/>
    <x v="4"/>
    <n v="4"/>
    <s v="SOLO"/>
    <s v="WONOGIRI"/>
    <s v="JSO"/>
    <s v="REG"/>
    <s v="AO"/>
    <s v="NEW SALES"/>
    <m/>
    <s v="Completed (PS)"/>
    <s v="RBS-Regional 2"/>
    <d v="2026-10-15T09:48:49"/>
    <d v="2026-10-15T21:35:44"/>
    <n v="69410572"/>
    <n v="2735501009"/>
    <n v="142523108359"/>
    <s v="ERAFONE JATISRONO WONOGIRI"/>
    <s v="ODP-JSO-FC/047"/>
    <s v="WO066468074"/>
    <m/>
    <m/>
    <m/>
    <n v="111.1289567"/>
    <n v="-7.8262938999999996"/>
    <s v="|MN00062|/ERAFONE JATISRONO WONOGIRI/HSI BISNIS 2S INET POTS 50MBPS/089634052712/dl-rutinfinance@erajaya.com/Intan Purnama Sari"/>
    <s v="B2B Partner Management (PM)"/>
    <m/>
    <m/>
    <m/>
    <m/>
    <m/>
    <m/>
    <m/>
    <m/>
    <s v="Management Janji"/>
    <s v="2026-10-16 08:00:00|Tanggal Pemasangan : 16 Oktober 2026 Jam pemasangan : 10.00 Info Tambahan : Hubungi pelanggan dulu sebelum ke lokasi terima kasih.|40971401|MYDITA"/>
    <s v="FCC"/>
    <s v="15-10-2026 09:54:50"/>
    <d v="2026-10-16T08:00:00"/>
    <m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Tanggal Pemasangan : 16 Oktober 2026 Jam pemasangan : 10.00 Info Tambahan : Hubungi pelanggan dulu sebelum ke lokasi terima kasih.|40971401|MYDITA"/>
    <n v="2026"/>
    <n v="10"/>
    <n v="15"/>
    <d v="2026-10-15T00:00:00"/>
    <n v="-1.3333333333357587"/>
    <x v="0"/>
    <x v="7"/>
  </r>
  <r>
    <n v="719"/>
    <n v="1002619578"/>
    <n v="3"/>
    <x v="4"/>
    <n v="4"/>
    <s v="SOLO"/>
    <s v="WONOGIRI"/>
    <s v="JSO"/>
    <s v="REG"/>
    <s v="AO"/>
    <s v="NEW SALES"/>
    <s v="1P INET"/>
    <s v="98 | OSS - CANCEL COMPLETE"/>
    <s v="RBS-Regional 3"/>
    <d v="2026-10-02T11:35:34"/>
    <d v="2026-10-05T15:08:47"/>
    <n v="69402956"/>
    <m/>
    <n v="142523108354"/>
    <s v="KANTOR DESA GIRIMARTO"/>
    <s v="ODP-JSO-FG/016 FG/D01/016.01"/>
    <s v="WO065563777"/>
    <m/>
    <m/>
    <m/>
    <n v="111.08164600000001"/>
    <n v="-7.7886013999999903"/>
    <s v="|MN02255|MYIA-022742020622/POI/FEBRIAN ARLIEK WIJANARKO/085879211306/desagirimarto21@gmail.com"/>
    <s v="MYIB_ASSISTANT"/>
    <m/>
    <m/>
    <m/>
    <m/>
    <m/>
    <m/>
    <m/>
    <m/>
    <s v="Management Janji"/>
    <s v="2026-10-05 08:00:00 | M Janji : 03/10/2026 Jam Pasang : Pagi  NoteÃ‚Â :  hubungi terlebih dahulu sebelum kelokasi  "/>
    <s v="FCC"/>
    <d v="2026-02-10T11:39:58"/>
    <d v="2026-10-05T08:00:00"/>
    <s v="Kendala Pelanggan"/>
    <s v="CANCEL"/>
    <s v="X"/>
    <s v="NO ADDON"/>
    <m/>
    <s v="Cancel Completed"/>
    <s v="HSI Bisnis Basic Promo Hari Pelanggan Nasional PSB 70% - 50 Mbps"/>
    <s v="INDIBIZ"/>
    <m/>
    <m/>
    <d v="2026-10-05T08:00:00"/>
    <s v="2026-10-05 08:00:00 | M Janji : 03/10/2026 Jam Pasang : Pagi  NoteÃ‚Â :  hubungi terlebih dahulu sebelum kelokasi  "/>
    <m/>
    <m/>
    <m/>
    <e v="#NUM!"/>
    <e v="#NUM!"/>
    <x v="1"/>
    <x v="7"/>
  </r>
  <r>
    <n v="720"/>
    <n v="1002621082"/>
    <n v="3"/>
    <x v="4"/>
    <n v="4"/>
    <s v="SOLO"/>
    <s v="WONOGIRI"/>
    <s v="WNG"/>
    <s v="REG"/>
    <s v="AO"/>
    <s v="NEW SALES"/>
    <s v="1P INET"/>
    <s v="Completed (PS)"/>
    <s v="RBS-Regional 3"/>
    <d v="2026-10-03T15:23:35"/>
    <d v="2026-10-06T09:16:06"/>
    <n v="69403685"/>
    <m/>
    <n v="143554100304"/>
    <s v="SMP NEGERI 1 MANYARAN"/>
    <s v="ODP-WNG-FV/021 FV/D04/021.01"/>
    <s v="WO065663305"/>
    <m/>
    <m/>
    <m/>
    <n v="110.8010781"/>
    <n v="-7.8243926000000004"/>
    <s v="|MN00943|MYIA-032734233444/POI/ADITYA ANGGUN PRAMESTI /081575903231/smpn1manyaran@yahoo.com"/>
    <s v="MYIB_ASSISTANT"/>
    <m/>
    <m/>
    <m/>
    <m/>
    <m/>
    <m/>
    <m/>
    <m/>
    <s v="Management Janji"/>
    <s v="2026-10-04 15:00:00 | Jam pemasangan : 12.00 Info Tambahan : Hubungi pelanggan dulu sebelum ke lokasi terimakasih"/>
    <s v="FCC"/>
    <d v="2026-03-10T15:25:07"/>
    <d v="2026-10-04T15:00:00"/>
    <m/>
    <s v="PS"/>
    <s v="X"/>
    <s v="NO ADDON"/>
    <n v="20261006"/>
    <s v="Completed"/>
    <s v="HSI Bisnis Promo Hari Pelanggan Nasional PSB 70% - 50 Mbps"/>
    <s v="INDIBIZ"/>
    <m/>
    <m/>
    <d v="2026-10-04T15:00:00"/>
    <s v="2026-10-04 15:00:00 | Jam pemasangan : 12.00 Info Tambahan : Hubungi pelanggan dulu sebelum ke lokasi terimakasih"/>
    <n v="2026"/>
    <n v="10"/>
    <n v="6"/>
    <d v="2026-10-06T00:00:00"/>
    <n v="1.375"/>
    <x v="2"/>
    <x v="7"/>
  </r>
  <r>
    <n v="721"/>
    <n v="1002621515"/>
    <n v="3"/>
    <x v="4"/>
    <n v="4"/>
    <s v="SOLO"/>
    <s v="WONOGIRI"/>
    <s v="WNG"/>
    <s v="REG"/>
    <s v="AO"/>
    <s v="NEW SALES"/>
    <s v="1P INET"/>
    <s v="Completed (PS)"/>
    <s v="RBS-Regional 3"/>
    <d v="2026-10-04T19:20:35"/>
    <d v="2026-10-05T22:55:41"/>
    <n v="69403996"/>
    <m/>
    <n v="143554101237"/>
    <s v="TOKO BERKAH"/>
    <s v="ODP-WNG-FH/020 FH/D02/020.01"/>
    <s v="WO065726163"/>
    <m/>
    <m/>
    <m/>
    <n v="110.84886109999999"/>
    <n v="-7.8933388999999998"/>
    <s v="|MN02255|MYIA-000595524551/POI/SUGIYANTO/085229024486/giyanto03021976@gmail.com"/>
    <s v="MYIB_ASSISTANT"/>
    <m/>
    <m/>
    <m/>
    <m/>
    <m/>
    <m/>
    <m/>
    <m/>
    <s v="Management Janji"/>
    <s v="2026-10-06 08:00:00 | Tanggal pemasangan : 06 OKTOBER 2026 Jam pemasangan : pagi/siang Info Tambahan : Hubungi pelanggan dulu sebelum ke lokasi terima kasih"/>
    <s v="FCC"/>
    <d v="2026-04-10T19:25:15"/>
    <d v="2026-10-06T08:00:00"/>
    <m/>
    <s v="PS"/>
    <s v="X"/>
    <s v="NO ADDON"/>
    <n v="20261005"/>
    <s v="Completed"/>
    <s v="HSI Bisnis Promo Hari Pelanggan Nasional PSB 70% - 200 Mbps"/>
    <s v="INDIBIZ"/>
    <m/>
    <m/>
    <d v="2026-10-06T08:00:00"/>
    <s v="2026-10-06 08:00:00 | Tanggal pemasangan : 06 OKTOBER 2026 Jam pemasangan : pagi/siang Info Tambahan : Hubungi pelanggan dulu sebelum ke lokasi terima kasih"/>
    <n v="2026"/>
    <n v="10"/>
    <n v="5"/>
    <d v="2026-10-05T00:00:00"/>
    <n v="-1.3333333333357587"/>
    <x v="0"/>
    <x v="7"/>
  </r>
  <r>
    <n v="722"/>
    <n v="1002622830"/>
    <n v="3"/>
    <x v="4"/>
    <n v="4"/>
    <s v="SOLO"/>
    <s v="WONOGIRI"/>
    <s v="WNG"/>
    <s v="REG"/>
    <s v="AO"/>
    <s v="NEW SALES"/>
    <s v="1P INET"/>
    <s v="Completed (PS)"/>
    <s v="RBS-Regional 3"/>
    <d v="2026-10-05T15:19:39"/>
    <d v="2026-10-07T14:25:51"/>
    <n v="69404492"/>
    <m/>
    <n v="143554101855"/>
    <s v="KANTOR DESA PURWOSARI"/>
    <s v="ODP-WNG-FE/103 FE/D13/103.01"/>
    <s v="WO065789299"/>
    <m/>
    <m/>
    <m/>
    <n v="110.9588067"/>
    <n v="-7.7902945999999904"/>
    <s v="|MN02255|MYIA-082716054825/POI/MARYADI/083872712010/maryadi0890@gmail.com"/>
    <s v="MYIB_ASSISTANT"/>
    <m/>
    <m/>
    <m/>
    <m/>
    <m/>
    <m/>
    <m/>
    <m/>
    <s v="Management Janji"/>
    <s v="2026-10-06 15:00:00 | Jam pemasangan : 12.00 Info Tambahan : Hubungi pelanggan dulu sebelum ke lokasi terimakasih  "/>
    <s v="FCC"/>
    <d v="2026-05-10T15:25:14"/>
    <d v="2026-10-06T15:00:00"/>
    <m/>
    <s v="PS"/>
    <s v="X"/>
    <s v="NO ADDON"/>
    <n v="20261007"/>
    <s v="Completed"/>
    <s v="HSI Bisnis Basic Promo Hari Pelanggan Nasional PSB 70% - 50 Mbps"/>
    <s v="INDIBIZ"/>
    <m/>
    <m/>
    <d v="2026-10-06T15:00:00"/>
    <s v="2026-10-06 15:00:00 | Jam pemasangan : 12.00 Info Tambahan : Hubungi pelanggan dulu sebelum ke lokasi terimakasih  "/>
    <n v="2026"/>
    <n v="10"/>
    <n v="7"/>
    <d v="2026-10-07T00:00:00"/>
    <n v="0.375"/>
    <x v="0"/>
    <x v="7"/>
  </r>
  <r>
    <n v="723"/>
    <n v="1002632010"/>
    <n v="3"/>
    <x v="4"/>
    <n v="4"/>
    <s v="SOLO"/>
    <s v="WONOGIRI"/>
    <s v="WNG"/>
    <s v="REG"/>
    <s v="AO"/>
    <s v="NEW SALES"/>
    <s v="1P INET"/>
    <s v="WAITING AKTIFASI IHLD"/>
    <s v="RBS-Regional 3"/>
    <d v="2026-10-12T08:56:22"/>
    <d v="2026-10-13T10:10:08"/>
    <n v="69407133"/>
    <m/>
    <m/>
    <s v="YAYASAN ADHIGANA GEMILANG JAYA ABADI SPPG GUNUNGAN MANYARAN"/>
    <m/>
    <s v="WO066070120"/>
    <m/>
    <m/>
    <m/>
    <n v="110.830084"/>
    <n v="-7.8472670000000004"/>
    <s v="|MN02255|MYIA-045650023451/POI/KEMAS DENDY PRIHADIBYANTO/085710193108/sppggununganmanyaran@gmail.com"/>
    <s v="MYIB_ASSISTANT"/>
    <m/>
    <m/>
    <m/>
    <m/>
    <m/>
    <m/>
    <m/>
    <m/>
    <s v="Management Janji"/>
    <s v="2026-10-10 08:00:00 | Tanggal Pemasangan : 10 Oktober 2026 Jam Pemasangan : 08:00 15:00 Info Tambahan : Hubungi pelanggan dulu sebelum ke lokasi terimakasih"/>
    <s v="FCC"/>
    <d v="2026-12-10T09:24:56"/>
    <d v="2026-10-10T00:00:00"/>
    <m/>
    <s v="UNSC"/>
    <s v="X"/>
    <s v="NO ADDON"/>
    <m/>
    <s v="WAITING : |MYDITA"/>
    <s v="HSI Bisnis Basic Promo Hari Pelanggan Nasional PSB 70% - 50 Mbps"/>
    <s v="INDIBIZ"/>
    <m/>
    <m/>
    <d v="2026-10-10T08:00:00"/>
    <s v="2026-10-10 08:00:00 | Tanggal Pemasangan : 10 Oktober 2026 Jam Pemasangan : 08:00 15:00 Info Tambahan : Hubungi pelanggan dulu sebelum ke lokasi terimakasih"/>
    <m/>
    <m/>
    <m/>
    <e v="#NUM!"/>
    <e v="#NUM!"/>
    <x v="1"/>
    <x v="7"/>
  </r>
  <r>
    <n v="724"/>
    <n v="1002629174"/>
    <n v="3"/>
    <x v="4"/>
    <n v="4"/>
    <s v="SOLO"/>
    <s v="WONOGIRI"/>
    <s v="WNG"/>
    <s v="REG"/>
    <s v="AO"/>
    <s v="NEW SALES"/>
    <s v="1P INET"/>
    <s v="98 | OSS - CANCEL COMPLETE"/>
    <s v="RBS-Regional 3"/>
    <d v="2026-10-09T10:22:34"/>
    <d v="2026-10-12T08:57:20"/>
    <n v="69407133"/>
    <m/>
    <n v="143554102008"/>
    <s v="YAYASAN ADHIGANA GEMILANG JAYA ABADI SPPG GUNUNGAN MANYARAN"/>
    <s v="ODP-WNG-FV/035 FV/D01/035.01"/>
    <s v="WO066070120"/>
    <m/>
    <m/>
    <m/>
    <n v="110.8306061"/>
    <n v="-7.8486443000000001"/>
    <s v="|MN02255|MYIA-045650023451/POI/KEMAS DENDY PRIHADIBYANTO/085710193108/sppggununganmanyaran@gmail.com"/>
    <s v="MYIB_ASSISTANT"/>
    <m/>
    <m/>
    <m/>
    <m/>
    <m/>
    <m/>
    <m/>
    <m/>
    <s v="Management Janji"/>
    <s v="2026-10-10 08:00:00 | Tanggal Pemasangan : 10 Oktober 2026 Jam Pemasangan : 08:00 15:00 Info Tambahan : Hubungi pelanggan dulu sebelum ke lokasi terimakasih"/>
    <s v="FCC"/>
    <d v="2026-09-10T10:26:12"/>
    <d v="2026-10-10T08:00:00"/>
    <s v="Kendala Teknik"/>
    <s v="CANCEL"/>
    <s v="X"/>
    <s v="NO ADDON"/>
    <m/>
    <s v="Cancel Completed"/>
    <s v="HSI Bisnis Basic Promo Hari Pelanggan Nasional PSB 70% - 50 Mbps"/>
    <s v="INDIBIZ"/>
    <m/>
    <m/>
    <d v="2026-10-10T08:00:00"/>
    <s v="2026-10-10 08:00:00 | Tanggal Pemasangan : 10 Oktober 2026 Jam Pemasangan : 08:00 15:00 Info Tambahan : Hubungi pelanggan dulu sebelum ke lokasi terimakasih"/>
    <m/>
    <m/>
    <m/>
    <e v="#NUM!"/>
    <e v="#NUM!"/>
    <x v="1"/>
    <x v="7"/>
  </r>
  <r>
    <n v="725"/>
    <n v="1002629209"/>
    <n v="3"/>
    <x v="3"/>
    <n v="5"/>
    <s v="SBY UTARA"/>
    <s v="GRESIK"/>
    <s v="BPG"/>
    <s v="REG"/>
    <s v="AO"/>
    <s v="NEW SALES"/>
    <s v="1P INET"/>
    <s v="Completed (PS)"/>
    <s v="RBS-Regional 3"/>
    <d v="2026-10-09T10:31:40"/>
    <d v="2026-10-09T17:46:45"/>
    <n v="69407143"/>
    <m/>
    <n v="152443207656"/>
    <s v="WARKOP IJO BENJENG 1"/>
    <s v="ODP-BPG-FB/36 FB/D02/36.01"/>
    <s v="WO066071184"/>
    <m/>
    <m/>
    <m/>
    <n v="112.461293041706"/>
    <n v="-7.2663236464183401"/>
    <s v="MD|MYDB-20261008270485|DN00001/MN00018|WARKOP IJO BENJENG 1|0881026828614"/>
    <s v="MYDIGIBIZPARTNER"/>
    <m/>
    <m/>
    <m/>
    <m/>
    <m/>
    <m/>
    <m/>
    <m/>
    <s v="Management Janji"/>
    <s v="2026-10-10 08:00:00 | Tanggal Pemasangan : 10 Oktober 2026 Jam Pemasangan : 08:00 15:00 Info Tambahan : Hubungi pelanggan dulu sebelum ke lokasi terimakasih"/>
    <s v="FCC"/>
    <d v="2026-09-10T10:40:05"/>
    <d v="2026-10-10T08:00:00"/>
    <m/>
    <s v="PS"/>
    <s v="NON-HERO GRESIK"/>
    <s v="NO ADDON"/>
    <n v="20261009"/>
    <s v="Completed"/>
    <s v="HSI Bisnis Promo Hari Pelanggan Nasional PSB 70% - 150 Mbps"/>
    <s v="INDIBIZ"/>
    <m/>
    <m/>
    <d v="2026-10-10T08:00:00"/>
    <s v="2026-10-10 08:00:00 | Tanggal Pemasangan : 10 Oktober 2026 Jam Pemasangan : 08:00 15:00 Info Tambahan : Hubungi pelanggan dulu sebelum ke lokasi terimakasih"/>
    <n v="2026"/>
    <n v="10"/>
    <n v="9"/>
    <d v="2026-10-09T00:00:00"/>
    <n v="-1.3333333333357587"/>
    <x v="0"/>
    <x v="15"/>
  </r>
  <r>
    <n v="726"/>
    <n v="1002635006"/>
    <n v="3"/>
    <x v="5"/>
    <n v="5"/>
    <s v="SIDOARJO"/>
    <s v="JOMBANG"/>
    <s v="JOM"/>
    <s v="REG"/>
    <s v="AO"/>
    <s v="NEW SALES"/>
    <m/>
    <s v="Completed (PS)"/>
    <s v="RBS-Regional 3"/>
    <d v="2026-10-13T13:30:48"/>
    <d v="2026-10-13T18:27:21"/>
    <n v="69409383"/>
    <m/>
    <n v="152318240550"/>
    <s v="JOGER STUDIO"/>
    <s v="ODP-JOM-FAB/30"/>
    <s v="WO066338489"/>
    <m/>
    <m/>
    <m/>
    <n v="112.2744764"/>
    <n v="-7.5931864999999998"/>
    <s v="|MN02084|/JOGER STUDIO /WINBACK HSI B2B + NETMONK (1:1) 200MBPS 946,1RB PSB DISC 70%//Putuw192@gmail.com/I PUTU WIDIANA /85342903100"/>
    <s v="Sales Force DBS"/>
    <m/>
    <m/>
    <m/>
    <m/>
    <m/>
    <m/>
    <m/>
    <m/>
    <s v="Management Janji"/>
    <s v="2026-10-14 11:00:00|Tanggal pemasangan : 14 OKTOBER 2026 Jam pemasangan : pagi/siang Info Tambahan : Hubungi pelanggan dulu sebelum ke lokasi terima kasih|40010577|MYDITA"/>
    <s v="FCC"/>
    <s v="13-10-2026 13:40:32"/>
    <d v="2026-10-14T11:00:00"/>
    <m/>
    <s v="PS"/>
    <s v="JOMBANG"/>
    <s v="NETMONK"/>
    <n v="2026101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14T11:00:00"/>
    <s v="2026-10-14 11:00:00|Tanggal pemasangan : 14 OKTOBER 2026 Jam pemasangan : pagi/siang Info Tambahan : Hubungi pelanggan dulu sebelum ke lokasi terima kasih|40010577|MYDITA"/>
    <n v="2026"/>
    <n v="10"/>
    <n v="13"/>
    <d v="2026-10-13T00:00:00"/>
    <n v="-1.4583333333357587"/>
    <x v="0"/>
    <x v="16"/>
  </r>
  <r>
    <n v="727"/>
    <n v="1002623737"/>
    <n v="3"/>
    <x v="5"/>
    <n v="5"/>
    <s v="SIDOARJO"/>
    <s v="JOMBANG"/>
    <s v="JOM"/>
    <s v="REG"/>
    <s v="AO"/>
    <s v="NEW SALES"/>
    <s v="1P INET"/>
    <s v="102 | FOLLOW UP COMPLETED"/>
    <s v="RBS-Regional 3"/>
    <d v="2026-10-06T10:08:35"/>
    <d v="2026-10-06T17:07:30"/>
    <n v="69404770"/>
    <m/>
    <n v="152318241730"/>
    <s v="WARKOP GANG BALI"/>
    <s v="ODP-JOM-FAA/83 FAA/D02/83.01"/>
    <s v="WO065832760"/>
    <m/>
    <m/>
    <m/>
    <n v="112.23193209999999"/>
    <n v="-7.5616674000000001"/>
    <s v="MD|MYDB-20261006270335|DN00001/MN00086|WARKOP GANG BALI|081358072274"/>
    <s v="MYDIGIBIZPARTNER"/>
    <m/>
    <m/>
    <m/>
    <m/>
    <m/>
    <m/>
    <m/>
    <m/>
    <s v="Management Janji"/>
    <s v="2026-10-07 08:00:00 | Tanggal pemasangan : 07 OKTOBER 2026 Jam pemasangan : pagi/siang Info Tambahan : Hubungi pelanggan dulu sebelum ke lokasi terima kasih"/>
    <s v="FCC"/>
    <d v="2026-06-10T10:10:36"/>
    <d v="2026-10-07T08:00:00"/>
    <m/>
    <s v="REVOKE"/>
    <s v="JOMBANG"/>
    <s v="OCA"/>
    <m/>
    <s v="Follow Up Revoke Completed, New Order ID : SC1002625084"/>
    <s v="HSI Bisnis Bundling OCA Breach Checker Promo H2 2026 PSB 70% - 100 Mbps"/>
    <s v="INDIBIZ"/>
    <m/>
    <m/>
    <d v="2026-10-07T08:00:00"/>
    <s v="2026-10-07 08:00:00 | Tanggal pemasangan : 07 OKTOBER 2026 Jam pemasangan : pagi/siang Info Tambahan : Hubungi pelanggan dulu sebelum ke lokasi terima kasih"/>
    <m/>
    <m/>
    <m/>
    <e v="#NUM!"/>
    <e v="#NUM!"/>
    <x v="1"/>
    <x v="16"/>
  </r>
  <r>
    <n v="728"/>
    <n v="1002638845"/>
    <n v="3"/>
    <x v="5"/>
    <n v="5"/>
    <s v="SIDOARJO"/>
    <s v="JOMBANG"/>
    <s v="JOM"/>
    <s v="REG"/>
    <s v="AO"/>
    <s v="NEW SALES"/>
    <m/>
    <s v="8 | OSS - PONR"/>
    <s v="RBS-Regional 3"/>
    <d v="2026-10-15T15:08:38"/>
    <d v="2026-10-15T21:44:16"/>
    <n v="69410949"/>
    <m/>
    <n v="152318240222"/>
    <s v="MA AL ANWAR"/>
    <s v="ODP-JOM-FE/48"/>
    <s v="WO066493393"/>
    <m/>
    <m/>
    <m/>
    <n v="112.1924083"/>
    <n v="-7.5581836999999998"/>
    <s v="|MN02084|/MA AL ANWAR/WINBACK HSI B2B + NETMONK (1:1) 200MBPS 946,1RB PSB DISC 70%//maalanwar2024@gmail.com/MOH. NUR FADLAN THOYIB S.HI/81216604988"/>
    <s v="Sales Force DBS"/>
    <m/>
    <m/>
    <m/>
    <m/>
    <m/>
    <m/>
    <m/>
    <m/>
    <s v="Management Janji"/>
    <s v="2026-10-16 15:00:00|Nama PIC:  bp toni  No HP: 081216604988 Alt: Tanggal: 16/10/2026 Jam Pasang: Sore Note: Hubungi sebelum ke lokasi, terimakasih. |40931149|MYDITA"/>
    <s v="FCC"/>
    <s v="15-10-2026 15:10:37"/>
    <d v="2026-10-16T15:00:00"/>
    <m/>
    <s v="ACT_COM"/>
    <s v="JOMBANG"/>
    <s v="NETMONK"/>
    <m/>
    <s v="PONR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10-16T15:00:00"/>
    <s v="2026-10-16 15:00:00|Nama PIC:  bp toni  No HP: 081216604988 Alt: Tanggal: 16/10/2026 Jam Pasang: Sore Note: Hubungi sebelum ke lokasi, terimakasih. |40931149|MYDITA"/>
    <m/>
    <m/>
    <m/>
    <e v="#NUM!"/>
    <e v="#NUM!"/>
    <x v="1"/>
    <x v="16"/>
  </r>
  <r>
    <n v="729"/>
    <n v="1002617289"/>
    <n v="3"/>
    <x v="5"/>
    <n v="5"/>
    <s v="SIDOARJO"/>
    <s v="JOMBANG"/>
    <s v="MOJ"/>
    <s v="REG"/>
    <s v="AO"/>
    <s v="NEW SALES"/>
    <m/>
    <s v="Completed (PS)"/>
    <s v="RBS-Regional 3"/>
    <d v="2026-10-01T10:16:29"/>
    <d v="2026-10-01T16:04:21"/>
    <n v="69400158"/>
    <m/>
    <n v="152319207912"/>
    <s v="PT. PRADIPTA PERKASA MAKMUR"/>
    <s v="ODP-MOJ-FJ/46"/>
    <s v="WO065468628"/>
    <m/>
    <m/>
    <m/>
    <n v="112.34041568000001"/>
    <n v="-7.546673052"/>
    <s v="|MN02627|MYIA-081077924838/POI/RHINO FAJAR PRASETYO/6281216490893/ptppmadm@gmail.com"/>
    <s v="Sales Force DBS"/>
    <m/>
    <m/>
    <m/>
    <m/>
    <m/>
    <m/>
    <m/>
    <m/>
    <s v="Management Janji"/>
    <s v="2026-10-01 08:00:00 | M Janji : 10/01/2026  Jam Pasang : pagi  Note : hubungi pelanggan jika ingin kelokasi    "/>
    <s v="FCC"/>
    <d v="2026-01-10T10:25:19"/>
    <m/>
    <m/>
    <s v="PS"/>
    <s v="JOMBANG"/>
    <s v="NO ADDON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1T07:00:00"/>
    <s v="2026-10-01 08:00:00 | M Janji : 10/01/2026  Jam Pasang : pagi  Note : hubungi pelanggan jika ingin kelokasi    "/>
    <n v="2026"/>
    <n v="10"/>
    <n v="1"/>
    <d v="2026-10-01T00:00:00"/>
    <n v="-0.29166666666424135"/>
    <x v="0"/>
    <x v="16"/>
  </r>
  <r>
    <n v="730"/>
    <n v="1002620432"/>
    <n v="3"/>
    <x v="5"/>
    <n v="5"/>
    <s v="SIDOARJO"/>
    <s v="JOMBANG"/>
    <s v="MOJ"/>
    <s v="REG"/>
    <s v="AO"/>
    <s v="NEW SALES"/>
    <m/>
    <s v="Completed (PS)"/>
    <s v="RBS-Regional 3"/>
    <d v="2026-10-02T16:26:48"/>
    <d v="2026-10-03T14:46:18"/>
    <n v="69403314"/>
    <m/>
    <n v="152319208071"/>
    <s v="SMK MUHAMMADIYAH 3 JOMBANG"/>
    <s v="ODP-MOJ-FE/63"/>
    <s v="WO065609024"/>
    <m/>
    <m/>
    <m/>
    <n v="112.33218859999999"/>
    <n v="-7.5730507999999999"/>
    <s v="|MN02084|/SMK MUHAMMADIYAH 3 JOMBANG/WINBACK 2.0 HSI B2B (1:1) 100MBPS 535RB PSB DISC 70%//smkm3jombang@yahoo.co.id/BAMBANG SETIAWAN /81515903949"/>
    <s v="Sales Force DBS"/>
    <m/>
    <m/>
    <m/>
    <m/>
    <m/>
    <m/>
    <m/>
    <m/>
    <s v="Management Janji"/>
    <s v="2026-10-03 15:00:00|Nama PIC:  bp bambang No HP: 081515903949 Alt: Tanggal: 3/10/2026 Jam Pasang: Sore Note: Hubungi sebelum ke lokasi, terimakasih.  |40931149|MYDITA"/>
    <s v="FCC"/>
    <d v="2026-02-10T16:40:22"/>
    <d v="2026-10-03T15:00:00"/>
    <m/>
    <s v="PS"/>
    <s v="JOMBANG"/>
    <s v="NO ADDON"/>
    <n v="202610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5:00:00"/>
    <s v="2026-10-03 15:00:00|Nama PIC:  bp bambang No HP: 081515903949 Alt: Tanggal: 3/10/2026 Jam Pasang: Sore Note: Hubungi sebelum ke lokasi, terimakasih.  |40931149|MYDITA"/>
    <n v="2026"/>
    <n v="10"/>
    <n v="3"/>
    <d v="2026-10-03T00:00:00"/>
    <n v="-0.625"/>
    <x v="0"/>
    <x v="16"/>
  </r>
  <r>
    <n v="731"/>
    <n v="1002621327"/>
    <n v="3"/>
    <x v="5"/>
    <n v="5"/>
    <s v="SIDOARJO"/>
    <s v="JOMBANG"/>
    <s v="MOJ"/>
    <s v="REG"/>
    <s v="AO"/>
    <s v="NEW SALES"/>
    <m/>
    <s v="Completed (PS)"/>
    <s v="RBS-Regional 3"/>
    <d v="2026-10-04T11:08:42"/>
    <d v="2026-10-04T18:10:00"/>
    <n v="69403842"/>
    <m/>
    <n v="152319209069"/>
    <s v="LUXURY PARFUME"/>
    <s v="ODP-MOJ-FK/22"/>
    <s v="WO065698732"/>
    <m/>
    <m/>
    <m/>
    <n v="112.4319852"/>
    <n v="-7.4631537000000003"/>
    <s v="|MN01614|/LUXURY PARFUME/WINBACK 2.0 HSI B2B (1:1) 50MBPS 355RB PSB DISC 70%//erwinsetiawan01111989@gmail.com/ERWIN SETIAWAN/81332823983"/>
    <s v="Sales Force DBS"/>
    <m/>
    <m/>
    <m/>
    <m/>
    <m/>
    <m/>
    <m/>
    <m/>
    <s v="Management Janji"/>
    <s v="2026-10-05 08:00:00|Nama PIC: bp erwin Notel: 081332823983 Tanggal: 5/10/2026 Jam Pasang: Pagi Note: Hubungi sebelum ke lokasi, terimakasih.  |40931149|MYDITA"/>
    <s v="FCC"/>
    <d v="2026-04-10T11:24:52"/>
    <d v="2026-10-05T08:00:00"/>
    <m/>
    <s v="PS"/>
    <s v="JOMBANG"/>
    <s v="NO ADDON"/>
    <n v="202610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8:00:00"/>
    <s v="2026-10-05 08:00:00|Nama PIC: bp erwin Notel: 081332823983 Tanggal: 5/10/2026 Jam Pasang: Pagi Note: Hubungi sebelum ke lokasi, terimakasih.  |40931149|MYDITA"/>
    <n v="2026"/>
    <n v="10"/>
    <n v="4"/>
    <d v="2026-10-04T00:00:00"/>
    <n v="-1.3333333333357587"/>
    <x v="0"/>
    <x v="16"/>
  </r>
  <r>
    <n v="732"/>
    <n v="1002621279"/>
    <n v="3"/>
    <x v="5"/>
    <n v="5"/>
    <s v="SIDOARJO"/>
    <s v="JOMBANG"/>
    <s v="MOJ"/>
    <s v="REG"/>
    <s v="AO"/>
    <s v="NEW SALES"/>
    <m/>
    <s v="Completed (PS)"/>
    <s v="RBS-Regional 3"/>
    <d v="2026-10-04T09:59:32"/>
    <d v="2026-10-04T13:53:07"/>
    <n v="69403163"/>
    <m/>
    <n v="152319209068"/>
    <s v="PT. Citra sentral jagat (mess)"/>
    <s v="ODP-MOJ-FK/32"/>
    <s v="WO065692386"/>
    <m/>
    <m/>
    <m/>
    <n v="112.41571193"/>
    <n v="-7.6101747749999999"/>
    <s v="|MC20232|MYIA-030345666071/POI/shangjin chen/081252397673/indibizcitrasentraljagat@gmail.com"/>
    <s v="Sales Force DBS"/>
    <m/>
    <m/>
    <m/>
    <m/>
    <m/>
    <m/>
    <m/>
    <m/>
    <s v="Management Janji"/>
    <s v="2026-10-03 11:00:00 | Waktu pemasnagan : 3 Oktober 2026  Jam pemasangan : 08.00 - 12.00  Mohon hubungi pelanggan sebelum ke lokasi   Terima kasih"/>
    <s v="FCC"/>
    <d v="2026-04-10T10:10:28"/>
    <m/>
    <m/>
    <s v="PS"/>
    <s v="JOMBANG"/>
    <s v="NO ADDON"/>
    <n v="202610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7:00:00"/>
    <s v="2026-10-03 11:00:00 | Waktu pemasnagan : 3 Oktober 2026  Jam pemasangan : 08.00 - 12.00  Mohon hubungi pelanggan sebelum ke lokasi   Terima kasih"/>
    <n v="2026"/>
    <n v="10"/>
    <n v="4"/>
    <d v="2026-10-04T00:00:00"/>
    <n v="-0.29166666666424135"/>
    <x v="0"/>
    <x v="16"/>
  </r>
  <r>
    <n v="733"/>
    <n v="1002621982"/>
    <n v="3"/>
    <x v="5"/>
    <n v="5"/>
    <s v="SIDOARJO"/>
    <s v="JOMBANG"/>
    <s v="MOJ"/>
    <s v="REG"/>
    <s v="AO"/>
    <s v="NEW SALES"/>
    <s v="1P INET"/>
    <s v="Completed (PS)"/>
    <s v="RBS-Regional 3"/>
    <d v="2026-10-05T10:38:35"/>
    <d v="2026-10-05T19:51:58"/>
    <n v="69404170"/>
    <m/>
    <n v="152319209240"/>
    <s v="PT. Citra sentral jagat (kantor)"/>
    <s v="ODP-MOJ-FK/32 FK/D06/32.01"/>
    <s v="WO065750151"/>
    <m/>
    <m/>
    <m/>
    <n v="112.41521299999999"/>
    <n v="-7.6101979999999996"/>
    <s v="|MC20232|MYIA-084207740572/POI/shangjin chen/081252397673/indibizcitrasentraljagat@gmail.com"/>
    <s v="MYIB_ASSISTANT"/>
    <m/>
    <m/>
    <m/>
    <m/>
    <m/>
    <m/>
    <m/>
    <m/>
    <s v="Management Janji"/>
    <s v="2026-10-06 08:00:00 | Tanggal : 6 Oktober 2026 Jam : pagi  Hubungi pelanggan sebelum ke lokasi "/>
    <s v="FCC"/>
    <d v="2026-05-10T10:40:08"/>
    <d v="2026-10-06T08:00:00"/>
    <m/>
    <s v="PS"/>
    <s v="JOMBANG"/>
    <s v="NO ADDON"/>
    <n v="20261005"/>
    <s v="Completed"/>
    <s v="HSI Bisnis Basic Promo Hari Pelanggan Nasional PSB 70% - 300 Mbps"/>
    <s v="INDIBIZ"/>
    <m/>
    <m/>
    <d v="2026-10-06T08:00:00"/>
    <s v="2026-10-06 08:00:00 | Tanggal : 6 Oktober 2026 Jam : pagi  Hubungi pelanggan sebelum ke lokasi "/>
    <n v="2026"/>
    <n v="10"/>
    <n v="5"/>
    <d v="2026-10-05T00:00:00"/>
    <n v="-1.3333333333357587"/>
    <x v="0"/>
    <x v="16"/>
  </r>
  <r>
    <n v="734"/>
    <n v="1002624019"/>
    <n v="3"/>
    <x v="5"/>
    <n v="5"/>
    <s v="SIDOARJO"/>
    <s v="JOMBANG"/>
    <s v="MOJ"/>
    <s v="REG"/>
    <s v="AO"/>
    <s v="NEW SALES"/>
    <m/>
    <s v="Completed (PS)"/>
    <s v="RBS-Regional 3"/>
    <d v="2026-10-06T11:30:24"/>
    <d v="2026-10-07T17:46:07"/>
    <n v="69404899"/>
    <m/>
    <n v="152319209244"/>
    <s v="KRISNA JAYA"/>
    <s v="ODP-MOJ-FS/56"/>
    <s v="WO065951590"/>
    <m/>
    <m/>
    <m/>
    <n v="112.3178399"/>
    <n v="-7.5928291999999997"/>
    <s v="|MN01614|/KRISNA JAYA/PROMO H2 HSI B2B BISNIS + OCA (1:1) 100MBPS 530,5RB PSB DISC 70%//lilikfaridah060926@gmail.com/LILIK FARIDAH/85196275543"/>
    <s v="Sales Force DBS"/>
    <m/>
    <m/>
    <m/>
    <m/>
    <m/>
    <m/>
    <m/>
    <m/>
    <s v="Management Janji"/>
    <s v="2026-10-08 15:00:00|Nama PIC : Ageng  No HP : 085196275543 Alt :  M Janji : 08/09/2026 Jam Pasang : 08.00  - 13:00  NoteÃ‚Â :  hubungi terlebih dahulu sebelum ke lokasi, terima kasih.|40981184|MYDITA"/>
    <s v="FCC"/>
    <d v="2026-06-10T11:40:08"/>
    <d v="2026-10-08T15:00:00"/>
    <m/>
    <s v="PS"/>
    <s v="JOMBANG"/>
    <s v="OCA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15:00:00"/>
    <s v="2026-10-08 15:00:00|Nama PIC : Ageng  No HP : 085196275543 Alt :  M Janji : 08/09/2026 Jam Pasang : 08.00  - 13:00  NoteÃ‚Â :  hubungi terlebih dahulu sebelum ke lokasi, terima kasih.|40981184|MYDITA"/>
    <n v="2026"/>
    <n v="10"/>
    <n v="7"/>
    <d v="2026-10-07T00:00:00"/>
    <n v="-1.625"/>
    <x v="0"/>
    <x v="16"/>
  </r>
  <r>
    <n v="735"/>
    <n v="1002634266"/>
    <n v="3"/>
    <x v="5"/>
    <n v="5"/>
    <s v="SIDOARJO"/>
    <s v="JOMBANG"/>
    <s v="MOJ"/>
    <s v="REG"/>
    <s v="AO"/>
    <s v="NEW SALES"/>
    <m/>
    <s v="Completed (PS)"/>
    <s v="RBS-Regional 3"/>
    <d v="2026-10-13T09:50:56"/>
    <d v="2026-10-13T17:30:52"/>
    <n v="69409104"/>
    <m/>
    <n v="152319208396"/>
    <s v="W, PENGKOL (WARUNG PINGIR KOLAM)"/>
    <s v="ODP-MOJ-FQ/47"/>
    <s v="WO066323316"/>
    <m/>
    <m/>
    <m/>
    <n v="112.3220087"/>
    <n v="-7.4596939999999998"/>
    <s v="|MN02271|/W, PENGKOL (WARUNG PINGIR KOLAM) /PROMO H2 HSI B2B BISNIS + NETMONK (1:1) 150MBPS 636,1RB PSB DISC 70%//silkum136@gmail.com/MOCHAMMAD MUKLIS/85337120995"/>
    <s v="Sales Force DBS"/>
    <m/>
    <m/>
    <m/>
    <m/>
    <m/>
    <m/>
    <m/>
    <m/>
    <s v="Management Janji"/>
    <s v="2026-10-14 08:00:00|Tanggal pemasangan: 14/10//2026 Jam pemasangan : pagi/siang Info Tambahan : Hubungi pelanggan dulu sebelum ke lokasi. terima kasih|40921089|MYDITA"/>
    <s v="FCC"/>
    <s v="13-10-2026 09:55:13"/>
    <d v="2026-10-14T08:00:00"/>
    <m/>
    <s v="PS"/>
    <s v="JOMBANG"/>
    <s v="NETMONK"/>
    <n v="20261013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4T08:00:00"/>
    <s v="2026-10-14 08:00:00|Tanggal pemasangan: 14/10//2026 Jam pemasangan : pagi/siang Info Tambahan : Hubungi pelanggan dulu sebelum ke lokasi. terima kasih|40921089|MYDITA"/>
    <n v="2026"/>
    <n v="10"/>
    <n v="13"/>
    <d v="2026-10-13T00:00:00"/>
    <n v="-1.3333333333357587"/>
    <x v="0"/>
    <x v="16"/>
  </r>
  <r>
    <n v="736"/>
    <n v="1002635845"/>
    <n v="3"/>
    <x v="5"/>
    <n v="5"/>
    <s v="SIDOARJO"/>
    <s v="JOMBANG"/>
    <s v="MOJ"/>
    <s v="REG"/>
    <s v="AO"/>
    <s v="NEW SALES"/>
    <m/>
    <s v="Completed (PS)"/>
    <s v="RBS-Regional 3"/>
    <d v="2026-10-13T18:41:36"/>
    <d v="2026-10-15T23:52:22"/>
    <n v="69409723"/>
    <m/>
    <n v="152319208404"/>
    <s v="WARKOP PANDAWA 877"/>
    <s v="ODP-MOJ-FJ/36"/>
    <s v="WO066366502"/>
    <m/>
    <m/>
    <m/>
    <n v="112.33935580000001"/>
    <n v="-7.5193956999999996"/>
    <s v="|MN02093|/WARKOP PANDAWA 877/BUDI SANTOSO/085748348532/santosob271@gmail.com/HSI Bisnis + Netmonk Promo 2026 50 Mbps (Rp 411.100) PSB 150.000/"/>
    <s v="Sales Force DBS"/>
    <m/>
    <m/>
    <m/>
    <m/>
    <m/>
    <m/>
    <m/>
    <m/>
    <s v="Management Janji"/>
    <s v="2026-10-15 08:00:00|Nama : BUDI SANTOSO No HP :085748348532 No Alternatif : M Janji : 15/10/2026 Jam Pasang : Pagi NoteÃ‚Â :  Hubungi terlebih dahulu sebelum ke lokasi|40951377|MYDITA"/>
    <s v="FCC"/>
    <s v="13-10-2026 18:54:45"/>
    <d v="2026-10-15T08:00:00"/>
    <m/>
    <s v="PS"/>
    <s v="JOMBANG"/>
    <s v="NETMONK"/>
    <n v="2026101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5T08:00:00"/>
    <s v="2026-10-15 08:00:00|Nama : BUDI SANTOSO No HP :085748348532 No Alternatif : M Janji : 15/10/2026 Jam Pasang : Pagi NoteÃ‚Â :  Hubungi terlebih dahulu sebelum ke lokasi|40951377|MYDITA"/>
    <n v="2026"/>
    <n v="10"/>
    <n v="15"/>
    <d v="2026-10-15T00:00:00"/>
    <n v="-0.33333333333575865"/>
    <x v="0"/>
    <x v="16"/>
  </r>
  <r>
    <n v="737"/>
    <n v="1002620059"/>
    <n v="3"/>
    <x v="5"/>
    <n v="5"/>
    <s v="SIDOARJO"/>
    <s v="JOMBANG"/>
    <s v="MOJ"/>
    <s v="REG"/>
    <s v="AO"/>
    <s v="NEW SALES"/>
    <s v="1P INET"/>
    <s v="102 | FOLLOW UP COMPLETED"/>
    <s v="RBS-Regional 3"/>
    <d v="2026-10-02T14:41:35"/>
    <d v="2026-10-04T09:59:31"/>
    <n v="69403163"/>
    <m/>
    <n v="152319209578"/>
    <s v="PT. Citra sentral jagat (mess)"/>
    <s v="ODP-MOJ-FK/32"/>
    <s v="WO065583860"/>
    <m/>
    <m/>
    <m/>
    <n v="112.41521400000001"/>
    <n v="-7.6101939999999999"/>
    <s v="|MC20232|MYIA-030345666071/POI/shangjin chen/081252397673/indibizcitrasentraljagat@gmail.com"/>
    <s v="MYIB_ASSISTANT"/>
    <m/>
    <m/>
    <m/>
    <m/>
    <m/>
    <m/>
    <m/>
    <m/>
    <s v="Management Janji"/>
    <s v="2026-10-03 11:00:00 | Waktu pemasnagan : 3 Oktober 2026 Jam pemasangan : 08.00 - 12.00 Mohon hubungi pelanggan sebelum ke lokasi  Terima kasih"/>
    <s v="FCC"/>
    <d v="2026-02-10T15:40:15"/>
    <d v="2026-10-03T11:00:00"/>
    <s v="Kendala Pelanggan"/>
    <s v="REVOKE"/>
    <s v="JOMBANG"/>
    <s v="NO ADDON"/>
    <m/>
    <s v="Follow Up Revoke Completed, New Order ID : SC1002621279"/>
    <s v="HSI Bisnis Basic Promo Hari Pelanggan Nasional PSB 70% - 300 Mbps"/>
    <s v="INDIBIZ"/>
    <m/>
    <m/>
    <d v="2026-10-03T11:00:00"/>
    <s v="2026-10-03 11:00:00 | Waktu pemasnagan : 3 Oktober 2026 Jam pemasangan : 08.00 - 12.00 Mohon hubungi pelanggan sebelum ke lokasi  Terima kasih"/>
    <m/>
    <m/>
    <m/>
    <e v="#NUM!"/>
    <e v="#NUM!"/>
    <x v="1"/>
    <x v="16"/>
  </r>
  <r>
    <n v="738"/>
    <n v="1002637654"/>
    <n v="3"/>
    <x v="5"/>
    <n v="5"/>
    <s v="SIDOARJO"/>
    <s v="JOMBANG"/>
    <s v="MOJ"/>
    <s v="REG"/>
    <s v="AO"/>
    <s v="NEW SALES"/>
    <m/>
    <s v="9 | WFM - UN-SCS"/>
    <s v="RBS-Regional 3"/>
    <d v="2026-10-15T08:31:19"/>
    <d v="2026-10-15T08:31:20"/>
    <n v="69410224"/>
    <m/>
    <m/>
    <s v="MASJID MUNZILAN MUBARAKAN"/>
    <m/>
    <s v="WO066426114"/>
    <m/>
    <m/>
    <m/>
    <n v="112.3355"/>
    <n v="7.5587999999999997"/>
    <s v="|MN01222|/MASJID MUNZILAN MUBARAKAN/WINBACK 2.0 HSI B2B (1:1) 50MBPS 355RB PSB DISC 70%//ayucitraonline@gmail.com/SEPTIAN BUDI SANTOSO/08980000607"/>
    <s v="Sales Force DBS"/>
    <m/>
    <m/>
    <m/>
    <m/>
    <m/>
    <m/>
    <m/>
    <m/>
    <s v="Management Janji"/>
    <s v="2026-10-15 15:00:00|Tanggal Pemasangan : 15 Oktober 2026 Jam Pemasangan : 08:00 15:00 Info Tambahan : Hubungi pelanggan dulu sebelum ke lokasi terimakasih|40961370|MYDITA"/>
    <s v="FCC"/>
    <s v="15-10-2026 08:40:04"/>
    <d v="2026-10-15T00:00:00"/>
    <m/>
    <s v="UNSC"/>
    <s v="JOMBANG"/>
    <s v="NO ADDON"/>
    <m/>
    <s v="Inprogress Alpro, SC Lama : SC1002637061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10-15T15:00:00"/>
    <s v="2026-10-15 15:00:00|Tanggal Pemasangan : 15 Oktober 2026 Jam Pemasangan : 08:00 15:00 Info Tambahan : Hubungi pelanggan dulu sebelum ke lokasi terimakasih|40961370|MYDITA"/>
    <m/>
    <m/>
    <m/>
    <e v="#NUM!"/>
    <e v="#NUM!"/>
    <x v="1"/>
    <x v="16"/>
  </r>
  <r>
    <n v="739"/>
    <n v="1002635838"/>
    <n v="3"/>
    <x v="5"/>
    <n v="5"/>
    <s v="SIDOARJO"/>
    <s v="JOMBANG"/>
    <s v="MOJ"/>
    <s v="REG"/>
    <s v="AO"/>
    <s v="NEW SALES"/>
    <m/>
    <s v="8 | OSS - PONR"/>
    <s v="RBS-Regional 3"/>
    <d v="2026-10-13T18:35:00"/>
    <d v="2026-10-15T18:59:52"/>
    <n v="69409693"/>
    <m/>
    <n v="152319208402"/>
    <s v="WARKOP PANDAWA 877"/>
    <s v="ODP-MOJ-FJ/36"/>
    <s v="WO066366112"/>
    <m/>
    <m/>
    <m/>
    <n v="112.339487965351"/>
    <n v="-7.5194993817665701"/>
    <s v="|MN02093|/WARKOP PANDAWA 877/BUDI SANTOSO/085748348532/santosob271@gmail.com/HSI Bisnis + Netmonk Promo 2026 150 Mbps (Rp 676.100) PSB 150.000/"/>
    <s v="Sales Force DBS"/>
    <m/>
    <m/>
    <m/>
    <m/>
    <m/>
    <m/>
    <m/>
    <m/>
    <s v="Management Janji"/>
    <s v="2026-10-15 08:00:00|Nama :BUDI No HP :085748348532 No Alternatif : M Janji : 15/10/2026 Jam Pasang : Pagi NoteÃ‚Â :  Hubungi terlebih dahulu sebelum ke lokasi|40951377|MYDITA"/>
    <s v="FCC"/>
    <s v="13-10-2026 18:39:49"/>
    <d v="2026-10-15T08:00:00"/>
    <m/>
    <s v="ACT_COM"/>
    <s v="JOMBANG"/>
    <s v="NETMONK"/>
    <m/>
    <s v="PONR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5T08:00:00"/>
    <s v="2026-10-15 08:00:00|Nama :BUDI No HP :085748348532 No Alternatif : M Janji : 15/10/2026 Jam Pasang : Pagi NoteÃ‚Â :  Hubungi terlebih dahulu sebelum ke lokasi|40951377|MYDITA"/>
    <m/>
    <m/>
    <m/>
    <e v="#NUM!"/>
    <e v="#NUM!"/>
    <x v="1"/>
    <x v="16"/>
  </r>
  <r>
    <n v="740"/>
    <n v="1002637061"/>
    <n v="3"/>
    <x v="5"/>
    <n v="5"/>
    <s v="SIDOARJO"/>
    <s v="JOMBANG"/>
    <s v="MOJ"/>
    <s v="REG"/>
    <s v="AO"/>
    <s v="NEW SALES"/>
    <m/>
    <s v="98 | OSS - CANCEL COMPLETE"/>
    <s v="RBS-Regional 3"/>
    <d v="2026-10-14T15:02:57"/>
    <d v="2026-10-15T08:32:16"/>
    <n v="69410224"/>
    <m/>
    <n v="152319208568"/>
    <s v="MASJID MUNZILAN MUBARAKAN"/>
    <s v="ODP-MOJ-FE/103"/>
    <s v="WO066426114"/>
    <m/>
    <m/>
    <m/>
    <n v="112.33534469999999"/>
    <n v="-7.5589029999999999"/>
    <s v="|MN01222|/MASJID MUNZILAN MUBARAKAN/WINBACK 2.0 HSI B2B (1:1) 50MBPS 355RB PSB DISC 70%//ayucitraonline@gmail.com/SEPTIAN BUDI SANTOSO/08980000607"/>
    <s v="Sales Force DBS"/>
    <m/>
    <m/>
    <m/>
    <m/>
    <m/>
    <m/>
    <m/>
    <m/>
    <s v="Management Janji"/>
    <s v="2026-10-15 15:00:00|Tanggal Pemasangan : 15 Oktober 2026 Jam Pemasangan : 08:00 15:00 Info Tambahan : Hubungi pelanggan dulu sebelum ke lokasi terimakasih|40961370|MYDITA"/>
    <s v="FCC"/>
    <s v="14-10-2026 15:10:04"/>
    <d v="2026-10-15T15:00:00"/>
    <s v="Kendala Teknik"/>
    <s v="CANCEL"/>
    <s v="JOMBANG"/>
    <s v="NO ADDON"/>
    <m/>
    <s v="Cancel 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10-15T15:00:00"/>
    <s v="2026-10-15 15:00:00|Tanggal Pemasangan : 15 Oktober 2026 Jam Pemasangan : 08:00 15:00 Info Tambahan : Hubungi pelanggan dulu sebelum ke lokasi terimakasih|40961370|MYDITA"/>
    <m/>
    <m/>
    <m/>
    <e v="#NUM!"/>
    <e v="#NUM!"/>
    <x v="1"/>
    <x v="16"/>
  </r>
  <r>
    <n v="741"/>
    <n v="1002630361"/>
    <n v="3"/>
    <x v="5"/>
    <n v="5"/>
    <s v="SIDOARJO"/>
    <s v="JOMBANG"/>
    <s v="NRJ"/>
    <s v="REG"/>
    <s v="AO"/>
    <s v="NEW SALES"/>
    <m/>
    <s v="Completed (PS)"/>
    <s v="RBS-Regional 3"/>
    <d v="2026-10-09T16:27:30"/>
    <d v="2026-10-10T12:42:57"/>
    <n v="69407588"/>
    <m/>
    <n v="152322205107"/>
    <s v="KAFE KARAOKE KEJORA"/>
    <s v="ODP-NRJ-FB/23"/>
    <s v="WO066137897"/>
    <m/>
    <m/>
    <m/>
    <n v="112.26580439999999"/>
    <n v="-7.6995317999999999"/>
    <s v="|MN02084|/KAFE KARAOKE KEJORA/WINBACK 2.0 HSI B2B (1:1) 100MBPS 535RB PSB DISC 70%//adyfatonywreda@gmail.com/SULISTIYANING MAMIK /85733603868"/>
    <s v="Sales Force DBS"/>
    <m/>
    <m/>
    <m/>
    <m/>
    <m/>
    <m/>
    <m/>
    <m/>
    <s v="Management Janji"/>
    <s v="2026-10-11 08:00:00|Nama PIC : bapak toni No HP : 085733603868 Alt :  M Janji : (MINGGU/11/OKTOBER/2026) jam Pasang : 09:00 Note : hubungi pelanggan jika ingin kelokasi|40961371|MYDITA"/>
    <s v="FCC"/>
    <d v="2026-09-10T17:25:25"/>
    <d v="2026-10-11T08:00:00"/>
    <m/>
    <s v="PS"/>
    <s v="JOMBANG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1T08:00:00"/>
    <s v="2026-10-11 08:00:00|Nama PIC : bapak toni No HP : 085733603868 Alt :  M Janji : (MINGGU/11/OKTOBER/2026) jam Pasang : 09:00 Note : hubungi pelanggan jika ingin kelokasi|40961371|MYDITA"/>
    <n v="2026"/>
    <n v="10"/>
    <n v="10"/>
    <d v="2026-10-10T00:00:00"/>
    <n v="-1.3333333333357587"/>
    <x v="0"/>
    <x v="16"/>
  </r>
  <r>
    <n v="742"/>
    <n v="1002632672"/>
    <n v="3"/>
    <x v="5"/>
    <n v="5"/>
    <s v="SIDOARJO"/>
    <s v="JOMBANG"/>
    <s v="NRJ"/>
    <s v="REG"/>
    <s v="AO"/>
    <s v="NEW SALES"/>
    <m/>
    <s v="Completed (PS)"/>
    <s v="RBS-Regional 3"/>
    <d v="2026-10-12T11:45:34"/>
    <d v="2026-10-12T14:29:45"/>
    <n v="69405766"/>
    <m/>
    <n v="152322205116"/>
    <s v="LASKAR BUAH NGORO JOMBANG"/>
    <s v="ODP-NRJ-FB/08"/>
    <s v="WO066246564"/>
    <m/>
    <m/>
    <m/>
    <n v="112.2722"/>
    <n v="-7.6902999999999997"/>
    <s v="|MN00799|MYIA-050769838789/POI/LAELATUL AFIATUN NISAK/085733668576/kantorhrdlaskarbuah@gmail.com"/>
    <s v="Sales Force DBS"/>
    <m/>
    <m/>
    <m/>
    <m/>
    <m/>
    <m/>
    <m/>
    <m/>
    <s v="Management Janji"/>
    <s v="2026-10-08 11:00:00 | Tanggal pemasangan: 08/10/2026  Jam pemasangan : pagi / siang  Info Tambahan : Hubungi pelanggan dulu sebelum ke lokasi.  terima kasih"/>
    <s v="FCC"/>
    <d v="2026-12-10T12:25:16"/>
    <m/>
    <m/>
    <s v="PS"/>
    <s v="JOMBANG"/>
    <s v="NO ADDON"/>
    <n v="2026101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12T07:00:00"/>
    <s v="2026-10-08 11:00:00 | Tanggal pemasangan: 08/10/2026  Jam pemasangan : pagi / siang  Info Tambahan : Hubungi pelanggan dulu sebelum ke lokasi.  terima kasih"/>
    <n v="2026"/>
    <n v="10"/>
    <n v="12"/>
    <d v="2026-10-12T00:00:00"/>
    <n v="-0.29166666666424135"/>
    <x v="0"/>
    <x v="16"/>
  </r>
  <r>
    <n v="743"/>
    <n v="1002636362"/>
    <n v="3"/>
    <x v="5"/>
    <n v="5"/>
    <s v="SIDOARJO"/>
    <s v="JOMBANG"/>
    <s v="NRJ"/>
    <s v="REG"/>
    <s v="AO"/>
    <s v="NEW SALES"/>
    <m/>
    <s v="Completed (PS)"/>
    <s v="RBS-Regional 3"/>
    <d v="2026-10-14T10:37:33"/>
    <d v="2026-10-15T11:22:31"/>
    <n v="69409933"/>
    <m/>
    <n v="152322205117"/>
    <s v="PLATFORM DIGITAL SOTAGLE"/>
    <s v="ODP-NRJ-FA/41"/>
    <s v="WO066391878"/>
    <m/>
    <m/>
    <m/>
    <n v="112.2087313"/>
    <n v="-7.6607469999999998"/>
    <s v="|MN02084|/PLATFORM DIGITAL SOTAGLE /WINBACK 2.0 HSI B2B (1:1) 50MBPS 355RB PSB DISC 70%//restusilohermawan2003@gmail.com/PLATFORM DIGITAL SOTAGLE /85196623079"/>
    <s v="Sales Force DBS"/>
    <m/>
    <m/>
    <m/>
    <m/>
    <m/>
    <m/>
    <m/>
    <m/>
    <s v="Management Janji"/>
    <s v="2026-10-15 08:00:00|Nama Pic : BP RESTU No Hp Pic : 085196623079 Jam Pemasangan : 08:00 - 12.00 Tanggal Pemasangan : KAMIS 15 OKTOBER 2026 Info Tambahan : Hubungi pelanggan sebelum datang ke lokasi|40000798|MYDITA"/>
    <s v="FCC"/>
    <s v="14-10-2026 10:40:00"/>
    <d v="2026-10-15T08:00:00"/>
    <m/>
    <s v="PS"/>
    <s v="JOMBANG"/>
    <s v="NO ADDON"/>
    <n v="20261015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15T08:00:00"/>
    <s v="2026-10-15 08:00:00|Nama Pic : BP RESTU No Hp Pic : 085196623079 Jam Pemasangan : 08:00 - 12.00 Tanggal Pemasangan : KAMIS 15 OKTOBER 2026 Info Tambahan : Hubungi pelanggan sebelum datang ke lokasi|40000798|MYDITA"/>
    <n v="2026"/>
    <n v="10"/>
    <n v="15"/>
    <d v="2026-10-15T00:00:00"/>
    <n v="-0.33333333333575865"/>
    <x v="0"/>
    <x v="16"/>
  </r>
  <r>
    <n v="744"/>
    <n v="1002625962"/>
    <n v="3"/>
    <x v="5"/>
    <n v="5"/>
    <s v="SIDOARJO"/>
    <s v="JOMBANG"/>
    <s v="NRJ"/>
    <s v="REG"/>
    <s v="AO"/>
    <s v="NEW SALES"/>
    <s v="1P INET"/>
    <s v="102 | FOLLOW UP COMPLETED"/>
    <s v="RBS-Regional 3"/>
    <d v="2026-10-07T12:22:34"/>
    <d v="2026-10-12T11:45:34"/>
    <n v="69405766"/>
    <m/>
    <n v="152322205098"/>
    <s v="LASKAR BUAH NGORO JOMBANG"/>
    <s v="ODP-NRJ-FB/08 FB/D01/08.01"/>
    <s v="WO065928158"/>
    <m/>
    <m/>
    <m/>
    <n v="112.272306"/>
    <n v="-7.69"/>
    <s v="|MN00799|MYIA-050769838789/POI/LAELATUL AFIATUN NISAK/085733668576/kantorhrdlaskarbuah@gmail.com"/>
    <s v="MYIB_ASSISTANT"/>
    <m/>
    <m/>
    <m/>
    <m/>
    <m/>
    <m/>
    <m/>
    <m/>
    <s v="Management Janji"/>
    <s v="2026-10-08 11:00:00 | Tanggal pemasangan: 08/10/2026 Jam pemasangan : pagi / siang Info Tambahan : Hubungi pelanggan dulu sebelum ke lokasi. terima kasih"/>
    <s v="FCC"/>
    <d v="2026-07-10T12:25:39"/>
    <d v="2026-10-08T11:00:00"/>
    <s v="Kendala Pelanggan"/>
    <s v="REVOKE"/>
    <s v="JOMBANG"/>
    <s v="NO ADDON"/>
    <m/>
    <s v="Follow Up Revoke Completed, New Order ID : SC1002632672"/>
    <s v="HSI Bisnis Basic Promo Hari Pelanggan Nasional PSB 70% - 50 Mbps"/>
    <s v="INDIBIZ"/>
    <m/>
    <m/>
    <d v="2026-10-08T11:00:00"/>
    <s v="2026-10-08 11:00:00 | Tanggal pemasangan: 08/10/2026 Jam pemasangan : pagi / siang Info Tambahan : Hubungi pelanggan dulu sebelum ke lokasi. terima kasih"/>
    <m/>
    <m/>
    <m/>
    <e v="#NUM!"/>
    <e v="#NUM!"/>
    <x v="1"/>
    <x v="16"/>
  </r>
  <r>
    <n v="745"/>
    <n v="1002625084"/>
    <n v="3"/>
    <x v="5"/>
    <n v="5"/>
    <s v="SIDOARJO"/>
    <s v="JOMBANG"/>
    <s v="POS"/>
    <s v="REG"/>
    <s v="AO"/>
    <s v="NEW SALES"/>
    <m/>
    <s v="Completed (PS)"/>
    <s v="RBS-Regional 3"/>
    <d v="2026-10-06T17:07:30"/>
    <d v="2026-10-06T19:11:09"/>
    <n v="69404770"/>
    <m/>
    <n v="152333218089"/>
    <s v="WARKOP GANG BALI"/>
    <s v="ODP-POS-FB/08"/>
    <s v="WO065884442"/>
    <m/>
    <m/>
    <m/>
    <n v="112.2278"/>
    <n v="-7.4635999999999996"/>
    <s v="MD|MYDB-20261006270335|DN00001/MN00086|WARKOP GANG BALI|081358072274"/>
    <s v="MYDIGIBIZPARTNER"/>
    <m/>
    <m/>
    <m/>
    <m/>
    <m/>
    <m/>
    <m/>
    <m/>
    <s v="Management Janji"/>
    <s v="2026-10-07 08:00:00 | Tanggal pemasangan : 07 OKTOBER 2026  Jam pemasangan : pagi/siang  Info Tambahan : Hubungi pelanggan dulu sebelum ke lokasi  terima kasih"/>
    <s v="FCC"/>
    <d v="2026-06-10T17:25:18"/>
    <m/>
    <m/>
    <s v="PS"/>
    <s v="JOMBANG"/>
    <s v="OCA"/>
    <n v="20261006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6T07:00:00"/>
    <s v="2026-10-07 08:00:00 | Tanggal pemasangan : 07 OKTOBER 2026  Jam pemasangan : pagi/siang  Info Tambahan : Hubungi pelanggan dulu sebelum ke lokasi  terima kasih"/>
    <n v="2026"/>
    <n v="10"/>
    <n v="6"/>
    <d v="2026-10-06T00:00:00"/>
    <n v="-0.29166666666424135"/>
    <x v="0"/>
    <x v="16"/>
  </r>
  <r>
    <n v="746"/>
    <n v="1002632893"/>
    <n v="3"/>
    <x v="5"/>
    <n v="5"/>
    <s v="SIDOARJO"/>
    <s v="JOMBANG"/>
    <s v="POS"/>
    <s v="REG"/>
    <s v="AO"/>
    <s v="NEW SALES"/>
    <m/>
    <s v="Completed (PS)"/>
    <s v="RBS-Regional 3"/>
    <d v="2026-10-12T13:19:11"/>
    <d v="2026-10-12T20:40:48"/>
    <n v="69408647"/>
    <m/>
    <n v="152333218616"/>
    <s v="KANTOR DESA JATIGEDONG"/>
    <s v="ODP-POS-FC/54"/>
    <s v="WO066263967"/>
    <m/>
    <m/>
    <m/>
    <n v="112.2500142"/>
    <n v="-7.4453601000000003"/>
    <s v="|MN01222|/KANTOR DESA JATIGEDONG/WINBACK 2.0 HSI B2B (1:1) 75MBPS 415RB PSB DISC 70%//alhamdafarhan@gmail.com/FARHAN NAUFAL FALAKH ALHAMDA/85102234345"/>
    <s v="Sales Force DBS"/>
    <m/>
    <m/>
    <m/>
    <m/>
    <m/>
    <m/>
    <m/>
    <m/>
    <s v="Management Janji"/>
    <s v="2026-10-13 11:00:00|M Janji : (13/10/2026) jam Pasang : 09:00 Note : hubungi pelanggan jika ingin kelokasi|40971304|MYDITA"/>
    <s v="FCC"/>
    <d v="2026-12-10T13:25:06"/>
    <d v="2026-10-13T11:00:00"/>
    <m/>
    <s v="PS"/>
    <s v="JOMBANG"/>
    <s v="NO ADDON"/>
    <n v="2026101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3T11:00:00"/>
    <s v="2026-10-13 11:00:00|M Janji : (13/10/2026) jam Pasang : 09:00 Note : hubungi pelanggan jika ingin kelokasi|40971304|MYDITA"/>
    <n v="2026"/>
    <n v="10"/>
    <n v="12"/>
    <d v="2026-10-12T00:00:00"/>
    <n v="-1.4583333333357587"/>
    <x v="0"/>
    <x v="16"/>
  </r>
  <r>
    <n v="747"/>
    <n v="1002633296"/>
    <n v="3"/>
    <x v="5"/>
    <n v="5"/>
    <s v="SIDOARJO"/>
    <s v="MOJOKERTO"/>
    <s v="DLA"/>
    <s v="REG"/>
    <s v="AO"/>
    <s v="NEW SALES"/>
    <m/>
    <s v="Completed (PS)"/>
    <s v="RBS-Regional 3"/>
    <d v="2026-10-12T15:03:50"/>
    <d v="2026-10-12T17:53:05"/>
    <n v="69408792"/>
    <m/>
    <n v="152329215910"/>
    <s v="DANA MINNING"/>
    <s v="ODP-DLA-FB/17"/>
    <s v="WO066276614"/>
    <m/>
    <m/>
    <m/>
    <n v="112.500576669691"/>
    <n v="-7.6171210702727103"/>
    <s v="|MN00518|/DANA MINNING/WINBACK HSI B2B + NETMONK (1:1) 200MBPS 946,1RB PSB DISC 70%/fendipradana688@gmail.com/FENDI PRADANA/81271583695"/>
    <s v="Sales Force DBS"/>
    <m/>
    <m/>
    <m/>
    <m/>
    <m/>
    <m/>
    <m/>
    <m/>
    <s v="Management Janji"/>
    <s v="2026-10-13 15:00:00|Tanggal : 13 Oktober 2026 Jam : pagi siang Hubungi pelanggan sebelum ke lokasi |40981182|MYDITA"/>
    <s v="FCC"/>
    <d v="2026-12-10T15:25:51"/>
    <d v="2026-10-13T15:00:00"/>
    <m/>
    <s v="PS"/>
    <s v="MOJOKERTO"/>
    <s v="NETMONK"/>
    <n v="20261012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3T15:00:00"/>
    <s v="2026-10-13 15:00:00|Tanggal : 13 Oktober 2026 Jam : pagi siang Hubungi pelanggan sebelum ke lokasi |40981182|MYDITA"/>
    <n v="2026"/>
    <n v="10"/>
    <n v="12"/>
    <d v="2026-10-12T00:00:00"/>
    <n v="-1.625"/>
    <x v="0"/>
    <x v="16"/>
  </r>
  <r>
    <n v="748"/>
    <n v="1002623081"/>
    <n v="3"/>
    <x v="5"/>
    <n v="5"/>
    <s v="SIDOARJO"/>
    <s v="MOJOKERTO"/>
    <s v="MIP"/>
    <s v="REG"/>
    <s v="AO"/>
    <s v="NEW SALES"/>
    <m/>
    <s v="Completed (PS)"/>
    <s v="RBS-Regional 3"/>
    <d v="2026-10-05T16:17:52"/>
    <d v="2026-10-07T02:15:09"/>
    <n v="69404523"/>
    <m/>
    <n v="152313206944"/>
    <s v="SMP ENTREPRENEUR DAARUS SHALAWAT"/>
    <s v="ODP-MIP-FA/33"/>
    <s v="WO065881182"/>
    <m/>
    <m/>
    <m/>
    <n v="112.4775321"/>
    <n v="-7.4051733000000004"/>
    <s v="|MC30038|/AHMAD MAKSUM AMIN/85859730967/ppdaarusshalawat@gmail.com"/>
    <s v="Sales Force DBS"/>
    <m/>
    <m/>
    <m/>
    <m/>
    <m/>
    <m/>
    <m/>
    <m/>
    <s v="Management Janji"/>
    <s v="2026-10-07 15:00:00|M Janji : (11/06/2026) jam Pasang : 09:00 Note : hubungi pelanggan jika ingin kelokasi|40971304|MYDITA"/>
    <s v="FCC"/>
    <d v="2026-05-10T16:25:46"/>
    <d v="2026-10-07T15:00:00"/>
    <m/>
    <s v="PS"/>
    <s v="MOJOKERTO"/>
    <s v="NETMONK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15:00:00"/>
    <s v="2026-10-07 15:00:00|M Janji : (11/06/2026) jam Pasang : 09:00 Note : hubungi pelanggan jika ingin kelokasi|40971304|MYDITA"/>
    <n v="2026"/>
    <n v="10"/>
    <n v="7"/>
    <d v="2026-10-07T00:00:00"/>
    <n v="-0.625"/>
    <x v="0"/>
    <x v="16"/>
  </r>
  <r>
    <n v="749"/>
    <n v="1002638386"/>
    <n v="3"/>
    <x v="5"/>
    <n v="5"/>
    <s v="SIDOARJO"/>
    <s v="MOJOKERTO"/>
    <s v="MIP"/>
    <s v="REG"/>
    <s v="AO"/>
    <s v="NEW SALES"/>
    <s v="1P INET"/>
    <s v="Completed (PS)"/>
    <s v="RBS-Regional 3"/>
    <d v="2026-10-15T12:55:40"/>
    <d v="2026-10-15T18:02:54"/>
    <n v="69410778"/>
    <m/>
    <n v="152313207128"/>
    <s v="SARJANA CELL"/>
    <s v="ODP-MIP-FA/28 FA/D06/28.01"/>
    <s v="WO066473591"/>
    <m/>
    <m/>
    <m/>
    <n v="112.45342429999999"/>
    <n v="-7.4023735000000004"/>
    <s v="MD|MYDB-20261015270798|DN00001/MN01572|SARJANA CELL|085648427690"/>
    <s v="MYDIGIBIZPARTNER"/>
    <m/>
    <m/>
    <m/>
    <m/>
    <m/>
    <m/>
    <m/>
    <m/>
    <s v="Management Janji"/>
    <s v="2026-10-16 11:00:00 | Tgl Pemasangan : 16 Oktober 2026 Interval : PAGI / SIANG Note : Hubungi pelanggan terlebih dahulu"/>
    <s v="FCC"/>
    <s v="15-10-2026 13:10:14"/>
    <d v="2026-10-16T11:00:00"/>
    <m/>
    <s v="PS"/>
    <s v="MOJOKERTO"/>
    <s v="NO ADDON"/>
    <n v="20261015"/>
    <s v="Completed"/>
    <s v="HSI Bisnis Promo Hari Pelanggan Nasional PSB 70% - 75 Mbps"/>
    <s v="INDIBIZ"/>
    <m/>
    <m/>
    <d v="2026-10-16T11:00:00"/>
    <s v="2026-10-16 11:00:00 | Tgl Pemasangan : 16 Oktober 2026 Interval : PAGI / SIANG Note : Hubungi pelanggan terlebih dahulu"/>
    <n v="2026"/>
    <n v="10"/>
    <n v="15"/>
    <d v="2026-10-15T00:00:00"/>
    <n v="-1.4583333333357587"/>
    <x v="0"/>
    <x v="16"/>
  </r>
  <r>
    <n v="750"/>
    <n v="1002621112"/>
    <n v="3"/>
    <x v="5"/>
    <n v="5"/>
    <s v="SIDOARJO"/>
    <s v="MOJOKERTO"/>
    <s v="MJS"/>
    <s v="REG"/>
    <s v="AO"/>
    <s v="NEW SALES"/>
    <s v="1P INET"/>
    <s v="Completed (PS)"/>
    <s v="RBS-Regional 3"/>
    <d v="2026-10-03T16:01:34"/>
    <d v="2026-10-04T12:52:12"/>
    <n v="69403702"/>
    <m/>
    <n v="152330220813"/>
    <s v="TOKO KUE MOJOSARI MOJOKERTO"/>
    <s v="ODP-MJS-FN/13 FN/D02/13.01"/>
    <s v="WO065666339"/>
    <m/>
    <m/>
    <m/>
    <n v="112.5627245"/>
    <n v="-7.5215709999999998"/>
    <s v="|MN02214|MYIA-054970631628/POI/SOFANDI/081211377715/sofandioncom@gmail.com"/>
    <s v="MYIB_ASSISTANT"/>
    <m/>
    <m/>
    <m/>
    <m/>
    <m/>
    <m/>
    <m/>
    <m/>
    <s v="Management Janji"/>
    <s v="2026-10-04 15:00:00 | Nama PIC : Bp Fandi No HP : 081211377715 No Alt : - M Janji : 04 Oktober 2026 Jam Pasang : Pagi / Siang Note : hubungi pelanggan jika ingin kelokasi "/>
    <s v="FCC"/>
    <d v="2026-03-10T16:24:58"/>
    <d v="2026-10-04T15:00:00"/>
    <m/>
    <s v="PS"/>
    <s v="MOJOKERTO"/>
    <s v="NO ADDON"/>
    <n v="20261004"/>
    <s v="Completed"/>
    <s v="HSI Bisnis Promo Hari Pelanggan Nasional PSB 70% - 50 Mbps"/>
    <s v="INDIBIZ"/>
    <m/>
    <m/>
    <d v="2026-10-04T15:00:00"/>
    <s v="2026-10-04 15:00:00 | Nama PIC : Bp Fandi No HP : 081211377715 No Alt : - M Janji : 04 Oktober 2026 Jam Pasang : Pagi / Siang Note : hubungi pelanggan jika ingin kelokasi "/>
    <n v="2026"/>
    <n v="10"/>
    <n v="4"/>
    <d v="2026-10-04T00:00:00"/>
    <n v="-0.625"/>
    <x v="0"/>
    <x v="16"/>
  </r>
  <r>
    <n v="751"/>
    <n v="1002632263"/>
    <n v="3"/>
    <x v="5"/>
    <n v="5"/>
    <s v="SIDOARJO"/>
    <s v="MOJOKERTO"/>
    <s v="MJS"/>
    <s v="REG"/>
    <s v="AO"/>
    <s v="NEW SALES"/>
    <m/>
    <s v="Completed (PS)"/>
    <s v="RBS-Regional 3"/>
    <d v="2026-10-12T10:06:59"/>
    <d v="2026-10-12T14:46:47"/>
    <n v="69408427"/>
    <m/>
    <n v="152330220851"/>
    <s v="SDN BALONGMASIN 2"/>
    <s v="ODP-MJS-FS/26"/>
    <s v="WO066242643"/>
    <m/>
    <m/>
    <m/>
    <n v="112.585166"/>
    <n v="-7.5190168999999996"/>
    <s v="|MN02783|/SDN BALONGMASIN 2 /WINBACK 2.0 HSI B2B (1:2) 50MBPS 320RB PSB DISC 70%//ayuni220590@gmail.com/SIROTAKUL AYUNI/85785051104"/>
    <s v="Sales Force DBS"/>
    <m/>
    <m/>
    <m/>
    <m/>
    <m/>
    <m/>
    <m/>
    <m/>
    <s v="Management Janji"/>
    <s v="2026-10-13 08:00:00|Nama Pic : IBU AYUNI No Hp Pic : 085785051104 Jam Pemasangan : 08:00 - 12.00 Tanggal Pemasangan : SELASA 13 OKTOBER 2026 Info Tambahan : Hubungi pelanggan sebelum datang ke lokasi|40000798|MYDITA"/>
    <s v="FCC"/>
    <d v="2026-12-10T10:25:08"/>
    <d v="2026-10-13T08:00:00"/>
    <m/>
    <s v="PS"/>
    <s v="MOJOKERTO"/>
    <s v="NO ADDON"/>
    <n v="20261012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10-13T08:00:00"/>
    <s v="2026-10-13 08:00:00|Nama Pic : IBU AYUNI No Hp Pic : 085785051104 Jam Pemasangan : 08:00 - 12.00 Tanggal Pemasangan : SELASA 13 OKTOBER 2026 Info Tambahan : Hubungi pelanggan sebelum datang ke lokasi|40000798|MYDITA"/>
    <n v="2026"/>
    <n v="10"/>
    <n v="12"/>
    <d v="2026-10-12T00:00:00"/>
    <n v="-1.3333333333357587"/>
    <x v="0"/>
    <x v="16"/>
  </r>
  <r>
    <n v="752"/>
    <n v="1002637966"/>
    <n v="3"/>
    <x v="5"/>
    <n v="5"/>
    <s v="SIDOARJO"/>
    <s v="MOJOKERTO"/>
    <s v="MJS"/>
    <s v="REG"/>
    <s v="AO"/>
    <s v="NEW SALES"/>
    <m/>
    <s v="Completed (PS)"/>
    <s v="RBS-Regional 3"/>
    <d v="2026-10-15T10:10:13"/>
    <d v="2026-10-15T23:52:52"/>
    <n v="69410583"/>
    <m/>
    <n v="152330220974"/>
    <s v="D&amp; 39; UJUNG TERAS"/>
    <s v="ODP-MJS-FN/25"/>
    <s v="WO066490967"/>
    <m/>
    <m/>
    <m/>
    <n v="112.57032940000001"/>
    <n v="-7.5240684"/>
    <s v="|MN02783|/D' UJUNG TERAS/WINBACK 2.0 HSI B2B (1:1) 50MBPS 355RB PSB DISC 70%//desynv123456@gmail.com/ACHMAD AMANDA PUTRA/82233661763"/>
    <s v="Sales Force DBS"/>
    <m/>
    <m/>
    <m/>
    <m/>
    <m/>
    <m/>
    <m/>
    <m/>
    <s v="Management Janji"/>
    <s v="2026-10-16 15:00:00|telp :082233661763 M Janji : (16/10/2026) jam Pasang : 09:00 Note : hubungi pelanggan jika ingin kelokasi |40000802|MYDITA"/>
    <s v="FCC"/>
    <s v="15-10-2026 10:25:16"/>
    <d v="2026-10-16T15:00:00"/>
    <m/>
    <s v="PS"/>
    <s v="MOJOKERTO"/>
    <s v="NO ADDON"/>
    <n v="2026101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6T15:00:00"/>
    <s v="2026-10-16 15:00:00|telp :082233661763 M Janji : (16/10/2026) jam Pasang : 09:00 Note : hubungi pelanggan jika ingin kelokasi |40000802|MYDITA"/>
    <n v="2026"/>
    <n v="10"/>
    <n v="15"/>
    <d v="2026-10-15T00:00:00"/>
    <n v="-1.625"/>
    <x v="0"/>
    <x v="16"/>
  </r>
  <r>
    <n v="753"/>
    <n v="1002625275"/>
    <n v="3"/>
    <x v="5"/>
    <n v="5"/>
    <s v="SIDOARJO"/>
    <s v="MOJOKERTO"/>
    <s v="MJS"/>
    <s v="REG"/>
    <s v="AO"/>
    <s v="NEW SALES"/>
    <s v="1P INET"/>
    <s v="MIA - INVALID SEND SURVEY"/>
    <s v="RBS-Regional 3"/>
    <d v="2026-10-07T08:14:39"/>
    <d v="2026-10-07T08:26:06"/>
    <n v="69405440"/>
    <m/>
    <n v="152330220948"/>
    <s v="WARKOP RAJAWALI"/>
    <s v="ODP-MJS-FZ/22 FZ/D02/22.01"/>
    <s v="WO065901265"/>
    <m/>
    <m/>
    <m/>
    <n v="112.576537504792"/>
    <n v="-7.5477270610609004"/>
    <s v="MD|MYDB-20261006270365|DN00001/MN00501|WARKOP RAJAWALI|082231695628"/>
    <s v="MYDIGIBIZPARTNER"/>
    <m/>
    <m/>
    <m/>
    <m/>
    <m/>
    <m/>
    <m/>
    <m/>
    <s v="Management Janji"/>
    <s v="2026-10-08 08:00:00 | Nama :WULAN No HP :082231695628 No Alternatif : M Janji : 08/10/2026 Jam Pasang : Pagi NoteÃ‚Â :  Hubungi terlebih dahulu sebelum ke lokasi"/>
    <s v="FCC"/>
    <d v="2026-07-10T08:25:30"/>
    <d v="2026-10-08T00:00:00"/>
    <m/>
    <s v="SURVEY_NEW_MANJA"/>
    <s v="MOJOKERTO"/>
    <s v="OCA"/>
    <m/>
    <s v="MIE - INIVALID SEND SURVEY"/>
    <s v="HSI Bisnis Bundling OCA Breach Checker Promo H2 2026 PSB 70% - 50 Mbps"/>
    <s v="INDIBIZ"/>
    <m/>
    <m/>
    <d v="2026-10-08T08:00:00"/>
    <s v="2026-10-08 08:00:00 | Nama :WULAN No HP :082231695628 No Alternatif : M Janji : 08/10/2026 Jam Pasang : Pagi NoteÃ‚Â :  Hubungi terlebih dahulu sebelum ke lokasi"/>
    <m/>
    <m/>
    <m/>
    <e v="#NUM!"/>
    <e v="#NUM!"/>
    <x v="1"/>
    <x v="16"/>
  </r>
  <r>
    <n v="754"/>
    <n v="1002626207"/>
    <n v="3"/>
    <x v="5"/>
    <n v="5"/>
    <s v="SIDOARJO"/>
    <s v="MOJOKERTO"/>
    <s v="NGI"/>
    <s v="REG"/>
    <s v="AO"/>
    <s v="NEW SALES"/>
    <m/>
    <s v="Completed (PS)"/>
    <s v="RBS-Regional 3"/>
    <d v="2026-10-07T13:47:22"/>
    <d v="2026-10-07T18:15:31"/>
    <n v="69405885"/>
    <n v="3215210027"/>
    <n v="152321203997"/>
    <s v="PT JINGSHENG INTERNATIONAL BIOTECHNOLOGY"/>
    <s v="ODP-NGI-FG/26"/>
    <s v="WO065953105"/>
    <m/>
    <m/>
    <m/>
    <n v="112.6213029"/>
    <n v="-7.5633458999999998"/>
    <s v="|MN00518|/PT JINGSHENG INTERNATIONAL BIOTECHNOLOGY/HSI B2B (1:1) + PHONE (800 MENIT) 100MBPS 645RB PSB DISC 70%//annieann592@gmail.com/ELIN YULISIA /85286265272"/>
    <s v="Sales Force DBS"/>
    <m/>
    <m/>
    <m/>
    <m/>
    <m/>
    <m/>
    <m/>
    <m/>
    <s v="Management Janji"/>
    <s v="2026-10-08 15:00:00|Tanggal pemasangan : 08 OKTOBER 2026 Jam pemasangan : pagi/siang Info Tambahan : Hubungi pelanggan dulu sebelum ke lokasi terima kasih|40010577|MYDITA"/>
    <s v="FCC"/>
    <d v="2026-07-10T13:55:15"/>
    <d v="2026-10-08T15:00:00"/>
    <m/>
    <s v="PS"/>
    <s v="MOJOKERTO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15:00:00"/>
    <s v="2026-10-08 15:00:00|Tanggal pemasangan : 08 OKTOBER 2026 Jam pemasangan : pagi/siang Info Tambahan : Hubungi pelanggan dulu sebelum ke lokasi terima kasih|40010577|MYDITA"/>
    <n v="2026"/>
    <n v="10"/>
    <n v="7"/>
    <d v="2026-10-07T00:00:00"/>
    <n v="-1.625"/>
    <x v="0"/>
    <x v="16"/>
  </r>
  <r>
    <n v="755"/>
    <n v="1002634919"/>
    <n v="3"/>
    <x v="5"/>
    <n v="5"/>
    <s v="SIDOARJO"/>
    <s v="MOJOKERTO"/>
    <s v="NGI"/>
    <s v="REG"/>
    <s v="AO"/>
    <s v="NEW SALES"/>
    <s v="1P INET"/>
    <s v="Completed (PS)"/>
    <s v="RBS-Regional 3"/>
    <d v="2026-10-13T13:02:47"/>
    <d v="2026-10-14T12:31:52"/>
    <n v="69409367"/>
    <m/>
    <n v="152321204001"/>
    <s v="PT. Karya Murni Indocipta"/>
    <s v="ODP-NGI-FJ/03 FJ/D01/03.01"/>
    <s v="WO066329922"/>
    <m/>
    <m/>
    <m/>
    <n v="112.61274"/>
    <n v="-7.5573600000000001"/>
    <s v="|MB00449|MYIA-063781301283/POI/bapak/08123355003/kami@karyamurni.co.id"/>
    <s v="MYIB_ASSISTANT"/>
    <m/>
    <m/>
    <m/>
    <m/>
    <m/>
    <m/>
    <m/>
    <m/>
    <s v="Management Janji"/>
    <s v="2026-10-14 11:00:00 | Tanggal pemasangan : 14 Oct 2026 Jam pemasangan : 08.00 12.00 Info Tambahan : Hubungi pelanggan dulu sebelum ke lokasi terima kasih. "/>
    <s v="FCC"/>
    <s v="13-10-2026 13:25:28"/>
    <d v="2026-10-14T11:00:00"/>
    <m/>
    <s v="PS"/>
    <s v="MOJOKERTO"/>
    <s v="NO ADDON"/>
    <n v="20261014"/>
    <s v="Completed"/>
    <s v="HSI Bisnis Promo Hari Pelanggan Nasional PSB 70% - 75 Mbps"/>
    <s v="INDIBIZ"/>
    <m/>
    <m/>
    <d v="2026-10-14T11:00:00"/>
    <s v="2026-10-14 11:00:00 | Tanggal pemasangan : 14 Oct 2026 Jam pemasangan : 08.00 12.00 Info Tambahan : Hubungi pelanggan dulu sebelum ke lokasi terima kasih. "/>
    <n v="2026"/>
    <n v="10"/>
    <n v="14"/>
    <d v="2026-10-14T00:00:00"/>
    <n v="-0.45833333333575865"/>
    <x v="0"/>
    <x v="16"/>
  </r>
  <r>
    <n v="756"/>
    <n v="1002616829"/>
    <n v="3"/>
    <x v="5"/>
    <n v="5"/>
    <s v="SIDOARJO"/>
    <s v="MOJOKERTO"/>
    <s v="MRT"/>
    <s v="REG"/>
    <s v="AO"/>
    <s v="NEW SALES"/>
    <m/>
    <s v="Completed (PS)"/>
    <s v="RBS-Regional 3"/>
    <d v="2026-10-01T07:52:22"/>
    <d v="2026-10-02T20:23:21"/>
    <n v="69402000"/>
    <m/>
    <n v="152312243348"/>
    <s v="DUDUK MANIS CAFE"/>
    <s v="ODP-MRT-FX/31"/>
    <s v="WO065468525"/>
    <m/>
    <m/>
    <m/>
    <n v="112.43383559999999"/>
    <n v="-7.4922269000000004"/>
    <s v="|MN02271|/DUDUK MANIS CAFE/WINBACK 2.0 HSI B2B (1:1) 75MBPS 415RB PSB DISC 70%//iisdepita0@gmail.com/IIS DEPITA AYU CITRA/82223280007"/>
    <s v="Sales Force DBS"/>
    <m/>
    <m/>
    <m/>
    <m/>
    <m/>
    <m/>
    <m/>
    <m/>
    <s v="Management Janji"/>
    <s v="2026-10-02 08:00:00|telp :082223280007 alt ;  manja : pagi / siang 02/10/2026 hub sebelum ke lokasi |40000802|MYDITA"/>
    <s v="FCC"/>
    <d v="2026-01-10T07:55:44"/>
    <d v="2026-10-02T08:00:00"/>
    <m/>
    <s v="PS"/>
    <s v="MOJOKERTO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8:00:00"/>
    <s v="2026-10-02 08:00:00|telp :082223280007 alt ;  manja : pagi / siang 02/10/2026 hub sebelum ke lokasi |40000802|MYDITA"/>
    <n v="2026"/>
    <n v="10"/>
    <n v="2"/>
    <d v="2026-10-02T00:00:00"/>
    <n v="-0.33333333333575865"/>
    <x v="0"/>
    <x v="16"/>
  </r>
  <r>
    <n v="757"/>
    <n v="1002619197"/>
    <n v="3"/>
    <x v="5"/>
    <n v="5"/>
    <s v="SIDOARJO"/>
    <s v="MOJOKERTO"/>
    <s v="MRT"/>
    <s v="REG"/>
    <s v="AO"/>
    <s v="NEW SALES"/>
    <m/>
    <s v="Completed (PS)"/>
    <s v="RBS-Regional 3"/>
    <d v="2026-10-02T09:51:24"/>
    <d v="2026-10-02T22:02:00"/>
    <n v="69402821"/>
    <m/>
    <n v="152312243562"/>
    <s v="PELITA JAYA"/>
    <s v="ODP-MRT-FAX/006"/>
    <s v="WO065578498"/>
    <m/>
    <m/>
    <m/>
    <n v="112.370482"/>
    <n v="-7.4588653999999996"/>
    <s v="|MN02084|/PELITA JAYA /WINBACK 2.0 HSI B2B (1:1) 50MBPS 355RB PSB DISC 70%//sasonoa205@gmail.com/ARI FERIUDIN /85856062478"/>
    <s v="Sales Force DBS"/>
    <m/>
    <m/>
    <m/>
    <m/>
    <m/>
    <m/>
    <m/>
    <m/>
    <s v="Management Janji"/>
    <s v="2026-10-03 11:00:00|Nama : ARI No HP : 085856062478 No Alternatif : M Janji : 03/10/2026 Jam Pasang : Pagi NoteÃ‚Â :  Hubungi terlebih dahulu sebelum ke lokasi |40961371|MYDITA"/>
    <s v="FCC"/>
    <d v="2026-02-10T10:10:27"/>
    <d v="2026-10-03T11:00:00"/>
    <m/>
    <s v="PS"/>
    <s v="MOJOKERTO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1:00:00"/>
    <s v="2026-10-03 11:00:00|Nama : ARI No HP : 085856062478 No Alternatif : M Janji : 03/10/2026 Jam Pasang : Pagi NoteÃ‚Â :  Hubungi terlebih dahulu sebelum ke lokasi |40961371|MYDITA"/>
    <n v="2026"/>
    <n v="10"/>
    <n v="2"/>
    <d v="2026-10-02T00:00:00"/>
    <n v="-1.4583333333357587"/>
    <x v="0"/>
    <x v="16"/>
  </r>
  <r>
    <n v="758"/>
    <n v="1002621142"/>
    <n v="3"/>
    <x v="5"/>
    <n v="5"/>
    <s v="SIDOARJO"/>
    <s v="MOJOKERTO"/>
    <s v="MRT"/>
    <s v="REG"/>
    <s v="AO"/>
    <s v="NEW SALES"/>
    <m/>
    <s v="Completed (PS)"/>
    <s v="RBS-Regional 3"/>
    <d v="2026-10-03T16:42:18"/>
    <d v="2026-10-06T16:06:20"/>
    <n v="69403723"/>
    <m/>
    <n v="152312243367"/>
    <s v="BIENSI FES YENINDO"/>
    <s v="ODP-MRT-FAJ/20"/>
    <s v="WO065747636"/>
    <m/>
    <m/>
    <m/>
    <n v="112.442802"/>
    <n v="-7.4717848"/>
    <s v="|MN02783|/BIENSI FES YENINDO/WINBACK HSI B2B + NETMONK (1:1) 150MBPS 761,1RB PSB DISC 70%/081217812031/sunrise.3sco@gmail.com/AULIA AKBAR/-7.471587, 112.443147"/>
    <s v="Sales Force DBS"/>
    <m/>
    <m/>
    <m/>
    <m/>
    <m/>
    <m/>
    <m/>
    <m/>
    <s v="Management Janji"/>
    <s v="2026-10-06 08:00:00|Nama PIC : Bp Aulia No HP : 081217812031 Alt : 081249279151 (WA) M Janji : 06 Okt 2026 Jam Pasang : Pagi / Siang Note : hubungi pelanggan jika ingin kelokasi |40951378|MYDITA"/>
    <s v="FCC"/>
    <d v="2026-03-10T17:25:31"/>
    <d v="2026-10-06T08:00:00"/>
    <m/>
    <s v="PS"/>
    <s v="MOJOKERTO"/>
    <s v="NETMONK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Nama PIC : Bp Aulia No HP : 081217812031 Alt : 081249279151 (WA) M Janji : 06 Okt 2026 Jam Pasang : Pagi / Siang Note : hubungi pelanggan jika ingin kelokasi |40951378|MYDITA"/>
    <n v="2026"/>
    <n v="10"/>
    <n v="6"/>
    <d v="2026-10-06T00:00:00"/>
    <n v="-0.33333333333575865"/>
    <x v="0"/>
    <x v="16"/>
  </r>
  <r>
    <n v="759"/>
    <n v="1002620825"/>
    <n v="3"/>
    <x v="5"/>
    <n v="5"/>
    <s v="SIDOARJO"/>
    <s v="MOJOKERTO"/>
    <s v="MRT"/>
    <s v="REG"/>
    <s v="AO"/>
    <s v="NEW SALES"/>
    <s v="1P INET"/>
    <s v="Completed (PS)"/>
    <s v="RBS-Regional 3"/>
    <d v="2026-10-03T10:29:35"/>
    <d v="2026-10-04T09:31:21"/>
    <n v="69403477"/>
    <m/>
    <n v="152312243576"/>
    <s v="PT ELIZABETH HANJAYA"/>
    <s v="ODP-MRT-FB/30 FB/D06/30.01"/>
    <s v="WO065633361"/>
    <m/>
    <m/>
    <m/>
    <n v="112.439976"/>
    <n v="-7.4786830000000002"/>
    <s v="|MN01245|MYIA-076421521819/POI/ripki hamdi/081213000729/hamdi@elizabethbag.com"/>
    <s v="MYIB_ASSISTANT"/>
    <m/>
    <m/>
    <m/>
    <m/>
    <m/>
    <m/>
    <m/>
    <m/>
    <s v="Management Janji"/>
    <s v="2026-10-04 08:00:00 | Nama PIC : Ripki No HP : 081213000729 No Alt :  M Janji : 04 Okt 2026 Jam Pasang : Pagi / Siang Note : hubungi pelanggan jika ingin ke lokasi, terima kasih"/>
    <s v="FCC"/>
    <d v="2026-03-10T10:40:11"/>
    <d v="2026-10-04T08:00:00"/>
    <m/>
    <s v="PS"/>
    <s v="MOJOKERTO"/>
    <s v="NO ADDON"/>
    <n v="20261004"/>
    <s v="Completed"/>
    <s v="HSI Bisnis Basic Promo Hari Pelanggan Nasional PSB 70% - 50 Mbps"/>
    <s v="INDIBIZ"/>
    <m/>
    <m/>
    <d v="2026-10-04T08:00:00"/>
    <s v="2026-10-04 08:00:00 | Nama PIC : Ripki No HP : 081213000729 No Alt :  M Janji : 04 Okt 2026 Jam Pasang : Pagi / Siang Note : hubungi pelanggan jika ingin ke lokasi, terima kasih"/>
    <n v="2026"/>
    <n v="10"/>
    <n v="4"/>
    <d v="2026-10-04T00:00:00"/>
    <n v="-0.33333333333575865"/>
    <x v="0"/>
    <x v="16"/>
  </r>
  <r>
    <n v="760"/>
    <n v="1002623650"/>
    <n v="3"/>
    <x v="5"/>
    <n v="5"/>
    <s v="SIDOARJO"/>
    <s v="MOJOKERTO"/>
    <s v="MRT"/>
    <s v="REG"/>
    <s v="AO"/>
    <s v="NEW SALES"/>
    <m/>
    <s v="Completed (PS)"/>
    <s v="RBS-Regional 3"/>
    <d v="2026-10-06T09:43:50"/>
    <d v="2026-10-06T18:58:28"/>
    <n v="69404749"/>
    <m/>
    <n v="152312243583"/>
    <s v="TOKO BP"/>
    <s v="ODP-MRT-FAC/08"/>
    <s v="WO065850693"/>
    <m/>
    <m/>
    <m/>
    <n v="112.4578559"/>
    <n v="-7.5146337000000001"/>
    <s v="|MN02271|/TOKO BP /PROMO H2 HSI B2B BISNIS + OCA (1:1) 200MBPS 760,5RB PSB DISC 70%//st624239@gmail.com/SUTRISNO/82340348850"/>
    <s v="Sales Force DBS"/>
    <m/>
    <m/>
    <m/>
    <m/>
    <m/>
    <m/>
    <m/>
    <m/>
    <s v="Management Janji"/>
    <s v="2026-10-07 11:00:00|Nama :SUTRISNO No HP :082340348850 No Alternatif : M Janji : 07/10/2026 Jam Pasang : Pagi NoteÃ‚Â :  Hubungi terlebih dahulu sebelum ke lokasi|40951377|MYDITA"/>
    <s v="FCC"/>
    <d v="2026-06-10T10:10:36"/>
    <d v="2026-10-07T11:00:00"/>
    <m/>
    <s v="PS"/>
    <s v="MOJOKERTO"/>
    <s v="OCA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10-07T11:00:00"/>
    <s v="2026-10-07 11:00:00|Nama :SUTRISNO No HP :082340348850 No Alternatif : M Janji : 07/10/2026 Jam Pasang : Pagi NoteÃ‚Â :  Hubungi terlebih dahulu sebelum ke lokasi|40951377|MYDITA"/>
    <n v="2026"/>
    <n v="10"/>
    <n v="6"/>
    <d v="2026-10-06T00:00:00"/>
    <n v="-1.4583333333357587"/>
    <x v="0"/>
    <x v="16"/>
  </r>
  <r>
    <n v="761"/>
    <n v="1002625566"/>
    <n v="3"/>
    <x v="5"/>
    <n v="5"/>
    <s v="SIDOARJO"/>
    <s v="MOJOKERTO"/>
    <s v="MRT"/>
    <s v="REG"/>
    <s v="AO"/>
    <s v="NEW SALES"/>
    <m/>
    <s v="Completed (PS)"/>
    <s v="RBS-Regional 3"/>
    <d v="2026-10-07T10:15:26"/>
    <d v="2026-10-08T17:44:19"/>
    <n v="69405537"/>
    <m/>
    <n v="152312243595"/>
    <s v="PT TOPSEL MAHARDIKA SEJAHTERA"/>
    <s v="ODP-MRT-FM/80"/>
    <s v="WO065921345"/>
    <m/>
    <m/>
    <m/>
    <n v="112.460019"/>
    <n v="-7.4681623999999998"/>
    <s v="|MN02271|/PT TOPSEL MAHARDIKA SEJAHTERA/PROMO H2 HSI B2B BISNIS + NETMONK (1:1) 300MBPS 1.056,1RB PSB DISC 70%//picittopsell@gmail.com/JOHAN AGUS SAPUTRA/81280014887"/>
    <s v="Sales Force DBS"/>
    <m/>
    <m/>
    <m/>
    <m/>
    <m/>
    <m/>
    <m/>
    <m/>
    <s v="Management Janji"/>
    <s v="2026-10-08 08:00:00|Tanggal: 8/10/2026 Jam Pasang: 08.00 - 12.00 Note: Hubungi sebelum ke lokasi, terimakasih. |40971401|MYDITA"/>
    <s v="FCC"/>
    <d v="2026-07-10T10:25:27"/>
    <d v="2026-10-08T08:00:00"/>
    <m/>
    <s v="PS"/>
    <s v="MOJOKERTO"/>
    <s v="NETMONK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8:00:00"/>
    <s v="2026-10-08 08:00:00|Tanggal: 8/10/2026 Jam Pasang: 08.00 - 12.00 Note: Hubungi sebelum ke lokasi, terimakasih. |40971401|MYDITA"/>
    <n v="2026"/>
    <n v="10"/>
    <n v="8"/>
    <d v="2026-10-08T00:00:00"/>
    <n v="-0.33333333333575865"/>
    <x v="0"/>
    <x v="16"/>
  </r>
  <r>
    <n v="762"/>
    <n v="1002625515"/>
    <n v="3"/>
    <x v="5"/>
    <n v="5"/>
    <s v="SIDOARJO"/>
    <s v="MOJOKERTO"/>
    <s v="MRT"/>
    <s v="REG"/>
    <s v="AO"/>
    <s v="NEW SALES"/>
    <m/>
    <s v="Completed (PS)"/>
    <s v="RBS-Regional 3"/>
    <d v="2026-10-07T09:56:01"/>
    <d v="2026-10-08T17:27:17"/>
    <n v="69405522"/>
    <m/>
    <n v="152312243594"/>
    <s v="PT TOPSEL RAHARJA INDONESIA"/>
    <s v="ODP-MRT-FM/80"/>
    <s v="WO065929782"/>
    <m/>
    <m/>
    <m/>
    <n v="112.460019"/>
    <n v="-7.4681623999999998"/>
    <s v="|MN02271|/PT TOPSEL RAHARJA INSONESIA/PROMO H2 HSI B2B BISNIS + NETMONK (1:1) 300MBPS 1.056,1RB PSB DISC 70%//picittopsell@gmail.com/JOHAN AGUS SAPUTRA/81280014887"/>
    <s v="Sales Force DBS"/>
    <m/>
    <m/>
    <m/>
    <m/>
    <m/>
    <m/>
    <m/>
    <m/>
    <s v="Management Janji"/>
    <s v="2026-10-08 11:00:00|Tanggal pemasangan: 08/10/2026 Jam pemasangan : pagi / siang Info Tambahan : Hubungi pelanggan dulu sebelum ke lokasi. terima kasih|40951377|MYDITA"/>
    <s v="FCC"/>
    <d v="2026-07-10T10:25:27"/>
    <d v="2026-10-08T11:00:00"/>
    <m/>
    <s v="PS"/>
    <s v="MOJOKERTO"/>
    <s v="NETMONK"/>
    <n v="202610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8T11:00:00"/>
    <s v="2026-10-08 11:00:00|Tanggal pemasangan: 08/10/2026 Jam pemasangan : pagi / siang Info Tambahan : Hubungi pelanggan dulu sebelum ke lokasi. terima kasih|40951377|MYDITA"/>
    <n v="2026"/>
    <n v="10"/>
    <n v="8"/>
    <d v="2026-10-08T00:00:00"/>
    <n v="-0.45833333333575865"/>
    <x v="0"/>
    <x v="16"/>
  </r>
  <r>
    <n v="763"/>
    <n v="1002628105"/>
    <n v="3"/>
    <x v="5"/>
    <n v="5"/>
    <s v="SIDOARJO"/>
    <s v="MOJOKERTO"/>
    <s v="MRT"/>
    <s v="REG"/>
    <s v="AO"/>
    <s v="NEW SALES"/>
    <m/>
    <s v="Completed (PS)"/>
    <s v="RBS-Regional 3"/>
    <d v="2026-10-08T15:56:37"/>
    <d v="2026-10-09T19:57:49"/>
    <n v="69406682"/>
    <m/>
    <n v="152312243623"/>
    <s v="TIPSY BEER HOUSE"/>
    <s v="ODP-MRT-FL/16"/>
    <s v="WO066104614"/>
    <m/>
    <m/>
    <m/>
    <n v="112.45203137397699"/>
    <n v="-7.4848958170564002"/>
    <s v="|MN02627|/TIPSY BEER HOUSE/WINBACK 2.0 HSI B2B (1:1) 50MBPS 355RB PSB DISC 70%//eko.arif25@gmail.com/IVAN DWI SURYANTONO/85961114442"/>
    <s v="Sales Force DBS"/>
    <m/>
    <m/>
    <m/>
    <m/>
    <m/>
    <m/>
    <m/>
    <m/>
    <s v="Management Janji"/>
    <s v="2026-10-10 15:00:00|Tanggal Pemasangan : 10 Oktober 2026 Jam Pemasangan : 08:00 15:00 Info Tambahan : Hubungi pelanggan dulu sebelum ke lokasi terimakasih|40961370|MYDITA"/>
    <s v="FCC"/>
    <d v="2026-08-10T16:25:42"/>
    <d v="2026-10-10T15:00:00"/>
    <m/>
    <s v="PS"/>
    <s v="MOJOKERTO"/>
    <s v="NO ADDON"/>
    <n v="20261009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10T15:00:00"/>
    <s v="2026-10-10 15:00:00|Tanggal Pemasangan : 10 Oktober 2026 Jam Pemasangan : 08:00 15:00 Info Tambahan : Hubungi pelanggan dulu sebelum ke lokasi terimakasih|40961370|MYDITA"/>
    <n v="2026"/>
    <n v="10"/>
    <n v="9"/>
    <d v="2026-10-09T00:00:00"/>
    <n v="-1.625"/>
    <x v="0"/>
    <x v="16"/>
  </r>
  <r>
    <n v="764"/>
    <n v="1002629170"/>
    <n v="3"/>
    <x v="5"/>
    <n v="5"/>
    <s v="SIDOARJO"/>
    <s v="MOJOKERTO"/>
    <s v="MRT"/>
    <s v="REG"/>
    <s v="AO"/>
    <s v="NEW SALES"/>
    <m/>
    <s v="Completed (PS)"/>
    <s v="RBS-Regional 2"/>
    <d v="2026-10-09T10:24:12"/>
    <d v="2026-10-12T20:18:16"/>
    <n v="69232724"/>
    <m/>
    <n v="152312243415"/>
    <s v="PT. PENTA VALENT"/>
    <s v="ODP-MRT-FAC/24"/>
    <s v="WO066211362"/>
    <m/>
    <m/>
    <m/>
    <n v="112.4596528"/>
    <n v="-7.5090383999999997"/>
    <s v="MB00153/Edward P Sipahutar/081316456575/it02@ptpv.co.id/AM 406821 NADYA GWYNNI PANKRASIUS KIOLOL/08135482544"/>
    <s v="Sales Profesional"/>
    <m/>
    <m/>
    <m/>
    <m/>
    <m/>
    <m/>
    <m/>
    <m/>
    <s v="Management Janji"/>
    <s v="2026-10-12 15:00:00|Tanggal : 12 Oktober 2026 Jam : siang Hubungi pelanggan sebelum ke lokasi |40900827|MYDITA"/>
    <s v="FCC"/>
    <d v="2026-09-10T10:26:12"/>
    <d v="2026-10-12T15:00:00"/>
    <m/>
    <s v="PS"/>
    <s v="MOJOKERTO"/>
    <s v="NO ADDON"/>
    <n v="20261012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2T15:00:00"/>
    <s v="2026-10-12 15:00:00|Tanggal : 12 Oktober 2026 Jam : siang Hubungi pelanggan sebelum ke lokasi |40900827|MYDITA"/>
    <n v="2026"/>
    <n v="10"/>
    <n v="12"/>
    <d v="2026-10-12T00:00:00"/>
    <n v="-0.625"/>
    <x v="0"/>
    <x v="16"/>
  </r>
  <r>
    <n v="765"/>
    <n v="1002632644"/>
    <n v="3"/>
    <x v="5"/>
    <n v="5"/>
    <s v="SIDOARJO"/>
    <s v="MOJOKERTO"/>
    <s v="MRT"/>
    <s v="REG"/>
    <s v="AO"/>
    <s v="NEW SALES"/>
    <m/>
    <s v="Completed (PS)"/>
    <s v="RBS-Regional 3"/>
    <d v="2026-10-12T11:37:24"/>
    <d v="2026-10-12T23:31:24"/>
    <n v="69407500"/>
    <m/>
    <n v="152312243626"/>
    <s v="CV. SURYA SEJAHTERA"/>
    <s v="ODP-MRT-FJ/23"/>
    <s v="WO066245672"/>
    <m/>
    <m/>
    <m/>
    <n v="112.42879121999999"/>
    <n v="-7.4780131120000002"/>
    <s v="MD|MYDB-20261009270544|DN00001/MN00884|CV. SURYA SEJAHTERA|082139991857"/>
    <s v="MYDIGIBIZPARTNER"/>
    <m/>
    <m/>
    <m/>
    <m/>
    <m/>
    <m/>
    <m/>
    <m/>
    <s v="Management Janji"/>
    <s v="2026-10-10 15:00:00 | Nama :MARGARETA  No HP :082139991857  No Alternatif :  M Janji : 10/10/2026  Jam Pasang : Pagi  NoteÃ‚Â :  Hubungi terlebih dahulu sebelum ke lokasi"/>
    <s v="FCC"/>
    <d v="2026-12-10T11:40:30"/>
    <m/>
    <m/>
    <s v="PS"/>
    <s v="MOJOKERTO"/>
    <s v="NO ADDON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7:00:00"/>
    <s v="2026-10-10 15:00:00 | Nama :MARGARETA  No HP :082139991857  No Alternatif :  M Janji : 10/10/2026  Jam Pasang : Pagi  NoteÃ‚Â :  Hubungi terlebih dahulu sebelum ke lokasi"/>
    <n v="2026"/>
    <n v="10"/>
    <n v="12"/>
    <d v="2026-10-12T00:00:00"/>
    <n v="-0.29166666666424135"/>
    <x v="0"/>
    <x v="16"/>
  </r>
  <r>
    <n v="766"/>
    <n v="1002634489"/>
    <n v="3"/>
    <x v="5"/>
    <n v="5"/>
    <s v="SIDOARJO"/>
    <s v="MOJOKERTO"/>
    <s v="MRT"/>
    <s v="REG"/>
    <s v="AO"/>
    <s v="NEW SALES"/>
    <m/>
    <s v="Completed (PS)"/>
    <s v="RBS-Regional 3"/>
    <d v="2026-10-13T10:39:32"/>
    <d v="2026-10-13T16:21:56"/>
    <n v="69409188"/>
    <m/>
    <n v="152312243632"/>
    <s v="SMP KATOLIK SANTO YUSUF"/>
    <s v="ODP-MRT-FAF/58"/>
    <s v="WO066317039"/>
    <m/>
    <m/>
    <m/>
    <n v="112.4340515"/>
    <n v="-7.4665790000000003"/>
    <s v="AMRBS/404303/NUR KRISNA FEBRIYANTO/R3/JATIM TIMUR/HSI WINBACK 3.0 BISNIS 200MBPS 730.000/OKTOFIANUS KEFI /genevievekefi.03@gmail.com"/>
    <s v="Amex"/>
    <m/>
    <m/>
    <m/>
    <m/>
    <m/>
    <m/>
    <m/>
    <m/>
    <s v="Management Janji"/>
    <s v="2026-10-14 08:00:00|Nama :BAPA KEFI No HP :082333906619 No Alternatif : M Janji : 14/10/2026 Jam Pasang : Pagi NoteÃ‚Â :  Hubungi terlebih dahulu sebelum ke lokasi |40951377|MYDITA"/>
    <s v="FCC"/>
    <s v="13-10-2026 10:55:12"/>
    <d v="2026-10-14T08:00:00"/>
    <m/>
    <s v="PS"/>
    <s v="MOJOKERTO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:BAPA KEFI No HP :082333906619 No Alternatif : M Janji : 14/10/2026 Jam Pasang : Pagi NoteÃ‚Â :  Hubungi terlebih dahulu sebelum ke lokasi |40951377|MYDITA"/>
    <n v="2026"/>
    <n v="10"/>
    <n v="13"/>
    <d v="2026-10-13T00:00:00"/>
    <n v="-1.3333333333357587"/>
    <x v="0"/>
    <x v="16"/>
  </r>
  <r>
    <n v="767"/>
    <n v="1002633978"/>
    <n v="3"/>
    <x v="5"/>
    <n v="5"/>
    <s v="SIDOARJO"/>
    <s v="MOJOKERTO"/>
    <s v="MRT"/>
    <s v="REG"/>
    <s v="AO"/>
    <s v="NEW SALES"/>
    <m/>
    <s v="Completed (PS)"/>
    <s v="RBS-Regional 3"/>
    <d v="2026-10-13T08:25:03"/>
    <d v="2026-10-13T10:49:06"/>
    <n v="69404704"/>
    <m/>
    <n v="152312243631"/>
    <s v="PT KEPUH KENCANA ARUM"/>
    <s v="ODP-MRT-FP/13"/>
    <s v="WO066303034"/>
    <m/>
    <m/>
    <m/>
    <n v="112.4278912"/>
    <n v="-7.5155719000000003"/>
    <s v="|MC30249|/OKKY IRFANTO/81233889048/kencanapurchasing@gmail.com"/>
    <s v="Sales Force DBS"/>
    <m/>
    <m/>
    <m/>
    <m/>
    <m/>
    <m/>
    <m/>
    <m/>
    <s v="Management Janji"/>
    <s v="2026-10-07 08:00:00|Nama Pic : bp ferdi   No Hp Pic : 081233889048  No alt : -  Jam Pemasangan : pagi   Tanggal Pemasangan : 7 Oktober 2026|40931150|MYDITA"/>
    <s v="FCC"/>
    <s v="13-10-2026 08:40:05"/>
    <m/>
    <m/>
    <s v="PS"/>
    <s v="MOJOKERTO"/>
    <s v="OCA"/>
    <n v="20261013"/>
    <s v="Completed"/>
    <s v="- 11_11446;Biaya PSB HSI EBIS Tunai di Depan ~ 11[150000]  - E23015;E23015 ~ ES23 - Perangkat ONT[0]  - E23015~null~44292;E23015||11||Abodemen 0[0]  - E23015~null~E23015_SWONTPREM;SWONTPREM ~ Biaya Sewa ONT Premium ~ E23015[50000]  - E26016;E26016 ~ ES26 "/>
    <s v="INDIBIZ"/>
    <m/>
    <m/>
    <d v="2026-10-13T07:00:00"/>
    <s v="2026-10-07 08:00:00|Nama Pic : bp ferdi   No Hp Pic : 081233889048  No alt : -  Jam Pemasangan : pagi   Tanggal Pemasangan : 7 Oktober 2026|40931150|MYDITA"/>
    <n v="2026"/>
    <n v="10"/>
    <n v="13"/>
    <d v="2026-10-13T00:00:00"/>
    <n v="-0.29166666666424135"/>
    <x v="0"/>
    <x v="16"/>
  </r>
  <r>
    <n v="768"/>
    <n v="1002636320"/>
    <n v="3"/>
    <x v="5"/>
    <n v="5"/>
    <s v="SIDOARJO"/>
    <s v="MOJOKERTO"/>
    <s v="MRT"/>
    <s v="REG"/>
    <s v="AO"/>
    <s v="NEW SALES"/>
    <m/>
    <s v="Completed (PS)"/>
    <s v="RBS-Regional 3"/>
    <d v="2026-10-14T10:27:17"/>
    <d v="2026-10-14T17:24:54"/>
    <n v="69409921"/>
    <m/>
    <n v="152312243641"/>
    <s v="PT TIKI JALUR NUGRAHA EKAKURIR (MOJOKERTO)"/>
    <s v="ODP-MRT-FB/07"/>
    <s v="WO066391579"/>
    <m/>
    <m/>
    <m/>
    <n v="112.43987291786399"/>
    <n v="-7.4796425126214299"/>
    <s v="|MC30249|/MOCHAMAD JAMIAN/85730929792/mjk.it@jne.co.id"/>
    <s v="Sales Force DBS"/>
    <m/>
    <m/>
    <m/>
    <m/>
    <m/>
    <m/>
    <m/>
    <m/>
    <s v="Management Janji"/>
    <s v="2026-10-15 08:00:00|Nama Pic : BP JAMIAN No Hp Pic : 085730929792 Jam Pemasangan : 08:00 - 12.00 Tanggal Pemasangan : KAMIS 15 OKTOBER 2026 Info Tambahan : Hubungi pelanggan sebelum datang ke lokasi|40000798|MYDITA"/>
    <s v="FCC"/>
    <s v="14-10-2026 10:40:00"/>
    <d v="2026-10-15T08:00:00"/>
    <m/>
    <s v="PS"/>
    <s v="MOJOKERTO"/>
    <s v="OCA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Nama Pic : BP JAMIAN No Hp Pic : 085730929792 Jam Pemasangan : 08:00 - 12.00 Tanggal Pemasangan : KAMIS 15 OKTOBER 2026 Info Tambahan : Hubungi pelanggan sebelum datang ke lokasi|40000798|MYDITA"/>
    <n v="2026"/>
    <n v="10"/>
    <n v="14"/>
    <d v="2026-10-14T00:00:00"/>
    <n v="-1.3333333333357587"/>
    <x v="0"/>
    <x v="16"/>
  </r>
  <r>
    <n v="769"/>
    <n v="1002636288"/>
    <n v="3"/>
    <x v="5"/>
    <n v="5"/>
    <s v="SIDOARJO"/>
    <s v="MOJOKERTO"/>
    <s v="MRT"/>
    <s v="REG"/>
    <s v="AO"/>
    <s v="NEW SALES"/>
    <s v="1P INET"/>
    <s v="Completed (PS)"/>
    <s v="RBS-Regional 3"/>
    <d v="2026-10-14T10:17:35"/>
    <d v="2026-10-15T17:11:39"/>
    <n v="69409912"/>
    <m/>
    <n v="152312243640"/>
    <s v="PT. Hikmat Penuh Berkat"/>
    <s v="ODP-MRT-FAF/39 FAF/D08/39.01"/>
    <s v="WO066384734"/>
    <m/>
    <m/>
    <m/>
    <n v="112.439055"/>
    <n v="-7.4681489999999897"/>
    <s v="|MN02813|MYIA-060180983247/POI/Okky Candra Srimarsono /083894634605/larittaokky@gmail.com"/>
    <s v="MYIB_ASSISTANT"/>
    <m/>
    <m/>
    <m/>
    <m/>
    <m/>
    <m/>
    <m/>
    <m/>
    <s v="Management Janji"/>
    <s v="2026-10-16 08:00:00 | Jam Pemasangan : 08:00 - 12.00 Tanggal Pemasangan : KAMIS 15 OKTOBER 2026 Info Tambahan : Hubungi pelanggan sebelum datang ke lokasi"/>
    <s v="FCC"/>
    <s v="14-10-2026 10:25:05"/>
    <d v="2026-10-16T08:00:00"/>
    <m/>
    <s v="PS"/>
    <s v="MOJOKERTO"/>
    <s v="NO ADDON"/>
    <n v="20261015"/>
    <s v="Completed"/>
    <s v="HSI Bisnis Promo Hari Pelanggan Nasional PSB 70% - 50 Mbps"/>
    <s v="INDIBIZ"/>
    <m/>
    <m/>
    <d v="2026-10-16T08:00:00"/>
    <s v="2026-10-16 08:00:00 | Jam Pemasangan : 08:00 - 12.00 Tanggal Pemasangan : KAMIS 15 OKTOBER 2026 Info Tambahan : Hubungi pelanggan sebelum datang ke lokasi"/>
    <n v="2026"/>
    <n v="10"/>
    <n v="15"/>
    <d v="2026-10-15T00:00:00"/>
    <n v="-1.3333333333357587"/>
    <x v="0"/>
    <x v="16"/>
  </r>
  <r>
    <n v="770"/>
    <n v="1002623517"/>
    <n v="3"/>
    <x v="5"/>
    <n v="5"/>
    <s v="SIDOARJO"/>
    <s v="MOJOKERTO"/>
    <s v="MRT"/>
    <s v="REG"/>
    <s v="AO"/>
    <s v="NEW SALES"/>
    <m/>
    <s v="102 | FOLLOW UP COMPLETED"/>
    <s v="RBS-Regional 3"/>
    <d v="2026-10-06T09:06:15"/>
    <d v="2026-10-13T08:25:03"/>
    <n v="69404704"/>
    <m/>
    <n v="152312243582"/>
    <s v="PT KEPUH KENCANA ARUM"/>
    <s v="ODP-MRT-FP/13"/>
    <s v="WO065845393"/>
    <m/>
    <m/>
    <m/>
    <n v="112.42792590000001"/>
    <n v="-7.5165357000000004"/>
    <s v="|MC30249|/OKKY IRFANTO/81233889048/kencanapurchasing@gmail.com"/>
    <s v="Sales Force DBS"/>
    <m/>
    <m/>
    <m/>
    <m/>
    <m/>
    <m/>
    <m/>
    <m/>
    <s v="Management Janji"/>
    <s v="2026-10-07 08:00:00|Nama Pic : bp ferdi  No Hp Pic : 081233889048 No alt : - Jam Pemasangan : pagi  Tanggal Pemasangan : 7 Oktober 2026|40931150|MYDITA"/>
    <s v="FCC"/>
    <d v="2026-06-10T09:25:04"/>
    <d v="2026-10-07T08:00:00"/>
    <s v="Kendala Teknik"/>
    <s v="REVOKE"/>
    <s v="MOJOKERTO"/>
    <s v="OCA"/>
    <m/>
    <s v="Follow Up Revoke Completed, New Order ID : SC1002633978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7T08:00:00"/>
    <s v="2026-10-07 08:00:00|Nama Pic : bp ferdi  No Hp Pic : 081233889048 No alt : - Jam Pemasangan : pagi  Tanggal Pemasangan : 7 Oktober 2026|40931150|MYDITA"/>
    <m/>
    <m/>
    <m/>
    <e v="#NUM!"/>
    <e v="#NUM!"/>
    <x v="1"/>
    <x v="16"/>
  </r>
  <r>
    <n v="771"/>
    <n v="1002630123"/>
    <n v="3"/>
    <x v="5"/>
    <n v="5"/>
    <s v="SIDOARJO"/>
    <s v="MOJOKERTO"/>
    <s v="MRT"/>
    <s v="REG"/>
    <s v="AO"/>
    <s v="NEW SALES"/>
    <s v="1P INET"/>
    <s v="102 | FOLLOW UP COMPLETED"/>
    <s v="RBS-Regional 3"/>
    <d v="2026-10-09T15:14:40"/>
    <d v="2026-10-12T11:37:24"/>
    <n v="69407500"/>
    <m/>
    <n v="152312243617"/>
    <s v="CV. SURYA SEJAHTERA"/>
    <s v="ODP-MRT-FJ/23 FJ/D07/23.01"/>
    <s v="WO066101787"/>
    <m/>
    <m/>
    <m/>
    <n v="112.4286103"/>
    <n v="-7.4782350999999903"/>
    <s v="MD|MYDB-20261009270544|DN00001/MN00884|CV. SURYA SEJAHTERA|082139991857"/>
    <s v="MYDIGIBIZPARTNER"/>
    <m/>
    <m/>
    <m/>
    <m/>
    <m/>
    <m/>
    <m/>
    <m/>
    <s v="Management Janji"/>
    <s v="2026-10-10 15:00:00 | Nama :MARGARETA No HP :082139991857 No Alternatif : M Janji : 10/10/2026 Jam Pasang : Pagi NoteÃ‚Â :  Hubungi terlebih dahulu sebelum ke lokasi"/>
    <s v="FCC"/>
    <d v="2026-09-10T15:40:41"/>
    <d v="2026-10-10T15:00:00"/>
    <s v="Kendala Pelanggan"/>
    <s v="REVOKE"/>
    <s v="MOJOKERTO"/>
    <s v="NO ADDON"/>
    <m/>
    <s v="Follow Up Revoke Completed, New Order ID : SC1002632644"/>
    <s v="HSI Bisnis Promo Hari Pelanggan Nasional PSB 70% - 50 Mbps"/>
    <s v="INDIBIZ"/>
    <m/>
    <m/>
    <d v="2026-10-10T15:00:00"/>
    <s v="2026-10-10 15:00:00 | Nama :MARGARETA No HP :082139991857 No Alternatif : M Janji : 10/10/2026 Jam Pasang : Pagi NoteÃ‚Â :  Hubungi terlebih dahulu sebelum ke lokasi"/>
    <m/>
    <m/>
    <m/>
    <e v="#NUM!"/>
    <e v="#NUM!"/>
    <x v="1"/>
    <x v="16"/>
  </r>
  <r>
    <n v="772"/>
    <n v="1002627636"/>
    <n v="3"/>
    <x v="5"/>
    <n v="5"/>
    <s v="SIDOARJO"/>
    <s v="MOJOKERTO"/>
    <s v="MRT"/>
    <s v="REG"/>
    <s v="AO"/>
    <s v="NEW SALES"/>
    <m/>
    <s v="100 | REVOKE COMPLETED"/>
    <s v="RBS-Regional 3"/>
    <d v="2026-10-08T13:07:10"/>
    <d v="2026-10-12T21:02:09"/>
    <n v="69404704"/>
    <m/>
    <n v="152312243011"/>
    <s v="PT KEPUH KENCANA ARUM"/>
    <s v="ODP-MRT-FP/13"/>
    <s v="WO066011086"/>
    <m/>
    <m/>
    <m/>
    <n v="112.4278912"/>
    <n v="-7.5155719000000003"/>
    <s v="|MC30249|/OKKY IRFANTO/81233889048/kencanapurchasing@gmail.com"/>
    <s v="Sales Force DBS"/>
    <m/>
    <m/>
    <m/>
    <m/>
    <m/>
    <m/>
    <m/>
    <m/>
    <s v="Management Janji"/>
    <s v="2026-10-07 08:00:00|Nama Pic : bp ferdi   No Hp Pic : 081233889048  No alt : -  Jam Pemasangan : pagi   Tanggal Pemasangan : 7 Oktober 2026|40931150|MYDITA"/>
    <s v="FCC"/>
    <d v="2026-08-10T13:40:32"/>
    <m/>
    <m/>
    <s v="REVOKE"/>
    <s v="MOJOKERTO"/>
    <s v="OCA"/>
    <m/>
    <s v="Revoke Completed"/>
    <s v="- 11_11446;Biaya PSB HSI EBIS Tunai di Depan ~ 11[150000]  - E25023;E25023 ~ ES25 - Paket Produk OCA Breach Checker[0]  - E25023~null~104837;E25023||77||Abodemen 0[0]  - E25023~null~E25023_OCABRECHE;OCABRECHE ~ OCA Breach Checker ~ E25023[30500]  - E23015"/>
    <s v="INDIBIZ"/>
    <m/>
    <m/>
    <d v="2026-10-08T07:00:00"/>
    <s v="2026-10-07 08:00:00|Nama Pic : bp ferdi   No Hp Pic : 081233889048  No alt : -  Jam Pemasangan : pagi   Tanggal Pemasangan : 7 Oktober 2026|40931150|MYDITA"/>
    <m/>
    <m/>
    <m/>
    <e v="#NUM!"/>
    <e v="#NUM!"/>
    <x v="1"/>
    <x v="16"/>
  </r>
  <r>
    <n v="773"/>
    <n v="1002638004"/>
    <n v="3"/>
    <x v="5"/>
    <n v="5"/>
    <s v="SIDOARJO"/>
    <s v="MOJOKERTO"/>
    <s v="MRT"/>
    <s v="REG"/>
    <s v="AO"/>
    <s v="NEW SALES"/>
    <m/>
    <s v="MIE - SEND SURVEY"/>
    <s v="RBS-Regional 3"/>
    <d v="2026-10-15T10:31:06"/>
    <d v="2026-10-15T12:08:34"/>
    <n v="69410616"/>
    <m/>
    <n v="152312243651"/>
    <s v="POWER GYM"/>
    <s v="ODP-MRT-FA/18"/>
    <s v="WO066469007"/>
    <m/>
    <m/>
    <m/>
    <n v="112.39175640000001"/>
    <n v="-7.4985856999999996"/>
    <s v="|MN00518|/POWER GYM/WINBACK 3.0 HSI B2B (1:1) 50MBPS 280RB PSB DISC 70%//nanda.nans22@gmail.com/NANDA AGUNG NANDAR SUDARMA/83125258967"/>
    <s v="Sales Force DBS"/>
    <m/>
    <m/>
    <m/>
    <m/>
    <m/>
    <m/>
    <m/>
    <m/>
    <s v="Management Janji"/>
    <s v="2026-10-16 11:00:00|Tanggal Pemasangan : 16 Oktober 2026 Jam pemasangan : 08.00 12.00 Info Tambahan : Hubungi pelanggan dulu sebelum ke lokasi terima kasih.|40971401|MYDITA"/>
    <s v="FCC"/>
    <s v="15-10-2026 10:40:14"/>
    <d v="2026-10-16T11:00:00"/>
    <m/>
    <s v="SURVEY_NEW_MANJA"/>
    <s v="MOJOKERTO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11:00:00"/>
    <s v="2026-10-16 11:00:00|Tanggal Pemasangan : 16 Oktober 2026 Jam pemasangan : 08.00 12.00 Info Tambahan : Hubungi pelanggan dulu sebelum ke lokasi terima kasih.|40971401|MYDITA"/>
    <m/>
    <m/>
    <m/>
    <e v="#NUM!"/>
    <e v="#NUM!"/>
    <x v="1"/>
    <x v="16"/>
  </r>
  <r>
    <n v="774"/>
    <n v="1002638113"/>
    <n v="3"/>
    <x v="5"/>
    <n v="5"/>
    <s v="SIDOARJO"/>
    <s v="MOJOKERTO"/>
    <s v="MRT"/>
    <s v="REG"/>
    <s v="AO"/>
    <s v="NEW SALES"/>
    <m/>
    <s v="CC - HD1A - INPROGRESS UNCONTACTED"/>
    <s v="RBS-Regional 3"/>
    <d v="2026-10-15T10:58:15"/>
    <d v="2026-10-16T07:14:06"/>
    <n v="69410660"/>
    <m/>
    <n v="152312243654"/>
    <s v="DIGITAL PRINTING"/>
    <s v="ODP-MRT-FAQ/04"/>
    <m/>
    <m/>
    <m/>
    <m/>
    <n v="112.3876107"/>
    <n v="-7.4628272999999998"/>
    <s v="|MN02084|/DIGITAL PRINTING /WINBACK 2.0 HSI B2B (1:1) 50MBPS 355RB PSB DISC 70%//sasonoaris933@gmail.com/ARIS SASONO /85738017907"/>
    <s v="Sales Force DBS"/>
    <m/>
    <m/>
    <m/>
    <m/>
    <m/>
    <m/>
    <m/>
    <m/>
    <m/>
    <m/>
    <m/>
    <s v="15-10-2026 11:10:26"/>
    <d v="2026-10-17T08:00:00"/>
    <m/>
    <s v="FCC"/>
    <s v="MOJOKERTO"/>
    <s v="NO ADDON"/>
    <m/>
    <s v="UNCONTACTED : Mail Box - Memo Ika Paramitha M 40921089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6"/>
  </r>
  <r>
    <n v="775"/>
    <n v="1002637672"/>
    <n v="3"/>
    <x v="5"/>
    <n v="5"/>
    <s v="SIDOARJO"/>
    <s v="MOJOKERTO"/>
    <s v="MRT"/>
    <s v="REG"/>
    <s v="AO"/>
    <s v="NEW SALES"/>
    <m/>
    <s v="CC - HD1A - INPROGRESS UNCONTACTED"/>
    <s v="RBS-Regional 3"/>
    <d v="2026-10-15T08:39:09"/>
    <d v="2026-10-15T15:33:35"/>
    <n v="69410485"/>
    <m/>
    <n v="152312243652"/>
    <s v="TARAPHONE"/>
    <s v="ODP-MRT-FB/30"/>
    <m/>
    <m/>
    <m/>
    <m/>
    <n v="112.43950580000001"/>
    <n v="-7.4784031000000004"/>
    <s v="|MC70131|/TARAPHONE/I NENGAH ADNYA/087878571515/taraphonemojokerto@gmail.com/HSI Bisnis Promo HUT Telkom (1:1) 200 Mbps (Rp 790.000) PSB Rp 150.000/"/>
    <s v="Sales Force DBS"/>
    <m/>
    <m/>
    <m/>
    <m/>
    <m/>
    <m/>
    <m/>
    <m/>
    <m/>
    <m/>
    <m/>
    <s v="15-10-2026 08:40:04"/>
    <m/>
    <m/>
    <s v="FCC"/>
    <s v="MOJOKERTO"/>
    <s v="NO ADDON"/>
    <m/>
    <s v="UNCONTACTED : Telepon Tidak Diangkat - RNA Siti QoriAh 4097140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6"/>
  </r>
  <r>
    <n v="776"/>
    <n v="1002625542"/>
    <n v="3"/>
    <x v="5"/>
    <n v="5"/>
    <s v="SIDOARJO"/>
    <s v="MOJOKERTO"/>
    <s v="MRT"/>
    <s v="REG"/>
    <s v="AO"/>
    <s v="NEW SALES"/>
    <m/>
    <s v="CANCEL COMPLETED"/>
    <s v="RBS-Regional 3"/>
    <d v="2026-10-07T10:05:39"/>
    <d v="2026-10-07T10:44:13"/>
    <n v="69405530"/>
    <m/>
    <n v="152312243592"/>
    <s v="PT TOPSEL RAHARJA INSONESIA"/>
    <s v="ODP-MRT-FM/80"/>
    <m/>
    <m/>
    <m/>
    <m/>
    <n v="112.460019"/>
    <n v="-7.4681623999999998"/>
    <s v="|MN02271|/PT TOPSEL RAHARJA INSONESIA/PROMO H2 HSI B2B BISNIS + NETMONK (1:1) 300MBPS 1.056,1RB PSB DISC 70%//picittopsell@gmail.com/JOHAN AGUS SAPUTRA/81280014887"/>
    <s v="Sales Force DBS"/>
    <m/>
    <m/>
    <m/>
    <m/>
    <m/>
    <m/>
    <m/>
    <m/>
    <m/>
    <m/>
    <m/>
    <d v="2026-07-10T10:25:27"/>
    <m/>
    <m/>
    <s v="REJECT_FCC"/>
    <s v="MOJOKERTO"/>
    <s v="NETMONK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6"/>
  </r>
  <r>
    <n v="777"/>
    <n v="1002626384"/>
    <n v="3"/>
    <x v="5"/>
    <n v="5"/>
    <s v="SIDOARJO"/>
    <s v="INNER - JATIM TIMUR"/>
    <s v="KRN"/>
    <s v="REG"/>
    <s v="AO"/>
    <s v="NEW SALES"/>
    <s v="1P INET"/>
    <s v="Completed (PS)"/>
    <s v="RBS-Regional 3"/>
    <d v="2026-10-07T14:33:39"/>
    <d v="2026-10-08T18:17:18"/>
    <n v="69405945"/>
    <m/>
    <n v="152331251971"/>
    <s v="PT Catur Setia Konstruksi"/>
    <s v="ODP-KRN-FBE/01"/>
    <s v="WO065943430"/>
    <m/>
    <m/>
    <m/>
    <n v="112.6039614"/>
    <n v="-7.3871428999999997"/>
    <s v="|MN02280|MYIA-096861847811/POI/tjatur julianto/08123012774/catursetiakonstruksi@gmail.com"/>
    <s v="MYIB_ASSISTANT"/>
    <m/>
    <m/>
    <m/>
    <m/>
    <m/>
    <m/>
    <m/>
    <m/>
    <s v="Management Janji"/>
    <s v="2026-10-08 11:00:00 | M Janji : (08/10/2026) jam Pasang : 09:00 Note : hubungi pelanggan jika ingin kelokasi "/>
    <s v="FCC"/>
    <d v="2026-07-10T14:39:58"/>
    <d v="2026-10-08T11:00:00"/>
    <m/>
    <s v="PS"/>
    <s v="KRIAN"/>
    <s v="NO ADDON"/>
    <n v="20261008"/>
    <s v="Completed"/>
    <s v="HSI Bisnis Promo Hari Pelanggan Nasional PSB 70% - 50 Mbps"/>
    <s v="INDIBIZ"/>
    <m/>
    <m/>
    <d v="2026-10-08T11:00:00"/>
    <s v="2026-10-08 11:00:00 | M Janji : (08/10/2026) jam Pasang : 09:00 Note : hubungi pelanggan jika ingin kelokasi "/>
    <n v="2026"/>
    <n v="10"/>
    <n v="8"/>
    <d v="2026-10-08T00:00:00"/>
    <n v="-0.45833333333575865"/>
    <x v="0"/>
    <x v="17"/>
  </r>
  <r>
    <n v="778"/>
    <n v="1002631456"/>
    <n v="3"/>
    <x v="5"/>
    <n v="5"/>
    <s v="SIDOARJO"/>
    <s v="INNER - JATIM TIMUR"/>
    <s v="KRN"/>
    <s v="REG"/>
    <s v="AO"/>
    <s v="NEW SALES"/>
    <m/>
    <s v="Completed (PS)"/>
    <s v="RBS-Regional 3"/>
    <d v="2026-10-11T10:23:22"/>
    <d v="2026-10-12T11:55:04"/>
    <n v="69408133"/>
    <m/>
    <n v="152331252029"/>
    <s v="KLINIK PUSPA ANWAR MEDIKA"/>
    <s v="ODP-KRN-FE/01"/>
    <s v="WO066193166"/>
    <m/>
    <m/>
    <m/>
    <n v="112.5299986"/>
    <n v="-7.3994343999999996"/>
    <s v="|MC30245|/UMY NAZIROH/085730830323/puspaanwarmedika@gmail.com"/>
    <s v="Sales Force DBS"/>
    <m/>
    <m/>
    <m/>
    <m/>
    <m/>
    <m/>
    <m/>
    <m/>
    <s v="Management Janji"/>
    <s v="2026-10-12 08:00:00|Jam Pemasangan : 08:00 - 12.00 Tanggal Pemasangan : MINGGU 12 OKTOBER 2026 Info Tambahan : Hubungi pelanggan sebelum datang ke lokasi|40000798|MYDITA"/>
    <s v="FCC"/>
    <d v="2026-11-10T10:25:11"/>
    <d v="2026-10-12T08:00:00"/>
    <m/>
    <s v="PS"/>
    <s v="KRIAN"/>
    <s v="NO ADDON"/>
    <n v="202610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2T08:00:00"/>
    <s v="2026-10-12 08:00:00|Jam Pemasangan : 08:00 - 12.00 Tanggal Pemasangan : MINGGU 12 OKTOBER 2026 Info Tambahan : Hubungi pelanggan sebelum datang ke lokasi|40000798|MYDITA"/>
    <n v="2026"/>
    <n v="10"/>
    <n v="12"/>
    <d v="2026-10-12T00:00:00"/>
    <n v="-0.33333333333575865"/>
    <x v="0"/>
    <x v="17"/>
  </r>
  <r>
    <n v="779"/>
    <n v="1002623921"/>
    <n v="3"/>
    <x v="5"/>
    <n v="5"/>
    <s v="SIDOARJO"/>
    <s v="INNER - JATIM TIMUR"/>
    <s v="KRN"/>
    <s v="REG"/>
    <s v="AO"/>
    <s v="NEW SALES"/>
    <s v="1P INET"/>
    <s v="9 | WFM - UN-SCS"/>
    <s v="RBS-Regional 3"/>
    <d v="2026-10-06T10:56:35"/>
    <d v="2026-10-06T10:56:35"/>
    <n v="69402355"/>
    <m/>
    <m/>
    <s v="menara agung perkasa"/>
    <m/>
    <s v="WO065490280"/>
    <m/>
    <m/>
    <m/>
    <n v="112.511"/>
    <n v="-7.4028600000000004"/>
    <s v="|MC20232|MYIA-048467448439/POI/della putri cahyani/082236478113/mapprofil37@gmail.com"/>
    <s v="MYIB_ASSISTANT"/>
    <m/>
    <m/>
    <m/>
    <m/>
    <m/>
    <m/>
    <m/>
    <m/>
    <s v="Management Janji"/>
    <s v="2026-10-02 11:00:00 | Jam pemasangan : 12.00 Info Tambahan : Hubungi pelanggan dulu sebelum ke lokasi terimakasih  "/>
    <s v="FCC"/>
    <d v="2026-06-10T11:25:05"/>
    <d v="2026-10-02T00:00:00"/>
    <m/>
    <s v="UNSC"/>
    <s v="KRIAN"/>
    <s v="NO ADDON"/>
    <m/>
    <s v="Inprogress Alpro, SC Lama : SC1002617823"/>
    <s v="HSI Bisnis Basic Promo Hari Pelanggan Nasional PSB 70% - 100 Mbps"/>
    <s v="INDIBIZ"/>
    <m/>
    <m/>
    <d v="2026-10-02T11:00:00"/>
    <s v="2026-10-02 11:00:00 | Jam pemasangan : 12.00 Info Tambahan : Hubungi pelanggan dulu sebelum ke lokasi terimakasih  "/>
    <m/>
    <m/>
    <m/>
    <e v="#NUM!"/>
    <e v="#NUM!"/>
    <x v="1"/>
    <x v="17"/>
  </r>
  <r>
    <n v="780"/>
    <n v="1002617823"/>
    <n v="3"/>
    <x v="5"/>
    <n v="5"/>
    <s v="SIDOARJO"/>
    <s v="INNER - JATIM TIMUR"/>
    <s v="KRN"/>
    <s v="REG"/>
    <s v="AO"/>
    <s v="NEW SALES"/>
    <s v="1P INET"/>
    <s v="98 | OSS - CANCEL COMPLETE"/>
    <s v="RBS-Regional 3"/>
    <d v="2026-10-01T13:16:35"/>
    <d v="2026-10-06T10:57:16"/>
    <n v="69402355"/>
    <m/>
    <n v="152331251875"/>
    <s v="menara agung perkasa"/>
    <s v="ODP-KRN-FC/68 FC/D04/68.01"/>
    <s v="WO065490280"/>
    <m/>
    <m/>
    <m/>
    <n v="112.51153100000001"/>
    <n v="-7.4020760000000001"/>
    <s v="|MC20232|MYIA-048467448439/POI/della putri cahyani/082236478113/mapprofil37@gmail.com"/>
    <s v="MYIB_ASSISTANT"/>
    <m/>
    <m/>
    <m/>
    <m/>
    <m/>
    <m/>
    <m/>
    <m/>
    <s v="Management Janji"/>
    <s v="2026-10-02 11:00:00 | Jam pemasangan : 12.00 Info Tambahan : Hubungi pelanggan dulu sebelum ke lokasi terimakasih  "/>
    <s v="FCC"/>
    <d v="2026-01-10T13:25:24"/>
    <d v="2026-10-02T11:00:00"/>
    <s v="Kendala Teknik"/>
    <s v="CANCEL"/>
    <s v="KRIAN"/>
    <s v="NO ADDON"/>
    <m/>
    <s v="Cancel Completed"/>
    <s v="HSI Bisnis Basic Promo Hari Pelanggan Nasional PSB 70% - 100 Mbps"/>
    <s v="INDIBIZ"/>
    <m/>
    <m/>
    <d v="2026-10-02T11:00:00"/>
    <s v="2026-10-02 11:00:00 | Jam pemasangan : 12.00 Info Tambahan : Hubungi pelanggan dulu sebelum ke lokasi terimakasih  "/>
    <m/>
    <m/>
    <m/>
    <e v="#NUM!"/>
    <e v="#NUM!"/>
    <x v="1"/>
    <x v="17"/>
  </r>
  <r>
    <n v="781"/>
    <n v="1002636934"/>
    <n v="3"/>
    <x v="5"/>
    <n v="5"/>
    <s v="SIDOARJO"/>
    <s v="INNER - JATIM TIMUR"/>
    <s v="KRN"/>
    <s v="REG"/>
    <s v="AO"/>
    <s v="NEW SALES"/>
    <s v="1P INET"/>
    <s v="98 | OSS - CANCEL COMPLETE"/>
    <s v="RBS-Regional 3"/>
    <d v="2026-10-14T14:20:41"/>
    <d v="2026-10-15T08:36:31"/>
    <n v="69410203"/>
    <m/>
    <n v="152331252092"/>
    <s v="ARKA FARM"/>
    <s v="ODP-KRN-FBE/91 FBE/D04/91.01"/>
    <s v="WO066411093"/>
    <m/>
    <m/>
    <m/>
    <n v="112.6106882"/>
    <n v="-7.3853157999999901"/>
    <s v="MD|MYDB-20261014270754|DN00001/MN00501|ARKA FARM|083849303033"/>
    <s v="MYDIGIBIZPARTNER"/>
    <m/>
    <m/>
    <m/>
    <m/>
    <m/>
    <m/>
    <m/>
    <m/>
    <s v="Management Janji"/>
    <s v="2026-10-15 11:00:00 | Tanggal Pemasangan : 15 Oktober 2026 Jam pemasangan : 08.00 12.00 Info Tambahan : Hubungi pelanggan dulu sebelum ke lokasi terima kasih."/>
    <s v="FCC"/>
    <s v="14-10-2026 14:25:10"/>
    <d v="2026-10-15T11:00:00"/>
    <s v="Kendala Pelanggan"/>
    <s v="CANCEL"/>
    <s v="KRIAN"/>
    <s v="NO ADDON"/>
    <m/>
    <s v="Cancel Completed"/>
    <s v="HSI Bisnis Promo Hari Pelanggan Nasional PSB 70% - 75 Mbps"/>
    <s v="INDIBIZ"/>
    <m/>
    <m/>
    <d v="2026-10-15T11:00:00"/>
    <s v="2026-10-15 11:00:00 | Tanggal Pemasangan : 15 Oktober 2026 Jam pemasangan : 08.00 12.00 Info Tambahan : Hubungi pelanggan dulu sebelum ke lokasi terima kasih."/>
    <m/>
    <m/>
    <m/>
    <e v="#NUM!"/>
    <e v="#NUM!"/>
    <x v="1"/>
    <x v="17"/>
  </r>
  <r>
    <n v="782"/>
    <n v="1002617312"/>
    <n v="3"/>
    <x v="5"/>
    <n v="5"/>
    <s v="SIDOARJO"/>
    <s v="INNER - JATIM TIMUR"/>
    <s v="SDN"/>
    <s v="REG"/>
    <s v="AO"/>
    <s v="NEW SALES"/>
    <s v="1P INET"/>
    <s v="Completed (PS)"/>
    <s v="RBS-Regional 3"/>
    <d v="2026-10-01T10:20:40"/>
    <d v="2026-10-02T16:51:05"/>
    <n v="69402163"/>
    <m/>
    <n v="152328218520"/>
    <s v="J&amp;T Express (sukodono_1)"/>
    <s v="ODP-SDN-FV/22 FV/D03/22.01"/>
    <s v="WO065468653"/>
    <m/>
    <m/>
    <m/>
    <n v="112.65343230000001"/>
    <n v="-7.4160553"/>
    <s v="MD|MYDB-20260930270053|DN00001/MN01572|J&amp;T Express (sukodono_1)|081393665822"/>
    <s v="MYDIGIBIZPARTNER"/>
    <m/>
    <m/>
    <m/>
    <m/>
    <m/>
    <m/>
    <m/>
    <m/>
    <s v="Management Janji"/>
    <s v="2026-10-02 11:00:00 | Nama PIC:  bp fery No HP: 081393665822 Alt: Tanggal: 02/10/2026 Jam Pasang: Siang Note: Hubungi sebelum ke lokasi, terimakasih. "/>
    <s v="FCC"/>
    <d v="2026-01-10T10:25:19"/>
    <d v="2026-10-02T11:00:00"/>
    <m/>
    <s v="PS"/>
    <s v="SIDOARJO"/>
    <s v="NETMONK"/>
    <n v="20261002"/>
    <s v="Completed"/>
    <s v="HSI Bisnis Basic Bundling Netmonk Promo H2 2026 PSB 70% - 150 Mbps"/>
    <s v="INDIBIZ"/>
    <m/>
    <m/>
    <d v="2026-10-02T11:00:00"/>
    <s v="2026-10-02 11:00:00 | Nama PIC:  bp fery No HP: 081393665822 Alt: Tanggal: 02/10/2026 Jam Pasang: Siang Note: Hubungi sebelum ke lokasi, terimakasih. "/>
    <n v="2026"/>
    <n v="10"/>
    <n v="2"/>
    <d v="2026-10-02T00:00:00"/>
    <n v="-0.45833333333575865"/>
    <x v="0"/>
    <x v="17"/>
  </r>
  <r>
    <n v="783"/>
    <n v="1002616839"/>
    <n v="3"/>
    <x v="5"/>
    <n v="5"/>
    <s v="SIDOARJO"/>
    <s v="INNER - JATIM TIMUR"/>
    <s v="SDN"/>
    <s v="REG"/>
    <s v="AO"/>
    <s v="NEW SALES"/>
    <m/>
    <s v="Completed (PS)"/>
    <s v="RBS-Regional 3"/>
    <d v="2026-10-01T08:02:54"/>
    <d v="2026-10-01T22:20:08"/>
    <n v="69401984"/>
    <m/>
    <n v="152328218519"/>
    <s v="SDN SUKODONO 1"/>
    <s v="ODP-SDN-FA/26"/>
    <s v="WO065475234"/>
    <m/>
    <m/>
    <m/>
    <n v="112.66993990135801"/>
    <n v="-7.40526673854795"/>
    <s v="|MN02627|/SDN SUKODONO 1/WINBACK 2.0 HSI B2B (1:1) 100MBPS 535RB PSB DISC 70%/-/sukodono1@yahoo.co.id/NISWATUN CHOIROH/081359309279085706760696"/>
    <s v="Sales Force DBS"/>
    <m/>
    <m/>
    <m/>
    <m/>
    <m/>
    <m/>
    <m/>
    <m/>
    <s v="Management Janji"/>
    <s v="2026-10-02 08:00:00|telp :081359309279 alt ;  manja : pagi / siang 02/10/2026 hub sebelum ke lokasi |40000802|MYDITA"/>
    <s v="FCC"/>
    <d v="2026-01-10T08:25:41"/>
    <d v="2026-10-02T08:00:00"/>
    <m/>
    <s v="PS"/>
    <s v="SIDOARJO"/>
    <s v="NO ADDON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8:00:00"/>
    <s v="2026-10-02 08:00:00|telp :081359309279 alt ;  manja : pagi / siang 02/10/2026 hub sebelum ke lokasi |40000802|MYDITA"/>
    <n v="2026"/>
    <n v="10"/>
    <n v="1"/>
    <d v="2026-10-01T00:00:00"/>
    <n v="-1.3333333333357587"/>
    <x v="0"/>
    <x v="17"/>
  </r>
  <r>
    <n v="784"/>
    <n v="1002622108"/>
    <n v="3"/>
    <x v="5"/>
    <n v="5"/>
    <s v="SIDOARJO"/>
    <s v="INNER - JATIM TIMUR"/>
    <s v="SDN"/>
    <s v="REG"/>
    <s v="AO"/>
    <s v="NEW SALES"/>
    <s v="1P INET"/>
    <s v="Completed (PS)"/>
    <s v="RBS-Regional 3"/>
    <d v="2026-10-05T11:07:39"/>
    <d v="2026-10-07T08:37:13"/>
    <n v="69404212"/>
    <m/>
    <n v="152328218537"/>
    <s v="ERABLUE KLETEK SUKODONO"/>
    <s v="ODP-SDN-FY/004 FY/D01/004.01"/>
    <s v="WO065753627"/>
    <m/>
    <m/>
    <m/>
    <n v="112.673755"/>
    <n v="-7.3944080000000003"/>
    <s v="|MN00843|MYIA-066673063979/POI/HASBIBINTARO SHIDDIQ/081249549394/nextperdanaone@gmail.com"/>
    <s v="MYIB_ASSISTANT"/>
    <m/>
    <m/>
    <m/>
    <m/>
    <m/>
    <m/>
    <m/>
    <m/>
    <s v="Management Janji"/>
    <s v="2026-10-06 08:00:00 | Tanggal : 6 Oktober 2026 Jam : pagi  Hubungi pelanggan sebelum ke lokasi "/>
    <s v="FCC"/>
    <d v="2026-05-10T11:40:04"/>
    <d v="2026-10-06T08:00:00"/>
    <m/>
    <s v="PS"/>
    <s v="SIDOARJO"/>
    <s v="NO ADDON"/>
    <n v="20261007"/>
    <s v="Completed"/>
    <s v="HSI Bisnis PSB 70% Dual Band - 100 Mbps"/>
    <s v="INDIBIZ"/>
    <m/>
    <m/>
    <d v="2026-10-06T08:00:00"/>
    <s v="2026-10-06 08:00:00 | Tanggal : 6 Oktober 2026 Jam : pagi  Hubungi pelanggan sebelum ke lokasi "/>
    <n v="2026"/>
    <n v="10"/>
    <n v="7"/>
    <d v="2026-10-07T00:00:00"/>
    <n v="0.66666666666424135"/>
    <x v="0"/>
    <x v="17"/>
  </r>
  <r>
    <n v="785"/>
    <n v="1002617556"/>
    <n v="3"/>
    <x v="5"/>
    <n v="5"/>
    <s v="SIDOARJO"/>
    <s v="INNER - JATIM TIMUR"/>
    <s v="SDA"/>
    <s v="REG"/>
    <s v="AO"/>
    <s v="NEW SALES"/>
    <s v="1P INET"/>
    <s v="Completed (PS)"/>
    <s v="RBS-Regional 3"/>
    <d v="2026-10-01T11:17:34"/>
    <d v="2026-10-02T15:53:48"/>
    <n v="69402243"/>
    <m/>
    <n v="152316233179"/>
    <s v="kost harmonia"/>
    <s v="ODP-SDA-FHU/028 FHU/D03/028.01"/>
    <s v="WO065476297"/>
    <m/>
    <m/>
    <m/>
    <n v="112.69584570000001"/>
    <n v="-7.4521503999999998"/>
    <s v="MD|MYDB-20261001270084|DN00001/MN01572|kost harmonia|082338876610"/>
    <s v="MYDIGIBIZPARTNER"/>
    <m/>
    <m/>
    <m/>
    <m/>
    <m/>
    <m/>
    <m/>
    <m/>
    <s v="Management Janji"/>
    <s v="2026-10-02 08:00:00 | telp :082338876610 alt ; 082338876610 manja : pagi / siang 02/10/2026 hub sebelum ke lokasi "/>
    <s v="FCC"/>
    <d v="2026-01-10T11:40:20"/>
    <d v="2026-10-02T08:00:00"/>
    <m/>
    <s v="PS"/>
    <s v="SIDOARJO"/>
    <s v="NO ADDON"/>
    <n v="20261002"/>
    <s v="Completed"/>
    <s v="HSI Bisnis Promo Hari Pelanggan Nasional PSB 70% - 75 Mbps"/>
    <s v="INDIBIZ"/>
    <m/>
    <m/>
    <d v="2026-10-02T08:00:00"/>
    <s v="2026-10-02 08:00:00 | telp :082338876610 alt ; 082338876610 manja : pagi / siang 02/10/2026 hub sebelum ke lokasi "/>
    <n v="2026"/>
    <n v="10"/>
    <n v="2"/>
    <d v="2026-10-02T00:00:00"/>
    <n v="-0.33333333333575865"/>
    <x v="0"/>
    <x v="17"/>
  </r>
  <r>
    <n v="786"/>
    <n v="1002620004"/>
    <n v="3"/>
    <x v="5"/>
    <n v="5"/>
    <s v="SIDOARJO"/>
    <s v="INNER - JATIM TIMUR"/>
    <s v="SDA"/>
    <s v="REG"/>
    <s v="AO"/>
    <s v="NEW SALES"/>
    <s v="1P INET"/>
    <s v="Completed (PS)"/>
    <s v="RBS-Regional 3"/>
    <d v="2026-10-02T14:26:40"/>
    <d v="2026-10-03T10:02:22"/>
    <n v="69403171"/>
    <m/>
    <n v="152316231844"/>
    <s v="Gudang Pd Mutiara"/>
    <s v="ODP-SDA-FAC/04 FAC/D01/04.01"/>
    <s v="WO065581793"/>
    <m/>
    <m/>
    <m/>
    <n v="112.701519057154"/>
    <n v="-7.4495876911207297"/>
    <s v="MD|MYDB-20261002270176|DN00001/MN01572|Gudang Pd Mutiara|081288377414"/>
    <s v="MYDIGIBIZPARTNER"/>
    <m/>
    <m/>
    <m/>
    <m/>
    <m/>
    <m/>
    <m/>
    <m/>
    <s v="Management Janji"/>
    <s v="2026-10-03 11:00:00 | Waktu pemasnagan : 3 Oktober 2026 Jam pemasangan : 08.00 - 12.00 Mohon hubungi pelanggan sebelum ke lokasi  Terima kasih "/>
    <s v="FCC"/>
    <d v="2026-02-10T14:39:55"/>
    <d v="2026-10-03T11:00:00"/>
    <m/>
    <s v="PS"/>
    <s v="SIDOARJO"/>
    <s v="NO ADDON"/>
    <n v="20261003"/>
    <s v="Completed"/>
    <s v="HSI Bisnis Basic Promo Hari Pelanggan Nasional PSB 70% - 100 Mbps"/>
    <s v="INDIBIZ"/>
    <m/>
    <m/>
    <d v="2026-10-03T11:00:00"/>
    <s v="2026-10-03 11:00:00 | Waktu pemasnagan : 3 Oktober 2026 Jam pemasangan : 08.00 - 12.00 Mohon hubungi pelanggan sebelum ke lokasi  Terima kasih "/>
    <n v="2026"/>
    <n v="10"/>
    <n v="3"/>
    <d v="2026-10-03T00:00:00"/>
    <n v="-0.45833333333575865"/>
    <x v="0"/>
    <x v="17"/>
  </r>
  <r>
    <n v="787"/>
    <n v="1002622609"/>
    <n v="3"/>
    <x v="5"/>
    <n v="5"/>
    <s v="SIDOARJO"/>
    <s v="INNER - JATIM TIMUR"/>
    <s v="SDA"/>
    <s v="REG"/>
    <s v="AO"/>
    <s v="NEW SALES"/>
    <m/>
    <s v="Completed (PS)"/>
    <s v="RBS-Regional 3"/>
    <d v="2026-10-05T14:16:26"/>
    <d v="2026-10-05T17:42:25"/>
    <n v="69402198"/>
    <m/>
    <n v="152316233305"/>
    <s v="MI DARUL ULUM SARIROGO"/>
    <s v="ODP-SDA-FCB/14"/>
    <s v="WO065779359"/>
    <m/>
    <m/>
    <m/>
    <n v="112.681397"/>
    <n v="-7.4233900000000004"/>
    <s v="|MN02627|MYIA-024426428593/POI/zanis afandi/081703600041/zanisaf99@gmail.com"/>
    <s v="Sales Force DBS"/>
    <m/>
    <m/>
    <m/>
    <m/>
    <m/>
    <m/>
    <m/>
    <m/>
    <s v="Management Janji"/>
    <s v="2026-10-02 08:00:00 | Nama PIC: bp zanis  No HP: 081703600041  Alt:  Tanggal: 02/10/2026  Jam Pasang: Pagi  Note: Hubungi sebelum ke lokasi, terimakasih. "/>
    <s v="FCC"/>
    <d v="2026-05-10T14:25:44"/>
    <m/>
    <m/>
    <s v="PS"/>
    <s v="SIDOARJO"/>
    <s v="OCA"/>
    <n v="20261005"/>
    <s v="Completed"/>
    <s v="- SP_NOSS;SP_NOSS ~ Internet NOSS Multispeed Network[0]  - SP_NOSS;SP_NOSS ~ Internet NOSS Multispeed Network[0]  - E26016;E26016 ~ ES26 - Paket HSI Bisnis (HSIE) Khusus Winback 3.0[0]  - E26016~null~E26016_UNL;UNL ~ Internet-Link Unlimited Internet Usage"/>
    <s v="INDIBIZ"/>
    <m/>
    <m/>
    <d v="2026-10-05T07:00:00"/>
    <s v="2026-10-02 08:00:00 | Nama PIC: bp zanis  No HP: 081703600041  Alt:  Tanggal: 02/10/2026  Jam Pasang: Pagi  Note: Hubungi sebelum ke lokasi, terimakasih. "/>
    <n v="2026"/>
    <n v="10"/>
    <n v="5"/>
    <d v="2026-10-05T00:00:00"/>
    <n v="-0.29166666666424135"/>
    <x v="0"/>
    <x v="17"/>
  </r>
  <r>
    <n v="788"/>
    <n v="1002622455"/>
    <n v="3"/>
    <x v="5"/>
    <n v="5"/>
    <s v="SIDOARJO"/>
    <s v="INNER - JATIM TIMUR"/>
    <s v="SDA"/>
    <s v="REG"/>
    <s v="AO"/>
    <s v="NEW SALES"/>
    <s v="1P INET"/>
    <s v="Completed (PS)"/>
    <s v="RBS-Regional 3"/>
    <d v="2026-10-05T13:35:35"/>
    <d v="2026-10-06T08:21:45"/>
    <n v="69404356"/>
    <m/>
    <n v="152316233304"/>
    <s v="LUCK DIGITAL"/>
    <s v="ODP-SDA-FDE/05 FDE/D01/05.01"/>
    <s v="WO065772910"/>
    <m/>
    <m/>
    <m/>
    <n v="112.720407843589"/>
    <n v="-7.4553270041890398"/>
    <s v="MD|MYDB-20261005270283|DN00001/MN00500|LUCK DIGITAL|0895325640707"/>
    <s v="MYDIGIBIZPARTNER"/>
    <m/>
    <m/>
    <m/>
    <m/>
    <m/>
    <m/>
    <m/>
    <m/>
    <s v="Management Janji"/>
    <s v="2026-10-06 11:00:00 | No HP : 0895325640707 No Alt : - M Janji : 06 Oktober 2026 Jam Pasang : Pagi / Siang Note : hubungi pelanggan jika ingin kelokasi "/>
    <s v="FCC"/>
    <d v="2026-05-10T13:40:15"/>
    <d v="2026-10-06T11:00:00"/>
    <m/>
    <s v="PS"/>
    <s v="SIDOARJO"/>
    <s v="NETMONK"/>
    <n v="20261006"/>
    <s v="Completed"/>
    <s v="HSI Bisnis Bundling Netmonk Promo 2026 PSB 70% - 150 Mbps"/>
    <s v="INDIBIZ"/>
    <m/>
    <m/>
    <d v="2026-10-06T11:00:00"/>
    <s v="2026-10-06 11:00:00 | No HP : 0895325640707 No Alt : - M Janji : 06 Oktober 2026 Jam Pasang : Pagi / Siang Note : hubungi pelanggan jika ingin kelokasi "/>
    <n v="2026"/>
    <n v="10"/>
    <n v="6"/>
    <d v="2026-10-06T00:00:00"/>
    <n v="-0.45833333333575865"/>
    <x v="0"/>
    <x v="17"/>
  </r>
  <r>
    <n v="789"/>
    <n v="1002625047"/>
    <n v="3"/>
    <x v="5"/>
    <n v="5"/>
    <s v="SIDOARJO"/>
    <s v="INNER - JATIM TIMUR"/>
    <s v="SDA"/>
    <s v="REG"/>
    <s v="AO"/>
    <s v="NEW SALES"/>
    <s v="1P INET"/>
    <s v="Completed (PS)"/>
    <s v="RBS-Regional 3"/>
    <d v="2026-10-06T16:50:39"/>
    <d v="2026-10-06T21:24:32"/>
    <n v="69405348"/>
    <m/>
    <n v="152316233342"/>
    <s v="DELTRAS ACADEMY"/>
    <s v="ODP-SDA-FDA/22"/>
    <s v="WO065882370"/>
    <m/>
    <m/>
    <m/>
    <n v="112.71526236087"/>
    <n v="-7.4461501842499596"/>
    <s v="MD|MYDB-20261005270314|DN00001/MN00501|DELTRAS ACADEMY|085789007777"/>
    <s v="MYDIGIBIZPARTNER"/>
    <m/>
    <m/>
    <m/>
    <m/>
    <m/>
    <m/>
    <m/>
    <m/>
    <s v="Management Janji"/>
    <s v="2026-10-07 15:00:00 | M Janji : (11/06/2026) jam Pasang : 09:00 Note : hubungi pelanggan jika ingin kelokasi"/>
    <s v="FCC"/>
    <d v="2026-06-10T16:55:20"/>
    <d v="2026-10-07T15:00:00"/>
    <s v="Kendala Pelanggan"/>
    <s v="PS"/>
    <s v="SIDOARJO"/>
    <s v="OCA"/>
    <n v="20261006"/>
    <s v="Completed"/>
    <s v="HSI Bisnis Bundling OCA Breach Checker Promo H2 2026 PSB 70% - 50 Mbps"/>
    <s v="INDIBIZ"/>
    <m/>
    <m/>
    <d v="2026-10-07T15:00:00"/>
    <s v="2026-10-07 15:00:00 | M Janji : (11/06/2026) jam Pasang : 09:00 Note : hubungi pelanggan jika ingin kelokasi"/>
    <n v="2026"/>
    <n v="10"/>
    <n v="6"/>
    <d v="2026-10-06T00:00:00"/>
    <n v="-1.625"/>
    <x v="0"/>
    <x v="17"/>
  </r>
  <r>
    <n v="790"/>
    <n v="1002626693"/>
    <n v="3"/>
    <x v="5"/>
    <n v="5"/>
    <s v="SIDOARJO"/>
    <s v="INNER - JATIM TIMUR"/>
    <s v="SDA"/>
    <s v="REG"/>
    <s v="AO"/>
    <s v="NEW SALES"/>
    <s v="1P INET"/>
    <s v="Completed (PS)"/>
    <s v="RBS-Regional 3"/>
    <d v="2026-10-07T16:02:38"/>
    <d v="2026-10-07T19:08:47"/>
    <n v="69406052"/>
    <m/>
    <n v="152316233377"/>
    <s v="RAFI MEDIA DIGITAL"/>
    <s v="ODP-SDA-FDE/05 FDE/D01/05.01"/>
    <s v="WO065955964"/>
    <m/>
    <m/>
    <m/>
    <n v="112.720584198832"/>
    <n v="-7.4553113794235601"/>
    <s v="MD|MYDB-20261007270407|DN00001/MN00500|RAFI MEDIA DIGITAL|088235755157"/>
    <s v="MYDIGIBIZPARTNER"/>
    <m/>
    <m/>
    <m/>
    <m/>
    <m/>
    <m/>
    <m/>
    <m/>
    <s v="Management Janji"/>
    <s v="2026-10-08 15:00:00 | Tanggal pemasangan : 08 Oct 2026 Jam pemasangan : 12.00 Info Tambahan : Hubungi pelanggan dulu sebelum ke Lokasi terima kasih."/>
    <s v="FCC"/>
    <d v="2026-07-10T16:10:22"/>
    <d v="2026-10-08T15:00:00"/>
    <m/>
    <s v="PS"/>
    <s v="SIDOARJO"/>
    <s v="OCA"/>
    <n v="20261007"/>
    <s v="Completed"/>
    <s v="HSI Bisnis Bundling OCA Breach Checker Promo 2026 PSB 70% - 150 Mbps"/>
    <s v="INDIBIZ"/>
    <m/>
    <m/>
    <d v="2026-10-08T15:00:00"/>
    <s v="2026-10-08 15:00:00 | Tanggal pemasangan : 08 Oct 2026 Jam pemasangan : 12.00 Info Tambahan : Hubungi pelanggan dulu sebelum ke Lokasi terima kasih."/>
    <n v="2026"/>
    <n v="10"/>
    <n v="7"/>
    <d v="2026-10-07T00:00:00"/>
    <n v="-1.625"/>
    <x v="0"/>
    <x v="17"/>
  </r>
  <r>
    <n v="791"/>
    <n v="1002626328"/>
    <n v="3"/>
    <x v="5"/>
    <n v="5"/>
    <s v="SIDOARJO"/>
    <s v="INNER - JATIM TIMUR"/>
    <s v="SDA"/>
    <s v="REG"/>
    <s v="AO"/>
    <s v="NEW SALES"/>
    <m/>
    <s v="Completed (PS)"/>
    <s v="RBS-Regional 3"/>
    <d v="2026-10-07T14:18:21"/>
    <d v="2026-10-09T16:06:34"/>
    <n v="69405918"/>
    <m/>
    <n v="152316233372"/>
    <s v="PT. SINAR NUSA KASIH INDONESIA"/>
    <s v="ODP-SDA-FFA/43"/>
    <s v="WO066067115"/>
    <m/>
    <m/>
    <m/>
    <n v="112.7406584"/>
    <n v="-7.4355393000000003"/>
    <s v="|MN02620|/PT. SINAR NUSA KASIH INDONESIA/PROMO H2 HSI B2B BISNIS + OCA (1:1) 100MBPS 530,5RB PSB DISC 70%//yinni@huiran.work/SULIANTO/82232192569"/>
    <s v="Sales Force DBS"/>
    <m/>
    <m/>
    <m/>
    <m/>
    <m/>
    <m/>
    <m/>
    <m/>
    <s v="Management Janji"/>
    <s v="2026-10-10 08:00:00|Tanggal : 10 Oktober 2026 Jam : pagi  Hubungi pelanggan sebelum ke lokasi |40900827|MYDITA"/>
    <s v="FCC"/>
    <d v="2026-07-10T14:25:31"/>
    <d v="2026-10-10T08:00:00"/>
    <m/>
    <s v="PS"/>
    <s v="SIDOARJO"/>
    <s v="OCA"/>
    <n v="20261009"/>
    <s v="Completed"/>
    <s v="- SP_NOSS;SP_NOSS ~ Internet NOSS Multispeed Network[0]  - SP_NOSS;SP_NOSS ~ Internet NOSS Multispeed Network[0]  - E26016;E26016 ~ ES26 - Paket HSI Bisnis (HSIE) Khusus Winback 3.0[0]  - E26016~null~E26016_UNL;UNL ~ Internet-Link Unlimited Internet Usage"/>
    <s v="INDIBIZ"/>
    <m/>
    <m/>
    <d v="2026-10-10T08:00:00"/>
    <s v="2026-10-10 08:00:00|Tanggal : 10 Oktober 2026 Jam : pagi  Hubungi pelanggan sebelum ke lokasi |40900827|MYDITA"/>
    <n v="2026"/>
    <n v="10"/>
    <n v="9"/>
    <d v="2026-10-09T00:00:00"/>
    <n v="-1.3333333333357587"/>
    <x v="0"/>
    <x v="17"/>
  </r>
  <r>
    <n v="792"/>
    <n v="1002627294"/>
    <n v="3"/>
    <x v="5"/>
    <n v="5"/>
    <s v="SIDOARJO"/>
    <s v="INNER - JATIM TIMUR"/>
    <s v="SDA"/>
    <s v="REG"/>
    <s v="AO"/>
    <s v="NEW SALES"/>
    <m/>
    <s v="Completed (PS)"/>
    <s v="RBS-Regional 3"/>
    <d v="2026-10-08T09:53:00"/>
    <d v="2026-10-11T12:50:29"/>
    <n v="69406298"/>
    <m/>
    <n v="152316206616"/>
    <s v="PT ANGKASA MANDIRI SAKTI"/>
    <s v="ODP-SDA-FN/56"/>
    <s v="WO066166527"/>
    <m/>
    <m/>
    <m/>
    <n v="112.74538800000001"/>
    <n v="-7.4634847000000004"/>
    <s v="|MN02580|/PT ANGKASA MANDIRI SAKTI/WINBACK HSI B2B + OCA BREACH CHECKER  (1:1) 200MBPS 920,5RB PSB DISC 70%//Little_777@yahoo.com/EDU NUGRAHA/81217171718"/>
    <s v="Sales Force DBS"/>
    <m/>
    <m/>
    <m/>
    <m/>
    <m/>
    <m/>
    <m/>
    <m/>
    <s v="Management Janji"/>
    <s v="2026-10-12 08:00:00|Nama PIC:  bu rita No HP: 088237247494 Alt: 081224964990 Tanggal: 12/10/2026 Jam Pasang: Pagi Note: Hubungi sebelum ke lokasi, terimakasih.  |40931149|MYDITA"/>
    <s v="FCC"/>
    <d v="2026-08-10T09:55:19"/>
    <d v="2026-10-12T08:00:00"/>
    <m/>
    <s v="PS"/>
    <s v="SIDOARJO"/>
    <s v="OCA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8:00:00"/>
    <s v="2026-10-12 08:00:00|Nama PIC:  bu rita No HP: 088237247494 Alt: 081224964990 Tanggal: 12/10/2026 Jam Pasang: Pagi Note: Hubungi sebelum ke lokasi, terimakasih.  |40931149|MYDITA"/>
    <n v="2026"/>
    <n v="10"/>
    <n v="11"/>
    <d v="2026-10-11T00:00:00"/>
    <n v="-1.3333333333357587"/>
    <x v="0"/>
    <x v="17"/>
  </r>
  <r>
    <n v="793"/>
    <n v="1002627528"/>
    <n v="3"/>
    <x v="5"/>
    <n v="5"/>
    <s v="SIDOARJO"/>
    <s v="INNER - JATIM TIMUR"/>
    <s v="SDA"/>
    <s v="REG"/>
    <s v="AO"/>
    <s v="NEW SALES"/>
    <m/>
    <s v="Completed (PS)"/>
    <s v="RBS-Regional 3"/>
    <d v="2026-10-08T11:35:06"/>
    <d v="2026-10-09T17:46:15"/>
    <n v="69406418"/>
    <m/>
    <n v="152316233398"/>
    <s v="FUN ENGLISH"/>
    <s v="ODP-SDA-FAE/12"/>
    <s v="WO066049397"/>
    <m/>
    <m/>
    <m/>
    <n v="112.68329230000001"/>
    <n v="-7.4535657000000004"/>
    <s v="|MC30245|/FIQOH MALA SAFITRI /81217562519/fiqohmala@gmail.com"/>
    <s v="Sales Force DBS"/>
    <m/>
    <m/>
    <m/>
    <m/>
    <m/>
    <m/>
    <m/>
    <m/>
    <s v="Management Janji"/>
    <s v="2026-10-10 08:00:00|Jam pemasangan : 12.00 Info Tambahan : Hubungi pelanggan dulu sebelum ke lokasi terimakasih  |40951381|MYDITA"/>
    <s v="FCC"/>
    <d v="2026-08-10T11:40:36"/>
    <d v="2026-10-10T08:00:00"/>
    <m/>
    <s v="PS"/>
    <s v="SIDOARJO"/>
    <s v="NO ADDON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Jam pemasangan : 12.00 Info Tambahan : Hubungi pelanggan dulu sebelum ke lokasi terimakasih  |40951381|MYDITA"/>
    <n v="2026"/>
    <n v="10"/>
    <n v="9"/>
    <d v="2026-10-09T00:00:00"/>
    <n v="-1.3333333333357587"/>
    <x v="0"/>
    <x v="17"/>
  </r>
  <r>
    <n v="794"/>
    <n v="1002635140"/>
    <n v="3"/>
    <x v="5"/>
    <n v="5"/>
    <s v="SIDOARJO"/>
    <s v="INNER - JATIM TIMUR"/>
    <s v="SDA"/>
    <s v="REG"/>
    <s v="AO"/>
    <s v="NEW SALES"/>
    <m/>
    <s v="Completed (PS)"/>
    <s v="RBS-Regional 3"/>
    <d v="2026-10-13T14:03:03"/>
    <d v="2026-10-14T10:03:52"/>
    <n v="69409465"/>
    <m/>
    <n v="152316233518"/>
    <s v="LA CASA DE PADEL"/>
    <s v="ODP-SDA-FT/45"/>
    <s v="WO066344532"/>
    <m/>
    <m/>
    <m/>
    <n v="112.6928542"/>
    <n v="-7.4317035999999996"/>
    <s v="|MN02620|/LA CASA DE PADEL/WINBACK 2.0 HSI B2B (1:1) 75MBPS 415RB PSB DISC 70%//lacasadepadelsda@gmail.com/LANNY MARLINAH/85133859585"/>
    <s v="Sales Force DBS"/>
    <m/>
    <m/>
    <m/>
    <m/>
    <m/>
    <m/>
    <m/>
    <m/>
    <s v="Management Janji"/>
    <s v="2026-10-14 15:00:00|Tanggal Pemasangan : 14 Oktober 2026 Jam Pemasangan : 08:00 15:00 Info Tambahan : Hubungi pelanggan dulu sebelum ke lokasi terimakasih|40961370|MYDITA"/>
    <s v="FCC"/>
    <s v="13-10-2026 14:25:23"/>
    <d v="2026-10-14T15:00:00"/>
    <m/>
    <s v="PS"/>
    <s v="SIDOARJO"/>
    <s v="NO ADDON"/>
    <n v="20261014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14T15:00:00"/>
    <s v="2026-10-14 15:00:00|Tanggal Pemasangan : 14 Oktober 2026 Jam Pemasangan : 08:00 15:00 Info Tambahan : Hubungi pelanggan dulu sebelum ke lokasi terimakasih|40961370|MYDITA"/>
    <n v="2026"/>
    <n v="10"/>
    <n v="14"/>
    <d v="2026-10-14T00:00:00"/>
    <n v="-0.625"/>
    <x v="0"/>
    <x v="17"/>
  </r>
  <r>
    <n v="795"/>
    <n v="1002635124"/>
    <n v="3"/>
    <x v="5"/>
    <n v="5"/>
    <s v="SIDOARJO"/>
    <s v="INNER - JATIM TIMUR"/>
    <s v="SDA"/>
    <s v="REG"/>
    <s v="AO"/>
    <s v="NEW SALES"/>
    <m/>
    <s v="Completed (PS)"/>
    <s v="RBS-Regional 3"/>
    <d v="2026-10-13T13:59:36"/>
    <d v="2026-10-14T16:05:08"/>
    <n v="69409436"/>
    <n v="3135917277"/>
    <n v="152316233517"/>
    <s v="LA CASA DE PADEL"/>
    <s v="ODP-SDA-FT/45"/>
    <s v="WO066344528"/>
    <m/>
    <m/>
    <m/>
    <n v="112.6928542"/>
    <n v="-7.4317035999999996"/>
    <s v="|MN02620|/LA CASA DE PADEL/HSI B2B (1:1) + PHONE (800 MENIT) 100MBPS 645RB PSB DISC 70%//lacasadepadelsda@gmail.com/LANNY MARLINAH/85133859585"/>
    <s v="Sales Force DBS"/>
    <m/>
    <m/>
    <m/>
    <m/>
    <m/>
    <m/>
    <m/>
    <m/>
    <s v="Management Janji"/>
    <s v="2026-10-14 15:00:00|Tanggal Pemasangan : 14 Oktober 2026 Jam Pemasangan : 08:00 15:00 Info Tambahan : Hubungi pelanggan dulu sebelum ke lokasi terimakasih|40961370|MYDITA"/>
    <s v="FCC"/>
    <s v="13-10-2026 14:25:23"/>
    <d v="2026-10-14T15:00:00"/>
    <m/>
    <s v="PS"/>
    <s v="SIDOARJO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15:00:00"/>
    <s v="2026-10-14 15:00:00|Tanggal Pemasangan : 14 Oktober 2026 Jam Pemasangan : 08:00 15:00 Info Tambahan : Hubungi pelanggan dulu sebelum ke lokasi terimakasih|40961370|MYDITA"/>
    <n v="2026"/>
    <n v="10"/>
    <n v="14"/>
    <d v="2026-10-14T00:00:00"/>
    <n v="-0.625"/>
    <x v="0"/>
    <x v="17"/>
  </r>
  <r>
    <n v="796"/>
    <n v="1002638688"/>
    <n v="3"/>
    <x v="5"/>
    <n v="5"/>
    <s v="SIDOARJO"/>
    <s v="INNER - JATIM TIMUR"/>
    <s v="SDA"/>
    <s v="REG"/>
    <s v="AO"/>
    <s v="NEW SALES"/>
    <m/>
    <s v="Completed (PS)"/>
    <s v="RBS-Regional 3"/>
    <d v="2026-10-15T14:24:04"/>
    <d v="2026-10-15T19:14:51"/>
    <n v="69408556"/>
    <m/>
    <n v="152316233565"/>
    <s v="RESTORAN CABE MERAH"/>
    <s v="ODP-SDA-FHB/02"/>
    <s v="WO066483954"/>
    <m/>
    <m/>
    <m/>
    <n v="112.711626291275"/>
    <n v="-7.4495710688119496"/>
    <s v="|MN02580|/RESTORAN CABE MERAH/WINBACK 2.0 HSI B2B (1:1) 75MBPS 415RB PSB DISC 70%//official.kyatigroup@gmail.com/FAISAL/87788760646"/>
    <s v="Sales Force DBS"/>
    <m/>
    <m/>
    <m/>
    <m/>
    <m/>
    <m/>
    <m/>
    <m/>
    <s v="Management Janji"/>
    <s v="2026-10-13 11:00:00|Nama :FAISAL  No HP :087788760646  No Alternatif :  M Janji : 13/10/2026  Jam Pasang : Pagi  NoteÃ‚Â :  Hubungi terlebih dahulu sebelum ke lokasi  |40951377|MYDITA"/>
    <s v="FCC"/>
    <s v="15-10-2026 14:25:07"/>
    <m/>
    <m/>
    <s v="PS"/>
    <s v="SIDOARJO"/>
    <s v="NO ADDON"/>
    <n v="202610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5T07:00:00"/>
    <s v="2026-10-13 11:00:00|Nama :FAISAL  No HP :087788760646  No Alternatif :  M Janji : 13/10/2026  Jam Pasang : Pagi  NoteÃ‚Â :  Hubungi terlebih dahulu sebelum ke lokasi  |40951377|MYDITA"/>
    <n v="2026"/>
    <n v="10"/>
    <n v="15"/>
    <d v="2026-10-15T00:00:00"/>
    <n v="-0.29166666666424135"/>
    <x v="0"/>
    <x v="17"/>
  </r>
  <r>
    <n v="797"/>
    <n v="1002638366"/>
    <n v="3"/>
    <x v="5"/>
    <n v="5"/>
    <s v="SIDOARJO"/>
    <s v="INNER - JATIM TIMUR"/>
    <s v="SDA"/>
    <s v="REG"/>
    <s v="AO"/>
    <s v="NEW SALES"/>
    <s v="1P INET"/>
    <s v="Completed (PS)"/>
    <s v="RBS-Regional 3"/>
    <d v="2026-10-15T12:43:40"/>
    <d v="2026-10-15T18:07:35"/>
    <n v="69410761"/>
    <m/>
    <n v="152316233580"/>
    <s v="RA AL AQSHA"/>
    <s v="ODP-SDA-FCG/12"/>
    <s v="WO066472479"/>
    <m/>
    <m/>
    <m/>
    <n v="112.67682910000001"/>
    <n v="-7.4442795000000004"/>
    <s v="MD|MYDB-20261015270796|DN00001/MN01572|RA AL AQSHA|081394412022"/>
    <s v="MYDIGIBIZPARTNER"/>
    <m/>
    <m/>
    <m/>
    <m/>
    <m/>
    <m/>
    <m/>
    <m/>
    <s v="Management Janji"/>
    <s v="2026-10-16 11:00:00 | Tgl Pemasangan : 16 Oktober 2026 Interval : PAGI / SIANG Note : Hubungi pelanggan terlebih dahulu"/>
    <s v="FCC"/>
    <s v="15-10-2026 12:54:53"/>
    <d v="2026-10-16T11:00:00"/>
    <m/>
    <s v="PS"/>
    <s v="SIDOARJO"/>
    <s v="NO ADDON"/>
    <n v="20261015"/>
    <s v="Completed"/>
    <s v="HSI Bisnis Promo Hari Pelanggan Nasional PSB 70% - 50 Mbps"/>
    <s v="INDIBIZ"/>
    <m/>
    <m/>
    <d v="2026-10-16T11:00:00"/>
    <s v="2026-10-16 11:00:00 | Tgl Pemasangan : 16 Oktober 2026 Interval : PAGI / SIANG Note : Hubungi pelanggan terlebih dahulu"/>
    <n v="2026"/>
    <n v="10"/>
    <n v="15"/>
    <d v="2026-10-15T00:00:00"/>
    <n v="-1.4583333333357587"/>
    <x v="0"/>
    <x v="17"/>
  </r>
  <r>
    <n v="798"/>
    <n v="1002617423"/>
    <n v="3"/>
    <x v="5"/>
    <n v="5"/>
    <s v="SIDOARJO"/>
    <s v="INNER - JATIM TIMUR"/>
    <s v="SDA"/>
    <s v="REG"/>
    <s v="AO"/>
    <s v="NEW SALES"/>
    <s v="1P INET"/>
    <s v="102 | FOLLOW UP COMPLETED"/>
    <s v="RBS-Regional 3"/>
    <d v="2026-10-01T10:43:39"/>
    <d v="2026-10-05T14:16:26"/>
    <n v="69402198"/>
    <m/>
    <n v="152316233175"/>
    <s v="MI DARUL ULUM SARIROGO"/>
    <s v="ODP-SDA-FCB/14"/>
    <s v="WO065471238"/>
    <m/>
    <m/>
    <m/>
    <n v="112.6811052"/>
    <n v="-7.4230592"/>
    <s v="|MN02627|MYIA-024426428593/POI/zanis afandi/081703600041/zanisaf99@gmail.com"/>
    <s v="MYIB_ASSISTANT"/>
    <m/>
    <m/>
    <m/>
    <m/>
    <m/>
    <m/>
    <m/>
    <m/>
    <s v="Management Janji"/>
    <s v="2026-10-02 08:00:00 | Nama PIC: bp zanis No HP: 081703600041 Alt: Tanggal: 02/10/2026 Jam Pasang: Pagi Note: Hubungi sebelum ke lokasi, terimakasih. "/>
    <s v="FCC"/>
    <d v="2026-01-10T11:40:20"/>
    <d v="2026-10-02T08:00:00"/>
    <s v="Kendala Pelanggan"/>
    <s v="REVOKE"/>
    <s v="SIDOARJO"/>
    <s v="OCA"/>
    <m/>
    <s v="Follow Up Revoke Completed, New Order ID : SC1002622609"/>
    <s v="HSI Bisnis Bundling OCA Breach Checker Promo H2 2026 PSB 70% - 200 Mbps"/>
    <s v="INDIBIZ"/>
    <m/>
    <m/>
    <d v="2026-10-02T08:00:00"/>
    <s v="2026-10-02 08:00:00 | Nama PIC: bp zanis No HP: 081703600041 Alt: Tanggal: 02/10/2026 Jam Pasang: Pagi Note: Hubungi sebelum ke lokasi, terimakasih. "/>
    <m/>
    <m/>
    <m/>
    <e v="#NUM!"/>
    <e v="#NUM!"/>
    <x v="1"/>
    <x v="17"/>
  </r>
  <r>
    <n v="799"/>
    <n v="1002632699"/>
    <n v="3"/>
    <x v="5"/>
    <n v="5"/>
    <s v="SIDOARJO"/>
    <s v="INNER - JATIM TIMUR"/>
    <s v="SDA"/>
    <s v="REG"/>
    <s v="AO"/>
    <s v="NEW SALES"/>
    <m/>
    <s v="102 | FOLLOW UP COMPLETED"/>
    <s v="RBS-Regional 3"/>
    <d v="2026-10-12T11:53:58"/>
    <d v="2026-10-15T14:24:04"/>
    <n v="69408556"/>
    <m/>
    <n v="152316233489"/>
    <s v="RESTORAN CABE MERAH"/>
    <s v="ODP-SDA-FHB/03"/>
    <s v="WO066254342"/>
    <m/>
    <m/>
    <m/>
    <n v="112.70718960000001"/>
    <n v="-7.4493967000000003"/>
    <s v="|MN02580|/RESTORAN CABE MERAH/WINBACK 2.0 HSI B2B (1:1) 75MBPS 415RB PSB DISC 70%//official.kyatigroup@gmail.com/FAISAL/87788760646"/>
    <s v="Sales Force DBS"/>
    <m/>
    <m/>
    <m/>
    <m/>
    <m/>
    <m/>
    <m/>
    <m/>
    <s v="Management Janji"/>
    <s v="2026-10-13 11:00:00|Nama :FAISAL No HP :087788760646 No Alternatif : M Janji : 13/10/2026 Jam Pasang : Pagi NoteÃ‚Â :  Hubungi terlebih dahulu sebelum ke lokasi |40951377|MYDITA"/>
    <s v="FCC"/>
    <d v="2026-12-10T12:25:16"/>
    <d v="2026-10-13T11:00:00"/>
    <s v="Kendala Pelanggan"/>
    <s v="REVOKE"/>
    <s v="SIDOARJO"/>
    <s v="NO ADDON"/>
    <m/>
    <s v="Follow Up Revoke Completed, New Order ID : SC100263868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1:00:00"/>
    <s v="2026-10-13 11:00:00|Nama :FAISAL No HP :087788760646 No Alternatif : M Janji : 13/10/2026 Jam Pasang : Pagi NoteÃ‚Â :  Hubungi terlebih dahulu sebelum ke lokasi |40951377|MYDITA"/>
    <m/>
    <m/>
    <m/>
    <e v="#NUM!"/>
    <e v="#NUM!"/>
    <x v="1"/>
    <x v="17"/>
  </r>
  <r>
    <n v="800"/>
    <n v="1002638940"/>
    <n v="3"/>
    <x v="5"/>
    <n v="5"/>
    <s v="SIDOARJO"/>
    <s v="INNER - JATIM TIMUR"/>
    <s v="SDA"/>
    <s v="REG"/>
    <s v="AO"/>
    <s v="NEW SALES"/>
    <s v="1P INET"/>
    <s v="8 | OSS - PONR"/>
    <s v="RBS-Regional 3"/>
    <d v="2026-10-15T15:31:40"/>
    <d v="2026-10-15T17:49:12"/>
    <n v="69410985"/>
    <m/>
    <n v="152316232829"/>
    <s v="SMPN 6 SIDOARJO"/>
    <s v="ODP-SDA-FBK/02 FBK/D01/01.01.02"/>
    <s v="WO066492009"/>
    <m/>
    <m/>
    <m/>
    <n v="112.736569"/>
    <n v="-7.4516460000000002"/>
    <s v="MD|MYDB-20261015270792|DN00001/MN00501|SMPN 6 SIDOARJO|087853270649"/>
    <s v="MYDIGIBIZPARTNER"/>
    <m/>
    <m/>
    <m/>
    <m/>
    <m/>
    <m/>
    <m/>
    <m/>
    <s v="Management Janji"/>
    <s v="2026-10-16 15:00:00 | Tanggal : 16 Oktober 2026 Jam : siang (AKTIVASI) Hubungi pelanggan sebelum ke lokasi "/>
    <s v="FCC"/>
    <s v="15-10-2026 15:40:25"/>
    <d v="2026-10-16T15:00:00"/>
    <m/>
    <s v="ACT_COM"/>
    <s v="SIDOARJO"/>
    <s v="NO ADDON"/>
    <m/>
    <s v="PONR"/>
    <s v="HSI Bisnis Promo Hari Pelanggan Nasional PSB 70% - 50 Mbps"/>
    <s v="INDIBIZ"/>
    <m/>
    <m/>
    <d v="2026-10-16T15:00:00"/>
    <s v="2026-10-16 15:00:00 | Tanggal : 16 Oktober 2026 Jam : siang (AKTIVASI) Hubungi pelanggan sebelum ke lokasi "/>
    <m/>
    <m/>
    <m/>
    <e v="#NUM!"/>
    <e v="#NUM!"/>
    <x v="1"/>
    <x v="17"/>
  </r>
  <r>
    <n v="801"/>
    <n v="1002618024"/>
    <n v="3"/>
    <x v="5"/>
    <n v="5"/>
    <s v="PASURUAN"/>
    <s v="PASURUAN"/>
    <s v="BNL"/>
    <s v="REG"/>
    <s v="AO"/>
    <s v="NEW SALES"/>
    <m/>
    <s v="Completed (PS)"/>
    <s v="RBS-Regional 3"/>
    <d v="2026-10-01T14:09:07"/>
    <d v="2026-10-02T18:28:06"/>
    <n v="69402402"/>
    <m/>
    <n v="152744222226"/>
    <s v="SDIT AL USWAH BANGIL"/>
    <s v="ODP-BNL-FA/01"/>
    <s v="WO065507753"/>
    <m/>
    <m/>
    <m/>
    <n v="112.77250979999999"/>
    <n v="-7.6047699"/>
    <s v="|MN00898|/SDIT AL USWAH BANGIL/WINBACK 2.0 HSI B2B (1:1) 50MBPS 355RB PSB DISC 70%//sditaluswahbangil@gmail.com/HENDRIK WIYONO/8980469442"/>
    <s v="Sales Force DBS"/>
    <m/>
    <m/>
    <m/>
    <m/>
    <m/>
    <m/>
    <m/>
    <m/>
    <s v="Management Janji"/>
    <s v="2026-10-02 15:00:00|Nama : HENDRIK No HP : 08980469442 No Alt :  M Janji : 02/10/2026 Jam Pasang : Pagi  NoteÃ‚Â :  hubungi terlebih dahulu sebelum kelokasi|40951377|MYDITA"/>
    <s v="FCC"/>
    <d v="2026-01-10T14:10:17"/>
    <d v="2026-10-02T15:00:00"/>
    <m/>
    <s v="PS"/>
    <s v="BANGIL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15:00:00"/>
    <s v="2026-10-02 15:00:00|Nama : HENDRIK No HP : 08980469442 No Alt :  M Janji : 02/10/2026 Jam Pasang : Pagi  NoteÃ‚Â :  hubungi terlebih dahulu sebelum kelokasi|40951377|MYDITA"/>
    <n v="2026"/>
    <n v="10"/>
    <n v="2"/>
    <d v="2026-10-02T00:00:00"/>
    <n v="-0.625"/>
    <x v="0"/>
    <x v="18"/>
  </r>
  <r>
    <n v="802"/>
    <n v="1002627001"/>
    <n v="3"/>
    <x v="5"/>
    <n v="5"/>
    <s v="PASURUAN"/>
    <s v="PASURUAN"/>
    <s v="BNL"/>
    <s v="REG"/>
    <s v="AO"/>
    <s v="NEW SALES"/>
    <m/>
    <s v="Completed (PS)"/>
    <s v="RBS-Regional 2"/>
    <d v="2026-10-08T08:15:27"/>
    <d v="2026-10-09T17:21:35"/>
    <n v="68937486"/>
    <m/>
    <n v="152744222127"/>
    <s v="PT PROFESIONAL INTERNET INDONESIA"/>
    <s v="ODP-BNL-FC/77"/>
    <s v="WO066049312"/>
    <m/>
    <m/>
    <m/>
    <n v="112.78113070000001"/>
    <n v="-7.5979311999999997"/>
    <s v="AMRBS;402711; YUSRI TAUFIK;JKT OUTER ; PT PROFESIONAL INTERNET INDONESIA ; 1P HSI basic 1:2 + Netmonk 100mbps ;pic 0852-3203-3363 Rifki ; mrifkipratama@gmail.com"/>
    <s v="Amex"/>
    <m/>
    <m/>
    <m/>
    <m/>
    <m/>
    <m/>
    <m/>
    <m/>
    <s v="Management Janji"/>
    <s v="2026-10-10 11:00:00|Nama PIC : PT PROFESIONAL INTERNET INDONESIA No HP : 085232033363 No Alt : - M Janji : Rabu 09 oktober  2026 Jam Pasang : Pagi / Siang Note : hubungi pelanggan jika ingin ke lokasi, terima kasih. |40951377|MYDITA"/>
    <s v="FCC"/>
    <d v="2026-08-10T08:25:36"/>
    <d v="2026-10-10T11:00:00"/>
    <m/>
    <s v="PS"/>
    <s v="BANGIL"/>
    <s v="NETMONK"/>
    <n v="20261009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10-10T11:00:00"/>
    <s v="2026-10-10 11:00:00|Nama PIC : PT PROFESIONAL INTERNET INDONESIA No HP : 085232033363 No Alt : - M Janji : Rabu 09 oktober  2026 Jam Pasang : Pagi / Siang Note : hubungi pelanggan jika ingin ke lokasi, terima kasih. |40951377|MYDITA"/>
    <n v="2026"/>
    <n v="10"/>
    <n v="9"/>
    <d v="2026-10-09T00:00:00"/>
    <n v="-1.4583333333357587"/>
    <x v="0"/>
    <x v="18"/>
  </r>
  <r>
    <n v="803"/>
    <n v="1002629531"/>
    <n v="3"/>
    <x v="5"/>
    <n v="5"/>
    <s v="PASURUAN"/>
    <s v="PASURUAN"/>
    <s v="BNL"/>
    <s v="REG"/>
    <s v="AO"/>
    <s v="NEW SALES"/>
    <s v="1P INET"/>
    <s v="Completed (PS)"/>
    <s v="RBS-Regional 3"/>
    <d v="2026-10-09T11:52:35"/>
    <d v="2026-10-10T23:38:16"/>
    <n v="69407272"/>
    <m/>
    <n v="152744222239"/>
    <s v="THE REDS KOST"/>
    <s v="ODP-BNL-FU/24 FU/D02/24.01"/>
    <s v="WO066080441"/>
    <m/>
    <m/>
    <m/>
    <n v="112.797458868056"/>
    <n v="-7.5983312821465496"/>
    <s v="|MN02884|MYIA-070876553865/POI/FINISIA PUTRI MELATI /085196594143/nuansabukitwarna@gmail.com"/>
    <s v="MYIB_ASSISTANT"/>
    <m/>
    <m/>
    <m/>
    <m/>
    <m/>
    <m/>
    <m/>
    <m/>
    <s v="Management Janji"/>
    <s v="2026-10-10 08:00:00 | Tanggal: 10/10/2026 Jam Pasang: 08.00 - 12.00 Note: Hubungi sebelum ke lokasi, terimakasih.  "/>
    <s v="FCC"/>
    <d v="2026-09-10T11:55:13"/>
    <d v="2026-10-10T08:00:00"/>
    <m/>
    <s v="PS"/>
    <s v="BANGIL"/>
    <s v="NO ADDON"/>
    <n v="20261010"/>
    <s v="Completed"/>
    <s v="HSI Bisnis Basic Promo Hari Pelanggan Nasional PSB 70% - 100 Mbps Dual Band"/>
    <s v="INDIBIZ"/>
    <m/>
    <m/>
    <d v="2026-10-10T08:00:00"/>
    <s v="2026-10-10 08:00:00 | Tanggal: 10/10/2026 Jam Pasang: 08.00 - 12.00 Note: Hubungi sebelum ke lokasi, terimakasih.  "/>
    <n v="2026"/>
    <n v="10"/>
    <n v="10"/>
    <d v="2026-10-10T00:00:00"/>
    <n v="-0.33333333333575865"/>
    <x v="0"/>
    <x v="18"/>
  </r>
  <r>
    <n v="804"/>
    <n v="1002634737"/>
    <n v="3"/>
    <x v="5"/>
    <n v="5"/>
    <s v="SIDOARJO"/>
    <s v="PASURUAN"/>
    <s v="BEJ"/>
    <s v="REG"/>
    <s v="AO"/>
    <s v="NEW SALES"/>
    <s v="1P INET"/>
    <s v="Completed (PS)"/>
    <s v="RBS-Regional 3"/>
    <d v="2026-10-13T11:28:42"/>
    <d v="2026-10-13T18:35:12"/>
    <n v="69409267"/>
    <m/>
    <n v="152742207821"/>
    <s v="Jaya blok nusantara"/>
    <s v="ODP-BEJ-FR/06 FR/D02/06.01"/>
    <s v="WO066320455"/>
    <m/>
    <m/>
    <m/>
    <n v="112.721522209369"/>
    <n v="-7.6075577299559303"/>
    <s v="|MB00450|MYIA-045494746116/POI/Anthony/081321999782/leeanthony878@yahoo.com"/>
    <s v="MYIB_ASSISTANT"/>
    <m/>
    <m/>
    <m/>
    <m/>
    <m/>
    <m/>
    <m/>
    <m/>
    <s v="Management Janji"/>
    <s v="2026-10-14 08:00:00 | Manja : 14 Okt 2026 Jam : Pagi (08.00) Note : Hubungi pelanggan terlebih dahulu"/>
    <s v="FCC"/>
    <s v="13-10-2026 12:10:23"/>
    <d v="2026-10-14T08:00:00"/>
    <m/>
    <s v="PS"/>
    <s v="PANDAAN"/>
    <s v="NO ADDON"/>
    <n v="20261013"/>
    <s v="Completed"/>
    <s v="HSI Bisnis PSB 70% - 300 Mbps"/>
    <s v="INDIBIZ"/>
    <m/>
    <m/>
    <d v="2026-10-14T08:00:00"/>
    <s v="2026-10-14 08:00:00 | Manja : 14 Okt 2026 Jam : Pagi (08.00) Note : Hubungi pelanggan terlebih dahulu"/>
    <n v="2026"/>
    <n v="10"/>
    <n v="13"/>
    <d v="2026-10-13T00:00:00"/>
    <n v="-1.3333333333357587"/>
    <x v="0"/>
    <x v="18"/>
  </r>
  <r>
    <n v="805"/>
    <n v="1002630881"/>
    <n v="3"/>
    <x v="5"/>
    <n v="5"/>
    <s v="SIDOARJO"/>
    <s v="PASURUAN"/>
    <s v="BEJ"/>
    <s v="REG"/>
    <s v="AO"/>
    <s v="NEW SALES"/>
    <s v="1P INET"/>
    <s v="98 | OSS - CANCEL COMPLETE"/>
    <s v="RBS-Regional 3"/>
    <d v="2026-10-10T12:43:46"/>
    <d v="2026-10-13T16:48:28"/>
    <n v="69407854"/>
    <m/>
    <n v="152742207099"/>
    <s v="Jaya blok nusantara"/>
    <s v="ODP-BEJ-FR/06 FR/D02/06.01"/>
    <s v="WO066152797"/>
    <m/>
    <m/>
    <m/>
    <n v="112.72086757"/>
    <n v="-7.6076107889999998"/>
    <s v="|MB00449|MYIA-031142329528/POI/bapak/081321999782/leeanthony878@yahoo.com"/>
    <s v="MYIB_ASSISTANT"/>
    <m/>
    <m/>
    <m/>
    <m/>
    <m/>
    <m/>
    <m/>
    <m/>
    <s v="Management Janji"/>
    <s v="2026-10-11 11:00:00 | Nama : BP ANTHONY No Hp : 081321999782 No Hp Alternatif :  Tanggal : 11 Oktober 2026 Interval : PAGI  Note : Mohon hubungi pelanggan terlebih dahulu "/>
    <s v="FCC"/>
    <d v="2026-10-10T13:40:54"/>
    <d v="2026-10-11T11:00:00"/>
    <s v="Kendala Pelanggan"/>
    <s v="CANCEL"/>
    <s v="PANDAAN"/>
    <s v="NO ADDON"/>
    <m/>
    <s v="Cancel Completed"/>
    <s v="HSI Bisnis PSB 70% - 75 Mbps"/>
    <s v="INDIBIZ"/>
    <m/>
    <m/>
    <d v="2026-10-11T11:00:00"/>
    <s v="2026-10-11 11:00:00 | Nama : BP ANTHONY No Hp : 081321999782 No Hp Alternatif :  Tanggal : 11 Oktober 2026 Interval : PAGI  Note : Mohon hubungi pelanggan terlebih dahulu "/>
    <m/>
    <m/>
    <m/>
    <e v="#NUM!"/>
    <e v="#NUM!"/>
    <x v="1"/>
    <x v="18"/>
  </r>
  <r>
    <n v="806"/>
    <n v="1002629522"/>
    <n v="3"/>
    <x v="5"/>
    <n v="5"/>
    <s v="SIDOARJO"/>
    <s v="PASURUAN"/>
    <s v="GEM"/>
    <s v="REG"/>
    <s v="AO"/>
    <s v="NEW SALES"/>
    <s v="1P INET"/>
    <s v="Completed (PS)"/>
    <s v="RBS-Regional 3"/>
    <d v="2026-10-09T11:47:35"/>
    <d v="2026-10-13T15:56:02"/>
    <n v="69407267"/>
    <m/>
    <n v="152743216165"/>
    <s v="PT. Lastana Express Indonesia"/>
    <s v="ODP-GEM-FA/12 FA/D03/12.01"/>
    <s v="WO066080140"/>
    <m/>
    <m/>
    <m/>
    <n v="112.6929583"/>
    <n v="-7.5625732000000001"/>
    <s v="|MN00483|MYIA-097755367965/POI/Fasnan Wismara Agni/08121029533/f.agni@lazada.com"/>
    <s v="MYIB_ASSISTANT"/>
    <m/>
    <m/>
    <m/>
    <m/>
    <m/>
    <m/>
    <m/>
    <m/>
    <s v="Management Janji"/>
    <s v="2026-10-13 08:00:00 | Tanggal : 13 Oktober 2026 Jam : pagi  Hubungi pelanggan sebelum ke lokasi "/>
    <s v="FCC"/>
    <d v="2026-09-10T11:55:13"/>
    <d v="2026-10-13T08:00:00"/>
    <m/>
    <s v="PS"/>
    <s v="PANDAAN"/>
    <s v="NO ADDON"/>
    <n v="20261013"/>
    <s v="Completed"/>
    <s v="HSI Bisnis Promo Hari Pelanggan Nasional PSB 70% - 75 Mbps"/>
    <s v="INDIBIZ"/>
    <m/>
    <m/>
    <d v="2026-10-13T08:00:00"/>
    <s v="2026-10-13 08:00:00 | Tanggal : 13 Oktober 2026 Jam : pagi  Hubungi pelanggan sebelum ke lokasi "/>
    <n v="2026"/>
    <n v="10"/>
    <n v="13"/>
    <d v="2026-10-13T00:00:00"/>
    <n v="-0.33333333333575865"/>
    <x v="0"/>
    <x v="18"/>
  </r>
  <r>
    <n v="807"/>
    <n v="1002623776"/>
    <n v="3"/>
    <x v="5"/>
    <n v="5"/>
    <s v="PASURUAN"/>
    <s v="PASURUAN"/>
    <s v="GRA"/>
    <s v="REG"/>
    <s v="AO"/>
    <s v="NEW SALES"/>
    <m/>
    <s v="Completed (PS)"/>
    <s v="RBS-Regional 3"/>
    <d v="2026-10-06T10:18:44"/>
    <d v="2026-10-07T11:38:48"/>
    <n v="69404808"/>
    <m/>
    <n v="152738202098"/>
    <s v="WARUNG SUKO JAGAL"/>
    <s v="ODP-GRA-FD/21"/>
    <s v="WO065841967"/>
    <m/>
    <m/>
    <m/>
    <n v="113.0133452"/>
    <n v="-7.7218287999999999"/>
    <s v="|MN00025|/WARUNG SUKO JAGAL/WINBACK 2.0 HSI B2B (1:2) 50MBPS 320RB PSB DISC 70%//Yhurissyivella@gmail.com/YHURISSYIVELLA/85748617401"/>
    <s v="Sales Force DBS"/>
    <m/>
    <m/>
    <m/>
    <m/>
    <m/>
    <m/>
    <m/>
    <m/>
    <s v="Management Janji"/>
    <s v="2026-10-07 08:00:00|Nama Pic : bu YHURISSYIVELLA No Hp Pic : 085748617401 No alt : - Jam Pemasangan : pagi  Tanggal Pemasangan : 7 Oktober 2026|40951375|MYDITA"/>
    <s v="FCC"/>
    <d v="2026-06-10T10:24:53"/>
    <d v="2026-10-07T08:00:00"/>
    <m/>
    <s v="PS"/>
    <s v="X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8:00:00"/>
    <s v="2026-10-07 08:00:00|Nama Pic : bu YHURISSYIVELLA No Hp Pic : 085748617401 No alt : - Jam Pemasangan : pagi  Tanggal Pemasangan : 7 Oktober 2026|40951375|MYDITA"/>
    <n v="2026"/>
    <n v="10"/>
    <n v="7"/>
    <d v="2026-10-07T00:00:00"/>
    <n v="-0.33333333333575865"/>
    <x v="0"/>
    <x v="18"/>
  </r>
  <r>
    <n v="808"/>
    <n v="1002624490"/>
    <n v="3"/>
    <x v="5"/>
    <n v="5"/>
    <s v="SIDOARJO"/>
    <s v="PASURUAN"/>
    <s v="PDA"/>
    <s v="REG"/>
    <s v="AO"/>
    <s v="NEW SALES"/>
    <s v="1P INET"/>
    <s v="Completed (PS)"/>
    <s v="RBS-Regional 3"/>
    <d v="2026-10-06T14:08:35"/>
    <d v="2026-10-07T10:47:39"/>
    <n v="69405102"/>
    <m/>
    <n v="152741225169"/>
    <s v="Aurora Boga In"/>
    <s v="ODP-PDA-FAH/06 FAH/D02/06.01"/>
    <s v="WO065861769"/>
    <m/>
    <m/>
    <m/>
    <n v="112.69867000000001"/>
    <n v="-7.6689129999999999"/>
    <s v="|MN02559|MYIA-001437774336/POI/Muhamad Ghiffary/087774122266/auroramarketing6@gmail.com"/>
    <s v="MYIB_ASSISTANT"/>
    <m/>
    <m/>
    <m/>
    <m/>
    <m/>
    <m/>
    <m/>
    <m/>
    <s v="Management Janji"/>
    <s v="2026-10-07 11:00:00 | M Janji : Rabu 07 oktober  2026 Jam Pasang : Pagi / Siang Note : hubungi pelanggan jika ingin ke lokasi, terima kasih."/>
    <s v="FCC"/>
    <d v="2026-06-10T14:25:39"/>
    <d v="2026-10-07T11:00:00"/>
    <m/>
    <s v="PS"/>
    <s v="PANDAAN"/>
    <s v="NO ADDON"/>
    <n v="20261007"/>
    <s v="Completed"/>
    <s v="HSI Bisnis Khusus Winback PSB 70% - 100 Mbps"/>
    <s v="INDIBIZ"/>
    <m/>
    <m/>
    <d v="2026-10-07T11:00:00"/>
    <s v="2026-10-07 11:00:00 | M Janji : Rabu 07 oktober  2026 Jam Pasang : Pagi / Siang Note : hubungi pelanggan jika ingin ke lokasi, terima kasih."/>
    <n v="2026"/>
    <n v="10"/>
    <n v="7"/>
    <d v="2026-10-07T00:00:00"/>
    <n v="-0.45833333333575865"/>
    <x v="0"/>
    <x v="18"/>
  </r>
  <r>
    <n v="809"/>
    <n v="1002627707"/>
    <n v="3"/>
    <x v="5"/>
    <n v="5"/>
    <s v="SIDOARJO"/>
    <s v="PASURUAN"/>
    <s v="PDA"/>
    <s v="REG"/>
    <s v="AO"/>
    <s v="NEW SALES"/>
    <m/>
    <s v="Completed (PS)"/>
    <s v="RBS-Regional 3"/>
    <d v="2026-10-08T13:34:10"/>
    <d v="2026-10-09T09:27:13"/>
    <n v="69406478"/>
    <m/>
    <n v="152741225174"/>
    <s v="DALWA MART NOGOSARI PANDAAN"/>
    <s v="ODP-PDA-FA/20"/>
    <s v="WO066017041"/>
    <m/>
    <m/>
    <m/>
    <n v="112.7029493"/>
    <n v="-7.6354490000000004"/>
    <s v="|MN02627|/DALWA MART NOGOSARI PANDAAN/PROMO H2 HSI B2B BASIC + OCA (1:2) 50MBPS 310,5RB PSB DISC 70%//suhadiefendi@gmail.com/YUDI ARIFIN/8113334114"/>
    <s v="Sales Force DBS"/>
    <m/>
    <m/>
    <m/>
    <m/>
    <m/>
    <m/>
    <m/>
    <m/>
    <s v="Management Janji"/>
    <s v="2026-10-09 15:00:00|Nama Pic : BP YUDI No Hp Pic : 08113334114 Jam Pemasangan : 08:00 - 12.00 Tanggal Pemasangan : JUMAT 09 OKTOBER 2026 Info Tambahan : Hubungi pelanggan sebelum datang ke lokasi|40000798|MYDITA"/>
    <s v="FCC"/>
    <d v="2026-08-10T13:40:32"/>
    <d v="2026-10-09T15:00:00"/>
    <m/>
    <s v="PS"/>
    <s v="PANDAAN"/>
    <s v="OCA"/>
    <n v="20261009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09T15:00:00"/>
    <s v="2026-10-09 15:00:00|Nama Pic : BP YUDI No Hp Pic : 08113334114 Jam Pemasangan : 08:00 - 12.00 Tanggal Pemasangan : JUMAT 09 OKTOBER 2026 Info Tambahan : Hubungi pelanggan sebelum datang ke lokasi|40000798|MYDITA"/>
    <n v="2026"/>
    <n v="10"/>
    <n v="9"/>
    <d v="2026-10-09T00:00:00"/>
    <n v="-0.625"/>
    <x v="0"/>
    <x v="18"/>
  </r>
  <r>
    <n v="810"/>
    <n v="1002632167"/>
    <n v="3"/>
    <x v="5"/>
    <n v="5"/>
    <s v="SIDOARJO"/>
    <s v="PASURUAN"/>
    <s v="PDA"/>
    <s v="REG"/>
    <s v="AO"/>
    <s v="NEW SALES"/>
    <m/>
    <s v="Completed (PS)"/>
    <s v="RBS-Regional 3"/>
    <d v="2026-10-12T09:39:55"/>
    <d v="2026-10-13T13:55:30"/>
    <n v="69408409"/>
    <m/>
    <n v="152741225182"/>
    <s v="PT BEHAESTEX"/>
    <s v="ODP-PDA-FA/44"/>
    <s v="WO066239418"/>
    <m/>
    <m/>
    <m/>
    <n v="112.70147551688299"/>
    <n v="-7.6371106074490998"/>
    <s v="AMRBS;940137;AM;ISTIHAMIN FITRIYAH;RBS-3;SURAMADU;PSB;PT BEHAESTEX;NUR YAHYA;08999839222;bhs.pdn@gmail.com;HSI Bisnis (1:1) 300 Mbps (Rp 1.499.000) PSB Rp 150.000;"/>
    <s v="Account Manager"/>
    <m/>
    <m/>
    <m/>
    <m/>
    <m/>
    <m/>
    <m/>
    <m/>
    <s v="Management Janji"/>
    <s v="2026-10-16 08:00:00|Nama PIC : Bp Faisal No Hp : 08999839222 Alt : - Manja : 16 Okt 2026 Jam : Pagi / Siang Note : Hubungi pelanggan terlebih dahulu|40951378|MYDITA"/>
    <s v="FCC"/>
    <d v="2026-12-10T09:55:24"/>
    <d v="2026-10-16T08:00:00"/>
    <m/>
    <s v="PS"/>
    <s v="PANDAAN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Nama PIC : Bp Faisal No Hp : 08999839222 Alt : - Manja : 16 Okt 2026 Jam : Pagi / Siang Note : Hubungi pelanggan terlebih dahulu|40951378|MYDITA"/>
    <n v="2026"/>
    <n v="10"/>
    <n v="13"/>
    <d v="2026-10-13T00:00:00"/>
    <n v="-3.3333333333357587"/>
    <x v="0"/>
    <x v="18"/>
  </r>
  <r>
    <n v="811"/>
    <n v="1002634984"/>
    <n v="3"/>
    <x v="5"/>
    <n v="5"/>
    <s v="SIDOARJO"/>
    <s v="PASURUAN"/>
    <s v="PDA"/>
    <s v="REG"/>
    <s v="AO"/>
    <s v="NEW SALES"/>
    <m/>
    <s v="Completed (PS)"/>
    <s v="RBS-Regional 3"/>
    <d v="2026-10-13T13:19:21"/>
    <d v="2026-10-14T15:36:30"/>
    <n v="69409390"/>
    <m/>
    <n v="152741225191"/>
    <s v="CV GELORA BANGUN PERTIWI"/>
    <s v="ODP-PDA-FW/17"/>
    <s v="WO066354211"/>
    <m/>
    <m/>
    <m/>
    <n v="112.71370188989999"/>
    <n v="-7.6943051329770604"/>
    <s v="AMRBS;940137;AM;ISTIHAMIN FITRI;RBS-3;SURAMADU;PSB;CV GELORA BANGUN PERTIWI;HSI Bisnis (1:1) 150 Mbps (Rp 819.000) PSB Rp 150.000;08999839222;bhs.pdn@gmail.com;TAUFIQURRAHMAN,S.Kom;Jl. Rambutan No.2, Kedung, Karang Jati, Kec. Pandaan, Pasuruan, Jawa Timur"/>
    <s v="Account Manager"/>
    <m/>
    <m/>
    <m/>
    <m/>
    <m/>
    <m/>
    <m/>
    <m/>
    <s v="Management Janji"/>
    <s v="2026-10-20 08:00:00|Jam Pemasangan : 08:00 - 12.00 Tanggal Pemasangan : SELASA 20 OKTOBER 2026 Info Tambahan : Hubungi pelanggan sebelum datang ke lokasi|40000798|MYDITA"/>
    <s v="FCC"/>
    <s v="13-10-2026 13:25:28"/>
    <d v="2026-10-20T08:00:00"/>
    <m/>
    <s v="PS"/>
    <s v="PANDAAN"/>
    <s v="NO ADDON"/>
    <n v="20261014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10-20T08:00:00"/>
    <s v="2026-10-20 08:00:00|Jam Pemasangan : 08:00 - 12.00 Tanggal Pemasangan : SELASA 20 OKTOBER 2026 Info Tambahan : Hubungi pelanggan sebelum datang ke lokasi|40000798|MYDITA"/>
    <n v="2026"/>
    <n v="10"/>
    <n v="14"/>
    <d v="2026-10-14T00:00:00"/>
    <n v="-6.3333333333357587"/>
    <x v="0"/>
    <x v="18"/>
  </r>
  <r>
    <n v="812"/>
    <n v="1002632657"/>
    <n v="3"/>
    <x v="5"/>
    <n v="5"/>
    <s v="SIDOARJO"/>
    <s v="PASURUAN"/>
    <s v="PDA"/>
    <s v="REG"/>
    <s v="AO"/>
    <s v="NEW SALES"/>
    <m/>
    <s v="FCC - HD1A - INPROGRESS FOLLOW UP"/>
    <s v="RBS-Regional 3"/>
    <d v="2026-10-12T11:43:22"/>
    <d v="2026-10-12T15:21:07"/>
    <n v="69408534"/>
    <m/>
    <n v="152741225186"/>
    <s v="CV ARFA SEJAHTERA"/>
    <s v="ODP-PDA-FAU/27"/>
    <m/>
    <m/>
    <m/>
    <m/>
    <n v="112.708818995239"/>
    <n v="-7.6833858176017502"/>
    <s v="AMRBS;940137;AM;ISTIHAMIN FITRI;RBS-3;SURAMADU;PSB;CV ARFA SEJAHTERA;HSI Bisnis (1:1) 150 Mbps (Rp 819.000) PSB Rp 150.000;08999839222;bhs.pdn@gmail.com;MUHAMMAD HAYKAL MARTAK;Suwo Kulon Embong , Suwayuwo, Kec. Sukorejo, Pasuruan, Jawa Timur 67161"/>
    <s v="Account Manager"/>
    <m/>
    <m/>
    <m/>
    <m/>
    <m/>
    <m/>
    <m/>
    <m/>
    <m/>
    <m/>
    <m/>
    <d v="2026-12-10T12:25:16"/>
    <m/>
    <m/>
    <s v="FCC"/>
    <s v="PANDAAN"/>
    <s v="NO ADDON"/>
    <m/>
    <s v="FOLLOW UP : Follow Up Ghina Swanti Ariesa 40941148|MYDITA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1"/>
    <x v="18"/>
  </r>
  <r>
    <n v="813"/>
    <n v="1002632616"/>
    <n v="3"/>
    <x v="5"/>
    <n v="5"/>
    <s v="SIDOARJO"/>
    <s v="PASURUAN"/>
    <s v="PDA"/>
    <s v="REG"/>
    <s v="AO"/>
    <s v="NEW SALES"/>
    <m/>
    <s v="CANCEL COMPLETED"/>
    <s v="RBS-Regional 3"/>
    <d v="2026-10-12T11:30:47"/>
    <d v="2026-10-12T17:56:02"/>
    <n v="69408531"/>
    <m/>
    <n v="152741225185"/>
    <s v="CV GELORA BANGUN PERTIWI"/>
    <s v="ODP-PDA-FW/17"/>
    <m/>
    <m/>
    <m/>
    <m/>
    <n v="112.70269145079899"/>
    <n v="-7.6652605462235499"/>
    <s v="AMRBS;940137;AM;ISTIHAMIN FITRI;RBS-3;SURAMADU;PSB;CV GELORA BANGUN PERTIWI;HSI Bisnis (1:1) 150 Mbps (Rp 819.000) PSB Rp 150.000;08999839222;bhs.pdn@gmail.com;TAUFIQURRAHMAN,S.Kom;Jl. Rambutan No.2, Kedung, Karang Jati, Kec. Pandaan, Pasuruan, Jawa Timur"/>
    <s v="Account Manager"/>
    <m/>
    <m/>
    <m/>
    <m/>
    <m/>
    <m/>
    <m/>
    <m/>
    <m/>
    <m/>
    <m/>
    <d v="2026-12-10T11:40:30"/>
    <m/>
    <m/>
    <s v="REJECT_FCC"/>
    <s v="PANDAAN"/>
    <s v="NO ADDON"/>
    <m/>
    <s v="DECLINE : Decline - Batal Order Novin Dwigo Prayudha 4096137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8"/>
  </r>
  <r>
    <n v="814"/>
    <n v="1002621479"/>
    <n v="3"/>
    <x v="5"/>
    <n v="5"/>
    <s v="SIDOARJO"/>
    <s v="PASURUAN"/>
    <s v="PDA"/>
    <s v="REG"/>
    <s v="AO"/>
    <s v="NEW SALES"/>
    <s v="1P INET"/>
    <s v="98 | OSS - CANCEL COMPLETE"/>
    <s v="RBS-Regional 3"/>
    <d v="2026-10-04T16:13:48"/>
    <d v="2026-10-06T10:53:05"/>
    <n v="69403962"/>
    <m/>
    <n v="152741225071"/>
    <s v="Sport Station"/>
    <s v="ODP-PDA-FAA/31"/>
    <s v="WO065717494"/>
    <m/>
    <m/>
    <m/>
    <n v="112.67480639999999"/>
    <n v="-7.7031757000000001"/>
    <s v="|MN02280|MYIA-033300865008/POI/Maskur Rizal Aswandi Putra/087765630195/maskurrizal9@gmail.com"/>
    <s v="MYIB_ASSISTANT"/>
    <m/>
    <m/>
    <m/>
    <m/>
    <m/>
    <m/>
    <m/>
    <m/>
    <s v="Management Janji"/>
    <s v="2026-10-05 15:00:00 | Nama Pic : BP MASKUR No Hp Pic : 087765630195 Jam Pemasangan : 08:00 - 12.00 Tanggal Pemasangan : SENIN 05 OKTOBER 2026 Info Tambahan : Hubungi pelanggan sebelum datang ke lokasi"/>
    <s v="FCC"/>
    <d v="2026-04-10T16:25:44"/>
    <d v="2026-10-05T15:00:00"/>
    <s v="Kendala Teknik"/>
    <s v="CANCEL"/>
    <s v="PANDAAN"/>
    <s v="NO ADDON"/>
    <m/>
    <s v="Cancel Completed"/>
    <s v="HSI Bisnis Promo Hari Pelanggan Nasional PSB 70% - 50 Mbps"/>
    <s v="INDIBIZ"/>
    <m/>
    <m/>
    <d v="2026-10-05T15:00:00"/>
    <s v="2026-10-05 15:00:00 | Nama Pic : BP MASKUR No Hp Pic : 087765630195 Jam Pemasangan : 08:00 - 12.00 Tanggal Pemasangan : SENIN 05 OKTOBER 2026 Info Tambahan : Hubungi pelanggan sebelum datang ke lokasi"/>
    <m/>
    <m/>
    <m/>
    <e v="#NUM!"/>
    <e v="#NUM!"/>
    <x v="1"/>
    <x v="18"/>
  </r>
  <r>
    <n v="815"/>
    <n v="1002622646"/>
    <n v="3"/>
    <x v="5"/>
    <n v="5"/>
    <s v="SIDOARJO"/>
    <s v="PASURUAN"/>
    <s v="PDA"/>
    <s v="REG"/>
    <s v="AO"/>
    <s v="NEW SALES"/>
    <s v="1P INET"/>
    <s v="98 | OSS - CANCEL COMPLETE"/>
    <s v="RBS-Regional 3"/>
    <d v="2026-10-05T14:22:35"/>
    <d v="2026-10-06T11:37:12"/>
    <n v="69404430"/>
    <m/>
    <n v="152741225111"/>
    <s v="Sport station"/>
    <s v="ODP-PDA-FAE/06"/>
    <s v="WO065779661"/>
    <m/>
    <m/>
    <m/>
    <n v="112.67480639999999"/>
    <n v="-7.7031757000000001"/>
    <s v="|MN02280|MYIA-018959900424/POI/Maskur Rizal Aswandi Putra/087765630195/maskurrizal9@gmail.com"/>
    <s v="MYIB_ASSISTANT"/>
    <m/>
    <m/>
    <m/>
    <m/>
    <m/>
    <m/>
    <m/>
    <m/>
    <s v="Management Janji"/>
    <s v="2026-10-06 11:00:00 | Waktu pemasangan: 06 oktober 2026 Jam pemasangan : 08.00 - 12.00 Mohon hubungi pelanggan sebelum ke lokasi  Terima kasih "/>
    <s v="FCC"/>
    <d v="2026-05-10T14:25:44"/>
    <d v="2026-10-06T11:00:00"/>
    <s v="Kendala Teknik"/>
    <s v="CANCEL"/>
    <s v="PANDAAN"/>
    <s v="NO ADDON"/>
    <m/>
    <s v="Cancel Completed"/>
    <s v="HSI Bisnis Promo Hari Pelanggan Nasional PSB 70% - 50 Mbps"/>
    <s v="INDIBIZ"/>
    <m/>
    <m/>
    <d v="2026-10-06T11:00:00"/>
    <s v="2026-10-06 11:00:00 | Waktu pemasangan: 06 oktober 2026 Jam pemasangan : 08.00 - 12.00 Mohon hubungi pelanggan sebelum ke lokasi  Terima kasih "/>
    <m/>
    <m/>
    <m/>
    <e v="#NUM!"/>
    <e v="#NUM!"/>
    <x v="1"/>
    <x v="18"/>
  </r>
  <r>
    <n v="816"/>
    <n v="1002632926"/>
    <n v="3"/>
    <x v="5"/>
    <n v="5"/>
    <s v="SIDOARJO"/>
    <s v="PASURUAN"/>
    <s v="PGE"/>
    <s v="REG"/>
    <s v="AO"/>
    <s v="NEW SALES"/>
    <m/>
    <s v="98 | OSS - CANCEL COMPLETE"/>
    <s v="RBS-Regional 3"/>
    <d v="2026-10-12T13:29:10"/>
    <d v="2026-10-13T14:01:34"/>
    <n v="69408629"/>
    <m/>
    <n v="152746208737"/>
    <s v="VILLA KOEZ 2"/>
    <s v="ODP-PGE-FC/27"/>
    <s v="WO066262011"/>
    <m/>
    <m/>
    <m/>
    <n v="112.6399845"/>
    <n v="-7.6924786000000003"/>
    <s v="|MC30038|/ARIF PUJIANTO/85785469751/arifpujianto1508@gmail.com"/>
    <s v="Sales Force DBS"/>
    <m/>
    <m/>
    <m/>
    <m/>
    <m/>
    <m/>
    <m/>
    <m/>
    <s v="Management Janji"/>
    <s v="2026-10-13 11:00:00|Tanggal pemasangan : 13 Oct 2026 Jam pemasangan : 12.00 Info Tambahan : Hubungi pelanggan dulu sebelum ke lokasi terima kasih.|40941148|MYDITA"/>
    <s v="FCC"/>
    <d v="2026-12-10T13:39:57"/>
    <d v="2026-10-13T11:00:00"/>
    <s v="Kendala Pelanggan"/>
    <s v="CANCEL"/>
    <s v="PANDAAN"/>
    <s v="OCA"/>
    <m/>
    <s v="Cancel 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13T11:00:00"/>
    <s v="2026-10-13 11:00:00|Tanggal pemasangan : 13 Oct 2026 Jam pemasangan : 12.00 Info Tambahan : Hubungi pelanggan dulu sebelum ke lokasi terima kasih.|40941148|MYDITA"/>
    <m/>
    <m/>
    <m/>
    <e v="#NUM!"/>
    <e v="#NUM!"/>
    <x v="1"/>
    <x v="18"/>
  </r>
  <r>
    <n v="817"/>
    <n v="1002630937"/>
    <n v="3"/>
    <x v="5"/>
    <n v="5"/>
    <s v="SIDOARJO"/>
    <s v="PASURUAN"/>
    <s v="PWS"/>
    <s v="REG"/>
    <s v="AO"/>
    <s v="NEW SALES"/>
    <m/>
    <s v="Completed (PS)"/>
    <s v="RBS-Regional 3"/>
    <d v="2026-10-10T13:40:52"/>
    <d v="2026-10-12T20:01:44"/>
    <n v="69407912"/>
    <m/>
    <n v="152740208032"/>
    <s v="WARUNG KOPI KETUA"/>
    <s v="ODP-PWS-FL/43"/>
    <s v="WO066177666"/>
    <m/>
    <m/>
    <m/>
    <n v="112.72353459999999"/>
    <n v="-7.7194038999999997"/>
    <s v="|MN01982|/WARUNG KOPI KETUA/WINBACK HSI B2B + OCA BREACH CHECKER (1:1) 200MBPS 920,5RB PSB DISC 70%/PSN/Hurrotin125@gmail.com/HURROTIN/82339707081"/>
    <s v="Sales Force DBS"/>
    <m/>
    <m/>
    <m/>
    <m/>
    <m/>
    <m/>
    <m/>
    <m/>
    <s v="Management Janji"/>
    <s v="2026-10-12 08:00:00|Nama : BP RIDWAN (ANAK) No Hp : 08139374835 No Hp Alternatif :  Tanggal : 11 Oktober 2026 Interval : SIANG Note : Mohon hubungi pelanggan terlebih dahulu |40900827|MYDITA"/>
    <s v="FCC"/>
    <d v="2026-10-10T13:55:42"/>
    <d v="2026-10-12T08:00:00"/>
    <m/>
    <s v="PS"/>
    <s v="PANDAAN"/>
    <s v="OCA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8:00:00"/>
    <s v="2026-10-12 08:00:00|Nama : BP RIDWAN (ANAK) No Hp : 08139374835 No Hp Alternatif :  Tanggal : 11 Oktober 2026 Interval : SIANG Note : Mohon hubungi pelanggan terlebih dahulu |40900827|MYDITA"/>
    <n v="2026"/>
    <n v="10"/>
    <n v="12"/>
    <d v="2026-10-12T00:00:00"/>
    <n v="-0.33333333333575865"/>
    <x v="0"/>
    <x v="18"/>
  </r>
  <r>
    <n v="818"/>
    <n v="1002619094"/>
    <n v="3"/>
    <x v="5"/>
    <n v="5"/>
    <s v="PASURUAN"/>
    <s v="PASURUAN"/>
    <s v="PSN"/>
    <s v="REG"/>
    <s v="AO"/>
    <s v="NEW SALES"/>
    <m/>
    <s v="Completed (PS)"/>
    <s v="RBS-Regional 3"/>
    <d v="2026-10-02T09:17:06"/>
    <d v="2026-10-02T19:32:23"/>
    <n v="69402758"/>
    <m/>
    <n v="152729256775"/>
    <s v="WARUNG KOPI JOG"/>
    <s v="ODP-PSN-FV/54"/>
    <s v="WO065552616"/>
    <m/>
    <m/>
    <m/>
    <n v="112.91883919999999"/>
    <n v="-7.6454184999999999"/>
    <s v="|MN01982|/WARUNG KOPI JOG/WINBACK 2.0 HSI B2B (1:1) 75MBPS 415RB PSB DISC 70%/PSN/sekirooanj21@gmail.com/EKO WIDODO /82143398425"/>
    <s v="Sales Force DBS"/>
    <m/>
    <m/>
    <m/>
    <m/>
    <m/>
    <m/>
    <m/>
    <m/>
    <s v="Management Janji"/>
    <s v="2026-10-03 08:00:00|Jam pemasangan : 12.00 Info Tambahan : Hubungi pelanggan dulu sebelum ke lokasi terimakasih|40951377|MYDITA"/>
    <s v="FCC"/>
    <d v="2026-02-10T09:26:25"/>
    <d v="2026-10-03T08:00:00"/>
    <m/>
    <s v="PS"/>
    <s v="PASURUAN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8:00:00"/>
    <s v="2026-10-03 08:00:00|Jam pemasangan : 12.00 Info Tambahan : Hubungi pelanggan dulu sebelum ke lokasi terimakasih|40951377|MYDITA"/>
    <n v="2026"/>
    <n v="10"/>
    <n v="2"/>
    <d v="2026-10-02T00:00:00"/>
    <n v="-1.3333333333357587"/>
    <x v="0"/>
    <x v="18"/>
  </r>
  <r>
    <n v="819"/>
    <n v="1002623132"/>
    <n v="3"/>
    <x v="5"/>
    <n v="5"/>
    <s v="PASURUAN"/>
    <s v="PASURUAN"/>
    <s v="PSN"/>
    <s v="REG"/>
    <s v="AO"/>
    <s v="NEW SALES"/>
    <m/>
    <s v="Completed (PS)"/>
    <s v="RBS-Regional 3"/>
    <d v="2026-10-05T16:34:20"/>
    <d v="2026-10-07T09:06:58"/>
    <n v="69404570"/>
    <m/>
    <n v="152729256701"/>
    <s v="KOS CEMARA 2"/>
    <s v="ODP-PSN-FM/105"/>
    <s v="WO065803473"/>
    <m/>
    <m/>
    <m/>
    <n v="112.88468810000001"/>
    <n v="-7.6513165000000001"/>
    <s v="|MN02680 |/KOS CEMARA 2/WINBACK 2.0 HSI B2B (1:2) 50MBPS 320RB PSB DISC 70%//rosy.utami@gmail.com/ROSY RETNO UTAMI/81231134040"/>
    <s v="Sales Force DBS"/>
    <m/>
    <m/>
    <m/>
    <m/>
    <m/>
    <m/>
    <m/>
    <m/>
    <s v="Management Janji"/>
    <s v="2026-10-06 15:00:00|Tanggal Pemasangan : 06 Oktober 2026 Jam Pemasangan : 08:00 15:00 Info Tambahan : Hubungi pelanggan dulu sebelum ke lokasi terimakasih|40961370|MYDITA"/>
    <s v="FCC"/>
    <d v="2026-05-10T17:25:47"/>
    <d v="2026-10-06T15:00:00"/>
    <m/>
    <s v="PS"/>
    <s v="PASURUAN"/>
    <s v="NO ADDON"/>
    <n v="20261007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10-06T15:00:00"/>
    <s v="2026-10-06 15:00:00|Tanggal Pemasangan : 06 Oktober 2026 Jam Pemasangan : 08:00 15:00 Info Tambahan : Hubungi pelanggan dulu sebelum ke lokasi terimakasih|40961370|MYDITA"/>
    <n v="2026"/>
    <n v="10"/>
    <n v="7"/>
    <d v="2026-10-07T00:00:00"/>
    <n v="0.375"/>
    <x v="0"/>
    <x v="18"/>
  </r>
  <r>
    <n v="820"/>
    <n v="1002626615"/>
    <n v="3"/>
    <x v="5"/>
    <n v="5"/>
    <s v="PASURUAN"/>
    <s v="PASURUAN"/>
    <s v="PSN"/>
    <s v="REG"/>
    <s v="AO"/>
    <s v="NEW SALES"/>
    <s v="1P INET"/>
    <s v="Completed (PS)"/>
    <s v="RBS-Regional 3"/>
    <d v="2026-10-07T15:39:35"/>
    <d v="2026-10-08T17:20:11"/>
    <n v="69406020"/>
    <m/>
    <n v="152729256959"/>
    <s v="PT Kharisma Samudera Indonesia"/>
    <s v="ODP-PSN-FA/11 FA/D01/11.01"/>
    <s v="WO065953055"/>
    <m/>
    <m/>
    <m/>
    <n v="112.812544"/>
    <n v="-7.6266809999999996"/>
    <s v="|MC80156|MYIA-075787076801/POI/ainun harisma/085186681629/aharisma.kbi@gmail.com"/>
    <s v="MYIB_ASSISTANT"/>
    <m/>
    <m/>
    <m/>
    <m/>
    <m/>
    <m/>
    <m/>
    <m/>
    <s v="Management Janji"/>
    <s v="2026-10-08 15:00:00 | Tanggal pemasangan: 08/10/2026 Jam pemasangan : pagi / siang Info Tambahan : Hubungi pelanggan dulu sebelum ke lokasi. terima kasih"/>
    <s v="FCC"/>
    <d v="2026-07-10T15:55:12"/>
    <d v="2026-10-08T15:00:00"/>
    <m/>
    <s v="PS"/>
    <s v="PASURUAN"/>
    <s v="NO ADDON"/>
    <n v="20261008"/>
    <s v="Completed"/>
    <s v="HSI Bisnis Promo Hari Pelanggan Nasional PSB 70% - 100 Mbps"/>
    <s v="INDIBIZ"/>
    <m/>
    <m/>
    <d v="2026-10-08T15:00:00"/>
    <s v="2026-10-08 15:00:00 | Tanggal pemasangan: 08/10/2026 Jam pemasangan : pagi / siang Info Tambahan : Hubungi pelanggan dulu sebelum ke lokasi. terima kasih"/>
    <n v="2026"/>
    <n v="10"/>
    <n v="8"/>
    <d v="2026-10-08T00:00:00"/>
    <n v="-0.625"/>
    <x v="0"/>
    <x v="18"/>
  </r>
  <r>
    <n v="821"/>
    <n v="1002627546"/>
    <n v="3"/>
    <x v="5"/>
    <n v="5"/>
    <s v="PASURUAN"/>
    <s v="PASURUAN"/>
    <s v="PSN"/>
    <s v="REG"/>
    <s v="AO"/>
    <s v="NEW SALES"/>
    <m/>
    <s v="Completed (PS)"/>
    <s v="RBS-Regional 3"/>
    <d v="2026-10-08T11:54:34"/>
    <d v="2026-10-09T16:07:05"/>
    <n v="69406425"/>
    <m/>
    <n v="152729256816"/>
    <s v="SDN PUKUL"/>
    <s v="ODP-PSN-FCH/16"/>
    <s v="WO066080403"/>
    <m/>
    <m/>
    <m/>
    <n v="112.8477087"/>
    <n v="-7.6917799999999996"/>
    <s v="|MN00025|/SDN PUKUL/WINBACK 2.0 HSI B2B (1:1) 50MBPS 355RB PSB DISC 70%//sdnpukul01@gmail.com/MOHAMMAD RIZAL/89679910504"/>
    <s v="Sales Force DBS"/>
    <m/>
    <m/>
    <m/>
    <m/>
    <m/>
    <m/>
    <m/>
    <m/>
    <s v="Management Janji"/>
    <s v="2026-10-10 08:00:00|Nama PIC : SDN PUKUL No HP : 089679910504 No Alt : - M Janji : sabtu 10 oktober  2026 Jam Pasang : Pagi / Siang Note : hubungi pelanggan jika ingin ke lokasi, terima kasih. |40951377|MYDITA"/>
    <s v="FCC"/>
    <d v="2026-08-10T11:55:15"/>
    <d v="2026-10-10T08:00:00"/>
    <m/>
    <s v="PS"/>
    <s v="PASURUAN"/>
    <s v="NO ADDON"/>
    <n v="20261009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08:00:00"/>
    <s v="2026-10-10 08:00:00|Nama PIC : SDN PUKUL No HP : 089679910504 No Alt : - M Janji : sabtu 10 oktober  2026 Jam Pasang : Pagi / Siang Note : hubungi pelanggan jika ingin ke lokasi, terima kasih. |40951377|MYDITA"/>
    <n v="2026"/>
    <n v="10"/>
    <n v="9"/>
    <d v="2026-10-09T00:00:00"/>
    <n v="-1.3333333333357587"/>
    <x v="0"/>
    <x v="18"/>
  </r>
  <r>
    <n v="822"/>
    <n v="1002627341"/>
    <n v="3"/>
    <x v="5"/>
    <n v="5"/>
    <s v="PASURUAN"/>
    <s v="PASURUAN"/>
    <s v="PSN"/>
    <s v="REG"/>
    <s v="AO"/>
    <s v="NEW SALES"/>
    <m/>
    <s v="Completed (PS)"/>
    <s v="RBS-Regional 3"/>
    <d v="2026-10-08T10:09:04"/>
    <d v="2026-10-09T23:43:48"/>
    <n v="69406330"/>
    <m/>
    <n v="152729256815"/>
    <s v="LUCKY ESPORT ARENA"/>
    <s v="ODP-PSN-FBL/22"/>
    <s v="WO066106025"/>
    <m/>
    <m/>
    <m/>
    <n v="112.9013241"/>
    <n v="-7.6461983"/>
    <s v="|MN00025|/LUCKY ESPORT ARENA/PROMO H2 HSI B2B BISNIS + NETMONK (1:1) 200MBPS 786,1RB PSB DISC 70%//fandrianto.s@gmail.com/FANDRIANTO/85235555553"/>
    <s v="Sales Force DBS"/>
    <m/>
    <m/>
    <m/>
    <m/>
    <m/>
    <m/>
    <m/>
    <m/>
    <s v="Management Janji"/>
    <s v="2026-10-10 15:00:00|Nama Pic : BP FANDRIANTO No Hp Pic : 085235555553 Jam Pemasangan : 08:00 - 12.00 Tanggal Pemasangan : SABTU 10 OKTOBER 2026 Info Tambahan : Hubungi pelanggan sebelum datang ke lokasi|40000798|MYDITA"/>
    <s v="FCC"/>
    <d v="2026-08-10T10:26:33"/>
    <d v="2026-10-10T15:00:00"/>
    <m/>
    <s v="PS"/>
    <s v="PASURUAN"/>
    <s v="NETMONK"/>
    <n v="20261009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0T15:00:00"/>
    <s v="2026-10-10 15:00:00|Nama Pic : BP FANDRIANTO No Hp Pic : 085235555553 Jam Pemasangan : 08:00 - 12.00 Tanggal Pemasangan : SABTU 10 OKTOBER 2026 Info Tambahan : Hubungi pelanggan sebelum datang ke lokasi|40000798|MYDITA"/>
    <n v="2026"/>
    <n v="10"/>
    <n v="9"/>
    <d v="2026-10-09T00:00:00"/>
    <n v="-1.625"/>
    <x v="0"/>
    <x v="18"/>
  </r>
  <r>
    <n v="823"/>
    <n v="1002626606"/>
    <n v="3"/>
    <x v="5"/>
    <n v="5"/>
    <s v="PASURUAN"/>
    <s v="PASURUAN"/>
    <s v="PSN"/>
    <s v="REG"/>
    <s v="AO"/>
    <s v="NEW SALES"/>
    <s v="1P INET"/>
    <s v="SIBEL - CREATE ORDER FAIL"/>
    <s v="RBS-Regional 3"/>
    <d v="2026-10-07T15:39:21"/>
    <d v="2026-10-08T15:37:18"/>
    <n v="69406020"/>
    <m/>
    <n v="152729256959"/>
    <s v="PT Kharisma Samudera Indonesia"/>
    <s v="ODP-PSN-FA/11 FA/D01/11.01"/>
    <s v="WO065953055"/>
    <m/>
    <m/>
    <m/>
    <n v="112.812544"/>
    <n v="-7.6266809999999996"/>
    <s v="|MC80156|MYIA-075787076801/POI/ainun harisma/085186681629/aharisma.kbi@gmail.com"/>
    <s v="MYIB_ASSISTANT"/>
    <m/>
    <m/>
    <m/>
    <m/>
    <m/>
    <m/>
    <m/>
    <m/>
    <s v="Management Janji"/>
    <s v="2026-10-08 15:00:00 | Tanggal pemasangan: 08/10/2026 Jam pemasangan : pagi / siang Info Tambahan : Hubungi pelanggan dulu sebelum ke lokasi. terima kasih"/>
    <s v="FCC"/>
    <d v="2026-07-10T15:55:12"/>
    <d v="2026-10-08T15:00:00"/>
    <m/>
    <s v="INPROGRESS_SC"/>
    <s v="PASURUAN"/>
    <s v="NO ADDON"/>
    <m/>
    <s v="Error invoking service 'EAI Siebel Adapter', method 'Upsert' at step 'Upsert CA BA SA'.(SBL-BPR-00162) -- Cannot perform 'Upd"/>
    <s v="HSI Bisnis Promo Hari Pelanggan Nasional PSB 70% - 100 Mbps"/>
    <s v="INDIBIZ"/>
    <m/>
    <m/>
    <d v="2026-10-08T15:00:00"/>
    <s v="2026-10-08 15:00:00 | Tanggal pemasangan: 08/10/2026 Jam pemasangan : pagi / siang Info Tambahan : Hubungi pelanggan dulu sebelum ke lokasi. terima kasih"/>
    <m/>
    <m/>
    <m/>
    <e v="#NUM!"/>
    <e v="#NUM!"/>
    <x v="1"/>
    <x v="18"/>
  </r>
  <r>
    <n v="824"/>
    <n v="1002627742"/>
    <n v="3"/>
    <x v="5"/>
    <n v="5"/>
    <s v="SIDOARJO"/>
    <s v="INNER - JATIM TIMUR"/>
    <s v="TUN"/>
    <s v="REG"/>
    <s v="AO"/>
    <s v="NEW SALES"/>
    <m/>
    <s v="Completed (PS)"/>
    <s v="RBS-Regional 3"/>
    <d v="2026-10-08T13:48:17"/>
    <d v="2026-10-09T13:03:05"/>
    <n v="69406511"/>
    <m/>
    <n v="152327226840"/>
    <s v="DALWA MART TULANGAN"/>
    <s v="ODP-TUN-FX/26"/>
    <s v="WO066019895"/>
    <m/>
    <m/>
    <m/>
    <n v="112.64967262744899"/>
    <n v="-7.4692913321637402"/>
    <s v="|MN02627|/DALWA MART TULANGAN/PROMO H2 HSI B2B BASIC + OCA (1:2) 50MBPS 310,5RB PSB DISC 70%//suhadiefendi@gmail.com/YUDI ARIFIN/8113334114"/>
    <s v="Sales Force DBS"/>
    <m/>
    <m/>
    <m/>
    <m/>
    <m/>
    <m/>
    <m/>
    <m/>
    <s v="Management Janji"/>
    <s v="2026-10-09 15:00:00|Nama Pic : DALWA MART TULANGAN No Hp Pic : 08113334114 No alt : - Jam Pemasangan : pagi  Tanggal Pemasangan : 9 Oktober 2026|40961350|MYDITA"/>
    <s v="FCC"/>
    <d v="2026-08-10T14:10:33"/>
    <d v="2026-10-09T15:00:00"/>
    <m/>
    <s v="PS"/>
    <s v="TULANGAN"/>
    <s v="OCA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15:00:00"/>
    <s v="2026-10-09 15:00:00|Nama Pic : DALWA MART TULANGAN No Hp Pic : 08113334114 No alt : - Jam Pemasangan : pagi  Tanggal Pemasangan : 9 Oktober 2026|40961350|MYDITA"/>
    <n v="2026"/>
    <n v="10"/>
    <n v="9"/>
    <d v="2026-10-09T00:00:00"/>
    <n v="-0.625"/>
    <x v="0"/>
    <x v="17"/>
  </r>
  <r>
    <n v="825"/>
    <n v="1002636462"/>
    <n v="3"/>
    <x v="5"/>
    <n v="5"/>
    <s v="SIDOARJO"/>
    <s v="INNER - JATIM TIMUR"/>
    <s v="TUN"/>
    <s v="REG"/>
    <s v="AO"/>
    <s v="NEW SALES"/>
    <s v="1P INET"/>
    <s v="Completed (PS)"/>
    <s v="RBS-Regional 3"/>
    <d v="2026-10-14T11:10:39"/>
    <d v="2026-10-15T12:47:52"/>
    <n v="69409993"/>
    <m/>
    <n v="152327226877"/>
    <s v="ERABLUE KEPADANGAN"/>
    <s v="ODP-TUN-FB/09 FB/D03/01.09"/>
    <s v="WO066390319"/>
    <m/>
    <m/>
    <m/>
    <n v="112.65106900000001"/>
    <n v="-7.4782859999999998"/>
    <s v="|MN00843|MYIA-022806947117/POI/HASBIBINTARO SHIDDIQ/081249549394/nextperdanaone@gmail.com"/>
    <s v="MYIB_ASSISTANT"/>
    <m/>
    <m/>
    <m/>
    <m/>
    <m/>
    <m/>
    <m/>
    <m/>
    <s v="Management Janji"/>
    <s v="2026-10-15 08:00:00 | Nama PIC : ERABLUE KEPADANGAN No HP : 081249549394 Alt :  M Janji : 15/10/2026 Jam Pasang : 08.00 - 13:00  NoteÃ‚Â :  hubungi terlebih dahulu sebelum kelokasi"/>
    <s v="FCC"/>
    <s v="14-10-2026 11:39:56"/>
    <d v="2026-10-15T08:00:00"/>
    <m/>
    <s v="PS"/>
    <s v="TULANGAN"/>
    <s v="NO ADDON"/>
    <n v="20261015"/>
    <s v="Completed"/>
    <s v="HSI Bisnis PSB 70% - 50 Mbps"/>
    <s v="INDIBIZ"/>
    <m/>
    <m/>
    <d v="2026-10-15T08:00:00"/>
    <s v="2026-10-15 08:00:00 | Nama PIC : ERABLUE KEPADANGAN No HP : 081249549394 Alt :  M Janji : 15/10/2026 Jam Pasang : 08.00 - 13:00  NoteÃ‚Â :  hubungi terlebih dahulu sebelum kelokasi"/>
    <n v="2026"/>
    <n v="10"/>
    <n v="15"/>
    <d v="2026-10-15T00:00:00"/>
    <n v="-0.33333333333575865"/>
    <x v="0"/>
    <x v="17"/>
  </r>
  <r>
    <n v="826"/>
    <n v="1002630428"/>
    <n v="3"/>
    <x v="5"/>
    <n v="5"/>
    <s v="SIDOARJO"/>
    <s v="INNER - JATIM TIMUR"/>
    <s v="TUN"/>
    <s v="REG"/>
    <s v="AO"/>
    <s v="NEW SALES"/>
    <m/>
    <s v="CANCEL COMPLETED"/>
    <s v="RBS-Regional 3"/>
    <d v="2026-10-09T17:00:18"/>
    <d v="2026-10-12T23:20:17"/>
    <n v="69407626"/>
    <m/>
    <n v="152327226596"/>
    <s v="MI DARUSSALAM PEJANGKUNGAN"/>
    <s v="ODP-TUN-FAK/003"/>
    <s v="WO066137494"/>
    <m/>
    <m/>
    <m/>
    <n v="112.7178614"/>
    <n v="-7.4460407999999996"/>
    <s v="|MN00370|/MI DARUSSALAM PEJANGKUNGAN /WINBACK 2.0 HSI B2B (1:1) 50MBPS 355RB PSB DISC 70%//misdarussalam.prambon@gmail.com/MOHAMMAD ABU KHOIR/85648270944"/>
    <s v="Sales Force DBS"/>
    <m/>
    <m/>
    <m/>
    <m/>
    <m/>
    <m/>
    <m/>
    <m/>
    <s v="Management Janji"/>
    <s v="2026-10-11 08:00:00|Nama PIC : bapak abu No HP : 085648270944 Alt :  M Janji : (MINGGU/11/OKTOBER/2026) jam Pasang : 09:00 Note : hubungi pelanggan jika ingin kelokasi|40961371|MYDITA"/>
    <s v="FCC"/>
    <d v="2026-09-10T17:25:25"/>
    <d v="2026-10-11T08:00:00"/>
    <m/>
    <s v="CANCEL"/>
    <s v="TULANGAN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Cancel Completed"/>
    <d v="2026-10-11T08:00:00"/>
    <s v="2026-10-11 08:00:00|Nama PIC : bapak abu No HP : 085648270944 Alt :  M Janji : (MINGGU/11/OKTOBER/2026) jam Pasang : 09:00 Note : hubungi pelanggan jika ingin kelokasi|40961371|MYDITA"/>
    <m/>
    <m/>
    <m/>
    <e v="#NUM!"/>
    <e v="#NUM!"/>
    <x v="1"/>
    <x v="17"/>
  </r>
  <r>
    <n v="827"/>
    <n v="1002630392"/>
    <n v="3"/>
    <x v="5"/>
    <n v="5"/>
    <s v="SIDOARJO"/>
    <s v="INNER - JATIM TIMUR"/>
    <s v="GDA"/>
    <s v="REG"/>
    <s v="AO"/>
    <s v="NEW SALES"/>
    <m/>
    <s v="Completed (PS)"/>
    <s v="RBS-Regional 3"/>
    <d v="2026-10-09T16:43:31"/>
    <d v="2026-10-10T14:16:57"/>
    <n v="69407619"/>
    <m/>
    <n v="152317262353"/>
    <s v="FOTO COPY PRIONO"/>
    <s v="ODP-GDA-FBL/048"/>
    <s v="WO066140609"/>
    <m/>
    <m/>
    <m/>
    <n v="112.75944920000001"/>
    <n v="-7.3874607000000001"/>
    <s v="|MN02620|/FOTO COPY, ATK &amp; JASA PROGRAM/WINBACK 2.0 HSI B2B (1:1) 100MBPS 535RB PSB DISC 70%//Priono.atk@gmail.com/PRIONO, SH/82334646089"/>
    <s v="Sales Force DBS"/>
    <m/>
    <m/>
    <m/>
    <m/>
    <m/>
    <m/>
    <m/>
    <m/>
    <s v="Management Janji"/>
    <s v="2026-10-11 08:00:00|Tanggal : 11 Oktober 2026 Jam : pagi  Hubungi pelanggan sebelum ke lokasi  |40900827|MYDITA"/>
    <s v="FCC"/>
    <d v="2026-09-10T17:25:25"/>
    <d v="2026-10-11T08:00:00"/>
    <m/>
    <s v="PS"/>
    <s v="GEDANGAN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1T08:00:00"/>
    <s v="2026-10-11 08:00:00|Tanggal : 11 Oktober 2026 Jam : pagi  Hubungi pelanggan sebelum ke lokasi  |40900827|MYDITA"/>
    <n v="2026"/>
    <n v="10"/>
    <n v="10"/>
    <d v="2026-10-10T00:00:00"/>
    <n v="-1.3333333333357587"/>
    <x v="0"/>
    <x v="17"/>
  </r>
  <r>
    <n v="828"/>
    <n v="1002629504"/>
    <n v="3"/>
    <x v="5"/>
    <n v="5"/>
    <s v="SIDOARJO"/>
    <s v="INNER - JATIM TIMUR"/>
    <s v="GDA"/>
    <s v="REG"/>
    <s v="AO"/>
    <s v="NEW SALES"/>
    <s v="1P INET"/>
    <s v="Completed (PS)"/>
    <s v="RBS-Regional 3"/>
    <d v="2026-10-09T11:39:39"/>
    <d v="2026-10-09T16:22:45"/>
    <n v="69407257"/>
    <m/>
    <n v="152317262069"/>
    <s v="WARKOP TANIA"/>
    <s v="ODP-GDA-FE/33 FE/D05/33.01"/>
    <s v="WO066079342"/>
    <m/>
    <m/>
    <m/>
    <n v="112.74399016052401"/>
    <n v="-7.3860818949593403"/>
    <s v="MD|MYDB-20261009270521|DN00001/MN00500|WARKOP TANIA|085795570611"/>
    <s v="MYDIGIBIZPARTNER"/>
    <m/>
    <m/>
    <m/>
    <m/>
    <m/>
    <m/>
    <m/>
    <m/>
    <s v="Management Janji"/>
    <s v="2026-10-10 08:00:00 | M Janji : (10/10/2026) jam Pasang : 09:00 Note : hubungi pelanggan jika ingin kelokasi  "/>
    <s v="FCC"/>
    <d v="2026-09-10T11:55:13"/>
    <d v="2026-10-10T08:00:00"/>
    <m/>
    <s v="PS"/>
    <s v="GEDANGAN"/>
    <s v="NO ADDON"/>
    <n v="20261009"/>
    <s v="Completed"/>
    <s v="HSI Bisnis Promo Hari Pelanggan Nasional PSB 70% - 50 Mbps"/>
    <s v="INDIBIZ"/>
    <m/>
    <m/>
    <d v="2026-10-10T08:00:00"/>
    <s v="2026-10-10 08:00:00 | M Janji : (10/10/2026) jam Pasang : 09:00 Note : hubungi pelanggan jika ingin kelokasi  "/>
    <n v="2026"/>
    <n v="10"/>
    <n v="9"/>
    <d v="2026-10-09T00:00:00"/>
    <n v="-1.3333333333357587"/>
    <x v="0"/>
    <x v="17"/>
  </r>
  <r>
    <n v="829"/>
    <n v="1002622233"/>
    <n v="3"/>
    <x v="5"/>
    <n v="5"/>
    <s v="SIDOARJO"/>
    <s v="INNER - JATIM TIMUR"/>
    <s v="GDA"/>
    <s v="REG"/>
    <s v="AO"/>
    <s v="NEW SALES"/>
    <s v="1P INET"/>
    <s v="100 | REVOKE COMPLETED"/>
    <s v="RBS-Regional 3"/>
    <d v="2026-10-05T11:52:35"/>
    <d v="2026-10-06T17:22:57"/>
    <n v="69404266"/>
    <m/>
    <n v="152317262320"/>
    <s v="PT Prima Jaya Mandiri Makmur"/>
    <s v="ODP-GDA-FAH/05"/>
    <s v="WO065760377"/>
    <m/>
    <m/>
    <m/>
    <n v="112.7564718"/>
    <n v="-7.3898845999999896"/>
    <s v="|MC20057|MYIA-048789209668/POI/Leonardo Oetomo/081333565834/ernest@pjmm.co.id"/>
    <s v="MYIB_ASSISTANT"/>
    <m/>
    <m/>
    <m/>
    <m/>
    <m/>
    <m/>
    <m/>
    <m/>
    <s v="Management Janji"/>
    <s v="2026-10-06 08:00:00 | Jam Pemasangan : 08:00 - 12.00 Tanggal Pemasangan : SELASA 06 OKTOBER 2026 Info Tambahan : Hubungi pelanggan sebelum datang ke lokasi"/>
    <s v="FCC"/>
    <d v="2026-05-10T11:55:08"/>
    <d v="2026-10-06T08:00:00"/>
    <m/>
    <s v="REVOKE"/>
    <s v="GEDANGAN"/>
    <s v="NO ADDON"/>
    <m/>
    <s v="Revoke Completed"/>
    <s v="HSI Bisnis Promo Hari Pelanggan Nasional PSB 70% - 150 Mbps"/>
    <s v="INDIBIZ"/>
    <m/>
    <m/>
    <d v="2026-10-06T08:00:00"/>
    <s v="2026-10-06 08:00:00 | Jam Pemasangan : 08:00 - 12.00 Tanggal Pemasangan : SELASA 06 OKTOBER 2026 Info Tambahan : Hubungi pelanggan sebelum datang ke lokasi"/>
    <m/>
    <m/>
    <m/>
    <e v="#NUM!"/>
    <e v="#NUM!"/>
    <x v="1"/>
    <x v="17"/>
  </r>
  <r>
    <n v="830"/>
    <n v="1002620780"/>
    <n v="3"/>
    <x v="5"/>
    <n v="5"/>
    <s v="SIDOARJO"/>
    <s v="INNER - JATIM TIMUR"/>
    <s v="SPJ"/>
    <s v="REG"/>
    <s v="AO"/>
    <s v="NEW SALES"/>
    <s v="1P INET"/>
    <s v="Completed (PS)"/>
    <s v="RBS-Regional 3"/>
    <d v="2026-10-03T09:34:40"/>
    <d v="2026-10-04T12:51:33"/>
    <n v="69403490"/>
    <m/>
    <n v="152332253608"/>
    <s v="DEWA MOTOR KETEGAN SIDOARJO"/>
    <s v="ODP-SPJ-FBC/12 FBC/D04/12.01"/>
    <s v="WO065628799"/>
    <m/>
    <m/>
    <m/>
    <n v="112.7016709"/>
    <n v="-7.3463174999999996"/>
    <s v="|MN01984|MYIA-055116925234/POI/TRI HENDRA/082114253919/ap.finance@dewamotor.com"/>
    <s v="MYIB_ASSISTANT"/>
    <m/>
    <m/>
    <m/>
    <m/>
    <m/>
    <m/>
    <m/>
    <m/>
    <s v="Management Janji"/>
    <s v="2026-10-04 08:00:00 | Jam pemasangan : 12.00 Info Tambahan : Hubungi pelanggan dulu sebelum ke lokasi terimakasih  "/>
    <s v="FCC"/>
    <d v="2026-03-10T09:40:05"/>
    <d v="2026-10-04T08:00:00"/>
    <m/>
    <s v="PS"/>
    <s v="SEPANJANG"/>
    <s v="NO ADDON"/>
    <n v="20261004"/>
    <s v="Completed"/>
    <s v="HSI Bisnis Basic Promo Hari Pelanggan Nasional PSB 70% - 50 Mbps"/>
    <s v="INDIBIZ"/>
    <m/>
    <m/>
    <d v="2026-10-04T08:00:00"/>
    <s v="2026-10-04 08:00:00 | Jam pemasangan : 12.00 Info Tambahan : Hubungi pelanggan dulu sebelum ke lokasi terimakasih  "/>
    <n v="2026"/>
    <n v="10"/>
    <n v="4"/>
    <d v="2026-10-04T00:00:00"/>
    <n v="-0.33333333333575865"/>
    <x v="0"/>
    <x v="17"/>
  </r>
  <r>
    <n v="831"/>
    <n v="1002627680"/>
    <n v="3"/>
    <x v="5"/>
    <n v="5"/>
    <s v="SIDOARJO"/>
    <s v="INNER - JATIM TIMUR"/>
    <s v="SPJ"/>
    <s v="REG"/>
    <s v="AO"/>
    <s v="NEW SALES"/>
    <m/>
    <s v="Completed (PS)"/>
    <s v="RBS-Regional 3"/>
    <d v="2026-10-08T13:22:30"/>
    <d v="2026-10-09T15:14:16"/>
    <n v="69406492"/>
    <m/>
    <n v="152332253693"/>
    <s v="DALWA MART MASANGAN KULON"/>
    <s v="ODP-SPJ-FAG/52"/>
    <s v="WO066067403"/>
    <m/>
    <m/>
    <m/>
    <n v="112.68561529999999"/>
    <n v="-7.3831490000000004"/>
    <s v="|MN02627|/DALWA MART MASANGAN KULON/PROMO H2 HSI B2B BASIC + OCA (1:2) 50MBPS 310,5RB PSB DISC 70%//suhadiefendi@gmail.com/YUDI ARIFIN/8113334114"/>
    <s v="Sales Force DBS"/>
    <m/>
    <m/>
    <m/>
    <m/>
    <m/>
    <m/>
    <m/>
    <m/>
    <s v="Management Janji"/>
    <s v="2026-10-10 08:00:00|Tanggal: 10/10/2026 Jam Pasang: 08.00 - 12.00 Note: Hubungi sebelum ke lokasi, terimakasih.  Tinggal aktivasi |40931149|MYDITA"/>
    <s v="FCC"/>
    <d v="2026-08-10T13:40:32"/>
    <d v="2026-10-10T08:00:00"/>
    <m/>
    <s v="PS"/>
    <s v="SEPANJANG"/>
    <s v="OCA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Tanggal: 10/10/2026 Jam Pasang: 08.00 - 12.00 Note: Hubungi sebelum ke lokasi, terimakasih.  Tinggal aktivasi |40931149|MYDITA"/>
    <n v="2026"/>
    <n v="10"/>
    <n v="9"/>
    <d v="2026-10-09T00:00:00"/>
    <n v="-1.3333333333357587"/>
    <x v="0"/>
    <x v="17"/>
  </r>
  <r>
    <n v="832"/>
    <n v="1002624432"/>
    <n v="3"/>
    <x v="3"/>
    <n v="5"/>
    <s v="SBY SELATAN"/>
    <s v="KETINTANG"/>
    <s v="WRU"/>
    <s v="REG"/>
    <s v="AO"/>
    <s v="NEW SALES"/>
    <s v="1P INET"/>
    <s v="Completed (PS)"/>
    <s v="RBS-Regional 3"/>
    <d v="2026-10-06T13:53:40"/>
    <d v="2026-10-07T15:12:07"/>
    <n v="69405085"/>
    <m/>
    <n v="152302238421"/>
    <s v="Novia Musik"/>
    <s v="ODP-WR1-FCW/29 FCW/D03/29.01"/>
    <s v="WO065859788"/>
    <m/>
    <m/>
    <m/>
    <n v="112.7065977"/>
    <n v="-7.3758572999999998"/>
    <s v="MD|MYDB-20261006270355|DN00001/MN01572|Novia Musik|082338214449"/>
    <s v="MYDIGIBIZPARTNER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4:25:39"/>
    <d v="2026-10-07T11:00:00"/>
    <m/>
    <s v="PS"/>
    <s v="WARU INJOKO"/>
    <s v="OCA"/>
    <n v="20261007"/>
    <s v="Completed"/>
    <s v="HSI Bisnis Bundling OCA Breach Checker Promo H2 2026 PSB 70% - 50 Mbps"/>
    <s v="INDIBIZ"/>
    <m/>
    <m/>
    <d v="2026-10-07T11:00:00"/>
    <s v="2026-10-07 11:00:00 | Tanggal pemasangan : 07 OKTOBER 2026 Jam pemasangan : pagi/siang Info Tambahan : Hubungi pelanggan dulu sebelum ke lokasi terima kasih"/>
    <n v="2026"/>
    <n v="10"/>
    <n v="7"/>
    <d v="2026-10-07T00:00:00"/>
    <n v="-0.45833333333575865"/>
    <x v="0"/>
    <x v="14"/>
  </r>
  <r>
    <n v="833"/>
    <n v="1002634816"/>
    <n v="3"/>
    <x v="3"/>
    <n v="5"/>
    <s v="SBY SELATAN"/>
    <s v="KETINTANG"/>
    <s v="WRU"/>
    <s v="REG"/>
    <s v="AO"/>
    <s v="NEW SALES"/>
    <s v="1P INET"/>
    <s v="Completed (PS)"/>
    <s v="RBS-Regional 3"/>
    <d v="2026-10-13T11:58:39"/>
    <d v="2026-10-14T16:40:43"/>
    <n v="69409291"/>
    <m/>
    <n v="152302238514"/>
    <s v="Puskesmas Medaeng"/>
    <s v="ODP-WR1-FEV/70 FEV/D03/70.01"/>
    <s v="WO066323487"/>
    <m/>
    <m/>
    <m/>
    <n v="112.7202343"/>
    <n v="-7.3562684999999997"/>
    <s v="|MC20057|MYIA-079269221607/POI/Dr. Novi Wiria Pridayanti/081332003343/puskesmas.medaeng@gmail.com"/>
    <s v="MYIB_ASSISTANT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2:10:23"/>
    <d v="2026-10-14T11:00:00"/>
    <m/>
    <s v="PS"/>
    <s v="WARU INJOKO"/>
    <s v="NO ADDON"/>
    <n v="20261014"/>
    <s v="Completed"/>
    <s v="HSI Bisnis Promo Hari Pelanggan Nasional PSB 70% - 200 Mbps"/>
    <s v="INDIBIZ"/>
    <m/>
    <m/>
    <d v="2026-10-14T11:00:00"/>
    <s v="2026-10-14 11:00:00 | Tanggal pemasangan : 14 OKTOBER 2026 Jam pemasangan : pagi/siang Info Tambahan : Hubungi pelanggan dulu sebelum ke lokasi terima kasih"/>
    <n v="2026"/>
    <n v="10"/>
    <n v="14"/>
    <d v="2026-10-14T00:00:00"/>
    <n v="-0.45833333333575865"/>
    <x v="0"/>
    <x v="14"/>
  </r>
  <r>
    <n v="834"/>
    <n v="1002620339"/>
    <n v="3"/>
    <x v="3"/>
    <n v="5"/>
    <s v="SBY SELATAN"/>
    <s v="KETINTANG"/>
    <s v="WRU"/>
    <s v="REG"/>
    <s v="AO"/>
    <s v="NEW SALES"/>
    <m/>
    <s v="100 | REVOKE COMPLETED"/>
    <s v="RBS-Regional 3"/>
    <d v="2026-10-02T15:52:10"/>
    <d v="2026-10-06T10:35:40"/>
    <n v="69403286"/>
    <m/>
    <n v="152302238362"/>
    <s v="ASPIRE GRUP INDONESIA"/>
    <s v="ODP-WR1-FHW/71"/>
    <s v="WO065636828"/>
    <m/>
    <m/>
    <m/>
    <n v="112.727108001708"/>
    <n v="-7.3756288204415803"/>
    <s v="|MN02394|/ASPIRE GRUP INDONESIA /BUDI/081387966677/hrdga.aspiregroupindonesia@gmail.com/HSI Bisnis Promo HUT Telkom (1:1) 75 Mbps (Rp 415.000) PSB Rp 150.000"/>
    <s v="Sales Force DBS"/>
    <m/>
    <m/>
    <m/>
    <m/>
    <m/>
    <m/>
    <m/>
    <m/>
    <s v="Management Janji"/>
    <s v="2026-10-04 08:00:00|Jam pemasangan : 12.00 Info Tambahan : Hubungi pelanggan dulu sebelum ke lokasi terimakasih  |40951381|MYDITA"/>
    <s v="FCC"/>
    <d v="2026-02-10T15:55:26"/>
    <d v="2026-10-04T08:00:00"/>
    <s v="Kendala Teknik"/>
    <s v="REVOKE"/>
    <s v="WARU INJOKO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4T08:00:00"/>
    <s v="2026-10-04 08:00:00|Jam pemasangan : 12.00 Info Tambahan : Hubungi pelanggan dulu sebelum ke lokasi terimakasih  |40951381|MYDITA"/>
    <m/>
    <m/>
    <m/>
    <e v="#NUM!"/>
    <e v="#NUM!"/>
    <x v="1"/>
    <x v="14"/>
  </r>
  <r>
    <n v="835"/>
    <n v="1002620404"/>
    <n v="3"/>
    <x v="3"/>
    <n v="5"/>
    <s v="SBY SELATAN"/>
    <s v="KETINTANG"/>
    <s v="WRU"/>
    <s v="REG"/>
    <s v="AO"/>
    <s v="NEW SALES"/>
    <m/>
    <s v="100 | REVOKE COMPLETED"/>
    <s v="RBS-Regional 3"/>
    <d v="2026-10-02T16:14:34"/>
    <d v="2026-10-05T13:50:11"/>
    <n v="69403281"/>
    <m/>
    <n v="152302238363"/>
    <s v="ASPIRE GRUP INDONESIA"/>
    <s v="ODP-WR1-FGL/47"/>
    <s v="WO065636657"/>
    <m/>
    <m/>
    <m/>
    <n v="112.727266741275"/>
    <n v="-7.3755729601013602"/>
    <s v="|MN02394|/ASPIRE GRUP INDONESIA/HSI Bisnis Promo HUT Telkom (1:1) 75 Mbps (Rp 415.000) PSB Rp 150.000/081387966677/hrdga.aspiregroupindonesia@gmail.com/BUDI/Pergudangan Tiga Permata Logistik, no E1, Jl Raya Aloha KM 15 Sidoarjo "/>
    <s v="Sales Force DBS"/>
    <m/>
    <m/>
    <m/>
    <m/>
    <m/>
    <m/>
    <m/>
    <m/>
    <s v="Management Janji"/>
    <s v="2026-10-04 08:00:00|Jam pemasangan : 12.00 Info Tambahan : Hubungi pelanggan dulu sebelum ke lokasi terimakasih  |40951381|MYDITA"/>
    <s v="FCC"/>
    <d v="2026-02-10T16:25:45"/>
    <d v="2026-10-04T08:00:00"/>
    <s v="Kendala Teknik"/>
    <s v="REVOKE"/>
    <s v="WARU INJOKO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4T08:00:00"/>
    <s v="2026-10-04 08:00:00|Jam pemasangan : 12.00 Info Tambahan : Hubungi pelanggan dulu sebelum ke lokasi terimakasih  |40951381|MYDITA"/>
    <m/>
    <m/>
    <m/>
    <e v="#NUM!"/>
    <e v="#NUM!"/>
    <x v="1"/>
    <x v="14"/>
  </r>
  <r>
    <n v="836"/>
    <n v="1002630631"/>
    <n v="3"/>
    <x v="3"/>
    <n v="5"/>
    <s v="SBY SELATAN"/>
    <s v="KETINTANG"/>
    <s v="WRU"/>
    <s v="REG"/>
    <s v="AO"/>
    <s v="NEW SALES"/>
    <m/>
    <s v="100 | REVOKE COMPLETED"/>
    <s v="RBS-Regional 3"/>
    <d v="2026-10-10T09:03:19"/>
    <d v="2026-10-14T09:15:28"/>
    <n v="69407717"/>
    <m/>
    <n v="152302238470"/>
    <s v="PT. Bangun Informasi Teknologi"/>
    <s v="ODP-WR1-FEW/73"/>
    <s v="WO066153352"/>
    <m/>
    <m/>
    <m/>
    <n v="112.72472930000001"/>
    <n v="-7.3508505"/>
    <s v="|MN02332|/PT. Bangun Informasi Teknologi/REYHANSYAH/087778113956/billing@bnteknologi.com/HSI Bisnis Promo HUT Telkom (1:1) 50 Mbps (Rp 355.000) PSB Rp 150.000"/>
    <s v="Sales Force DBS"/>
    <m/>
    <m/>
    <m/>
    <m/>
    <m/>
    <m/>
    <m/>
    <m/>
    <s v="Management Janji"/>
    <s v="2026-10-12 08:00:00|Nama : BP SANDI (IT) No Hp : 087778113956 No Hp Alternatif :  Tanggal : 12 Oktober 2026 Interval : PAGI  Note : Mohon hubungi pelanggan terlebih dahulu |40900827|MYDITA"/>
    <s v="FCC"/>
    <d v="2026-10-10T09:40:08"/>
    <d v="2026-10-12T08:00:00"/>
    <s v="Kendala Pelanggan"/>
    <s v="REVOKE"/>
    <s v="WARU INJOKO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2T08:00:00"/>
    <s v="2026-10-12 08:00:00|Nama : BP SANDI (IT) No Hp : 087778113956 No Hp Alternatif :  Tanggal : 12 Oktober 2026 Interval : PAGI  Note : Mohon hubungi pelanggan terlebih dahulu |40900827|MYDITA"/>
    <m/>
    <m/>
    <m/>
    <e v="#NUM!"/>
    <e v="#NUM!"/>
    <x v="1"/>
    <x v="14"/>
  </r>
  <r>
    <n v="837"/>
    <n v="1002633079"/>
    <n v="3"/>
    <x v="3"/>
    <n v="5"/>
    <s v="SBY SELATAN"/>
    <s v="KETINTANG"/>
    <s v="WRU"/>
    <s v="REG"/>
    <s v="AO"/>
    <s v="NEW SALES"/>
    <m/>
    <s v="CC - HD1A - INPROGRESS UNCONTACTED"/>
    <s v="RBS-Regional 3"/>
    <d v="2026-10-12T14:09:10"/>
    <d v="2026-10-15T14:56:39"/>
    <n v="69408686"/>
    <m/>
    <n v="152302238502"/>
    <s v="Badan cahaya lestari permai abadi"/>
    <s v="ODP-WR1-FGV/40"/>
    <m/>
    <m/>
    <m/>
    <m/>
    <n v="112.72916789999999"/>
    <n v="-7.3851940000000003"/>
    <s v="|MN02446|/Badan cahaya lestari permai abadi/Yuwiko pradana huda/087743061865/ferdi@valentinogreas.com/HSI Basic Promo HUT Telkom (1:2) 200 Mbps (Rp 675.000) PSB Rp 150.000"/>
    <s v="Sales Force DBS"/>
    <m/>
    <m/>
    <m/>
    <m/>
    <m/>
    <m/>
    <m/>
    <m/>
    <m/>
    <m/>
    <m/>
    <d v="2026-12-10T14:10:16"/>
    <m/>
    <m/>
    <s v="FCC"/>
    <s v="WARU INJOKO"/>
    <s v="NO ADDON"/>
    <m/>
    <s v="UNCONTACTED : Mail Box - Memo Muhammad Fauzan Fidhianta 4096137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14"/>
  </r>
  <r>
    <n v="838"/>
    <n v="1002617383"/>
    <n v="3"/>
    <x v="3"/>
    <n v="5"/>
    <s v="SBY SELATAN"/>
    <s v="KETINTANG"/>
    <s v="TPO"/>
    <s v="REG"/>
    <s v="AO"/>
    <s v="NEW SALES"/>
    <s v="1P INET"/>
    <s v="Completed (PS)"/>
    <s v="RBS-Regional 3"/>
    <d v="2026-10-01T10:35:40"/>
    <d v="2026-10-06T14:53:10"/>
    <n v="69402176"/>
    <m/>
    <n v="152305231385"/>
    <s v="CV GALAXY MULIA CAHAYA"/>
    <s v="ODP-TPO-FCT/18 FCT/D01/18.01"/>
    <s v="WO065470141"/>
    <m/>
    <m/>
    <m/>
    <n v="112.78666440000001"/>
    <n v="-7.3539735999999998"/>
    <s v="MD|MYDB-20261001270091|DN00001/MN00884|CV GALAXY MULIA CAHAYA|085870323525"/>
    <s v="MYDIGIBIZPARTNER"/>
    <m/>
    <m/>
    <m/>
    <m/>
    <m/>
    <m/>
    <m/>
    <m/>
    <s v="Management Janji"/>
    <s v="2026-10-02 08:00:00 | Jam pemasangan : 12.00 Info Tambahan : Hubungi pelanggan dulu sebelum ke lokasi terimakasih  "/>
    <s v="FCC"/>
    <d v="2026-01-10T10:40:21"/>
    <d v="2026-10-02T08:00:00"/>
    <s v="Kendala Pelanggan"/>
    <s v="PS"/>
    <s v="TROPODO"/>
    <s v="NO ADDON"/>
    <n v="20261006"/>
    <s v="Completed"/>
    <s v="HSI Bisnis Promo Hari Pelanggan Nasional PSB 70% - 300 Mbps"/>
    <s v="INDIBIZ"/>
    <m/>
    <m/>
    <d v="2026-10-02T08:00:00"/>
    <s v="2026-10-02 08:00:00 | Jam pemasangan : 12.00 Info Tambahan : Hubungi pelanggan dulu sebelum ke lokasi terimakasih  "/>
    <n v="2026"/>
    <n v="10"/>
    <n v="6"/>
    <d v="2026-10-06T00:00:00"/>
    <n v="3.6666666666642413"/>
    <x v="2"/>
    <x v="14"/>
  </r>
  <r>
    <n v="839"/>
    <n v="1002617708"/>
    <n v="3"/>
    <x v="3"/>
    <n v="5"/>
    <s v="SBY SELATAN"/>
    <s v="KETINTANG"/>
    <s v="TPO"/>
    <s v="REG"/>
    <s v="AO"/>
    <s v="NEW SALES"/>
    <m/>
    <s v="Completed (PS)"/>
    <s v="RBS-Regional 3"/>
    <d v="2026-10-01T12:16:02"/>
    <d v="2026-10-01T17:22:30"/>
    <n v="69401010"/>
    <m/>
    <n v="152305231383"/>
    <s v="cafe BIOLA"/>
    <s v="ODP-TPO-FCC/24"/>
    <s v="WO065483847"/>
    <m/>
    <m/>
    <m/>
    <n v="112.7634"/>
    <n v="-7.3680000000000003"/>
    <s v="MD|MYDB-20260929269959|DN00001/MN00459|cafe BIOLA|082264149593"/>
    <s v="MYDIGIBIZPARTNER"/>
    <m/>
    <m/>
    <m/>
    <m/>
    <m/>
    <m/>
    <m/>
    <m/>
    <s v="Management Janji"/>
    <s v="2026-09-30 15:00:00 | Jam pemasangan : 12.00  Info Tambahan : Hubungi pelanggan dulu sebelum ke lokasi  terimakasih   "/>
    <s v="FCC"/>
    <d v="2026-01-10T12:25:17"/>
    <m/>
    <m/>
    <s v="PS"/>
    <s v="TROPODO"/>
    <s v="OCA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1T07:00:00"/>
    <s v="2026-09-30 15:00:00 | Jam pemasangan : 12.00  Info Tambahan : Hubungi pelanggan dulu sebelum ke lokasi  terimakasih   "/>
    <n v="2026"/>
    <n v="10"/>
    <n v="1"/>
    <d v="2026-10-01T00:00:00"/>
    <n v="-0.29166666666424135"/>
    <x v="0"/>
    <x v="14"/>
  </r>
  <r>
    <n v="840"/>
    <n v="1002623807"/>
    <n v="3"/>
    <x v="3"/>
    <n v="5"/>
    <s v="SBY SELATAN"/>
    <s v="KETINTANG"/>
    <s v="TPO"/>
    <s v="REG"/>
    <s v="AO"/>
    <s v="NEW SALES"/>
    <s v="1P INET"/>
    <s v="Completed (PS)"/>
    <s v="RBS-Regional 3"/>
    <d v="2026-10-06T10:23:40"/>
    <d v="2026-10-07T19:34:29"/>
    <n v="69404783"/>
    <m/>
    <n v="152305231446"/>
    <s v="PT. Swadharma Sarana informatika"/>
    <s v="ODP-TPO-FDL/32 FDL/D04/32.01"/>
    <s v="WO065834524"/>
    <m/>
    <m/>
    <m/>
    <n v="112.7627882"/>
    <n v="-7.3788168999999897"/>
    <s v="|MN02627|MYIA-009011758518/POI/ERA YUDHA PRAYITNO/081515234874/sksda_k@yahoo.com"/>
    <s v="MYIB_ASSISTANT"/>
    <m/>
    <m/>
    <m/>
    <m/>
    <m/>
    <m/>
    <m/>
    <m/>
    <s v="Management Janji"/>
    <s v="2026-10-07 08:00:00 | Nama :YUDHA No HP :081515234874 No Alternatif : M Janji : 07/10/2026 Jam Pasang : Pagi NoteÃ‚Â :  Hubungi terlebih dahulu sebelum ke lokasi"/>
    <s v="FCC"/>
    <d v="2026-06-10T10:24:53"/>
    <d v="2026-10-07T08:00:00"/>
    <m/>
    <s v="PS"/>
    <s v="TROPODO"/>
    <s v="NETMONK"/>
    <n v="20261007"/>
    <s v="Completed"/>
    <s v="HSI Bisnis Bundling Netmonk PSB 70% Promo - 150 Mbps"/>
    <s v="INDIBIZ"/>
    <m/>
    <m/>
    <d v="2026-10-07T08:00:00"/>
    <s v="2026-10-07 08:00:00 | Nama :YUDHA No HP :081515234874 No Alternatif : M Janji : 07/10/2026 Jam Pasang : Pagi NoteÃ‚Â :  Hubungi terlebih dahulu sebelum ke lokasi"/>
    <n v="2026"/>
    <n v="10"/>
    <n v="7"/>
    <d v="2026-10-07T00:00:00"/>
    <n v="-0.33333333333575865"/>
    <x v="0"/>
    <x v="14"/>
  </r>
  <r>
    <n v="841"/>
    <n v="1002626947"/>
    <n v="3"/>
    <x v="3"/>
    <n v="5"/>
    <s v="SBY SELATAN"/>
    <s v="KETINTANG"/>
    <s v="TPO"/>
    <s v="REG"/>
    <s v="AO"/>
    <s v="NEW SALES"/>
    <s v="1P INET"/>
    <s v="Completed (PS)"/>
    <s v="RBS-Regional 3"/>
    <d v="2026-10-07T19:34:40"/>
    <d v="2026-10-10T11:33:23"/>
    <n v="69406173"/>
    <m/>
    <n v="152305231464"/>
    <s v="TANG KOPI"/>
    <s v="ODP-TPO-FCW/13 FCW/D04/13.01"/>
    <s v="WO065971715"/>
    <m/>
    <m/>
    <m/>
    <n v="112.764503"/>
    <n v="-7.3438768999999997"/>
    <s v="|MN00458|MYIA-039678895103/POI/Hakim/+6287850650006/mr.lukmanhakim.f@gmail.com"/>
    <s v="MYIB_ASSISTANT"/>
    <m/>
    <m/>
    <m/>
    <m/>
    <m/>
    <m/>
    <m/>
    <m/>
    <s v="Management Janji"/>
    <s v="2026-10-09 08:00:00 | Nama : BP HAKIM  No Hp : 087850650006 No Alt :  Tgl Pemasangan : 08 Oktober 2026 Interval : PAGI  Note : Hubungi pelanggan terlebih dahulu"/>
    <s v="FCC"/>
    <d v="2026-07-10T19:40:08"/>
    <d v="2026-10-09T08:00:00"/>
    <s v="Kendala Pelanggan"/>
    <s v="PS"/>
    <s v="TROPODO"/>
    <s v="OCA"/>
    <n v="20261010"/>
    <s v="Completed"/>
    <s v="HSI Bisnis Bundling OCA Breach Checker Promo H2 2026 PSB 70% - 200 Mbps"/>
    <s v="INDIBIZ"/>
    <m/>
    <m/>
    <d v="2026-10-09T08:00:00"/>
    <s v="2026-10-09 08:00:00 | Nama : BP HAKIM  No Hp : 087850650006 No Alt :  Tgl Pemasangan : 08 Oktober 2026 Interval : PAGI  Note : Hubungi pelanggan terlebih dahulu"/>
    <n v="2026"/>
    <n v="10"/>
    <n v="10"/>
    <d v="2026-10-10T00:00:00"/>
    <n v="0.66666666666424135"/>
    <x v="0"/>
    <x v="14"/>
  </r>
  <r>
    <n v="842"/>
    <n v="1002625964"/>
    <n v="3"/>
    <x v="3"/>
    <n v="5"/>
    <s v="SBY SELATAN"/>
    <s v="KETINTANG"/>
    <s v="TPO"/>
    <s v="REG"/>
    <s v="AO"/>
    <s v="NEW SALES"/>
    <s v="1P INET"/>
    <s v="Completed (PS)"/>
    <s v="RBS-Regional 3"/>
    <d v="2026-10-07T12:22:40"/>
    <d v="2026-10-09T18:35:04"/>
    <n v="69405785"/>
    <m/>
    <n v="152305231459"/>
    <s v="SMK DARMA SISWA 2"/>
    <s v="ODP-TPO-FEX/21 FEX/D02/21.01"/>
    <s v="WO065928279"/>
    <m/>
    <m/>
    <m/>
    <n v="112.7626822"/>
    <n v="-7.3471234000000001"/>
    <s v="MD|MYDB-20261007270389|DN00001/MN00443|SMK DARMA SISWA 2|083831574843"/>
    <s v="MYDIGIBIZPARTNER"/>
    <m/>
    <m/>
    <m/>
    <m/>
    <m/>
    <m/>
    <m/>
    <m/>
    <s v="Management Janji"/>
    <s v="2026-10-08 11:00:00 | Nama PIC : Lukman No HP : 083831574843 Alt :  M Janji : 08/09/2026 Jam Pasang : 08.00  - 13:00  NoteÃ‚Â :  hubungi terlebih dahulu sebelum ke lokasi, terima kasih."/>
    <s v="FCC"/>
    <d v="2026-07-10T12:25:39"/>
    <d v="2026-10-08T11:00:00"/>
    <m/>
    <s v="PS"/>
    <s v="TROPODO"/>
    <s v="OCA"/>
    <n v="20261009"/>
    <s v="Completed"/>
    <s v="HSI Bisnis Bundling OCA Breach Checker Promo H2 2026 PSB 70% - 300 Mbps"/>
    <s v="INDIBIZ"/>
    <m/>
    <m/>
    <d v="2026-10-08T11:00:00"/>
    <s v="2026-10-08 11:00:00 | Nama PIC : Lukman No HP : 083831574843 Alt :  M Janji : 08/09/2026 Jam Pasang : 08.00  - 13:00  NoteÃ‚Â :  hubungi terlebih dahulu sebelum ke lokasi, terima kasih."/>
    <n v="2026"/>
    <n v="10"/>
    <n v="9"/>
    <d v="2026-10-09T00:00:00"/>
    <n v="0.54166666666424135"/>
    <x v="0"/>
    <x v="14"/>
  </r>
  <r>
    <n v="843"/>
    <n v="1002629950"/>
    <n v="3"/>
    <x v="3"/>
    <n v="5"/>
    <s v="SBY SELATAN"/>
    <s v="KETINTANG"/>
    <s v="TPO"/>
    <s v="REG"/>
    <s v="AO"/>
    <s v="NEW SALES"/>
    <m/>
    <s v="Completed (PS)"/>
    <s v="RBS-Regional 3"/>
    <d v="2026-10-09T14:41:33"/>
    <d v="2026-10-09T16:47:49"/>
    <n v="69405736"/>
    <m/>
    <n v="152305231478"/>
    <s v="PT DOA YAKIN KEMITRAAN"/>
    <s v="ODP-TPO-FAF/26"/>
    <s v="WO066097116"/>
    <m/>
    <m/>
    <m/>
    <n v="112.7576691"/>
    <n v="-7.3826122999999901"/>
    <s v="|MC30223|MYIA-049871391770/POI/LAYLI NOOR IFADHOH,S.Kep./085833272727/kemitraan_invoice@dnyskincare.com"/>
    <s v="Sales Force DBS"/>
    <m/>
    <m/>
    <m/>
    <m/>
    <m/>
    <m/>
    <m/>
    <m/>
    <s v="Management Janji"/>
    <s v="2026-10-08 08:00:00 | Tanggal: 8/10/2026  Jam Pasang: 08.00 - 12.00  Note: Hubungi sebelum ke lokasi, terimakasih. "/>
    <s v="FCC"/>
    <d v="2026-09-10T14:55:43"/>
    <m/>
    <m/>
    <s v="PS"/>
    <s v="TROPODO"/>
    <s v="NO ADDON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07:00:00"/>
    <s v="2026-10-08 08:00:00 | Tanggal: 8/10/2026  Jam Pasang: 08.00 - 12.00  Note: Hubungi sebelum ke lokasi, terimakasih. "/>
    <n v="2026"/>
    <n v="10"/>
    <n v="9"/>
    <d v="2026-10-09T00:00:00"/>
    <n v="-0.29166666666424135"/>
    <x v="0"/>
    <x v="14"/>
  </r>
  <r>
    <n v="844"/>
    <n v="1002632056"/>
    <n v="3"/>
    <x v="3"/>
    <n v="5"/>
    <s v="SBY SELATAN"/>
    <s v="KETINTANG"/>
    <s v="TPO"/>
    <s v="REG"/>
    <s v="AO"/>
    <s v="NEW SALES"/>
    <s v="1P INET"/>
    <s v="Completed (PS)"/>
    <s v="RBS-Regional 3"/>
    <d v="2026-10-12T09:11:35"/>
    <d v="2026-10-13T14:02:16"/>
    <n v="69408344"/>
    <m/>
    <n v="152305231499"/>
    <s v="TOKO OKTIA"/>
    <s v="ODP-TPO-FAA/06 FAA/D02/01.06"/>
    <s v="WO066229451"/>
    <m/>
    <m/>
    <m/>
    <n v="112.76599229999999"/>
    <n v="-7.3717620999999998"/>
    <s v="MD|MYDB-20261010270569|DN00001/MN00443|TOKO OKTIA|081333465117"/>
    <s v="MYDIGIBIZPARTNER"/>
    <m/>
    <m/>
    <m/>
    <m/>
    <m/>
    <m/>
    <m/>
    <m/>
    <s v="Management Janji"/>
    <s v="2026-10-13 08:00:00 | Jam pemasangan : 08.00 - 12.00 Waktu pemasangan : 13 oktober 2026 Info Tambahan : Hubungi pelanggan dulu sebelum ke lokasi terimakasih "/>
    <s v="FCC"/>
    <d v="2026-12-10T09:24:56"/>
    <d v="2026-10-13T08:00:00"/>
    <m/>
    <s v="PS"/>
    <s v="TROPODO"/>
    <s v="NO ADDON"/>
    <n v="20261013"/>
    <s v="Completed"/>
    <s v="HSI Bisnis Basic Promo Hari Pelanggan Nasional PSB 70% - 50 Mbps"/>
    <s v="INDIBIZ"/>
    <m/>
    <m/>
    <d v="2026-10-13T08:00:00"/>
    <s v="2026-10-13 08:00:00 | Jam pemasangan : 08.00 - 12.00 Waktu pemasangan : 13 oktober 2026 Info Tambahan : Hubungi pelanggan dulu sebelum ke lokasi terimakasih "/>
    <n v="2026"/>
    <n v="10"/>
    <n v="13"/>
    <d v="2026-10-13T00:00:00"/>
    <n v="-0.33333333333575865"/>
    <x v="0"/>
    <x v="14"/>
  </r>
  <r>
    <n v="845"/>
    <n v="1002625909"/>
    <n v="3"/>
    <x v="3"/>
    <n v="5"/>
    <s v="SBY SELATAN"/>
    <s v="KETINTANG"/>
    <s v="TPO"/>
    <s v="REG"/>
    <s v="AO"/>
    <s v="NEW SALES"/>
    <s v="1P INET"/>
    <s v="102 | FOLLOW UP COMPLETED"/>
    <s v="RBS-Regional 3"/>
    <d v="2026-10-07T11:57:35"/>
    <d v="2026-10-09T14:41:32"/>
    <n v="69405736"/>
    <m/>
    <n v="152305231457"/>
    <s v="PT DOA YAKIN KEMITRAAN"/>
    <s v="ODP-TPO-FHE/28 FHE/D02/28.01"/>
    <s v="WO065925516"/>
    <m/>
    <m/>
    <m/>
    <n v="112.75760200000001"/>
    <n v="-7.3841460000000003"/>
    <s v="|MC30223|MYIA-049871391770/POI/LAYLI NOOR IFADHOH,S.Kep./085833272727/kemitraan_invoice@dnyskincare.com"/>
    <s v="MYIB_ASSISTANT"/>
    <m/>
    <m/>
    <m/>
    <m/>
    <m/>
    <m/>
    <m/>
    <m/>
    <s v="Management Janji"/>
    <s v="2026-10-08 08:00:00 | Tanggal: 8/10/2026 Jam Pasang: 08.00 - 12.00 Note: Hubungi sebelum ke lokasi, terimakasih. "/>
    <s v="FCC"/>
    <d v="2026-07-10T12:10:19"/>
    <d v="2026-10-08T08:00:00"/>
    <s v="Kendala Pelanggan"/>
    <s v="REVOKE"/>
    <s v="TROPODO"/>
    <s v="NO ADDON"/>
    <m/>
    <s v="Follow Up Revoke Completed, New Order ID : SC1002629950"/>
    <s v="HSI Bisnis Promo Hari Pelanggan Nasional PSB 70% - 100 Mbps Dual Band"/>
    <s v="INDIBIZ"/>
    <m/>
    <m/>
    <d v="2026-10-08T08:00:00"/>
    <s v="2026-10-08 08:00:00 | Tanggal: 8/10/2026 Jam Pasang: 08.00 - 12.00 Note: Hubungi sebelum ke lokasi, terimakasih. "/>
    <m/>
    <m/>
    <m/>
    <e v="#NUM!"/>
    <e v="#NUM!"/>
    <x v="1"/>
    <x v="14"/>
  </r>
  <r>
    <n v="846"/>
    <n v="1002635882"/>
    <n v="3"/>
    <x v="3"/>
    <n v="5"/>
    <s v="SBY SELATAN"/>
    <s v="KETINTANG"/>
    <s v="TPO"/>
    <s v="REG"/>
    <s v="AO"/>
    <s v="NEW SALES"/>
    <s v="1P INET"/>
    <s v="OSS - FALLOUT"/>
    <s v="RBS-Regional 3"/>
    <d v="2026-10-13T19:20:39"/>
    <d v="2026-10-15T20:22:41"/>
    <n v="69409695"/>
    <m/>
    <n v="152305231193"/>
    <s v="PT DEWATA AGUNG WIBAWA"/>
    <s v="ODP-TPO-FDB/02 FDB/D01/02.01"/>
    <s v="WO066366077"/>
    <m/>
    <m/>
    <m/>
    <n v="112.77042"/>
    <n v="-7.3820860000000001"/>
    <s v="|MN01982|MYIA-040536974548/POI/Jhony Agung Pangestu /081339197001/joni@plazabali.co.id"/>
    <s v="MYIB_ASSISTANT"/>
    <m/>
    <m/>
    <m/>
    <m/>
    <m/>
    <m/>
    <m/>
    <m/>
    <s v="Management Janji"/>
    <s v="2026-10-15 08:00:00 | Nama PIC : Bp Jhony No HP : 081339197001 No Alt : - M Janji : 15 Okt 2026 Jam Pasang : Pagi / Siang Note : hubungi pelanggan jika ingin ke lokasi, terima kasih"/>
    <s v="FCC"/>
    <s v="13-10-2026 19:25:37"/>
    <d v="2026-10-15T08:00:00"/>
    <s v="Kendala Pelanggan"/>
    <s v="FO_WFM"/>
    <s v="TROPODO"/>
    <s v="NO ADDON"/>
    <m/>
    <s v="Provisioning Failed|WFM|INF009836307|PP_-7.347323299999999,112.76353_manja hari jumat 16 oktober 2026"/>
    <s v="HSI Bisnis Promo Hari Pelanggan Nasional PSB 70% - 50 Mbps"/>
    <s v="INDIBIZ"/>
    <m/>
    <m/>
    <d v="2026-10-15T08:00:00"/>
    <s v="2026-10-15 08:00:00 | Nama PIC : Bp Jhony No HP : 081339197001 No Alt : - M Janji : 15 Okt 2026 Jam Pasang : Pagi / Siang Note : hubungi pelanggan jika ingin ke lokasi, terima kasih"/>
    <m/>
    <m/>
    <m/>
    <e v="#NUM!"/>
    <e v="#NUM!"/>
    <x v="1"/>
    <x v="14"/>
  </r>
  <r>
    <n v="847"/>
    <n v="1002630512"/>
    <n v="3"/>
    <x v="3"/>
    <n v="5"/>
    <s v="SBY SELATAN"/>
    <s v="KETINTANG"/>
    <s v="TPO"/>
    <s v="REG"/>
    <s v="AO"/>
    <s v="NEW SALES"/>
    <s v="1P INET"/>
    <s v="100 | REVOKE COMPLETED"/>
    <s v="RBS-Regional 3"/>
    <d v="2026-10-09T18:02:38"/>
    <d v="2026-10-14T09:02:56"/>
    <n v="69407643"/>
    <m/>
    <n v="152305231482"/>
    <s v="PT DOA NIAT YAKIN KEMITRAAN"/>
    <s v="ODP-TPO-FHE/28 FHE/D02/28.01"/>
    <s v="WO066118020"/>
    <m/>
    <m/>
    <m/>
    <n v="112.75760200000001"/>
    <n v="-7.3841460000000003"/>
    <s v="|MC30223|MYIA-038089806719/POI/LAYLI NOOR IFADHOH,S.Kep./085833272727/kemitraan_invoice@dnyskincare.com"/>
    <s v="MYIB_ASSISTANT"/>
    <m/>
    <m/>
    <m/>
    <m/>
    <m/>
    <m/>
    <m/>
    <m/>
    <s v="Management Janji"/>
    <s v="2026-10-10 15:00:00 | Tanggal Pemasangan : 10 Oktober 2026 Jam Pemasangan : 08:00 15:00 Info Tambahan : Hubungi pelanggan dulu sebelum ke lokasi terimakasih"/>
    <s v="FCC"/>
    <d v="2026-09-10T18:10:56"/>
    <d v="2026-10-10T15:00:00"/>
    <s v="Kendala Pelanggan"/>
    <s v="REVOKE"/>
    <s v="TROPODO"/>
    <s v="NO ADDON"/>
    <m/>
    <s v="Revoke Completed"/>
    <s v="HSI Bisnis Promo Hari Pelanggan Nasional PSB 70% - 100 Mbps Dual Band"/>
    <s v="INDIBIZ"/>
    <m/>
    <m/>
    <d v="2026-10-10T15:00:00"/>
    <s v="2026-10-10 15:00:00 | Tanggal Pemasangan : 10 Oktober 2026 Jam Pemasangan : 08:00 15:00 Info Tambahan : Hubungi pelanggan dulu sebelum ke lokasi terimakasih"/>
    <m/>
    <m/>
    <m/>
    <e v="#NUM!"/>
    <e v="#NUM!"/>
    <x v="1"/>
    <x v="14"/>
  </r>
  <r>
    <n v="848"/>
    <n v="1002638196"/>
    <n v="3"/>
    <x v="3"/>
    <n v="5"/>
    <s v="SBY SELATAN"/>
    <s v="KETINTANG"/>
    <s v="TPO"/>
    <s v="REG"/>
    <s v="AO"/>
    <s v="NEW SALES"/>
    <s v="1P INET"/>
    <s v="MIE - SEND SURVEY"/>
    <s v="RBS-Regional 3"/>
    <d v="2026-10-15T11:20:41"/>
    <d v="2026-10-15T11:22:06"/>
    <n v="69410702"/>
    <m/>
    <n v="152305231523"/>
    <s v="GENESIS TOKO ALAT TULIS"/>
    <s v="ODP-TPO-FFM/12 FFM/D01/12.01"/>
    <s v="WO066463980"/>
    <m/>
    <m/>
    <m/>
    <n v="112.77064059999999"/>
    <n v="-7.3436885999999904"/>
    <s v="|MN02559|MYIA-057579479673/POI/Sonia Halim/081230302966/soniaaahalim@gmail.com"/>
    <s v="MYIB_ASSISTANT"/>
    <m/>
    <m/>
    <m/>
    <m/>
    <m/>
    <m/>
    <m/>
    <m/>
    <s v="Management Janji"/>
    <s v="2026-10-16 08:00:00 | Tanggal pemasangan: 16/10/2026 Jam pemasangan : pagi Info Tambahan : Hubungi pelanggan dulu sebelum ke lokasi terima kasih."/>
    <s v="FCC"/>
    <s v="15-10-2026 11:25:24"/>
    <d v="2026-10-16T08:00:00"/>
    <m/>
    <s v="SURVEY_NEW_MANJA"/>
    <s v="TROPODO"/>
    <s v="NO ADDON"/>
    <m/>
    <s v="MIE - SEND SURVEY"/>
    <s v="HSI Bisnis Promo Hari Pelanggan Nasional PSB 70% - 75 Mbps"/>
    <s v="INDIBIZ"/>
    <m/>
    <m/>
    <d v="2026-10-16T08:00:00"/>
    <s v="2026-10-16 08:00:00 | Tanggal pemasangan: 16/10/2026 Jam pemasangan : pagi Info Tambahan : Hubungi pelanggan dulu sebelum ke lokasi terima kasih."/>
    <m/>
    <m/>
    <m/>
    <e v="#NUM!"/>
    <e v="#NUM!"/>
    <x v="1"/>
    <x v="14"/>
  </r>
  <r>
    <n v="849"/>
    <n v="1002637986"/>
    <n v="3"/>
    <x v="3"/>
    <n v="5"/>
    <s v="SBY SELATAN"/>
    <s v="KETINTANG"/>
    <s v="TPO"/>
    <s v="REG"/>
    <s v="AO"/>
    <s v="NEW SALES"/>
    <s v="1P INET"/>
    <s v="MIE - SEND SURVEY"/>
    <s v="RBS-Regional 3"/>
    <d v="2026-10-15T10:16:39"/>
    <d v="2026-10-15T10:18:06"/>
    <n v="69410610"/>
    <m/>
    <n v="152305231520"/>
    <s v="SMA PLUS DARMA SISWA"/>
    <s v="ODP-TPO-FEX/21 FEX/D02/21.01"/>
    <s v="WO066455925"/>
    <m/>
    <m/>
    <m/>
    <n v="112.7622595"/>
    <n v="-7.3473243999999998"/>
    <s v="|MN00443|MYIA-004674754034/POI/Pak Lukman/083831574843/smkdarmasiswa2sda@gmail.com"/>
    <s v="MYIB_ASSISTANT"/>
    <m/>
    <m/>
    <m/>
    <m/>
    <m/>
    <m/>
    <m/>
    <m/>
    <s v="Management Janji"/>
    <s v="2026-10-16 08:00:00 | Tanggal pemasangan : 16 OKTOBER 2026 Jam pemasangan : pagi/siang Info Tambahan : Hubungi pelanggan dulu sebelum ke lokasi terima kasih"/>
    <s v="FCC"/>
    <s v="15-10-2026 10:25:16"/>
    <d v="2026-10-16T08:00:00"/>
    <m/>
    <s v="SURVEY_NEW_MANJA"/>
    <s v="TROPODO"/>
    <s v="NO ADDON"/>
    <m/>
    <s v="MIE - SEND SURVEY"/>
    <s v="HSI Bisnis Promo Hari Pelanggan Nasional PSB 70% - 300 Mbps"/>
    <s v="INDIBIZ"/>
    <m/>
    <m/>
    <d v="2026-10-16T08:00:00"/>
    <s v="2026-10-16 08:00:00 | Tanggal pemasangan : 16 OKTOBER 2026 Jam pemasangan : pagi/siang Info Tambahan : Hubungi pelanggan dulu sebelum ke lokasi terima kasih"/>
    <m/>
    <m/>
    <m/>
    <e v="#NUM!"/>
    <e v="#NUM!"/>
    <x v="1"/>
    <x v="14"/>
  </r>
  <r>
    <n v="850"/>
    <n v="1002617838"/>
    <n v="3"/>
    <x v="4"/>
    <n v="4"/>
    <s v="KUDUS"/>
    <s v="KUDUS"/>
    <s v="DMA"/>
    <s v="REG"/>
    <s v="AO"/>
    <s v="NEW SALES"/>
    <m/>
    <s v="Completed (PS)"/>
    <s v="RBS-Regional 3"/>
    <d v="2026-10-01T13:24:57"/>
    <d v="2026-10-04T07:16:01"/>
    <n v="69402365"/>
    <m/>
    <n v="141456115553"/>
    <s v="WISMA MUTIARA DEMAK"/>
    <s v="ODP-DMA-FB/146"/>
    <s v="WO065651963"/>
    <m/>
    <m/>
    <m/>
    <n v="110.640070438385"/>
    <n v="-6.8997784563049702"/>
    <s v="|MC60142|/JAMAL MUHLIS/081325316050/wismamutiara781@gmail.com /Permintaan PSB HSI BISNIS 1S INET 100MBPS PAKET WINBACK1/WISMA MUTIARA DEMAK"/>
    <s v="Sales Profesional"/>
    <m/>
    <m/>
    <m/>
    <m/>
    <m/>
    <m/>
    <m/>
    <m/>
    <s v="Management Janji"/>
    <s v="2026-10-04 11:00:00|Tanggal pemasangan : 04 Okt 2026 Jam pemasangan : 12.00 Info Tambahan : Hubungi pelanggan dulu sebelum ke lokasi terima kasih.|40941148|MYDITA"/>
    <s v="FCC"/>
    <d v="2026-01-10T13:40:38"/>
    <d v="2026-10-04T11:00:00"/>
    <m/>
    <s v="PS"/>
    <s v="DEMAK"/>
    <s v="NO ADDON"/>
    <n v="202610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11:00:00"/>
    <s v="2026-10-04 11:00:00|Tanggal pemasangan : 04 Okt 2026 Jam pemasangan : 12.00 Info Tambahan : Hubungi pelanggan dulu sebelum ke lokasi terima kasih.|40941148|MYDITA"/>
    <n v="2026"/>
    <n v="10"/>
    <n v="4"/>
    <d v="2026-10-04T00:00:00"/>
    <n v="-0.45833333333575865"/>
    <x v="0"/>
    <x v="7"/>
  </r>
  <r>
    <n v="851"/>
    <n v="1002623580"/>
    <n v="3"/>
    <x v="4"/>
    <n v="4"/>
    <s v="KUDUS"/>
    <s v="KUDUS"/>
    <s v="DMA"/>
    <s v="REG"/>
    <s v="AO"/>
    <s v="NEW SALES"/>
    <m/>
    <s v="Completed (PS)"/>
    <s v="RBS-Regional 3"/>
    <d v="2026-10-06T09:22:04"/>
    <d v="2026-10-06T17:23:48"/>
    <n v="69399897"/>
    <m/>
    <n v="141456115572"/>
    <s v="SPBU 4459509"/>
    <s v="ODP-DMA-FJ/099"/>
    <s v="WO065828452"/>
    <m/>
    <m/>
    <m/>
    <n v="110.5823"/>
    <n v="-6.9226400000000003"/>
    <s v="|MN01414|MYIA-050699426269/POI/FAHRUR RIZAL/081390766646/spbu4459509@gmail.com"/>
    <s v="Sales Profesional"/>
    <m/>
    <m/>
    <m/>
    <m/>
    <m/>
    <m/>
    <m/>
    <m/>
    <s v="Management Janji"/>
    <s v="2026-09-29 11:00:00 | Nama PIC:  bp fahrul  No HP: 081390766646  Alt:  Tanggal: 29/9/2026  Jam Pasang: Siang  Note: Hubungi sebelum ke lokasi, terimakasih"/>
    <s v="FCC"/>
    <d v="2026-06-10T09:25:04"/>
    <m/>
    <m/>
    <s v="PS"/>
    <s v="DEMAK"/>
    <s v="NO ADDON"/>
    <n v="20261006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6T07:00:00"/>
    <s v="2026-09-29 11:00:00 | Nama PIC:  bp fahrul  No HP: 081390766646  Alt:  Tanggal: 29/9/2026  Jam Pasang: Siang  Note: Hubungi sebelum ke lokasi, terimakasih"/>
    <n v="2026"/>
    <n v="10"/>
    <n v="6"/>
    <d v="2026-10-06T00:00:00"/>
    <n v="-0.29166666666424135"/>
    <x v="0"/>
    <x v="7"/>
  </r>
  <r>
    <n v="852"/>
    <n v="1002637941"/>
    <n v="3"/>
    <x v="4"/>
    <n v="4"/>
    <s v="KUDUS"/>
    <s v="KUDUS"/>
    <s v="DMA"/>
    <s v="REG"/>
    <s v="AO"/>
    <s v="NEW SALES"/>
    <m/>
    <s v="8 | OSS - PONR"/>
    <s v="RBS-Regional 3"/>
    <d v="2026-10-15T10:01:18"/>
    <d v="2026-10-15T14:50:14"/>
    <n v="69410602"/>
    <m/>
    <n v="141456115597"/>
    <s v="PT. Abdi Mandiri Nusantara"/>
    <s v="ODP-DMA-FGB/016"/>
    <s v="WO066459774"/>
    <m/>
    <m/>
    <m/>
    <n v="110.6349402"/>
    <n v="-6.8978662000000002"/>
    <s v="|MN00880|/Makin/081299936206/abdimandirinusantara@gmail.com /Permintaan PSB HSI BISNIS 1S INET 100MBPS 669K/PT. Abdi Mandiri Nusantara"/>
    <s v="Sales Profesional"/>
    <m/>
    <m/>
    <m/>
    <m/>
    <m/>
    <m/>
    <m/>
    <m/>
    <s v="Management Janji"/>
    <s v="2026-10-16 08:00:00|Nama PIC:  bp makin  No HP: 081299936206 Alt: Tanggal: 16/10/2026 Jam Pasang: Pagi Note: Hubungi sebelum ke lokasi, terimakasih.  |40931149|MYDITA"/>
    <s v="FCC"/>
    <s v="15-10-2026 10:10:17"/>
    <d v="2026-10-16T08:00:00"/>
    <m/>
    <s v="ACT_COM"/>
    <s v="DEMAK"/>
    <s v="NO ADDON"/>
    <m/>
    <s v="PONR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16T08:00:00"/>
    <s v="2026-10-16 08:00:00|Nama PIC:  bp makin  No HP: 081299936206 Alt: Tanggal: 16/10/2026 Jam Pasang: Pagi Note: Hubungi sebelum ke lokasi, terimakasih.  |40931149|MYDITA"/>
    <m/>
    <m/>
    <m/>
    <e v="#NUM!"/>
    <e v="#NUM!"/>
    <x v="1"/>
    <x v="7"/>
  </r>
  <r>
    <n v="853"/>
    <n v="1002634564"/>
    <n v="3"/>
    <x v="4"/>
    <n v="4"/>
    <s v="KUDUS"/>
    <s v="KUDUS"/>
    <s v="DMA"/>
    <s v="REG"/>
    <s v="AO"/>
    <s v="NEW SALES"/>
    <s v="1P INET"/>
    <s v="98 | OSS - CANCEL COMPLETE"/>
    <s v="RBS-Regional 3"/>
    <d v="2026-10-13T10:52:35"/>
    <d v="2026-10-15T10:24:25"/>
    <n v="69409198"/>
    <m/>
    <n v="141456115587"/>
    <s v="PT. Abdi Mandiri Nusantara"/>
    <s v="ODP-DMA-FA/018 FA/D07/01.18"/>
    <s v="WO066315545"/>
    <m/>
    <m/>
    <m/>
    <n v="110.634688"/>
    <n v="-6.8979480000000004"/>
    <s v="|MN00880|MYIA-063311169545/POI/Makin/081299936206/abdimandirinusantara@gmail.com"/>
    <s v="MYIB_ASSISTANT"/>
    <m/>
    <m/>
    <m/>
    <m/>
    <m/>
    <m/>
    <m/>
    <m/>
    <s v="Management Janji"/>
    <s v="2026-10-14 08:00:00 | Tanggal pemasangan: 14/10//2026 Jam pemasangan : pagi/siang Info Tambahan : Hubungi pelanggan dulu sebelum ke lokasi. terima kasih"/>
    <s v="FCC"/>
    <s v="13-10-2026 10:55:12"/>
    <d v="2026-10-14T08:00:00"/>
    <s v="Kendala Pelanggan"/>
    <s v="CANCEL"/>
    <s v="DEMAK"/>
    <s v="NO ADDON"/>
    <m/>
    <s v="Cancel Completed"/>
    <s v="HSI Bisnis PSB 70% Dual Band - 100 Mbps"/>
    <s v="INDIBIZ"/>
    <m/>
    <m/>
    <d v="2026-10-14T08:00:00"/>
    <s v="2026-10-14 08:00:00 | Tanggal pemasangan: 14/10//2026 Jam pemasangan : pagi/siang Info Tambahan : Hubungi pelanggan dulu sebelum ke lokasi. terima kasih"/>
    <m/>
    <m/>
    <m/>
    <e v="#NUM!"/>
    <e v="#NUM!"/>
    <x v="1"/>
    <x v="7"/>
  </r>
  <r>
    <n v="854"/>
    <n v="1002617515"/>
    <n v="3"/>
    <x v="6"/>
    <n v="4"/>
    <s v="SEMARANG"/>
    <s v="SALATIGA"/>
    <s v="SLI"/>
    <s v="REG"/>
    <s v="AO"/>
    <s v="NEW SALES"/>
    <s v="1P INET"/>
    <s v="Completed (PS)"/>
    <s v="RBS-Regional 3"/>
    <d v="2026-10-01T11:05:40"/>
    <d v="2026-10-02T14:22:26"/>
    <n v="69402219"/>
    <m/>
    <n v="142434111801"/>
    <s v="SD KRISTEN 04"/>
    <s v="ODP-SLI-FH/004 FH/D02/01.04"/>
    <s v="WO065474059"/>
    <m/>
    <m/>
    <m/>
    <n v="110.50549289999999"/>
    <n v="-7.3329836999999998"/>
    <s v="|MN00238|MYIA-051341016470/POI/NATALIA/082142035844/sdkristen04@gmail.com"/>
    <s v="MYIB_ASSISTANT"/>
    <m/>
    <m/>
    <m/>
    <m/>
    <m/>
    <m/>
    <m/>
    <m/>
    <s v="Management Janji"/>
    <s v="2026-10-02 08:00:00 | Nama : NARENDRA No HP :  082142035844 No Alt :  M Janji : 02/10/2026 Jam Pasang : Pagi  NoteÃ‚Â :  hubungi terlebih dahulu sebelum kelokasi  "/>
    <s v="FCC"/>
    <d v="2026-01-10T11:40:20"/>
    <d v="2026-10-02T08:00:00"/>
    <m/>
    <s v="PS"/>
    <s v="X"/>
    <s v="NO ADDON"/>
    <n v="20261002"/>
    <s v="Completed"/>
    <s v="HSI Bisnis Basic Promo Hari Pelanggan Nasional PSB 70% - 100 Mbps"/>
    <s v="INDIBIZ"/>
    <m/>
    <m/>
    <d v="2026-10-02T08:00:00"/>
    <s v="2026-10-02 08:00:00 | Nama : NARENDRA No HP :  082142035844 No Alt :  M Janji : 02/10/2026 Jam Pasang : Pagi  NoteÃ‚Â :  hubungi terlebih dahulu sebelum kelokasi  "/>
    <n v="2026"/>
    <n v="10"/>
    <n v="2"/>
    <d v="2026-10-02T00:00:00"/>
    <n v="-0.33333333333575865"/>
    <x v="0"/>
    <x v="7"/>
  </r>
  <r>
    <n v="855"/>
    <n v="1002618961"/>
    <n v="3"/>
    <x v="6"/>
    <n v="4"/>
    <s v="SEMARANG"/>
    <s v="SALATIGA"/>
    <s v="SLI"/>
    <s v="REG"/>
    <s v="AO"/>
    <s v="NEW SALES"/>
    <s v="1P INET"/>
    <s v="Completed (PS)"/>
    <s v="RBS-Regional 3"/>
    <d v="2026-10-02T08:37:34"/>
    <d v="2026-10-02T18:39:29"/>
    <n v="69402718"/>
    <m/>
    <n v="142434111564"/>
    <s v="KOST BRC"/>
    <s v="ODP-SLI-FAE/066 FAE/D06/066.01"/>
    <s v="WO065542892"/>
    <m/>
    <m/>
    <m/>
    <n v="110.434306114912"/>
    <n v="-7.3956559601632801"/>
    <s v="MD|MYDB-20261001270145|DN00001/MN00663|KOST BRC|085956671372"/>
    <s v="MYDIGIBIZPARTNER"/>
    <m/>
    <m/>
    <m/>
    <m/>
    <m/>
    <m/>
    <m/>
    <m/>
    <s v="Management Janji"/>
    <s v="2026-10-03 08:00:00 | Nama : BP MUHAMMAD ISROK No Hp : 085956671372 No Alt :  Tgl Pemasangan : 03 Oktober 2026 Interval : PAGI  Note : Hubungi pelanggan terlebih dahulu"/>
    <s v="FCC"/>
    <d v="2026-02-10T08:40:00"/>
    <d v="2026-10-03T08:00:00"/>
    <m/>
    <s v="PS"/>
    <s v="X"/>
    <s v="NO ADDON"/>
    <n v="20261002"/>
    <s v="Completed"/>
    <s v="HSI Bisnis Promo Hari Pelanggan Nasional PSB 70% - 50 Mbps"/>
    <s v="INDIBIZ"/>
    <m/>
    <m/>
    <d v="2026-10-03T08:00:00"/>
    <s v="2026-10-03 08:00:00 | Nama : BP MUHAMMAD ISROK No Hp : 085956671372 No Alt :  Tgl Pemasangan : 03 Oktober 2026 Interval : PAGI  Note : Hubungi pelanggan terlebih dahulu"/>
    <n v="2026"/>
    <n v="10"/>
    <n v="2"/>
    <d v="2026-10-02T00:00:00"/>
    <n v="-1.3333333333357587"/>
    <x v="0"/>
    <x v="7"/>
  </r>
  <r>
    <n v="856"/>
    <n v="1002626888"/>
    <n v="3"/>
    <x v="6"/>
    <n v="4"/>
    <s v="SEMARANG"/>
    <s v="SALATIGA"/>
    <s v="SLI"/>
    <s v="REG"/>
    <s v="AO"/>
    <s v="NEW SALES"/>
    <s v="1P INET"/>
    <s v="Completed (PS)"/>
    <s v="RBS-Regional 3"/>
    <d v="2026-10-07T17:40:41"/>
    <d v="2026-10-09T13:48:52"/>
    <n v="69406118"/>
    <m/>
    <n v="142434111622"/>
    <s v="Kost putri Mulya"/>
    <s v="ODP-SLI-FAT/009 FAT/D01/009.01"/>
    <s v="WO065965132"/>
    <m/>
    <m/>
    <m/>
    <n v="110.606295391917"/>
    <n v="-7.2354864446284299"/>
    <s v="MD|MYDB-20261007270403|DN00001/MN00663|Kost putri Mulya|085701010077"/>
    <s v="MYDIGIBIZPARTNER"/>
    <m/>
    <m/>
    <m/>
    <m/>
    <m/>
    <m/>
    <m/>
    <m/>
    <s v="Management Janji"/>
    <s v="2026-10-08 15:00:00 |  M Janji : (08/10/2026) jam Pasang : 09:00 Note : hubungi pelanggan jika ingin kelokasi  "/>
    <s v="FCC"/>
    <d v="2026-07-10T17:55:12"/>
    <d v="2026-10-08T15:00:00"/>
    <m/>
    <s v="PS"/>
    <s v="X"/>
    <s v="NO ADDON"/>
    <n v="20261009"/>
    <s v="Completed"/>
    <s v="HSI Bisnis Promo Hari Pelanggan Nasional PSB 70% - 300 Mbps"/>
    <s v="INDIBIZ"/>
    <m/>
    <m/>
    <d v="2026-10-08T15:00:00"/>
    <s v="2026-10-08 15:00:00 |  M Janji : (08/10/2026) jam Pasang : 09:00 Note : hubungi pelanggan jika ingin kelokasi  "/>
    <n v="2026"/>
    <n v="10"/>
    <n v="9"/>
    <d v="2026-10-09T00:00:00"/>
    <n v="0.375"/>
    <x v="0"/>
    <x v="7"/>
  </r>
  <r>
    <n v="857"/>
    <n v="1002633640"/>
    <n v="3"/>
    <x v="6"/>
    <n v="4"/>
    <s v="SEMARANG"/>
    <s v="SALATIGA"/>
    <s v="SLI"/>
    <s v="REG"/>
    <s v="AO"/>
    <s v="NEW SALES"/>
    <s v="1P INET"/>
    <s v="Completed (PS)"/>
    <s v="RBS-Regional 3"/>
    <d v="2026-10-12T16:38:36"/>
    <d v="2026-10-13T18:02:36"/>
    <n v="69408895"/>
    <m/>
    <n v="142434111860"/>
    <s v="Kost Wanita Shofiya"/>
    <s v="ODP-SLI-FB/126 FB/D12/126.01"/>
    <s v="WO066281417"/>
    <m/>
    <m/>
    <m/>
    <n v="110.4966584"/>
    <n v="-7.3202344999999998"/>
    <s v="|MN00481|MYIA-058724709520/POI/Indi Mustofia muna/0882006849078/mustofiaindy@gmail.com"/>
    <s v="MYIB_ASSISTANT"/>
    <m/>
    <m/>
    <m/>
    <m/>
    <m/>
    <m/>
    <m/>
    <m/>
    <s v="Management Janji"/>
    <s v="2026-10-13 15:00:00 | Nama PIC : Ibu Indi No Hp : 0882006849078 Alt : - Manja : 13 Okt 2026 Jam : Pagi / Siang Note : Hubungi pelanggan terlebih dahulu"/>
    <s v="FCC"/>
    <d v="2026-12-10T16:40:24"/>
    <d v="2026-10-13T15:00:00"/>
    <m/>
    <s v="PS"/>
    <s v="X"/>
    <s v="NO ADDON"/>
    <n v="20261013"/>
    <s v="Completed"/>
    <s v="HSI Bisnis Promo Hari Pelanggan Nasional PSB 70% - 75 Mbps"/>
    <s v="INDIBIZ"/>
    <m/>
    <m/>
    <d v="2026-10-13T15:00:00"/>
    <s v="2026-10-13 15:00:00 | Nama PIC : Ibu Indi No Hp : 0882006849078 Alt : - Manja : 13 Okt 2026 Jam : Pagi / Siang Note : Hubungi pelanggan terlebih dahulu"/>
    <n v="2026"/>
    <n v="10"/>
    <n v="13"/>
    <d v="2026-10-13T00:00:00"/>
    <n v="-0.625"/>
    <x v="0"/>
    <x v="7"/>
  </r>
  <r>
    <n v="858"/>
    <n v="1002631043"/>
    <n v="3"/>
    <x v="6"/>
    <n v="4"/>
    <s v="SEMARANG"/>
    <s v="SALATIGA"/>
    <s v="SLI"/>
    <s v="REG"/>
    <s v="AO"/>
    <s v="NEW SALES"/>
    <s v="1P INET"/>
    <s v="102 | FOLLOW UP COMPLETED"/>
    <s v="RBS-Regional 3"/>
    <d v="2026-10-10T15:28:40"/>
    <d v="2026-10-13T16:07:06"/>
    <n v="69407957"/>
    <m/>
    <n v="142434111656"/>
    <s v="LB SIMO BOYOLALI"/>
    <s v="ODP-SLI-FAQ/043 FAQ/D02/043.01"/>
    <s v="WO066166464"/>
    <m/>
    <m/>
    <m/>
    <n v="110.642364642328"/>
    <n v="-7.3608837787470698"/>
    <s v="|MN02619|MYIA-052429738460/POI/MUHAMMAD AL RAFI/088267021696/rafialm44@gmail.com"/>
    <s v="MYIB_ASSISTANT"/>
    <m/>
    <m/>
    <m/>
    <m/>
    <m/>
    <m/>
    <m/>
    <m/>
    <s v="Management Janji"/>
    <s v="2026-10-11 15:00:00 | Jam pemasangan : 12.00 Info Tambahan : Hubungi pelanggan dulu sebelum ke lokasi terimakasih  "/>
    <s v="FCC"/>
    <d v="2026-10-10T15:40:11"/>
    <d v="2026-10-11T15:00:00"/>
    <s v="Kendala Pelanggan"/>
    <s v="REVOKE"/>
    <s v="X"/>
    <s v="NO ADDON"/>
    <m/>
    <s v="Follow Up Revoke Completed, New Order ID : SC1002635560"/>
    <s v="HSI Bisnis Basic Promo Hari Pelanggan Nasional PSB 70% - 50 Mbps"/>
    <s v="INDIBIZ"/>
    <m/>
    <m/>
    <d v="2026-10-11T15:00:00"/>
    <s v="2026-10-11 15:00:00 | Jam pemasangan : 12.00 Info Tambahan : Hubungi pelanggan dulu sebelum ke lokasi terimakasih  "/>
    <m/>
    <m/>
    <m/>
    <e v="#NUM!"/>
    <e v="#NUM!"/>
    <x v="1"/>
    <x v="7"/>
  </r>
  <r>
    <n v="859"/>
    <n v="1002638532"/>
    <n v="3"/>
    <x v="6"/>
    <n v="4"/>
    <s v="SEMARANG"/>
    <s v="SALATIGA"/>
    <s v="SLI"/>
    <s v="REG"/>
    <s v="AO"/>
    <s v="NEW SALES"/>
    <s v="1P INET"/>
    <s v="MIE - SEND SURVEY"/>
    <s v="RBS-Regional 3"/>
    <d v="2026-10-15T13:41:39"/>
    <d v="2026-10-15T13:44:01"/>
    <n v="69410840"/>
    <m/>
    <n v="142434111881"/>
    <s v="SURYA BARU NANGGULAN"/>
    <s v="ODP-SLI-FP/074 FP/D07/074.01"/>
    <s v="WO066478653"/>
    <m/>
    <m/>
    <m/>
    <n v="110.5122983"/>
    <n v="-7.3336603"/>
    <s v="|MN00238|MYIA-012689120978/POI/MUH KHANIF/085865297498/khanifmgl89@gmail.com"/>
    <s v="MYIB_ASSISTANT"/>
    <m/>
    <m/>
    <m/>
    <m/>
    <m/>
    <m/>
    <m/>
    <m/>
    <s v="Management Janji"/>
    <s v="2026-10-16 11:00:00 | Tanggal pemasangan : 16 OKTOBER 2026 Jam pemasangan : pagi/siang Info Tambahan : Hubungi pelanggan dulu sebelum ke lokasi terima kasih"/>
    <s v="FCC"/>
    <s v="15-10-2026 13:55:16"/>
    <d v="2026-10-16T11:00:00"/>
    <m/>
    <s v="SURVEY_NEW_MANJA"/>
    <s v="X"/>
    <s v="NO ADDON"/>
    <m/>
    <s v="MIE - SEND SURVEY"/>
    <s v="HSI Bisnis Promo Hari Pelanggan Nasional PSB 70% - 50 Mbps"/>
    <s v="INDIBIZ"/>
    <m/>
    <m/>
    <d v="2026-10-16T11:00:00"/>
    <s v="2026-10-16 11:00:00 | Tanggal pemasangan : 16 OKTOBER 2026 Jam pemasangan : pagi/siang Info Tambahan : Hubungi pelanggan dulu sebelum ke lokasi terima kasih"/>
    <m/>
    <m/>
    <m/>
    <e v="#NUM!"/>
    <e v="#NUM!"/>
    <x v="1"/>
    <x v="7"/>
  </r>
  <r>
    <n v="860"/>
    <n v="1002619128"/>
    <n v="3"/>
    <x v="6"/>
    <n v="4"/>
    <s v="SEMARANG"/>
    <s v="SALATIGA"/>
    <s v="SLI"/>
    <s v="REG"/>
    <s v="AO"/>
    <s v="NEW SALES"/>
    <s v="1P INET"/>
    <s v="WAITING AKTIFASI IHLD"/>
    <s v="RBS-Regional 3"/>
    <d v="2026-10-02T09:26:58"/>
    <d v="2026-10-03T08:33:03"/>
    <n v="69400076"/>
    <m/>
    <m/>
    <s v="PONDOK PESANTREN DARUL ABROR"/>
    <m/>
    <s v="WO065251953"/>
    <m/>
    <m/>
    <m/>
    <n v="110.666"/>
    <n v="-7.3639999999999999"/>
    <s v="|MN00238|MYIA-089752171710/POI/KHAFID/088215414280/darulabror01@gmail.com"/>
    <s v="MYIB_ASSISTANT"/>
    <m/>
    <m/>
    <m/>
    <m/>
    <m/>
    <m/>
    <m/>
    <m/>
    <s v="Management Janji"/>
    <s v="2026-09-29 11:00:00 | Nama : BP KHAFID  No Hp : 088215414280 No Alt :  Tgl Pemasangan : 29 September 2026 Interval : PAGI  Note : Hubungi pelanggan terlebih dahulu"/>
    <s v="FCC"/>
    <d v="2026-02-10T09:40:29"/>
    <d v="2026-09-29T00:00:00"/>
    <m/>
    <s v="UNSC"/>
    <s v="X"/>
    <s v="NO ADDON"/>
    <m/>
    <s v="WAITING:  |MYDITA"/>
    <s v="HSI Bisnis Basic Promo Hari Pelanggan Nasional PSB 70% - 50 Mbps"/>
    <s v="INDIBIZ"/>
    <m/>
    <m/>
    <d v="2026-09-29T11:00:00"/>
    <s v="2026-09-29 11:00:00 | Nama : BP KHAFID  No Hp : 088215414280 No Alt :  Tgl Pemasangan : 29 September 2026 Interval : PAGI  Note : Hubungi pelanggan terlebih dahulu"/>
    <m/>
    <m/>
    <m/>
    <e v="#NUM!"/>
    <e v="#NUM!"/>
    <x v="1"/>
    <x v="7"/>
  </r>
  <r>
    <n v="861"/>
    <n v="1002622449"/>
    <n v="3"/>
    <x v="6"/>
    <n v="4"/>
    <s v="SEMARANG"/>
    <s v="UNGARAN"/>
    <s v="ABR"/>
    <s v="REG"/>
    <s v="AO"/>
    <s v="NEW SALES"/>
    <m/>
    <s v="Completed (PS)"/>
    <s v="RBS-Regional 3"/>
    <d v="2026-10-05T13:33:26"/>
    <d v="2026-10-05T15:08:38"/>
    <n v="69401571"/>
    <m/>
    <n v="141459108537"/>
    <s v="PEMERINTAH DESA ROWOBONI"/>
    <s v="ODP-ABR-FK/004"/>
    <s v="WO065773433"/>
    <m/>
    <m/>
    <m/>
    <n v="110.44052916"/>
    <n v="-7.3291379040000004"/>
    <s v="|MN00238|MYIA-026415415896/POI/TRI AFDAH/08562972698/dsrowoboni@gmail.com"/>
    <s v="MYDIGIBIZPARTNER"/>
    <m/>
    <m/>
    <m/>
    <m/>
    <m/>
    <m/>
    <m/>
    <m/>
    <s v="Management Janji"/>
    <s v="2026-10-02 08:00:00 | Nama PIC:  bu tri fandah  No HP: 08562972698  Alt:   Tanggal: 2/10/2026  Jam Pasang: Pagi  Note: Hubungi sebelum ke lokasi, terimakasih. "/>
    <s v="FCC"/>
    <d v="2026-05-10T13:40:15"/>
    <m/>
    <m/>
    <s v="PS"/>
    <s v="AMBARAWA"/>
    <s v="NO ADDON"/>
    <n v="20261005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05T07:00:00"/>
    <s v="2026-10-02 08:00:00 | Nama PIC:  bu tri fandah  No HP: 08562972698  Alt:   Tanggal: 2/10/2026  Jam Pasang: Pagi  Note: Hubungi sebelum ke lokasi, terimakasih. "/>
    <n v="2026"/>
    <n v="10"/>
    <n v="5"/>
    <d v="2026-10-05T00:00:00"/>
    <n v="-0.29166666666424135"/>
    <x v="0"/>
    <x v="7"/>
  </r>
  <r>
    <n v="862"/>
    <n v="1002622008"/>
    <n v="3"/>
    <x v="6"/>
    <n v="4"/>
    <s v="SEMARANG"/>
    <s v="UNGARAN"/>
    <s v="ABR"/>
    <s v="REG"/>
    <s v="AO"/>
    <s v="NEW SALES"/>
    <s v="1P INET"/>
    <s v="Completed (PS)"/>
    <s v="RBS-Regional 3"/>
    <d v="2026-10-05T10:43:40"/>
    <d v="2026-10-06T13:40:18"/>
    <n v="69404173"/>
    <m/>
    <n v="141459108153"/>
    <s v="SDN ROWOBONI 02"/>
    <s v="ODP-ABR-FK/012 FK/D02/012.01"/>
    <s v="WO065750681"/>
    <m/>
    <m/>
    <m/>
    <n v="110.423529"/>
    <n v="-7.3132693"/>
    <s v="|MN00481|MYIA-012959317724/POI/dea tiara putra/081228616267/sdn.rowoboni02@gmail.com"/>
    <s v="MYIB_ASSISTANT"/>
    <m/>
    <m/>
    <m/>
    <m/>
    <m/>
    <m/>
    <m/>
    <m/>
    <s v="Management Janji"/>
    <s v="2026-10-06 08:00:00 | Jam pemasangan : 08.00 - 12.00 Waktu pemasangan : 06 Oktober 2026 Info Tambahan : Hubungi pelanggan dulu sebelum ke lokasi terimakasih "/>
    <s v="FCC"/>
    <d v="2026-05-10T11:40:04"/>
    <d v="2026-10-06T08:00:00"/>
    <m/>
    <s v="PS"/>
    <s v="AMBARAWA"/>
    <s v="NO ADDON"/>
    <n v="20261006"/>
    <s v="Completed"/>
    <s v="HSI Bisnis Basic Promo Hari Pelanggan Nasional PSB 70% - 75 Mbps"/>
    <s v="INDIBIZ"/>
    <m/>
    <m/>
    <d v="2026-10-06T08:00:00"/>
    <s v="2026-10-06 08:00:00 | Jam pemasangan : 08.00 - 12.00 Waktu pemasangan : 06 Oktober 2026 Info Tambahan : Hubungi pelanggan dulu sebelum ke lokasi terimakasih "/>
    <n v="2026"/>
    <n v="10"/>
    <n v="6"/>
    <d v="2026-10-06T00:00:00"/>
    <n v="-0.33333333333575865"/>
    <x v="0"/>
    <x v="7"/>
  </r>
  <r>
    <n v="863"/>
    <n v="1002629675"/>
    <n v="3"/>
    <x v="6"/>
    <n v="4"/>
    <s v="SEMARANG"/>
    <s v="UNGARAN"/>
    <s v="ABR"/>
    <s v="REG"/>
    <s v="AO"/>
    <s v="NEW SALES"/>
    <s v="1P INET"/>
    <s v="Completed (PS)"/>
    <s v="RBS-Regional 3"/>
    <d v="2026-10-09T13:23:39"/>
    <d v="2026-10-10T16:28:37"/>
    <n v="69407332"/>
    <m/>
    <n v="141459106720"/>
    <s v="Klinik Rawat Inap Anugerah"/>
    <s v="ODP-ABR-FJ/022 FJ/D03/022.01"/>
    <s v="WO066087688"/>
    <m/>
    <m/>
    <m/>
    <n v="110.416211597621"/>
    <n v="-7.3035182440492701"/>
    <s v="MD|MYDB-20261008270466|DN00001/MN00663|Klinik Rawat Inap Anugerah|085290423509"/>
    <s v="MYDIGIBIZPARTNER"/>
    <m/>
    <m/>
    <m/>
    <m/>
    <m/>
    <m/>
    <m/>
    <m/>
    <s v="Management Janji"/>
    <s v="2026-10-10 11:00:00 | Tanggal Pemasangan : 10 Oktober 2026 Jam Pemasangan : 08:00 15:00 Info Tambahan : Hubungi pelanggan dulu sebelum ke lokasi terimakasih"/>
    <s v="FCC"/>
    <d v="2026-09-10T13:25:42"/>
    <d v="2026-10-10T11:00:00"/>
    <m/>
    <s v="PS"/>
    <s v="AMBARAWA"/>
    <s v="NO ADDON"/>
    <n v="20261010"/>
    <s v="Completed"/>
    <s v="HSI Bisnis Promo Hari Pelanggan Nasional PSB 70% - 100 Mbps"/>
    <s v="INDIBIZ"/>
    <m/>
    <m/>
    <d v="2026-10-10T11:00:00"/>
    <s v="2026-10-10 11:00:00 | Tanggal Pemasangan : 10 Oktober 2026 Jam Pemasangan : 08:00 15:00 Info Tambahan : Hubungi pelanggan dulu sebelum ke lokasi terimakasih"/>
    <n v="2026"/>
    <n v="10"/>
    <n v="10"/>
    <d v="2026-10-10T00:00:00"/>
    <n v="-0.45833333333575865"/>
    <x v="0"/>
    <x v="7"/>
  </r>
  <r>
    <n v="864"/>
    <n v="1002626880"/>
    <n v="3"/>
    <x v="6"/>
    <n v="4"/>
    <s v="SEMARANG"/>
    <s v="UNGARAN"/>
    <s v="BDN"/>
    <s v="REG"/>
    <s v="AO"/>
    <s v="NEW SALES"/>
    <s v="1P INET"/>
    <s v="Completed (PS)"/>
    <s v="RBS-Regional 3"/>
    <d v="2026-10-07T17:32:40"/>
    <d v="2026-10-08T13:04:47"/>
    <n v="69406134"/>
    <m/>
    <n v="141411106690"/>
    <s v="Kos griyo asri"/>
    <s v="ODP-BDN-FA/079"/>
    <s v="WO065964613"/>
    <m/>
    <m/>
    <m/>
    <n v="110.37462361156901"/>
    <n v="-7.2258301157136202"/>
    <s v="MD|MYDB-20261007270434|DN00001/MN00663|Kos griyo asri|082219024817"/>
    <s v="MYDIGIBIZPARTNER"/>
    <m/>
    <m/>
    <m/>
    <m/>
    <m/>
    <m/>
    <m/>
    <m/>
    <s v="Management Janji"/>
    <s v="2026-10-08 15:00:00 | No HP :082219024817 Alt :  M Janji : (RABU/8/oktober/2026) Note : hubungi pelanggan jika ingin kelokasi"/>
    <s v="FCC"/>
    <d v="2026-07-10T17:40:11"/>
    <d v="2026-10-08T15:00:00"/>
    <m/>
    <s v="PS"/>
    <s v="AMBARAWA"/>
    <s v="NO ADDON"/>
    <n v="20261008"/>
    <s v="Completed"/>
    <s v="HSI Bisnis Promo Hari Pelanggan Nasional PSB 70% - 50 Mbps"/>
    <s v="INDIBIZ"/>
    <m/>
    <m/>
    <d v="2026-10-08T15:00:00"/>
    <s v="2026-10-08 15:00:00 | No HP :082219024817 Alt :  M Janji : (RABU/8/oktober/2026) Note : hubungi pelanggan jika ingin kelokasi"/>
    <n v="2026"/>
    <n v="10"/>
    <n v="8"/>
    <d v="2026-10-08T00:00:00"/>
    <n v="-0.625"/>
    <x v="0"/>
    <x v="7"/>
  </r>
  <r>
    <n v="865"/>
    <n v="1002638443"/>
    <n v="3"/>
    <x v="6"/>
    <n v="4"/>
    <s v="SEMARANG"/>
    <s v="UNGARAN"/>
    <s v="BDN"/>
    <s v="REG"/>
    <s v="AO"/>
    <s v="NEW SALES"/>
    <s v="1P INET"/>
    <s v="MIE - SEND SURVEY"/>
    <s v="RBS-Regional 3"/>
    <d v="2026-10-15T13:20:35"/>
    <d v="2026-10-15T13:22:02"/>
    <n v="69410806"/>
    <m/>
    <n v="141411106859"/>
    <s v="KANTOR DESA JUBELAN"/>
    <s v="ODP-BDN-FD/032 FD/D03/032.01"/>
    <s v="WO066476184"/>
    <m/>
    <m/>
    <m/>
    <n v="110.32620243356401"/>
    <n v="-7.2218855673038096"/>
    <s v="|MN00238|MYIA-085194576042/POI/AGUS /089668258345/desajubelan04@gmail.com"/>
    <s v="MYIB_ASSISTANT"/>
    <m/>
    <m/>
    <m/>
    <m/>
    <m/>
    <m/>
    <m/>
    <m/>
    <s v="Management Janji"/>
    <s v="2026-10-16 11:00:00 | Tanggal pemasangan: 16/10/2026 Jam pemasangan : 08.00 Info Tambahan : Hubungi pelanggan dulu sebelum ke lokasi terima kasih."/>
    <s v="FCC"/>
    <s v="15-10-2026 13:25:34"/>
    <d v="2026-10-16T11:00:00"/>
    <m/>
    <s v="SURVEY_NEW_MANJA"/>
    <s v="AMBARAWA"/>
    <s v="NO ADDON"/>
    <m/>
    <s v="MIE - SEND SURVEY"/>
    <s v="HSI Bisnis Basic Promo Hari Pelanggan Nasional PSB 70% - 50 Mbps"/>
    <s v="INDIBIZ"/>
    <m/>
    <m/>
    <d v="2026-10-16T11:00:00"/>
    <s v="2026-10-16 11:00:00 | Tanggal pemasangan: 16/10/2026 Jam pemasangan : 08.00 Info Tambahan : Hubungi pelanggan dulu sebelum ke lokasi terima kasih."/>
    <m/>
    <m/>
    <m/>
    <e v="#NUM!"/>
    <e v="#NUM!"/>
    <x v="1"/>
    <x v="7"/>
  </r>
  <r>
    <n v="866"/>
    <n v="1002637738"/>
    <n v="3"/>
    <x v="6"/>
    <n v="4"/>
    <s v="SEMARANG"/>
    <s v="UNGARAN"/>
    <s v="BDN"/>
    <s v="REG"/>
    <s v="AO"/>
    <s v="NEW SALES"/>
    <s v="1P INET"/>
    <s v="MIE - SEND SURVEY"/>
    <s v="RBS-Regional 3"/>
    <d v="2026-10-15T09:01:43"/>
    <d v="2026-10-15T09:04:06"/>
    <n v="69410517"/>
    <m/>
    <n v="141411106345"/>
    <s v="ASA CELL"/>
    <s v="ODP-BDN-FD/042 FD/D01/042.01"/>
    <s v="WO066450334"/>
    <m/>
    <m/>
    <m/>
    <n v="110.309196"/>
    <n v="-7.2542289999999996"/>
    <s v="|MN02760|MYIA-086910098491/POI/Alam/085726668720/cok607009@gmail.com"/>
    <s v="MYIB_ASSISTANT"/>
    <m/>
    <m/>
    <m/>
    <m/>
    <m/>
    <m/>
    <m/>
    <m/>
    <s v="Management Janji"/>
    <s v="2026-10-16 11:00:00 | Tanggal pemasangan: 16/10/2026 Jam pemasangan : siang Info Tambahan : Hubungi pelanggan dulu sebelum ke lokasi terima kasih."/>
    <s v="FCC"/>
    <s v="15-10-2026 09:10:19"/>
    <d v="2026-10-16T11:00:00"/>
    <m/>
    <s v="SURVEY_NEW_MANJA"/>
    <s v="AMBARAWA"/>
    <s v="OCA"/>
    <m/>
    <s v="MIE - SEND SURVEY"/>
    <s v="HSI Bisnis Bundling OCA Breach Checker Promo H2 2026 Dual Band PSB 70% - 100 Mbps"/>
    <s v="INDIBIZ"/>
    <m/>
    <m/>
    <d v="2026-10-16T11:00:00"/>
    <s v="2026-10-16 11:00:00 | Tanggal pemasangan: 16/10/2026 Jam pemasangan : siang Info Tambahan : Hubungi pelanggan dulu sebelum ke lokasi terima kasih."/>
    <m/>
    <m/>
    <m/>
    <e v="#NUM!"/>
    <e v="#NUM!"/>
    <x v="1"/>
    <x v="7"/>
  </r>
  <r>
    <n v="867"/>
    <n v="1002632912"/>
    <n v="3"/>
    <x v="6"/>
    <n v="4"/>
    <s v="SEMARANG"/>
    <s v="UNGARAN"/>
    <s v="BDN"/>
    <s v="REG"/>
    <s v="AO"/>
    <s v="NEW SALES"/>
    <s v="1P INET"/>
    <s v="98 | OSS - CANCEL COMPLETE"/>
    <s v="RBS-Regional 3"/>
    <d v="2026-10-12T13:23:35"/>
    <d v="2026-10-13T14:23:23"/>
    <n v="69408651"/>
    <m/>
    <n v="141411106694"/>
    <s v="Kos griyo asri"/>
    <s v="ODP-BDN-FA/080 FA/D06/080.01"/>
    <s v="WO066256512"/>
    <m/>
    <m/>
    <m/>
    <n v="110.37462361156901"/>
    <n v="-7.2258301157136202"/>
    <s v="MD|MYDB-20261006270377|DN00001/MN00663|Kos griyo asri|081558011916"/>
    <s v="MYDIGIBIZPARTNER"/>
    <m/>
    <m/>
    <m/>
    <m/>
    <m/>
    <m/>
    <m/>
    <m/>
    <s v="Management Janji"/>
    <s v="2026-10-13 11:00:00 | Tanggal Pemasangan : 13 Oktober 2026 Jam Pemasangan : 08:00 15:00 Info Tambahan : Hubungi pelanggan dulu sebelum ke lokasi terimakasih"/>
    <s v="FCC"/>
    <d v="2026-12-10T13:25:06"/>
    <d v="2026-10-13T11:00:00"/>
    <s v="Kendala Pelanggan"/>
    <s v="CANCEL"/>
    <s v="AMBARAWA"/>
    <s v="NO ADDON"/>
    <m/>
    <s v="Cancel Completed"/>
    <s v="HSI Bisnis Promo Hari Pelanggan Nasional PSB 70% - 50 Mbps"/>
    <s v="INDIBIZ"/>
    <m/>
    <m/>
    <d v="2026-10-13T11:00:00"/>
    <s v="2026-10-13 11:00:00 | Tanggal Pemasangan : 13 Oktober 2026 Jam Pemasangan : 08:00 15:00 Info Tambahan : Hubungi pelanggan dulu sebelum ke lokasi terimakasih"/>
    <m/>
    <m/>
    <m/>
    <e v="#NUM!"/>
    <e v="#NUM!"/>
    <x v="1"/>
    <x v="7"/>
  </r>
  <r>
    <n v="868"/>
    <n v="1002631155"/>
    <n v="3"/>
    <x v="6"/>
    <n v="4"/>
    <s v="SEMARANG"/>
    <s v="UNGARAN"/>
    <s v="BWE"/>
    <s v="REG"/>
    <s v="AO"/>
    <s v="NEW SALES"/>
    <s v="1P INET"/>
    <s v="Completed (PS)"/>
    <s v="RBS-Regional 3"/>
    <d v="2026-10-10T17:17:35"/>
    <d v="2026-10-11T18:17:11"/>
    <n v="69408021"/>
    <m/>
    <n v="141459108717"/>
    <s v="TOKO SUMBER REJEKI"/>
    <s v="ODP-BWE-FB/047 FB/D02/047.01"/>
    <s v="WO066173699"/>
    <m/>
    <m/>
    <m/>
    <n v="110.44568099999999"/>
    <n v="-7.2663842999999897"/>
    <s v="|MN00426|MYIA-031599322583/POI/Hari Nugroho/085785782833/nugrohhar@gmail.com"/>
    <s v="MYIB_ASSISTANT"/>
    <m/>
    <m/>
    <m/>
    <m/>
    <m/>
    <m/>
    <m/>
    <m/>
    <s v="Management Janji"/>
    <s v="2026-10-11 15:00:00 | Tanggal Pemasangan : 11 Oktober 2026 Jam Pemasangan : 08:00 15:00 Info Tambahan : Hubungi pelanggan dulu sebelum ke lokasi terimakasih"/>
    <s v="FCC"/>
    <d v="2026-10-10T17:24:57"/>
    <d v="2026-10-11T15:00:00"/>
    <m/>
    <s v="PS"/>
    <s v="AMBARAWA"/>
    <s v="NO ADDON"/>
    <n v="20261011"/>
    <s v="Completed"/>
    <s v="HSI Bisnis Promo Hari Pelanggan Nasional PSB 70% - 200 Mbps"/>
    <s v="INDIBIZ"/>
    <m/>
    <m/>
    <d v="2026-10-11T15:00:00"/>
    <s v="2026-10-11 15:00:00 | Tanggal Pemasangan : 11 Oktober 2026 Jam Pemasangan : 08:00 15:00 Info Tambahan : Hubungi pelanggan dulu sebelum ke lokasi terimakasih"/>
    <n v="2026"/>
    <n v="10"/>
    <n v="11"/>
    <d v="2026-10-11T00:00:00"/>
    <n v="-0.625"/>
    <x v="0"/>
    <x v="7"/>
  </r>
  <r>
    <n v="869"/>
    <n v="1002632073"/>
    <n v="3"/>
    <x v="6"/>
    <n v="4"/>
    <s v="SEMARANG"/>
    <s v="UNGARAN"/>
    <s v="BWE"/>
    <s v="REG"/>
    <s v="AO"/>
    <s v="NEW SALES"/>
    <s v="1P INET"/>
    <s v="Completed (PS)"/>
    <s v="RBS-Regional 3"/>
    <d v="2026-10-12T09:16:39"/>
    <d v="2026-10-12T18:31:05"/>
    <n v="69408368"/>
    <m/>
    <n v="141459108718"/>
    <s v="TOKO MAPAN"/>
    <s v="ODP-BWE-FA/111 FA/D03/111.01"/>
    <s v="WO066229776"/>
    <m/>
    <m/>
    <m/>
    <n v="110.4671494"/>
    <n v="-7.2376904"/>
    <s v="|MN00426|MYIA-071115736904/POI/Hari Nugroho/085785782833/nugrohhar@gmail.com"/>
    <s v="MYIB_ASSISTANT"/>
    <m/>
    <m/>
    <m/>
    <m/>
    <m/>
    <m/>
    <m/>
    <m/>
    <s v="Management Janji"/>
    <s v="2026-10-13 08:00:00 | M Janji : (13/10/2026) jam Pasang : 09:00 Note : hubungi pelanggan jika ingin kelokasi"/>
    <s v="FCC"/>
    <d v="2026-12-10T09:24:56"/>
    <d v="2026-10-13T08:00:00"/>
    <m/>
    <s v="PS"/>
    <s v="AMBARAWA"/>
    <s v="NO ADDON"/>
    <n v="20261012"/>
    <s v="Completed"/>
    <s v="HSI Bisnis Promo Hari Pelanggan Nasional PSB 70% - 150 Mbps"/>
    <s v="INDIBIZ"/>
    <m/>
    <m/>
    <d v="2026-10-13T08:00:00"/>
    <s v="2026-10-13 08:00:00 | M Janji : (13/10/2026) jam Pasang : 09:00 Note : hubungi pelanggan jika ingin kelokasi"/>
    <n v="2026"/>
    <n v="10"/>
    <n v="12"/>
    <d v="2026-10-12T00:00:00"/>
    <n v="-1.3333333333357587"/>
    <x v="0"/>
    <x v="7"/>
  </r>
  <r>
    <n v="870"/>
    <n v="1002636938"/>
    <n v="3"/>
    <x v="6"/>
    <n v="4"/>
    <s v="SEMARANG"/>
    <s v="UNGARAN"/>
    <s v="BWE"/>
    <s v="REG"/>
    <s v="AO"/>
    <s v="NEW SALES"/>
    <s v="1P INET"/>
    <s v="Completed (PS)"/>
    <s v="RBS-Regional 3"/>
    <d v="2026-10-14T14:22:43"/>
    <d v="2026-10-15T17:46:12"/>
    <n v="69410140"/>
    <m/>
    <n v="141459107082"/>
    <s v="PT Basilliea Indonesia"/>
    <s v="ODP-BWE-FC/016 FC/D02/016.01"/>
    <s v="WO066411315"/>
    <m/>
    <m/>
    <m/>
    <n v="110.437046"/>
    <n v="-7.186439"/>
    <s v="|MB00449|MYIA-071960306338/POI/bapak/085867670609/production.bsi1@gmail.com"/>
    <s v="MYIB_ASSISTANT"/>
    <m/>
    <m/>
    <m/>
    <m/>
    <m/>
    <m/>
    <m/>
    <m/>
    <s v="Management Janji"/>
    <s v="2026-10-15 11:00:00 | Jam pemasangan : 12.00 Info Tambahan : Hubungi pelanggan dulu sebelum ke lokasi terimakasih "/>
    <s v="FCC"/>
    <s v="14-10-2026 14:25:10"/>
    <d v="2026-10-15T11:00:00"/>
    <m/>
    <s v="PS"/>
    <s v="AMBARAWA"/>
    <s v="NO ADDON"/>
    <n v="20261015"/>
    <s v="Completed"/>
    <s v="HSI Bisnis Promo Hari Pelanggan Nasional PSB 70% - 100 Mbps Dual Band"/>
    <s v="INDIBIZ"/>
    <m/>
    <m/>
    <d v="2026-10-15T11:00:00"/>
    <s v="2026-10-15 11:00:00 | Jam pemasangan : 12.00 Info Tambahan : Hubungi pelanggan dulu sebelum ke lokasi terimakasih "/>
    <n v="2026"/>
    <n v="10"/>
    <n v="15"/>
    <d v="2026-10-15T00:00:00"/>
    <n v="-0.45833333333575865"/>
    <x v="0"/>
    <x v="7"/>
  </r>
  <r>
    <n v="871"/>
    <n v="1002623230"/>
    <n v="3"/>
    <x v="6"/>
    <n v="4"/>
    <s v="SEMARANG"/>
    <s v="UNGARAN"/>
    <s v="UNR"/>
    <s v="REG"/>
    <s v="AO"/>
    <s v="NEW SALES"/>
    <s v="1P INET"/>
    <s v="Completed (PS)"/>
    <s v="RBS-Regional 3"/>
    <d v="2026-10-05T17:26:36"/>
    <d v="2026-10-06T13:14:54"/>
    <n v="69404610"/>
    <m/>
    <n v="146425112958"/>
    <s v="STERMAY INTERNATIONAL INDONESIA"/>
    <s v="ODP-UNR-FF/084"/>
    <s v="WO065803934"/>
    <m/>
    <m/>
    <m/>
    <n v="110.4211387"/>
    <n v="-7.1784131999999996"/>
    <s v="|MN00426|MYIA-040132939598/POI/Ismail/085736285700/ism4lputr482@gmail.com"/>
    <s v="MYIB_ASSISTANT"/>
    <m/>
    <m/>
    <m/>
    <m/>
    <m/>
    <m/>
    <m/>
    <m/>
    <s v="Management Janji"/>
    <s v="2026-10-06 15:00:00 | Nama PIC : Bp Ismail  No HP : 085736285700 Alt : - M Janji : 06 Okt 2026 Jam Pasang : Pagi / Siang Note : hubungi pelanggan jika ingin kelokasi "/>
    <s v="FCC"/>
    <d v="2026-05-10T17:40:32"/>
    <d v="2026-10-06T15:00:00"/>
    <m/>
    <s v="PS"/>
    <s v="X"/>
    <s v="NO ADDON"/>
    <n v="20261006"/>
    <s v="Completed"/>
    <s v="HSI Bisnis Promo Hari Pelanggan Nasional PSB 70% - 150 Mbps"/>
    <s v="INDIBIZ"/>
    <m/>
    <m/>
    <d v="2026-10-06T15:00:00"/>
    <s v="2026-10-06 15:00:00 | Nama PIC : Bp Ismail  No HP : 085736285700 Alt : - M Janji : 06 Okt 2026 Jam Pasang : Pagi / Siang Note : hubungi pelanggan jika ingin kelokasi "/>
    <n v="2026"/>
    <n v="10"/>
    <n v="6"/>
    <d v="2026-10-06T00:00:00"/>
    <n v="-0.625"/>
    <x v="0"/>
    <x v="7"/>
  </r>
  <r>
    <n v="872"/>
    <n v="1002627915"/>
    <n v="3"/>
    <x v="6"/>
    <n v="4"/>
    <s v="SEMARANG"/>
    <s v="UNGARAN"/>
    <s v="UNR"/>
    <s v="REG"/>
    <s v="AO"/>
    <s v="NEW SALES"/>
    <s v="1P INET"/>
    <s v="Completed (PS)"/>
    <s v="RBS-Regional 3"/>
    <d v="2026-10-08T14:40:37"/>
    <d v="2026-10-09T09:23:56"/>
    <n v="69406611"/>
    <m/>
    <n v="146425112970"/>
    <s v="FUN HOUS Amusement"/>
    <s v="ODP-UNR-FAY/009"/>
    <s v="WO066021157"/>
    <m/>
    <m/>
    <m/>
    <n v="110.407611601653"/>
    <n v="-7.1914943282798598"/>
    <s v="MD|MYDB-20261008270450|DN00001/MN00663|FUN HOUS Amusement|08112999562"/>
    <s v="MYDIGIBIZPARTNER"/>
    <m/>
    <m/>
    <m/>
    <m/>
    <m/>
    <m/>
    <m/>
    <m/>
    <s v="Management Janji"/>
    <s v="2026-10-09 15:00:00 | Nama PIC : Munif  No HP : 08112999562 Alt : 0811299716 M Janji : 09/10/2026 Jam Pasang : 08.00  - 13:00  NoteÃ‚Â :  hubungi terlebih dahulu sebelum ke lokasi, terima kasih."/>
    <s v="FCC"/>
    <d v="2026-08-10T14:55:17"/>
    <d v="2026-10-09T15:00:00"/>
    <m/>
    <s v="PS"/>
    <s v="X"/>
    <s v="NO ADDON"/>
    <n v="20261009"/>
    <s v="Completed"/>
    <s v="HSI Bisnis Promo Hari Pelanggan Nasional PSB 70% - 75 Mbps"/>
    <s v="INDIBIZ"/>
    <m/>
    <m/>
    <d v="2026-10-09T15:00:00"/>
    <s v="2026-10-09 15:00:00 | Nama PIC : Munif  No HP : 08112999562 Alt : 0811299716 M Janji : 09/10/2026 Jam Pasang : 08.00  - 13:00  NoteÃ‚Â :  hubungi terlebih dahulu sebelum ke lokasi, terima kasih."/>
    <n v="2026"/>
    <n v="10"/>
    <n v="9"/>
    <d v="2026-10-09T00:00:00"/>
    <n v="-0.625"/>
    <x v="0"/>
    <x v="7"/>
  </r>
  <r>
    <n v="873"/>
    <n v="1002622528"/>
    <n v="3"/>
    <x v="6"/>
    <n v="4"/>
    <s v="SEMARANG"/>
    <s v="UNGARAN"/>
    <s v="WNJ"/>
    <s v="REG"/>
    <s v="AO"/>
    <s v="NEW SALES"/>
    <s v="1P INET"/>
    <s v="Completed (PS)"/>
    <s v="RBS-Regional 3"/>
    <d v="2026-10-05T13:53:40"/>
    <d v="2026-10-06T14:29:04"/>
    <n v="69404380"/>
    <m/>
    <n v="146460105189"/>
    <s v="PT. Java Egg Specialities"/>
    <s v="ODP-PUS-FA/069 FA/D03/069.01"/>
    <s v="WO065775398"/>
    <m/>
    <m/>
    <m/>
    <n v="110.479005463421"/>
    <n v="-7.1815574411059897"/>
    <s v="MD|MYDB-20261005270291|DN00001/MN00663|PT. Java Egg Specialities|085800021497"/>
    <s v="MYDIGIBIZPARTNER"/>
    <m/>
    <m/>
    <m/>
    <m/>
    <m/>
    <m/>
    <m/>
    <m/>
    <s v="Management Janji"/>
    <s v="2026-10-06 11:00:00 | Jam pemasangan : 12.00 Info Tambahan : Hubungi pelanggan dulu sebelum ke lokasi terimakasih "/>
    <s v="FCC"/>
    <d v="2026-05-10T14:25:44"/>
    <d v="2026-10-06T11:00:00"/>
    <m/>
    <s v="PS"/>
    <s v="X"/>
    <s v="NO ADDON"/>
    <n v="20261006"/>
    <s v="Completed"/>
    <s v="HSI Bisnis Promo Hari Pelanggan Nasional PSB 70% - 100 Mbps"/>
    <s v="INDIBIZ"/>
    <m/>
    <m/>
    <d v="2026-10-06T11:00:00"/>
    <s v="2026-10-06 11:00:00 | Jam pemasangan : 12.00 Info Tambahan : Hubungi pelanggan dulu sebelum ke lokasi terimakasih "/>
    <n v="2026"/>
    <n v="10"/>
    <n v="6"/>
    <d v="2026-10-06T00:00:00"/>
    <n v="-0.45833333333575865"/>
    <x v="0"/>
    <x v="7"/>
  </r>
  <r>
    <n v="874"/>
    <n v="1002631960"/>
    <n v="3"/>
    <x v="4"/>
    <n v="4"/>
    <s v="KUDUS"/>
    <s v="JEPARA"/>
    <s v="BAN"/>
    <s v="REG"/>
    <s v="AO"/>
    <s v="NEW SALES"/>
    <m/>
    <s v="Completed (PS)"/>
    <s v="RBS-Regional 3"/>
    <d v="2026-10-12T08:43:00"/>
    <d v="2026-10-12T10:34:02"/>
    <n v="69407360"/>
    <m/>
    <n v="142507105570"/>
    <s v="AR JAYA FURNITURE"/>
    <s v="ODP-BAN-FD/138"/>
    <s v="WO066227826"/>
    <m/>
    <m/>
    <m/>
    <n v="110.7174"/>
    <n v="-6.50732"/>
    <s v="|MC60028|MYIA-067687178330/POI/Ahmad Afif Ardiansah/08214132862/arjayafurniture268@gmail.com"/>
    <s v="Sales Profesional"/>
    <m/>
    <m/>
    <m/>
    <m/>
    <m/>
    <m/>
    <m/>
    <m/>
    <s v="Management Janji"/>
    <s v="2026-10-10 11:00:00 | Waktu pemasangan: 10 oktober 2026  Jam pemasangan : 08.00 - 12.00  Mohon hubungi pelanggan sebelum ke lokasi   Terima kasih  "/>
    <s v="FCC"/>
    <d v="2026-12-10T08:54:57"/>
    <m/>
    <m/>
    <s v="PS"/>
    <s v="X"/>
    <s v="NO ADDON"/>
    <n v="20261012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12T07:00:00"/>
    <s v="2026-10-10 11:00:00 | Waktu pemasangan: 10 oktober 2026  Jam pemasangan : 08.00 - 12.00  Mohon hubungi pelanggan sebelum ke lokasi   Terima kasih  "/>
    <n v="2026"/>
    <n v="10"/>
    <n v="12"/>
    <d v="2026-10-12T00:00:00"/>
    <n v="-0.29166666666424135"/>
    <x v="0"/>
    <x v="7"/>
  </r>
  <r>
    <n v="875"/>
    <n v="1002635027"/>
    <n v="3"/>
    <x v="4"/>
    <n v="4"/>
    <s v="KUDUS"/>
    <s v="JEPARA"/>
    <s v="BAN"/>
    <s v="REG"/>
    <s v="AO"/>
    <s v="NEW SALES"/>
    <s v="1P INET"/>
    <s v="Completed (PS)"/>
    <s v="RBS-Regional 3"/>
    <d v="2026-10-13T13:33:35"/>
    <d v="2026-10-14T15:41:45"/>
    <n v="69409406"/>
    <m/>
    <n v="142507105576"/>
    <s v="PEMDES GUYANGAN"/>
    <s v="ODP-BAN-FH/003 FH/D02/003.01"/>
    <s v="WO066333347"/>
    <m/>
    <m/>
    <m/>
    <n v="110.7604383"/>
    <n v="-6.5554103000000001"/>
    <s v="|MC60028|MYIA-076588279971/POI/Slamet Cahyo/085314777474/pemdesguyangan7@gmail.com"/>
    <s v="MYIB_ASSISTANT"/>
    <m/>
    <m/>
    <m/>
    <m/>
    <m/>
    <m/>
    <m/>
    <m/>
    <s v="Management Janji"/>
    <s v="2026-10-14 11:00:00 | Tanggal pemasangan: 14/10/2026 Jam pemasangan : 11.00 Info Tambahan : Hubungi pelanggan dulu sebelum ke lokasi terima kasih."/>
    <s v="FCC"/>
    <s v="13-10-2026 13:40:32"/>
    <d v="2026-10-14T11:00:00"/>
    <m/>
    <s v="PS"/>
    <s v="X"/>
    <s v="NO ADDON"/>
    <n v="20261014"/>
    <s v="Completed"/>
    <s v="HSI Bisnis Basic Promo Hari Pelanggan Nasional PSB 70% - 50 Mbps"/>
    <s v="INDIBIZ"/>
    <m/>
    <m/>
    <d v="2026-10-14T11:00:00"/>
    <s v="2026-10-14 11:00:00 | Tanggal pemasangan: 14/10/2026 Jam pemasangan : 11.00 Info Tambahan : Hubungi pelanggan dulu sebelum ke lokasi terima kasih."/>
    <n v="2026"/>
    <n v="10"/>
    <n v="14"/>
    <d v="2026-10-14T00:00:00"/>
    <n v="-0.45833333333575865"/>
    <x v="0"/>
    <x v="7"/>
  </r>
  <r>
    <n v="876"/>
    <n v="1002629687"/>
    <n v="3"/>
    <x v="4"/>
    <n v="4"/>
    <s v="KUDUS"/>
    <s v="JEPARA"/>
    <s v="BAN"/>
    <s v="REG"/>
    <s v="AO"/>
    <s v="NEW SALES"/>
    <s v="1P INET"/>
    <s v="102 | FOLLOW UP COMPLETED"/>
    <s v="RBS-Regional 3"/>
    <d v="2026-10-09T13:29:35"/>
    <d v="2026-10-12T08:43:00"/>
    <n v="69407360"/>
    <m/>
    <n v="142507105551"/>
    <s v="AR JAYA FURNITURE"/>
    <s v="ODP-BAN-FD/138 FD/D09/138.01"/>
    <s v="WO066088216"/>
    <m/>
    <m/>
    <m/>
    <n v="110.71732040000001"/>
    <n v="-6.5078690999999997"/>
    <s v="|MC60028|MYIA-067687178330/POI/Ahmad Afif Ardiansah/08214132862/arjayafurniture268@gmail.com"/>
    <s v="MYIB_ASSISTANT"/>
    <m/>
    <m/>
    <m/>
    <m/>
    <m/>
    <m/>
    <m/>
    <m/>
    <s v="Management Janji"/>
    <s v="2026-10-10 11:00:00 | Waktu pemasangan: 10 oktober 2026 Jam pemasangan : 08.00 - 12.00 Mohon hubungi pelanggan sebelum ke lokasi  Terima kasih "/>
    <s v="FCC"/>
    <d v="2026-09-10T13:40:32"/>
    <d v="2026-10-10T11:00:00"/>
    <s v="Kendala Teknik"/>
    <s v="REVOKE"/>
    <s v="X"/>
    <s v="NO ADDON"/>
    <m/>
    <s v="Follow Up Revoke Completed, New Order ID : SC1002631960"/>
    <s v="HSI Bisnis Promo Hari Pelanggan Nasional PSB 70% - 50 Mbps"/>
    <s v="INDIBIZ"/>
    <m/>
    <m/>
    <d v="2026-10-10T11:00:00"/>
    <s v="2026-10-10 11:00:00 | Waktu pemasangan: 10 oktober 2026 Jam pemasangan : 08.00 - 12.00 Mohon hubungi pelanggan sebelum ke lokasi  Terima kasih "/>
    <m/>
    <m/>
    <m/>
    <e v="#NUM!"/>
    <e v="#NUM!"/>
    <x v="1"/>
    <x v="7"/>
  </r>
  <r>
    <n v="877"/>
    <n v="1002634106"/>
    <n v="3"/>
    <x v="4"/>
    <n v="4"/>
    <s v="KUDUS"/>
    <s v="JEPARA"/>
    <s v="JPR"/>
    <s v="REG"/>
    <s v="AO"/>
    <s v="NEW SALES"/>
    <s v="1P INET"/>
    <s v="Completed (PS)"/>
    <s v="RBS-Regional 3"/>
    <d v="2026-10-13T09:08:40"/>
    <d v="2026-10-13T14:41:01"/>
    <n v="69409062"/>
    <m/>
    <n v="142539118302"/>
    <s v="BALAIDESA TEGALSAMBI"/>
    <s v="ODP-JPR-FD/032 FD/D05/032.01"/>
    <s v="WO066305546"/>
    <m/>
    <m/>
    <m/>
    <n v="110.652939566778"/>
    <n v="-6.6135714134997601"/>
    <s v="|MC60141|MYIA-094937225809/POI/DIDIK AHMAD HASYIM/081326228021/balaidesategalsambi@gmail.com"/>
    <s v="MYIB_ASSISTANT"/>
    <m/>
    <m/>
    <m/>
    <m/>
    <m/>
    <m/>
    <m/>
    <m/>
    <s v="Management Janji"/>
    <s v="2026-10-14 08:00:00 | Tanggal Pemasangan : 14 Oktober 2026 Jam Pemasangan : 08:00 15:00 Info Tambahan : Hubungi pelanggan dulu sebelum ke lokasi terimakasih"/>
    <s v="FCC"/>
    <s v="13-10-2026 09:25:11"/>
    <d v="2026-10-14T08:00:00"/>
    <m/>
    <s v="PS"/>
    <s v="X"/>
    <s v="NO ADDON"/>
    <n v="20261013"/>
    <s v="Completed"/>
    <s v="HSI Bisnis Promo Hari Pelanggan Nasional PSB 70% - 75 Mbps"/>
    <s v="INDIBIZ"/>
    <m/>
    <m/>
    <d v="2026-10-14T08:00:00"/>
    <s v="2026-10-14 08:00:00 | Tanggal Pemasangan : 14 Oktober 2026 Jam Pemasangan : 08:00 15:00 Info Tambahan : Hubungi pelanggan dulu sebelum ke lokasi terimakasih"/>
    <n v="2026"/>
    <n v="10"/>
    <n v="13"/>
    <d v="2026-10-13T00:00:00"/>
    <n v="-1.3333333333357587"/>
    <x v="0"/>
    <x v="7"/>
  </r>
  <r>
    <n v="878"/>
    <n v="1002638932"/>
    <n v="3"/>
    <x v="4"/>
    <n v="4"/>
    <s v="KUDUS"/>
    <s v="JEPARA"/>
    <s v="KMJ"/>
    <s v="REG"/>
    <s v="AO"/>
    <s v="NEW SALES"/>
    <m/>
    <s v="8 | OSS - PONR"/>
    <s v="RBS-Regional 3"/>
    <d v="2026-10-15T15:30:46"/>
    <d v="2026-10-15T16:11:01"/>
    <n v="69390883"/>
    <m/>
    <n v="141593202407"/>
    <s v="Pusat Oleh Oleh Karimunjawa"/>
    <s v="ODP-KMJ-FA/023"/>
    <s v="WO066492389"/>
    <m/>
    <m/>
    <m/>
    <n v="110.440519460746"/>
    <n v="-5.8836897386614497"/>
    <s v="MD|MYDB-20260914268678|DN00001/MN00300|Pusat Oleh Oleh Karimunjawa|08135955359"/>
    <s v="MYDIGIBIZPARTNER"/>
    <m/>
    <m/>
    <m/>
    <m/>
    <m/>
    <m/>
    <m/>
    <m/>
    <s v="Management Janji"/>
    <s v="2026-09-16 15:00:00 | Nama Pic : IBU MIRA  No Hp Pic :   Jam Pemasangan : 08:00 - 12.00  Tanggal Pemasangan : RABU 16 SEPTEMBER 2025  Info Tambahan : Hubungi pelanggan sebelum datang ke lokasi"/>
    <s v="FCC"/>
    <s v="15-10-2026 15:40:25"/>
    <m/>
    <m/>
    <s v="ACT_COM"/>
    <s v="X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7:00:00"/>
    <s v="2026-09-16 15:00:00 | Nama Pic : IBU MIRA  No Hp Pic :   Jam Pemasangan : 08:00 - 12.00  Tanggal Pemasangan : RABU 16 SEPTEMBER 2025  Info Tambahan : Hubungi pelanggan sebelum datang ke lokasi"/>
    <m/>
    <m/>
    <m/>
    <e v="#NUM!"/>
    <e v="#NUM!"/>
    <x v="1"/>
    <x v="7"/>
  </r>
  <r>
    <n v="879"/>
    <n v="1002638698"/>
    <n v="3"/>
    <x v="4"/>
    <n v="4"/>
    <s v="KUDUS"/>
    <s v="JEPARA"/>
    <s v="KEL"/>
    <s v="REG"/>
    <s v="AO"/>
    <s v="NEW SALES"/>
    <s v="1P INET"/>
    <s v="MIE - SEND SURVEY"/>
    <s v="RBS-Regional 3"/>
    <d v="2026-10-15T14:25:44"/>
    <d v="2026-10-15T14:28:01"/>
    <n v="69410904"/>
    <m/>
    <n v="146508109210"/>
    <s v="ERABLUE KELET KELING"/>
    <s v="ODP-KEL-FD/013 FD/D02/013.01"/>
    <s v="WO066483637"/>
    <m/>
    <m/>
    <m/>
    <n v="110.90900600000001"/>
    <n v="-6.5044779999999998"/>
    <s v="|MN02587|MYIA-040189524974/POI/HASBIBINTARO SHIDDIQ/081249549394/nextperdanaone@gmail.com"/>
    <s v="MYIB_ASSISTANT"/>
    <m/>
    <m/>
    <m/>
    <m/>
    <m/>
    <m/>
    <m/>
    <m/>
    <s v="Management Janji"/>
    <s v="2026-10-16 11:00:00 | Jam pemasangan : 12.00 Info Tambahan : Hubungi pelanggan dulu sebelum ke lokasi terimakasih "/>
    <s v="FCC"/>
    <s v="15-10-2026 14:40:16"/>
    <d v="2026-10-16T11:00:00"/>
    <m/>
    <s v="SURVEY_NEW_MANJA"/>
    <s v="X"/>
    <s v="NO ADDON"/>
    <m/>
    <s v="MIE - SEND SURVEY"/>
    <s v="HSI Bisnis PSB 70% - 50 Mbps"/>
    <s v="INDIBIZ"/>
    <m/>
    <m/>
    <d v="2026-10-16T11:00:00"/>
    <s v="2026-10-16 11:00:00 | Jam pemasangan : 12.00 Info Tambahan : Hubungi pelanggan dulu sebelum ke lokasi terimakasih "/>
    <m/>
    <m/>
    <m/>
    <e v="#NUM!"/>
    <e v="#NUM!"/>
    <x v="1"/>
    <x v="7"/>
  </r>
  <r>
    <n v="880"/>
    <n v="1002619095"/>
    <n v="3"/>
    <x v="4"/>
    <n v="4"/>
    <s v="KUDUS"/>
    <s v="JEPARA"/>
    <s v="PEC"/>
    <s v="REG"/>
    <s v="AO"/>
    <s v="NEW SALES"/>
    <s v="1P INET"/>
    <s v="Completed (PS)"/>
    <s v="RBS-Regional 3"/>
    <d v="2026-10-02T09:16:34"/>
    <d v="2026-10-03T16:28:14"/>
    <n v="69402771"/>
    <m/>
    <n v="146593115714"/>
    <s v="KOST PUTRI GRAHA PELANGI"/>
    <s v="ODP-PEC-FF/013 FF/D03/013.01"/>
    <s v="WO065546069"/>
    <m/>
    <m/>
    <m/>
    <n v="110.732849"/>
    <n v="-6.7292825000000001"/>
    <s v="|MC60028|MYIA-082217293624/POI/Listyarini/0895361861891/watikuswati465@yahoo.com"/>
    <s v="MYIB_ASSISTANT"/>
    <m/>
    <m/>
    <m/>
    <m/>
    <m/>
    <m/>
    <m/>
    <m/>
    <s v="Management Janji"/>
    <s v="2026-10-03 08:00:00 | M Janji : 03/10/2026 Jam Pasang : Pagi  NoteÃ‚Â :  hubungi terlebih dahulu sebelum kelokasi "/>
    <s v="FCC"/>
    <d v="2026-02-10T09:26:25"/>
    <d v="2026-10-03T08:00:00"/>
    <m/>
    <s v="PS"/>
    <s v="PECANGAAN"/>
    <s v="NO ADDON"/>
    <n v="20261003"/>
    <s v="Completed"/>
    <s v="HSI Bisnis Promo Hari Pelanggan Nasional PSB 70% - 50 Mbps"/>
    <s v="INDIBIZ"/>
    <m/>
    <m/>
    <d v="2026-10-03T08:00:00"/>
    <s v="2026-10-03 08:00:00 | M Janji : 03/10/2026 Jam Pasang : Pagi  NoteÃ‚Â :  hubungi terlebih dahulu sebelum kelokasi "/>
    <n v="2026"/>
    <n v="10"/>
    <n v="3"/>
    <d v="2026-10-03T00:00:00"/>
    <n v="-0.33333333333575865"/>
    <x v="0"/>
    <x v="7"/>
  </r>
  <r>
    <n v="881"/>
    <n v="1002630504"/>
    <n v="3"/>
    <x v="4"/>
    <n v="4"/>
    <s v="KUDUS"/>
    <s v="JEPARA"/>
    <s v="PEC"/>
    <s v="REG"/>
    <s v="AO"/>
    <s v="NEW SALES"/>
    <s v="1P INET"/>
    <s v="Completed (PS)"/>
    <s v="RBS-Regional 3"/>
    <d v="2026-10-09T17:50:40"/>
    <d v="2026-10-10T14:38:29"/>
    <n v="69407641"/>
    <m/>
    <n v="146593115750"/>
    <s v="Koperasi Bima Usaha Mandiri"/>
    <s v="ODP-PEC-FA/055 FA/D01/055.01"/>
    <s v="WO066117274"/>
    <m/>
    <m/>
    <m/>
    <n v="110.7301025"/>
    <n v="-6.6979229999999896"/>
    <s v="|MN01761|MYIA-056994202547/POI/Bukhari/085922179440/terasjinten@gmail.com"/>
    <s v="MYIB_ASSISTANT"/>
    <m/>
    <m/>
    <m/>
    <m/>
    <m/>
    <m/>
    <m/>
    <m/>
    <s v="Management Janji"/>
    <s v="2026-10-10 15:00:00 | Tanggal pemasangan : 10 Oct 2026 Jam pemasangan : 12.00 Info Tambahan : Hubungi pelanggan dulu sebelum ke lokasi terima kasih."/>
    <s v="FCC"/>
    <d v="2026-09-10T17:55:10"/>
    <d v="2026-10-10T15:00:00"/>
    <m/>
    <s v="PS"/>
    <s v="PECANGAAN"/>
    <s v="NO ADDON"/>
    <n v="20261010"/>
    <s v="Completed"/>
    <s v="HSI Bisnis Promo Hari Pelanggan Nasional PSB 70% - 150 Mbps"/>
    <s v="INDIBIZ"/>
    <m/>
    <m/>
    <d v="2026-10-10T15:00:00"/>
    <s v="2026-10-10 15:00:00 | Tanggal pemasangan : 10 Oct 2026 Jam pemasangan : 12.00 Info Tambahan : Hubungi pelanggan dulu sebelum ke lokasi terima kasih."/>
    <n v="2026"/>
    <n v="10"/>
    <n v="10"/>
    <d v="2026-10-10T00:00:00"/>
    <n v="-0.625"/>
    <x v="0"/>
    <x v="7"/>
  </r>
  <r>
    <n v="882"/>
    <n v="1002633324"/>
    <n v="3"/>
    <x v="4"/>
    <n v="4"/>
    <s v="KUDUS"/>
    <s v="JEPARA"/>
    <s v="PEC"/>
    <s v="REG"/>
    <s v="AO"/>
    <s v="NEW SALES"/>
    <m/>
    <s v="Completed (PS)"/>
    <s v="RBS-Regional 2"/>
    <d v="2026-10-12T15:12:09"/>
    <d v="2026-10-12T16:08:18"/>
    <n v="69404534"/>
    <m/>
    <n v="146593115760"/>
    <s v="PLANET BAN MAYONG PELEMKEREP"/>
    <s v="ODP-PEC-FJ/061"/>
    <s v="WO066271929"/>
    <m/>
    <m/>
    <m/>
    <n v="110.76010100000001"/>
    <n v="-6.7503580000000003"/>
    <s v="AMRBS;20010023;AM raffi (WITEL BANDUNG);Dedy Prastyo - 085641454795; HSI Basic 20 Mbps; it.smg.dedy@surganyamotor.co.id"/>
    <s v="Account Manager"/>
    <m/>
    <m/>
    <m/>
    <m/>
    <m/>
    <m/>
    <m/>
    <m/>
    <s v="Management Janji"/>
    <s v="2026-10-10 08:00:00|Nama : BP DEDY PRASTYO  No Hp : 085641454795  No Alt :   Tgl Pemasangan : 10 Oktober 2026  Interval : PAGI   Note : Hubungi pelanggan terlebih dahulu|40000798|MYDITA"/>
    <s v="FCC"/>
    <d v="2026-12-10T15:25:51"/>
    <m/>
    <m/>
    <s v="PS"/>
    <s v="PECANGAAN"/>
    <s v="NO ADDON"/>
    <n v="20261012"/>
    <s v="Completed"/>
    <s v="- E23015;E23015 ~ ES23 - Perangkat ONT[0]  - E23015~null~44292;E23015||11||Abodemen 0[0]  - E23015~null~E23015_SWONT;SWONT ~ Biaya Sewa ONT ~ E23015[30000]  - E24058;E24058 ~ ES24 - Paket HSI Bisnis (HSIEF) Khusus Winback[0]  - E24058~null~103819;E24058||"/>
    <s v="INDIBIZ"/>
    <m/>
    <m/>
    <d v="2026-10-12T07:00:00"/>
    <s v="2026-10-10 08:00:00|Nama : BP DEDY PRASTYO  No Hp : 085641454795  No Alt :   Tgl Pemasangan : 10 Oktober 2026  Interval : PAGI   Note : Hubungi pelanggan terlebih dahulu|40000798|MYDITA"/>
    <n v="2026"/>
    <n v="10"/>
    <n v="12"/>
    <d v="2026-10-12T00:00:00"/>
    <n v="-0.29166666666424135"/>
    <x v="0"/>
    <x v="7"/>
  </r>
  <r>
    <n v="883"/>
    <n v="1002636307"/>
    <n v="3"/>
    <x v="4"/>
    <n v="4"/>
    <s v="KUDUS"/>
    <s v="JEPARA"/>
    <s v="PEC"/>
    <s v="REG"/>
    <s v="AO"/>
    <s v="NEW SALES"/>
    <s v="1P INET"/>
    <s v="Completed (PS)"/>
    <s v="RBS-Regional 3"/>
    <d v="2026-10-14T10:22:35"/>
    <d v="2026-10-14T18:14:59"/>
    <n v="69409917"/>
    <m/>
    <n v="146593115635"/>
    <s v="Bumdes Bangkit Raharjo Desa Pasir Mijen"/>
    <s v="ODP-PEC-FG/111"/>
    <s v="WO066385224"/>
    <m/>
    <m/>
    <m/>
    <n v="110.72588039999999"/>
    <n v="-6.7959206999999999"/>
    <s v="MD|MYDB-20261013270676|EC60002/MC60029|Bumdes Bangkit Raharjo Desa Pasir Mijen|081225100433"/>
    <s v="MYDIGIBIZPARTNER"/>
    <m/>
    <m/>
    <m/>
    <m/>
    <m/>
    <m/>
    <m/>
    <m/>
    <s v="Management Janji"/>
    <s v="2026-10-15 08:00:00 | Tanggal: 15/10/2026 Jam Pasang: 08.00 - 12.00 Note: Hubungi sebelum ke lokasi, terimakasih.  "/>
    <s v="FCC"/>
    <s v="14-10-2026 10:25:05"/>
    <d v="2026-10-15T08:00:00"/>
    <m/>
    <s v="PS"/>
    <s v="PECANGAAN"/>
    <s v="NO ADDON"/>
    <n v="20261014"/>
    <s v="Completed"/>
    <s v="HSI Bisnis Promo Hari Pelanggan Nasional PSB 70% - 100 Mbps Dual Band"/>
    <s v="INDIBIZ"/>
    <m/>
    <m/>
    <d v="2026-10-15T08:00:00"/>
    <s v="2026-10-15 08:00:00 | Tanggal: 15/10/2026 Jam Pasang: 08.00 - 12.00 Note: Hubungi sebelum ke lokasi, terimakasih.  "/>
    <n v="2026"/>
    <n v="10"/>
    <n v="14"/>
    <d v="2026-10-14T00:00:00"/>
    <n v="-1.3333333333357587"/>
    <x v="0"/>
    <x v="7"/>
  </r>
  <r>
    <n v="884"/>
    <n v="1002638523"/>
    <n v="3"/>
    <x v="4"/>
    <n v="4"/>
    <s v="KUDUS"/>
    <s v="JEPARA"/>
    <s v="PEC"/>
    <s v="REG"/>
    <s v="AO"/>
    <s v="NEW SALES"/>
    <m/>
    <s v="Completed (PS)"/>
    <s v="RBS-Regional 3"/>
    <d v="2026-10-15T13:40:14"/>
    <d v="2026-10-15T14:29:25"/>
    <n v="69409492"/>
    <m/>
    <n v="146593115769"/>
    <s v="Dapur SPPG JEPARA NALUMSARI GEMIRING LOR 02"/>
    <s v="ODP-PEC-FJ/093"/>
    <s v="WO066478979"/>
    <m/>
    <m/>
    <m/>
    <n v="110.777408629191"/>
    <n v="-6.7313962863215604"/>
    <s v="|MC60028|MYIA-030480550457/POI/Baharudin yusuf Ali /085800574013/bawubawu73@gmail.com"/>
    <s v="Sales Profesional"/>
    <m/>
    <m/>
    <m/>
    <m/>
    <m/>
    <m/>
    <m/>
    <m/>
    <s v="Management Janji"/>
    <s v="2026-10-14 11:00:00 | Tanggal pemasangan: 14/10//2026  Jam pemasangan : pagi/siang  Info Tambahan : Hubungi pelanggan dulu sebelum ke lokasi.  terima kasih"/>
    <s v="FCC"/>
    <s v="15-10-2026 13:55:16"/>
    <m/>
    <m/>
    <s v="PS"/>
    <s v="PECANGAAN"/>
    <s v="NO ADDON"/>
    <n v="20261015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5T07:00:00"/>
    <s v="2026-10-14 11:00:00 | Tanggal pemasangan: 14/10//2026  Jam pemasangan : pagi/siang  Info Tambahan : Hubungi pelanggan dulu sebelum ke lokasi.  terima kasih"/>
    <n v="2026"/>
    <n v="10"/>
    <n v="15"/>
    <d v="2026-10-15T00:00:00"/>
    <n v="-0.29166666666424135"/>
    <x v="0"/>
    <x v="7"/>
  </r>
  <r>
    <n v="885"/>
    <n v="1002622968"/>
    <n v="3"/>
    <x v="4"/>
    <n v="4"/>
    <s v="KUDUS"/>
    <s v="JEPARA"/>
    <s v="PEC"/>
    <s v="REG"/>
    <s v="AO"/>
    <s v="NEW SALES"/>
    <m/>
    <s v="102 | FOLLOW UP COMPLETED"/>
    <s v="RBS-Regional 2"/>
    <d v="2026-10-05T15:51:43"/>
    <d v="2026-10-12T15:12:09"/>
    <n v="69404534"/>
    <m/>
    <n v="146593115726"/>
    <s v="PLANET BAN MAYONG PELEMKEREP"/>
    <s v="ODP-PEC-FJ/061"/>
    <s v="WO065811853"/>
    <m/>
    <m/>
    <m/>
    <n v="110.760131"/>
    <n v="-6.7503168000000002"/>
    <s v="AMRBS;20010023;AM raffi (WITEL BANDUNG);Dedy Prastyo - 085641454795; HSI Basic 20 Mbps; it.smg.dedy@surganyamotor.co.id"/>
    <s v="Account Manager"/>
    <m/>
    <m/>
    <m/>
    <m/>
    <m/>
    <m/>
    <m/>
    <m/>
    <s v="Management Janji"/>
    <s v="2026-10-10 08:00:00|Nama : BP DEDY PRASTYO No Hp : 085641454795 No Alt :  Tgl Pemasangan : 10 Oktober 2026 Interval : PAGI  Note : Hubungi pelanggan terlebih dahulu|40000798|MYDITA"/>
    <s v="FCC"/>
    <d v="2026-05-10T16:25:46"/>
    <d v="2026-10-10T08:00:00"/>
    <m/>
    <s v="REVOKE"/>
    <s v="PECANGAAN"/>
    <s v="NO ADDON"/>
    <m/>
    <s v="Follow Up Revoke Completed, New Order ID : SC1002633324"/>
    <s v="- E23015;E23015 ~ ES23 - Perangkat ONT[0]  - E23015~null~44292;E23015||11||Abodemen 0[0]  - E23015~null~E23015_SWONT;SWONT ~ Biaya Sewa ONT ~ E23015[30000]  - E24058;E24058 ~ ES24 - Paket HSI Bisnis (HSIEF) Khusus Winback[0]  - E24058~null~103819;E24058||"/>
    <s v="INDIBIZ"/>
    <m/>
    <m/>
    <d v="2026-10-10T08:00:00"/>
    <s v="2026-10-10 08:00:00|Nama : BP DEDY PRASTYO No Hp : 085641454795 No Alt :  Tgl Pemasangan : 10 Oktober 2026 Interval : PAGI  Note : Hubungi pelanggan terlebih dahulu|40000798|MYDITA"/>
    <m/>
    <m/>
    <m/>
    <e v="#NUM!"/>
    <e v="#NUM!"/>
    <x v="1"/>
    <x v="7"/>
  </r>
  <r>
    <n v="886"/>
    <n v="1002635274"/>
    <n v="3"/>
    <x v="4"/>
    <n v="4"/>
    <s v="KUDUS"/>
    <s v="JEPARA"/>
    <s v="PEC"/>
    <s v="REG"/>
    <s v="AO"/>
    <s v="NEW SALES"/>
    <s v="1P INET"/>
    <s v="102 | FOLLOW UP COMPLETED"/>
    <s v="RBS-Regional 3"/>
    <d v="2026-10-13T14:40:35"/>
    <d v="2026-10-15T13:40:13"/>
    <n v="69409492"/>
    <m/>
    <n v="146593115764"/>
    <s v="Dapur SPPG JEPARA NALUMSARI GEMIRING LOR 02"/>
    <s v="ODP-PEC-FJ/093 FJ/D07/093.01"/>
    <s v="WO066341257"/>
    <m/>
    <m/>
    <m/>
    <n v="110.77747549999999"/>
    <n v="-6.7309747999999896"/>
    <s v="|MC60028|MYIA-030480550457/POI/Baharudin yusuf Ali /085800574013/bawubawu73@gmail.com"/>
    <s v="MYIB_ASSISTANT"/>
    <m/>
    <m/>
    <m/>
    <m/>
    <m/>
    <m/>
    <m/>
    <m/>
    <s v="Management Janji"/>
    <s v="2026-10-14 11:00:00 | Tanggal pemasangan: 14/10//2026 Jam pemasangan : pagi/siang Info Tambahan : Hubungi pelanggan dulu sebelum ke lokasi. terima kasih"/>
    <s v="FCC"/>
    <s v="13-10-2026 15:09:53"/>
    <d v="2026-10-14T11:00:00"/>
    <m/>
    <s v="REVOKE"/>
    <s v="PECANGAAN"/>
    <s v="NO ADDON"/>
    <m/>
    <s v="Follow Up Revoke Completed, New Order ID : SC1002638523"/>
    <s v="HSI Bisnis Promo Hari Pelanggan Nasional PSB 70% - 50 Mbps"/>
    <s v="INDIBIZ"/>
    <m/>
    <m/>
    <d v="2026-10-14T11:00:00"/>
    <s v="2026-10-14 11:00:00 | Tanggal pemasangan: 14/10//2026 Jam pemasangan : pagi/siang Info Tambahan : Hubungi pelanggan dulu sebelum ke lokasi. terima kasih"/>
    <m/>
    <m/>
    <m/>
    <e v="#NUM!"/>
    <e v="#NUM!"/>
    <x v="1"/>
    <x v="7"/>
  </r>
  <r>
    <n v="887"/>
    <n v="1002630499"/>
    <n v="3"/>
    <x v="4"/>
    <n v="4"/>
    <s v="KUDUS"/>
    <s v="JEPARA"/>
    <s v="PEC"/>
    <s v="REG"/>
    <s v="AO"/>
    <s v="NEW SALES"/>
    <s v="1P INET"/>
    <s v="98 | OSS - CANCEL COMPLETE"/>
    <s v="RBS-Regional 3"/>
    <d v="2026-10-09T17:46:34"/>
    <d v="2026-10-12T16:01:20"/>
    <n v="69407639"/>
    <m/>
    <n v="146593115749"/>
    <s v="Koperasi Bima Usaha Mandiri"/>
    <s v="ODP-PEC-FA/055 FA/D01/055.01"/>
    <s v="WO066116953"/>
    <m/>
    <m/>
    <m/>
    <n v="110.7301025"/>
    <n v="-6.6979229999999896"/>
    <s v="|MN01761|MYIA-070086557638/POI/Bukhari/085922179440/rijalullgr2@gmail.com"/>
    <s v="MYIB_ASSISTANT"/>
    <m/>
    <m/>
    <m/>
    <m/>
    <m/>
    <m/>
    <m/>
    <m/>
    <s v="Management Janji"/>
    <s v="2026-10-10 15:00:00 | Nama PIC : Koperasi Bima Usaha Mandiri No HP : 085922179440 No Alt : - M Janji : sabtu 10 oktober  2026 Jam Pasang : Pagi / Siang Note : hubungi pelanggan jika ingin ke lokasi, terima kasih. "/>
    <s v="FCC"/>
    <d v="2026-09-10T17:55:10"/>
    <d v="2026-10-10T15:00:00"/>
    <s v="Kendala Pelanggan"/>
    <s v="CANCEL"/>
    <s v="PECANGAAN"/>
    <s v="NO ADDON"/>
    <m/>
    <s v="Cancel Completed"/>
    <s v="HSI Bisnis Promo Hari Pelanggan Nasional PSB 70% - 150 Mbps"/>
    <s v="INDIBIZ"/>
    <m/>
    <m/>
    <d v="2026-10-10T15:00:00"/>
    <s v="2026-10-10 15:00:00 | Nama PIC : Koperasi Bima Usaha Mandiri No HP : 085922179440 No Alt : - M Janji : sabtu 10 oktober  2026 Jam Pasang : Pagi / Siang Note : hubungi pelanggan jika ingin ke lokasi, terima kasih. "/>
    <m/>
    <m/>
    <m/>
    <e v="#NUM!"/>
    <e v="#NUM!"/>
    <x v="1"/>
    <x v="7"/>
  </r>
  <r>
    <n v="888"/>
    <n v="1002619742"/>
    <n v="3"/>
    <x v="4"/>
    <n v="4"/>
    <s v="KUDUS"/>
    <s v="KUDUS"/>
    <s v="KUD"/>
    <s v="REG"/>
    <s v="AO"/>
    <s v="NEW SALES"/>
    <s v="1P INET"/>
    <s v="Completed (PS)"/>
    <s v="RBS-Regional 3"/>
    <d v="2026-10-02T13:13:41"/>
    <d v="2026-10-03T15:46:51"/>
    <n v="69403057"/>
    <m/>
    <n v="142401146372"/>
    <s v="PT Rania Vardhamma Abadi"/>
    <s v="ODP-KUD-FAJ/172 FAJ/D10/172.01"/>
    <s v="WO065572272"/>
    <m/>
    <m/>
    <m/>
    <n v="110.81719750000001"/>
    <n v="-6.7991368999999997"/>
    <s v="|MC60024|MYIA-091479439536/POI/Sunarto Wibowo/082241817590/its.idraniabeauty@gmail.com"/>
    <s v="MYIB_ASSISTANT"/>
    <m/>
    <m/>
    <m/>
    <m/>
    <m/>
    <m/>
    <m/>
    <m/>
    <s v="Management Janji"/>
    <s v="2026-10-03 11:00:00 | Nama PIC : bapak dian No HP : 08812438587 Alt :  M Janji : (SABTU/3/oktober/2026) jam Pasang : 09:00 Note : hubungi pelanggan jika ingin kelokasi"/>
    <s v="FCC"/>
    <d v="2026-02-10T13:25:25"/>
    <d v="2026-10-03T11:00:00"/>
    <m/>
    <s v="PS"/>
    <s v="X"/>
    <s v="NO ADDON"/>
    <n v="20261003"/>
    <s v="Completed"/>
    <s v="HSI Bisnis Promo Hari Pelanggan Nasional PSB 70% - 200 Mbps"/>
    <s v="INDIBIZ"/>
    <m/>
    <m/>
    <d v="2026-10-03T11:00:00"/>
    <s v="2026-10-03 11:00:00 | Nama PIC : bapak dian No HP : 08812438587 Alt :  M Janji : (SABTU/3/oktober/2026) jam Pasang : 09:00 Note : hubungi pelanggan jika ingin kelokasi"/>
    <n v="2026"/>
    <n v="10"/>
    <n v="3"/>
    <d v="2026-10-03T00:00:00"/>
    <n v="-0.45833333333575865"/>
    <x v="0"/>
    <x v="7"/>
  </r>
  <r>
    <n v="889"/>
    <n v="1002622211"/>
    <n v="3"/>
    <x v="4"/>
    <n v="4"/>
    <s v="KUDUS"/>
    <s v="KUDUS"/>
    <s v="KUD"/>
    <s v="REG"/>
    <s v="AO"/>
    <s v="NEW SALES"/>
    <s v="2P INET + VOICE"/>
    <s v="Completed (PS)"/>
    <s v="RBS-Regional 3"/>
    <d v="2026-10-05T11:46:34"/>
    <d v="2026-10-06T13:38:47"/>
    <n v="69404262"/>
    <n v="2916948104"/>
    <n v="142401146381"/>
    <s v="PT Sinar Abadi Spring"/>
    <s v="ODP-KUD-FAK/027 FAK/D03/027.01"/>
    <s v="WO065759693"/>
    <m/>
    <m/>
    <m/>
    <n v="110.835919"/>
    <n v="-6.7777539999999998"/>
    <s v="|MC60025|MYIA-094820195233/POI/SETYA NAFIS MUSTOFA/085801167664/sinarabadispring@gmail.com"/>
    <s v="MYIB_ASSISTANT"/>
    <m/>
    <m/>
    <m/>
    <m/>
    <m/>
    <m/>
    <m/>
    <m/>
    <s v="Management Janji"/>
    <s v="2026-10-06 08:00:00 | M Janji : 6 Oct 2026 Jam Pasang : Pagi Note : hubungi pelanggan jika ingin ke lokasi, terima kasih."/>
    <s v="FCC"/>
    <d v="2026-05-10T11:55:08"/>
    <d v="2026-10-06T08:00:00"/>
    <m/>
    <s v="PS"/>
    <s v="X"/>
    <s v="NO ADDON"/>
    <n v="20261006"/>
    <s v="Completed"/>
    <s v="HSI Bisnis Bundling Phone Promo 2026 PSB 70% - Free 800 Menit Promo - 50 Mbps"/>
    <s v="INDIBIZ"/>
    <m/>
    <m/>
    <d v="2026-10-06T08:00:00"/>
    <s v="2026-10-06 08:00:00 | M Janji : 6 Oct 2026 Jam Pasang : Pagi Note : hubungi pelanggan jika ingin ke lokasi, terima kasih."/>
    <n v="2026"/>
    <n v="10"/>
    <n v="6"/>
    <d v="2026-10-06T00:00:00"/>
    <n v="-0.33333333333575865"/>
    <x v="0"/>
    <x v="7"/>
  </r>
  <r>
    <n v="890"/>
    <n v="1002628541"/>
    <n v="3"/>
    <x v="4"/>
    <n v="4"/>
    <s v="KUDUS"/>
    <s v="KUDUS"/>
    <s v="KUD"/>
    <s v="REG"/>
    <s v="AO"/>
    <s v="NEW SALES"/>
    <s v="1P INET"/>
    <s v="Completed (PS)"/>
    <s v="RBS-Regional 3"/>
    <d v="2026-10-08T17:44:40"/>
    <d v="2026-10-09T19:52:32"/>
    <n v="69406873"/>
    <m/>
    <n v="142401146413"/>
    <s v="CV. OVEA"/>
    <s v="ODP-KUD-FAL/079 FAL/D06/079.01"/>
    <s v="WO066043486"/>
    <m/>
    <m/>
    <m/>
    <n v="110.87323550000001"/>
    <n v="-6.8107100000000003"/>
    <s v="|MC60025|MYIA-062060177384/POI/Bayu Arianto/08112993935/bayoe101.lexion@gmail.com"/>
    <s v="MYIB_ASSISTANT"/>
    <m/>
    <m/>
    <m/>
    <m/>
    <m/>
    <m/>
    <m/>
    <m/>
    <s v="Management Janji"/>
    <s v="2026-10-09 15:00:00 | Nama Pic : bp Bayu Arianto No Hp Pic : bp Bayu Arianto No alt : - Jam Pemasangan : pagi  Tanggal Pemasangan : 9 Oktober 2026"/>
    <s v="FCC"/>
    <d v="2026-08-10T17:55:09"/>
    <d v="2026-10-09T15:00:00"/>
    <m/>
    <s v="PS"/>
    <s v="X"/>
    <s v="NO ADDON"/>
    <n v="20261009"/>
    <s v="Completed"/>
    <s v="HSI Bisnis Promo Hari Pelanggan Nasional PSB 70% - 300 Mbps"/>
    <s v="INDIBIZ"/>
    <m/>
    <m/>
    <d v="2026-10-09T15:00:00"/>
    <s v="2026-10-09 15:00:00 | Nama Pic : bp Bayu Arianto No Hp Pic : bp Bayu Arianto No alt : - Jam Pemasangan : pagi  Tanggal Pemasangan : 9 Oktober 2026"/>
    <n v="2026"/>
    <n v="10"/>
    <n v="9"/>
    <d v="2026-10-09T00:00:00"/>
    <n v="-0.625"/>
    <x v="0"/>
    <x v="7"/>
  </r>
  <r>
    <n v="891"/>
    <n v="1002629406"/>
    <n v="3"/>
    <x v="4"/>
    <n v="4"/>
    <s v="KUDUS"/>
    <s v="KUDUS"/>
    <s v="KUD"/>
    <s v="REG"/>
    <s v="AO"/>
    <s v="NEW SALES"/>
    <s v="1P INET"/>
    <s v="Completed (PS)"/>
    <s v="RBS-Regional 3"/>
    <d v="2026-10-09T11:13:34"/>
    <d v="2026-10-10T16:50:31"/>
    <n v="69407193"/>
    <m/>
    <n v="142401146243"/>
    <s v="ARORRA CAFE"/>
    <s v="ODP-KUD-FAG/103 FAG/D05/103.01"/>
    <s v="WO066076497"/>
    <m/>
    <m/>
    <m/>
    <n v="110.88986"/>
    <n v="-6.8063339999999997"/>
    <s v="|MN01414|MYIA-048378372171/POI/MUHAMMAD KARIYADI/089678940648/alfonsojefry2@gmail.com"/>
    <s v="MYIB_ASSISTANT"/>
    <m/>
    <m/>
    <m/>
    <m/>
    <m/>
    <m/>
    <m/>
    <m/>
    <s v="Management Janji"/>
    <s v="2026-10-10 08:00:00 | Nama PIC : ARORRA CAFE No HP : 089678940648 No Alt : - M Janji : Rabu 09 oktober  2026 Jam Pasang : Pagi / Siang Note : hubungi pelanggan jika ingin ke lokasi, terima kasih. "/>
    <s v="FCC"/>
    <d v="2026-09-10T11:25:12"/>
    <d v="2026-10-10T08:00:00"/>
    <m/>
    <s v="PS"/>
    <s v="X"/>
    <s v="NO ADDON"/>
    <n v="20261010"/>
    <s v="Completed"/>
    <s v="HSI Bisnis Promo Hari Pelanggan Nasional PSB 70% - 50 Mbps"/>
    <s v="INDIBIZ"/>
    <m/>
    <m/>
    <d v="2026-10-10T08:00:00"/>
    <s v="2026-10-10 08:00:00 | Nama PIC : ARORRA CAFE No HP : 089678940648 No Alt : - M Janji : Rabu 09 oktober  2026 Jam Pasang : Pagi / Siang Note : hubungi pelanggan jika ingin ke lokasi, terima kasih. "/>
    <n v="2026"/>
    <n v="10"/>
    <n v="10"/>
    <d v="2026-10-10T00:00:00"/>
    <n v="-0.33333333333575865"/>
    <x v="0"/>
    <x v="7"/>
  </r>
  <r>
    <n v="892"/>
    <n v="1002628911"/>
    <n v="3"/>
    <x v="4"/>
    <n v="4"/>
    <s v="KUDUS"/>
    <s v="KUDUS"/>
    <s v="KUD"/>
    <s v="REG"/>
    <s v="AO"/>
    <s v="NEW SALES"/>
    <m/>
    <s v="Completed (PS)"/>
    <s v="RBS-Regional 3"/>
    <d v="2026-10-09T09:18:42"/>
    <d v="2026-10-09T18:16:28"/>
    <n v="69402186"/>
    <m/>
    <n v="142401146416"/>
    <s v="Satria Mini Soccer &amp; Resto"/>
    <s v="ODP-KUD-FX/043"/>
    <s v="WO066064339"/>
    <m/>
    <m/>
    <m/>
    <n v="110.864247689729"/>
    <n v="-6.7835741153411897"/>
    <s v="|MC60025|MYIA-031254946000/POI/Bhayu Brilian/082139114041/nurul.cinta101@gmail.com"/>
    <s v="Sales Profesional"/>
    <m/>
    <m/>
    <m/>
    <m/>
    <m/>
    <m/>
    <m/>
    <m/>
    <s v="Management Janji"/>
    <s v="2026-10-05 11:00:00 | Nama : BAYU  No HP :  082139114041  No Alt :  0882017462453  M Janji : 05/10/2026  Jam Pasang : Pagi   NoteÃ‚Â :  hubungi terlebih dahulu sebelum kelokasi   "/>
    <s v="FCC"/>
    <d v="2026-09-10T09:39:46"/>
    <m/>
    <m/>
    <s v="PS"/>
    <s v="X"/>
    <s v="NO ADDON"/>
    <n v="20261009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9T07:00:00"/>
    <s v="2026-10-05 11:00:00 | Nama : BAYU  No HP :  082139114041  No Alt :  0882017462453  M Janji : 05/10/2026  Jam Pasang : Pagi   NoteÃ‚Â :  hubungi terlebih dahulu sebelum kelokasi   "/>
    <n v="2026"/>
    <n v="10"/>
    <n v="9"/>
    <d v="2026-10-09T00:00:00"/>
    <n v="-0.29166666666424135"/>
    <x v="0"/>
    <x v="7"/>
  </r>
  <r>
    <n v="893"/>
    <n v="1002631538"/>
    <n v="3"/>
    <x v="4"/>
    <n v="4"/>
    <s v="KUDUS"/>
    <s v="KUDUS"/>
    <s v="KUD"/>
    <s v="REG"/>
    <s v="AO"/>
    <s v="NEW SALES"/>
    <s v="1P INET"/>
    <s v="Completed (PS)"/>
    <s v="RBS-Regional 3"/>
    <d v="2026-10-11T11:55:35"/>
    <d v="2026-10-11T16:41:43"/>
    <n v="69408171"/>
    <m/>
    <n v="142401146421"/>
    <s v="SPPG TENGGELES"/>
    <s v="ODP-KUD-FAG/065"/>
    <s v="WO066196584"/>
    <m/>
    <m/>
    <m/>
    <n v="110.899528653899"/>
    <n v="-6.8051351527246"/>
    <s v="|MN01414|MYIA-024084194649/POI/MUHAMMAD ULIN NUHA/082133499979/hafibadali0707@gmail.com"/>
    <s v="MYIB_ASSISTANT"/>
    <m/>
    <m/>
    <m/>
    <m/>
    <m/>
    <m/>
    <m/>
    <m/>
    <s v="Management Janji"/>
    <s v="2026-10-12 08:00:00 | Tanggal pemasangan : 12 Oct 2026 Jam pemasangan : 12.00 Info Tambahan : Hubungi pelanggan dulu sebelum ke lokasi terima kasih."/>
    <s v="FCC"/>
    <d v="2026-11-10T12:10:24"/>
    <d v="2026-10-12T08:00:00"/>
    <m/>
    <s v="PS"/>
    <s v="X"/>
    <s v="NO ADDON"/>
    <n v="20261011"/>
    <s v="Completed"/>
    <s v="HSI Bisnis Promo Hari Pelanggan Nasional PSB 70% - 100 Mbps"/>
    <s v="INDIBIZ"/>
    <m/>
    <m/>
    <d v="2026-10-12T08:00:00"/>
    <s v="2026-10-12 08:00:00 | Tanggal pemasangan : 12 Oct 2026 Jam pemasangan : 12.00 Info Tambahan : Hubungi pelanggan dulu sebelum ke lokasi terima kasih."/>
    <n v="2026"/>
    <n v="10"/>
    <n v="11"/>
    <d v="2026-10-11T00:00:00"/>
    <n v="-1.3333333333357587"/>
    <x v="0"/>
    <x v="7"/>
  </r>
  <r>
    <n v="894"/>
    <n v="1002633469"/>
    <n v="3"/>
    <x v="4"/>
    <n v="4"/>
    <s v="KUDUS"/>
    <s v="KUDUS"/>
    <s v="KUD"/>
    <s v="REG"/>
    <s v="AO"/>
    <s v="NEW SALES"/>
    <m/>
    <s v="Completed (PS)"/>
    <s v="RBS-Regional 3"/>
    <d v="2026-10-12T15:51:02"/>
    <d v="2026-10-13T14:42:27"/>
    <n v="69408870"/>
    <m/>
    <n v="142401146266"/>
    <s v="PT GLOBAL JET EXPRESS"/>
    <s v="ODP-KUD-FZ/035"/>
    <s v="WO066284634"/>
    <m/>
    <m/>
    <m/>
    <n v="110.8988466"/>
    <n v="-6.7464710999999999"/>
    <s v="AMRBS;403099;REG3;MUHAMMAD MASTUR;081226139781;CP ERIN SETYANINGSIH;082223697129;PAKET 1S INET 50 MBPS (439.000);PT GLOBAL JET EXPRESS//REJOSARI_KUDUS;input by tito"/>
    <s v="Account Manager"/>
    <m/>
    <m/>
    <m/>
    <m/>
    <m/>
    <m/>
    <m/>
    <m/>
    <s v="Management Janji"/>
    <s v="2026-10-13 15:00:00|Tanggal pemasangan : 13 OKTOBER 2026 Jam pemasangan : pagi/siang Info Tambahan : Hubungi pelanggan dulu sebelum ke lokasi terima kasih|40010577|MYDITA"/>
    <s v="FCC"/>
    <d v="2026-12-10T16:25:18"/>
    <d v="2026-10-13T15:00:00"/>
    <m/>
    <s v="PS"/>
    <s v="X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5:00:00"/>
    <s v="2026-10-13 15:00:00|Tanggal pemasangan : 13 OKTOBER 2026 Jam pemasangan : pagi/siang Info Tambahan : Hubungi pelanggan dulu sebelum ke lokasi terima kasih|40010577|MYDITA"/>
    <n v="2026"/>
    <n v="10"/>
    <n v="13"/>
    <d v="2026-10-13T00:00:00"/>
    <n v="-0.625"/>
    <x v="0"/>
    <x v="7"/>
  </r>
  <r>
    <n v="895"/>
    <n v="1002617361"/>
    <n v="3"/>
    <x v="4"/>
    <n v="4"/>
    <s v="KUDUS"/>
    <s v="KUDUS"/>
    <s v="KUD"/>
    <s v="REG"/>
    <s v="AO"/>
    <s v="NEW SALES"/>
    <s v="1P INET"/>
    <s v="102 | FOLLOW UP COMPLETED"/>
    <s v="RBS-Regional 3"/>
    <d v="2026-10-01T10:31:39"/>
    <d v="2026-10-09T09:18:41"/>
    <n v="69402186"/>
    <m/>
    <n v="142401146359"/>
    <s v="Satria Mini Soccer &amp; Resto"/>
    <s v="ODP-KUD-FX/043 FX/D05/043.01"/>
    <s v="WO065469652"/>
    <m/>
    <m/>
    <m/>
    <n v="110.863041"/>
    <n v="-6.7838320000000003"/>
    <s v="|MC60025|MYIA-031254946000/POI/Bhayu Brilian/082139114041/nurul.cinta101@gmail.com"/>
    <s v="MYIB_ASSISTANT"/>
    <m/>
    <m/>
    <m/>
    <m/>
    <m/>
    <m/>
    <m/>
    <m/>
    <s v="Management Janji"/>
    <s v="2026-10-05 11:00:00 | Nama : BAYU No HP :  082139114041 No Alt :  0882017462453 M Janji : 05/10/2026 Jam Pasang : Pagi  NoteÃ‚Â :  hubungi terlebih dahulu sebelum kelokasi  "/>
    <s v="FCC"/>
    <d v="2026-01-10T10:40:21"/>
    <d v="2026-10-05T11:00:00"/>
    <s v="Kendala Lainnya"/>
    <s v="REVOKE"/>
    <s v="X"/>
    <s v="NO ADDON"/>
    <m/>
    <s v="Follow Up Revoke Completed, New Order ID : SC1002628911"/>
    <s v="HSI Bisnis Promo Hari Pelanggan Nasional PSB 70% - 200 Mbps"/>
    <s v="INDIBIZ"/>
    <m/>
    <m/>
    <d v="2026-10-05T11:00:00"/>
    <s v="2026-10-05 11:00:00 | Nama : BAYU No HP :  082139114041 No Alt :  0882017462453 M Janji : 05/10/2026 Jam Pasang : Pagi  NoteÃ‚Â :  hubungi terlebih dahulu sebelum kelokasi  "/>
    <m/>
    <m/>
    <m/>
    <e v="#NUM!"/>
    <e v="#NUM!"/>
    <x v="1"/>
    <x v="7"/>
  </r>
  <r>
    <n v="896"/>
    <n v="1002624154"/>
    <n v="3"/>
    <x v="4"/>
    <n v="4"/>
    <s v="KUDUS"/>
    <s v="KUDUS"/>
    <s v="KUD"/>
    <s v="REG"/>
    <s v="AO"/>
    <s v="NEW SALES"/>
    <s v="1P INET"/>
    <s v="OSS - FALLOUT"/>
    <s v="RBS-Regional 3"/>
    <d v="2026-10-06T12:22:40"/>
    <d v="2026-10-07T14:40:18"/>
    <n v="69404990"/>
    <m/>
    <n v="142401146393"/>
    <s v="PRIDE OF WINA ( Kost Ekslusif )"/>
    <s v="ODP-KUD-FBH/007 FBH/D01/007.01"/>
    <s v="WO065849689"/>
    <m/>
    <m/>
    <m/>
    <n v="110.8445423"/>
    <n v="-6.7576166999999998"/>
    <s v="|MC60024|MYIA-036558025423/POI/Belfast Atlantica/08132758897/akunlaguku27@gmail.com"/>
    <s v="MYIB_ASSISTANT"/>
    <m/>
    <m/>
    <m/>
    <m/>
    <m/>
    <m/>
    <m/>
    <m/>
    <s v="Management Janji"/>
    <s v="2026-10-07 11:00:00 | M Janji : Rabu 07 oktober  2026 Jam Pasang : Pagi / Siang Note : hubungi pelanggan jika ingin ke lokasi, terima kasih."/>
    <s v="FCC"/>
    <d v="2026-06-10T12:25:39"/>
    <d v="2026-10-07T11:00:00"/>
    <s v="Kendala Pelanggan"/>
    <s v="FO_WFM"/>
    <s v="X"/>
    <s v="NO ADDON"/>
    <m/>
    <s v="Provisioning Failed|WFM|INF009697334|PP_-6.757595,110.8445867_pelanggan minta di pending dulu"/>
    <s v="HSI Bisnis Promo Hari Pelanggan Nasional PSB 70% - 300 Mbps"/>
    <s v="INDIBIZ"/>
    <m/>
    <m/>
    <d v="2026-10-07T11:00:00"/>
    <s v="2026-10-07 11:00:00 | M Janji : Rabu 07 oktober  2026 Jam Pasang : Pagi / Siang Note : hubungi pelanggan jika ingin ke lokasi, terima kasih."/>
    <m/>
    <m/>
    <m/>
    <e v="#NUM!"/>
    <e v="#NUM!"/>
    <x v="1"/>
    <x v="7"/>
  </r>
  <r>
    <n v="897"/>
    <n v="1002638311"/>
    <n v="3"/>
    <x v="4"/>
    <n v="4"/>
    <s v="KUDUS"/>
    <s v="KUDUS"/>
    <s v="KUD"/>
    <s v="REG"/>
    <s v="AO"/>
    <s v="NEW SALES"/>
    <s v="2P INET + VOICE"/>
    <s v="MIE - SEND SURVEY"/>
    <s v="RBS-Regional 3"/>
    <d v="2026-10-15T12:02:35"/>
    <d v="2026-10-15T12:04:01"/>
    <n v="69410735"/>
    <n v="2916948105"/>
    <n v="142401146440"/>
    <s v="IBOX SUNAN KUDUS"/>
    <s v="ODP-KUD-FAR/005 FAR/D01/005.01"/>
    <s v="WO066468332"/>
    <m/>
    <m/>
    <m/>
    <n v="110.83686899999999"/>
    <n v="-6.8067399999999996"/>
    <s v="|MN02587|MYIA-095457507313/POI/Bu intan/089634052712/dl-rutinfinance@erajaya.com"/>
    <s v="MYIB_ASSISTANT"/>
    <m/>
    <m/>
    <m/>
    <m/>
    <m/>
    <m/>
    <m/>
    <m/>
    <s v="Management Janji"/>
    <s v="2026-10-16 08:00:00 | Jam Pemasangan : 08:00 - 12.00 Tanggal Pemasangan : JUMAT 16 OKTOBER 2026 Info Tambahan : Hubungi pelanggan sebelum datang ke lokasi "/>
    <s v="FCC"/>
    <s v="15-10-2026 12:10:11"/>
    <d v="2026-10-16T08:00:00"/>
    <m/>
    <s v="SURVEY_NEW_MANJA"/>
    <s v="X"/>
    <s v="NO ADDON"/>
    <m/>
    <s v="MIE - SEND SURVEY"/>
    <s v="HSI Bisnis Basic Bundling Phone PSB 70%  Dual Band - Free 800 Menit - 100 Mbps"/>
    <s v="INDIBIZ"/>
    <m/>
    <m/>
    <d v="2026-10-16T08:00:00"/>
    <s v="2026-10-16 08:00:00 | Jam Pemasangan : 08:00 - 12.00 Tanggal Pemasangan : JUMAT 16 OKTOBER 2026 Info Tambahan : Hubungi pelanggan sebelum datang ke lokasi "/>
    <m/>
    <m/>
    <m/>
    <e v="#NUM!"/>
    <e v="#NUM!"/>
    <x v="1"/>
    <x v="7"/>
  </r>
  <r>
    <n v="898"/>
    <n v="1002638850"/>
    <n v="3"/>
    <x v="4"/>
    <n v="4"/>
    <s v="KUDUS"/>
    <s v="KUDUS"/>
    <s v="KUD"/>
    <s v="REG"/>
    <s v="AO"/>
    <s v="NEW SALES"/>
    <s v="1P INET"/>
    <s v="MIE - SEND SURVEY"/>
    <s v="RBS-Regional 3"/>
    <d v="2026-10-15T15:07:39"/>
    <d v="2026-10-15T15:10:02"/>
    <n v="69410948"/>
    <m/>
    <n v="142401146442"/>
    <s v="SMK NU MAARIF"/>
    <s v="ODP-KUD-FBA/011 FBA/D01/011.01"/>
    <s v="WO066488330"/>
    <m/>
    <m/>
    <m/>
    <n v="110.8192578"/>
    <n v="-6.8028828999999904"/>
    <s v="|MC60024|MYIA-024830283394/POI/Rizky Alhusani Gifari /085728435178/rizcykhiciell190@gmail.com"/>
    <s v="MYIB_ASSISTANT"/>
    <m/>
    <m/>
    <m/>
    <m/>
    <m/>
    <m/>
    <m/>
    <m/>
    <s v="Management Janji"/>
    <s v="2026-10-16 15:00:00 | Jam Pemasangan : 08:00 - 12.00 Tanggal Pemasangan : JUMAT 16 OKTOBER 2026 Info Tambahan : Hubungi pelanggan sebelum datang ke lokasi "/>
    <s v="FCC"/>
    <s v="15-10-2026 15:10:37"/>
    <d v="2026-10-16T15:00:00"/>
    <m/>
    <s v="SURVEY_NEW_MANJA"/>
    <s v="X"/>
    <s v="NO ADDON"/>
    <m/>
    <s v="MIE - SEND SURVEY"/>
    <s v="HSI Bisnis Basic Promo Hari Pelanggan Nasional PSB 70% - 50 Mbps"/>
    <s v="INDIBIZ"/>
    <m/>
    <m/>
    <d v="2026-10-16T15:00:00"/>
    <s v="2026-10-16 15:00:00 | Jam Pemasangan : 08:00 - 12.00 Tanggal Pemasangan : JUMAT 16 OKTOBER 2026 Info Tambahan : Hubungi pelanggan sebelum datang ke lokasi "/>
    <m/>
    <m/>
    <m/>
    <e v="#NUM!"/>
    <e v="#NUM!"/>
    <x v="1"/>
    <x v="7"/>
  </r>
  <r>
    <n v="899"/>
    <n v="1002638974"/>
    <n v="3"/>
    <x v="4"/>
    <n v="4"/>
    <s v="KUDUS"/>
    <s v="KUDUS"/>
    <s v="KUD"/>
    <s v="REG"/>
    <s v="AO"/>
    <s v="NEW SALES"/>
    <s v="1P INET"/>
    <s v="MIE - SEND SURVEY"/>
    <s v="RBS-Regional 3"/>
    <d v="2026-10-15T15:41:35"/>
    <d v="2026-10-15T15:44:20"/>
    <n v="69410963"/>
    <m/>
    <n v="142401146445"/>
    <s v="Maroz Gym"/>
    <s v="ODP-KUD-FX/025 FX/D02/025.01"/>
    <s v="WO066493097"/>
    <m/>
    <m/>
    <m/>
    <n v="110.863951"/>
    <n v="-6.7827909999999996"/>
    <s v="|MC60025|MYIA-035983116588/POI/Subiyanto/085329852727/subiyantookee@gmail.com"/>
    <s v="MYIB_ASSISTANT"/>
    <m/>
    <m/>
    <m/>
    <m/>
    <m/>
    <m/>
    <m/>
    <m/>
    <s v="Management Janji"/>
    <s v="2026-10-16 15:00:00 | Tgl Pemasangan : 16 Oktober 2026 Interval : PAGI / SIANG Note : Hubungi pelanggan terlebih dahulu"/>
    <s v="FCC"/>
    <s v="15-10-2026 15:55:20"/>
    <d v="2026-10-16T15:00:00"/>
    <m/>
    <s v="SURVEY_NEW_MANJA"/>
    <s v="X"/>
    <s v="NO ADDON"/>
    <m/>
    <s v="MIE - SEND SURVEY"/>
    <s v="HSI Bisnis Promo Hari Pelanggan Nasional PSB 70% - 50 Mbps"/>
    <s v="INDIBIZ"/>
    <m/>
    <m/>
    <d v="2026-10-16T15:00:00"/>
    <s v="2026-10-16 15:00:00 | Tgl Pemasangan : 16 Oktober 2026 Interval : PAGI / SIANG Note : Hubungi pelanggan terlebih dahulu"/>
    <m/>
    <m/>
    <m/>
    <e v="#NUM!"/>
    <e v="#NUM!"/>
    <x v="1"/>
    <x v="7"/>
  </r>
  <r>
    <n v="900"/>
    <n v="1002618429"/>
    <n v="3"/>
    <x v="4"/>
    <n v="4"/>
    <s v="KUDUS"/>
    <s v="PATI"/>
    <s v="PAT"/>
    <s v="REG"/>
    <s v="AO"/>
    <s v="NEW SALES"/>
    <m/>
    <s v="Completed (PS)"/>
    <s v="RBS-Regional 3"/>
    <d v="2026-10-01T15:46:58"/>
    <d v="2026-10-02T16:58:16"/>
    <n v="69402534"/>
    <m/>
    <n v="142551119689"/>
    <s v="CV. KARYA MANDIRI"/>
    <s v="ODP-PAT-FD/037"/>
    <s v="WO065562116"/>
    <m/>
    <m/>
    <m/>
    <n v="110.9564415"/>
    <n v="-6.9108118000000003"/>
    <s v="|MC60040|/Moh Sahal/081325426555/sahal99.km@gmail.com /Permintaan PSB HSI BISNIS 1S INET 100MBPS PAKET WINBACK2/CV. KARYA MANDIRI"/>
    <s v="Sales Profesional"/>
    <m/>
    <m/>
    <m/>
    <m/>
    <m/>
    <m/>
    <m/>
    <m/>
    <s v="Management Janji"/>
    <s v="2026-10-03 08:00:00|Tanggal Pemasangan : 03 Oktober 2026 Jam Pemasangan : 08:00 15:00 Info Tambahan : Hubungi pelanggan dulu sebelum ke lokasi terimakasih|40931149|MYDITA"/>
    <s v="FCC"/>
    <d v="2026-01-10T16:39:58"/>
    <d v="2026-10-03T08:00:00"/>
    <m/>
    <s v="PS"/>
    <s v="X"/>
    <s v="NO ADDON"/>
    <n v="2026100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3T08:00:00"/>
    <s v="2026-10-03 08:00:00|Tanggal Pemasangan : 03 Oktober 2026 Jam Pemasangan : 08:00 15:00 Info Tambahan : Hubungi pelanggan dulu sebelum ke lokasi terimakasih|40931149|MYDITA"/>
    <n v="2026"/>
    <n v="10"/>
    <n v="2"/>
    <d v="2026-10-02T00:00:00"/>
    <n v="-1.3333333333357587"/>
    <x v="0"/>
    <x v="7"/>
  </r>
  <r>
    <n v="901"/>
    <n v="1002622190"/>
    <n v="3"/>
    <x v="4"/>
    <n v="4"/>
    <s v="KUDUS"/>
    <s v="PATI"/>
    <s v="PAT"/>
    <s v="REG"/>
    <s v="AO"/>
    <s v="NEW SALES"/>
    <s v="1P INET"/>
    <s v="Completed (PS)"/>
    <s v="RBS-Regional 3"/>
    <d v="2026-10-05T11:35:37"/>
    <d v="2026-10-06T12:10:51"/>
    <n v="69404230"/>
    <m/>
    <n v="142551119696"/>
    <s v="Laskar Buah Tambakromo Pati"/>
    <s v="ODP-PAT-FQ/060 FQ/D02/060.01"/>
    <s v="WO065758409"/>
    <m/>
    <m/>
    <m/>
    <n v="111.044844"/>
    <n v="-6.8783599999999998"/>
    <s v="|MN00271|MYIA-089822071812/POI/Laelatul Afiatun Nisak /085733668576/kantorhrdlaskarbuah@gmail.com"/>
    <s v="MYIB_ASSISTANT"/>
    <m/>
    <m/>
    <m/>
    <m/>
    <m/>
    <m/>
    <m/>
    <m/>
    <s v="Management Janji"/>
    <s v="2026-10-06 08:00:00 | No HP : 085733668576 No Alt : - M Janji : 06 Oktober 2026 Jam Pasang : Pagi / Siang Note : hubungi pelanggan jika ingin kelokasi "/>
    <s v="FCC"/>
    <d v="2026-05-10T11:40:04"/>
    <d v="2026-10-06T08:00:00"/>
    <m/>
    <s v="PS"/>
    <s v="X"/>
    <s v="NO ADDON"/>
    <n v="20261006"/>
    <s v="Completed"/>
    <s v="HSI Bisnis Basic Promo Hari Pelanggan Nasional PSB 70% - 50 Mbps"/>
    <s v="INDIBIZ"/>
    <m/>
    <m/>
    <d v="2026-10-06T08:00:00"/>
    <s v="2026-10-06 08:00:00 | No HP : 085733668576 No Alt : - M Janji : 06 Oktober 2026 Jam Pasang : Pagi / Siang Note : hubungi pelanggan jika ingin kelokasi "/>
    <n v="2026"/>
    <n v="10"/>
    <n v="6"/>
    <d v="2026-10-06T00:00:00"/>
    <n v="-0.33333333333575865"/>
    <x v="0"/>
    <x v="7"/>
  </r>
  <r>
    <n v="902"/>
    <n v="1002628946"/>
    <n v="3"/>
    <x v="4"/>
    <n v="4"/>
    <s v="KUDUS"/>
    <s v="PATI"/>
    <s v="PAT"/>
    <s v="REG"/>
    <s v="AO"/>
    <s v="NEW SALES"/>
    <m/>
    <s v="Completed (PS)"/>
    <s v="RBS-Regional 3"/>
    <d v="2026-10-09T09:29:45"/>
    <d v="2026-10-09T11:04:36"/>
    <n v="69404895"/>
    <m/>
    <n v="142551119720"/>
    <s v="PT. Bangkit Lakuliner Indonesia Pati Jawa Tengah 3"/>
    <s v="ODP-PAT-FB/015"/>
    <s v="WO066065445"/>
    <m/>
    <m/>
    <m/>
    <n v="111.04094269487"/>
    <n v="-6.7489877942233401"/>
    <s v="|MN02235|MYIA-083563107515/POI/Muhamad Arif Nurdin/085283300362/arif.nurdin@seindonesia.co.id"/>
    <s v="Sales Profesional"/>
    <m/>
    <m/>
    <m/>
    <m/>
    <m/>
    <m/>
    <m/>
    <m/>
    <s v="Management Janji"/>
    <s v="2026-10-07 08:00:00 | Nama PIC : Bp Arif  No HP : 085283300362  No Alt : -  M Janji : 7 Okt 2026  Jam Pasang : Pagi / Siang  Note : hubungi pelanggan jika ingin kelokasi"/>
    <s v="FCC"/>
    <d v="2026-09-10T09:39:46"/>
    <m/>
    <m/>
    <s v="PS"/>
    <s v="X"/>
    <s v="NO ADDON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07:00:00"/>
    <s v="2026-10-07 08:00:00 | Nama PIC : Bp Arif  No HP : 085283300362  No Alt : -  M Janji : 7 Okt 2026  Jam Pasang : Pagi / Siang  Note : hubungi pelanggan jika ingin kelokasi"/>
    <n v="2026"/>
    <n v="10"/>
    <n v="9"/>
    <d v="2026-10-09T00:00:00"/>
    <n v="-0.29166666666424135"/>
    <x v="0"/>
    <x v="7"/>
  </r>
  <r>
    <n v="903"/>
    <n v="1002631947"/>
    <n v="3"/>
    <x v="4"/>
    <n v="4"/>
    <s v="KUDUS"/>
    <s v="PATI"/>
    <s v="PAT"/>
    <s v="REG"/>
    <s v="AO"/>
    <s v="NEW SALES"/>
    <s v="1P INET"/>
    <s v="Completed (PS)"/>
    <s v="RBS-Regional 3"/>
    <d v="2026-10-12T08:37:40"/>
    <d v="2026-10-12T17:15:26"/>
    <n v="69408318"/>
    <m/>
    <n v="142551119730"/>
    <s v="ERABLUE PATI GABUS"/>
    <s v="ODP-PAT-FT/023"/>
    <s v="WO066227136"/>
    <m/>
    <m/>
    <m/>
    <n v="111.05411100000001"/>
    <n v="-6.8308489999999997"/>
    <s v="|MN02587|MYIA-048187416077/POI/Hasbibintaro shiddiq/081249549394/nextperdanaone@gmail.com"/>
    <s v="MYIB_ASSISTANT"/>
    <m/>
    <m/>
    <m/>
    <m/>
    <m/>
    <m/>
    <m/>
    <m/>
    <s v="Management Janji"/>
    <s v="2026-10-13 08:00:00 | Tanggal pemasangan: 13/10//2026 Jam pemasangan : pagi/siang Info Tambahan : Hubungi pelanggan dulu sebelum ke lokasi. terima kasih"/>
    <s v="FCC"/>
    <d v="2026-12-10T08:40:21"/>
    <d v="2026-10-13T08:00:00"/>
    <m/>
    <s v="PS"/>
    <s v="X"/>
    <s v="NO ADDON"/>
    <n v="20261012"/>
    <s v="Completed"/>
    <s v="HSI Bisnis PSB 70% - 50 Mbps"/>
    <s v="INDIBIZ"/>
    <m/>
    <m/>
    <d v="2026-10-13T08:00:00"/>
    <s v="2026-10-13 08:00:00 | Tanggal pemasangan: 13/10//2026 Jam pemasangan : pagi/siang Info Tambahan : Hubungi pelanggan dulu sebelum ke lokasi. terima kasih"/>
    <n v="2026"/>
    <n v="10"/>
    <n v="12"/>
    <d v="2026-10-12T00:00:00"/>
    <n v="-1.3333333333357587"/>
    <x v="0"/>
    <x v="7"/>
  </r>
  <r>
    <n v="904"/>
    <n v="1002631958"/>
    <n v="3"/>
    <x v="4"/>
    <n v="4"/>
    <s v="KUDUS"/>
    <s v="PATI"/>
    <s v="PAT"/>
    <s v="REG"/>
    <s v="AO"/>
    <s v="NEW SALES"/>
    <s v="1P INET"/>
    <s v="Completed (PS)"/>
    <s v="RBS-Regional 3"/>
    <d v="2026-10-12T08:40:39"/>
    <d v="2026-10-12T17:26:28"/>
    <n v="69408321"/>
    <m/>
    <n v="142551119731"/>
    <s v="ERABLUE PATI GABUS"/>
    <s v="ODP-PAT-FT/023"/>
    <s v="WO066227266"/>
    <m/>
    <m/>
    <m/>
    <n v="111.05411100000001"/>
    <n v="-6.8308489999999997"/>
    <s v="|MN02587|MYIA-017487971438/POI/Hasbibintaro shiddiq/081249549394/nextperdanaone@gmail.com"/>
    <s v="MYIB_ASSISTANT"/>
    <m/>
    <m/>
    <m/>
    <m/>
    <m/>
    <m/>
    <m/>
    <m/>
    <s v="Management Janji"/>
    <s v="2026-10-13 08:00:00 | Tanggal pemasangan: 13/10//2026 Jam pemasangan : pagi/siang Info Tambahan : Hubungi pelanggan dulu sebelum ke lokasi. terima kasih"/>
    <s v="FCC"/>
    <d v="2026-12-10T08:54:57"/>
    <d v="2026-10-13T08:00:00"/>
    <m/>
    <s v="PS"/>
    <s v="X"/>
    <s v="NO ADDON"/>
    <n v="20261012"/>
    <s v="Completed"/>
    <s v="HSI Bisnis PSB 70% Dual Band - 100 Mbps"/>
    <s v="INDIBIZ"/>
    <m/>
    <m/>
    <d v="2026-10-13T08:00:00"/>
    <s v="2026-10-13 08:00:00 | Tanggal pemasangan: 13/10//2026 Jam pemasangan : pagi/siang Info Tambahan : Hubungi pelanggan dulu sebelum ke lokasi. terima kasih"/>
    <n v="2026"/>
    <n v="10"/>
    <n v="12"/>
    <d v="2026-10-12T00:00:00"/>
    <n v="-1.3333333333357587"/>
    <x v="0"/>
    <x v="7"/>
  </r>
  <r>
    <n v="905"/>
    <n v="1002623986"/>
    <n v="3"/>
    <x v="4"/>
    <n v="4"/>
    <s v="KUDUS"/>
    <s v="PATI"/>
    <s v="PAT"/>
    <s v="REG"/>
    <s v="AO"/>
    <s v="NEW SALES"/>
    <s v="1P INET"/>
    <s v="102 | FOLLOW UP COMPLETED"/>
    <s v="RBS-Regional 3"/>
    <d v="2026-10-06T11:17:35"/>
    <d v="2026-10-09T09:29:45"/>
    <n v="69404895"/>
    <m/>
    <n v="142551119705"/>
    <s v="PT. Bangkit Lakuliner Indonesia Pati Jawa Tengah 3"/>
    <s v="ODP-PAT-FM/094 FM/D04/094.01"/>
    <s v="WO065842246"/>
    <m/>
    <m/>
    <m/>
    <n v="111.0408613"/>
    <n v="-6.7511875000000003"/>
    <s v="|MN02235|MYIA-083563107515/POI/Muhamad Arif Nurdin/085283300362/arif.nurdin@seindonesia.co.id"/>
    <s v="MYIB_ASSISTANT"/>
    <m/>
    <m/>
    <m/>
    <m/>
    <m/>
    <m/>
    <m/>
    <m/>
    <s v="Management Janji"/>
    <s v="2026-10-07 08:00:00 | Nama PIC : Bp Arif No HP : 085283300362 No Alt : - M Janji : 7 Okt 2026 Jam Pasang : Pagi / Siang Note : hubungi pelanggan jika ingin kelokasi"/>
    <s v="FCC"/>
    <d v="2026-06-10T11:25:05"/>
    <d v="2026-10-07T08:00:00"/>
    <m/>
    <s v="REVOKE"/>
    <s v="X"/>
    <s v="NO ADDON"/>
    <m/>
    <s v="Follow Up Revoke Completed, New Order ID : SC1002628946"/>
    <s v="HSI Bisnis Promo Hari Pelanggan Nasional PSB 70% - 50 Mbps"/>
    <s v="INDIBIZ"/>
    <m/>
    <m/>
    <d v="2026-10-07T08:00:00"/>
    <s v="2026-10-07 08:00:00 | Nama PIC : Bp Arif No HP : 085283300362 No Alt : - M Janji : 7 Okt 2026 Jam Pasang : Pagi / Siang Note : hubungi pelanggan jika ingin kelokasi"/>
    <m/>
    <m/>
    <m/>
    <e v="#NUM!"/>
    <e v="#NUM!"/>
    <x v="1"/>
    <x v="7"/>
  </r>
  <r>
    <n v="906"/>
    <n v="1002638911"/>
    <n v="3"/>
    <x v="4"/>
    <n v="4"/>
    <s v="KUDUS"/>
    <s v="PATI"/>
    <s v="PAT"/>
    <s v="REG"/>
    <s v="AO"/>
    <s v="NEW SALES"/>
    <s v="1P INET"/>
    <s v="MIE - SEND SURVEY"/>
    <s v="RBS-Regional 3"/>
    <d v="2026-10-15T15:25:41"/>
    <d v="2026-10-15T15:28:07"/>
    <n v="69410981"/>
    <m/>
    <n v="142551119497"/>
    <s v="PT. WADJA KARYA DUNIA"/>
    <s v="ODP-PAT-FAC/089 FAC/D06/089.01"/>
    <s v="WO066491285"/>
    <m/>
    <m/>
    <m/>
    <n v="110.99041200000001"/>
    <n v="-6.7224914"/>
    <s v="|MC60053|MYIA-058416942510/POI/Agus/087831216913/agusdefirizaqi@gmail.com"/>
    <s v="MYIB_ASSISTANT"/>
    <m/>
    <m/>
    <m/>
    <m/>
    <m/>
    <m/>
    <m/>
    <m/>
    <s v="Management Janji"/>
    <s v="2026-10-16 15:00:00 | Tanggal pemasangan: 16/10/2026 Jam pemasangan : siang Info Tambahan : Hubungi pelanggan dulu sebelum ke lokasi terima kasih."/>
    <s v="FCC"/>
    <s v="15-10-2026 15:40:25"/>
    <d v="2026-10-16T15:00:00"/>
    <m/>
    <s v="SURVEY_NEW_MANJA"/>
    <s v="X"/>
    <s v="NO ADDON"/>
    <m/>
    <s v="MIE - SEND SURVEY"/>
    <s v="HSI Bisnis Promo Hari Pelanggan Nasional PSB 70% - 200 Mbps"/>
    <s v="INDIBIZ"/>
    <m/>
    <m/>
    <d v="2026-10-16T15:00:00"/>
    <s v="2026-10-16 15:00:00 | Tanggal pemasangan: 16/10/2026 Jam pemasangan : siang Info Tambahan : Hubungi pelanggan dulu sebelum ke lokasi terima kasih."/>
    <m/>
    <m/>
    <m/>
    <e v="#NUM!"/>
    <e v="#NUM!"/>
    <x v="1"/>
    <x v="7"/>
  </r>
  <r>
    <n v="907"/>
    <n v="1002631045"/>
    <n v="3"/>
    <x v="4"/>
    <n v="4"/>
    <s v="KUDUS"/>
    <s v="REMBANG"/>
    <s v="RBN"/>
    <s v="REG"/>
    <s v="AO"/>
    <s v="NEW SALES"/>
    <s v="1P INET"/>
    <s v="Completed (PS)"/>
    <s v="RBS-Regional 3"/>
    <d v="2026-10-10T15:29:34"/>
    <d v="2026-10-11T16:25:51"/>
    <n v="69407958"/>
    <m/>
    <n v="146570115861"/>
    <s v="LB SULANG"/>
    <s v="ODP-RBN-FD/045 FD/D03/045.01"/>
    <s v="WO066166529"/>
    <m/>
    <m/>
    <m/>
    <n v="111.37979799999999"/>
    <n v="-6.8051170000000001"/>
    <s v="|MN02619|MYIA-047611463757/POI/Muhammad Al Rafi/088267021696/rafialm44@gmail.com"/>
    <s v="MYIB_ASSISTANT"/>
    <m/>
    <m/>
    <m/>
    <m/>
    <m/>
    <m/>
    <m/>
    <m/>
    <s v="Management Janji"/>
    <s v="2026-10-11 15:00:00 | Jam pemasangan : 12.00 Info Tambahan : Hubungi pelanggan dulu sebelum ke lokasi terimakasih "/>
    <s v="FCC"/>
    <d v="2026-10-10T15:40:11"/>
    <d v="2026-10-11T15:00:00"/>
    <m/>
    <s v="PS"/>
    <s v="REMBANG"/>
    <s v="NO ADDON"/>
    <n v="20261011"/>
    <s v="Completed"/>
    <s v="HSI Bisnis Basic Promo Hari Pelanggan Nasional PSB 70% - 50 Mbps"/>
    <s v="INDIBIZ"/>
    <m/>
    <m/>
    <d v="2026-10-11T15:00:00"/>
    <s v="2026-10-11 15:00:00 | Jam pemasangan : 12.00 Info Tambahan : Hubungi pelanggan dulu sebelum ke lokasi terimakasih "/>
    <n v="2026"/>
    <n v="10"/>
    <n v="11"/>
    <d v="2026-10-11T00:00:00"/>
    <n v="-0.625"/>
    <x v="0"/>
    <x v="7"/>
  </r>
  <r>
    <n v="908"/>
    <n v="1002623718"/>
    <n v="3"/>
    <x v="6"/>
    <n v="4"/>
    <s v="SEMARANG"/>
    <s v="INNER - SEMARANG JATENG UTARA"/>
    <s v="BOJ"/>
    <s v="REG"/>
    <s v="AO"/>
    <s v="NEW SALES"/>
    <s v="1P INET"/>
    <s v="Completed (PS)"/>
    <s v="RBS-Regional 3"/>
    <d v="2026-10-06T10:02:38"/>
    <d v="2026-10-07T16:21:06"/>
    <n v="69404764"/>
    <m/>
    <n v="143415114628"/>
    <s v="Yayasan asti sarana talenta indonesia"/>
    <s v="ODP-BOJ-FZ/034 FZ/D07/034.01"/>
    <s v="WO065832109"/>
    <m/>
    <m/>
    <m/>
    <n v="110.27117"/>
    <n v="-7.1052629999999999"/>
    <s v="|MC50147|MYIA-043115232563/POI/Ahmad Setiawan/085799547524/yucssema.rang@gmail.com"/>
    <s v="MYIB_ASSISTANT"/>
    <m/>
    <m/>
    <m/>
    <m/>
    <m/>
    <m/>
    <m/>
    <m/>
    <s v="Management Janji"/>
    <s v="2026-10-07 08:00:00 | Waktu pemasangan: 06 oktober 2026 Jam pemasangan : 08.00 - 12.00 Mohon hubungi pelanggan sebelum ke lokasi  Terima kasih "/>
    <s v="FCC"/>
    <d v="2026-06-10T10:10:36"/>
    <d v="2026-10-07T08:00:00"/>
    <m/>
    <s v="PS"/>
    <s v="SEMARANG TUGU"/>
    <s v="NO ADDON"/>
    <n v="20261007"/>
    <s v="Completed"/>
    <s v="HSI Bisnis Promo Hari Pelanggan Nasional PSB 70% - 100 Mbps"/>
    <s v="INDIBIZ"/>
    <m/>
    <m/>
    <d v="2026-10-07T08:00:00"/>
    <s v="2026-10-07 08:00:00 | Waktu pemasangan: 06 oktober 2026 Jam pemasangan : 08.00 - 12.00 Mohon hubungi pelanggan sebelum ke lokasi  Terima kasih "/>
    <n v="2026"/>
    <n v="10"/>
    <n v="7"/>
    <d v="2026-10-07T00:00:00"/>
    <n v="-0.33333333333575865"/>
    <x v="0"/>
    <x v="7"/>
  </r>
  <r>
    <n v="909"/>
    <n v="1002627556"/>
    <n v="3"/>
    <x v="6"/>
    <n v="4"/>
    <s v="SEMARANG"/>
    <s v="INNER - SEMARANG JATENG UTARA"/>
    <s v="BOJ"/>
    <s v="REG"/>
    <s v="AO"/>
    <s v="NEW SALES"/>
    <s v="1P INET"/>
    <s v="Completed (PS)"/>
    <s v="RBS-Regional 3"/>
    <d v="2026-10-08T11:56:34"/>
    <d v="2026-10-09T14:45:00"/>
    <n v="69406427"/>
    <m/>
    <n v="143415114810"/>
    <s v="GADAI SAKTI BOJA"/>
    <s v="ODP-BOJ-FAB/041"/>
    <s v="WO066003293"/>
    <m/>
    <m/>
    <m/>
    <n v="110.27373799999999"/>
    <n v="-7.1040429999999999"/>
    <s v="|MN00966|MYIA-021391672248/POI/M QURRI AIN THOHARI/08882546561/thohari1397@gmail.com"/>
    <s v="MYIB_ASSISTANT"/>
    <m/>
    <m/>
    <m/>
    <m/>
    <m/>
    <m/>
    <m/>
    <m/>
    <s v="Management Janji"/>
    <s v="2026-10-09 08:00:00 | Nama Pic : bp M QURRI AIN THOHARI No Hp Pic : 08882546561 No alt : - Jam Pemasangan : pagi  Tanggal Pemasangan : 9 Oktober 2026"/>
    <s v="FCC"/>
    <d v="2026-08-10T12:10:34"/>
    <d v="2026-10-09T08:00:00"/>
    <m/>
    <s v="PS"/>
    <s v="SEMARANG TUGU"/>
    <s v="NO ADDON"/>
    <n v="20261009"/>
    <s v="Completed"/>
    <s v="HSI Bisnis Promo Hari Pelanggan Nasional PSB 70% - 50 Mbps"/>
    <s v="INDIBIZ"/>
    <m/>
    <m/>
    <d v="2026-10-09T08:00:00"/>
    <s v="2026-10-09 08:00:00 | Nama Pic : bp M QURRI AIN THOHARI No Hp Pic : 08882546561 No alt : - Jam Pemasangan : pagi  Tanggal Pemasangan : 9 Oktober 2026"/>
    <n v="2026"/>
    <n v="10"/>
    <n v="9"/>
    <d v="2026-10-09T00:00:00"/>
    <n v="-0.33333333333575865"/>
    <x v="0"/>
    <x v="7"/>
  </r>
  <r>
    <n v="910"/>
    <n v="1002617076"/>
    <n v="3"/>
    <x v="6"/>
    <n v="4"/>
    <s v="SEMARANG"/>
    <s v="KENDAL"/>
    <s v="KDL"/>
    <s v="REG"/>
    <s v="AO"/>
    <s v="NEW SALES"/>
    <s v="1P INET"/>
    <s v="Completed (PS)"/>
    <s v="RBS-Regional 3"/>
    <d v="2026-10-01T09:26:34"/>
    <d v="2026-10-01T14:42:29"/>
    <n v="69402089"/>
    <m/>
    <n v="146457106646"/>
    <s v="TOKO SEMBAKO MADURA"/>
    <s v="ODP-KDL-FC/12 FC/D09/01-01"/>
    <s v="WO065463660"/>
    <m/>
    <m/>
    <m/>
    <n v="110.1782671"/>
    <n v="-6.9232719999999999"/>
    <s v="|MN02256|MYIA-027844997170/POI/WAHYU ISNURIATI/085263536509/wahyuisnuriati75@gmail.com"/>
    <s v="MYIB_ASSISTANT"/>
    <m/>
    <m/>
    <m/>
    <m/>
    <m/>
    <m/>
    <m/>
    <m/>
    <s v="Management Janji"/>
    <s v="2026-10-02 08:00:00 | Tanggal: 2/10/2026 Jam Pasang: 08.00 - 12.00 Note: Hubungi sebelum ke lokasi, terimakasih. "/>
    <s v="FCC"/>
    <d v="2026-01-10T09:55:47"/>
    <d v="2026-10-02T08:00:00"/>
    <m/>
    <s v="PS"/>
    <s v="X"/>
    <s v="NO ADDON"/>
    <n v="20261001"/>
    <s v="Completed"/>
    <s v="HSI Bisnis Basic Promo Hari Pelanggan Nasional PSB 70% - 50 Mbps"/>
    <s v="INDIBIZ"/>
    <m/>
    <m/>
    <d v="2026-10-02T08:00:00"/>
    <s v="2026-10-02 08:00:00 | Tanggal: 2/10/2026 Jam Pasang: 08.00 - 12.00 Note: Hubungi sebelum ke lokasi, terimakasih. "/>
    <n v="2026"/>
    <n v="10"/>
    <n v="1"/>
    <d v="2026-10-01T00:00:00"/>
    <n v="-1.3333333333357587"/>
    <x v="0"/>
    <x v="7"/>
  </r>
  <r>
    <n v="911"/>
    <n v="1002637535"/>
    <n v="3"/>
    <x v="6"/>
    <n v="4"/>
    <s v="SEMARANG"/>
    <s v="KENDAL"/>
    <s v="KDL"/>
    <s v="REG"/>
    <s v="AO"/>
    <s v="NEW SALES"/>
    <s v="1P INET"/>
    <s v="Completed (PS)"/>
    <s v="RBS-Regional 3"/>
    <d v="2026-10-14T19:19:40"/>
    <d v="2026-10-15T12:18:22"/>
    <n v="69410416"/>
    <m/>
    <n v="146457106776"/>
    <s v="Istana Mart Pegandon"/>
    <s v="ODP-KDL-FV/081 FV/D01/081.01"/>
    <s v="WO066437554"/>
    <m/>
    <m/>
    <m/>
    <n v="110.15102"/>
    <n v="-6.965452"/>
    <s v="|MN01684|MYIA-022149643003/POI/Widijastuti/085139150838/erlanggaelang258@gmail.com"/>
    <s v="MYIB_ASSISTANT"/>
    <m/>
    <m/>
    <m/>
    <m/>
    <m/>
    <m/>
    <m/>
    <m/>
    <s v="Management Janji"/>
    <s v="2026-10-16 08:00:00 | Tanggal pemasangan: 15/10//2026 Jam pemasangan : pagi/siang Info Tambahan : Hubungi pelanggan dulu sebelum ke lokasi. terima kasih"/>
    <s v="FCC"/>
    <s v="14-10-2026 19:26:42"/>
    <d v="2026-10-16T08:00:00"/>
    <m/>
    <s v="PS"/>
    <s v="X"/>
    <s v="NO ADDON"/>
    <n v="20261015"/>
    <s v="Completed"/>
    <s v="HSI Bisnis Basic Promo Hari Pelanggan Nasional PSB 70% - 200 Mbps"/>
    <s v="INDIBIZ"/>
    <m/>
    <m/>
    <d v="2026-10-16T08:00:00"/>
    <s v="2026-10-16 08:00:00 | Tanggal pemasangan: 15/10//2026 Jam pemasangan : pagi/siang Info Tambahan : Hubungi pelanggan dulu sebelum ke lokasi. terima kasih"/>
    <n v="2026"/>
    <n v="10"/>
    <n v="15"/>
    <d v="2026-10-15T00:00:00"/>
    <n v="-1.3333333333357587"/>
    <x v="0"/>
    <x v="7"/>
  </r>
  <r>
    <n v="912"/>
    <n v="1002621931"/>
    <n v="3"/>
    <x v="6"/>
    <n v="4"/>
    <s v="SEMARANG"/>
    <s v="KENDAL"/>
    <s v="KDL"/>
    <s v="REG"/>
    <s v="AO"/>
    <s v="NEW SALES"/>
    <s v="1P INET"/>
    <s v="98 | OSS - CANCEL COMPLETE"/>
    <s v="RBS-Regional 3"/>
    <d v="2026-10-05T10:23:39"/>
    <d v="2026-10-09T10:08:02"/>
    <n v="69404139"/>
    <m/>
    <n v="146457106689"/>
    <s v="PT SAUDARA KRISAN SEMARANG"/>
    <s v="ODP-KDL-FL/014 FL/D03/014.01"/>
    <s v="WO065747773"/>
    <m/>
    <m/>
    <m/>
    <n v="110.251098163425"/>
    <n v="-6.9391670447070997"/>
    <s v="MD|MYDB-20261005270280|DN00001/MN00345|PT SAUDARA KRISAN SEMARANG|08985614799"/>
    <s v="MYDIGIBIZPARTNER"/>
    <m/>
    <m/>
    <m/>
    <m/>
    <m/>
    <m/>
    <m/>
    <m/>
    <s v="Management Janji"/>
    <s v="2026-10-06 08:00:00 | Nama :PUTRI No HP :08985614799 No Alternatif : M Janji : 06/10/2026 Jam Pasang : Pagi NoteÃ‚Â :  Hubungi terlebih dahulu sebelum ke lokasi"/>
    <s v="FCC"/>
    <d v="2026-05-10T10:40:08"/>
    <d v="2026-10-06T08:00:00"/>
    <s v="Kendala Teknik"/>
    <s v="CANCEL"/>
    <s v="X"/>
    <s v="NO ADDON"/>
    <m/>
    <s v="Cancel Completed"/>
    <s v="HSI Bisnis Promo Hari Pelanggan Nasional PSB 70% - 50 Mbps"/>
    <s v="INDIBIZ"/>
    <m/>
    <m/>
    <d v="2026-10-06T08:00:00"/>
    <s v="2026-10-06 08:00:00 | Nama :PUTRI No HP :08985614799 No Alternatif : M Janji : 06/10/2026 Jam Pasang : Pagi NoteÃ‚Â :  Hubungi terlebih dahulu sebelum ke lokasi"/>
    <m/>
    <m/>
    <m/>
    <e v="#NUM!"/>
    <e v="#NUM!"/>
    <x v="1"/>
    <x v="7"/>
  </r>
  <r>
    <n v="913"/>
    <n v="1002628323"/>
    <n v="3"/>
    <x v="6"/>
    <n v="4"/>
    <s v="SEMARANG"/>
    <s v="KENDAL"/>
    <s v="SKR"/>
    <s v="REG"/>
    <s v="AO"/>
    <s v="NEW SALES"/>
    <s v="1P INET"/>
    <s v="Completed (PS)"/>
    <s v="RBS-Regional 3"/>
    <d v="2026-10-08T16:31:43"/>
    <d v="2026-10-09T18:40:04"/>
    <n v="69406764"/>
    <m/>
    <n v="141409101675"/>
    <s v="TOKO KANAYA"/>
    <s v="ODP-SKR-FB/044 FB/D03/044.01"/>
    <s v="WO066037045"/>
    <m/>
    <m/>
    <m/>
    <n v="110.041722550953"/>
    <n v="-7.0508623858374797"/>
    <s v="|MN01684|MYIA-091912824189/POI/RUKANAH/083160379884/mujex809@gmail.com"/>
    <s v="MYIB_ASSISTANT"/>
    <m/>
    <m/>
    <m/>
    <m/>
    <m/>
    <m/>
    <m/>
    <m/>
    <s v="Management Janji"/>
    <s v="2026-10-09 15:00:00 | Nama PIC : TOKO KANAYA No HP : 083160379884 No Alt : - M Janji : Rabu 09 oktober  2026 Jam Pasang : Pagi / Siang Note : hubungi pelanggan jika ingin ke lokasi, terima kasih."/>
    <s v="FCC"/>
    <d v="2026-08-10T16:40:13"/>
    <d v="2026-10-09T15:00:00"/>
    <m/>
    <s v="PS"/>
    <s v="X"/>
    <s v="NO ADDON"/>
    <n v="20261009"/>
    <s v="Completed"/>
    <s v="HSI Bisnis Basic Promo Hari Pelanggan Nasional PSB 70% - 75 Mbps"/>
    <s v="INDIBIZ"/>
    <m/>
    <m/>
    <d v="2026-10-09T15:00:00"/>
    <s v="2026-10-09 15:00:00 | Nama PIC : TOKO KANAYA No HP : 083160379884 No Alt : - M Janji : Rabu 09 oktober  2026 Jam Pasang : Pagi / Siang Note : hubungi pelanggan jika ingin ke lokasi, terima kasih."/>
    <n v="2026"/>
    <n v="10"/>
    <n v="9"/>
    <d v="2026-10-09T00:00:00"/>
    <n v="-0.625"/>
    <x v="0"/>
    <x v="7"/>
  </r>
  <r>
    <n v="914"/>
    <n v="1002629067"/>
    <n v="3"/>
    <x v="6"/>
    <n v="4"/>
    <s v="SEMARANG"/>
    <s v="KENDAL"/>
    <s v="SKR"/>
    <s v="REG"/>
    <s v="AO"/>
    <s v="NEW SALES"/>
    <m/>
    <s v="Completed (PS)"/>
    <s v="RBS-Regional 3"/>
    <d v="2026-10-09T10:04:31"/>
    <d v="2026-10-09T13:12:08"/>
    <n v="69404269"/>
    <n v="2946101017"/>
    <n v="141409101677"/>
    <s v="PUSKESMAS PAGERUYUNG"/>
    <s v="ODP-SKR-FB/034"/>
    <s v="WO066068823"/>
    <m/>
    <m/>
    <m/>
    <n v="110.031437556127"/>
    <n v="-7.0576401261716004"/>
    <s v="AMRBS;406295;REG3;UKHIBUL MUKHSININ;GALIH SELAKU IT;085740546154;PSB INDIBIZ 2S TELP INET 100MBPS NETMONK 735K BIAYA PSB 150K"/>
    <s v="Account Manager"/>
    <m/>
    <m/>
    <m/>
    <m/>
    <m/>
    <m/>
    <m/>
    <m/>
    <s v="Management Janji"/>
    <s v="2026-10-06 11:00:00|No HP : 085740546154  No Alt : -  M Janji : 06 Oktober 2026  Jam Pasang : Pagi / Siang  Note : hubungi pelanggan jika ingin kelokasi  |40000802|MYDITA"/>
    <s v="FCC"/>
    <d v="2026-09-10T10:10:29"/>
    <m/>
    <m/>
    <s v="PS"/>
    <s v="X"/>
    <s v="NETMONK"/>
    <n v="20261009"/>
    <s v="Completed"/>
    <s v="- BWY DL;BWY DL ~ Saluran Dua Arah(BothWay)[0]  - E23022;E23022 ~ ES23 - Indibiz 2P Phone (PHONE)[0]  - E23022~null~44495;E23022||1||Abodemen 0[0]  - E23022~null~E23022_IN800;IN800 ~ Free Lokal dan SLJJ 800 Menit ~ E23022[40000]  - 11_11446;Biaya PSB HSI "/>
    <s v="INDIBIZ"/>
    <m/>
    <m/>
    <d v="2026-10-09T07:00:00"/>
    <s v="2026-10-06 11:00:00|No HP : 085740546154  No Alt : -  M Janji : 06 Oktober 2026  Jam Pasang : Pagi / Siang  Note : hubungi pelanggan jika ingin kelokasi  |40000802|MYDITA"/>
    <n v="2026"/>
    <n v="10"/>
    <n v="9"/>
    <d v="2026-10-09T00:00:00"/>
    <n v="-0.29166666666424135"/>
    <x v="0"/>
    <x v="7"/>
  </r>
  <r>
    <n v="915"/>
    <n v="1002631084"/>
    <n v="3"/>
    <x v="6"/>
    <n v="4"/>
    <s v="SEMARANG"/>
    <s v="KENDAL"/>
    <s v="SKR"/>
    <s v="REG"/>
    <s v="AO"/>
    <s v="NEW SALES"/>
    <s v="1P INET"/>
    <s v="Completed (PS)"/>
    <s v="RBS-Regional 3"/>
    <d v="2026-10-10T16:10:35"/>
    <d v="2026-10-11T15:46:27"/>
    <n v="69407998"/>
    <m/>
    <n v="141409103089"/>
    <s v="GOR PEMDES PAGERSARI"/>
    <s v="ODP-SKR-F01/003 D01/F01-003"/>
    <s v="WO066169440"/>
    <m/>
    <m/>
    <m/>
    <n v="110.07679845234"/>
    <n v="-7.1056881362558997"/>
    <s v="|MN01684|MYIA-099097178636/POI/Ade putra/082322325158/burumiyati08@gmail.com"/>
    <s v="MYIB_ASSISTANT"/>
    <m/>
    <m/>
    <m/>
    <m/>
    <m/>
    <m/>
    <m/>
    <m/>
    <s v="Management Janji"/>
    <s v="2026-10-11 15:00:00 | Nama PIC : Bp Ade No HP : 082322325158 No Alt : - M Janji : 11 Oktober  2026 Jam Pasang : Pagi / Siang Note : hubungi pelanggan jika ingin kelokasi "/>
    <s v="FCC"/>
    <d v="2026-10-10T16:25:08"/>
    <d v="2026-10-11T15:00:00"/>
    <m/>
    <s v="PS"/>
    <s v="X"/>
    <s v="NO ADDON"/>
    <n v="20261011"/>
    <s v="Completed"/>
    <s v="HSI Bisnis Promo Hari Pelanggan Nasional PSB 70% - 150 Mbps"/>
    <s v="INDIBIZ"/>
    <m/>
    <m/>
    <d v="2026-10-11T15:00:00"/>
    <s v="2026-10-11 15:00:00 | Nama PIC : Bp Ade No HP : 082322325158 No Alt : - M Janji : 11 Oktober  2026 Jam Pasang : Pagi / Siang Note : hubungi pelanggan jika ingin kelokasi "/>
    <n v="2026"/>
    <n v="10"/>
    <n v="11"/>
    <d v="2026-10-11T00:00:00"/>
    <n v="-0.625"/>
    <x v="0"/>
    <x v="7"/>
  </r>
  <r>
    <n v="916"/>
    <n v="1002622261"/>
    <n v="3"/>
    <x v="6"/>
    <n v="4"/>
    <s v="SEMARANG"/>
    <s v="KENDAL"/>
    <s v="SKR"/>
    <s v="REG"/>
    <s v="AO"/>
    <s v="NEW SALES"/>
    <m/>
    <s v="102 | FOLLOW UP COMPLETED"/>
    <s v="RBS-Regional 3"/>
    <d v="2026-10-05T12:14:26"/>
    <d v="2026-10-09T10:04:31"/>
    <n v="69404269"/>
    <n v="2946101008"/>
    <n v="141409102969"/>
    <s v="PUSKESMAS PAGERUYUNG"/>
    <s v="ODP-SKR-FB/033"/>
    <s v="WO065772289"/>
    <m/>
    <m/>
    <m/>
    <n v="106.83678445751499"/>
    <n v="-6.1797378100600699"/>
    <s v="AMRBS;406295;REG3;UKHIBUL MUKHSININ;GALIH SELAKU IT;085740546154;PSB INDIBIZ 2S TELP INET 100MBPS NETMONK 735K BIAYA PSB 150K"/>
    <s v="Account Manager"/>
    <m/>
    <m/>
    <m/>
    <m/>
    <m/>
    <m/>
    <m/>
    <m/>
    <s v="Management Janji"/>
    <s v="2026-10-06 11:00:00|No HP : 085740546154 No Alt : - M Janji : 06 Oktober 2026 Jam Pasang : Pagi / Siang Note : hubungi pelanggan jika ingin kelokasi |40000802|MYDITA"/>
    <s v="FCC"/>
    <d v="2026-05-10T12:25:23"/>
    <d v="2026-10-06T11:00:00"/>
    <s v="Kendala Pelanggan"/>
    <s v="REVOKE"/>
    <s v="X"/>
    <s v="NETMONK"/>
    <m/>
    <s v="Follow Up Revoke Completed, New Order ID : SC1002629067"/>
    <s v="- 11_11446;Biaya PSB HSI EBIS Tunai di Depan ~ 11[150000]  - E23014;E23014 ~ ES23 ~ Paket Indibiz 1S Internet[0]  - E23014~null~44282;E23014||11||Abodemen 0[0]  - E23014~null~E23014_UNL;UNL ~ Internet-Link Unlimited Internet Usage ~ E23014[0]  - E23014~nu"/>
    <s v="INDIBIZ"/>
    <m/>
    <m/>
    <d v="2026-10-06T11:00:00"/>
    <s v="2026-10-06 11:00:00|No HP : 085740546154 No Alt : - M Janji : 06 Oktober 2026 Jam Pasang : Pagi / Siang Note : hubungi pelanggan jika ingin kelokasi |40000802|MYDITA"/>
    <m/>
    <m/>
    <m/>
    <e v="#NUM!"/>
    <e v="#NUM!"/>
    <x v="1"/>
    <x v="7"/>
  </r>
  <r>
    <n v="917"/>
    <n v="1002627503"/>
    <n v="3"/>
    <x v="6"/>
    <n v="4"/>
    <s v="SEMARANG"/>
    <s v="KENDAL"/>
    <s v="WLR"/>
    <s v="REG"/>
    <s v="AO"/>
    <s v="NEW SALES"/>
    <s v="1P INET"/>
    <s v="Completed (PS)"/>
    <s v="RBS-Regional 3"/>
    <d v="2026-10-08T11:11:19"/>
    <d v="2026-10-09T09:25:06"/>
    <n v="69406398"/>
    <m/>
    <n v="143407106757"/>
    <s v="TOKO MANDIRI JAYA GRINGSING"/>
    <s v="ODP-WLR-FN/016"/>
    <s v="WO065997241"/>
    <m/>
    <m/>
    <m/>
    <n v="110.013632"/>
    <n v="-6.9704920000000001"/>
    <s v="|MN02184|MYIA-070204300093/POI/IMA MARLIANI /085711543576/imamarliani90@gmail.com"/>
    <s v="MYIB_ASSISTANT"/>
    <m/>
    <m/>
    <m/>
    <m/>
    <m/>
    <m/>
    <m/>
    <m/>
    <s v="Management Janji"/>
    <s v="2026-10-09 08:00:00 | Nama PIC : TOKO MANDIRI JAYA GRINGSING No HP : 085711543576 No Alt : - M Janji : Rabu 09 oktober  2026 Jam Pasang : Pagi / Siang Note : hubungi pelanggan jika ingin ke lokasi, terima kasih."/>
    <s v="FCC"/>
    <d v="2026-08-10T11:25:32"/>
    <d v="2026-10-09T08:00:00"/>
    <m/>
    <s v="PS"/>
    <s v="WELERI"/>
    <s v="NO ADDON"/>
    <n v="20261009"/>
    <s v="Completed"/>
    <s v="HSI Bisnis Basic Promo Hari Pelanggan Nasional PSB 70% - 150 Mbps"/>
    <s v="INDIBIZ"/>
    <m/>
    <m/>
    <d v="2026-10-09T08:00:00"/>
    <s v="2026-10-09 08:00:00 | Nama PIC : TOKO MANDIRI JAYA GRINGSING No HP : 085711543576 No Alt : - M Janji : Rabu 09 oktober  2026 Jam Pasang : Pagi / Siang Note : hubungi pelanggan jika ingin ke lokasi, terima kasih."/>
    <n v="2026"/>
    <n v="10"/>
    <n v="9"/>
    <d v="2026-10-09T00:00:00"/>
    <n v="-0.33333333333575865"/>
    <x v="0"/>
    <x v="7"/>
  </r>
  <r>
    <n v="918"/>
    <n v="1002631099"/>
    <n v="3"/>
    <x v="6"/>
    <n v="4"/>
    <s v="SEMARANG"/>
    <s v="KENDAL"/>
    <s v="WLR"/>
    <s v="REG"/>
    <s v="AO"/>
    <s v="NEW SALES"/>
    <s v="1P INET"/>
    <s v="Completed (PS)"/>
    <s v="RBS-Regional 3"/>
    <d v="2026-10-10T16:25:35"/>
    <d v="2026-10-12T13:59:49"/>
    <n v="69408004"/>
    <m/>
    <n v="143407106763"/>
    <s v="WELERI PRINTING"/>
    <s v="ODP-WLR-FH/020 FH/D04/020.01"/>
    <s v="WO066170470"/>
    <m/>
    <m/>
    <m/>
    <n v="110.08731"/>
    <n v="-6.9696759999999998"/>
    <s v="|MN02184|MYIA-070823288108/POI/HARMANTO /081393366550/panturaoffset@gmail.com"/>
    <s v="MYIB_ASSISTANT"/>
    <m/>
    <m/>
    <m/>
    <m/>
    <m/>
    <m/>
    <m/>
    <m/>
    <s v="Management Janji"/>
    <s v="2026-10-12 08:00:00 | Tanggal Pemasangan : 12 Oktober 2026 Jam Pemasangan : 08:00 15:00 Info Tambahan : Hubungi pelanggan dulu sebelum ke lokasi terimakasih"/>
    <s v="FCC"/>
    <d v="2026-10-10T16:40:05"/>
    <d v="2026-10-12T08:00:00"/>
    <m/>
    <s v="PS"/>
    <s v="WELERI"/>
    <s v="NO ADDON"/>
    <n v="20261012"/>
    <s v="Completed"/>
    <s v="HSI Bisnis Basic Promo Hari Pelanggan Nasional PSB 70% - 50 Mbps"/>
    <s v="INDIBIZ"/>
    <m/>
    <m/>
    <d v="2026-10-12T08:00:00"/>
    <s v="2026-10-12 08:00:00 | Tanggal Pemasangan : 12 Oktober 2026 Jam Pemasangan : 08:00 15:00 Info Tambahan : Hubungi pelanggan dulu sebelum ke lokasi terimakasih"/>
    <n v="2026"/>
    <n v="10"/>
    <n v="12"/>
    <d v="2026-10-12T00:00:00"/>
    <n v="-0.33333333333575865"/>
    <x v="0"/>
    <x v="7"/>
  </r>
  <r>
    <n v="919"/>
    <n v="1002630991"/>
    <n v="3"/>
    <x v="6"/>
    <n v="4"/>
    <s v="SEMARANG"/>
    <s v="KENDAL"/>
    <s v="WLR"/>
    <s v="REG"/>
    <s v="AO"/>
    <s v="NEW SALES"/>
    <s v="1P INET"/>
    <s v="Completed (PS)"/>
    <s v="RBS-Regional 3"/>
    <d v="2026-10-10T14:25:40"/>
    <d v="2026-10-12T11:52:51"/>
    <n v="69407942"/>
    <m/>
    <n v="143407106762"/>
    <s v="PANTURA OFFSET PRINTING ROWOSARI"/>
    <s v="ODP-WLR-FK/022 FK/D03/022.01"/>
    <s v="WO066160654"/>
    <m/>
    <m/>
    <m/>
    <n v="110.05197699999999"/>
    <n v="-6.9412969999999996"/>
    <s v="|MN02184|MYIA-013139060447/POI/HARMANTO /081393366550/panturaoffset@gmail.com"/>
    <s v="MYIB_ASSISTANT"/>
    <m/>
    <m/>
    <m/>
    <m/>
    <m/>
    <m/>
    <m/>
    <m/>
    <s v="Management Janji"/>
    <s v="2026-10-12 08:00:00 | Nama PIC : Bp Harmanto No HP : 081393366550 No Alt : - M Janji : 12 Oktober  2026 Jam Pasang : Pagi / Siang Note : hubungi pelanggan jika ingin kelokasi "/>
    <s v="FCC"/>
    <d v="2026-10-10T14:40:05"/>
    <d v="2026-10-12T08:00:00"/>
    <m/>
    <s v="PS"/>
    <s v="WELERI"/>
    <s v="NO ADDON"/>
    <n v="20261012"/>
    <s v="Completed"/>
    <s v="HSI Bisnis Basic Promo Hari Pelanggan Nasional PSB 70% - 50 Mbps"/>
    <s v="INDIBIZ"/>
    <m/>
    <m/>
    <d v="2026-10-12T08:00:00"/>
    <s v="2026-10-12 08:00:00 | Nama PIC : Bp Harmanto No HP : 081393366550 No Alt : - M Janji : 12 Oktober  2026 Jam Pasang : Pagi / Siang Note : hubungi pelanggan jika ingin kelokasi "/>
    <n v="2026"/>
    <n v="10"/>
    <n v="12"/>
    <d v="2026-10-12T00:00:00"/>
    <n v="-0.33333333333575865"/>
    <x v="0"/>
    <x v="7"/>
  </r>
  <r>
    <n v="920"/>
    <n v="1002636454"/>
    <n v="3"/>
    <x v="6"/>
    <n v="4"/>
    <s v="SEMARANG"/>
    <s v="KENDAL"/>
    <s v="WLR"/>
    <s v="REG"/>
    <s v="AO"/>
    <s v="NEW SALES"/>
    <s v="1P INET"/>
    <s v="Completed (PS)"/>
    <s v="RBS-Regional 3"/>
    <d v="2026-10-14T11:07:41"/>
    <d v="2026-10-14T16:39:48"/>
    <n v="69409989"/>
    <m/>
    <n v="143407106770"/>
    <s v="TOKO SEMBAKO MADURA"/>
    <s v="ODP-WLR-FJ/018"/>
    <s v="WO066390084"/>
    <m/>
    <m/>
    <m/>
    <n v="110.0751454"/>
    <n v="-6.9848949999999999"/>
    <s v="|MN02256|MYIA-060819618490/POI/SARI INDRAWATI/087724833359/akuncctvhe@gmail.com"/>
    <s v="MYIB_ASSISTANT"/>
    <m/>
    <m/>
    <m/>
    <m/>
    <m/>
    <m/>
    <m/>
    <m/>
    <s v="Management Janji"/>
    <s v="2026-10-15 08:00:00 | Tanggal pemasangan: 15/10//2026 Jam pemasangan : pagi/siang Info Tambahan : Hubungi pelanggan dulu sebelum ke lokasi. terima kasih"/>
    <s v="FCC"/>
    <s v="14-10-2026 11:10:22"/>
    <d v="2026-10-15T08:00:00"/>
    <m/>
    <s v="PS"/>
    <s v="WELERI"/>
    <s v="NO ADDON"/>
    <n v="20261014"/>
    <s v="Completed"/>
    <s v="HSI Bisnis Promo Hari Pelanggan Nasional PSB 70% - 200 Mbps"/>
    <s v="INDIBIZ"/>
    <m/>
    <m/>
    <d v="2026-10-15T08:00:00"/>
    <s v="2026-10-15 08:00:00 | Tanggal pemasangan: 15/10//2026 Jam pemasangan : pagi/siang Info Tambahan : Hubungi pelanggan dulu sebelum ke lokasi. terima kasih"/>
    <n v="2026"/>
    <n v="10"/>
    <n v="14"/>
    <d v="2026-10-14T00:00:00"/>
    <n v="-1.3333333333357587"/>
    <x v="0"/>
    <x v="7"/>
  </r>
  <r>
    <n v="921"/>
    <n v="1002636846"/>
    <n v="3"/>
    <x v="6"/>
    <n v="4"/>
    <s v="SEMARANG"/>
    <s v="KENDAL"/>
    <s v="WLR"/>
    <s v="REG"/>
    <s v="AO"/>
    <s v="NEW SALES"/>
    <s v="1P INET"/>
    <s v="Completed (PS)"/>
    <s v="RBS-Regional 3"/>
    <d v="2026-10-14T13:50:34"/>
    <d v="2026-10-14T20:29:19"/>
    <n v="69410180"/>
    <m/>
    <n v="143407106768"/>
    <s v="ULYA MART"/>
    <s v="ODP-WLR-FF/133 FF/D05/133.01"/>
    <s v="WO066407831"/>
    <m/>
    <m/>
    <m/>
    <n v="110.0340009"/>
    <n v="-6.9743173000000001"/>
    <s v="|MN02256|MYIA-096472963700/POI/ACHMAD CHOLIQ/082188552688/choliq8762@gmail.com"/>
    <s v="MYIB_ASSISTANT"/>
    <m/>
    <m/>
    <m/>
    <m/>
    <m/>
    <m/>
    <m/>
    <m/>
    <s v="Management Janji"/>
    <s v="2026-10-15 11:00:00 | Nama PIC : Achmad No HP : 082188552688 Alt :  M Janji : 15/10/2026 Jam Pasang : 08.00 - 13:00  NoteÃ‚Â :  hubungi terlebih dahulu sebelum kelokasi"/>
    <s v="FCC"/>
    <s v="14-10-2026 13:55:29"/>
    <d v="2026-10-15T11:00:00"/>
    <m/>
    <s v="PS"/>
    <s v="WELERI"/>
    <s v="NO ADDON"/>
    <n v="20261014"/>
    <s v="Completed"/>
    <s v="HSI Bisnis Basic Promo Hari Pelanggan Nasional PSB 70% - 100 Mbps"/>
    <s v="INDIBIZ"/>
    <m/>
    <m/>
    <d v="2026-10-15T11:00:00"/>
    <s v="2026-10-15 11:00:00 | Nama PIC : Achmad No HP : 082188552688 Alt :  M Janji : 15/10/2026 Jam Pasang : 08.00 - 13:00  NoteÃ‚Â :  hubungi terlebih dahulu sebelum kelokasi"/>
    <n v="2026"/>
    <n v="10"/>
    <n v="14"/>
    <d v="2026-10-14T00:00:00"/>
    <n v="-1.4583333333357587"/>
    <x v="0"/>
    <x v="7"/>
  </r>
  <r>
    <n v="922"/>
    <n v="1002627502"/>
    <n v="3"/>
    <x v="6"/>
    <n v="4"/>
    <s v="SEMARANG"/>
    <s v="KENDAL"/>
    <s v="WLR"/>
    <s v="REG"/>
    <s v="AO"/>
    <s v="NEW SALES"/>
    <s v="1P INET"/>
    <s v="CANCEL COMPLETED"/>
    <s v="RBS-Regional 3"/>
    <d v="2026-10-08T11:09:21"/>
    <d v="2026-10-12T15:47:31"/>
    <n v="69406398"/>
    <m/>
    <n v="143407106757"/>
    <s v="TOKO MANDIRI JAYA GRINGSING"/>
    <s v="ODP-WLR-FN/016"/>
    <s v="WO065997241"/>
    <m/>
    <m/>
    <m/>
    <n v="110.013632"/>
    <n v="-6.9704920000000001"/>
    <s v="|MN02184|MYIA-070204300093/POI/IMA MARLIANI /085711543576/imamarliani90@gmail.com"/>
    <s v="MYIB_ASSISTANT"/>
    <m/>
    <m/>
    <m/>
    <m/>
    <m/>
    <m/>
    <m/>
    <m/>
    <s v="Management Janji"/>
    <s v="2026-10-09 08:00:00 | Nama PIC : TOKO MANDIRI JAYA GRINGSING No HP : 085711543576 No Alt : - M Janji : Rabu 09 oktober  2026 Jam Pasang : Pagi / Siang Note : hubungi pelanggan jika ingin ke lokasi, terima kasih."/>
    <s v="FCC"/>
    <d v="2026-08-10T11:25:32"/>
    <d v="2026-10-09T08:00:00"/>
    <m/>
    <s v="CANCEL"/>
    <s v="WELERI"/>
    <s v="NO ADDON"/>
    <m/>
    <s v="CANCEL ORDER INVALID SURVEY remark : CANCEL DUPLIKAT ORDER DENGAN SC1002627503 response : OK"/>
    <s v="HSI Bisnis Basic Promo Hari Pelanggan Nasional PSB 70% - 150 Mbps"/>
    <s v="INDIBIZ"/>
    <m/>
    <m/>
    <d v="2026-10-09T08:00:00"/>
    <s v="2026-10-09 08:00:00 | Nama PIC : TOKO MANDIRI JAYA GRINGSING No HP : 085711543576 No Alt : - M Janji : Rabu 09 oktober  2026 Jam Pasang : Pagi / Siang Note : hubungi pelanggan jika ingin ke lokasi, terima kasih."/>
    <m/>
    <m/>
    <m/>
    <e v="#NUM!"/>
    <e v="#NUM!"/>
    <x v="1"/>
    <x v="7"/>
  </r>
  <r>
    <n v="923"/>
    <n v="1002627504"/>
    <n v="3"/>
    <x v="6"/>
    <n v="4"/>
    <s v="SEMARANG"/>
    <s v="KENDAL"/>
    <s v="WLR"/>
    <s v="REG"/>
    <s v="AO"/>
    <s v="NEW SALES"/>
    <s v="1P INET"/>
    <s v="CANCEL COMPLETED"/>
    <s v="RBS-Regional 3"/>
    <d v="2026-10-08T11:13:23"/>
    <d v="2026-10-12T15:46:21"/>
    <n v="69406398"/>
    <m/>
    <n v="143407106757"/>
    <s v="TOKO MANDIRI JAYA GRINGSING"/>
    <s v="ODP-WLR-FN/016"/>
    <s v="WO065997241"/>
    <m/>
    <m/>
    <m/>
    <n v="110.013632"/>
    <n v="-6.9704920000000001"/>
    <s v="|MN02184|MYIA-070204300093/POI/IMA MARLIANI /085711543576/imamarliani90@gmail.com"/>
    <s v="MYIB_ASSISTANT"/>
    <m/>
    <m/>
    <m/>
    <m/>
    <m/>
    <m/>
    <m/>
    <m/>
    <s v="Management Janji"/>
    <s v="2026-10-09 08:00:00 | Nama PIC : TOKO MANDIRI JAYA GRINGSING No HP : 085711543576 No Alt : - M Janji : Rabu 09 oktober  2026 Jam Pasang : Pagi / Siang Note : hubungi pelanggan jika ingin ke lokasi, terima kasih."/>
    <s v="FCC"/>
    <d v="2026-08-10T11:25:32"/>
    <d v="2026-10-09T08:00:00"/>
    <m/>
    <s v="CANCEL"/>
    <s v="WELERI"/>
    <s v="NO ADDON"/>
    <m/>
    <s v="CANCEL ORDER INVALID SURVEY remark : CANCEL DUPLIKAT ORDER DENGAN SC1002627503 response : OK"/>
    <s v="HSI Bisnis Basic Promo Hari Pelanggan Nasional PSB 70% - 150 Mbps"/>
    <s v="INDIBIZ"/>
    <m/>
    <m/>
    <d v="2026-10-09T08:00:00"/>
    <s v="2026-10-09 08:00:00 | Nama PIC : TOKO MANDIRI JAYA GRINGSING No HP : 085711543576 No Alt : - M Janji : Rabu 09 oktober  2026 Jam Pasang : Pagi / Siang Note : hubungi pelanggan jika ingin ke lokasi, terima kasih."/>
    <m/>
    <m/>
    <m/>
    <e v="#NUM!"/>
    <e v="#NUM!"/>
    <x v="1"/>
    <x v="7"/>
  </r>
  <r>
    <n v="924"/>
    <n v="1002620154"/>
    <n v="3"/>
    <x v="6"/>
    <n v="4"/>
    <s v="SEMARANG"/>
    <s v="INNER - SEMARANG JATENG UTARA"/>
    <s v="MJE"/>
    <s v="REG"/>
    <s v="AO"/>
    <s v="NEW SALES"/>
    <s v="1P INET"/>
    <s v="Completed (PS)"/>
    <s v="RBS-Regional 3"/>
    <d v="2026-10-02T15:04:35"/>
    <d v="2026-10-03T14:32:34"/>
    <n v="69403222"/>
    <m/>
    <n v="142426805011"/>
    <s v="Motu Technology Group"/>
    <s v="VODP-MJE-FE/026 FE/D03/026.01"/>
    <s v="WO065587051"/>
    <m/>
    <m/>
    <m/>
    <n v="110.316096469759"/>
    <n v="-7.0380275179498204"/>
    <s v="MD|MYDB-20261002270178|DN00001/MN00299|Motu Technology Group|085803627529"/>
    <s v="MYDIGIBIZPARTNER"/>
    <m/>
    <m/>
    <m/>
    <m/>
    <m/>
    <m/>
    <m/>
    <m/>
    <s v="Management Janji"/>
    <s v="2026-10-03 15:00:00 | Jam Pemasangan : 08:00 - 12.00 Tanggal Pemasangan : SABTU 03 OKTOBER 2026 Info Tambahan : Hubungi pelanggan sebelum datang ke lokasi"/>
    <s v="FCC"/>
    <d v="2026-02-10T15:40:15"/>
    <d v="2026-10-03T15:00:00"/>
    <m/>
    <s v="PS"/>
    <s v="SEMARANG TUGU"/>
    <s v="NO ADDON"/>
    <n v="20261003"/>
    <s v="Completed"/>
    <s v="HSI Bisnis Promo Hari Pelanggan Nasional PSB 70% - 50 Mbps"/>
    <s v="INDIBIZ"/>
    <m/>
    <m/>
    <d v="2026-10-03T15:00:00"/>
    <s v="2026-10-03 15:00:00 | Jam Pemasangan : 08:00 - 12.00 Tanggal Pemasangan : SABTU 03 OKTOBER 2026 Info Tambahan : Hubungi pelanggan sebelum datang ke lokasi"/>
    <n v="2026"/>
    <n v="10"/>
    <n v="3"/>
    <d v="2026-10-03T00:00:00"/>
    <n v="-0.625"/>
    <x v="0"/>
    <x v="7"/>
  </r>
  <r>
    <n v="925"/>
    <n v="1002631308"/>
    <n v="3"/>
    <x v="6"/>
    <n v="4"/>
    <s v="SEMARANG"/>
    <s v="INNER - SEMARANG JATENG UTARA"/>
    <s v="MJE"/>
    <s v="REG"/>
    <s v="AO"/>
    <s v="NEW SALES"/>
    <s v="1P INET"/>
    <s v="Completed (PS)"/>
    <s v="RBS-Regional 3"/>
    <d v="2026-10-10T19:50:39"/>
    <d v="2026-10-12T13:52:10"/>
    <n v="69408075"/>
    <m/>
    <n v="142426803406"/>
    <s v="JAHIT PAYET MIJEN"/>
    <s v="ODP-MJE-FJ/022 FJ/D02/022.01"/>
    <s v="WO066180184"/>
    <m/>
    <m/>
    <m/>
    <n v="110.29848"/>
    <n v="-7.0336309999999997"/>
    <s v="|MC50033|MYIA-046308922710/POI/Wahyu Tri Iswanto/08818590832/asche.blacken@gmail.com"/>
    <s v="MYIB_ASSISTANT"/>
    <m/>
    <m/>
    <m/>
    <m/>
    <m/>
    <m/>
    <m/>
    <m/>
    <s v="Management Janji"/>
    <s v="2026-10-12 08:00:00 | Nama PIC : Bp Wahyu No HP : 08818590832 No Alt : - M Janji : 12 Oktober  2026 Jam Pasang : Pagi / Siang Note : hubungi pelanggan jika ingin kelokasi "/>
    <s v="FCC"/>
    <d v="2026-10-10T19:55:01"/>
    <d v="2026-10-12T08:00:00"/>
    <m/>
    <s v="PS"/>
    <s v="SEMARANG TUGU"/>
    <s v="NO ADDON"/>
    <n v="20261012"/>
    <s v="Completed"/>
    <s v="HSI Bisnis Promo Hari Pelanggan Nasional PSB 70% - 75 Mbps"/>
    <s v="INDIBIZ"/>
    <m/>
    <m/>
    <d v="2026-10-12T08:00:00"/>
    <s v="2026-10-12 08:00:00 | Nama PIC : Bp Wahyu No HP : 08818590832 No Alt : - M Janji : 12 Oktober  2026 Jam Pasang : Pagi / Siang Note : hubungi pelanggan jika ingin kelokasi "/>
    <n v="2026"/>
    <n v="10"/>
    <n v="12"/>
    <d v="2026-10-12T00:00:00"/>
    <n v="-0.33333333333575865"/>
    <x v="0"/>
    <x v="7"/>
  </r>
  <r>
    <n v="926"/>
    <n v="1002627601"/>
    <n v="3"/>
    <x v="6"/>
    <n v="4"/>
    <s v="SEMARANG"/>
    <s v="INNER - SEMARANG JATENG UTARA"/>
    <s v="MKG"/>
    <s v="REG"/>
    <s v="AO"/>
    <s v="NEW SALES"/>
    <m/>
    <s v="Completed (PS)"/>
    <s v="RBS-Regional 3"/>
    <d v="2026-10-08T12:44:18"/>
    <d v="2026-10-08T15:18:22"/>
    <n v="69405126"/>
    <m/>
    <n v="141421107350"/>
    <s v="Mitra Akses Globalindo"/>
    <s v="ODP-MKG-FS/010"/>
    <s v="WO066008477"/>
    <m/>
    <m/>
    <m/>
    <n v="110.334404985817"/>
    <n v="-6.9595420116246398"/>
    <s v="|MB00449|MYIA-078811093103/POI/bapak/08111632268/fin.ops@mag.net.id"/>
    <s v="Account Manager"/>
    <m/>
    <m/>
    <m/>
    <m/>
    <m/>
    <m/>
    <m/>
    <m/>
    <s v="Management Janji"/>
    <s v="2026-10-07 15:00:00 | Nama PIC : Bp Rafif  No HP : 08111632268  No Alt : -  M Janji : 7 Okt 2026  Jam Pasang : Pagi / Siang  Note : hubungi pelanggan jika ingin kelokasi"/>
    <s v="FCC"/>
    <d v="2026-08-10T13:40:32"/>
    <m/>
    <m/>
    <s v="PS"/>
    <s v="SEMARANG TUGU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7 15:00:00 | Nama PIC : Bp Rafif  No HP : 08111632268  No Alt : -  M Janji : 7 Okt 2026  Jam Pasang : Pagi / Siang  Note : hubungi pelanggan jika ingin kelokasi"/>
    <n v="2026"/>
    <n v="10"/>
    <n v="8"/>
    <d v="2026-10-08T00:00:00"/>
    <n v="-0.29166666666424135"/>
    <x v="0"/>
    <x v="7"/>
  </r>
  <r>
    <n v="927"/>
    <n v="1002624515"/>
    <n v="3"/>
    <x v="6"/>
    <n v="4"/>
    <s v="SEMARANG"/>
    <s v="INNER - SEMARANG JATENG UTARA"/>
    <s v="MKG"/>
    <s v="REG"/>
    <s v="AO"/>
    <s v="NEW SALES"/>
    <s v="1P INET"/>
    <s v="102 | FOLLOW UP COMPLETED"/>
    <s v="RBS-Regional 3"/>
    <d v="2026-10-06T14:16:41"/>
    <d v="2026-10-08T12:44:17"/>
    <n v="69405126"/>
    <m/>
    <n v="141421107345"/>
    <s v="Mitra Akses Globalindo"/>
    <s v="ODP-MKG-FS/010 FS/D01/010.01"/>
    <s v="WO065862642"/>
    <m/>
    <m/>
    <m/>
    <n v="110.33440400000001"/>
    <n v="-6.9595419999999999"/>
    <s v="|MB00449|MYIA-078811093103/POI/bapak/08111632268/fin.ops@mag.net.id"/>
    <s v="MYIB_ASSISTANT"/>
    <m/>
    <m/>
    <m/>
    <m/>
    <m/>
    <m/>
    <m/>
    <m/>
    <s v="Management Janji"/>
    <s v="2026-10-07 15:00:00 | Nama PIC : Bp Rafif No HP : 08111632268 No Alt : - M Janji : 7 Okt 2026 Jam Pasang : Pagi / Siang Note : hubungi pelanggan jika ingin kelokasi"/>
    <s v="FCC"/>
    <d v="2026-06-10T14:25:39"/>
    <d v="2026-10-07T15:00:00"/>
    <s v="Kendala Lainnya"/>
    <s v="REVOKE"/>
    <s v="SEMARANG TUGU"/>
    <s v="NO ADDON"/>
    <m/>
    <s v="Follow Up Revoke Completed, New Order ID : SC1002627601"/>
    <s v="HSI Bisnis Promo Hari Pelanggan Nasional PSB 70% - 50 Mbps"/>
    <s v="INDIBIZ"/>
    <m/>
    <m/>
    <d v="2026-10-07T15:00:00"/>
    <s v="2026-10-07 15:00:00 | Nama PIC : Bp Rafif No HP : 08111632268 No Alt : - M Janji : 7 Okt 2026 Jam Pasang : Pagi / Siang Note : hubungi pelanggan jika ingin kelokasi"/>
    <m/>
    <m/>
    <m/>
    <e v="#NUM!"/>
    <e v="#NUM!"/>
    <x v="1"/>
    <x v="7"/>
  </r>
  <r>
    <n v="928"/>
    <n v="1002617233"/>
    <n v="3"/>
    <x v="6"/>
    <n v="4"/>
    <s v="SEMARANG"/>
    <s v="INNER - SEMARANG JATENG UTARA"/>
    <s v="SMT"/>
    <s v="REG"/>
    <s v="AO"/>
    <s v="NEW SALES"/>
    <s v="1P INET"/>
    <s v="Completed (PS)"/>
    <s v="RBS-Regional 3"/>
    <d v="2026-10-01T10:01:41"/>
    <d v="2026-10-02T14:04:32"/>
    <n v="69402145"/>
    <m/>
    <n v="141420160402"/>
    <s v="AFFILIATE MUNIR"/>
    <s v="ODP-SMT-FT/065 FT/D05/065.01"/>
    <s v="WO065466517"/>
    <m/>
    <m/>
    <m/>
    <n v="110.30420410000001"/>
    <n v="-7.0052196999999996"/>
    <s v="MD|MYDB-20260929269981|DN00001/MN02296|AFFILIATE MUNIR|085800548037"/>
    <s v="MYDIGIBIZPARTNER"/>
    <m/>
    <m/>
    <m/>
    <m/>
    <m/>
    <m/>
    <m/>
    <m/>
    <s v="Management Janji"/>
    <s v="2026-10-02 08:00:00 | telp :085800548037  alt ;  manja : pagi / siang 02/10/2026 hub sebelum ke lokasi "/>
    <s v="FCC"/>
    <d v="2026-01-10T10:25:19"/>
    <d v="2026-10-02T08:00:00"/>
    <m/>
    <s v="PS"/>
    <s v="SEMARANG TUGU"/>
    <s v="NO ADDON"/>
    <n v="20261002"/>
    <s v="Completed"/>
    <s v="HSI Bisnis Promo Hari Pelanggan Nasional PSB 70% - 50 Mbps"/>
    <s v="INDIBIZ"/>
    <m/>
    <m/>
    <d v="2026-10-02T08:00:00"/>
    <s v="2026-10-02 08:00:00 | telp :085800548037  alt ;  manja : pagi / siang 02/10/2026 hub sebelum ke lokasi "/>
    <n v="2026"/>
    <n v="10"/>
    <n v="2"/>
    <d v="2026-10-02T00:00:00"/>
    <n v="-0.33333333333575865"/>
    <x v="0"/>
    <x v="7"/>
  </r>
  <r>
    <n v="929"/>
    <n v="1002618091"/>
    <n v="3"/>
    <x v="6"/>
    <n v="4"/>
    <s v="SEMARANG"/>
    <s v="INNER - SEMARANG JATENG UTARA"/>
    <s v="SMT"/>
    <s v="REG"/>
    <s v="AO"/>
    <s v="NEW SALES"/>
    <m/>
    <s v="Completed (PS)"/>
    <s v="RBS-Regional 3"/>
    <d v="2026-10-01T14:24:39"/>
    <d v="2026-10-01T18:58:59"/>
    <n v="69372639"/>
    <m/>
    <n v="141420160408"/>
    <s v="PT. RUANG RAYA INDONESIA"/>
    <s v="ODP-SMT-FW/073"/>
    <s v="WO065499259"/>
    <m/>
    <m/>
    <m/>
    <n v="110.341539457672"/>
    <n v="-7.0008219091711901"/>
    <s v="AMRBS;403538;REG3;RACHMAT;081391599400;CP.CITRA NIRWANA;081329856257;PAKET PROMO INDIBIZ BISNIS 1:1 150 MBPS ABONEMEN 620.000;PT. RUANG RAYA INDONESIA"/>
    <s v="Account Manager"/>
    <m/>
    <m/>
    <m/>
    <m/>
    <m/>
    <m/>
    <m/>
    <m/>
    <s v="Management Janji"/>
    <s v="2026-08-26 13:00:00|M Janji : (Rabu, 26/AGUSTUS/2026)  jam Pasang : 13:00  Note : hubungi pelanggan jika ingin ke lokasi, terima kasih.|40941148|MYDITA"/>
    <s v="FCC"/>
    <d v="2026-01-10T14:40:16"/>
    <m/>
    <m/>
    <s v="PS"/>
    <s v="SEMARANG TUGU"/>
    <s v="NO ADDON"/>
    <n v="2026100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1T07:00:00"/>
    <s v="2026-08-26 13:00:00|M Janji : (Rabu, 26/AGUSTUS/2026)  jam Pasang : 13:00  Note : hubungi pelanggan jika ingin ke lokasi, terima kasih.|40941148|MYDITA"/>
    <n v="2026"/>
    <n v="10"/>
    <n v="1"/>
    <d v="2026-10-01T00:00:00"/>
    <n v="-0.29166666666424135"/>
    <x v="0"/>
    <x v="7"/>
  </r>
  <r>
    <n v="930"/>
    <n v="1002620989"/>
    <n v="3"/>
    <x v="6"/>
    <n v="4"/>
    <s v="SEMARANG"/>
    <s v="INNER - SEMARANG JATENG UTARA"/>
    <s v="SMT"/>
    <s v="REG"/>
    <s v="AO"/>
    <s v="NEW SALES"/>
    <s v="1P INET"/>
    <s v="Completed (PS)"/>
    <s v="RBS-Regional 3"/>
    <d v="2026-10-03T13:29:35"/>
    <d v="2026-10-05T19:56:02"/>
    <n v="69403599"/>
    <m/>
    <n v="141420160151"/>
    <s v="PT TEGAR SUKSES ABADI"/>
    <s v="ODP-SMT-FAX/069 FAX/D05/10.069"/>
    <s v="WO065651602"/>
    <m/>
    <m/>
    <m/>
    <n v="110.39111316204"/>
    <n v="-6.9744260278641397"/>
    <s v="MD|MYDB-20261003270223|DC50007/MC50033|PT TEGAR SUKSES ABADI|0818452727"/>
    <s v="MYDIGIBIZPARTNER"/>
    <m/>
    <m/>
    <m/>
    <m/>
    <m/>
    <m/>
    <m/>
    <m/>
    <s v="Management Janji"/>
    <s v="2026-10-05 08:00:00 | Tanggal pemasangan : 05 Okt 2026 Jam pemasangan : 09.00 Info Tambahan : Hubungi pelanggan dulu sebelum ke lokasi terima kasih."/>
    <s v="FCC"/>
    <d v="2026-03-10T13:40:12"/>
    <d v="2026-10-05T08:00:00"/>
    <m/>
    <s v="PS"/>
    <s v="SEMARANG TUGU"/>
    <s v="NO ADDON"/>
    <n v="20261005"/>
    <s v="Completed"/>
    <s v="HSI Bisnis Promo Hari Pelanggan Nasional PSB 70% - 50 Mbps"/>
    <s v="INDIBIZ"/>
    <m/>
    <m/>
    <d v="2026-10-05T08:00:00"/>
    <s v="2026-10-05 08:00:00 | Tanggal pemasangan : 05 Okt 2026 Jam pemasangan : 09.00 Info Tambahan : Hubungi pelanggan dulu sebelum ke lokasi terima kasih."/>
    <n v="2026"/>
    <n v="10"/>
    <n v="5"/>
    <d v="2026-10-05T00:00:00"/>
    <n v="-0.33333333333575865"/>
    <x v="0"/>
    <x v="7"/>
  </r>
  <r>
    <n v="931"/>
    <n v="1002622724"/>
    <n v="3"/>
    <x v="6"/>
    <n v="4"/>
    <s v="SEMARANG"/>
    <s v="INNER - SEMARANG JATENG UTARA"/>
    <s v="SMT"/>
    <s v="REG"/>
    <s v="AO"/>
    <s v="NEW SALES"/>
    <m/>
    <s v="Completed (PS)"/>
    <s v="RBS-Regional 3"/>
    <d v="2026-10-05T14:53:29"/>
    <d v="2026-10-06T17:58:44"/>
    <n v="69404443"/>
    <m/>
    <n v="141420160431"/>
    <s v="DINAMIKA SUKSES SEMPURNA"/>
    <s v="ODP-SMT-FAN/004"/>
    <s v="WO065812413"/>
    <m/>
    <m/>
    <m/>
    <n v="110.397661401904"/>
    <n v="-6.9570710703435301"/>
    <s v="AMRBS;403098;REG3;DANIEL MARWA DENERO;08112876658;CP.NAFISA;0895396340507;PAKET 1S INET 50 MBPS (439.000);DINAMIKA SUKSES SEMPURNA"/>
    <s v="Account Manager"/>
    <m/>
    <m/>
    <m/>
    <m/>
    <m/>
    <m/>
    <m/>
    <m/>
    <s v="Management Janji"/>
    <s v="2026-10-07 08:00:00|Nama : BU NAFISATUN NADHIFAH  No Hp : 0895396340507 No Alt :  Tgl Pemasangan : 06 Oktober 2026 Interval : SIANG Note : Hubungi pelanggan terlebih dahulu|40000798|MYDITA"/>
    <s v="FCC"/>
    <d v="2026-05-10T15:11:09"/>
    <d v="2026-10-07T08:00:00"/>
    <m/>
    <s v="PS"/>
    <s v="SEMARANG TUGU"/>
    <s v="NO ADDON"/>
    <n v="20261006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07T08:00:00"/>
    <s v="2026-10-07 08:00:00|Nama : BU NAFISATUN NADHIFAH  No Hp : 0895396340507 No Alt :  Tgl Pemasangan : 06 Oktober 2026 Interval : SIANG Note : Hubungi pelanggan terlebih dahulu|40000798|MYDITA"/>
    <n v="2026"/>
    <n v="10"/>
    <n v="6"/>
    <d v="2026-10-06T00:00:00"/>
    <n v="-1.3333333333357587"/>
    <x v="0"/>
    <x v="7"/>
  </r>
  <r>
    <n v="932"/>
    <n v="1002633056"/>
    <n v="3"/>
    <x v="6"/>
    <n v="4"/>
    <s v="SEMARANG"/>
    <s v="INNER - SEMARANG JATENG UTARA"/>
    <s v="SMT"/>
    <s v="REG"/>
    <s v="AO"/>
    <s v="NEW SALES"/>
    <m/>
    <s v="Completed (PS)"/>
    <s v="RBS-Regional 3"/>
    <d v="2026-10-12T14:01:03"/>
    <d v="2026-10-12T18:13:11"/>
    <n v="69407219"/>
    <m/>
    <n v="141420160507"/>
    <s v="PT . SAPTA SARI TAMA"/>
    <s v="ODP-SMT-FCE/061"/>
    <s v="WO066261682"/>
    <m/>
    <m/>
    <m/>
    <n v="110.385347"/>
    <n v="-6.998424"/>
    <s v="MD|MYDB-20261009270510|DN00001/MN00300|PT . SAPTA SARI TAMA|081382214509"/>
    <s v="MYDIGIBIZPARTNER"/>
    <m/>
    <m/>
    <m/>
    <m/>
    <m/>
    <m/>
    <m/>
    <m/>
    <s v="Management Janji"/>
    <s v="2026-10-10 08:00:00 | Nama : BP IMAM MURDIONO   No Hp : 081382214509  No Alt :   Tgl Pemasangan : 10 Oktober 2026  Interval : PAGI   Note : Hubungi pelanggan terlebih dahulu"/>
    <s v="FCC"/>
    <d v="2026-12-10T14:02:08"/>
    <m/>
    <m/>
    <s v="PS"/>
    <s v="SEMARANG TUGU"/>
    <s v="NO ADDON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7:00:00"/>
    <s v="2026-10-10 08:00:00 | Nama : BP IMAM MURDIONO   No Hp : 081382214509  No Alt :   Tgl Pemasangan : 10 Oktober 2026  Interval : PAGI   Note : Hubungi pelanggan terlebih dahulu"/>
    <n v="2026"/>
    <n v="10"/>
    <n v="12"/>
    <d v="2026-10-12T00:00:00"/>
    <n v="-0.29166666666424135"/>
    <x v="0"/>
    <x v="7"/>
  </r>
  <r>
    <n v="933"/>
    <n v="1002636289"/>
    <n v="3"/>
    <x v="6"/>
    <n v="4"/>
    <s v="SEMARANG"/>
    <s v="INNER - SEMARANG JATENG UTARA"/>
    <s v="SMT"/>
    <s v="REG"/>
    <s v="AO"/>
    <s v="NEW SALES"/>
    <s v="1P INET"/>
    <s v="Completed (PS)"/>
    <s v="RBS-Regional 3"/>
    <d v="2026-10-14T10:17:39"/>
    <d v="2026-10-15T12:15:18"/>
    <n v="69409913"/>
    <m/>
    <n v="141420160520"/>
    <s v="PT. YCH INDONESIA"/>
    <s v="ODP-SMT-FAA/052 FAA/D03/052.01"/>
    <s v="WO066384776"/>
    <m/>
    <m/>
    <m/>
    <n v="110.348406359553"/>
    <n v="-7.00702717653924"/>
    <s v="MD|MYDB-20261013270698|DN00001/MN00299|PT. YCH INDONESIA|08995885115"/>
    <s v="MYDIGIBIZPARTNER"/>
    <m/>
    <m/>
    <m/>
    <m/>
    <m/>
    <m/>
    <m/>
    <m/>
    <s v="Management Janji"/>
    <s v="2026-10-15 08:00:00 | Tanggal: 15/10/2026 Jam Pasang: 08.00 - 12.00 Note: Hubungi sebelum ke lokasi, terimakasih.  "/>
    <s v="FCC"/>
    <s v="14-10-2026 10:25:05"/>
    <d v="2026-10-15T08:00:00"/>
    <m/>
    <s v="PS"/>
    <s v="SEMARANG TUGU"/>
    <s v="NO ADDON"/>
    <n v="20261015"/>
    <s v="Completed"/>
    <s v="HSI Bisnis Promo Hari Pelanggan Nasional PSB 70% - 100 Mbps"/>
    <s v="INDIBIZ"/>
    <m/>
    <m/>
    <d v="2026-10-15T08:00:00"/>
    <s v="2026-10-15 08:00:00 | Tanggal: 15/10/2026 Jam Pasang: 08.00 - 12.00 Note: Hubungi sebelum ke lokasi, terimakasih.  "/>
    <n v="2026"/>
    <n v="10"/>
    <n v="15"/>
    <d v="2026-10-15T00:00:00"/>
    <n v="-0.33333333333575865"/>
    <x v="0"/>
    <x v="7"/>
  </r>
  <r>
    <n v="934"/>
    <n v="1002636880"/>
    <n v="3"/>
    <x v="6"/>
    <n v="4"/>
    <s v="SEMARANG"/>
    <s v="INNER - SEMARANG JATENG UTARA"/>
    <s v="SMT"/>
    <s v="REG"/>
    <s v="AO"/>
    <s v="NEW SALES"/>
    <s v="1P INET"/>
    <s v="Completed (PS)"/>
    <s v="RBS-Regional 3"/>
    <d v="2026-10-14T14:04:35"/>
    <d v="2026-10-15T13:46:31"/>
    <n v="69410188"/>
    <m/>
    <n v="141420160523"/>
    <s v="ERABLUE PURI"/>
    <s v="ODP-SMT-FAX/092 FAX/D06/05.092"/>
    <s v="WO066409350"/>
    <m/>
    <m/>
    <m/>
    <n v="110.39108332246499"/>
    <n v="-6.9755891457630703"/>
    <s v="MD|MYDB-20261014270734|DN00001/MN00299|ERABLUE PURI|08121699867"/>
    <s v="MYDIGIBIZPARTNER"/>
    <m/>
    <m/>
    <m/>
    <m/>
    <m/>
    <m/>
    <m/>
    <m/>
    <s v="Management Janji"/>
    <s v="2026-10-15 11:00:00 | M Janji : (15/10/2026) jam Pasang : 09:00 Note : hubungi pelanggan jika ingin kelokasi"/>
    <s v="FCC"/>
    <s v="14-10-2026 14:09:57"/>
    <d v="2026-10-15T11:00:00"/>
    <m/>
    <s v="PS"/>
    <s v="SEMARANG TUGU"/>
    <s v="NO ADDON"/>
    <n v="20261015"/>
    <s v="Completed"/>
    <s v="HSI Bisnis Promo Hari Pelanggan Nasional PSB 70% - 100 Mbps"/>
    <s v="INDIBIZ"/>
    <m/>
    <m/>
    <d v="2026-10-15T11:00:00"/>
    <s v="2026-10-15 11:00:00 | M Janji : (15/10/2026) jam Pasang : 09:00 Note : hubungi pelanggan jika ingin kelokasi"/>
    <n v="2026"/>
    <n v="10"/>
    <n v="15"/>
    <d v="2026-10-15T00:00:00"/>
    <n v="-0.45833333333575865"/>
    <x v="0"/>
    <x v="7"/>
  </r>
  <r>
    <n v="935"/>
    <n v="1002624670"/>
    <n v="3"/>
    <x v="6"/>
    <n v="4"/>
    <s v="SEMARANG"/>
    <s v="INNER - SEMARANG JATENG UTARA"/>
    <s v="SMT"/>
    <s v="REG"/>
    <s v="AO"/>
    <s v="NEW SALES"/>
    <m/>
    <s v="102 | FOLLOW UP COMPLETED"/>
    <s v="RBS-Regional 3"/>
    <d v="2026-10-06T15:01:16"/>
    <d v="2026-10-13T16:00:14"/>
    <n v="69405206"/>
    <n v="2435320314"/>
    <n v="141420144664"/>
    <s v="PT. OPTIK SEIS JAYA"/>
    <s v="ODP-SMC-FD/078"/>
    <s v="WO065989183"/>
    <m/>
    <m/>
    <m/>
    <n v="110.41743030000001"/>
    <n v="-7.0130318000000003"/>
    <s v="AMRBS;403098;REG3;DANIEL MARWA DENERO;08112876658;CP.HENDRIANTO;08161938320;PAKET 2S INET VOICE 50 MBPS (479.000);PT. OPTIK SEIS JAYA"/>
    <s v="Account Manager"/>
    <m/>
    <m/>
    <m/>
    <m/>
    <m/>
    <m/>
    <m/>
    <m/>
    <s v="Management Janji"/>
    <s v="2026-10-09 08:00:00|Nama Pic : bp HENDRIANTO No Hp Pic : 08161938320 No alt : - Jam Pemasangan : pagi  Tanggal Pemasangan : 9 Oktober 2026|40951375|MYDITA"/>
    <s v="FCC"/>
    <d v="2026-06-10T15:25:46"/>
    <d v="2026-10-09T08:00:00"/>
    <m/>
    <s v="REVOKE"/>
    <s v="SEMARANG TUGU"/>
    <s v="NO ADDON"/>
    <m/>
    <s v="Follow Up Revoke Completed, New Order ID : SC1002635537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9T08:00:00"/>
    <s v="2026-10-09 08:00:00|Nama Pic : bp HENDRIANTO No Hp Pic : 08161938320 No alt : - Jam Pemasangan : pagi  Tanggal Pemasangan : 9 Oktober 2026|40951375|MYDITA"/>
    <m/>
    <m/>
    <m/>
    <e v="#NUM!"/>
    <e v="#NUM!"/>
    <x v="1"/>
    <x v="7"/>
  </r>
  <r>
    <n v="936"/>
    <n v="1002629384"/>
    <n v="3"/>
    <x v="6"/>
    <n v="4"/>
    <s v="SEMARANG"/>
    <s v="INNER - SEMARANG JATENG UTARA"/>
    <s v="SMT"/>
    <s v="REG"/>
    <s v="AO"/>
    <s v="NEW SALES"/>
    <s v="1P INET"/>
    <s v="102 | FOLLOW UP COMPLETED"/>
    <s v="RBS-Regional 3"/>
    <d v="2026-10-09T11:08:39"/>
    <d v="2026-10-12T14:01:02"/>
    <n v="69407219"/>
    <m/>
    <n v="141420160484"/>
    <s v="PT . SAPTA SARI TAMA"/>
    <s v="ODP-SMT-FBV/017 FBV/D02/017.01"/>
    <s v="WO066075597"/>
    <m/>
    <m/>
    <m/>
    <n v="110.385679677128"/>
    <n v="-6.9985866707539897"/>
    <s v="MD|MYDB-20261009270510|DN00001/MN00300|PT . SAPTA SARI TAMA|081382214509"/>
    <s v="MYDIGIBIZPARTNER"/>
    <m/>
    <m/>
    <m/>
    <m/>
    <m/>
    <m/>
    <m/>
    <m/>
    <s v="Management Janji"/>
    <s v="2026-10-10 08:00:00 | Nama : BP IMAM MURDIONO  No Hp : 081382214509 No Alt :  Tgl Pemasangan : 10 Oktober 2026 Interval : PAGI  Note : Hubungi pelanggan terlebih dahulu"/>
    <s v="FCC"/>
    <d v="2026-09-10T11:25:12"/>
    <d v="2026-10-10T08:00:00"/>
    <s v="Kendala Lainnya"/>
    <s v="REVOKE"/>
    <s v="SEMARANG TUGU"/>
    <s v="NO ADDON"/>
    <m/>
    <s v="Follow Up Revoke Completed, New Order ID : SC1002633056"/>
    <s v="HSI Bisnis Promo Hari Pelanggan Nasional PSB 70% - 200 Mbps"/>
    <s v="INDIBIZ"/>
    <m/>
    <m/>
    <d v="2026-10-10T08:00:00"/>
    <s v="2026-10-10 08:00:00 | Nama : BP IMAM MURDIONO  No Hp : 081382214509 No Alt :  Tgl Pemasangan : 10 Oktober 2026 Interval : PAGI  Note : Hubungi pelanggan terlebih dahulu"/>
    <m/>
    <m/>
    <m/>
    <e v="#NUM!"/>
    <e v="#NUM!"/>
    <x v="1"/>
    <x v="7"/>
  </r>
  <r>
    <n v="937"/>
    <n v="1002635528"/>
    <n v="3"/>
    <x v="6"/>
    <n v="4"/>
    <s v="SEMARANG"/>
    <s v="INNER - SEMARANG JATENG UTARA"/>
    <s v="SMT"/>
    <s v="REG"/>
    <s v="AO"/>
    <s v="NEW SALES"/>
    <s v="1P INET"/>
    <s v="7 | OSS - PROVISIONING ISSUED"/>
    <s v="RBS-Regional 3"/>
    <d v="2026-10-13T15:55:40"/>
    <d v="2026-10-14T15:19:54"/>
    <n v="69409605"/>
    <m/>
    <n v="141420160517"/>
    <s v="Trois Optimal Prima"/>
    <s v="ODP-SMT-FS/01 FS/D01/01.01"/>
    <s v="WO066350957"/>
    <m/>
    <m/>
    <m/>
    <n v="110.329725779592"/>
    <n v="-7.0391492162954998"/>
    <s v="MD|MYDB-20261013270700|DN00001/MN00300|Trois Optimal Prima|089621133457"/>
    <s v="MYDIGIBIZPARTNER"/>
    <m/>
    <m/>
    <m/>
    <m/>
    <m/>
    <m/>
    <m/>
    <m/>
    <s v="Management Janji"/>
    <s v="2026-10-14 15:00:00 | Tanggal pemasangan : 14 OKTOBER 2026 Jam pemasangan : pagi/siang Info Tambahan : Hubungi pelanggan dulu sebelum ke lokasi terima kasih"/>
    <s v="FCC"/>
    <s v="13-10-2026 16:10:00"/>
    <d v="2026-10-14T15:00:00"/>
    <m/>
    <s v="PI"/>
    <s v="SEMARANG TUGU"/>
    <s v="NO ADDON"/>
    <m/>
    <s v="Provisioning Issued"/>
    <s v="HSI Bisnis Promo Hari Pelanggan Nasional PSB 70% - 200 Mbps"/>
    <s v="INDIBIZ"/>
    <m/>
    <m/>
    <d v="2026-10-14T15:00:00"/>
    <s v="2026-10-14 15:00:00 | Tanggal pemasangan : 14 OKTOBER 2026 Jam pemasangan : pagi/siang Info Tambahan : Hubungi pelanggan dulu sebelum ke lokasi terima kasih"/>
    <m/>
    <m/>
    <m/>
    <e v="#NUM!"/>
    <e v="#NUM!"/>
    <x v="1"/>
    <x v="7"/>
  </r>
  <r>
    <n v="938"/>
    <n v="1002637261"/>
    <n v="3"/>
    <x v="6"/>
    <n v="4"/>
    <s v="SEMARANG"/>
    <s v="INNER - SEMARANG JATENG UTARA"/>
    <s v="SMT"/>
    <s v="REG"/>
    <s v="AO"/>
    <s v="NEW SALES"/>
    <s v="1P INET"/>
    <s v="8 | OSS - PONR"/>
    <s v="RBS-Regional 3"/>
    <d v="2026-10-14T16:13:41"/>
    <d v="2026-10-15T17:13:03"/>
    <n v="69410334"/>
    <m/>
    <n v="141420145887"/>
    <s v="PT ZHIHENG TECHNOLOGY INDONESIA"/>
    <s v="ODP-SMT-FAE/002 FAE/D01/07.02"/>
    <s v="WO066424676"/>
    <m/>
    <m/>
    <m/>
    <n v="110.355228"/>
    <n v="-7.0039879999999997"/>
    <s v="|MB00449|MYIA-012908318413/POI/ibu/081286402158/ptzhihengtechnologyindonesia@gmail.com"/>
    <s v="MYIB_ASSISTANT"/>
    <m/>
    <m/>
    <m/>
    <m/>
    <m/>
    <m/>
    <m/>
    <m/>
    <s v="Management Janji"/>
    <s v="2026-10-15 15:00:00 | Tanggal Pemasangan : 15 Oktober 2026 Jam Pemasangan : 08:00 15:00 Info Tambahan : Hubungi pelanggan dulu sebelum ke lokasi terimakasih"/>
    <s v="FCC"/>
    <s v="14-10-2026 16:25:04"/>
    <d v="2026-10-15T15:00:00"/>
    <m/>
    <s v="ACT_COM"/>
    <s v="SEMARANG TUGU"/>
    <s v="NO ADDON"/>
    <m/>
    <s v="PONR"/>
    <s v="HSI Bisnis Promo Hari Pelanggan Nasional PSB 70% - 300 Mbps"/>
    <s v="INDIBIZ"/>
    <m/>
    <m/>
    <d v="2026-10-15T15:00:00"/>
    <s v="2026-10-15 15:00:00 | Tanggal Pemasangan : 15 Oktober 2026 Jam Pemasangan : 08:00 15:00 Info Tambahan : Hubungi pelanggan dulu sebelum ke lokasi terimakasih"/>
    <m/>
    <m/>
    <m/>
    <e v="#NUM!"/>
    <e v="#NUM!"/>
    <x v="1"/>
    <x v="7"/>
  </r>
  <r>
    <n v="939"/>
    <n v="1002638846"/>
    <n v="3"/>
    <x v="6"/>
    <n v="4"/>
    <s v="SEMARANG"/>
    <s v="INNER - SEMARANG JATENG UTARA"/>
    <s v="SMT"/>
    <s v="REG"/>
    <s v="AO"/>
    <s v="NEW SALES"/>
    <m/>
    <s v="MYCX - SEND OPEN PAPERLESS"/>
    <s v="RBS-Regional 2"/>
    <d v="2026-10-15T15:09:17"/>
    <d v="2026-10-15T15:12:16"/>
    <n v="68937486"/>
    <m/>
    <n v="141420160532"/>
    <s v="PT PROFESIONAL INTERNET INDONESIA"/>
    <s v="ODP-SMT-FEB/01"/>
    <m/>
    <m/>
    <m/>
    <m/>
    <n v="110.387319281299"/>
    <n v="-6.9876040118188003"/>
    <s v="AMRBS;402711;YUSRI TAUFIK;JKT OUTER;HSI Bisnis Basic Bundling Netmonk PSB 70% - 100 Mbps - (575000);CP BPK RIFKI 0852-3203-3363;mrifkipratama@gmail.com  "/>
    <s v="Amex"/>
    <m/>
    <m/>
    <m/>
    <m/>
    <m/>
    <m/>
    <m/>
    <m/>
    <m/>
    <m/>
    <m/>
    <s v="15-10-2026 15:10:37"/>
    <m/>
    <m/>
    <s v="INPROGRESS_SC"/>
    <s v="SEMARANG TUGU"/>
    <s v="NETMONK"/>
    <m/>
    <s v="SEND PAPERLESS OPEN"/>
    <s v="- 11_11446;Biaya PSB HSI EBIS Tunai di Depan ~ 11[150000]  - SP_NOSS;SP_NOSS ~ Internet NOSS Multispeed Network[0]  - SP_NOSS;SP_NOSS ~ Internet NOSS Multispeed Network[0]  - E23047;E23047 ~ ES23 - Paket HSI Bisnis Basic[0]  - E23047~null~E23047_UNL;UNL ~"/>
    <s v="INDIBIZ"/>
    <m/>
    <m/>
    <m/>
    <m/>
    <m/>
    <m/>
    <m/>
    <e v="#NUM!"/>
    <e v="#NUM!"/>
    <x v="1"/>
    <x v="7"/>
  </r>
  <r>
    <n v="940"/>
    <n v="1002624319"/>
    <n v="3"/>
    <x v="6"/>
    <n v="4"/>
    <s v="SEMARANG"/>
    <s v="INNER - SEMARANG JATENG UTARA"/>
    <s v="SMC"/>
    <s v="REG"/>
    <s v="AO"/>
    <s v="NEW SALES"/>
    <m/>
    <s v="Completed (PS)"/>
    <s v="RBS-Regional 3"/>
    <d v="2026-10-06T13:31:54"/>
    <d v="2026-10-06T15:14:43"/>
    <n v="69399709"/>
    <m/>
    <n v="141422112089"/>
    <s v="Yayasan Tri Viaca Pembina STIEPARI"/>
    <s v="ODP-SMC-FB/080"/>
    <s v="WO065857772"/>
    <m/>
    <m/>
    <m/>
    <n v="110.39816999999999"/>
    <n v="-7.0143820000000003"/>
    <s v="AMRBS;405075;REG3;KATATA VEKANIDYA;082225049060;CP.YUNIARTO RAHMAD S;083867776969;INET 50 MBPS Rp. 355.000;Yayasan Tri Viaca Pembina STIEPARI"/>
    <s v="Account Manager"/>
    <m/>
    <m/>
    <m/>
    <m/>
    <m/>
    <m/>
    <m/>
    <m/>
    <s v="Management Janji"/>
    <s v="2026-10-01 11:00:00|Tanggal : 1 Oktober 2026  Jam : siang  Hubungi pelanggan sebelum ke lokasi |40900827|MYDITA"/>
    <s v="FCC"/>
    <d v="2026-06-10T13:40:56"/>
    <m/>
    <m/>
    <s v="PS"/>
    <s v="X"/>
    <s v="NO ADDON"/>
    <n v="202610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06T07:00:00"/>
    <s v="2026-10-01 11:00:00|Tanggal : 1 Oktober 2026  Jam : siang  Hubungi pelanggan sebelum ke lokasi |40900827|MYDITA"/>
    <n v="2026"/>
    <n v="10"/>
    <n v="6"/>
    <d v="2026-10-06T00:00:00"/>
    <n v="-0.29166666666424135"/>
    <x v="0"/>
    <x v="7"/>
  </r>
  <r>
    <n v="941"/>
    <n v="1002635537"/>
    <n v="3"/>
    <x v="6"/>
    <n v="4"/>
    <s v="SEMARANG"/>
    <s v="INNER - SEMARANG JATENG UTARA"/>
    <s v="SMC"/>
    <s v="REG"/>
    <s v="AO"/>
    <s v="NEW SALES"/>
    <m/>
    <s v="Completed (PS)"/>
    <s v="RBS-Regional 3"/>
    <d v="2026-10-13T16:00:15"/>
    <d v="2026-10-14T11:54:03"/>
    <n v="69405206"/>
    <n v="2435308064"/>
    <n v="141422112135"/>
    <s v="PT. OPTIK SEIS JAYA"/>
    <s v="ODP-SMC-FA/101"/>
    <s v="WO066351724"/>
    <m/>
    <m/>
    <m/>
    <n v="110.416064270595"/>
    <n v="-7.0089118372304204"/>
    <s v="AMRBS;403098;REG3;DANIEL MARWA DENERO;08112876658;CP.HENDRIANTO;08161938320;PAKET 2S INET VOICE 50 MBPS (479.000);PT. OPTIK SEIS JAYA"/>
    <s v="Account Manager"/>
    <m/>
    <m/>
    <m/>
    <m/>
    <m/>
    <m/>
    <m/>
    <m/>
    <s v="Management Janji"/>
    <s v="2026-10-09 08:00:00|Nama Pic : bp HENDRIANTO  No Hp Pic : 08161938320  No alt : -  Jam Pemasangan : pagi   Tanggal Pemasangan : 9 Oktober 2026|40951375|MYDITA"/>
    <s v="FCC"/>
    <s v="13-10-2026 16:10:00"/>
    <m/>
    <m/>
    <s v="PS"/>
    <s v="X"/>
    <s v="NO ADDON"/>
    <n v="2026101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3T07:00:00"/>
    <s v="2026-10-09 08:00:00|Nama Pic : bp HENDRIANTO  No Hp Pic : 08161938320  No alt : -  Jam Pemasangan : pagi   Tanggal Pemasangan : 9 Oktober 2026|40951375|MYDITA"/>
    <n v="2026"/>
    <n v="10"/>
    <n v="14"/>
    <d v="2026-10-14T00:00:00"/>
    <n v="0.70833333333575865"/>
    <x v="0"/>
    <x v="7"/>
  </r>
  <r>
    <n v="942"/>
    <n v="1002629191"/>
    <n v="3"/>
    <x v="6"/>
    <n v="4"/>
    <s v="SEMARANG"/>
    <s v="INNER - SEMARANG JATENG UTARA"/>
    <s v="SMC"/>
    <s v="REG"/>
    <s v="AO"/>
    <s v="NEW SALES"/>
    <s v="1P INET"/>
    <s v="102 | FOLLOW UP COMPLETED"/>
    <s v="RBS-Regional 3"/>
    <d v="2026-10-09T10:26:35"/>
    <d v="2026-10-15T10:33:58"/>
    <n v="69407137"/>
    <m/>
    <n v="141422112120"/>
    <s v="Rumah direktur JCI"/>
    <s v="ODP-SMC-FA/125 FA/D17/125.01"/>
    <s v="WO066070509"/>
    <m/>
    <m/>
    <m/>
    <n v="110.413528"/>
    <n v="-7.0137299999999998"/>
    <s v="|MC50018|MYIA-008898574717/POI/Antoni mulya salim /081391688858/antonimulyas@yahoo.com"/>
    <s v="MYIB_ASSISTANT"/>
    <m/>
    <m/>
    <m/>
    <m/>
    <m/>
    <m/>
    <m/>
    <m/>
    <s v="Management Janji"/>
    <s v="2026-10-13 08:00:00 | Tanggal Pemasangan : 13 Oktober 2026 Jam Pemasangan : 08:00 15:00 Info Tambahan : Hubungi pelanggan dulu sebelum ke lokasi terimakasih"/>
    <s v="FCC"/>
    <d v="2026-09-10T10:40:05"/>
    <d v="2026-10-13T08:00:00"/>
    <s v="Kendala Teknik"/>
    <s v="REVOKE"/>
    <s v="X"/>
    <s v="NO ADDON"/>
    <m/>
    <s v="Follow Up Revoke Completed, New Order ID : SC1002638028"/>
    <s v="HSI Bisnis Promo Hari Pelanggan Nasional PSB 70% - 200 Mbps"/>
    <s v="INDIBIZ"/>
    <m/>
    <m/>
    <d v="2026-10-13T08:00:00"/>
    <s v="2026-10-13 08:00:00 | Tanggal Pemasangan : 13 Oktober 2026 Jam Pemasangan : 08:00 15:00 Info Tambahan : Hubungi pelanggan dulu sebelum ke lokasi terimakasih"/>
    <m/>
    <m/>
    <m/>
    <e v="#NUM!"/>
    <e v="#NUM!"/>
    <x v="1"/>
    <x v="7"/>
  </r>
  <r>
    <n v="943"/>
    <n v="1002638028"/>
    <n v="3"/>
    <x v="6"/>
    <n v="4"/>
    <s v="SEMARANG"/>
    <s v="INNER - SEMARANG JATENG UTARA"/>
    <s v="SMC"/>
    <s v="REG"/>
    <s v="AO"/>
    <s v="NEW SALES"/>
    <m/>
    <s v="8 | OSS - PONR"/>
    <s v="RBS-Regional 3"/>
    <d v="2026-10-15T10:33:59"/>
    <d v="2026-10-15T17:27:51"/>
    <n v="69407137"/>
    <m/>
    <n v="141422112140"/>
    <s v="Rumah direktur JCI"/>
    <s v="ODP-SMC-FA/050"/>
    <s v="WO066458905"/>
    <m/>
    <m/>
    <m/>
    <n v="110.41289999999999"/>
    <n v="-7.0141999999999998"/>
    <s v="|MC50018|MYIA-008898574717/POI/Antoni mulya salim /081391688858/antonimulyas@yahoo.com"/>
    <s v="MYDIGIBIZPARTNER"/>
    <m/>
    <m/>
    <m/>
    <m/>
    <m/>
    <m/>
    <m/>
    <m/>
    <s v="Management Janji"/>
    <s v="2026-10-13 08:00:00 | Tanggal Pemasangan : 13 Oktober 2026  Jam Pemasangan : 08:00 15:00  Info Tambahan : Hubungi pelanggan dulu sebelum ke lokasi terimakasih"/>
    <s v="FCC"/>
    <s v="15-10-2026 10:40:14"/>
    <m/>
    <m/>
    <s v="ACT_COM"/>
    <s v="X"/>
    <s v="NO ADDON"/>
    <m/>
    <s v="PONR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5T07:00:00"/>
    <s v="2026-10-13 08:00:00 | Tanggal Pemasangan : 13 Oktober 2026  Jam Pemasangan : 08:00 15:00  Info Tambahan : Hubungi pelanggan dulu sebelum ke lokasi terimakasih"/>
    <m/>
    <m/>
    <m/>
    <e v="#NUM!"/>
    <e v="#NUM!"/>
    <x v="1"/>
    <x v="7"/>
  </r>
  <r>
    <n v="944"/>
    <n v="1002620890"/>
    <n v="3"/>
    <x v="6"/>
    <n v="4"/>
    <s v="SEMARANG"/>
    <s v="INNER - SEMARANG JATENG UTARA"/>
    <s v="GNK"/>
    <s v="REG"/>
    <s v="AO"/>
    <s v="NEW SALES"/>
    <s v="1P INET"/>
    <s v="Completed (PS)"/>
    <s v="RBS-Regional 3"/>
    <d v="2026-10-03T11:44:40"/>
    <d v="2026-10-03T15:41:30"/>
    <n v="69403538"/>
    <m/>
    <n v="143424113018"/>
    <s v="Kantor KSP Makmur Lestari"/>
    <s v="ODP-GNK-FAA/014"/>
    <s v="WO065641830"/>
    <m/>
    <m/>
    <m/>
    <n v="110.47651469707399"/>
    <n v="-6.9811816113941401"/>
    <s v="|MC50147|MYIA-038191314362/POI/AMIRUDIN/081327581371/ksp.makmurlestari@gmail.com"/>
    <s v="MYIB_ASSISTANT"/>
    <m/>
    <m/>
    <m/>
    <m/>
    <m/>
    <m/>
    <m/>
    <m/>
    <s v="Management Janji"/>
    <s v="2026-10-05 08:00:00 | Nama : BP AMIRUDIN No Hp : 081327581371 No Alt :  Tgl Pemasangan : 05 Oktober 2026 Interval : PAGI  Note : Hubungi pelanggan terlebih dahulu"/>
    <s v="FCC"/>
    <d v="2026-03-10T11:54:52"/>
    <d v="2026-10-05T08:00:00"/>
    <m/>
    <s v="PS"/>
    <s v="JOHAR"/>
    <s v="NO ADDON"/>
    <n v="20261003"/>
    <s v="Completed"/>
    <s v="HSI Bisnis Promo Hari Pelanggan Nasional PSB 70% - 150 Mbps"/>
    <s v="INDIBIZ"/>
    <m/>
    <m/>
    <d v="2026-10-05T08:00:00"/>
    <s v="2026-10-05 08:00:00 | Nama : BP AMIRUDIN No Hp : 081327581371 No Alt :  Tgl Pemasangan : 05 Oktober 2026 Interval : PAGI  Note : Hubungi pelanggan terlebih dahulu"/>
    <n v="2026"/>
    <n v="10"/>
    <n v="3"/>
    <d v="2026-10-03T00:00:00"/>
    <n v="-2.3333333333357587"/>
    <x v="0"/>
    <x v="7"/>
  </r>
  <r>
    <n v="945"/>
    <n v="1002623170"/>
    <n v="3"/>
    <x v="6"/>
    <n v="4"/>
    <s v="SEMARANG"/>
    <s v="INNER - SEMARANG JATENG UTARA"/>
    <s v="GNK"/>
    <s v="REG"/>
    <s v="AO"/>
    <s v="NEW SALES"/>
    <m/>
    <s v="Completed (PS)"/>
    <s v="RBS-Regional 3"/>
    <d v="2026-10-05T16:50:36"/>
    <d v="2026-10-05T20:58:54"/>
    <n v="69402849"/>
    <m/>
    <n v="143424113026"/>
    <s v="CV Makin Makmur"/>
    <s v="ODP-GNK-FQ/026"/>
    <s v="WO065801154"/>
    <m/>
    <m/>
    <m/>
    <n v="110.45246256"/>
    <n v="-6.9599035760000003"/>
    <s v="MD|MYDB-20261001270120|DN00001/MN00663|CV Makin Makmur|089696125399"/>
    <s v="MYDIGIBIZPARTNER"/>
    <m/>
    <m/>
    <m/>
    <m/>
    <m/>
    <m/>
    <m/>
    <m/>
    <s v="Management Janji"/>
    <s v="2026-10-03 08:00:00 | Jam pemasangan : 12.00  Info Tambahan : Hubungi pelanggan dulu sebelum ke lokasi  terimakasih"/>
    <s v="FCC"/>
    <d v="2026-05-10T17:25:47"/>
    <m/>
    <m/>
    <s v="PS"/>
    <s v="JOHAR"/>
    <s v="NO ADDON"/>
    <n v="202610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5T07:00:00"/>
    <s v="2026-10-03 08:00:00 | Jam pemasangan : 12.00  Info Tambahan : Hubungi pelanggan dulu sebelum ke lokasi  terimakasih"/>
    <n v="2026"/>
    <n v="10"/>
    <n v="5"/>
    <d v="2026-10-05T00:00:00"/>
    <n v="-0.29166666666424135"/>
    <x v="0"/>
    <x v="7"/>
  </r>
  <r>
    <n v="946"/>
    <n v="1002622510"/>
    <n v="3"/>
    <x v="6"/>
    <n v="4"/>
    <s v="SEMARANG"/>
    <s v="INNER - SEMARANG JATENG UTARA"/>
    <s v="GNK"/>
    <s v="REG"/>
    <s v="AO"/>
    <s v="NEW SALES"/>
    <m/>
    <s v="Completed (PS)"/>
    <s v="RBS-Regional 3"/>
    <d v="2026-10-05T13:50:49"/>
    <d v="2026-10-05T17:11:34"/>
    <n v="69401097"/>
    <m/>
    <n v="143424113024"/>
    <s v="HEVEA DESIGN CREATIONS"/>
    <s v="ODP-GNK-FAE/009"/>
    <s v="WO065775566"/>
    <m/>
    <m/>
    <m/>
    <n v="110.47329458987301"/>
    <n v="-6.9571208461416401"/>
    <s v="AMRBS;403098;REG3;DANIEL MARWA DENERO;08112876658;CP.ALIF;085156036695;PAKET 1S INET 50 MBPS (439.000); HEVEA DESIGN CREATIONS"/>
    <s v="Account Manager"/>
    <m/>
    <m/>
    <m/>
    <m/>
    <m/>
    <m/>
    <m/>
    <m/>
    <s v="Management Janji"/>
    <s v="2026-10-01 11:00:00|Nama PIC:  bp alif  No HP: 085156036695  Alt:  Tanggal: 1/10/2026  Jam Pasang: 11.00  Note: Hubungi sebelum ke lokasi, terimakasih.   |40931149|MYDITA"/>
    <s v="FCC"/>
    <d v="2026-05-10T14:25:44"/>
    <m/>
    <m/>
    <s v="PS"/>
    <s v="JOHAR"/>
    <s v="NO ADDON"/>
    <n v="20261005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10-05T07:00:00"/>
    <s v="2026-10-01 11:00:00|Nama PIC:  bp alif  No HP: 085156036695  Alt:  Tanggal: 1/10/2026  Jam Pasang: 11.00  Note: Hubungi sebelum ke lokasi, terimakasih.   |40931149|MYDITA"/>
    <n v="2026"/>
    <n v="10"/>
    <n v="5"/>
    <d v="2026-10-05T00:00:00"/>
    <n v="-0.29166666666424135"/>
    <x v="0"/>
    <x v="7"/>
  </r>
  <r>
    <n v="947"/>
    <n v="1002624448"/>
    <n v="3"/>
    <x v="6"/>
    <n v="4"/>
    <s v="SEMARANG"/>
    <s v="INNER - SEMARANG JATENG UTARA"/>
    <s v="GNK"/>
    <s v="REG"/>
    <s v="AO"/>
    <s v="NEW SALES"/>
    <s v="1P INET"/>
    <s v="Completed (PS)"/>
    <s v="RBS-Regional 3"/>
    <d v="2026-10-06T13:56:36"/>
    <d v="2026-10-06T18:05:45"/>
    <n v="69405059"/>
    <m/>
    <n v="143424113159"/>
    <s v="PUJJI SNACK"/>
    <s v="ODP-GNK-FF/113 FF/D05/113.01"/>
    <s v="WO065860185"/>
    <m/>
    <m/>
    <m/>
    <n v="110.534113794565"/>
    <n v="-6.9909010987290499"/>
    <s v="MD|MYDB-20261006270357|DN00001/MN00663|PUJJI SNACK|082341927857"/>
    <s v="MYDIGIBIZPARTNER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4:25:39"/>
    <d v="2026-10-07T11:00:00"/>
    <m/>
    <s v="PS"/>
    <s v="JOHAR"/>
    <s v="NO ADDON"/>
    <n v="20261006"/>
    <s v="Completed"/>
    <s v="HSI Bisnis Promo Hari Pelanggan Nasional PSB 70% - 100 Mbps"/>
    <s v="INDIBIZ"/>
    <m/>
    <m/>
    <d v="2026-10-07T11:00:00"/>
    <s v="2026-10-07 11:00:00 | Tanggal pemasangan : 07 OKTOBER 2026 Jam pemasangan : pagi/siang Info Tambahan : Hubungi pelanggan dulu sebelum ke lokasi terima kasih"/>
    <n v="2026"/>
    <n v="10"/>
    <n v="6"/>
    <d v="2026-10-06T00:00:00"/>
    <n v="-1.4583333333357587"/>
    <x v="0"/>
    <x v="7"/>
  </r>
  <r>
    <n v="948"/>
    <n v="1002623393"/>
    <n v="3"/>
    <x v="6"/>
    <n v="4"/>
    <s v="SEMARANG"/>
    <s v="INNER - SEMARANG JATENG UTARA"/>
    <s v="GNK"/>
    <s v="REG"/>
    <s v="AO"/>
    <s v="NEW SALES"/>
    <s v="1P INET"/>
    <s v="Completed (PS)"/>
    <s v="RBS-Regional 3"/>
    <d v="2026-10-06T08:19:40"/>
    <d v="2026-10-06T17:36:00"/>
    <n v="69404642"/>
    <m/>
    <n v="143424113153"/>
    <s v="Mandiri Car Wash"/>
    <s v="ODP-GNK-FF/046 FF/D05/046.01"/>
    <s v="WO065822881"/>
    <m/>
    <m/>
    <m/>
    <n v="110.527075007557"/>
    <n v="-6.9877180135767398"/>
    <s v="MD|MYDB-20261005270327|DN00001/MN00663|Mandiri Car Wash|082341958454"/>
    <s v="MYDIGIBIZPARTNER"/>
    <m/>
    <m/>
    <m/>
    <m/>
    <m/>
    <m/>
    <m/>
    <m/>
    <s v="Management Janji"/>
    <s v="2026-10-07 08:00:00 | Nama Pic : bp agam  No Hp Pic : 082341958454 No alt : - Jam Pemasangan : pagi siang  Tanggal Pemasangan : 7 Oktober 2026"/>
    <s v="FCC"/>
    <d v="2026-06-10T08:25:11"/>
    <d v="2026-10-07T08:00:00"/>
    <m/>
    <s v="PS"/>
    <s v="JOHAR"/>
    <s v="NO ADDON"/>
    <n v="20261006"/>
    <s v="Completed"/>
    <s v="HSI Bisnis Promo Hari Pelanggan Nasional PSB 70% - 100 Mbps"/>
    <s v="INDIBIZ"/>
    <m/>
    <m/>
    <d v="2026-10-07T08:00:00"/>
    <s v="2026-10-07 08:00:00 | Nama Pic : bp agam  No Hp Pic : 082341958454 No alt : - Jam Pemasangan : pagi siang  Tanggal Pemasangan : 7 Oktober 2026"/>
    <n v="2026"/>
    <n v="10"/>
    <n v="6"/>
    <d v="2026-10-06T00:00:00"/>
    <n v="-1.3333333333357587"/>
    <x v="0"/>
    <x v="7"/>
  </r>
  <r>
    <n v="949"/>
    <n v="1002623449"/>
    <n v="3"/>
    <x v="6"/>
    <n v="4"/>
    <s v="SEMARANG"/>
    <s v="INNER - SEMARANG JATENG UTARA"/>
    <s v="GNK"/>
    <s v="REG"/>
    <s v="AO"/>
    <s v="NEW SALES"/>
    <s v="1P INET"/>
    <s v="Completed (PS)"/>
    <s v="RBS-Regional 3"/>
    <d v="2026-10-06T08:40:35"/>
    <d v="2026-10-06T13:47:39"/>
    <n v="69404690"/>
    <m/>
    <n v="143424113157"/>
    <s v="Awan Cell"/>
    <s v="ODP-GNK-FG/013"/>
    <s v="WO065824500"/>
    <m/>
    <m/>
    <m/>
    <n v="110.458579435944"/>
    <n v="-6.9671008147035902"/>
    <s v="MD|MYDB-20261005270323|DN00001/MN00663|Awan Cell|08132758083"/>
    <s v="MYDIGIBIZPARTNER"/>
    <m/>
    <m/>
    <m/>
    <m/>
    <m/>
    <m/>
    <m/>
    <m/>
    <s v="Management Janji"/>
    <s v="2026-10-07 08:00:00 | Tanggal pemasangan : 07 OKTOBER 2026 Jam pemasangan : pagi/siang Info Tambahan : Hubungi pelanggan dulu sebelum ke lokasi terima kasih"/>
    <s v="FCC"/>
    <d v="2026-06-10T09:25:04"/>
    <d v="2026-10-07T08:00:00"/>
    <m/>
    <s v="PS"/>
    <s v="JOHAR"/>
    <s v="NO ADDON"/>
    <n v="20261006"/>
    <s v="Completed"/>
    <s v="HSI Bisnis Promo Hari Pelanggan Nasional PSB 70% - 50 Mbps"/>
    <s v="INDIBIZ"/>
    <m/>
    <m/>
    <d v="2026-10-07T08:00:00"/>
    <s v="2026-10-07 08:00:00 | Tanggal pemasangan : 07 OKTOBER 2026 Jam pemasangan : pagi/siang Info Tambahan : Hubungi pelanggan dulu sebelum ke lokasi terima kasih"/>
    <n v="2026"/>
    <n v="10"/>
    <n v="6"/>
    <d v="2026-10-06T00:00:00"/>
    <n v="-1.3333333333357587"/>
    <x v="0"/>
    <x v="7"/>
  </r>
  <r>
    <n v="950"/>
    <n v="1002634871"/>
    <n v="3"/>
    <x v="6"/>
    <n v="4"/>
    <s v="SEMARANG"/>
    <s v="INNER - SEMARANG JATENG UTARA"/>
    <s v="GNK"/>
    <s v="REG"/>
    <s v="AO"/>
    <s v="NEW SALES"/>
    <s v="1P INET"/>
    <s v="Completed (PS)"/>
    <s v="RBS-Regional 3"/>
    <d v="2026-10-13T12:29:35"/>
    <d v="2026-10-14T17:35:05"/>
    <n v="69409346"/>
    <m/>
    <n v="143424113724"/>
    <s v="PS Net"/>
    <s v="ODP-GNK-FB/125 FB/D10/125.01"/>
    <s v="WO066326670"/>
    <m/>
    <m/>
    <m/>
    <n v="110.491015"/>
    <n v="-6.994523"/>
    <s v="|MN00447|MYIA-040308289990/POI/Surono/085863021034/mandauju22@gmail.com"/>
    <s v="MYIB_ASSISTANT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2:40:40"/>
    <d v="2026-10-14T11:00:00"/>
    <m/>
    <s v="PS"/>
    <s v="JOHAR"/>
    <s v="NO ADDON"/>
    <n v="20261014"/>
    <s v="Completed"/>
    <s v="HSI Bisnis Promo Hari Pelanggan Nasional PSB 70% - 300 Mbps"/>
    <s v="INDIBIZ"/>
    <m/>
    <m/>
    <d v="2026-10-14T11:00:00"/>
    <s v="2026-10-14 11:00:00 | Tanggal pemasangan : 14 OKTOBER 2026 Jam pemasangan : pagi/siang Info Tambahan : Hubungi pelanggan dulu sebelum ke lokasi terima kasih"/>
    <n v="2026"/>
    <n v="10"/>
    <n v="14"/>
    <d v="2026-10-14T00:00:00"/>
    <n v="-0.45833333333575865"/>
    <x v="0"/>
    <x v="7"/>
  </r>
  <r>
    <n v="951"/>
    <n v="1002619278"/>
    <n v="3"/>
    <x v="6"/>
    <n v="4"/>
    <s v="SEMARANG"/>
    <s v="INNER - SEMARANG JATENG UTARA"/>
    <s v="GNK"/>
    <s v="REG"/>
    <s v="AO"/>
    <s v="NEW SALES"/>
    <s v="1P INET"/>
    <s v="102 | FOLLOW UP COMPLETED"/>
    <s v="RBS-Regional 3"/>
    <d v="2026-10-02T10:14:40"/>
    <d v="2026-10-05T16:50:35"/>
    <n v="69402849"/>
    <m/>
    <n v="143424112885"/>
    <s v="CV Makin Makmur"/>
    <s v="ODP-GNK-FG/021 FG/D02/021.01"/>
    <s v="WO065552870"/>
    <m/>
    <m/>
    <m/>
    <n v="110.45200198888701"/>
    <n v="-6.9622998110349101"/>
    <s v="MD|MYDB-20261001270120|DN00001/MN00663|CV Makin Makmur|089696125399"/>
    <s v="MYDIGIBIZPARTNER"/>
    <m/>
    <m/>
    <m/>
    <m/>
    <m/>
    <m/>
    <m/>
    <m/>
    <s v="Management Janji"/>
    <s v="2026-10-03 08:00:00 | Jam pemasangan : 12.00 Info Tambahan : Hubungi pelanggan dulu sebelum ke lokasi terimakasih"/>
    <s v="FCC"/>
    <d v="2026-02-10T10:39:55"/>
    <d v="2026-10-03T08:00:00"/>
    <m/>
    <s v="REVOKE"/>
    <s v="JOHAR"/>
    <s v="NO ADDON"/>
    <m/>
    <s v="Follow Up Revoke Completed, New Order ID : SC1002623170"/>
    <s v="HSI Bisnis Promo Hari Pelanggan Nasional PSB 70% - 100 Mbps"/>
    <s v="INDIBIZ"/>
    <m/>
    <m/>
    <d v="2026-10-03T08:00:00"/>
    <s v="2026-10-03 08:00:00 | Jam pemasangan : 12.00 Info Tambahan : Hubungi pelanggan dulu sebelum ke lokasi terimakasih"/>
    <m/>
    <m/>
    <m/>
    <e v="#NUM!"/>
    <e v="#NUM!"/>
    <x v="1"/>
    <x v="7"/>
  </r>
  <r>
    <n v="952"/>
    <n v="1002619811"/>
    <n v="3"/>
    <x v="6"/>
    <n v="4"/>
    <s v="SEMARANG"/>
    <s v="INNER - SEMARANG JATENG UTARA"/>
    <s v="GNK"/>
    <s v="REG"/>
    <s v="AO"/>
    <s v="NEW SALES"/>
    <m/>
    <s v="100 | REVOKE COMPLETED"/>
    <s v="RBS-Regional 2"/>
    <d v="2026-10-02T13:37:19"/>
    <d v="2026-10-08T10:20:46"/>
    <n v="66525052"/>
    <m/>
    <n v="143424112888"/>
    <s v="PT. BANGUN INFORMASI TEKNOLOGI"/>
    <s v="ODP-GNK-FA/105"/>
    <s v="WO065759690"/>
    <m/>
    <m/>
    <m/>
    <n v="110.480244790182"/>
    <n v="-6.95554778568407"/>
    <s v="AMRBS;950223;ALDHIAZ;JKT OUTER;HSI Bisnis PSB 70% - 150 Mbps - (819000);CP RIZIQ 0877-1577-1000  ALT SANDY 087778113956;billing@bnteknologi.com  "/>
    <s v="Account Manager"/>
    <m/>
    <m/>
    <m/>
    <m/>
    <m/>
    <m/>
    <m/>
    <m/>
    <s v="Management Janji"/>
    <s v="2026-10-06 08:00:00|Tanggal Pemasangan : 06 Oktober 2026 Jam Pemasangan : 08:00 15:00 Info Tambahan : Hubungi pelanggan dulu sebelum ke lokasi terimakasih|40961370|MYDITA"/>
    <s v="FCC"/>
    <d v="2026-02-10T13:39:53"/>
    <d v="2026-10-06T08:00:00"/>
    <s v="Kendala Pelanggan"/>
    <s v="REVOKE"/>
    <s v="JOHAR"/>
    <s v="NO ADDON"/>
    <m/>
    <s v="Revoke 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6T08:00:00"/>
    <s v="2026-10-06 08:00:00|Tanggal Pemasangan : 06 Oktober 2026 Jam Pemasangan : 08:00 15:00 Info Tambahan : Hubungi pelanggan dulu sebelum ke lokasi terimakasih|40961370|MYDITA"/>
    <m/>
    <m/>
    <m/>
    <e v="#NUM!"/>
    <e v="#NUM!"/>
    <x v="1"/>
    <x v="7"/>
  </r>
  <r>
    <n v="953"/>
    <n v="1002618755"/>
    <n v="3"/>
    <x v="6"/>
    <n v="4"/>
    <s v="SEMARANG"/>
    <s v="INNER - SEMARANG JATENG UTARA"/>
    <s v="JHR"/>
    <s v="REG"/>
    <s v="AO"/>
    <s v="NEW SALES"/>
    <s v="1P INET"/>
    <s v="Completed (PS)"/>
    <s v="RBS-Regional 3"/>
    <d v="2026-10-01T17:46:34"/>
    <d v="2026-10-02T17:52:13"/>
    <n v="69402637"/>
    <m/>
    <n v="142406123044"/>
    <s v="PT BANGKIT LEKULINER INDONESIA"/>
    <s v="ODP-JHR-FEA/067 FEA/D04/067.01"/>
    <s v="WO065523173"/>
    <m/>
    <m/>
    <m/>
    <n v="110.442810058593"/>
    <n v="-6.9639205629502898"/>
    <s v="|MN02897|MYIA-034159284387/POI/Muhammad Arif Nurdin /085283300362/arif.nurdin@seindonesia.co.id"/>
    <s v="MYIB_ASSISTANT"/>
    <m/>
    <m/>
    <m/>
    <m/>
    <m/>
    <m/>
    <m/>
    <m/>
    <s v="Management Janji"/>
    <s v="2026-10-02 15:00:00 | Nama : ARIF No HP : 085283300362 No Alt :  M Janji : 02/10/2026 Jam Pasang : Pagi  NoteÃ‚Â :  hubungi terlebih dahulu sebelum kelokasi "/>
    <s v="FCC"/>
    <d v="2026-01-10T17:55:32"/>
    <d v="2026-10-02T15:00:00"/>
    <m/>
    <s v="PS"/>
    <s v="JOHAR"/>
    <s v="NO ADDON"/>
    <n v="20261002"/>
    <s v="Completed"/>
    <s v="HSI Bisnis Promo Hari Pelanggan Nasional PSB 70% - 50 Mbps"/>
    <s v="INDIBIZ"/>
    <m/>
    <m/>
    <d v="2026-10-02T15:00:00"/>
    <s v="2026-10-02 15:00:00 | Nama : ARIF No HP : 085283300362 No Alt :  M Janji : 02/10/2026 Jam Pasang : Pagi  NoteÃ‚Â :  hubungi terlebih dahulu sebelum kelokasi "/>
    <n v="2026"/>
    <n v="10"/>
    <n v="2"/>
    <d v="2026-10-02T00:00:00"/>
    <n v="-0.625"/>
    <x v="0"/>
    <x v="7"/>
  </r>
  <r>
    <n v="954"/>
    <n v="1002621435"/>
    <n v="3"/>
    <x v="6"/>
    <n v="4"/>
    <s v="SEMARANG"/>
    <s v="INNER - SEMARANG JATENG UTARA"/>
    <s v="JHR"/>
    <s v="REG"/>
    <s v="AO"/>
    <s v="NEW SALES"/>
    <s v="1P INET"/>
    <s v="Completed (PS)"/>
    <s v="RBS-Regional 3"/>
    <d v="2026-10-04T14:34:40"/>
    <d v="2026-10-05T15:29:31"/>
    <n v="69403935"/>
    <m/>
    <n v="142406123064"/>
    <s v="PT JABA"/>
    <s v="ODP-JHR-FAE/094 FAE/D07/094.01"/>
    <s v="WO065710075"/>
    <m/>
    <m/>
    <m/>
    <n v="110.431072419472"/>
    <n v="-6.9686406578249498"/>
    <s v="|MC80042|MYIA-016237939401/POI/Adi Nugroho /085867142400/benjoladi05@gmail.com"/>
    <s v="MYIB_ASSISTANT"/>
    <m/>
    <m/>
    <m/>
    <m/>
    <m/>
    <m/>
    <m/>
    <m/>
    <s v="Management Janji"/>
    <s v="2026-10-05 11:00:00 | Nama PIC : BAPAK ADI No HP : 085867142400 Alt :  M Janji : (SENIN/5/OKTOBER/2026) jam Pasang : 09:00 Note : hubungi pelanggan jika ingin kelokasi"/>
    <s v="FCC"/>
    <d v="2026-04-10T14:39:49"/>
    <d v="2026-10-05T11:00:00"/>
    <m/>
    <s v="PS"/>
    <s v="JOHAR"/>
    <s v="NO ADDON"/>
    <n v="20261005"/>
    <s v="Completed"/>
    <s v="HSI Bisnis Khusus Winback PSB 70% - 50 Mbps"/>
    <s v="INDIBIZ"/>
    <m/>
    <m/>
    <d v="2026-10-05T11:00:00"/>
    <s v="2026-10-05 11:00:00 | Nama PIC : BAPAK ADI No HP : 085867142400 Alt :  M Janji : (SENIN/5/OKTOBER/2026) jam Pasang : 09:00 Note : hubungi pelanggan jika ingin kelokasi"/>
    <n v="2026"/>
    <n v="10"/>
    <n v="5"/>
    <d v="2026-10-05T00:00:00"/>
    <n v="-0.45833333333575865"/>
    <x v="0"/>
    <x v="7"/>
  </r>
  <r>
    <n v="955"/>
    <n v="1002625014"/>
    <n v="3"/>
    <x v="6"/>
    <n v="4"/>
    <s v="SEMARANG"/>
    <s v="INNER - SEMARANG JATENG UTARA"/>
    <s v="JHR"/>
    <s v="REG"/>
    <s v="AO"/>
    <s v="NEW SALES"/>
    <m/>
    <s v="Completed (PS)"/>
    <s v="RBS-Regional 3"/>
    <d v="2026-10-06T16:36:35"/>
    <d v="2026-10-06T18:06:23"/>
    <n v="69398466"/>
    <m/>
    <n v="142406123078"/>
    <s v="KOLA BLOC"/>
    <s v="ODP-JHR-FAG/007"/>
    <s v="WO065881283"/>
    <m/>
    <m/>
    <m/>
    <n v="110.428122"/>
    <n v="-6.9684670000000004"/>
    <s v="MD|MYDB-20260925269678|DN00001/MN00345|KOLA BLOC|085715767625"/>
    <s v="MYDIGIBIZPARTNER"/>
    <m/>
    <m/>
    <m/>
    <m/>
    <m/>
    <m/>
    <m/>
    <m/>
    <s v="Management Janji"/>
    <s v="2026-09-26 11:00:00 | Jam pemasangan : 12.00  Info Tambahan : Hubungi pelanggan dulu sebelum ke lokasi  terimakasih   "/>
    <s v="FCC"/>
    <d v="2026-06-10T16:40:46"/>
    <m/>
    <m/>
    <s v="PS"/>
    <s v="JOHAR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09-26 11:00:00 | Jam pemasangan : 12.00  Info Tambahan : Hubungi pelanggan dulu sebelum ke lokasi  terimakasih   "/>
    <n v="2026"/>
    <n v="10"/>
    <n v="6"/>
    <d v="2026-10-06T00:00:00"/>
    <n v="-0.29166666666424135"/>
    <x v="0"/>
    <x v="7"/>
  </r>
  <r>
    <n v="956"/>
    <n v="1002628063"/>
    <n v="3"/>
    <x v="6"/>
    <n v="4"/>
    <s v="SEMARANG"/>
    <s v="INNER - SEMARANG JATENG UTARA"/>
    <s v="JHR"/>
    <s v="REG"/>
    <s v="AO"/>
    <s v="NEW SALES"/>
    <s v="1P INET"/>
    <s v="Completed (PS)"/>
    <s v="RBS-Regional 3"/>
    <d v="2026-10-08T15:49:39"/>
    <d v="2026-10-10T12:32:53"/>
    <n v="69406670"/>
    <m/>
    <n v="142406123099"/>
    <s v="RAJA EMAS INDONESIA"/>
    <s v="ODP-JHR-FBJ/020"/>
    <s v="WO066031564"/>
    <m/>
    <m/>
    <m/>
    <n v="110.4225733"/>
    <n v="-6.9758088999999996"/>
    <s v="|MN02746|MYIA-026247927442/POI/Dewi Masitoh/081119289992/rajaemasindonesiasemarang@gmail.com"/>
    <s v="MYIB_ASSISTANT"/>
    <m/>
    <m/>
    <m/>
    <m/>
    <m/>
    <m/>
    <m/>
    <m/>
    <s v="Management Janji"/>
    <s v="2026-10-10 08:00:00 | Nama PIC : Ibu Dewi No Hp : 081119289992 Alt : - Manja : 09 Okt 2026 Jam : Pagi / Siang Note : Hubungi pelanggan terlebih dahulu"/>
    <s v="FCC"/>
    <d v="2026-08-10T16:25:42"/>
    <d v="2026-10-10T08:00:00"/>
    <m/>
    <s v="PS"/>
    <s v="JOHAR"/>
    <s v="NO ADDON"/>
    <n v="20261010"/>
    <s v="Completed"/>
    <s v="HSI Bisnis Promo Hari Pelanggan Nasional PSB 70% - 100 Mbps"/>
    <s v="INDIBIZ"/>
    <m/>
    <m/>
    <d v="2026-10-10T08:00:00"/>
    <s v="2026-10-10 08:00:00 | Nama PIC : Ibu Dewi No Hp : 081119289992 Alt : - Manja : 09 Okt 2026 Jam : Pagi / Siang Note : Hubungi pelanggan terlebih dahulu"/>
    <n v="2026"/>
    <n v="10"/>
    <n v="10"/>
    <d v="2026-10-10T00:00:00"/>
    <n v="-0.33333333333575865"/>
    <x v="0"/>
    <x v="7"/>
  </r>
  <r>
    <n v="957"/>
    <n v="1002637316"/>
    <n v="3"/>
    <x v="6"/>
    <n v="4"/>
    <s v="SEMARANG"/>
    <s v="INNER - SEMARANG JATENG UTARA"/>
    <s v="JHR"/>
    <s v="REG"/>
    <s v="AO"/>
    <s v="NEW SALES"/>
    <s v="1P INET"/>
    <s v="7 | OSS - PROVISIONING ISSUED"/>
    <s v="RBS-Regional 3"/>
    <d v="2026-10-14T16:29:39"/>
    <d v="2026-10-15T15:10:53"/>
    <n v="69410345"/>
    <m/>
    <n v="142406123153"/>
    <s v="KOST YUDISTIRA 19"/>
    <s v="ODP-JHR-FT/036 FT/D03/03.036"/>
    <s v="WO066426085"/>
    <m/>
    <m/>
    <m/>
    <n v="110.407664"/>
    <n v="-6.9820789999999997"/>
    <s v="|MN00966|MYIA-080772708310/POI/ERNI SULISTYANI/08170553970/erni.sulistyani.120780@gmail.com"/>
    <s v="MYIB_ASSISTANT"/>
    <m/>
    <m/>
    <m/>
    <m/>
    <m/>
    <m/>
    <m/>
    <m/>
    <s v="Management Janji"/>
    <s v="2026-10-15 15:00:00 | Nama PIC : Erni  No HP : 08170553970 Alt :  M Janji : 15/10/2026 Jam Pasang : 08.00 - 13:00  NoteÃ‚Â :  hubungi terlebih dahulu sebelum kelokasi"/>
    <s v="FCC"/>
    <s v="14-10-2026 16:39:59"/>
    <d v="2026-10-15T15:00:00"/>
    <m/>
    <s v="PI"/>
    <s v="JOHAR"/>
    <s v="NO ADDON"/>
    <m/>
    <s v="Provisioning Issued"/>
    <s v="HSI Bisnis Promo Hari Pelanggan Nasional PSB 70% - 150 Mbps"/>
    <s v="INDIBIZ"/>
    <m/>
    <m/>
    <d v="2026-10-15T15:00:00"/>
    <s v="2026-10-15 15:00:00 | Nama PIC : Erni  No HP : 08170553970 Alt :  M Janji : 15/10/2026 Jam Pasang : 08.00 - 13:00  NoteÃ‚Â :  hubungi terlebih dahulu sebelum kelokasi"/>
    <m/>
    <m/>
    <m/>
    <e v="#NUM!"/>
    <e v="#NUM!"/>
    <x v="1"/>
    <x v="7"/>
  </r>
  <r>
    <n v="958"/>
    <n v="1002637311"/>
    <n v="3"/>
    <x v="6"/>
    <n v="4"/>
    <s v="SEMARANG"/>
    <s v="INNER - SEMARANG JATENG UTARA"/>
    <s v="JHR"/>
    <s v="REG"/>
    <s v="AO"/>
    <s v="NEW SALES"/>
    <s v="1P INET"/>
    <s v="7 | OSS - PROVISIONING ISSUED"/>
    <s v="RBS-Regional 3"/>
    <d v="2026-10-14T16:26:41"/>
    <d v="2026-10-15T15:14:11"/>
    <n v="69410323"/>
    <m/>
    <n v="142406123152"/>
    <s v="PRAKTEK Dr. Erni Sulistyani, SpKK"/>
    <s v="ODP-JHR-FT/052 FT/D05/052.01"/>
    <s v="WO066425918"/>
    <m/>
    <m/>
    <m/>
    <n v="110.407664"/>
    <n v="-6.9820789999999997"/>
    <s v="|MN00966|MYIA-066297656313/POI/ERNI SULISTYANI/08170553970/erni.sulistyani.120780@gmail.com"/>
    <s v="MYIB_ASSISTANT"/>
    <m/>
    <m/>
    <m/>
    <m/>
    <m/>
    <m/>
    <m/>
    <m/>
    <s v="Management Janji"/>
    <s v="2026-10-15 15:00:00 | Nama PIC : Erni  No HP : 08170553970 Alt :  M Janji : 15/10/2026 Jam Pasang : 08.00 - 13:00  NoteÃ‚Â :  hubungi terlebih dahulu sebelum kelokasi"/>
    <s v="FCC"/>
    <s v="14-10-2026 16:39:59"/>
    <d v="2026-10-15T15:00:00"/>
    <m/>
    <s v="PI"/>
    <s v="JOHAR"/>
    <s v="NO ADDON"/>
    <m/>
    <s v="Provisioning Issued"/>
    <s v="HSI Bisnis Promo Hari Pelanggan Nasional PSB 70% - 100 Mbps"/>
    <s v="INDIBIZ"/>
    <m/>
    <m/>
    <d v="2026-10-15T15:00:00"/>
    <s v="2026-10-15 15:00:00 | Nama PIC : Erni  No HP : 08170553970 Alt :  M Janji : 15/10/2026 Jam Pasang : 08.00 - 13:00  NoteÃ‚Â :  hubungi terlebih dahulu sebelum kelokasi"/>
    <m/>
    <m/>
    <m/>
    <e v="#NUM!"/>
    <e v="#NUM!"/>
    <x v="1"/>
    <x v="7"/>
  </r>
  <r>
    <n v="959"/>
    <n v="1002636404"/>
    <n v="3"/>
    <x v="6"/>
    <n v="4"/>
    <s v="SEMARANG"/>
    <s v="INNER - SEMARANG JATENG UTARA"/>
    <s v="JHR"/>
    <s v="REG"/>
    <s v="AO"/>
    <s v="NEW SALES"/>
    <m/>
    <s v="QC MIA - INVALID QUALITY CONTROL MIA"/>
    <s v="RBS-Regional 3"/>
    <d v="2026-10-14T10:58:51"/>
    <d v="2026-10-15T15:31:14"/>
    <n v="69409949"/>
    <n v="2435314159"/>
    <n v="142406123146"/>
    <s v="HAIDILAO RESTAURANTS"/>
    <s v="ODP-JHR-FBN/053"/>
    <m/>
    <m/>
    <m/>
    <m/>
    <n v="110.416022"/>
    <n v="-6.978129"/>
    <s v="AMRBS;403098;REG3;DANIEL MARWA DENERO;08112876658;CP.IRVAN;082114388377;PAKET 2S INET VOICE 100 MBPS (709.000);HAIDILAO RESTAURANTS"/>
    <s v="Account Manager"/>
    <m/>
    <m/>
    <m/>
    <m/>
    <m/>
    <m/>
    <m/>
    <m/>
    <m/>
    <m/>
    <m/>
    <s v="14-10-2026 11:10:22"/>
    <m/>
    <m/>
    <s v="QC1"/>
    <s v="JOHAR"/>
    <s v="NO ADDON"/>
    <m/>
    <s v="QC MIA - INVALID QUALITY CONTROL MIA - Foto Lokasi Instalasi Terlihat Sebagian - upload lokasi tampak depan bangunan dan men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7"/>
  </r>
  <r>
    <n v="960"/>
    <n v="1002625976"/>
    <n v="3"/>
    <x v="6"/>
    <n v="4"/>
    <s v="SEMARANG"/>
    <s v="INNER - SEMARANG JATENG UTARA"/>
    <s v="JHR"/>
    <s v="REG"/>
    <s v="AO"/>
    <s v="NEW SALES"/>
    <m/>
    <s v="CANCEL COMPLETED"/>
    <s v="RBS-Regional 3"/>
    <d v="2026-10-07T12:32:24"/>
    <d v="2026-10-11T02:00:16"/>
    <n v="69405788"/>
    <n v="2435314179"/>
    <n v="142406123083"/>
    <s v="Haidilao Restaurant Dpmall Semarang"/>
    <s v="ODP-JHR-FEJ/012"/>
    <m/>
    <m/>
    <m/>
    <m/>
    <n v="110.41231730185"/>
    <n v="-6.9830205044812699"/>
    <s v="AMRBS;403098;REG3;DANIEL MARWA DENERO;08112876658;CP.Irvan;082114388377;PAKET 2S INET VOICE 100 MBPS (709.000);Haidilao Restaurant Dpmall Semarang"/>
    <s v="Account Manager"/>
    <m/>
    <m/>
    <m/>
    <m/>
    <m/>
    <m/>
    <m/>
    <m/>
    <m/>
    <m/>
    <m/>
    <d v="2026-07-10T12:55:39"/>
    <m/>
    <m/>
    <s v="REJECT_FCC"/>
    <s v="JOHAR"/>
    <s v="NO ADDON"/>
    <m/>
    <s v="Order dicancel oleh SYSTEM remark : CANCEL ORDER by System : pelanggan belum melakukan upload dokumen melebihi 3 hari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s v="Order dicancel oleh SYSTEM remark : CANCEL ORDER by System : pelanggan belum melakukan upload dokumen melebihi 3 hari"/>
    <m/>
    <m/>
    <m/>
    <m/>
    <m/>
    <e v="#NUM!"/>
    <e v="#NUM!"/>
    <x v="1"/>
    <x v="7"/>
  </r>
  <r>
    <n v="961"/>
    <n v="1002626009"/>
    <n v="3"/>
    <x v="6"/>
    <n v="4"/>
    <s v="SEMARANG"/>
    <s v="INNER - SEMARANG JATENG UTARA"/>
    <s v="JHR"/>
    <s v="REG"/>
    <s v="AO"/>
    <s v="NEW SALES"/>
    <m/>
    <s v="CANCEL COMPLETED"/>
    <s v="RBS-Regional 3"/>
    <d v="2026-10-07T12:49:54"/>
    <d v="2026-10-11T02:00:17"/>
    <n v="69405805"/>
    <m/>
    <n v="142406123084"/>
    <s v="Haidilao Restaurant Dpmall Semarang"/>
    <s v="ODP-JHR-FEJ/012"/>
    <m/>
    <m/>
    <m/>
    <m/>
    <n v="110.41228511534401"/>
    <n v="-6.98306310149892"/>
    <s v="AMRBS;403098;REG3;DANIEL MARWA DENERO;08112876658;CP.Irvan;082114388377;PAKET 1S INET 50 MBPS (439.000);Haidilao Restaurant Dpmall Semarang"/>
    <s v="Account Manager"/>
    <m/>
    <m/>
    <m/>
    <m/>
    <m/>
    <m/>
    <m/>
    <m/>
    <m/>
    <m/>
    <m/>
    <d v="2026-07-10T12:55:39"/>
    <m/>
    <m/>
    <s v="REJECT_FCC"/>
    <s v="JOHAR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  <x v="7"/>
  </r>
  <r>
    <n v="962"/>
    <n v="1002622464"/>
    <n v="3"/>
    <x v="6"/>
    <n v="4"/>
    <s v="SEMARANG"/>
    <s v="INNER - SEMARANG JATENG UTARA"/>
    <s v="MJP"/>
    <s v="REG"/>
    <s v="AO"/>
    <s v="NEW SALES"/>
    <m/>
    <s v="Completed (PS)"/>
    <s v="RBS-Regional 3"/>
    <d v="2026-10-05T13:38:58"/>
    <d v="2026-10-05T14:38:44"/>
    <n v="69400592"/>
    <m/>
    <n v="142410346926"/>
    <s v="CV Mega Anugerah"/>
    <s v="ODP-MJP-FEY/038"/>
    <s v="WO065773971"/>
    <m/>
    <m/>
    <m/>
    <n v="110.483557213173"/>
    <n v="-7.0110597994798702"/>
    <s v="AMRBS;403538;REG3;RACHMAT;081391599400;CP.Dwinanda Trismarindra;082327677131;INDIBIZ BISNIS PROMO 1S 100 MBPS ABN 535.000;CV Mega Anugerah "/>
    <s v="Account Manager"/>
    <m/>
    <m/>
    <m/>
    <m/>
    <m/>
    <m/>
    <m/>
    <m/>
    <s v="Management Janji"/>
    <s v="2026-10-02 08:00:00|Nama PIC : bapak nanda  No HP :  08112962506  Alt :   M Janji : (JUMAT/2/oktober/2026)  jam Pasang : 09:00  Note : hubungi pelanggan jika ingin kelokasi|40961371|MYDITA"/>
    <s v="FCC"/>
    <d v="2026-05-10T13:40:15"/>
    <m/>
    <m/>
    <s v="PS"/>
    <s v="MAJAPAHIT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2 08:00:00|Nama PIC : bapak nanda  No HP :  08112962506  Alt :   M Janji : (JUMAT/2/oktober/2026)  jam Pasang : 09:00  Note : hubungi pelanggan jika ingin kelokasi|40961371|MYDITA"/>
    <n v="2026"/>
    <n v="10"/>
    <n v="5"/>
    <d v="2026-10-05T00:00:00"/>
    <n v="-0.29166666666424135"/>
    <x v="0"/>
    <x v="7"/>
  </r>
  <r>
    <n v="963"/>
    <n v="1002626617"/>
    <n v="3"/>
    <x v="6"/>
    <n v="4"/>
    <s v="SEMARANG"/>
    <s v="INNER - SEMARANG JATENG UTARA"/>
    <s v="MJP"/>
    <s v="REG"/>
    <s v="AO"/>
    <s v="NEW SALES"/>
    <s v="1P INET"/>
    <s v="Completed (PS)"/>
    <s v="RBS-Regional 3"/>
    <d v="2026-10-07T15:40:34"/>
    <d v="2026-10-10T18:42:57"/>
    <n v="69406023"/>
    <m/>
    <n v="142410346952"/>
    <s v="PT. Hua Qiang Engineering Indonesia"/>
    <s v="ODP-MJP-FCS/050 FCS/D04/050.01"/>
    <s v="WO065953448"/>
    <m/>
    <m/>
    <m/>
    <n v="110.465074"/>
    <n v="-7.0224690000000001"/>
    <s v="|MB00449|MYIA-084673588169/POI/bapak/085218797025/pthuaqiangengineeringindonesia@gmail.com"/>
    <s v="MYIB_ASSISTANT"/>
    <m/>
    <m/>
    <m/>
    <m/>
    <m/>
    <m/>
    <m/>
    <m/>
    <s v="Management Janji"/>
    <s v="2026-10-08 15:00:00 | Nama Pic : bu falen  No Hp Pic : 085218797025 No alt : - Jam Pemasangan : pagi  Tanggal Pemasangan : 8 Oktober 2026"/>
    <s v="FCC"/>
    <d v="2026-07-10T15:55:12"/>
    <d v="2026-10-08T15:00:00"/>
    <m/>
    <s v="PS"/>
    <s v="MAJAPAHIT"/>
    <s v="NO ADDON"/>
    <n v="20261010"/>
    <s v="Completed"/>
    <s v="HSI Bisnis PSB 70% - 50 Mbps"/>
    <s v="INDIBIZ"/>
    <m/>
    <m/>
    <d v="2026-10-08T15:00:00"/>
    <s v="2026-10-08 15:00:00 | Nama Pic : bu falen  No Hp Pic : 085218797025 No alt : - Jam Pemasangan : pagi  Tanggal Pemasangan : 8 Oktober 2026"/>
    <n v="2026"/>
    <n v="10"/>
    <n v="10"/>
    <d v="2026-10-10T00:00:00"/>
    <n v="1.375"/>
    <x v="2"/>
    <x v="7"/>
  </r>
  <r>
    <n v="964"/>
    <n v="1002625572"/>
    <n v="3"/>
    <x v="6"/>
    <n v="4"/>
    <s v="SEMARANG"/>
    <s v="INNER - SEMARANG JATENG UTARA"/>
    <s v="MJP"/>
    <s v="REG"/>
    <s v="AO"/>
    <s v="NEW SALES"/>
    <s v="1P INET"/>
    <s v="Completed (PS)"/>
    <s v="RBS-Regional 3"/>
    <d v="2026-10-07T10:14:34"/>
    <d v="2026-10-08T11:28:05"/>
    <n v="69405539"/>
    <m/>
    <n v="142410346947"/>
    <s v="Kost Lestari"/>
    <s v="ODP-MJP-FBB/007 FBB/D01/007.01"/>
    <s v="WO065912748"/>
    <m/>
    <m/>
    <m/>
    <n v="110.464269"/>
    <n v="-7.0358090000000004"/>
    <s v="|MC20232|MYIA-047201023904/POI/Robiatul Jabati Zumaroh/082133536464/semarangkost10@gmail.com"/>
    <s v="MYIB_ASSISTANT"/>
    <m/>
    <m/>
    <m/>
    <m/>
    <m/>
    <m/>
    <m/>
    <m/>
    <s v="Management Janji"/>
    <s v="2026-10-08 08:00:00 | Nama :IBU BUDI No HP :082133536464 No Alternatif : M Janji : 08/10/2026 Jam Pasang : Pagi NoteÃ‚Â :  Hubungi terlebih dahulu sebelum ke lokasi"/>
    <s v="FCC"/>
    <d v="2026-07-10T10:25:27"/>
    <d v="2026-10-08T08:00:00"/>
    <m/>
    <s v="PS"/>
    <s v="MAJAPAHIT"/>
    <s v="NO ADDON"/>
    <n v="20261008"/>
    <s v="Completed"/>
    <s v="HSI Bisnis Basic Promo Hari Pelanggan Nasional PSB 70% - 50 Mbps"/>
    <s v="INDIBIZ"/>
    <m/>
    <m/>
    <d v="2026-10-08T08:00:00"/>
    <s v="2026-10-08 08:00:00 | Nama :IBU BUDI No HP :082133536464 No Alternatif : M Janji : 08/10/2026 Jam Pasang : Pagi NoteÃ‚Â :  Hubungi terlebih dahulu sebelum ke lokasi"/>
    <n v="2026"/>
    <n v="10"/>
    <n v="8"/>
    <d v="2026-10-08T00:00:00"/>
    <n v="-0.33333333333575865"/>
    <x v="0"/>
    <x v="7"/>
  </r>
  <r>
    <n v="965"/>
    <n v="1002628196"/>
    <n v="3"/>
    <x v="6"/>
    <n v="4"/>
    <s v="SEMARANG"/>
    <s v="INNER - SEMARANG JATENG UTARA"/>
    <s v="MJP"/>
    <s v="REG"/>
    <s v="AO"/>
    <s v="NEW SALES"/>
    <s v="1P INET"/>
    <s v="Completed (PS)"/>
    <s v="RBS-Regional 3"/>
    <d v="2026-10-08T16:09:35"/>
    <d v="2026-10-09T15:09:05"/>
    <n v="69406702"/>
    <m/>
    <n v="142410346970"/>
    <s v="ARKANAA FLASHER"/>
    <s v="ODP-MJP-FED/040 FED/D06/040.01"/>
    <s v="WO066034454"/>
    <m/>
    <m/>
    <m/>
    <n v="110.46887040138201"/>
    <n v="-6.9865239766711502"/>
    <s v="|MN00447|MYIA-037766149102/POI/MIFTAKHIYAH /089529377021/hobikumahalbro@gmail.com"/>
    <s v="MYIB_ASSISTANT"/>
    <m/>
    <m/>
    <m/>
    <m/>
    <m/>
    <m/>
    <m/>
    <m/>
    <s v="Management Janji"/>
    <s v="2026-10-09 15:00:00 | Nama Pic : BP EKO No Hp Pic : 089529377021 Jam Pemasangan : 08:00 - 12.00 Tanggal Pemasangan : JUMAT 09 OKTOBER 2026 Info Tambahan : Hubungi pelanggan sebelum datang ke lokasi"/>
    <s v="FCC"/>
    <d v="2026-08-10T16:25:42"/>
    <d v="2026-10-09T15:00:00"/>
    <m/>
    <s v="PS"/>
    <s v="MAJAPAHIT"/>
    <s v="NO ADDON"/>
    <n v="20261009"/>
    <s v="Completed"/>
    <s v="HSI Bisnis Basic Promo Hari Pelanggan Nasional PSB 70% - 75 Mbps"/>
    <s v="INDIBIZ"/>
    <m/>
    <m/>
    <d v="2026-10-09T15:00:00"/>
    <s v="2026-10-09 15:00:00 | Nama Pic : BP EKO No Hp Pic : 089529377021 Jam Pemasangan : 08:00 - 12.00 Tanggal Pemasangan : JUMAT 09 OKTOBER 2026 Info Tambahan : Hubungi pelanggan sebelum datang ke lokasi"/>
    <n v="2026"/>
    <n v="10"/>
    <n v="9"/>
    <d v="2026-10-09T00:00:00"/>
    <n v="-0.625"/>
    <x v="0"/>
    <x v="7"/>
  </r>
  <r>
    <n v="966"/>
    <n v="1002630555"/>
    <n v="3"/>
    <x v="6"/>
    <n v="4"/>
    <s v="SEMARANG"/>
    <s v="INNER - SEMARANG JATENG UTARA"/>
    <s v="MJP"/>
    <s v="REG"/>
    <s v="AO"/>
    <s v="NEW SALES"/>
    <s v="1P INET"/>
    <s v="Completed (PS)"/>
    <s v="RBS-Regional 3"/>
    <d v="2026-10-09T19:16:39"/>
    <d v="2026-10-11T14:05:01"/>
    <n v="69407672"/>
    <m/>
    <n v="142410346975"/>
    <s v="kos 3 saudara saputra"/>
    <s v="ODP-MJP-FEE/028 FEE/D02/028.01"/>
    <s v="WO066121954"/>
    <m/>
    <m/>
    <m/>
    <n v="110.449815"/>
    <n v="-6.968445"/>
    <s v="|MC20232|MYIA-050261587837/POI/ngadri/085100274147/putraherisetiawan737@gmail.com"/>
    <s v="MYIB_ASSISTANT"/>
    <m/>
    <m/>
    <m/>
    <m/>
    <m/>
    <m/>
    <m/>
    <m/>
    <s v="Management Janji"/>
    <s v="2026-10-11 08:00:00 | Nama Pic : BP NGADRI No Hp Pic : 085100274147 Jam Pemasangan : 08:00 - 12.00 Tanggal Pemasangan : SABTU 10 OKTOBER 2026 Info Tambahan : Hubungi pelanggan sebelum datang ke lokasi"/>
    <s v="FCC"/>
    <d v="2026-09-10T19:25:38"/>
    <d v="2026-10-11T08:00:00"/>
    <m/>
    <s v="PS"/>
    <s v="MAJAPAHIT"/>
    <s v="NO ADDON"/>
    <n v="20261011"/>
    <s v="Completed"/>
    <s v="HSI Bisnis Promo Hari Pelanggan Nasional PSB 70% - 50 Mbps"/>
    <s v="INDIBIZ"/>
    <m/>
    <m/>
    <d v="2026-10-11T08:00:00"/>
    <s v="2026-10-11 08:00:00 | Nama Pic : BP NGADRI No Hp Pic : 085100274147 Jam Pemasangan : 08:00 - 12.00 Tanggal Pemasangan : SABTU 10 OKTOBER 2026 Info Tambahan : Hubungi pelanggan sebelum datang ke lokasi"/>
    <n v="2026"/>
    <n v="10"/>
    <n v="11"/>
    <d v="2026-10-11T00:00:00"/>
    <n v="-0.33333333333575865"/>
    <x v="0"/>
    <x v="7"/>
  </r>
  <r>
    <n v="967"/>
    <n v="1002630593"/>
    <n v="3"/>
    <x v="6"/>
    <n v="4"/>
    <s v="SEMARANG"/>
    <s v="INNER - SEMARANG JATENG UTARA"/>
    <s v="MJP"/>
    <s v="REG"/>
    <s v="AO"/>
    <s v="NEW SALES"/>
    <s v="1P INET"/>
    <s v="Completed (PS)"/>
    <s v="RBS-Regional 3"/>
    <d v="2026-10-10T07:23:41"/>
    <d v="2026-10-11T15:04:31"/>
    <n v="69407680"/>
    <m/>
    <n v="142410346579"/>
    <s v="Pemancingan putri Hawin"/>
    <s v="ODP-MJP-FCU/039 FCU/D02/039.01"/>
    <s v="WO066130002"/>
    <m/>
    <m/>
    <m/>
    <n v="110.545579"/>
    <n v="-7.0581620000000003"/>
    <s v="|MC50018|MYIA-046273039195/POI/Sugiyanto/081284501311/markento540@gmail.com"/>
    <s v="MYIB_ASSISTANT"/>
    <m/>
    <m/>
    <m/>
    <m/>
    <m/>
    <m/>
    <m/>
    <m/>
    <s v="Management Janji"/>
    <s v="2026-10-11 08:00:00 | Nama PIC : BAPAK Sugiyanto No HP : 081284501311 Alt :  M Janji : (MINGGU/11/OKTOBER/2026) jam Pasang : 09:00 Note : hubungi pelanggan jika ingin kelokasi"/>
    <s v="FCC"/>
    <d v="2026-10-10T07:40:22"/>
    <d v="2026-10-11T08:00:00"/>
    <m/>
    <s v="PS"/>
    <s v="MAJAPAHIT"/>
    <s v="NO ADDON"/>
    <n v="20261011"/>
    <s v="Completed"/>
    <s v="HSI Bisnis Promo Hari Pelanggan Nasional PSB 70% - 300 Mbps"/>
    <s v="INDIBIZ"/>
    <m/>
    <m/>
    <d v="2026-10-11T08:00:00"/>
    <s v="2026-10-11 08:00:00 | Nama PIC : BAPAK Sugiyanto No HP : 081284501311 Alt :  M Janji : (MINGGU/11/OKTOBER/2026) jam Pasang : 09:00 Note : hubungi pelanggan jika ingin kelokasi"/>
    <n v="2026"/>
    <n v="10"/>
    <n v="11"/>
    <d v="2026-10-11T00:00:00"/>
    <n v="-0.33333333333575865"/>
    <x v="0"/>
    <x v="7"/>
  </r>
  <r>
    <n v="968"/>
    <n v="1002632060"/>
    <n v="3"/>
    <x v="6"/>
    <n v="4"/>
    <s v="SEMARANG"/>
    <s v="INNER - SEMARANG JATENG UTARA"/>
    <s v="MJP"/>
    <s v="REG"/>
    <s v="AO"/>
    <s v="NEW SALES"/>
    <s v="1P INET"/>
    <s v="Completed (PS)"/>
    <s v="RBS-Regional 3"/>
    <d v="2026-10-12T09:13:34"/>
    <d v="2026-10-13T17:15:20"/>
    <n v="69408365"/>
    <m/>
    <n v="142410346985"/>
    <s v="PT Hamsina Jaya"/>
    <s v="ODP-MJP-FCU/062 FCU/D04/062.01"/>
    <s v="WO066229530"/>
    <m/>
    <m/>
    <m/>
    <n v="110.58635"/>
    <n v="-7.0468409999999997"/>
    <s v="|MB00449|MYIA-015273142306/POI/bapak/085246554630/hamsinajaya.demak@seccogroup.id"/>
    <s v="MYIB_ASSISTANT"/>
    <m/>
    <m/>
    <m/>
    <m/>
    <m/>
    <m/>
    <m/>
    <m/>
    <s v="Management Janji"/>
    <s v="2026-10-13 11:00:00 | Tanggal: 13/10/2026 Jam Pasang: 11.00 Note: Hubungi sebelum ke lokasi, terimakasih.  "/>
    <s v="FCC"/>
    <d v="2026-12-10T09:24:56"/>
    <d v="2026-10-13T11:00:00"/>
    <m/>
    <s v="PS"/>
    <s v="MAJAPAHIT"/>
    <s v="NO ADDON"/>
    <n v="20261013"/>
    <s v="Completed"/>
    <s v="HSI Bisnis Promo Hari Pelanggan Nasional PSB 70% - 200 Mbps"/>
    <s v="INDIBIZ"/>
    <m/>
    <m/>
    <d v="2026-10-13T11:00:00"/>
    <s v="2026-10-13 11:00:00 | Tanggal: 13/10/2026 Jam Pasang: 11.00 Note: Hubungi sebelum ke lokasi, terimakasih.  "/>
    <n v="2026"/>
    <n v="10"/>
    <n v="13"/>
    <d v="2026-10-13T00:00:00"/>
    <n v="-0.45833333333575865"/>
    <x v="0"/>
    <x v="7"/>
  </r>
  <r>
    <n v="969"/>
    <n v="1002633388"/>
    <n v="3"/>
    <x v="6"/>
    <n v="4"/>
    <s v="SEMARANG"/>
    <s v="INNER - SEMARANG JATENG UTARA"/>
    <s v="MJP"/>
    <s v="REG"/>
    <s v="AO"/>
    <s v="NEW SALES"/>
    <m/>
    <s v="9 | WFM - UN-SCS"/>
    <s v="RBS-Regional 3"/>
    <d v="2026-10-12T15:34:33"/>
    <d v="2026-10-15T14:39:58"/>
    <n v="69408834"/>
    <m/>
    <n v="142410346993"/>
    <s v="AZURA STABLE SEMARANG"/>
    <s v="ODP-MJP-FN/140"/>
    <s v="WO066319535"/>
    <m/>
    <m/>
    <m/>
    <n v="110.481216728931"/>
    <n v="-7.0573267277358998"/>
    <s v="|MC50030|/Kiki Agus Safitri/081386666457/azurastable05@gmail.com/Dimas Kertiyasa/403538/AM RACHMAT/AZURA STABLE SEMARANG"/>
    <s v="Account Manager"/>
    <m/>
    <m/>
    <m/>
    <m/>
    <m/>
    <m/>
    <m/>
    <m/>
    <s v="Management Janji"/>
    <s v="2026-10-14 08:00:00|Manja : 14 Okt 2026 Jam : Pagi (08.00) Note : Hubungi pelanggan terlebih dahulu|40971304|MYDITA"/>
    <s v="FCC"/>
    <d v="2026-12-10T15:39:48"/>
    <d v="2026-10-14T08:00:00"/>
    <m/>
    <s v="UNSC"/>
    <s v="MAJAPAHIT"/>
    <s v="NO ADDON"/>
    <m/>
    <s v="Inprogress Alpro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Manja : 14 Okt 2026 Jam : Pagi (08.00) Note : Hubungi pelanggan terlebih dahulu|40971304|MYDITA"/>
    <m/>
    <m/>
    <m/>
    <e v="#NUM!"/>
    <e v="#NUM!"/>
    <x v="1"/>
    <x v="7"/>
  </r>
  <r>
    <n v="970"/>
    <n v="1002626892"/>
    <n v="3"/>
    <x v="6"/>
    <n v="4"/>
    <s v="SEMARANG"/>
    <s v="INNER - SEMARANG JATENG UTARA"/>
    <s v="MJP"/>
    <s v="REG"/>
    <s v="AO"/>
    <s v="NEW SALES"/>
    <s v="1P INET"/>
    <s v="100 | REVOKE COMPLETED"/>
    <s v="RBS-Regional 3"/>
    <d v="2026-10-07T17:49:34"/>
    <d v="2026-10-12T10:39:04"/>
    <n v="69406138"/>
    <m/>
    <n v="142410346950"/>
    <s v="MAX AUTO INDONESIA"/>
    <s v="ODP-MJP-FB/015 FB/D04/015.01"/>
    <s v="WO065965853"/>
    <m/>
    <m/>
    <m/>
    <n v="110.473710112273"/>
    <n v="-7.0116270614109597"/>
    <s v="MD|MYDB-20261007270432|DN00001/MN00300|MAX AUTO INDONESIA|085601487387"/>
    <s v="MYDIGIBIZPARTNER"/>
    <m/>
    <m/>
    <m/>
    <m/>
    <m/>
    <m/>
    <m/>
    <m/>
    <s v="Management Janji"/>
    <s v="2026-10-08 15:00:00 | Nama Pic : IBU VINA No Hp Pic : 085601487387 Jam Pemasangan : 08:00 - 12.00 Tanggal Pemasangan : KAMIS 08 OKTOBER 2026 Info Tambahan : Hubungi pelanggan sebelum datang ke lokasi"/>
    <s v="FCC"/>
    <d v="2026-07-10T17:55:12"/>
    <d v="2026-10-08T15:00:00"/>
    <s v="Kendala Pelanggan"/>
    <s v="REVOKE"/>
    <s v="MAJAPAHIT"/>
    <s v="NO ADDON"/>
    <m/>
    <s v="Revoke Completed"/>
    <s v="HSI Bisnis Promo Hari Pelanggan Nasional PSB 70% - 200 Mbps"/>
    <s v="INDIBIZ"/>
    <m/>
    <m/>
    <d v="2026-10-08T15:00:00"/>
    <s v="2026-10-08 15:00:00 | Nama Pic : IBU VINA No Hp Pic : 085601487387 Jam Pemasangan : 08:00 - 12.00 Tanggal Pemasangan : KAMIS 08 OKTOBER 2026 Info Tambahan : Hubungi pelanggan sebelum datang ke lokasi"/>
    <m/>
    <m/>
    <m/>
    <e v="#NUM!"/>
    <e v="#NUM!"/>
    <x v="1"/>
    <x v="7"/>
  </r>
  <r>
    <n v="971"/>
    <n v="1002626903"/>
    <n v="3"/>
    <x v="6"/>
    <n v="4"/>
    <s v="SEMARANG"/>
    <s v="INNER - SEMARANG JATENG UTARA"/>
    <s v="MJP"/>
    <s v="REG"/>
    <s v="AO"/>
    <s v="NEW SALES"/>
    <s v="1P INET"/>
    <s v="100 | REVOKE COMPLETED"/>
    <s v="RBS-Regional 3"/>
    <d v="2026-10-07T17:56:39"/>
    <d v="2026-10-12T10:38:03"/>
    <n v="69406141"/>
    <m/>
    <n v="142410346953"/>
    <s v="MAX AUTO INDONESIA"/>
    <s v="ODP-MJP-FB/015 FB/D04/015.01"/>
    <s v="WO065966367"/>
    <m/>
    <m/>
    <m/>
    <n v="110.47372721135601"/>
    <n v="-7.0115761477923497"/>
    <s v="MD|MYDB-20261007270430|DN00001/MN00300|MAX AUTO INDONESIA|085601487387"/>
    <s v="MYDIGIBIZPARTNER"/>
    <m/>
    <m/>
    <m/>
    <m/>
    <m/>
    <m/>
    <m/>
    <m/>
    <s v="Management Janji"/>
    <s v="2026-10-08 15:00:00 | Nama Pic : IBU VINA No Hp Pic : 085601487387 Jam Pemasangan : 08:00 - 12.00 Tanggal Pemasangan : KAMIS 08 OKTOBER 2026 Info Tambahan : Hubungi pelanggan sebelum datang ke lokasi"/>
    <s v="FCC"/>
    <d v="2026-07-10T18:24:54"/>
    <d v="2026-10-08T15:00:00"/>
    <s v="Kendala Pelanggan"/>
    <s v="REVOKE"/>
    <s v="MAJAPAHIT"/>
    <s v="NO ADDON"/>
    <m/>
    <s v="Revoke Completed"/>
    <s v="HSI Bisnis Promo Hari Pelanggan Nasional PSB 70% - 100 Mbps"/>
    <s v="INDIBIZ"/>
    <m/>
    <m/>
    <d v="2026-10-08T15:00:00"/>
    <s v="2026-10-08 15:00:00 | Nama Pic : IBU VINA No Hp Pic : 085601487387 Jam Pemasangan : 08:00 - 12.00 Tanggal Pemasangan : KAMIS 08 OKTOBER 2026 Info Tambahan : Hubungi pelanggan sebelum datang ke lokasi"/>
    <m/>
    <m/>
    <m/>
    <e v="#NUM!"/>
    <e v="#NUM!"/>
    <x v="1"/>
    <x v="7"/>
  </r>
  <r>
    <n v="972"/>
    <n v="1002627779"/>
    <n v="3"/>
    <x v="6"/>
    <n v="4"/>
    <s v="SEMARANG"/>
    <s v="INNER - SEMARANG JATENG UTARA"/>
    <s v="SSL"/>
    <s v="REG"/>
    <s v="AO"/>
    <s v="NEW SALES"/>
    <m/>
    <s v="Completed (PS)"/>
    <s v="RBS-Regional 3"/>
    <d v="2026-10-08T13:57:10"/>
    <d v="2026-10-08T15:17:53"/>
    <n v="69400295"/>
    <m/>
    <n v="141408117664"/>
    <s v="PT WIDJAJA PIRANTI TEKNOLOGI"/>
    <s v="ODP-SSL-FAJ/024"/>
    <s v="WO066016808"/>
    <m/>
    <m/>
    <m/>
    <n v="110.41800000000001"/>
    <n v="-6.9973000000000001"/>
    <s v="|MN02313|MYIA-063503641992/POI/Yessy Veronica Tatang/083821914909/noc@wptech.co.id"/>
    <s v="MYDIGIBIZPARTNER"/>
    <m/>
    <m/>
    <m/>
    <m/>
    <m/>
    <m/>
    <m/>
    <m/>
    <s v="Management Janji"/>
    <s v="2026-09-29 15:00:00 | Tanggal pemasangan : 29/09/2026  Jam pemasangan : 11.00  Info Tambahan : Hubungi pelanggan dulu sebelum ke Lokasi  terima kasih."/>
    <s v="FCC"/>
    <d v="2026-08-10T14:10:33"/>
    <m/>
    <m/>
    <s v="PS"/>
    <s v="X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09-29 15:00:00 | Tanggal pemasangan : 29/09/2026  Jam pemasangan : 11.00  Info Tambahan : Hubungi pelanggan dulu sebelum ke Lokasi  terima kasih."/>
    <n v="2026"/>
    <n v="10"/>
    <n v="8"/>
    <d v="2026-10-08T00:00:00"/>
    <n v="-0.29166666666424135"/>
    <x v="0"/>
    <x v="7"/>
  </r>
  <r>
    <n v="973"/>
    <n v="1002628908"/>
    <n v="3"/>
    <x v="6"/>
    <n v="4"/>
    <s v="SEMARANG"/>
    <s v="INNER - SEMARANG JATENG UTARA"/>
    <s v="SSL"/>
    <s v="REG"/>
    <s v="AO"/>
    <s v="NEW SALES"/>
    <s v="1P INET"/>
    <s v="Completed (PS)"/>
    <s v="RBS-Regional 3"/>
    <d v="2026-10-09T09:17:35"/>
    <d v="2026-10-09T15:15:57"/>
    <n v="69407048"/>
    <m/>
    <n v="141408117672"/>
    <s v="DEWA MOTOR TENTARA PELAJAR, SEMARANG"/>
    <s v="ODP-SSL-FBP/033"/>
    <s v="WO066063961"/>
    <m/>
    <m/>
    <m/>
    <n v="110.43990299066201"/>
    <n v="-7.0097550515559002"/>
    <s v="|MN02672|MYIA-095208524773/POI/ Tri Hendra/081328809311/ap.finance@dewamotor.com"/>
    <s v="MYIB_ASSISTANT"/>
    <m/>
    <m/>
    <m/>
    <m/>
    <m/>
    <m/>
    <m/>
    <m/>
    <s v="Management Janji"/>
    <s v="2026-10-10 08:00:00 | Nama : BP DIDI (STAFF) No Hp : 081328809311 No Alt :  Tgl Pemasangan : 10 Oktober 2026 Interval : PAGI  Note : Hubungi pelanggan terlebih dahulu"/>
    <s v="FCC"/>
    <d v="2026-09-10T09:39:46"/>
    <d v="2026-10-10T08:00:00"/>
    <m/>
    <s v="PS"/>
    <s v="X"/>
    <s v="NO ADDON"/>
    <n v="20261009"/>
    <s v="Completed"/>
    <s v="HSI Bisnis Basic Promo Hari Pelanggan Nasional PSB 70% - 50 Mbps"/>
    <s v="INDIBIZ"/>
    <m/>
    <m/>
    <d v="2026-10-10T08:00:00"/>
    <s v="2026-10-10 08:00:00 | Nama : BP DIDI (STAFF) No Hp : 081328809311 No Alt :  Tgl Pemasangan : 10 Oktober 2026 Interval : PAGI  Note : Hubungi pelanggan terlebih dahulu"/>
    <n v="2026"/>
    <n v="10"/>
    <n v="9"/>
    <d v="2026-10-09T00:00:00"/>
    <n v="-1.3333333333357587"/>
    <x v="0"/>
    <x v="7"/>
  </r>
  <r>
    <n v="974"/>
    <n v="1002632388"/>
    <n v="3"/>
    <x v="6"/>
    <n v="4"/>
    <s v="SEMARANG"/>
    <s v="INNER - SEMARANG JATENG UTARA"/>
    <s v="SSL"/>
    <s v="REG"/>
    <s v="AO"/>
    <s v="NEW SALES"/>
    <s v="1P INET"/>
    <s v="Completed (PS)"/>
    <s v="RBS-Regional 3"/>
    <d v="2026-10-12T10:32:41"/>
    <d v="2026-10-13T14:46:22"/>
    <n v="69408452"/>
    <m/>
    <n v="141408117792"/>
    <s v="PT PUSTAKARIZKI PUTRA"/>
    <s v="ODP-SSL-FH/02 FH/D02/01.02"/>
    <s v="WO066236917"/>
    <m/>
    <m/>
    <m/>
    <n v="110.4248788"/>
    <n v="-6.9959293999999996"/>
    <s v="|MN00966|MYIA-089740530278/POI/PRAMARTASHA DEWI SAVIRA, SIE/081227608908/pramartasha03@gmail.com"/>
    <s v="MYIB_ASSISTANT"/>
    <m/>
    <m/>
    <m/>
    <m/>
    <m/>
    <m/>
    <m/>
    <m/>
    <s v="Management Janji"/>
    <s v="2026-10-13 08:00:00 | Tanggal pemasangan: 13/10//2026 Jam pemasangan : pagi/siang Info Tambahan : Hubungi pelanggan dulu sebelum ke lokasi. terima kasih"/>
    <s v="FCC"/>
    <d v="2026-12-10T10:55:25"/>
    <d v="2026-10-13T08:00:00"/>
    <m/>
    <s v="PS"/>
    <s v="X"/>
    <s v="NO ADDON"/>
    <n v="20261013"/>
    <s v="Completed"/>
    <s v="HSI Bisnis Promo Hari Pelanggan Nasional PSB 70% - 50 Mbps"/>
    <s v="INDIBIZ"/>
    <m/>
    <m/>
    <d v="2026-10-13T08:00:00"/>
    <s v="2026-10-13 08:00:00 | Tanggal pemasangan: 13/10//2026 Jam pemasangan : pagi/siang Info Tambahan : Hubungi pelanggan dulu sebelum ke lokasi. terima kasih"/>
    <n v="2026"/>
    <n v="10"/>
    <n v="13"/>
    <d v="2026-10-13T00:00:00"/>
    <n v="-0.33333333333575865"/>
    <x v="0"/>
    <x v="7"/>
  </r>
  <r>
    <n v="975"/>
    <n v="1002635731"/>
    <n v="3"/>
    <x v="6"/>
    <n v="4"/>
    <s v="SEMARANG"/>
    <s v="INNER - SEMARANG JATENG UTARA"/>
    <s v="SSL"/>
    <s v="REG"/>
    <s v="AO"/>
    <s v="NEW SALES"/>
    <s v="1P INET"/>
    <s v="Completed (PS)"/>
    <s v="RBS-Regional 3"/>
    <d v="2026-10-13T17:04:34"/>
    <d v="2026-10-15T15:26:14"/>
    <n v="69409677"/>
    <m/>
    <n v="141408117797"/>
    <s v="PT MENTARI SAMUDERA ABADI"/>
    <s v="ODP-SSL-FAX/069 FAX/D10/069.01"/>
    <s v="WO066357678"/>
    <m/>
    <m/>
    <m/>
    <n v="110.41551509999999"/>
    <n v="-6.9933158000000004"/>
    <s v="|MYIB-CUST|MYTN-051288066516/POI/MSA/081210064059/it_msa@outlook.com"/>
    <s v="MYINDIBIZ"/>
    <m/>
    <m/>
    <m/>
    <m/>
    <m/>
    <m/>
    <m/>
    <m/>
    <s v="Management Janji"/>
    <s v="2026-10-14 15:00:00 | Nama PIC : Josephine No HP : 081210064059 Alt : 085236242114 Tgl Pemasangan : 14 Oktober 2026 Interval : PAGI / SIANG Note : Hubungi pelanggan terlebih dahulu"/>
    <s v="FCC"/>
    <s v="13-10-2026 17:09:57"/>
    <d v="2026-10-14T15:00:00"/>
    <m/>
    <s v="PS"/>
    <s v="X"/>
    <s v="NETMONK"/>
    <n v="20261015"/>
    <s v="Completed"/>
    <s v="HSI Bisnis Basic Bundling Netmonk Promo H2 2026 PSB 70% - 150 Mbps"/>
    <s v="INDIBIZ"/>
    <m/>
    <m/>
    <d v="2026-10-14T15:00:00"/>
    <s v="2026-10-14 15:00:00 | Nama PIC : Josephine No HP : 081210064059 Alt : 085236242114 Tgl Pemasangan : 14 Oktober 2026 Interval : PAGI / SIANG Note : Hubungi pelanggan terlebih dahulu"/>
    <n v="2026"/>
    <n v="10"/>
    <n v="15"/>
    <d v="2026-10-15T00:00:00"/>
    <n v="0.375"/>
    <x v="0"/>
    <x v="7"/>
  </r>
  <r>
    <n v="976"/>
    <n v="1002636461"/>
    <n v="3"/>
    <x v="2"/>
    <n v="4"/>
    <s v="PURWOKERTO"/>
    <s v="PURWOKERTO"/>
    <s v="AJB"/>
    <s v="REG"/>
    <s v="AO"/>
    <s v="NEW SALES"/>
    <s v="1P INET"/>
    <s v="Completed (PS)"/>
    <s v="RBS-Regional 3"/>
    <d v="2026-10-14T11:10:35"/>
    <d v="2026-10-15T14:35:46"/>
    <n v="69409991"/>
    <m/>
    <n v="143387116909"/>
    <s v="SD NEGERI BANJARANYAR"/>
    <s v="ODP-AJB-FP/025 FP/D02/025.01"/>
    <s v="WO066390244"/>
    <m/>
    <m/>
    <m/>
    <n v="109.07843200000001"/>
    <n v="-7.3661149999999997"/>
    <s v="|MC00213|MYIA-016129576503/POI/RIO ARIEF NIRMALA/082220184194/rionirmala29@guru.sd.belajar.id"/>
    <s v="MYIB_ASSISTANT"/>
    <m/>
    <m/>
    <m/>
    <m/>
    <m/>
    <m/>
    <m/>
    <m/>
    <s v="Management Janji"/>
    <s v="2026-10-15 11:00:00 | Jam pemasangan : 12.00 Info Tambahan : Hubungi pelanggan dulu sebelum ke lokasi terimakasih  "/>
    <s v="FCC"/>
    <s v="14-10-2026 11:25:06"/>
    <d v="2026-10-15T11:00:00"/>
    <m/>
    <s v="PS"/>
    <s v="AJIBARANG"/>
    <s v="NO ADDON"/>
    <n v="20261015"/>
    <s v="Completed"/>
    <s v="HSI Bisnis Basic Promo Hari Pelanggan Nasional PSB 70% - 50 Mbps"/>
    <s v="INDIBIZ"/>
    <m/>
    <m/>
    <d v="2026-10-15T11:00:00"/>
    <s v="2026-10-15 11:00:00 | Jam pemasangan : 12.00 Info Tambahan : Hubungi pelanggan dulu sebelum ke lokasi terimakasih  "/>
    <n v="2026"/>
    <n v="10"/>
    <n v="15"/>
    <d v="2026-10-15T00:00:00"/>
    <n v="-0.45833333333575865"/>
    <x v="0"/>
    <x v="7"/>
  </r>
  <r>
    <n v="977"/>
    <n v="1002637917"/>
    <n v="3"/>
    <x v="2"/>
    <n v="4"/>
    <s v="PURWOKERTO"/>
    <s v="PURWOKERTO"/>
    <s v="AJB"/>
    <s v="REG"/>
    <s v="AO"/>
    <s v="NEW SALES"/>
    <s v="1P INET"/>
    <s v="MIE - SEND SURVEY"/>
    <s v="RBS-Regional 3"/>
    <d v="2026-10-15T09:53:35"/>
    <d v="2026-10-15T09:56:01"/>
    <n v="69410588"/>
    <m/>
    <n v="143387115928"/>
    <s v="SMK MUHAMMADIYAH 2 ajibarang"/>
    <s v="ODP-AJB-FA/027 FA/D03/027.01"/>
    <s v="WO066454566"/>
    <m/>
    <m/>
    <m/>
    <n v="109.07942439999999"/>
    <n v="-7.4051666999999997"/>
    <s v="|MC80052|MYIA-058957727018/POI/DEDI RUBIANTO/085894970423/mudaajb92@gmail.com"/>
    <s v="MYIB_ASSISTANT"/>
    <m/>
    <m/>
    <m/>
    <m/>
    <m/>
    <m/>
    <m/>
    <m/>
    <s v="Management Janji"/>
    <s v="2026-10-16 11:00:00 | Jam pemasangan : 08.00 - 12.00 Waktu pemasangan : 15 oktober 2026 Info Tambahan : Hubungi pelanggan dulu sebelum ke lokasi terimakasih"/>
    <s v="FCC"/>
    <s v="15-10-2026 09:54:50"/>
    <d v="2026-10-16T11:00:00"/>
    <m/>
    <s v="SURVEY_NEW_MANJA"/>
    <s v="AJIBARANG"/>
    <s v="NO ADDON"/>
    <m/>
    <s v="MIE - SEND SURVEY"/>
    <s v="HSI Bisnis Promo Hari Pelanggan Nasional PSB 70% - 200 Mbps"/>
    <s v="INDIBIZ"/>
    <m/>
    <m/>
    <d v="2026-10-16T11:00:00"/>
    <s v="2026-10-16 11:00:00 | Jam pemasangan : 08.00 - 12.00 Waktu pemasangan : 15 oktober 2026 Info Tambahan : Hubungi pelanggan dulu sebelum ke lokasi terimakasih"/>
    <m/>
    <m/>
    <m/>
    <e v="#NUM!"/>
    <e v="#NUM!"/>
    <x v="1"/>
    <x v="7"/>
  </r>
  <r>
    <n v="978"/>
    <n v="1002622979"/>
    <n v="3"/>
    <x v="2"/>
    <n v="4"/>
    <s v="PURWOKERTO"/>
    <s v="PURWOKERTO"/>
    <s v="BRD"/>
    <s v="REG"/>
    <s v="AO"/>
    <s v="NEW SALES"/>
    <s v="1P INET"/>
    <s v="Completed (PS)"/>
    <s v="RBS-Regional 3"/>
    <d v="2026-10-05T15:50:41"/>
    <d v="2026-10-06T12:33:39"/>
    <n v="69404537"/>
    <m/>
    <n v="146396100746"/>
    <s v="PEMERINTAH DESA KARANG TENGAH BATURRADEN"/>
    <s v="ODP-BRD-FE/018"/>
    <s v="WO065793594"/>
    <m/>
    <m/>
    <m/>
    <n v="109.2243722"/>
    <n v="-7.3455763000000003"/>
    <s v="|MC00213|MYIA-000911025645/POI/TRI YANI/085188161818/pemdeskarangtengahbaturraden@gmail.com"/>
    <s v="MYIB_ASSISTANT"/>
    <m/>
    <m/>
    <m/>
    <m/>
    <m/>
    <m/>
    <m/>
    <m/>
    <s v="Management Janji"/>
    <s v="2026-10-06 15:00:00 | Nama PIC : Ibu Tri No HP : 085188161818 Alt : - M Janji : 06 Okt 2026 Jam Pasang : Pagi / Siang Note : hubungi pelanggan jika ingin kelokasi "/>
    <s v="FCC"/>
    <d v="2026-05-10T16:25:46"/>
    <d v="2026-10-06T15:00:00"/>
    <m/>
    <s v="PS"/>
    <s v="X"/>
    <s v="NO ADDON"/>
    <n v="20261006"/>
    <s v="Completed"/>
    <s v="HSI Bisnis Basic Promo Hari Pelanggan Nasional PSB 70% - 100 Mbps Dual Band"/>
    <s v="INDIBIZ"/>
    <m/>
    <m/>
    <d v="2026-10-06T15:00:00"/>
    <s v="2026-10-06 15:00:00 | Nama PIC : Ibu Tri No HP : 085188161818 Alt : - M Janji : 06 Okt 2026 Jam Pasang : Pagi / Siang Note : hubungi pelanggan jika ingin kelokasi "/>
    <n v="2026"/>
    <n v="10"/>
    <n v="6"/>
    <d v="2026-10-06T00:00:00"/>
    <n v="-0.625"/>
    <x v="0"/>
    <x v="7"/>
  </r>
  <r>
    <n v="979"/>
    <n v="1002622520"/>
    <n v="3"/>
    <x v="2"/>
    <n v="4"/>
    <s v="PURWOKERTO"/>
    <s v="PURWOKERTO"/>
    <s v="CLO"/>
    <s v="REG"/>
    <s v="AO"/>
    <s v="NEW SALES"/>
    <m/>
    <s v="Completed (PS)"/>
    <s v="RBS-Regional 3"/>
    <d v="2026-10-05T13:53:45"/>
    <d v="2026-10-05T14:58:37"/>
    <n v="69403732"/>
    <m/>
    <n v="146388101348"/>
    <s v="Semesta Corp"/>
    <s v="ODP-CLO-FB/003"/>
    <s v="WO065776194"/>
    <m/>
    <m/>
    <m/>
    <n v="109.14047956466599"/>
    <n v="-7.38515179463427"/>
    <s v="|MC00213|MYIA-075139826598/POI/NOVIATUN/081548587086/semestacorp22@gmail.com"/>
    <s v="Sales Profesional"/>
    <m/>
    <m/>
    <m/>
    <m/>
    <m/>
    <m/>
    <m/>
    <m/>
    <s v="Management Janji"/>
    <s v="2026-10-05 08:00:00 | Nama PIC : Ayas  No HP : Ayas  No Alt :   M Janji : 04 Okt 2026  Jam Pasang : Pagi / Siang  Note : hubungi pelanggan jika ingin ke lokasi, terima kasih"/>
    <s v="FCC"/>
    <d v="2026-05-10T14:25:44"/>
    <m/>
    <m/>
    <s v="PS"/>
    <s v="AJIBARANG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5T07:00:00"/>
    <s v="2026-10-05 08:00:00 | Nama PIC : Ayas  No HP : Ayas  No Alt :   M Janji : 04 Okt 2026  Jam Pasang : Pagi / Siang  Note : hubungi pelanggan jika ingin ke lokasi, terima kasih"/>
    <n v="2026"/>
    <n v="10"/>
    <n v="5"/>
    <d v="2026-10-05T00:00:00"/>
    <n v="-0.29166666666424135"/>
    <x v="0"/>
    <x v="7"/>
  </r>
  <r>
    <n v="980"/>
    <n v="1002621149"/>
    <n v="3"/>
    <x v="2"/>
    <n v="4"/>
    <s v="PURWOKERTO"/>
    <s v="PURWOKERTO"/>
    <s v="CLO"/>
    <s v="REG"/>
    <s v="AO"/>
    <s v="NEW SALES"/>
    <s v="1P INET"/>
    <s v="102 | FOLLOW UP COMPLETED"/>
    <s v="RBS-Regional 3"/>
    <d v="2026-10-03T17:01:35"/>
    <d v="2026-10-05T13:53:45"/>
    <n v="69403732"/>
    <m/>
    <n v="146388101172"/>
    <s v="Semesta Corp"/>
    <s v="ODP-CLO-FB/003 FB/D01/003.01"/>
    <s v="WO065670445"/>
    <m/>
    <m/>
    <m/>
    <n v="109.142276"/>
    <n v="-7.3840370000000002"/>
    <s v="|MC00213|MYIA-075139826598/POI/NOVIATUN/081548587086/semestacorp22@gmail.com"/>
    <s v="MYIB_ASSISTANT"/>
    <m/>
    <m/>
    <m/>
    <m/>
    <m/>
    <m/>
    <m/>
    <m/>
    <s v="Management Janji"/>
    <s v="2026-10-05 08:00:00 | Nama PIC : Ayas No HP : Ayas No Alt :  M Janji : 04 Okt 2026 Jam Pasang : Pagi / Siang Note : hubungi pelanggan jika ingin ke lokasi, terima kasih"/>
    <s v="FCC"/>
    <d v="2026-03-10T17:25:31"/>
    <d v="2026-10-05T08:00:00"/>
    <s v="Kendala Lainnya"/>
    <s v="REVOKE"/>
    <s v="AJIBARANG"/>
    <s v="NO ADDON"/>
    <m/>
    <s v="Follow Up Revoke Completed, New Order ID : SC1002622520"/>
    <s v="HSI Bisnis Promo Hari Pelanggan Nasional PSB 70% - 150 Mbps"/>
    <s v="INDIBIZ"/>
    <m/>
    <m/>
    <d v="2026-10-05T08:00:00"/>
    <s v="2026-10-05 08:00:00 | Nama PIC : Ayas No HP : Ayas No Alt :  M Janji : 04 Okt 2026 Jam Pasang : Pagi / Siang Note : hubungi pelanggan jika ingin ke lokasi, terima kasih"/>
    <m/>
    <m/>
    <m/>
    <e v="#NUM!"/>
    <e v="#NUM!"/>
    <x v="1"/>
    <x v="7"/>
  </r>
  <r>
    <n v="981"/>
    <n v="1002638892"/>
    <n v="3"/>
    <x v="2"/>
    <n v="4"/>
    <s v="PURWOKERTO"/>
    <s v="PURWOKERTO"/>
    <s v="CLO"/>
    <s v="REG"/>
    <s v="AO"/>
    <s v="NEW SALES"/>
    <s v="1P INET"/>
    <s v="MIE - SEND SURVEY"/>
    <s v="RBS-Regional 3"/>
    <d v="2026-10-15T15:19:41"/>
    <d v="2026-10-15T15:22:03"/>
    <n v="69410970"/>
    <m/>
    <n v="146388102444"/>
    <s v="TOKO WIDJAYA CILONGOK"/>
    <s v="ODP-CLO-FJ/021 FJ/D01/021.01"/>
    <s v="WO066490581"/>
    <m/>
    <m/>
    <m/>
    <n v="109.13842699999999"/>
    <n v="-7.42035"/>
    <s v="|MC00213|MYIA-000332827782/POI/ADIB SOFA ABDILLAH/085397177734/adibshofa89@gmail.com"/>
    <s v="MYIB_ASSISTANT"/>
    <m/>
    <m/>
    <m/>
    <m/>
    <m/>
    <m/>
    <m/>
    <m/>
    <s v="Management Janji"/>
    <s v="2026-10-16 15:00:00 | Jam pemasangan : 08.00 - 12.00 Waktu pemasangan : 15 oktober 2026 Info Tambahan : Hubungi pelanggan dulu sebelum ke lokasi terimakasih"/>
    <s v="FCC"/>
    <s v="15-10-2026 15:25:33"/>
    <d v="2026-10-16T15:00:00"/>
    <m/>
    <s v="SURVEY_NEW_MANJA"/>
    <s v="AJIBARANG"/>
    <s v="NO ADDON"/>
    <m/>
    <s v="MIE - SEND SURVEY"/>
    <s v="HSI Bisnis Promo Hari Pelanggan Nasional PSB 70% - 150 Mbps"/>
    <s v="INDIBIZ"/>
    <m/>
    <m/>
    <d v="2026-10-16T15:00:00"/>
    <s v="2026-10-16 15:00:00 | Jam pemasangan : 08.00 - 12.00 Waktu pemasangan : 15 oktober 2026 Info Tambahan : Hubungi pelanggan dulu sebelum ke lokasi terimakasih"/>
    <m/>
    <m/>
    <m/>
    <e v="#NUM!"/>
    <e v="#NUM!"/>
    <x v="1"/>
    <x v="7"/>
  </r>
  <r>
    <n v="982"/>
    <n v="1002621493"/>
    <n v="3"/>
    <x v="2"/>
    <n v="4"/>
    <s v="PURWOKERTO"/>
    <s v="PURWOKERTO"/>
    <s v="PWT"/>
    <s v="REG"/>
    <s v="AO"/>
    <s v="NEW SALES"/>
    <s v="1P INET"/>
    <s v="Completed (PS)"/>
    <s v="RBS-Regional 3"/>
    <d v="2026-10-04T16:52:34"/>
    <d v="2026-10-05T13:18:34"/>
    <n v="69403976"/>
    <m/>
    <n v="146303629404"/>
    <s v="SAFE BAKERY"/>
    <s v="ODP-PWT-FAY/109"/>
    <s v="WO065719670"/>
    <m/>
    <m/>
    <m/>
    <n v="109.251953"/>
    <n v="-7.4038040000000001"/>
    <s v="|MN02701|MYIA-041447247225/POI/Muhammad habib azis /081511312217/bakerysafe411@gmail.com"/>
    <s v="MYIB_ASSISTANT"/>
    <m/>
    <m/>
    <m/>
    <m/>
    <m/>
    <m/>
    <m/>
    <m/>
    <s v="Management Janji"/>
    <s v="2026-10-05 15:00:00 | Tanggal Pemasangan : 05 Oktober 2026 Jam Pemasangan : 08:00 15:00 Info Tambahan : Hubungi pelanggan dulu sebelum ke lokasi terimakasih"/>
    <s v="FCC"/>
    <d v="2026-04-10T16:55:40"/>
    <d v="2026-10-05T15:00:00"/>
    <m/>
    <s v="PS"/>
    <s v="X"/>
    <s v="NO ADDON"/>
    <n v="20261005"/>
    <s v="Completed"/>
    <s v="HSI Bisnis Basic Promo Hari Pelanggan Nasional PSB 70% - 50 Mbps"/>
    <s v="INDIBIZ"/>
    <m/>
    <m/>
    <d v="2026-10-05T15:00:00"/>
    <s v="2026-10-05 15:00:00 | Tanggal Pemasangan : 05 Oktober 2026 Jam Pemasangan : 08:00 15:00 Info Tambahan : Hubungi pelanggan dulu sebelum ke lokasi terimakasih"/>
    <n v="2026"/>
    <n v="10"/>
    <n v="5"/>
    <d v="2026-10-05T00:00:00"/>
    <n v="-0.625"/>
    <x v="0"/>
    <x v="7"/>
  </r>
  <r>
    <n v="983"/>
    <n v="1002622603"/>
    <n v="3"/>
    <x v="2"/>
    <n v="4"/>
    <s v="PURWOKERTO"/>
    <s v="PURWOKERTO"/>
    <s v="PWT"/>
    <s v="REG"/>
    <s v="AO"/>
    <s v="NEW SALES"/>
    <m/>
    <s v="Completed (PS)"/>
    <s v="RBS-Regional 3"/>
    <d v="2026-10-05T14:16:07"/>
    <d v="2026-10-06T13:51:09"/>
    <n v="69404398"/>
    <m/>
    <n v="146303629414"/>
    <s v="TOYO HOTEL"/>
    <s v="ODP-PWT-FEF/002"/>
    <s v="WO065803356"/>
    <m/>
    <m/>
    <m/>
    <n v="109.2297633"/>
    <n v="-7.4354452000000002"/>
    <s v="PSB;MN02713;TOYO HOTEL;081267569533;PSB HSI BISNIS 150MBPS REGULER;rahmat.d4445@gmail.com;PAK RAHMAT;-7.43562963961115, 109.2293290496296"/>
    <s v="MYDIGIBIZPARTNER"/>
    <m/>
    <m/>
    <m/>
    <m/>
    <m/>
    <m/>
    <m/>
    <m/>
    <s v="Management Janji"/>
    <s v="2026-10-06 15:00:00|Jam Pemasangan : 08:00 - 12.00 Tanggal Pemasangan : SELASA 06 OKTOBER 2026 Info Tambahan : Hubungi pelanggan sebelum datang ke lokasi|40981184|MYDITA"/>
    <s v="FCC"/>
    <d v="2026-05-10T14:25:44"/>
    <d v="2026-10-06T15:00:00"/>
    <m/>
    <s v="PS"/>
    <s v="X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15:00:00"/>
    <s v="2026-10-06 15:00:00|Jam Pemasangan : 08:00 - 12.00 Tanggal Pemasangan : SELASA 06 OKTOBER 2026 Info Tambahan : Hubungi pelanggan sebelum datang ke lokasi|40981184|MYDITA"/>
    <n v="2026"/>
    <n v="10"/>
    <n v="6"/>
    <d v="2026-10-06T00:00:00"/>
    <n v="-0.625"/>
    <x v="0"/>
    <x v="7"/>
  </r>
  <r>
    <n v="984"/>
    <n v="1002622447"/>
    <n v="3"/>
    <x v="2"/>
    <n v="4"/>
    <s v="PURWOKERTO"/>
    <s v="PURWOKERTO"/>
    <s v="PWT"/>
    <s v="REG"/>
    <s v="AO"/>
    <s v="NEW SALES"/>
    <m/>
    <s v="Completed (PS)"/>
    <s v="RBS-Regional 3"/>
    <d v="2026-10-05T13:33:11"/>
    <d v="2026-10-05T15:38:13"/>
    <n v="69402655"/>
    <m/>
    <n v="146303629411"/>
    <s v="PT. Karya Asta Sedana"/>
    <s v="ODP-PWT-FAH/050"/>
    <s v="WO065773430"/>
    <m/>
    <m/>
    <m/>
    <n v="109.21751690000001"/>
    <n v="-7.4438532000000004"/>
    <s v="|MB00449|MYIA-024919532417/POI/bapak/085212553798/sutra.rizyan@kas.co.id"/>
    <s v="Sales Profesional"/>
    <m/>
    <m/>
    <m/>
    <m/>
    <m/>
    <m/>
    <m/>
    <m/>
    <s v="Management Janji"/>
    <s v="2026-10-02 15:00:00 | Tgl pemasangan : 2 Oktober 2026  Jam pemasangan : pagi siang  Info Tambahan : Hubungi pelanggan dulu sebelum ke lokasi  terimakasih   "/>
    <s v="FCC"/>
    <d v="2026-05-10T13:40:15"/>
    <m/>
    <m/>
    <s v="PS"/>
    <s v="X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2 15:00:00 | Tgl pemasangan : 2 Oktober 2026  Jam pemasangan : pagi siang  Info Tambahan : Hubungi pelanggan dulu sebelum ke lokasi  terimakasih   "/>
    <n v="2026"/>
    <n v="10"/>
    <n v="5"/>
    <d v="2026-10-05T00:00:00"/>
    <n v="-0.29166666666424135"/>
    <x v="0"/>
    <x v="7"/>
  </r>
  <r>
    <n v="985"/>
    <n v="1002622030"/>
    <n v="3"/>
    <x v="2"/>
    <n v="4"/>
    <s v="PURWOKERTO"/>
    <s v="PURWOKERTO"/>
    <s v="PWT"/>
    <s v="REG"/>
    <s v="AO"/>
    <s v="NEW SALES"/>
    <m/>
    <s v="Completed (PS)"/>
    <s v="RBS-Regional 3"/>
    <d v="2026-10-05T10:50:45"/>
    <d v="2026-10-05T16:14:28"/>
    <n v="69404191"/>
    <m/>
    <n v="146303629398"/>
    <s v="PT SUMBER HIDUP SEHAT/VIVA APOTEK BANYUMAS"/>
    <s v="ODP-PWT-FBH/137"/>
    <s v="WO065758357"/>
    <m/>
    <m/>
    <m/>
    <n v="109.22663990642801"/>
    <n v="-7.3957968976691397"/>
    <s v="AMRBS;405075;REG3;KATATA VEKANIDYA;082225049060;CP.Vindya Rustama Wardhana;081327371234;PAKET 50MBPS ABN 355.000;PT SUMBER HIDUP SEHAT/VIVA APOTEK BANYUMAS;Pemasangan untuk rumah IT"/>
    <s v="Account Manager"/>
    <m/>
    <m/>
    <m/>
    <m/>
    <m/>
    <m/>
    <m/>
    <m/>
    <s v="Management Janji"/>
    <s v="2026-10-06 08:00:00|Tanggal Pemasangan : 06 Oktober 2026 Jam Pemasangan : 08:00 15:00 Info Tambahan : Hubungi pelanggan dulu sebelum ke lokasi terimakasih|40961370|MYDITA"/>
    <s v="FCC"/>
    <d v="2026-05-10T11:40:04"/>
    <d v="2026-10-06T08:00:00"/>
    <m/>
    <s v="PS"/>
    <s v="X"/>
    <s v="NO ADDON"/>
    <n v="202610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6T08:00:00"/>
    <s v="2026-10-06 08:00:00|Tanggal Pemasangan : 06 Oktober 2026 Jam Pemasangan : 08:00 15:00 Info Tambahan : Hubungi pelanggan dulu sebelum ke lokasi terimakasih|40961370|MYDITA"/>
    <n v="2026"/>
    <n v="10"/>
    <n v="5"/>
    <d v="2026-10-05T00:00:00"/>
    <n v="-1.3333333333357587"/>
    <x v="0"/>
    <x v="7"/>
  </r>
  <r>
    <n v="986"/>
    <n v="1002621669"/>
    <n v="3"/>
    <x v="2"/>
    <n v="4"/>
    <s v="PURWOKERTO"/>
    <s v="PURWOKERTO"/>
    <s v="PWT"/>
    <s v="REG"/>
    <s v="AO"/>
    <s v="NEW SALES"/>
    <s v="1P INET"/>
    <s v="Completed (PS)"/>
    <s v="RBS-Regional 3"/>
    <d v="2026-10-05T09:02:44"/>
    <d v="2026-10-06T12:51:05"/>
    <n v="69404069"/>
    <m/>
    <n v="146303629397"/>
    <s v="Inter Aplikasi Helens Purwokerto"/>
    <s v="ODP-PWT-FBE/048 FBE/D04/048.01"/>
    <s v="WO065739224"/>
    <m/>
    <m/>
    <m/>
    <n v="109.243445880759"/>
    <n v="-7.43491500974734"/>
    <s v="|MB00449|MYIA-045528304682/POI/bapak/085155224905/witria@interapps.id"/>
    <s v="MYIB_ASSISTANT"/>
    <m/>
    <m/>
    <m/>
    <m/>
    <m/>
    <m/>
    <m/>
    <m/>
    <s v="Management Janji"/>
    <s v="2026-10-06 08:00:00 | No HP : 085155224905 No Alt : - M Janji : 06 Oktober 2026 Jam Pasang : Pagi / Siang Note : hubungi pelanggan jika ingin kelokasi "/>
    <s v="FCC"/>
    <d v="2026-05-10T09:25:13"/>
    <d v="2026-10-06T08:00:00"/>
    <m/>
    <s v="PS"/>
    <s v="X"/>
    <s v="NO ADDON"/>
    <n v="20261006"/>
    <s v="Completed"/>
    <s v="HSI Bisnis Promo Hari Pelanggan Nasional PSB 70% - 300 Mbps"/>
    <s v="INDIBIZ"/>
    <m/>
    <m/>
    <d v="2026-10-06T08:00:00"/>
    <s v="2026-10-06 08:00:00 | No HP : 085155224905 No Alt : - M Janji : 06 Oktober 2026 Jam Pasang : Pagi / Siang Note : hubungi pelanggan jika ingin kelokasi "/>
    <n v="2026"/>
    <n v="10"/>
    <n v="6"/>
    <d v="2026-10-06T00:00:00"/>
    <n v="-0.33333333333575865"/>
    <x v="0"/>
    <x v="7"/>
  </r>
  <r>
    <n v="987"/>
    <n v="1002624645"/>
    <n v="3"/>
    <x v="2"/>
    <n v="4"/>
    <s v="PURWOKERTO"/>
    <s v="PURWOKERTO"/>
    <s v="PWT"/>
    <s v="REG"/>
    <s v="AO"/>
    <s v="NEW SALES"/>
    <s v="1P INET"/>
    <s v="Completed (PS)"/>
    <s v="RBS-Regional 3"/>
    <d v="2026-10-06T14:52:35"/>
    <d v="2026-10-07T11:53:20"/>
    <n v="69405199"/>
    <m/>
    <n v="146303629437"/>
    <s v="PEMERINTAH KELURAHAN PABUWARAN"/>
    <s v="ODP-PWT-FAQ/048"/>
    <s v="WO065867214"/>
    <m/>
    <m/>
    <m/>
    <n v="109.2445608"/>
    <n v="-7.3938115"/>
    <s v="|MC00213|MYIA-018412143802/POI/WINARNI/085865840531/kel.pabuwaran@gmail.com"/>
    <s v="MYIB_ASSISTANT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4:55:39"/>
    <d v="2026-10-07T11:00:00"/>
    <m/>
    <s v="PS"/>
    <s v="X"/>
    <s v="NO ADDON"/>
    <n v="20261007"/>
    <s v="Completed"/>
    <s v="HSI Bisnis Basic Promo Hari Pelanggan Nasional PSB 70% - 100 Mbps Dual Band"/>
    <s v="INDIBIZ"/>
    <m/>
    <m/>
    <d v="2026-10-07T11:00:00"/>
    <s v="2026-10-07 11:00:00 | Tanggal pemasangan : 07 OKTOBER 2026 Jam pemasangan : pagi/siang Info Tambahan : Hubungi pelanggan dulu sebelum ke lokasi terima kasih"/>
    <n v="2026"/>
    <n v="10"/>
    <n v="7"/>
    <d v="2026-10-07T00:00:00"/>
    <n v="-0.45833333333575865"/>
    <x v="0"/>
    <x v="7"/>
  </r>
  <r>
    <n v="988"/>
    <n v="1002624799"/>
    <n v="3"/>
    <x v="2"/>
    <n v="4"/>
    <s v="PURWOKERTO"/>
    <s v="PURWOKERTO"/>
    <s v="PWT"/>
    <s v="REG"/>
    <s v="AO"/>
    <s v="NEW SALES"/>
    <m/>
    <s v="Completed (PS)"/>
    <s v="RBS-Regional 3"/>
    <d v="2026-10-06T15:36:40"/>
    <d v="2026-10-10T16:37:18"/>
    <n v="69405243"/>
    <m/>
    <n v="146303629433"/>
    <s v="PLANET SHOES"/>
    <s v="ODP-PWT-FN/048"/>
    <s v="WO066088554"/>
    <m/>
    <m/>
    <m/>
    <n v="109.242863792272"/>
    <n v="-7.4168605733043496"/>
    <s v="PSB;MN02713;PLANET SHOES;089601012313;PSB HSI BISNIS 75MBPS PROMO;planetshoes151@gmail.com;FATHUL NURUL HUDA;-7.4168024954789935, 109.24296426788062"/>
    <s v="MYDIGIBIZPARTNER"/>
    <m/>
    <m/>
    <m/>
    <m/>
    <m/>
    <m/>
    <m/>
    <m/>
    <s v="Management Janji"/>
    <s v="2026-10-12 08:00:00|Nama PIC : PLANET SHOES No HP : 089601012313 No Alt : - M Janji : sabtu 10 oktober  2026 Jam Pasang : Pagi / Siang Note : hubungi pelanggan jika ingin ke lokasi, terima kasih. |40951377|MYDITA"/>
    <s v="FCC"/>
    <d v="2026-06-10T15:40:35"/>
    <d v="2026-10-12T08:00:00"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2T08:00:00"/>
    <s v="2026-10-12 08:00:00|Nama PIC : PLANET SHOES No HP : 089601012313 No Alt : - M Janji : sabtu 10 oktober  2026 Jam Pasang : Pagi / Siang Note : hubungi pelanggan jika ingin ke lokasi, terima kasih. |40951377|MYDITA"/>
    <n v="2026"/>
    <n v="10"/>
    <n v="10"/>
    <d v="2026-10-10T00:00:00"/>
    <n v="-2.3333333333357587"/>
    <x v="0"/>
    <x v="7"/>
  </r>
  <r>
    <n v="989"/>
    <n v="1002626258"/>
    <n v="3"/>
    <x v="2"/>
    <n v="4"/>
    <s v="PURWOKERTO"/>
    <s v="PURWOKERTO"/>
    <s v="PWT"/>
    <s v="REG"/>
    <s v="AO"/>
    <s v="NEW SALES"/>
    <s v="2P INET + VOICE"/>
    <s v="Completed (PS)"/>
    <s v="RBS-Regional 3"/>
    <d v="2026-10-07T13:59:41"/>
    <d v="2026-10-08T13:03:57"/>
    <n v="69405884"/>
    <n v="2815103618"/>
    <n v="146303629075"/>
    <s v="PCN MR DIY XBYM"/>
    <s v="ODP-PWT-FAY/106"/>
    <s v="WO065938859"/>
    <m/>
    <m/>
    <m/>
    <n v="109.245133"/>
    <n v="-7.3998160000000004"/>
    <s v="|MN02587|MYIA-051259538678/POI/Rizky Nanda/081917636163/diy.xbym@panducitiakses.com"/>
    <s v="MYIB_ASSISTANT"/>
    <m/>
    <m/>
    <m/>
    <m/>
    <m/>
    <m/>
    <m/>
    <m/>
    <s v="Management Janji"/>
    <s v="2026-10-08 11:00:00 |  M Janji : (08/10/2026) jam Pasang : 09:00 Note : hubungi pelanggan jika ingin kelokasi  "/>
    <s v="FCC"/>
    <d v="2026-07-10T14:10:33"/>
    <d v="2026-10-08T11:00:00"/>
    <m/>
    <s v="PS"/>
    <s v="X"/>
    <s v="NO ADDON"/>
    <n v="20261008"/>
    <s v="Completed"/>
    <s v="HSI Bisnis Basic Bundling Phone PSB 70% - Free 800 Menit - 50 Mbps"/>
    <s v="INDIBIZ"/>
    <m/>
    <m/>
    <d v="2026-10-08T11:00:00"/>
    <s v="2026-10-08 11:00:00 |  M Janji : (08/10/2026) jam Pasang : 09:00 Note : hubungi pelanggan jika ingin kelokasi  "/>
    <n v="2026"/>
    <n v="10"/>
    <n v="8"/>
    <d v="2026-10-08T00:00:00"/>
    <n v="-0.45833333333575865"/>
    <x v="0"/>
    <x v="7"/>
  </r>
  <r>
    <n v="990"/>
    <n v="1002627617"/>
    <n v="3"/>
    <x v="2"/>
    <n v="4"/>
    <s v="PURWOKERTO"/>
    <s v="PURWOKERTO"/>
    <s v="PWT"/>
    <s v="REG"/>
    <s v="AO"/>
    <s v="NEW SALES"/>
    <m/>
    <s v="Completed (PS)"/>
    <s v="RBS-Regional 3"/>
    <d v="2026-10-08T12:55:52"/>
    <d v="2026-10-08T13:53:03"/>
    <n v="69405575"/>
    <m/>
    <n v="146303629461"/>
    <s v="safe bakery"/>
    <s v="ODP-PWT-FDD/138"/>
    <s v="WO066009727"/>
    <m/>
    <m/>
    <m/>
    <n v="109.217547080304"/>
    <n v="-7.4223293802925001"/>
    <s v="|MN02701|MYIA-049345387190/POI/Heri Setiawan /081385717451/hherisetiawan23@gmail.com"/>
    <s v="Sales Profesional"/>
    <m/>
    <m/>
    <m/>
    <m/>
    <m/>
    <m/>
    <m/>
    <m/>
    <s v="Management Janji"/>
    <s v="2026-10-08 08:00:00 | Nama :BAPA HERI  No HP :081385717451  No Alternatif :  M Janji : 08/10/2026  Jam Pasang : Pagi  NoteÃ‚Â :  Hubungi terlebih dahulu sebelum ke lokasi"/>
    <s v="FCC"/>
    <d v="2026-08-10T13:40:32"/>
    <m/>
    <m/>
    <s v="PS"/>
    <s v="X"/>
    <s v="NO ADDON"/>
    <n v="20261008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10-08T07:00:00"/>
    <s v="2026-10-08 08:00:00 | Nama :BAPA HERI  No HP :081385717451  No Alternatif :  M Janji : 08/10/2026  Jam Pasang : Pagi  NoteÃ‚Â :  Hubungi terlebih dahulu sebelum ke lokasi"/>
    <n v="2026"/>
    <n v="10"/>
    <n v="8"/>
    <d v="2026-10-08T00:00:00"/>
    <n v="-0.29166666666424135"/>
    <x v="0"/>
    <x v="7"/>
  </r>
  <r>
    <n v="991"/>
    <n v="1002629668"/>
    <n v="3"/>
    <x v="2"/>
    <n v="4"/>
    <s v="PURWOKERTO"/>
    <s v="PURWOKERTO"/>
    <s v="PWT"/>
    <s v="REG"/>
    <s v="AO"/>
    <s v="NEW SALES"/>
    <m/>
    <s v="Completed (PS)"/>
    <s v="RBS-Regional 3"/>
    <d v="2026-10-09T13:22:09"/>
    <d v="2026-10-09T15:11:06"/>
    <n v="69406535"/>
    <m/>
    <n v="146303629473"/>
    <s v="PT LKM BKD PURWOKERTO CAB PASIR WETAN"/>
    <s v="ODP-PWT-FAP/054"/>
    <s v="WO066087933"/>
    <m/>
    <m/>
    <m/>
    <n v="109.20679130000001"/>
    <n v="-7.4111313000000001"/>
    <s v="|MC00213|MYIA-072513639622/POI/KUSMORO/085742469814/lkmbkdpurwokerto@gmail.com"/>
    <s v="Sales Profesional"/>
    <m/>
    <m/>
    <m/>
    <m/>
    <m/>
    <m/>
    <m/>
    <m/>
    <s v="Management Janji"/>
    <s v="2026-10-09 11:00:00 | Nama PIC : Kusmoro  No HP : 085742469814  Alt :   M Janji : 09/10/2026  Jam Pasang : 08.00  - 13:00   NoteÃ‚Â :  hubungi terlebih dahulu sebelum ke lokasi, terima kasih."/>
    <s v="FCC"/>
    <d v="2026-09-10T13:25:42"/>
    <m/>
    <m/>
    <s v="PS"/>
    <s v="X"/>
    <s v="NO ADDON"/>
    <n v="20261009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9T07:00:00"/>
    <s v="2026-10-09 11:00:00 | Nama PIC : Kusmoro  No HP : 085742469814  Alt :   M Janji : 09/10/2026  Jam Pasang : 08.00  - 13:00   NoteÃ‚Â :  hubungi terlebih dahulu sebelum ke lokasi, terima kasih."/>
    <n v="2026"/>
    <n v="10"/>
    <n v="9"/>
    <d v="2026-10-09T00:00:00"/>
    <n v="-0.29166666666424135"/>
    <x v="0"/>
    <x v="7"/>
  </r>
  <r>
    <n v="992"/>
    <n v="1002631686"/>
    <n v="3"/>
    <x v="2"/>
    <n v="4"/>
    <s v="PURWOKERTO"/>
    <s v="PURWOKERTO"/>
    <s v="PWT"/>
    <s v="REG"/>
    <s v="AO"/>
    <s v="NEW SALES"/>
    <s v="1P INET"/>
    <s v="Completed (PS)"/>
    <s v="RBS-Regional 3"/>
    <d v="2026-10-11T15:41:35"/>
    <d v="2026-10-12T11:05:44"/>
    <n v="69408219"/>
    <m/>
    <n v="146303629488"/>
    <s v="CV ANGKASA RAYA PURWOKERTO"/>
    <s v="ODP-PWT-FBJ/008 FBJ/D02/008.01"/>
    <s v="WO066209936"/>
    <m/>
    <m/>
    <m/>
    <n v="109.258487"/>
    <n v="-7.3952640000000001"/>
    <s v="|MC00213|MYIA-050577927704/POI/AGUNG PURNOMO/085724125932/babaagung77@gmail.com"/>
    <s v="MYIB_ASSISTANT"/>
    <m/>
    <m/>
    <m/>
    <m/>
    <m/>
    <m/>
    <m/>
    <m/>
    <s v="Management Janji"/>
    <s v="2026-10-12 15:00:00 | Nama PIC : BAPAK AGUNG No HP : 085724125932 Alt :  M Janji : (SENIN/12/OKTOBER/2026) jam Pasang : 09:00 Note : hubungi pelanggan jika ingin kelokasi"/>
    <s v="FCC"/>
    <d v="2026-11-10T15:55:33"/>
    <d v="2026-10-12T15:00:00"/>
    <m/>
    <s v="PS"/>
    <s v="X"/>
    <s v="NO ADDON"/>
    <n v="20261012"/>
    <s v="Completed"/>
    <s v="HSI Bisnis Basic Promo Hari Pelanggan Nasional PSB 70% - 50 Mbps"/>
    <s v="INDIBIZ"/>
    <m/>
    <m/>
    <d v="2026-10-12T15:00:00"/>
    <s v="2026-10-12 15:00:00 | Nama PIC : BAPAK AGUNG No HP : 085724125932 Alt :  M Janji : (SENIN/12/OKTOBER/2026) jam Pasang : 09:00 Note : hubungi pelanggan jika ingin kelokasi"/>
    <n v="2026"/>
    <n v="10"/>
    <n v="12"/>
    <d v="2026-10-12T00:00:00"/>
    <n v="-0.625"/>
    <x v="0"/>
    <x v="7"/>
  </r>
  <r>
    <n v="993"/>
    <n v="1002634996"/>
    <n v="3"/>
    <x v="2"/>
    <n v="4"/>
    <s v="PURWOKERTO"/>
    <s v="PURWOKERTO"/>
    <s v="PWT"/>
    <s v="REG"/>
    <s v="AO"/>
    <s v="NEW SALES"/>
    <s v="1P INET"/>
    <s v="Completed (PS)"/>
    <s v="RBS-Regional 3"/>
    <d v="2026-10-13T13:23:39"/>
    <d v="2026-10-14T13:53:01"/>
    <n v="69409391"/>
    <m/>
    <n v="146303629527"/>
    <s v="SD NEGERI 1 PASIR KIDUL"/>
    <s v="ODP-PWT-FAP/052 FAP/D03/052.01"/>
    <s v="WO066332258"/>
    <m/>
    <m/>
    <m/>
    <n v="109.20625607654701"/>
    <n v="-7.41624291557362"/>
    <s v="|MC00213|MYIA-027784567172/POI/HARI SUDARTO/081325119947/cicimelawati95@guru.sd.belajar.id"/>
    <s v="MYIB_ASSISTANT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3:25:28"/>
    <d v="2026-10-14T11:00:00"/>
    <m/>
    <s v="PS"/>
    <s v="X"/>
    <s v="NO ADDON"/>
    <n v="20261014"/>
    <s v="Completed"/>
    <s v="HSI Bisnis Basic Promo Hari Pelanggan Nasional PSB 70% - 75 Mbps"/>
    <s v="INDIBIZ"/>
    <m/>
    <m/>
    <d v="2026-10-14T11:00:00"/>
    <s v="2026-10-14 11:00:00 | Tanggal pemasangan : 14 OKTOBER 2026 Jam pemasangan : pagi/siang Info Tambahan : Hubungi pelanggan dulu sebelum ke lokasi terima kasih"/>
    <n v="2026"/>
    <n v="10"/>
    <n v="14"/>
    <d v="2026-10-14T00:00:00"/>
    <n v="-0.45833333333575865"/>
    <x v="0"/>
    <x v="7"/>
  </r>
  <r>
    <n v="994"/>
    <n v="1002636511"/>
    <n v="3"/>
    <x v="2"/>
    <n v="4"/>
    <s v="PURWOKERTO"/>
    <s v="PURWOKERTO"/>
    <s v="PWT"/>
    <s v="REG"/>
    <s v="AO"/>
    <s v="NEW SALES"/>
    <s v="1P INET"/>
    <s v="Completed (PS)"/>
    <s v="RBS-Regional 3"/>
    <d v="2026-10-14T11:28:35"/>
    <d v="2026-10-15T15:19:42"/>
    <n v="69409999"/>
    <m/>
    <n v="146303629537"/>
    <s v="MASJID JENDERAL BESAR SOEDIRMAN PURWOKERTO"/>
    <s v="ODP-PWT-FL/071 FL/D05/071.01"/>
    <s v="WO066392692"/>
    <m/>
    <m/>
    <m/>
    <n v="109.23445100000001"/>
    <n v="-7.4208290000000003"/>
    <s v="|MC00213|MYIA-027323568026/POI/DENI USMANTO/081326124747/aleshaputi@gmail.com"/>
    <s v="MYIB_ASSISTANT"/>
    <m/>
    <m/>
    <m/>
    <m/>
    <m/>
    <m/>
    <m/>
    <m/>
    <s v="Management Janji"/>
    <s v="2026-10-15 08:00:00 | Tanggal: 15/10/2026 Jam Pasang: 08.00 - 12.00 Note: Hubungi sebelum ke lokasi, terimakasih.  "/>
    <s v="FCC"/>
    <s v="14-10-2026 11:39:56"/>
    <d v="2026-10-15T08:00:00"/>
    <m/>
    <s v="PS"/>
    <s v="X"/>
    <s v="NO ADDON"/>
    <n v="20261015"/>
    <s v="Completed"/>
    <s v="HSI Bisnis Promo Hari Pelanggan Nasional PSB 70% - 50 Mbps"/>
    <s v="INDIBIZ"/>
    <m/>
    <m/>
    <d v="2026-10-15T08:00:00"/>
    <s v="2026-10-15 08:00:00 | Tanggal: 15/10/2026 Jam Pasang: 08.00 - 12.00 Note: Hubungi sebelum ke lokasi, terimakasih.  "/>
    <n v="2026"/>
    <n v="10"/>
    <n v="15"/>
    <d v="2026-10-15T00:00:00"/>
    <n v="-0.33333333333575865"/>
    <x v="0"/>
    <x v="7"/>
  </r>
  <r>
    <n v="995"/>
    <n v="1002638059"/>
    <n v="3"/>
    <x v="2"/>
    <n v="4"/>
    <s v="PURWOKERTO"/>
    <s v="PURWOKERTO"/>
    <s v="PWT"/>
    <s v="REG"/>
    <s v="AO"/>
    <s v="NEW SALES"/>
    <m/>
    <s v="Completed (PS)"/>
    <s v="RBS-Regional 3"/>
    <d v="2026-10-15T10:42:40"/>
    <d v="2026-10-15T16:39:22"/>
    <n v="69409749"/>
    <m/>
    <n v="146303629541"/>
    <s v="MI MAARIF NU 01 PANGEBATAN"/>
    <s v="ODP-PWT-FBA/058"/>
    <s v="WO066459681"/>
    <m/>
    <m/>
    <m/>
    <n v="109.20469356"/>
    <n v="-7.4351359529999996"/>
    <s v="|MC00213|MYIA-010501643593/POI/RINA WULANDARI/081391281305/mimapangebatan@gmail.com"/>
    <s v="Sales Profesional"/>
    <m/>
    <m/>
    <m/>
    <m/>
    <m/>
    <m/>
    <m/>
    <m/>
    <s v="Management Janji"/>
    <s v="2026-10-15 08:00:00 | Nama PIC : ibu rina  No HP :  081391281305  Alt :   M Janji : (KAMIS/15/OKTOBER/2026)  jam Pasang : 09:00  Note : hubungi pelanggan jika ingin kelokasi"/>
    <s v="FCC"/>
    <s v="15-10-2026 10:55:03"/>
    <m/>
    <m/>
    <s v="PS"/>
    <s v="X"/>
    <s v="NO ADDON"/>
    <n v="20261015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10-15T07:00:00"/>
    <s v="2026-10-15 08:00:00 | Nama PIC : ibu rina  No HP :  081391281305  Alt :   M Janji : (KAMIS/15/OKTOBER/2026)  jam Pasang : 09:00  Note : hubungi pelanggan jika ingin kelokasi"/>
    <n v="2026"/>
    <n v="10"/>
    <n v="15"/>
    <d v="2026-10-15T00:00:00"/>
    <n v="-0.29166666666424135"/>
    <x v="0"/>
    <x v="7"/>
  </r>
  <r>
    <n v="996"/>
    <n v="1002618750"/>
    <n v="3"/>
    <x v="2"/>
    <n v="4"/>
    <s v="PURWOKERTO"/>
    <s v="PURWOKERTO"/>
    <s v="PWT"/>
    <s v="REG"/>
    <s v="AO"/>
    <s v="NEW SALES"/>
    <s v="1P INET"/>
    <s v="102 | FOLLOW UP COMPLETED"/>
    <s v="RBS-Regional 3"/>
    <d v="2026-10-01T17:40:40"/>
    <d v="2026-10-05T13:33:11"/>
    <n v="69402655"/>
    <m/>
    <n v="146303629359"/>
    <s v="PT. Karya Asta Sedana"/>
    <s v="ODP-PWT-FAH/125 FAH/D05/125.01"/>
    <s v="WO065522871"/>
    <m/>
    <m/>
    <m/>
    <n v="109.21708700000001"/>
    <n v="-7.4436650000000002"/>
    <s v="|MB00449|MYIA-024919532417/POI/bapak/085212553798/sutra.rizyan@kas.co.id"/>
    <s v="MYIB_ASSISTANT"/>
    <m/>
    <m/>
    <m/>
    <m/>
    <m/>
    <m/>
    <m/>
    <m/>
    <s v="Management Janji"/>
    <s v="2026-10-02 15:00:00 | Tgl pemasangan : 2 Oktober 2026 Jam pemasangan : pagi siang Info Tambahan : Hubungi pelanggan dulu sebelum ke lokasi terimakasih  "/>
    <s v="FCC"/>
    <d v="2026-01-10T17:55:32"/>
    <d v="2026-10-02T15:00:00"/>
    <s v="Kendala Teknik"/>
    <s v="REVOKE"/>
    <s v="X"/>
    <s v="NO ADDON"/>
    <m/>
    <s v="Follow Up Revoke Completed, New Order ID : SC1002622447"/>
    <s v="HSI Bisnis Promo Hari Pelanggan Nasional PSB 70% - 50 Mbps"/>
    <s v="INDIBIZ"/>
    <m/>
    <m/>
    <d v="2026-10-02T15:00:00"/>
    <s v="2026-10-02 15:00:00 | Tgl pemasangan : 2 Oktober 2026 Jam pemasangan : pagi siang Info Tambahan : Hubungi pelanggan dulu sebelum ke lokasi terimakasih  "/>
    <m/>
    <m/>
    <m/>
    <e v="#NUM!"/>
    <e v="#NUM!"/>
    <x v="1"/>
    <x v="7"/>
  </r>
  <r>
    <n v="997"/>
    <n v="1002617282"/>
    <n v="3"/>
    <x v="2"/>
    <n v="4"/>
    <s v="PURWOKERTO"/>
    <s v="PURWOKERTO"/>
    <s v="PWT"/>
    <s v="REG"/>
    <s v="AO"/>
    <s v="NEW SALES"/>
    <m/>
    <s v="102 | FOLLOW UP COMPLETED"/>
    <s v="RBS-Regional 3"/>
    <d v="2026-10-01T10:18:08"/>
    <d v="2026-10-03T13:21:07"/>
    <n v="69402155"/>
    <m/>
    <n v="146303629342"/>
    <s v="PT SUMBER HIDUP SEHAT/VIVA APOTEK BANYUMAS"/>
    <s v="ODP-PWT-FBH/135"/>
    <s v="WO065502205"/>
    <m/>
    <m/>
    <m/>
    <n v="109.226715564496"/>
    <n v="-7.3960277174201998"/>
    <s v="AMRBS;405075;REG3;KATATA VEKANIDYA;082225049060;CP.Vindya Rustama Wardhana;081327371234;PAKET 50MBPS ABN 355.000;PT SUMBER HIDUP SEHAT/VIVA APOTEK BANYUMAS;Pemasangan untuk rumah IT"/>
    <s v="Account Manager"/>
    <m/>
    <m/>
    <m/>
    <m/>
    <m/>
    <m/>
    <m/>
    <m/>
    <s v="Management Janji"/>
    <s v="2026-10-03 08:00:00|M Janji :  02 Okt  2026 Jam Pasang : Pagi / Siang Note : hubungi pelanggan jika ingin kelokasi |40981182|MYDITA"/>
    <s v="FCC"/>
    <d v="2026-01-10T10:25:19"/>
    <d v="2026-10-03T08:00:00"/>
    <s v="Kendala Lainnya"/>
    <s v="REVOKE"/>
    <s v="X"/>
    <s v="NO ADDON"/>
    <m/>
    <s v="Follow Up Revoke Completed, New Order ID : SC1002620985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3T08:00:00"/>
    <s v="2026-10-03 08:00:00|M Janji :  02 Okt  2026 Jam Pasang : Pagi / Siang Note : hubungi pelanggan jika ingin kelokasi |40981182|MYDITA"/>
    <m/>
    <m/>
    <m/>
    <e v="#NUM!"/>
    <e v="#NUM!"/>
    <x v="1"/>
    <x v="7"/>
  </r>
  <r>
    <n v="998"/>
    <n v="1002625623"/>
    <n v="3"/>
    <x v="2"/>
    <n v="4"/>
    <s v="PURWOKERTO"/>
    <s v="PURWOKERTO"/>
    <s v="PWT"/>
    <s v="REG"/>
    <s v="AO"/>
    <s v="NEW SALES"/>
    <s v="1P INET"/>
    <s v="102 | FOLLOW UP COMPLETED"/>
    <s v="RBS-Regional 3"/>
    <d v="2026-10-07T10:28:36"/>
    <d v="2026-10-08T12:55:52"/>
    <n v="69405575"/>
    <m/>
    <n v="146303629066"/>
    <s v="safe bakery"/>
    <s v="ODP-PWT-FDD/137 FDD/D10/137.01"/>
    <s v="WO065914169"/>
    <m/>
    <m/>
    <m/>
    <n v="109.21749"/>
    <n v="-7.4219889999999999"/>
    <s v="|MN02701|MYIA-049345387190/POI/Heri Setiawan /081385717451/hherisetiawan23@gmail.com"/>
    <s v="MYIB_ASSISTANT"/>
    <m/>
    <m/>
    <m/>
    <m/>
    <m/>
    <m/>
    <m/>
    <m/>
    <s v="Management Janji"/>
    <s v="2026-10-08 08:00:00 | Nama :BAPA HERI No HP :081385717451 No Alternatif : M Janji : 08/10/2026 Jam Pasang : Pagi NoteÃ‚Â :  Hubungi terlebih dahulu sebelum ke lokasi"/>
    <s v="FCC"/>
    <d v="2026-07-10T10:40:21"/>
    <d v="2026-10-08T08:00:00"/>
    <s v="Kendala Teknik"/>
    <s v="REVOKE"/>
    <s v="X"/>
    <s v="NO ADDON"/>
    <m/>
    <s v="Follow Up Revoke Completed, New Order ID : SC1002627617"/>
    <s v="HSI Bisnis Basic Promo Hari Pelanggan Nasional PSB 70% - 50 Mbps"/>
    <s v="INDIBIZ"/>
    <m/>
    <m/>
    <d v="2026-10-08T08:00:00"/>
    <s v="2026-10-08 08:00:00 | Nama :BAPA HERI No HP :081385717451 No Alternatif : M Janji : 08/10/2026 Jam Pasang : Pagi NoteÃ‚Â :  Hubungi terlebih dahulu sebelum ke lokasi"/>
    <m/>
    <m/>
    <m/>
    <e v="#NUM!"/>
    <e v="#NUM!"/>
    <x v="1"/>
    <x v="7"/>
  </r>
  <r>
    <n v="999"/>
    <n v="1002627782"/>
    <n v="3"/>
    <x v="2"/>
    <n v="4"/>
    <s v="PURWOKERTO"/>
    <s v="PURWOKERTO"/>
    <s v="PWT"/>
    <s v="REG"/>
    <s v="AO"/>
    <s v="NEW SALES"/>
    <s v="1P INET"/>
    <s v="102 | FOLLOW UP COMPLETED"/>
    <s v="RBS-Regional 3"/>
    <d v="2026-10-08T13:53:34"/>
    <d v="2026-10-09T13:22:08"/>
    <n v="69406535"/>
    <m/>
    <n v="146303629463"/>
    <s v="PT LKM BKD PURWOKERTO CAB PASIR WETAN"/>
    <s v="ODP-PWT-FAP/057"/>
    <s v="WO066015603"/>
    <m/>
    <m/>
    <m/>
    <n v="109.206982"/>
    <n v="-7.4105759999999998"/>
    <s v="|MC00213|MYIA-072513639622/POI/KUSMORO/085742469814/lkmbkdpurwokerto@gmail.com"/>
    <s v="MYIB_ASSISTANT"/>
    <m/>
    <m/>
    <m/>
    <m/>
    <m/>
    <m/>
    <m/>
    <m/>
    <s v="Management Janji"/>
    <s v="2026-10-09 11:00:00 | Nama PIC : Kusmoro No HP : 085742469814 Alt :  M Janji : 09/10/2026 Jam Pasang : 08.00  - 13:00  NoteÃ‚Â :  hubungi terlebih dahulu sebelum ke lokasi, terima kasih."/>
    <s v="FCC"/>
    <d v="2026-08-10T14:10:33"/>
    <d v="2026-10-09T11:00:00"/>
    <s v="Kendala Teknik"/>
    <s v="REVOKE"/>
    <s v="X"/>
    <s v="NO ADDON"/>
    <m/>
    <s v="Follow Up Revoke Completed, New Order ID : SC1002629668"/>
    <s v="HSI Bisnis Basic Promo Hari Pelanggan Nasional PSB 70% - 50 Mbps"/>
    <s v="INDIBIZ"/>
    <m/>
    <m/>
    <d v="2026-10-09T11:00:00"/>
    <s v="2026-10-09 11:00:00 | Nama PIC : Kusmoro No HP : 085742469814 Alt :  M Janji : 09/10/2026 Jam Pasang : 08.00  - 13:00  NoteÃ‚Â :  hubungi terlebih dahulu sebelum ke lokasi, terima kasih."/>
    <m/>
    <m/>
    <m/>
    <e v="#NUM!"/>
    <e v="#NUM!"/>
    <x v="1"/>
    <x v="7"/>
  </r>
  <r>
    <n v="1000"/>
    <n v="1002635948"/>
    <n v="3"/>
    <x v="2"/>
    <n v="4"/>
    <s v="PURWOKERTO"/>
    <s v="PURWOKERTO"/>
    <s v="PWT"/>
    <s v="REG"/>
    <s v="AO"/>
    <s v="NEW SALES"/>
    <s v="1P INET"/>
    <s v="102 | FOLLOW UP COMPLETED"/>
    <s v="RBS-Regional 3"/>
    <d v="2026-10-14T07:41:38"/>
    <d v="2026-10-15T10:42:39"/>
    <n v="69409749"/>
    <m/>
    <n v="146303629531"/>
    <s v="MI MAARIF NU 01 PANGEBATAN"/>
    <s v="ODP-PWT-FBA/059 FBA/D04/059.01"/>
    <s v="WO066373107"/>
    <m/>
    <m/>
    <m/>
    <n v="109.20445100000001"/>
    <n v="-7.4345739999999996"/>
    <s v="|MC00213|MYIA-010501643593/POI/RINA WULANDARI/081391281305/mimapangebatan@gmail.com"/>
    <s v="MYIB_ASSISTANT"/>
    <m/>
    <m/>
    <m/>
    <m/>
    <m/>
    <m/>
    <m/>
    <m/>
    <s v="Management Janji"/>
    <s v="2026-10-15 08:00:00 | Nama PIC : ibu rina No HP : 081391281305 Alt :  M Janji : (KAMIS/15/OKTOBER/2026) jam Pasang : 09:00 Note : hubungi pelanggan jika ingin kelokasi"/>
    <s v="FCC"/>
    <s v="14-10-2026 07:54:48"/>
    <d v="2026-10-15T08:00:00"/>
    <m/>
    <s v="REVOKE"/>
    <s v="X"/>
    <s v="NO ADDON"/>
    <m/>
    <s v="Follow Up Revoke Completed, New Order ID : SC1002638059"/>
    <s v="HSI Bisnis Basic Promo Hari Pelanggan Nasional PSB 70% - 50 Mbps"/>
    <s v="INDIBIZ"/>
    <m/>
    <m/>
    <d v="2026-10-15T08:00:00"/>
    <s v="2026-10-15 08:00:00 | Nama PIC : ibu rina No HP : 081391281305 Alt :  M Janji : (KAMIS/15/OKTOBER/2026) jam Pasang : 09:00 Note : hubungi pelanggan jika ingin kelokasi"/>
    <m/>
    <m/>
    <m/>
    <e v="#NUM!"/>
    <e v="#NUM!"/>
    <x v="1"/>
    <x v="7"/>
  </r>
  <r>
    <n v="1001"/>
    <n v="1002638129"/>
    <n v="3"/>
    <x v="2"/>
    <n v="4"/>
    <s v="PURWOKERTO"/>
    <s v="PURWOKERTO"/>
    <s v="PWT"/>
    <s v="REG"/>
    <s v="AO"/>
    <s v="NEW SALES"/>
    <s v="1P INET"/>
    <s v="MIE - SEND SURVEY"/>
    <s v="RBS-Regional 3"/>
    <d v="2026-10-15T11:02:41"/>
    <d v="2026-10-15T11:04:05"/>
    <n v="69410663"/>
    <m/>
    <n v="146303629542"/>
    <s v="ERABLUE YOS SUDARSO BANYUMAS"/>
    <s v="ODP-PWT-FBA/019 FBA/D01/019.01"/>
    <s v="WO066461445"/>
    <m/>
    <m/>
    <m/>
    <n v="109.200508"/>
    <n v="-7.4204559999999997"/>
    <s v="|MN00649|MYIA-066703615603/POI/HASBIBINTARO SHIDDIQ/081249549394/nextperdanaone@gmail.com"/>
    <s v="MYIB_ASSISTANT"/>
    <m/>
    <m/>
    <m/>
    <m/>
    <m/>
    <m/>
    <m/>
    <m/>
    <s v="Management Janji"/>
    <s v="2026-10-16 08:00:00 | Nama PIC : Bp Hasbi No HP : 081249549394 No Alt : - M Janji :  16 Okt 2026 Jam Pasang : Pagi / Siang Note : hubungi pelanggan jika ingin kelokasi "/>
    <s v="FCC"/>
    <s v="15-10-2026 11:10:26"/>
    <d v="2026-10-16T08:00:00"/>
    <m/>
    <s v="SURVEY_NEW_MANJA"/>
    <s v="X"/>
    <s v="NO ADDON"/>
    <m/>
    <s v="MIE - SEND SURVEY"/>
    <s v="HSI Bisnis PSB 70% - 50 Mbps"/>
    <s v="INDIBIZ"/>
    <m/>
    <m/>
    <d v="2026-10-16T08:00:00"/>
    <s v="2026-10-16 08:00:00 | Nama PIC : Bp Hasbi No HP : 081249549394 No Alt : - M Janji :  16 Okt 2026 Jam Pasang : Pagi / Siang Note : hubungi pelanggan jika ingin kelokasi "/>
    <m/>
    <m/>
    <m/>
    <e v="#NUM!"/>
    <e v="#NUM!"/>
    <x v="1"/>
    <x v="7"/>
  </r>
  <r>
    <n v="1002"/>
    <n v="1002638133"/>
    <n v="3"/>
    <x v="2"/>
    <n v="4"/>
    <s v="PURWOKERTO"/>
    <s v="PURWOKERTO"/>
    <s v="PWT"/>
    <s v="REG"/>
    <s v="AO"/>
    <s v="NEW SALES"/>
    <s v="1P INET"/>
    <s v="MIE - SEND SURVEY"/>
    <s v="RBS-Regional 3"/>
    <d v="2026-10-15T11:04:35"/>
    <d v="2026-10-15T11:06:13"/>
    <n v="69410685"/>
    <m/>
    <n v="146303629543"/>
    <s v="ERABLUE YOS SUDARSO BANYUMAS 2"/>
    <s v="ODP-PWT-FBA/019 FBA/D01/019.01"/>
    <s v="WO066461611"/>
    <m/>
    <m/>
    <m/>
    <n v="109.200508"/>
    <n v="-7.4204559999999997"/>
    <s v="|MN00649|MYIA-064449461328/POI/HASBIBINTARO SHIDDIQ/081216998674/nextperdanaone@gmail.com"/>
    <s v="MYIB_ASSISTANT"/>
    <m/>
    <m/>
    <m/>
    <m/>
    <m/>
    <m/>
    <m/>
    <m/>
    <s v="Management Janji"/>
    <s v="2026-10-16 08:00:00 | Nama PIC : Bp Hasbi No HP : 081249549394 No Alt : - M Janji :  16 Okt 2026 Jam Pasang : Pagi / Siang Note : hubungi pelanggan jika ingin kelokasi "/>
    <s v="FCC"/>
    <s v="15-10-2026 11:10:26"/>
    <d v="2026-10-16T08:00:00"/>
    <m/>
    <s v="SURVEY_NEW_MANJA"/>
    <s v="X"/>
    <s v="NO ADDON"/>
    <m/>
    <s v="MIE - SEND SURVEY"/>
    <s v="HSI Bisnis PSB 70% - 100 Mbps"/>
    <s v="INDIBIZ"/>
    <m/>
    <m/>
    <d v="2026-10-16T08:00:00"/>
    <s v="2026-10-16 08:00:00 | Nama PIC : Bp Hasbi No HP : 081249549394 No Alt : - M Janji :  16 Okt 2026 Jam Pasang : Pagi / Siang Note : hubungi pelanggan jika ingin kelokasi "/>
    <m/>
    <m/>
    <m/>
    <e v="#NUM!"/>
    <e v="#NUM!"/>
    <x v="1"/>
    <x v="7"/>
  </r>
  <r>
    <n v="1003"/>
    <n v="1002620985"/>
    <n v="3"/>
    <x v="2"/>
    <n v="4"/>
    <s v="PURWOKERTO"/>
    <s v="PURWOKERTO"/>
    <s v="PWT"/>
    <s v="REG"/>
    <s v="AO"/>
    <s v="NEW SALES"/>
    <m/>
    <s v="98 | OSS - CANCEL COMPLETE"/>
    <s v="RBS-Regional 3"/>
    <d v="2026-10-03T13:21:08"/>
    <d v="2026-10-05T14:51:00"/>
    <n v="69402155"/>
    <m/>
    <n v="146303629384"/>
    <s v="PT SUMBER HIDUP SEHAT/VIVA APOTEK BANYUMAS"/>
    <s v="ODP-PWT-FBH/137"/>
    <s v="WO065502205"/>
    <m/>
    <m/>
    <m/>
    <n v="109.226627362581"/>
    <n v="-7.3957168671627"/>
    <s v="AMRBS;405075;REG3;KATATA VEKANIDYA;082225049060;CP.Vindya Rustama Wardhana;081327371234;PAKET 50MBPS ABN 355.000;PT SUMBER HIDUP SEHAT/VIVA APOTEK BANYUMAS;Pemasangan untuk rumah IT"/>
    <s v="Account Manager"/>
    <m/>
    <m/>
    <m/>
    <m/>
    <m/>
    <m/>
    <m/>
    <m/>
    <m/>
    <s v="2026-10-03 08:00:00|M Janji :  02 Okt  2026  Jam Pasang : Pagi / Siang  Note : hubungi pelanggan jika ingin kelokasi  |40981182|MYDITA"/>
    <m/>
    <d v="2026-03-10T13:25:17"/>
    <m/>
    <m/>
    <s v="CANCEL"/>
    <s v="X"/>
    <s v="NO ADDON"/>
    <m/>
    <s v="Cancel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s v="2026-10-03 08:00:00|M Janji :  02 Okt  2026  Jam Pasang : Pagi / Siang  Note : hubungi pelanggan jika ingin kelokasi  |40981182|MYDITA"/>
    <m/>
    <m/>
    <m/>
    <e v="#NUM!"/>
    <e v="#NUM!"/>
    <x v="1"/>
    <x v="7"/>
  </r>
  <r>
    <n v="1004"/>
    <n v="1002636175"/>
    <n v="3"/>
    <x v="2"/>
    <n v="4"/>
    <s v="PURWOKERTO"/>
    <s v="PURWOKERTO"/>
    <s v="SUK"/>
    <s v="REG"/>
    <s v="AO"/>
    <s v="NEW SALES"/>
    <s v="1P INET"/>
    <s v="Completed (PS)"/>
    <s v="RBS-Regional 3"/>
    <d v="2026-10-14T09:38:35"/>
    <d v="2026-10-15T12:32:33"/>
    <n v="69409861"/>
    <m/>
    <n v="143374121648"/>
    <s v="MI MAARIF NU 01 KARANGDADAP"/>
    <s v="ODP-SUK-FE/028 FE/D05/028.01"/>
    <s v="WO066380985"/>
    <m/>
    <m/>
    <m/>
    <n v="109.290835"/>
    <n v="-7.4679799999999998"/>
    <s v="|MC00213|MYIA-011729080465/POI/RINA AFRIANI/085712067118/mimakarangdadap@gmail.com"/>
    <s v="MYIB_ASSISTANT"/>
    <m/>
    <m/>
    <m/>
    <m/>
    <m/>
    <m/>
    <m/>
    <m/>
    <s v="Management Janji"/>
    <s v="2026-10-15 08:00:00 | Tanggal: 15/10/2026 Jam Pasang: 08.00 - 12.00 Note: Hubungi sebelum ke lokasi, terimakasih.  "/>
    <s v="FCC"/>
    <s v="14-10-2026 09:39:59"/>
    <d v="2026-10-15T08:00:00"/>
    <m/>
    <s v="PS"/>
    <s v="X"/>
    <s v="NO ADDON"/>
    <n v="20261015"/>
    <s v="Completed"/>
    <s v="HSI Bisnis Basic Promo Hari Pelanggan Nasional PSB 70% - 50 Mbps"/>
    <s v="INDIBIZ"/>
    <m/>
    <m/>
    <d v="2026-10-15T08:00:00"/>
    <s v="2026-10-15 08:00:00 | Tanggal: 15/10/2026 Jam Pasang: 08.00 - 12.00 Note: Hubungi sebelum ke lokasi, terimakasih.  "/>
    <n v="2026"/>
    <n v="10"/>
    <n v="15"/>
    <d v="2026-10-15T00:00:00"/>
    <n v="-0.33333333333575865"/>
    <x v="0"/>
    <x v="7"/>
  </r>
  <r>
    <n v="1005"/>
    <n v="1002636176"/>
    <n v="3"/>
    <x v="2"/>
    <n v="4"/>
    <s v="PURWOKERTO"/>
    <s v="PURWOKERTO"/>
    <s v="SUK"/>
    <s v="REG"/>
    <s v="AO"/>
    <s v="NEW SALES"/>
    <s v="1P INET"/>
    <s v="98 | OSS - CANCEL COMPLETE"/>
    <s v="RBS-Regional 3"/>
    <d v="2026-10-14T09:38:39"/>
    <d v="2026-10-15T13:31:23"/>
    <n v="69409862"/>
    <m/>
    <n v="143374121650"/>
    <s v="MI MAARIF NU 01 KARANGDADAP"/>
    <s v="ODP-SUK-FE/028 FE/D05/028.01"/>
    <s v="WO066380986"/>
    <m/>
    <m/>
    <m/>
    <n v="109.290835"/>
    <n v="-7.4679799999999998"/>
    <s v="|MC00213|MYIA-067650511251/POI/RINA AFRIANI/085876300048/mimakarangdadap@gmail.com"/>
    <s v="MYIB_ASSISTANT"/>
    <m/>
    <m/>
    <m/>
    <m/>
    <m/>
    <m/>
    <m/>
    <m/>
    <s v="Management Janji"/>
    <s v="2026-10-15 08:00:00 | Tanggal: 15/10/2026 Jam Pasang: 08.00 - 12.00 Note: Hubungi sebelum ke lokasi, terimakasih.  "/>
    <s v="FCC"/>
    <s v="14-10-2026 09:39:59"/>
    <d v="2026-10-15T08:00:00"/>
    <s v="Kendala Pelanggan"/>
    <s v="CANCEL"/>
    <s v="X"/>
    <s v="NO ADDON"/>
    <m/>
    <s v="Cancel Completed"/>
    <s v="HSI Bisnis Basic Promo Hari Pelanggan Nasional PSB 70% - 50 Mbps"/>
    <s v="INDIBIZ"/>
    <m/>
    <m/>
    <d v="2026-10-15T08:00:00"/>
    <s v="2026-10-15 08:00:00 | Tanggal: 15/10/2026 Jam Pasang: 08.00 - 12.00 Note: Hubungi sebelum ke lokasi, terimakasih.  "/>
    <m/>
    <m/>
    <m/>
    <e v="#NUM!"/>
    <e v="#NUM!"/>
    <x v="1"/>
    <x v="7"/>
  </r>
  <r>
    <n v="1006"/>
    <n v="1002628232"/>
    <n v="3"/>
    <x v="2"/>
    <n v="4"/>
    <s v="PURWOKERTO"/>
    <s v="CILACAP"/>
    <s v="CLC"/>
    <s v="REG"/>
    <s v="AO"/>
    <s v="NEW SALES"/>
    <s v="1P INET"/>
    <s v="Completed (PS)"/>
    <s v="RBS-Regional 3"/>
    <d v="2026-10-08T16:14:40"/>
    <d v="2026-10-09T18:58:16"/>
    <n v="69406750"/>
    <m/>
    <n v="143361127852"/>
    <s v="ERABLUE LETJEN SUPRAPTO"/>
    <s v="ODP-CLC-FD/111 FD/D01/111.01"/>
    <s v="WO066035153"/>
    <m/>
    <m/>
    <m/>
    <n v="109.01167100000001"/>
    <n v="-7.7208119999999996"/>
    <s v="|MN02587|MYIA-063955622251/POI/HASBIBINTARO SHIDDIQ/081249549394/nextperdanaone@gmail.com"/>
    <s v="MYIB_ASSISTANT"/>
    <m/>
    <m/>
    <m/>
    <m/>
    <m/>
    <m/>
    <m/>
    <m/>
    <s v="Management Janji"/>
    <s v="2026-10-09 15:00:00 | Nama Pic : ERABLUE LETJEN SUPRAPTO No Hp Pic : 081249549394 No alt : - Jam Pemasangan : pagi siang  Tanggal Pemasangan : 9 Oktober 2026"/>
    <s v="FCC"/>
    <d v="2026-08-10T16:25:42"/>
    <d v="2026-10-09T15:00:00"/>
    <m/>
    <s v="PS"/>
    <s v="X"/>
    <s v="NO ADDON"/>
    <n v="20261009"/>
    <s v="Completed"/>
    <s v="HSI Bisnis PSB 70% Dual Band - 100 Mbps"/>
    <s v="INDIBIZ"/>
    <m/>
    <m/>
    <d v="2026-10-09T15:00:00"/>
    <s v="2026-10-09 15:00:00 | Nama Pic : ERABLUE LETJEN SUPRAPTO No Hp Pic : 081249549394 No alt : - Jam Pemasangan : pagi siang  Tanggal Pemasangan : 9 Oktober 2026"/>
    <n v="2026"/>
    <n v="10"/>
    <n v="9"/>
    <d v="2026-10-09T00:00:00"/>
    <n v="-0.625"/>
    <x v="0"/>
    <x v="7"/>
  </r>
  <r>
    <n v="1007"/>
    <n v="1002619514"/>
    <n v="3"/>
    <x v="2"/>
    <n v="4"/>
    <s v="PURWOKERTO"/>
    <s v="CILACAP"/>
    <s v="GML"/>
    <s v="REG"/>
    <s v="AO"/>
    <s v="NEW SALES"/>
    <s v="1P INET"/>
    <s v="Completed (PS)"/>
    <s v="RBS-Regional 3"/>
    <d v="2026-10-02T11:16:40"/>
    <d v="2026-10-03T16:51:11"/>
    <n v="69402939"/>
    <m/>
    <n v="141362104675"/>
    <s v="PT. CILACAP GAS ELPIJI"/>
    <s v="ODP-GML-FB/030 FB/D03/030.01"/>
    <s v="WO065561415"/>
    <m/>
    <m/>
    <m/>
    <n v="109.00412919999999"/>
    <n v="-7.6928010999999996"/>
    <s v="|MN00648|MYIA-068580957564/POI/abdussalam/081393634361/cilacapgaselpiji@yahoo.com"/>
    <s v="MYIB_ASSISTANT"/>
    <m/>
    <m/>
    <m/>
    <m/>
    <m/>
    <m/>
    <m/>
    <m/>
    <s v="Management Janji"/>
    <s v="2026-10-05 11:00:00 | Jam Pemasangan : siang Tanggal Pemasangan :05/10/2026 Info Tambahan : Hubungi pelanggan sebelum datang ke lokasi"/>
    <s v="FCC"/>
    <d v="2026-02-10T11:25:24"/>
    <d v="2026-10-05T11:00:00"/>
    <m/>
    <s v="PS"/>
    <s v="X"/>
    <s v="NO ADDON"/>
    <n v="20261003"/>
    <s v="Completed"/>
    <s v="HSI Bisnis Basic Promo Hari Pelanggan Nasional PSB 70% - 50 Mbps"/>
    <s v="INDIBIZ"/>
    <m/>
    <m/>
    <d v="2026-10-05T11:00:00"/>
    <s v="2026-10-05 11:00:00 | Jam Pemasangan : siang Tanggal Pemasangan :05/10/2026 Info Tambahan : Hubungi pelanggan sebelum datang ke lokasi"/>
    <n v="2026"/>
    <n v="10"/>
    <n v="3"/>
    <d v="2026-10-03T00:00:00"/>
    <n v="-2.4583333333357587"/>
    <x v="0"/>
    <x v="7"/>
  </r>
  <r>
    <n v="1008"/>
    <n v="1002624065"/>
    <n v="3"/>
    <x v="2"/>
    <n v="4"/>
    <s v="PURWOKERTO"/>
    <s v="CILACAP"/>
    <s v="GML"/>
    <s v="REG"/>
    <s v="AO"/>
    <s v="NEW SALES"/>
    <s v="2P INET + VOICE"/>
    <s v="Completed (PS)"/>
    <s v="RBS-Regional 3"/>
    <d v="2026-10-06T11:43:40"/>
    <d v="2026-10-07T14:08:06"/>
    <n v="69404948"/>
    <n v="2825103779"/>
    <n v="141362105376"/>
    <s v="SMP MARIA IMMACULATA CILACAP."/>
    <s v="ODP-GML-FM/027 FM/D02/027.01"/>
    <s v="WO065845388"/>
    <m/>
    <m/>
    <m/>
    <n v="109.0207485"/>
    <n v="-7.7006823999999998"/>
    <s v="|MN00648|MYIA-085018447633/POI/Aurelia/08156988515/desiekar94@gmail.com"/>
    <s v="MYIB_ASSISTANT"/>
    <m/>
    <m/>
    <m/>
    <m/>
    <m/>
    <m/>
    <m/>
    <m/>
    <s v="Management Janji"/>
    <s v="2026-10-10 08:00:00 | Nama PIC : ibu Aurelia No HP : 082220405890 Alt :  M Janji : (sabtu/10/oktober/2026) jam Pasang : 09:00 Note : hubungi pelanggan jika ingin kelokasi"/>
    <s v="FCC"/>
    <d v="2026-06-10T12:25:39"/>
    <d v="2026-10-10T08:00:00"/>
    <m/>
    <s v="PS"/>
    <s v="X"/>
    <s v="NO ADDON"/>
    <n v="20261007"/>
    <s v="Completed"/>
    <s v="HSI Bisnis Basic Bundling Phone PSB 70% - Free 800 Menit Promo - 150 Mbps"/>
    <s v="INDIBIZ"/>
    <m/>
    <m/>
    <d v="2026-10-10T08:00:00"/>
    <s v="2026-10-10 08:00:00 | Nama PIC : ibu Aurelia No HP : 082220405890 Alt :  M Janji : (sabtu/10/oktober/2026) jam Pasang : 09:00 Note : hubungi pelanggan jika ingin kelokasi"/>
    <n v="2026"/>
    <n v="10"/>
    <n v="7"/>
    <d v="2026-10-07T00:00:00"/>
    <n v="-3.3333333333357587"/>
    <x v="0"/>
    <x v="7"/>
  </r>
  <r>
    <n v="1009"/>
    <n v="1002625520"/>
    <n v="3"/>
    <x v="2"/>
    <n v="4"/>
    <s v="PURWOKERTO"/>
    <s v="CILACAP"/>
    <s v="GML"/>
    <s v="REG"/>
    <s v="AO"/>
    <s v="NEW SALES"/>
    <m/>
    <s v="Completed (PS)"/>
    <s v="RBS-Regional 3"/>
    <d v="2026-10-07T09:58:18"/>
    <d v="2026-10-08T20:02:13"/>
    <n v="69405521"/>
    <n v="2825552027"/>
    <n v="141362105521"/>
    <s v="LABINDO"/>
    <s v="ODP-GML-FB/034"/>
    <s v="WO065921284"/>
    <m/>
    <m/>
    <m/>
    <n v="109.006391599837"/>
    <n v="-7.6932880961643004"/>
    <s v="SA; MC80043 ; TIWI  ; TREG3 ; CILACAP ;PSB 2S HSI BISNIS PROMO 50 MB; LABINDO/089602197471 ; arif.sugiarto0491@gmail.com"/>
    <s v="Sales Profesional"/>
    <m/>
    <m/>
    <m/>
    <m/>
    <m/>
    <m/>
    <m/>
    <m/>
    <s v="Management Janji"/>
    <s v="2026-10-11 15:00:00|M Janji : (Kamis/8/OKTOBER/2026) jam Pasang : 09:00 Note : hubungi pelanggan jika ingin kelokasi|40981182|MYDITA"/>
    <s v="FCC"/>
    <d v="2026-07-10T10:25:27"/>
    <d v="2026-10-11T15:00:00"/>
    <m/>
    <s v="PS"/>
    <s v="X"/>
    <s v="NO ADDON"/>
    <n v="2026100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1T15:00:00"/>
    <s v="2026-10-11 15:00:00|M Janji : (Kamis/8/OKTOBER/2026) jam Pasang : 09:00 Note : hubungi pelanggan jika ingin kelokasi|40981182|MYDITA"/>
    <n v="2026"/>
    <n v="10"/>
    <n v="8"/>
    <d v="2026-10-08T00:00:00"/>
    <n v="-3.625"/>
    <x v="0"/>
    <x v="7"/>
  </r>
  <r>
    <n v="1010"/>
    <n v="1002634796"/>
    <n v="3"/>
    <x v="2"/>
    <n v="4"/>
    <s v="PURWOKERTO"/>
    <s v="CILACAP"/>
    <s v="GML"/>
    <s v="REG"/>
    <s v="AO"/>
    <s v="NEW SALES"/>
    <m/>
    <s v="Completed (PS)"/>
    <s v="RBS-Regional 3"/>
    <d v="2026-10-13T11:50:42"/>
    <d v="2026-10-13T13:34:01"/>
    <n v="69407246"/>
    <m/>
    <n v="141362106318"/>
    <s v="SDN KALISABUK 02"/>
    <s v="ODP-GML-FAF/011"/>
    <s v="WO066323158"/>
    <m/>
    <m/>
    <m/>
    <n v="109.0985185"/>
    <n v="-7.6559806999999998"/>
    <s v="|MN02740|MYIA-002626814495/POI/Maziyyatul Jannah/085693401070/maziyyatulrps@gmail.com"/>
    <s v="Sales Profesional"/>
    <m/>
    <m/>
    <m/>
    <m/>
    <m/>
    <m/>
    <m/>
    <m/>
    <s v="Management Janji"/>
    <s v="2026-10-12 11:00:00 | Nama PIC : Maziyyatul Jannah  No HP : 085693401070  Alt :   M Janji : 10/10/2026  Jam Pasang : 08.00  - 13:00   NoteÃ‚Â :  hubungi terlebih dahulu sebelum ke lokasi, terima kasih."/>
    <s v="FCC"/>
    <s v="13-10-2026 12:10:23"/>
    <m/>
    <m/>
    <s v="PS"/>
    <s v="X"/>
    <s v="NO ADDON"/>
    <n v="202610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3T07:00:00"/>
    <s v="2026-10-12 11:00:00 | Nama PIC : Maziyyatul Jannah  No HP : 085693401070  Alt :   M Janji : 10/10/2026  Jam Pasang : 08.00  - 13:00   NoteÃ‚Â :  hubungi terlebih dahulu sebelum ke lokasi, terima kasih."/>
    <n v="2026"/>
    <n v="10"/>
    <n v="13"/>
    <d v="2026-10-13T00:00:00"/>
    <n v="-0.29166666666424135"/>
    <x v="0"/>
    <x v="7"/>
  </r>
  <r>
    <n v="1011"/>
    <n v="1002634325"/>
    <n v="3"/>
    <x v="2"/>
    <n v="4"/>
    <s v="PURWOKERTO"/>
    <s v="CILACAP"/>
    <s v="GML"/>
    <s v="REG"/>
    <s v="AO"/>
    <s v="NEW SALES"/>
    <m/>
    <s v="Completed (PS)"/>
    <s v="RBS-Regional 3"/>
    <d v="2026-10-13T10:04:56"/>
    <d v="2026-10-14T21:55:02"/>
    <n v="69409140"/>
    <n v="2825552034"/>
    <n v="141362106314"/>
    <s v="PT PUTRA KARYA TEKNIK"/>
    <s v="ODP-GML-FB/031"/>
    <s v="WO066364350"/>
    <m/>
    <m/>
    <m/>
    <n v="109.00528550148"/>
    <n v="-7.6915172845057196"/>
    <s v="SA; MC80043 ; TIWI  ; TREG3 ; CILACAP ;PSB 2S HSI BISNIS PROMO 50 MB; PT PUTRA KARYA   TEKNIK/087847490081;muhsinun.instink@gmail.com"/>
    <s v="Sales Profesional"/>
    <m/>
    <m/>
    <m/>
    <m/>
    <m/>
    <m/>
    <m/>
    <m/>
    <s v="Management Janji"/>
    <s v="2026-10-15 08:00:00|Manja : 14 Okt 2026 Jam : Pagi (08.00) Note : Hubungi pelanggan terlebih dahulu|40971304|MYDITA"/>
    <s v="FCC"/>
    <s v="13-10-2026 10:25:29"/>
    <d v="2026-10-15T08:00:00"/>
    <m/>
    <s v="PS"/>
    <s v="X"/>
    <s v="NO ADDON"/>
    <n v="2026101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5T08:00:00"/>
    <s v="2026-10-15 08:00:00|Manja : 14 Okt 2026 Jam : Pagi (08.00) Note : Hubungi pelanggan terlebih dahulu|40971304|MYDITA"/>
    <n v="2026"/>
    <n v="10"/>
    <n v="14"/>
    <d v="2026-10-14T00:00:00"/>
    <n v="-1.3333333333357587"/>
    <x v="0"/>
    <x v="7"/>
  </r>
  <r>
    <n v="1012"/>
    <n v="1002629458"/>
    <n v="3"/>
    <x v="2"/>
    <n v="4"/>
    <s v="PURWOKERTO"/>
    <s v="CILACAP"/>
    <s v="GML"/>
    <s v="REG"/>
    <s v="AO"/>
    <s v="NEW SALES"/>
    <s v="1P INET"/>
    <s v="102 | FOLLOW UP COMPLETED"/>
    <s v="RBS-Regional 3"/>
    <d v="2026-10-09T11:25:35"/>
    <d v="2026-10-13T11:50:42"/>
    <n v="69407246"/>
    <m/>
    <n v="141362105683"/>
    <s v="SDN KALISABUK 02"/>
    <s v="ODP-GML-FAF/012 FAF/D01/012.01"/>
    <s v="WO066077795"/>
    <m/>
    <m/>
    <m/>
    <n v="109.0986138"/>
    <n v="-7.6577286000000004"/>
    <s v="|MN02740|MYIA-002626814495/POI/Maziyyatul Jannah/085693401070/maziyyatulrps@gmail.com"/>
    <s v="MYIB_ASSISTANT"/>
    <m/>
    <m/>
    <m/>
    <m/>
    <m/>
    <m/>
    <m/>
    <m/>
    <s v="Management Janji"/>
    <s v="2026-10-12 11:00:00 | Nama PIC : Maziyyatul Jannah No HP : 085693401070 Alt :  M Janji : 10/10/2026 Jam Pasang : 08.00  - 13:00  NoteÃ‚Â :  hubungi terlebih dahulu sebelum ke lokasi, terima kasih."/>
    <s v="FCC"/>
    <d v="2026-09-10T11:39:47"/>
    <d v="2026-10-12T11:00:00"/>
    <m/>
    <s v="REVOKE"/>
    <s v="X"/>
    <s v="NO ADDON"/>
    <m/>
    <s v="Follow Up Revoke Completed, New Order ID : SC1002634796"/>
    <s v="HSI Bisnis Promo Hari Pelanggan Nasional PSB 70% - 50 Mbps"/>
    <s v="INDIBIZ"/>
    <m/>
    <m/>
    <d v="2026-10-12T11:00:00"/>
    <s v="2026-10-12 11:00:00 | Nama PIC : Maziyyatul Jannah No HP : 085693401070 Alt :  M Janji : 10/10/2026 Jam Pasang : 08.00  - 13:00  NoteÃ‚Â :  hubungi terlebih dahulu sebelum ke lokasi, terima kasih."/>
    <m/>
    <m/>
    <m/>
    <e v="#NUM!"/>
    <e v="#NUM!"/>
    <x v="1"/>
    <x v="7"/>
  </r>
  <r>
    <n v="1013"/>
    <n v="1002619762"/>
    <n v="3"/>
    <x v="2"/>
    <n v="4"/>
    <s v="PURWOKERTO"/>
    <s v="CILACAP"/>
    <s v="MAN"/>
    <s v="REG"/>
    <s v="AO"/>
    <s v="NEW SALES"/>
    <s v="1P INET"/>
    <s v="Completed (PS)"/>
    <s v="RBS-Regional 3"/>
    <d v="2026-10-02T13:20:40"/>
    <d v="2026-10-02T17:38:52"/>
    <n v="69403038"/>
    <m/>
    <n v="146391106859"/>
    <s v="Toko Nasohi"/>
    <s v="ODP-MAN-FX/045 FX/D04/045.01"/>
    <s v="WO065573047"/>
    <m/>
    <m/>
    <m/>
    <n v="108.787814"/>
    <n v="-7.388255"/>
    <s v="|MN02834|MYIA-045710631853/POI/Zanur Rohman/085640451576/nvgojen@gmail.com"/>
    <s v="MYIB_ASSISTANT"/>
    <m/>
    <m/>
    <m/>
    <m/>
    <m/>
    <m/>
    <m/>
    <m/>
    <s v="Management Janji"/>
    <s v="2026-10-06 15:00:00 | Waktu pemasnagan : 3 Oktober 2026 Jam pemasangan : 08.00 - 12.00 Mohon hubungi pelanggan sebelum ke lokasi  Terima kasih"/>
    <s v="FCC"/>
    <d v="2026-02-10T13:25:25"/>
    <d v="2026-10-06T15:00:00"/>
    <m/>
    <s v="PS"/>
    <s v="MAJENANG"/>
    <s v="NO ADDON"/>
    <n v="20261002"/>
    <s v="Completed"/>
    <s v="HSI Bisnis Basic Promo Hari Pelanggan Nasional PSB 70% - 50 Mbps"/>
    <s v="INDIBIZ"/>
    <m/>
    <m/>
    <d v="2026-10-06T15:00:00"/>
    <s v="2026-10-06 15:00:00 | Waktu pemasnagan : 3 Oktober 2026 Jam pemasangan : 08.00 - 12.00 Mohon hubungi pelanggan sebelum ke lokasi  Terima kasih"/>
    <n v="2026"/>
    <n v="10"/>
    <n v="2"/>
    <d v="2026-10-02T00:00:00"/>
    <n v="-4.625"/>
    <x v="0"/>
    <x v="7"/>
  </r>
  <r>
    <n v="1014"/>
    <n v="1002632283"/>
    <n v="3"/>
    <x v="2"/>
    <n v="4"/>
    <s v="PURWOKERTO"/>
    <s v="CILACAP"/>
    <s v="MAN"/>
    <s v="REG"/>
    <s v="AO"/>
    <s v="NEW SALES"/>
    <s v="1P INET"/>
    <s v="Completed (PS)"/>
    <s v="RBS-Regional 3"/>
    <d v="2026-10-12T10:10:39"/>
    <d v="2026-10-12T15:40:04"/>
    <n v="69408398"/>
    <m/>
    <n v="146391107952"/>
    <s v="SMK DIPONEGORO MAJENANG"/>
    <s v="ODP-MAN-FF/037 FF/D03/037.01"/>
    <s v="WO066234414"/>
    <m/>
    <m/>
    <m/>
    <n v="108.74450299999999"/>
    <n v="-7.3033549999999998"/>
    <s v="|MC80042|MYIA-054127803376/POI/Kris Pambudi/081575154451/krispambudi999@gmail.com"/>
    <s v="MYIB_ASSISTANT"/>
    <m/>
    <m/>
    <m/>
    <m/>
    <m/>
    <m/>
    <m/>
    <m/>
    <s v="Management Janji"/>
    <s v="2026-10-14 08:00:00 | Nama Pic : bp Kris Pambudi No Hp Pic : 081575154451 No alt : - Jam Pemasangan : pagi  Tanggal Pemasangan : 13 Oktober 2026"/>
    <s v="FCC"/>
    <d v="2026-12-10T10:25:08"/>
    <d v="2026-10-14T08:00:00"/>
    <m/>
    <s v="PS"/>
    <s v="MAJENANG"/>
    <s v="NO ADDON"/>
    <n v="20261012"/>
    <s v="Completed"/>
    <s v="HSI Bisnis Promo Hari Pelanggan Nasional PSB 70% - 300 Mbps"/>
    <s v="INDIBIZ"/>
    <m/>
    <m/>
    <d v="2026-10-14T08:00:00"/>
    <s v="2026-10-14 08:00:00 | Nama Pic : bp Kris Pambudi No Hp Pic : 081575154451 No alt : - Jam Pemasangan : pagi  Tanggal Pemasangan : 13 Oktober 2026"/>
    <n v="2026"/>
    <n v="10"/>
    <n v="12"/>
    <d v="2026-10-12T00:00:00"/>
    <n v="-2.3333333333357587"/>
    <x v="0"/>
    <x v="7"/>
  </r>
  <r>
    <n v="1015"/>
    <n v="1002632094"/>
    <n v="3"/>
    <x v="2"/>
    <n v="4"/>
    <s v="PURWOKERTO"/>
    <s v="CILACAP"/>
    <s v="MAN"/>
    <s v="REG"/>
    <s v="AO"/>
    <s v="NEW SALES"/>
    <s v="1P INET"/>
    <s v="Completed (PS)"/>
    <s v="RBS-Regional 3"/>
    <d v="2026-10-12T09:20:40"/>
    <d v="2026-10-12T20:52:59"/>
    <n v="69408371"/>
    <m/>
    <n v="146391107956"/>
    <s v="DAPUR MAMAH EYANG"/>
    <s v="ODP-MAN-FD/112"/>
    <s v="WO066230145"/>
    <m/>
    <m/>
    <m/>
    <n v="108.7631823"/>
    <n v="-7.3014101999999896"/>
    <s v="|MN02591|MYIA-068577070318/POI/FUJI RAMADHAN/081384255282/fujiramadan180198@gmail.com"/>
    <s v="MYIB_ASSISTANT"/>
    <m/>
    <m/>
    <m/>
    <m/>
    <m/>
    <m/>
    <m/>
    <m/>
    <s v="Management Janji"/>
    <s v="2026-10-14 08:00:00 | M Janji : (13/10/2026) jam Pasang : 09:00 Note : hubungi pelanggan jika ingin kelokasi"/>
    <s v="FCC"/>
    <d v="2026-12-10T09:24:56"/>
    <d v="2026-10-14T08:00:00"/>
    <m/>
    <s v="PS"/>
    <s v="MAJENANG"/>
    <s v="NO ADDON"/>
    <n v="20261012"/>
    <s v="Completed"/>
    <s v="HSI Bisnis Promo Hari Pelanggan Nasional PSB 70% - 75 Mbps"/>
    <s v="INDIBIZ"/>
    <m/>
    <m/>
    <d v="2026-10-14T08:00:00"/>
    <s v="2026-10-14 08:00:00 | M Janji : (13/10/2026) jam Pasang : 09:00 Note : hubungi pelanggan jika ingin kelokasi"/>
    <n v="2026"/>
    <n v="10"/>
    <n v="12"/>
    <d v="2026-10-12T00:00:00"/>
    <n v="-2.3333333333357587"/>
    <x v="0"/>
    <x v="7"/>
  </r>
  <r>
    <n v="1016"/>
    <n v="1002635304"/>
    <n v="3"/>
    <x v="2"/>
    <n v="4"/>
    <s v="PURWOKERTO"/>
    <s v="CILACAP"/>
    <s v="MAN"/>
    <s v="REG"/>
    <s v="AO"/>
    <s v="NEW SALES"/>
    <s v="1P INET"/>
    <s v="Completed (PS)"/>
    <s v="RBS-Regional 3"/>
    <d v="2026-10-13T14:49:41"/>
    <d v="2026-10-14T13:48:51"/>
    <n v="69409510"/>
    <m/>
    <n v="146391108136"/>
    <s v="SD NEGERI 01 WANAREJA"/>
    <s v="ODP-MAN-FH/051 FH/D04/051.01"/>
    <s v="WO066342222"/>
    <m/>
    <m/>
    <m/>
    <n v="108.68665"/>
    <n v="-7.3346460000000002"/>
    <s v="|MC00213|MYIA-069588993013/POI/PRIANA AJI/082245275054/prianaaji@gmail.com"/>
    <s v="MYIB_ASSISTANT"/>
    <m/>
    <m/>
    <m/>
    <m/>
    <m/>
    <m/>
    <m/>
    <m/>
    <s v="Management Janji"/>
    <s v="2026-10-16 11:00:00 | Nama Pic : IBU SRI No Hp Pic : 082245275054 Jam Pemasangan : 08:00 - 12.00 Tanggal Pemasangan : RABU 14 OKTOBER 2026 Info Tambahan : Hubungi pelanggan sebelum datang ke lokasi"/>
    <s v="FCC"/>
    <s v="13-10-2026 15:09:53"/>
    <d v="2026-10-16T11:00:00"/>
    <m/>
    <s v="PS"/>
    <s v="MAJENANG"/>
    <s v="NO ADDON"/>
    <n v="20261014"/>
    <s v="Completed"/>
    <s v="HSI Bisnis Promo Hari Pelanggan Nasional PSB 70% - 50 Mbps"/>
    <s v="INDIBIZ"/>
    <m/>
    <m/>
    <d v="2026-10-16T11:00:00"/>
    <s v="2026-10-16 11:00:00 | Nama Pic : IBU SRI No Hp Pic : 082245275054 Jam Pemasangan : 08:00 - 12.00 Tanggal Pemasangan : RABU 14 OKTOBER 2026 Info Tambahan : Hubungi pelanggan sebelum datang ke lokasi"/>
    <n v="2026"/>
    <n v="10"/>
    <n v="14"/>
    <d v="2026-10-14T00:00:00"/>
    <n v="-2.4583333333357587"/>
    <x v="0"/>
    <x v="7"/>
  </r>
  <r>
    <n v="1017"/>
    <n v="1002636882"/>
    <n v="3"/>
    <x v="2"/>
    <n v="4"/>
    <s v="PURWOKERTO"/>
    <s v="CILACAP"/>
    <s v="MAN"/>
    <s v="REG"/>
    <s v="AO"/>
    <s v="NEW SALES"/>
    <s v="1P INET"/>
    <s v="Completed (PS)"/>
    <s v="RBS-Regional 3"/>
    <d v="2026-10-14T14:05:34"/>
    <d v="2026-10-14T18:54:34"/>
    <n v="69410193"/>
    <m/>
    <n v="146391108315"/>
    <s v="Lla Lla Kost"/>
    <s v="ODP-MAN-FG/108 FG/D04/108.01"/>
    <s v="WO066409559"/>
    <m/>
    <m/>
    <m/>
    <n v="108.7976694"/>
    <n v="-7.3100079999999998"/>
    <s v="|MN02591|MYIA-095272535798/POI/Eko Susilo/085183705731/ekowijaya021@gmail.com"/>
    <s v="MYIB_ASSISTANT"/>
    <m/>
    <m/>
    <m/>
    <m/>
    <m/>
    <m/>
    <m/>
    <m/>
    <s v="Management Janji"/>
    <s v="2026-10-17 11:00:00 | M Janji : (15/10/2026) jam Pasang : 09:00 Note : hubungi pelanggan jika ingin kelokasi"/>
    <s v="FCC"/>
    <s v="14-10-2026 14:09:57"/>
    <d v="2026-10-17T11:00:00"/>
    <m/>
    <s v="PS"/>
    <s v="MAJENANG"/>
    <s v="NO ADDON"/>
    <n v="20261014"/>
    <s v="Completed"/>
    <s v="HSI Bisnis Promo Hari Pelanggan Nasional PSB 70% - 150 Mbps"/>
    <s v="INDIBIZ"/>
    <m/>
    <m/>
    <d v="2026-10-17T11:00:00"/>
    <s v="2026-10-17 11:00:00 | M Janji : (15/10/2026) jam Pasang : 09:00 Note : hubungi pelanggan jika ingin kelokasi"/>
    <n v="2026"/>
    <n v="10"/>
    <n v="14"/>
    <d v="2026-10-14T00:00:00"/>
    <n v="-3.4583333333357587"/>
    <x v="0"/>
    <x v="7"/>
  </r>
  <r>
    <n v="1018"/>
    <n v="1002628950"/>
    <n v="3"/>
    <x v="2"/>
    <n v="4"/>
    <s v="PURWOKERTO"/>
    <s v="CILACAP"/>
    <s v="MAN"/>
    <s v="REG"/>
    <s v="AO"/>
    <s v="NEW SALES"/>
    <m/>
    <s v="CANCEL COMPLETED"/>
    <s v="RBS-Regional 3"/>
    <d v="2026-10-09T09:28:40"/>
    <d v="2026-10-09T15:00:49"/>
    <n v="69403278"/>
    <m/>
    <m/>
    <s v="Global Jet Express / TCCLP061"/>
    <m/>
    <s v="WO065628042"/>
    <m/>
    <m/>
    <m/>
    <n v="108.7586"/>
    <n v="-7.3006200000000003"/>
    <s v="|MC80228|/Global Jet Express TCCLP061 /Paket HSI Bisnis Promo HPN 1:1 100Mbps/Rahmawati Tianingrum/081127008226 082298156843/purchasepilarprima@gmail.com"/>
    <s v="Sales Profesional"/>
    <m/>
    <m/>
    <m/>
    <m/>
    <m/>
    <m/>
    <m/>
    <m/>
    <s v="Management Janji"/>
    <s v="2026-10-06 11:00:00|Tanggal Pemasangan : 06 Oktober 2026 Jam Pemasangan : 08:00 15:00 Info Tambahan : Hubungi pelanggan dulu sebelum ke lokasi terimakasih|40931149|MYDITA"/>
    <s v="FCC"/>
    <d v="2026-09-10T09:39:46"/>
    <d v="2026-10-06T00:00:00"/>
    <m/>
    <s v="REJECT_FCC"/>
    <s v="MAJENANG"/>
    <s v="NO ADDON"/>
    <m/>
    <s v="DECLINE : Pelanggan tidak ingin menunggu SOPHAN SOPYAN 40900827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Pelanggan tidak ingin menunggu SOPHAN SOPYAN 40900827|MYDITA"/>
    <d v="2026-10-06T11:00:00"/>
    <s v="2026-10-06 11:00:00|Tanggal Pemasangan : 06 Oktober 2026 Jam Pemasangan : 08:00 15:00 Info Tambahan : Hubungi pelanggan dulu sebelum ke lokasi terimakasih|40931149|MYDITA"/>
    <m/>
    <m/>
    <m/>
    <e v="#NUM!"/>
    <e v="#NUM!"/>
    <x v="1"/>
    <x v="7"/>
  </r>
  <r>
    <n v="1019"/>
    <n v="1002620365"/>
    <n v="3"/>
    <x v="2"/>
    <n v="4"/>
    <s v="PURWOKERTO"/>
    <s v="CILACAP"/>
    <s v="MAN"/>
    <s v="REG"/>
    <s v="AO"/>
    <s v="NEW SALES"/>
    <m/>
    <s v="98 | OSS - CANCEL COMPLETE"/>
    <s v="RBS-Regional 3"/>
    <d v="2026-10-02T15:59:15"/>
    <d v="2026-10-09T09:29:40"/>
    <n v="69403278"/>
    <m/>
    <n v="146391108656"/>
    <s v="Global Jet Express / TCCLP061"/>
    <s v="ODP-MAN-FE/075"/>
    <s v="WO065628042"/>
    <m/>
    <m/>
    <m/>
    <n v="108.9001507"/>
    <n v="-7.4173742999999996"/>
    <s v="|MC80228|/Global Jet Express TCCLP061 /Paket HSI Bisnis Promo HPN 1:1 100Mbps/Rahmawati Tianingrum/081127008226 082298156843/purchasepilarprima@gmail.com"/>
    <s v="Sales Profesional"/>
    <m/>
    <m/>
    <m/>
    <m/>
    <m/>
    <m/>
    <m/>
    <m/>
    <s v="Management Janji"/>
    <s v="2026-10-06 11:00:00|Tanggal Pemasangan : 06 Oktober 2026 Jam Pemasangan : 08:00 15:00 Info Tambahan : Hubungi pelanggan dulu sebelum ke lokasi terimakasih|40931149|MYDITA"/>
    <s v="FCC"/>
    <d v="2026-02-10T16:10:13"/>
    <d v="2026-10-06T11:00:00"/>
    <s v="Kendala Teknik"/>
    <s v="CANCEL"/>
    <s v="MAJENANG"/>
    <s v="NO ADDON"/>
    <m/>
    <s v="Cancel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6T11:00:00"/>
    <s v="2026-10-06 11:00:00|Tanggal Pemasangan : 06 Oktober 2026 Jam Pemasangan : 08:00 15:00 Info Tambahan : Hubungi pelanggan dulu sebelum ke lokasi terimakasih|40931149|MYDITA"/>
    <m/>
    <m/>
    <m/>
    <e v="#NUM!"/>
    <e v="#NUM!"/>
    <x v="1"/>
    <x v="7"/>
  </r>
  <r>
    <n v="1020"/>
    <n v="1002616994"/>
    <n v="3"/>
    <x v="2"/>
    <n v="4"/>
    <s v="PURWOKERTO"/>
    <s v="BANJARNEGARA"/>
    <s v="BJR"/>
    <s v="REG"/>
    <s v="AO"/>
    <s v="NEW SALES"/>
    <m/>
    <s v="Completed (PS)"/>
    <s v="RBS-Regional 3"/>
    <d v="2026-10-01T09:07:32"/>
    <d v="2026-10-07T12:14:44"/>
    <n v="69402039"/>
    <m/>
    <n v="146372102975"/>
    <s v="Kopi Jjb Ratamba"/>
    <s v="ODP-BJR-FAE/052"/>
    <s v="WO065863132"/>
    <m/>
    <m/>
    <m/>
    <n v="109.814038"/>
    <n v="-7.2282590000000004"/>
    <s v="SA; MN000649 ; ARIF  ; TREG3 ; BANJARNEGARA ;PSB 1S HSI BISNIS PROMO 50 MB; Kopi Jjb Ratamba/08812876920 ; astuko.f.t@gmail.com"/>
    <s v="Sales Profesional"/>
    <m/>
    <m/>
    <m/>
    <m/>
    <m/>
    <m/>
    <m/>
    <m/>
    <s v="Management Janji"/>
    <s v="2026-10-09 11:00:00|Waktu pemasangan: 06 oktober 2026 Jam pemasangan : 08.00 - 12.00 Mohon hubungi pelanggan sebelum ke lokasi  Terima kasih |40951377|MYDITA"/>
    <s v="FCC"/>
    <d v="2026-01-10T09:25:42"/>
    <d v="2026-10-09T11:00:00"/>
    <m/>
    <s v="PS"/>
    <s v="X"/>
    <s v="NO ADDON"/>
    <n v="20261007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10-09T11:00:00"/>
    <s v="2026-10-09 11:00:00|Waktu pemasangan: 06 oktober 2026 Jam pemasangan : 08.00 - 12.00 Mohon hubungi pelanggan sebelum ke lokasi  Terima kasih |40951377|MYDITA"/>
    <n v="2026"/>
    <n v="10"/>
    <n v="7"/>
    <d v="2026-10-07T00:00:00"/>
    <n v="-2.4583333333357587"/>
    <x v="0"/>
    <x v="7"/>
  </r>
  <r>
    <n v="1021"/>
    <n v="1002620594"/>
    <n v="3"/>
    <x v="2"/>
    <n v="4"/>
    <s v="PURWOKERTO"/>
    <s v="BANJARNEGARA"/>
    <s v="BJR"/>
    <s v="REG"/>
    <s v="AO"/>
    <s v="NEW SALES"/>
    <s v="1P INET"/>
    <s v="Completed (PS)"/>
    <s v="RBS-Regional 3"/>
    <d v="2026-10-02T17:41:34"/>
    <d v="2026-10-03T12:29:11"/>
    <n v="69403360"/>
    <m/>
    <n v="146372103614"/>
    <s v="JJB OFFICE KUTARINGIN"/>
    <s v="ODP-BJR-FJ/008"/>
    <s v="WO065606139"/>
    <m/>
    <m/>
    <m/>
    <n v="109.69005300000001"/>
    <n v="-7.3946990000000001"/>
    <s v="|MN00649|MYIA-016105488219/POI/maylani/+6283171986272/maylani.kopijjb@gmail.com"/>
    <s v="MYIB_ASSISTANT"/>
    <m/>
    <m/>
    <m/>
    <m/>
    <m/>
    <m/>
    <m/>
    <m/>
    <s v="Management Janji"/>
    <s v="2026-10-04 08:00:00 | Jam Pemasangan : pagi  Tanggal Pemasangan :04/10/2026 Info Tambahan : Hubungi pelanggan sebelum datang ke lokasi"/>
    <s v="FCC"/>
    <d v="2026-02-10T17:55:25"/>
    <d v="2026-10-04T08:00:00"/>
    <m/>
    <s v="PS"/>
    <s v="X"/>
    <s v="NO ADDON"/>
    <n v="20261003"/>
    <s v="Completed"/>
    <s v="HSI Bisnis Promo Hari Pelanggan Nasional PSB 70% - 200 Mbps"/>
    <s v="INDIBIZ"/>
    <m/>
    <m/>
    <d v="2026-10-04T08:00:00"/>
    <s v="2026-10-04 08:00:00 | Jam Pemasangan : pagi  Tanggal Pemasangan :04/10/2026 Info Tambahan : Hubungi pelanggan sebelum datang ke lokasi"/>
    <n v="2026"/>
    <n v="10"/>
    <n v="3"/>
    <d v="2026-10-03T00:00:00"/>
    <n v="-1.3333333333357587"/>
    <x v="0"/>
    <x v="7"/>
  </r>
  <r>
    <n v="1022"/>
    <n v="1002619769"/>
    <n v="3"/>
    <x v="2"/>
    <n v="4"/>
    <s v="PURWOKERTO"/>
    <s v="BANJARNEGARA"/>
    <s v="BJR"/>
    <s v="REG"/>
    <s v="AO"/>
    <s v="NEW SALES"/>
    <s v="1P INET"/>
    <s v="Completed (PS)"/>
    <s v="RBS-Regional 3"/>
    <d v="2026-10-02T13:22:41"/>
    <d v="2026-10-05T12:15:41"/>
    <n v="69403086"/>
    <m/>
    <n v="146372103472"/>
    <s v="SMA NEGERI 1 BATUR"/>
    <s v="ODP-BJR-FAC/004 FAC/D01/004.01"/>
    <s v="WO065573255"/>
    <m/>
    <m/>
    <m/>
    <n v="109.826308"/>
    <n v="-7.2068159999999999"/>
    <s v="|MN00909|MYIA-074592616176/POI/ari budi/085227666070/sma1batur@gmail.com"/>
    <s v="MYIB_ASSISTANT"/>
    <m/>
    <m/>
    <m/>
    <m/>
    <m/>
    <m/>
    <m/>
    <m/>
    <s v="Management Janji"/>
    <s v="2026-10-04 08:00:00 | Jam Pemasangan : 08:00 - 12.00 Tanggal Pemasangan : SABTU 03 OKTOBER 2026 Info Tambahan : Hubungi pelanggan sebelum datang ke lokasi"/>
    <s v="FCC"/>
    <d v="2026-02-10T13:25:25"/>
    <d v="2026-10-04T08:00:00"/>
    <m/>
    <s v="PS"/>
    <s v="X"/>
    <s v="NO ADDON"/>
    <n v="20261005"/>
    <s v="Completed"/>
    <s v="HSI Bisnis Promo Hari Pelanggan Nasional PSB 70% - 300 Mbps"/>
    <s v="INDIBIZ"/>
    <m/>
    <m/>
    <d v="2026-10-04T08:00:00"/>
    <s v="2026-10-04 08:00:00 | Jam Pemasangan : 08:00 - 12.00 Tanggal Pemasangan : SABTU 03 OKTOBER 2026 Info Tambahan : Hubungi pelanggan sebelum datang ke lokasi"/>
    <n v="2026"/>
    <n v="10"/>
    <n v="5"/>
    <d v="2026-10-05T00:00:00"/>
    <n v="0.66666666666424135"/>
    <x v="0"/>
    <x v="7"/>
  </r>
  <r>
    <n v="1023"/>
    <n v="1002623871"/>
    <n v="3"/>
    <x v="2"/>
    <n v="4"/>
    <s v="PURWOKERTO"/>
    <s v="BANJARNEGARA"/>
    <s v="BJR"/>
    <s v="REG"/>
    <s v="AO"/>
    <s v="NEW SALES"/>
    <s v="1P INET"/>
    <s v="Completed (PS)"/>
    <s v="RBS-Regional 3"/>
    <d v="2026-10-06T10:40:40"/>
    <d v="2026-10-07T12:35:16"/>
    <n v="69404850"/>
    <m/>
    <n v="146372104064"/>
    <s v="SD NEGERI 4 KRANDEGAN"/>
    <s v="ODP-BJR-FT/011"/>
    <s v="WO065836495"/>
    <m/>
    <m/>
    <m/>
    <n v="109.695538744036"/>
    <n v="-7.3971299326979301"/>
    <s v="|MN00909|MYIA-079952979427/POI/deni/083844480979/sdsekawan@gmail.com"/>
    <s v="MYIB_ASSISTANT"/>
    <m/>
    <m/>
    <m/>
    <m/>
    <m/>
    <m/>
    <m/>
    <m/>
    <s v="Management Janji"/>
    <s v="2026-10-08 08:00:00 | Nama PIC : BAPAK deni No HP : 083844480979 Alt :  M Janji : (RABU/7/oktober/2026) jam Pasang : 09:00 Note : hubungi pelanggan jika ingin kelokasi"/>
    <s v="FCC"/>
    <d v="2026-06-10T10:55:07"/>
    <d v="2026-10-08T08:00:00"/>
    <m/>
    <s v="PS"/>
    <s v="X"/>
    <s v="NO ADDON"/>
    <n v="20261007"/>
    <s v="Completed"/>
    <s v="HSI Bisnis Basic Promo Hari Pelanggan Nasional PSB 70% - 75 Mbps"/>
    <s v="INDIBIZ"/>
    <m/>
    <m/>
    <d v="2026-10-08T08:00:00"/>
    <s v="2026-10-08 08:00:00 | Nama PIC : BAPAK deni No HP : 083844480979 Alt :  M Janji : (RABU/7/oktober/2026) jam Pasang : 09:00 Note : hubungi pelanggan jika ingin kelokasi"/>
    <n v="2026"/>
    <n v="10"/>
    <n v="7"/>
    <d v="2026-10-07T00:00:00"/>
    <n v="-1.3333333333357587"/>
    <x v="0"/>
    <x v="7"/>
  </r>
  <r>
    <n v="1024"/>
    <n v="1002627512"/>
    <n v="3"/>
    <x v="2"/>
    <n v="4"/>
    <s v="PURWOKERTO"/>
    <s v="BANJARNEGARA"/>
    <s v="BJR"/>
    <s v="REG"/>
    <s v="AO"/>
    <s v="NEW SALES"/>
    <m/>
    <s v="Completed (PS)"/>
    <s v="RBS-Regional 3"/>
    <d v="2026-10-08T11:29:23"/>
    <d v="2026-10-08T12:30:23"/>
    <n v="69404778"/>
    <m/>
    <n v="146372102005"/>
    <s v="TOKO KURWANTO"/>
    <s v="ODP-BJR-FN/043"/>
    <s v="WO066000855"/>
    <m/>
    <m/>
    <m/>
    <n v="109.688231"/>
    <n v="-7.4385940000000002"/>
    <s v="|MN00909|MYIA-048651197055/POI/kurwanto/088270845068/kurwantobae.2@gmail.com"/>
    <s v="Sales Profesional"/>
    <m/>
    <m/>
    <m/>
    <m/>
    <m/>
    <m/>
    <m/>
    <m/>
    <s v="Management Janji"/>
    <s v="2026-10-07 15:00:00 | Tanggal pemasangan : 07 OKTOBER 2026  Jam pemasangan : pagi/siang  Info Tambahan : Hubungi pelanggan dulu sebelum ke lokasi  terima kasih"/>
    <s v="FCC"/>
    <d v="2026-08-10T11:40:36"/>
    <m/>
    <m/>
    <s v="PS"/>
    <s v="X"/>
    <s v="NO ADDON"/>
    <n v="202610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8T07:00:00"/>
    <s v="2026-10-07 15:00:00 | Tanggal pemasangan : 07 OKTOBER 2026  Jam pemasangan : pagi/siang  Info Tambahan : Hubungi pelanggan dulu sebelum ke lokasi  terima kasih"/>
    <n v="2026"/>
    <n v="10"/>
    <n v="8"/>
    <d v="2026-10-08T00:00:00"/>
    <n v="-0.29166666666424135"/>
    <x v="0"/>
    <x v="7"/>
  </r>
  <r>
    <n v="1025"/>
    <n v="1002628573"/>
    <n v="3"/>
    <x v="2"/>
    <n v="4"/>
    <s v="PURWOKERTO"/>
    <s v="BANJARNEGARA"/>
    <s v="BJR"/>
    <s v="REG"/>
    <s v="AO"/>
    <s v="NEW SALES"/>
    <s v="1P INET"/>
    <s v="Completed (PS)"/>
    <s v="RBS-Regional 3"/>
    <d v="2026-10-08T18:04:35"/>
    <d v="2026-10-09T11:23:05"/>
    <n v="69406861"/>
    <m/>
    <n v="146372102326"/>
    <s v="SD NEGERI 1 KRANDEGAN"/>
    <s v="ODP-BJR-FH/028"/>
    <s v="WO066044910"/>
    <m/>
    <m/>
    <m/>
    <n v="109.698154"/>
    <n v="-7.3953740000000003"/>
    <s v="|MN00909|MYIA-039501256356/POI/hanik/081327753389/sdnegerisatukrandegan@gmail.com"/>
    <s v="MYIB_ASSISTANT"/>
    <m/>
    <m/>
    <m/>
    <m/>
    <m/>
    <m/>
    <m/>
    <m/>
    <s v="Management Janji"/>
    <s v="2026-10-11 15:00:00 | Tanggal pemasangan: 09/10/2026 Jam pemasangan : pagi / siang Info Tambahan : Hubungi pelanggan dulu sebelum ke lokasi. terima kasih"/>
    <s v="FCC"/>
    <d v="2026-08-10T18:10:16"/>
    <d v="2026-10-11T15:00:00"/>
    <m/>
    <s v="PS"/>
    <s v="X"/>
    <s v="NO ADDON"/>
    <n v="20261009"/>
    <s v="Completed"/>
    <s v="HSI Bisnis Basic Promo Hari Pelanggan Nasional PSB 70% - 150 Mbps"/>
    <s v="INDIBIZ"/>
    <m/>
    <m/>
    <d v="2026-10-11T15:00:00"/>
    <s v="2026-10-11 15:00:00 | Tanggal pemasangan: 09/10/2026 Jam pemasangan : pagi / siang Info Tambahan : Hubungi pelanggan dulu sebelum ke lokasi. terima kasih"/>
    <n v="2026"/>
    <n v="10"/>
    <n v="9"/>
    <d v="2026-10-09T00:00:00"/>
    <n v="-2.625"/>
    <x v="0"/>
    <x v="7"/>
  </r>
  <r>
    <n v="1026"/>
    <n v="1002629506"/>
    <n v="3"/>
    <x v="2"/>
    <n v="4"/>
    <s v="PURWOKERTO"/>
    <s v="BANJARNEGARA"/>
    <s v="BJR"/>
    <s v="REG"/>
    <s v="AO"/>
    <s v="NEW SALES"/>
    <s v="1P INET"/>
    <s v="Completed (PS)"/>
    <s v="RBS-Regional 3"/>
    <d v="2026-10-09T11:40:35"/>
    <d v="2026-10-09T19:06:04"/>
    <n v="69407258"/>
    <m/>
    <n v="146372102306"/>
    <s v="STIE TAMBARA GDG BARU 1"/>
    <s v="ODP-BJR-FT/109"/>
    <s v="WO066079450"/>
    <m/>
    <m/>
    <m/>
    <n v="109.696607"/>
    <n v="-7.3981940000000002"/>
    <s v="|MN00649|MYIA-094596317054/POI/Dina Etikartiningsih/085747941406/dinautawieti@gmail.com"/>
    <s v="MYIB_ASSISTANT"/>
    <m/>
    <m/>
    <m/>
    <m/>
    <m/>
    <m/>
    <m/>
    <m/>
    <s v="Management Janji"/>
    <s v="2026-10-13 15:00:00 | Nama :DINA No HP :085747941406 No Alternatif : M Janji : 13/10/2026 Jam Pasang : Pagi NoteÃ‚Â :  Hubungi terlebih dahulu sebelum ke lokasi"/>
    <s v="FCC"/>
    <d v="2026-09-10T11:55:13"/>
    <d v="2026-10-13T15:00:00"/>
    <m/>
    <s v="PS"/>
    <s v="X"/>
    <s v="NO ADDON"/>
    <n v="20261009"/>
    <s v="Completed"/>
    <s v="HSI Bisnis Promo Hari Pelanggan Nasional PSB 70% - 100 Mbps"/>
    <s v="INDIBIZ"/>
    <m/>
    <m/>
    <d v="2026-10-13T15:00:00"/>
    <s v="2026-10-13 15:00:00 | Nama :DINA No HP :085747941406 No Alternatif : M Janji : 13/10/2026 Jam Pasang : Pagi NoteÃ‚Â :  Hubungi terlebih dahulu sebelum ke lokasi"/>
    <n v="2026"/>
    <n v="10"/>
    <n v="9"/>
    <d v="2026-10-09T00:00:00"/>
    <n v="-4.625"/>
    <x v="0"/>
    <x v="7"/>
  </r>
  <r>
    <n v="1027"/>
    <n v="1002631122"/>
    <n v="3"/>
    <x v="2"/>
    <n v="4"/>
    <s v="PURWOKERTO"/>
    <s v="BANJARNEGARA"/>
    <s v="BJR"/>
    <s v="REG"/>
    <s v="AO"/>
    <s v="NEW SALES"/>
    <s v="1P INET"/>
    <s v="Completed (PS)"/>
    <s v="RBS-Regional 3"/>
    <d v="2026-10-10T16:47:35"/>
    <d v="2026-10-12T12:43:07"/>
    <n v="69408014"/>
    <m/>
    <n v="146372102656"/>
    <s v="STIE TAMANSISWA BANJARNEGARA Lt 1"/>
    <s v="ODP-BJR-FT/003"/>
    <s v="WO066171845"/>
    <m/>
    <m/>
    <m/>
    <n v="109.696607"/>
    <n v="-7.3981940000000002"/>
    <s v="|MN00649|MYIA-074476277698/POI/Dina Eti Kartiningsih /085747941406/dinautawieti@gmail.com"/>
    <s v="MYIB_ASSISTANT"/>
    <m/>
    <m/>
    <m/>
    <m/>
    <m/>
    <m/>
    <m/>
    <m/>
    <s v="Management Janji"/>
    <s v="2026-10-12 11:00:00 | Nama : BU DINA ETIKARTININGSIH  No Hp : 085747941406 No Hp Alternatif :  Tanggal : 12 Oktober 2026 Interval : PAGI  Note : Mohon hubungi pelanggan terlebih dahulu "/>
    <s v="FCC"/>
    <d v="2026-10-10T17:24:57"/>
    <d v="2026-10-12T11:00:00"/>
    <m/>
    <s v="PS"/>
    <s v="X"/>
    <s v="NO ADDON"/>
    <n v="20261012"/>
    <s v="Completed"/>
    <s v="HSI Bisnis Promo Hari Pelanggan Nasional PSB 70% - 100 Mbps"/>
    <s v="INDIBIZ"/>
    <m/>
    <m/>
    <d v="2026-10-12T11:00:00"/>
    <s v="2026-10-12 11:00:00 | Nama : BU DINA ETIKARTININGSIH  No Hp : 085747941406 No Hp Alternatif :  Tanggal : 12 Oktober 2026 Interval : PAGI  Note : Mohon hubungi pelanggan terlebih dahulu "/>
    <n v="2026"/>
    <n v="10"/>
    <n v="12"/>
    <d v="2026-10-12T00:00:00"/>
    <n v="-0.45833333333575865"/>
    <x v="0"/>
    <x v="7"/>
  </r>
  <r>
    <n v="1028"/>
    <n v="1002631559"/>
    <n v="3"/>
    <x v="2"/>
    <n v="4"/>
    <s v="PURWOKERTO"/>
    <s v="BANJARNEGARA"/>
    <s v="BJR"/>
    <s v="REG"/>
    <s v="AO"/>
    <s v="NEW SALES"/>
    <s v="1P INET"/>
    <s v="Completed (PS)"/>
    <s v="RBS-Regional 3"/>
    <d v="2026-10-11T12:32:41"/>
    <d v="2026-10-13T14:54:19"/>
    <n v="69408178"/>
    <m/>
    <n v="146372102492"/>
    <s v="MASJID BAITUR RASYID WANADADI"/>
    <s v="ODP-BJR-FAA/064 FAA/D02/064.01"/>
    <s v="WO066198632"/>
    <m/>
    <m/>
    <m/>
    <n v="109.64116"/>
    <n v="-7.3649570000000004"/>
    <s v="|MC00213|MYIA-014888209333/POI/MOCH IWAN SAPUTRO/082111187666/masjidbaiturrasyid@gmail.com"/>
    <s v="MYIB_ASSISTANT"/>
    <m/>
    <m/>
    <m/>
    <m/>
    <m/>
    <m/>
    <m/>
    <m/>
    <s v="Management Janji"/>
    <s v="2026-10-13 08:00:00 | telp :082111187666 alt : manja : pagi / siang 13/10/2026 hub sebelum ke lokasi "/>
    <s v="FCC"/>
    <d v="2026-11-10T12:40:19"/>
    <d v="2026-10-13T08:00:00"/>
    <m/>
    <s v="PS"/>
    <s v="X"/>
    <s v="NO ADDON"/>
    <n v="20261013"/>
    <s v="Completed"/>
    <s v="HSI Bisnis Basic Promo Hari Pelanggan Nasional PSB 70% - 50 Mbps"/>
    <s v="INDIBIZ"/>
    <m/>
    <m/>
    <d v="2026-10-13T08:00:00"/>
    <s v="2026-10-13 08:00:00 | telp :082111187666 alt : manja : pagi / siang 13/10/2026 hub sebelum ke lokasi "/>
    <n v="2026"/>
    <n v="10"/>
    <n v="13"/>
    <d v="2026-10-13T00:00:00"/>
    <n v="-0.33333333333575865"/>
    <x v="0"/>
    <x v="7"/>
  </r>
  <r>
    <n v="1029"/>
    <n v="1002633345"/>
    <n v="3"/>
    <x v="2"/>
    <n v="4"/>
    <s v="PURWOKERTO"/>
    <s v="BANJARNEGARA"/>
    <s v="BJR"/>
    <s v="REG"/>
    <s v="AO"/>
    <s v="NEW SALES"/>
    <s v="1P INET"/>
    <s v="Completed (PS)"/>
    <s v="RBS-Regional 3"/>
    <d v="2026-10-12T15:16:35"/>
    <d v="2026-10-13T14:16:43"/>
    <n v="69408804"/>
    <m/>
    <n v="146372102830"/>
    <s v="WARUNG ES TEH DESA"/>
    <s v="ODP-BJR-FAC/023"/>
    <s v="WO066271934"/>
    <m/>
    <m/>
    <m/>
    <n v="109.828353524208"/>
    <n v="-7.2069386107203002"/>
    <s v="|MN00909|MYIA-075670412061/POI/UMMI NADHIROG/081391771222/ummirachmat@gmail.com"/>
    <s v="MYIB_ASSISTANT"/>
    <m/>
    <m/>
    <m/>
    <m/>
    <m/>
    <m/>
    <m/>
    <m/>
    <s v="Management Janji"/>
    <s v="2026-10-16 08:00:00 | Nama Pic : IBU UMMI No Hp Pic : 081391771222 Jam Pemasangan : 08:00 - 12.00 Tanggal Pemasangan : SELASA 13 OKTOBER 2026 Info Tambahan : Hubungi pelanggan sebelum datang ke lokasi"/>
    <s v="FCC"/>
    <d v="2026-12-10T15:25:51"/>
    <d v="2026-10-16T08:00:00"/>
    <m/>
    <s v="PS"/>
    <s v="X"/>
    <s v="NO ADDON"/>
    <n v="20261013"/>
    <s v="Completed"/>
    <s v="HSI Bisnis Basic Promo Hari Pelanggan Nasional PSB 70% - 150 Mbps"/>
    <s v="INDIBIZ"/>
    <m/>
    <m/>
    <d v="2026-10-16T08:00:00"/>
    <s v="2026-10-16 08:00:00 | Nama Pic : IBU UMMI No Hp Pic : 081391771222 Jam Pemasangan : 08:00 - 12.00 Tanggal Pemasangan : SELASA 13 OKTOBER 2026 Info Tambahan : Hubungi pelanggan sebelum datang ke lokasi"/>
    <n v="2026"/>
    <n v="10"/>
    <n v="13"/>
    <d v="2026-10-13T00:00:00"/>
    <n v="-3.3333333333357587"/>
    <x v="0"/>
    <x v="7"/>
  </r>
  <r>
    <n v="1030"/>
    <n v="1002634943"/>
    <n v="3"/>
    <x v="2"/>
    <n v="4"/>
    <s v="PURWOKERTO"/>
    <s v="BANJARNEGARA"/>
    <s v="BJR"/>
    <s v="REG"/>
    <s v="AO"/>
    <s v="NEW SALES"/>
    <s v="1P INET"/>
    <s v="Completed (PS)"/>
    <s v="RBS-Regional 3"/>
    <d v="2026-10-13T13:09:36"/>
    <d v="2026-10-14T11:23:09"/>
    <n v="69409386"/>
    <m/>
    <n v="146372103175"/>
    <s v="RUSANET"/>
    <s v="ODP-BJR-FT/098"/>
    <s v="WO066330745"/>
    <m/>
    <m/>
    <m/>
    <n v="109.701066"/>
    <n v="-7.3966969999999996"/>
    <s v="|MN00909|MYIA-088731988277/POI/angger raditya/081326855900/anggerradityo38@gmail.com"/>
    <s v="MYIB_ASSISTANT"/>
    <m/>
    <m/>
    <m/>
    <m/>
    <m/>
    <m/>
    <m/>
    <m/>
    <s v="Management Janji"/>
    <s v="2026-10-16 15:00:00 | Tanggal: 16/10/2026 Jam Pasang: Sore Note: Hubungi sebelum ke lokasi, terimakasih. "/>
    <s v="FCC"/>
    <s v="13-10-2026 13:25:28"/>
    <d v="2026-10-16T15:00:00"/>
    <m/>
    <s v="PS"/>
    <s v="X"/>
    <s v="NO ADDON"/>
    <n v="20261014"/>
    <s v="Completed"/>
    <s v="HSI Bisnis Promo Hari Pelanggan Nasional PSB 70% - 50 Mbps"/>
    <s v="INDIBIZ"/>
    <m/>
    <m/>
    <d v="2026-10-16T15:00:00"/>
    <s v="2026-10-16 15:00:00 | Tanggal: 16/10/2026 Jam Pasang: Sore Note: Hubungi sebelum ke lokasi, terimakasih. "/>
    <n v="2026"/>
    <n v="10"/>
    <n v="14"/>
    <d v="2026-10-14T00:00:00"/>
    <n v="-2.625"/>
    <x v="0"/>
    <x v="7"/>
  </r>
  <r>
    <n v="1031"/>
    <n v="1002623766"/>
    <n v="3"/>
    <x v="2"/>
    <n v="4"/>
    <s v="PURWOKERTO"/>
    <s v="BANJARNEGARA"/>
    <s v="BJR"/>
    <s v="REG"/>
    <s v="AO"/>
    <s v="NEW SALES"/>
    <s v="1P INET"/>
    <s v="102 | FOLLOW UP COMPLETED"/>
    <s v="RBS-Regional 3"/>
    <d v="2026-10-06T10:14:35"/>
    <d v="2026-10-08T11:29:23"/>
    <n v="69404778"/>
    <m/>
    <n v="146372103916"/>
    <s v="TOKO KURWANTO"/>
    <s v="ODP-BJR-FN/027 FN/D03/027.01"/>
    <s v="WO065833580"/>
    <m/>
    <m/>
    <m/>
    <n v="109.687924"/>
    <n v="-7.4399139999999999"/>
    <s v="|MN00909|MYIA-048651197055/POI/kurwanto/088270845068/kurwantobae.2@gmail.com"/>
    <s v="MYIB_ASSISTANT"/>
    <m/>
    <m/>
    <m/>
    <m/>
    <m/>
    <m/>
    <m/>
    <m/>
    <s v="Management Janji"/>
    <s v="2026-10-07 15:00:00 | Tanggal pemasangan : 07 OKTOBER 2026 Jam pemasangan : pagi/siang Info Tambahan : Hubungi pelanggan dulu sebelum ke lokasi terima kasih"/>
    <s v="FCC"/>
    <d v="2026-06-10T10:24:53"/>
    <d v="2026-10-07T15:00:00"/>
    <m/>
    <s v="REVOKE"/>
    <s v="X"/>
    <s v="NO ADDON"/>
    <m/>
    <s v="Follow Up Revoke Completed, New Order ID : SC1002627512"/>
    <s v="HSI Bisnis Promo Hari Pelanggan Nasional PSB 70% - 50 Mbps"/>
    <s v="INDIBIZ"/>
    <m/>
    <m/>
    <d v="2026-10-07T15:00:00"/>
    <s v="2026-10-07 15:00:00 | Tanggal pemasangan : 07 OKTOBER 2026 Jam pemasangan : pagi/siang Info Tambahan : Hubungi pelanggan dulu sebelum ke lokasi terima kasih"/>
    <m/>
    <m/>
    <m/>
    <e v="#NUM!"/>
    <e v="#NUM!"/>
    <x v="1"/>
    <x v="7"/>
  </r>
  <r>
    <n v="1032"/>
    <n v="1002634798"/>
    <n v="3"/>
    <x v="2"/>
    <n v="4"/>
    <s v="PURWOKERTO"/>
    <s v="BANJARNEGARA"/>
    <s v="BJR"/>
    <s v="REG"/>
    <s v="AO"/>
    <s v="NEW SALES"/>
    <s v="1P INET"/>
    <s v="OSS - FALLOUT"/>
    <s v="RBS-Regional 3"/>
    <d v="2026-10-13T11:50:35"/>
    <d v="2026-10-15T17:27:19"/>
    <n v="69409288"/>
    <m/>
    <n v="146372103355"/>
    <s v="AKUSAARAA WORKSPACE"/>
    <s v="ODP-BJR-FZ/098"/>
    <s v="WO066322727"/>
    <m/>
    <m/>
    <m/>
    <n v="109.750089"/>
    <n v="-7.2816359999999998"/>
    <s v="|MN00909|MYIA-015347429060/POI/M IBNUL JAUZI/082138341173/akusaaraa@gmail.com"/>
    <s v="MYIB_ASSISTANT"/>
    <m/>
    <m/>
    <m/>
    <m/>
    <m/>
    <m/>
    <m/>
    <m/>
    <s v="Management Janji"/>
    <s v="2026-10-16 15:00:00 | Jam Pemasangan : 12.00 Tanggal Pemasangan : MINGGU 12 OKTOBER 2026 Info Tambahan : Hubungi pelanggan sebelum datang ke lokasi"/>
    <s v="FCC"/>
    <s v="13-10-2026 12:10:23"/>
    <d v="2026-10-16T15:00:00"/>
    <s v="Kendala Teknik"/>
    <s v="FO_WFM"/>
    <s v="X"/>
    <s v="NO ADDON"/>
    <m/>
    <s v="Provisioning Failed|WFM|INF009834306|TKJ_-7.395929000000001,109.6982953_Dari ODP terdekat ODP-BJR-FZ/098 avai jarak (-+) 200m"/>
    <s v="HSI Bisnis Promo Hari Pelanggan Nasional PSB 70% - 50 Mbps"/>
    <s v="INDIBIZ"/>
    <m/>
    <m/>
    <d v="2026-10-16T15:00:00"/>
    <s v="2026-10-16 15:00:00 | Jam Pemasangan : 12.00 Tanggal Pemasangan : MINGGU 12 OKTOBER 2026 Info Tambahan : Hubungi pelanggan sebelum datang ke lokasi"/>
    <m/>
    <m/>
    <m/>
    <e v="#NUM!"/>
    <e v="#NUM!"/>
    <x v="1"/>
    <x v="7"/>
  </r>
  <r>
    <n v="1033"/>
    <n v="1002637085"/>
    <n v="3"/>
    <x v="2"/>
    <n v="4"/>
    <s v="PURWOKERTO"/>
    <s v="BANJARNEGARA"/>
    <s v="BJR"/>
    <s v="REG"/>
    <s v="AO"/>
    <s v="NEW SALES"/>
    <s v="1P INET"/>
    <s v="MIE - SEND SURVEY"/>
    <s v="RBS-Regional 3"/>
    <d v="2026-10-14T15:07:35"/>
    <d v="2026-10-14T15:10:07"/>
    <n v="69410266"/>
    <m/>
    <n v="146372102962"/>
    <s v="DELTA SERVICE"/>
    <s v="ODP-BJR-FF/074 FF/D05/074.01"/>
    <s v="WO066416548"/>
    <m/>
    <m/>
    <m/>
    <n v="109.72637899999999"/>
    <n v="-7.3920979999999998"/>
    <s v="|MN00909|MYIA-079759487846/POI/raditya/089637711618/cvdeltaservice@gmail.com"/>
    <s v="MYIB_ASSISTANT"/>
    <m/>
    <m/>
    <m/>
    <m/>
    <m/>
    <m/>
    <m/>
    <m/>
    <s v="Management Janji"/>
    <s v="2026-10-18 11:00:00 | Nama Pic : BP RADITYA No Hp Pic : 089637711618 Jam Pemasangan : 08:00 - 12.00 Tanggal Pemasangan : KAMIS 15 OKTOBER 2026 Info Tambahan : Hubungi pelanggan sebelum datang ke lokasi"/>
    <s v="FCC"/>
    <s v="14-10-2026 15:10:04"/>
    <d v="2026-10-18T11:00:00"/>
    <m/>
    <s v="SURVEY_NEW_MANJA"/>
    <s v="X"/>
    <s v="NO ADDON"/>
    <m/>
    <s v="MIE - SEND SURVEY"/>
    <s v="HSI Bisnis Promo Hari Pelanggan Nasional PSB 70% - 50 Mbps"/>
    <s v="INDIBIZ"/>
    <m/>
    <m/>
    <d v="2026-10-18T11:00:00"/>
    <s v="2026-10-18 11:00:00 | Nama Pic : BP RADITYA No Hp Pic : 089637711618 Jam Pemasangan : 08:00 - 12.00 Tanggal Pemasangan : KAMIS 15 OKTOBER 2026 Info Tambahan : Hubungi pelanggan sebelum datang ke lokasi"/>
    <m/>
    <m/>
    <m/>
    <e v="#NUM!"/>
    <e v="#NUM!"/>
    <x v="1"/>
    <x v="7"/>
  </r>
  <r>
    <n v="1034"/>
    <n v="1002638316"/>
    <n v="3"/>
    <x v="2"/>
    <n v="4"/>
    <s v="PURWOKERTO"/>
    <s v="BANJARNEGARA"/>
    <s v="BJR"/>
    <s v="REG"/>
    <s v="AO"/>
    <s v="NEW SALES"/>
    <s v="1P INET"/>
    <s v="MIE - SEND SURVEY"/>
    <s v="RBS-Regional 3"/>
    <d v="2026-10-15T12:04:36"/>
    <d v="2026-10-15T12:06:06"/>
    <n v="69410749"/>
    <m/>
    <n v="146372103181"/>
    <s v="MI AL FATAH BANJARNEGARA"/>
    <s v="ODP-BJR-FG/091 FG/D03/091.01"/>
    <s v="WO066468490"/>
    <m/>
    <m/>
    <m/>
    <n v="109.71163900000001"/>
    <n v="-7.3944450000000002"/>
    <s v="|MN00909|MYIA-074139701403/POI/durotun nafisah/085743734394/mialfatahprc.administrasi@gmail.com"/>
    <s v="MYIB_ASSISTANT"/>
    <m/>
    <m/>
    <m/>
    <m/>
    <m/>
    <m/>
    <m/>
    <m/>
    <s v="Management Janji"/>
    <s v="2026-10-18 15:00:00 | Tanggal Pemasangan : 16 Oktober 2026 Jam pemasangan : 08.00 12.00 Info Tambahan : Hubungi pelanggan dulu sebelum ke lokasi terima kasih."/>
    <s v="FCC"/>
    <s v="15-10-2026 12:10:11"/>
    <d v="2026-10-18T15:00:00"/>
    <m/>
    <s v="SURVEY_NEW_MANJA"/>
    <s v="X"/>
    <s v="NO ADDON"/>
    <m/>
    <s v="MIE - SEND SURVEY"/>
    <s v="HSI Bisnis Basic Promo Hari Pelanggan Nasional PSB 70% - 75 Mbps"/>
    <s v="INDIBIZ"/>
    <m/>
    <m/>
    <d v="2026-10-18T15:00:00"/>
    <s v="2026-10-18 15:00:00 | Tanggal Pemasangan : 16 Oktober 2026 Jam pemasangan : 08.00 12.00 Info Tambahan : Hubungi pelanggan dulu sebelum ke lokasi terima kasih."/>
    <m/>
    <m/>
    <m/>
    <e v="#NUM!"/>
    <e v="#NUM!"/>
    <x v="1"/>
    <x v="7"/>
  </r>
  <r>
    <n v="1035"/>
    <n v="1002621300"/>
    <n v="3"/>
    <x v="2"/>
    <n v="4"/>
    <s v="PURWOKERTO"/>
    <s v="BANJARNEGARA"/>
    <s v="BJR"/>
    <s v="REG"/>
    <s v="AO"/>
    <s v="NEW SALES"/>
    <s v="1P INET"/>
    <s v="98 | OSS - CANCEL COMPLETE"/>
    <s v="RBS-Regional 3"/>
    <d v="2026-10-04T10:30:34"/>
    <d v="2026-10-07T16:48:40"/>
    <n v="69403803"/>
    <m/>
    <n v="146372103619"/>
    <s v="TOKO KURWANTO"/>
    <s v="ODP-BJR-FN/002 FN/D01/002.01"/>
    <s v="WO065693782"/>
    <m/>
    <m/>
    <m/>
    <n v="109.675855"/>
    <n v="-7.4377750000000002"/>
    <s v="|MN00909|MYIA-043132622532/POI/KURWANTO/085759046257/kurwantobae2@gmail.com"/>
    <s v="MYIB_ASSISTANT"/>
    <m/>
    <m/>
    <m/>
    <m/>
    <m/>
    <m/>
    <m/>
    <m/>
    <s v="Management Janji"/>
    <s v="2026-10-05 11:00:00 | Tanggal Pemasangan : 05 Oktober 2026 Jam Pemasangan : 08:00 15:00 Info Tambahan : Hubungi pelanggan dulu sebelum ke lokasi terimakasih"/>
    <s v="FCC"/>
    <d v="2026-04-10T10:40:00"/>
    <d v="2026-10-05T11:00:00"/>
    <s v="Kendala Teknik"/>
    <s v="CANCEL"/>
    <s v="X"/>
    <s v="NO ADDON"/>
    <m/>
    <s v="Cancel Completed"/>
    <s v="HSI Bisnis Promo Hari Pelanggan Nasional PSB 70% - 50 Mbps"/>
    <s v="INDIBIZ"/>
    <m/>
    <m/>
    <d v="2026-10-05T11:00:00"/>
    <s v="2026-10-05 11:00:00 | Tanggal Pemasangan : 05 Oktober 2026 Jam Pemasangan : 08:00 15:00 Info Tambahan : Hubungi pelanggan dulu sebelum ke lokasi terimakasih"/>
    <m/>
    <m/>
    <m/>
    <e v="#NUM!"/>
    <e v="#NUM!"/>
    <x v="1"/>
    <x v="7"/>
  </r>
  <r>
    <n v="1036"/>
    <n v="1002621299"/>
    <n v="3"/>
    <x v="2"/>
    <n v="4"/>
    <s v="PURWOKERTO"/>
    <s v="BANJARNEGARA"/>
    <s v="BJR"/>
    <s v="REG"/>
    <s v="AO"/>
    <s v="NEW SALES"/>
    <s v="1P INET"/>
    <s v="98 | OSS - CANCEL COMPLETE"/>
    <s v="RBS-Regional 3"/>
    <d v="2026-10-04T10:29:51"/>
    <d v="2026-10-07T16:49:45"/>
    <n v="69403803"/>
    <m/>
    <n v="146372103619"/>
    <s v="TOKO KURWANTO"/>
    <s v="ODP-BJR-FN/002 FN/D01/002.01"/>
    <s v="WO065693782"/>
    <m/>
    <m/>
    <m/>
    <n v="109.675855"/>
    <n v="-7.4377750000000002"/>
    <s v="|MN00909|MYIA-043132622532/POI/KURWANTO/085759046257/kurwantobae2@gmail.com"/>
    <s v="MYIB_ASSISTANT"/>
    <m/>
    <m/>
    <m/>
    <m/>
    <m/>
    <m/>
    <m/>
    <m/>
    <s v="Management Janji"/>
    <s v="2026-10-05 11:00:00 | Tanggal Pemasangan : 05 Oktober 2026 Jam Pemasangan : 08:00 15:00 Info Tambahan : Hubungi pelanggan dulu sebelum ke lokasi terimakasih"/>
    <s v="FCC"/>
    <d v="2026-04-10T10:40:00"/>
    <d v="2026-10-05T11:00:00"/>
    <s v="Kendala Teknik"/>
    <s v="CANCEL"/>
    <s v="X"/>
    <s v="NO ADDON"/>
    <m/>
    <s v="Cancel Completed"/>
    <s v="HSI Bisnis Promo Hari Pelanggan Nasional PSB 70% - 50 Mbps"/>
    <s v="INDIBIZ"/>
    <m/>
    <m/>
    <d v="2026-10-05T11:00:00"/>
    <s v="2026-10-05 11:00:00 | Tanggal Pemasangan : 05 Oktober 2026 Jam Pemasangan : 08:00 15:00 Info Tambahan : Hubungi pelanggan dulu sebelum ke lokasi terimakasih"/>
    <m/>
    <m/>
    <m/>
    <e v="#NUM!"/>
    <e v="#NUM!"/>
    <x v="1"/>
    <x v="7"/>
  </r>
  <r>
    <n v="1037"/>
    <n v="1002620767"/>
    <n v="3"/>
    <x v="2"/>
    <n v="4"/>
    <s v="PURWOKERTO"/>
    <s v="BANJARNEGARA"/>
    <s v="KLP"/>
    <s v="REG"/>
    <s v="AO"/>
    <s v="NEW SALES"/>
    <m/>
    <s v="Completed (PS)"/>
    <s v="RBS-Regional 3"/>
    <d v="2026-10-03T09:24:02"/>
    <d v="2026-10-03T12:29:10"/>
    <n v="69402437"/>
    <m/>
    <n v="143395109097"/>
    <s v="ERABLUE IV PURWOREJO KLAMPOK"/>
    <s v="ODP-KLP-FE/001"/>
    <s v="WO065628481"/>
    <m/>
    <m/>
    <m/>
    <n v="109.42910000000001"/>
    <n v="-7.4748000000000001"/>
    <s v="|MN00649|MYIA-054395505018/POI/HASBIBINTARO SHIDDIQ/081216998674/nextperdanaone@gmail.com"/>
    <s v="Sales Profesional"/>
    <m/>
    <m/>
    <m/>
    <m/>
    <m/>
    <m/>
    <m/>
    <m/>
    <s v="Management Janji"/>
    <s v="2026-10-02 11:00:00 | Nama PIC : Hasbi  No HP : 081216998674  Alt :   M Janji : 02/10/2026  Jam Pasang : 08.00 - 13:00   NoteÃ‚Â :  hubungi terlebih dahulu sebelum kelokasi "/>
    <s v="FCC"/>
    <d v="2026-03-10T09:25:53"/>
    <m/>
    <m/>
    <s v="PS"/>
    <s v="KLAMPOK"/>
    <s v="NO ADDON"/>
    <n v="202610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7:00:00"/>
    <s v="2026-10-02 11:00:00 | Nama PIC : Hasbi  No HP : 081216998674  Alt :   M Janji : 02/10/2026  Jam Pasang : 08.00 - 13:00   NoteÃ‚Â :  hubungi terlebih dahulu sebelum kelokasi "/>
    <n v="2026"/>
    <n v="10"/>
    <n v="3"/>
    <d v="2026-10-03T00:00:00"/>
    <n v="-0.29166666666424135"/>
    <x v="0"/>
    <x v="7"/>
  </r>
  <r>
    <n v="1038"/>
    <n v="1002624970"/>
    <n v="3"/>
    <x v="2"/>
    <n v="4"/>
    <s v="PURWOKERTO"/>
    <s v="BANJARNEGARA"/>
    <s v="KLP"/>
    <s v="REG"/>
    <s v="AO"/>
    <s v="NEW SALES"/>
    <m/>
    <s v="Completed (PS)"/>
    <s v="RBS-Regional 2"/>
    <d v="2026-10-06T16:23:59"/>
    <d v="2026-10-06T17:17:29"/>
    <n v="69383033"/>
    <m/>
    <n v="143395109256"/>
    <s v="PT.NETTOCYBER INDONESIA (VELO)"/>
    <s v="ODP-KLP-FD/007"/>
    <s v="WO065879967"/>
    <m/>
    <m/>
    <m/>
    <n v="109.42911700000001"/>
    <n v="-7.4734920000000002"/>
    <s v="AMRBS;402714;AMANDA OKTARIANI;JKT OUTER;HSI Bisnis PSB 70% - 200 Mbps - (1049000);CP BPK IVAN 081288126705;windu.mahardika@velo.co.id "/>
    <s v="Amex"/>
    <m/>
    <m/>
    <m/>
    <m/>
    <m/>
    <m/>
    <m/>
    <m/>
    <s v="Management Janji"/>
    <s v="2026-10-05 15:00:00|Nama PIC : Ivan   No HP : 081288126705  No Alt :   M Janji : 04 Okt 2026  Jam Pasang : Pagi / Siang  Note : hubungi pelanggan jika ingin ke lokasi, terima kasih|40981184|MYDITA"/>
    <s v="FCC"/>
    <d v="2026-06-10T16:40:46"/>
    <m/>
    <m/>
    <s v="PS"/>
    <s v="KLAMPOK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10-06T07:00:00"/>
    <s v="2026-10-05 15:00:00|Nama PIC : Ivan   No HP : 081288126705  No Alt :   M Janji : 04 Okt 2026  Jam Pasang : Pagi / Siang  Note : hubungi pelanggan jika ingin ke lokasi, terima kasih|40981184|MYDITA"/>
    <n v="2026"/>
    <n v="10"/>
    <n v="6"/>
    <d v="2026-10-06T00:00:00"/>
    <n v="-0.29166666666424135"/>
    <x v="0"/>
    <x v="7"/>
  </r>
  <r>
    <n v="1039"/>
    <n v="1002630989"/>
    <n v="3"/>
    <x v="2"/>
    <n v="4"/>
    <s v="PURWOKERTO"/>
    <s v="BANJARNEGARA"/>
    <s v="KLP"/>
    <s v="REG"/>
    <s v="AO"/>
    <s v="NEW SALES"/>
    <s v="1P INET"/>
    <s v="Completed (PS)"/>
    <s v="RBS-Regional 3"/>
    <d v="2026-10-10T14:25:35"/>
    <d v="2026-10-12T12:36:49"/>
    <n v="69407946"/>
    <m/>
    <n v="143395106904"/>
    <s v="BERKAH BIBIT LELE"/>
    <s v="ODP-KLP-FT/110"/>
    <s v="WO066160693"/>
    <m/>
    <m/>
    <m/>
    <n v="109.56708752309601"/>
    <n v="-7.4173054366550799"/>
    <s v="|MN00909|MYIA-012770107973/POI/yuwono/085641805404/yuwononandu@gmail.com"/>
    <s v="MYIB_ASSISTANT"/>
    <m/>
    <m/>
    <m/>
    <m/>
    <m/>
    <m/>
    <m/>
    <m/>
    <s v="Management Janji"/>
    <s v="2026-10-12 11:00:00 | Tanggal Pemasangan : 12 Oktober 2026 Jam Pemasangan : 08:00 15:00 Info Tambahan : Hubungi pelanggan dulu sebelum ke lokasi terimakasih"/>
    <s v="FCC"/>
    <d v="2026-10-10T14:40:05"/>
    <d v="2026-10-12T11:00:00"/>
    <m/>
    <s v="PS"/>
    <s v="KLAMPOK"/>
    <s v="NO ADDON"/>
    <n v="20261012"/>
    <s v="Completed"/>
    <s v="HSI Bisnis Promo Hari Pelanggan Nasional PSB 70% - 100 Mbps"/>
    <s v="INDIBIZ"/>
    <m/>
    <m/>
    <d v="2026-10-12T11:00:00"/>
    <s v="2026-10-12 11:00:00 | Tanggal Pemasangan : 12 Oktober 2026 Jam Pemasangan : 08:00 15:00 Info Tambahan : Hubungi pelanggan dulu sebelum ke lokasi terimakasih"/>
    <n v="2026"/>
    <n v="10"/>
    <n v="12"/>
    <d v="2026-10-12T00:00:00"/>
    <n v="-0.45833333333575865"/>
    <x v="0"/>
    <x v="7"/>
  </r>
  <r>
    <n v="1040"/>
    <n v="1002636254"/>
    <n v="3"/>
    <x v="2"/>
    <n v="4"/>
    <s v="PURWOKERTO"/>
    <s v="BANJARNEGARA"/>
    <s v="KLP"/>
    <s v="REG"/>
    <s v="AO"/>
    <s v="NEW SALES"/>
    <m/>
    <s v="Completed (PS)"/>
    <s v="RBS-Regional 3"/>
    <d v="2026-10-14T10:08:27"/>
    <d v="2026-10-14T13:17:47"/>
    <n v="69408809"/>
    <m/>
    <n v="143395106903"/>
    <s v="TOKO ANGGAR"/>
    <s v="ODP-KLP-FN/073"/>
    <s v="WO066384308"/>
    <m/>
    <m/>
    <m/>
    <n v="109.561249084655"/>
    <n v="-7.46784821122825"/>
    <s v="|MN00909|MYIA-087344732798/POI/sunar septianto/0819802881/sunarseptianto@gmail.com"/>
    <s v="Sales Profesional"/>
    <m/>
    <m/>
    <m/>
    <m/>
    <m/>
    <m/>
    <m/>
    <m/>
    <s v="Management Janji"/>
    <s v="2026-10-13 15:00:00 | Nama PIC : Sunar   No HP : 0819802881  No Alt : -  M Janji : 13 Oktober  2026  Jam Pasang : Pagi / Siang  Note : hubungi pelanggan jika ingin kelokasi"/>
    <s v="FCC"/>
    <s v="14-10-2026 10:10:03"/>
    <m/>
    <m/>
    <s v="PS"/>
    <s v="KLAMPOK"/>
    <s v="NO ADDON"/>
    <n v="202610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14T07:00:00"/>
    <s v="2026-10-13 15:00:00 | Nama PIC : Sunar   No HP : 0819802881  No Alt : -  M Janji : 13 Oktober  2026  Jam Pasang : Pagi / Siang  Note : hubungi pelanggan jika ingin kelokasi"/>
    <n v="2026"/>
    <n v="10"/>
    <n v="14"/>
    <d v="2026-10-14T00:00:00"/>
    <n v="-0.29166666666424135"/>
    <x v="0"/>
    <x v="7"/>
  </r>
  <r>
    <n v="1041"/>
    <n v="1002618109"/>
    <n v="3"/>
    <x v="2"/>
    <n v="4"/>
    <s v="PURWOKERTO"/>
    <s v="BANJARNEGARA"/>
    <s v="KLP"/>
    <s v="REG"/>
    <s v="AO"/>
    <s v="NEW SALES"/>
    <s v="1P INET"/>
    <s v="102 | FOLLOW UP COMPLETED"/>
    <s v="RBS-Regional 3"/>
    <d v="2026-10-01T14:28:35"/>
    <d v="2026-10-03T09:24:01"/>
    <n v="69402437"/>
    <m/>
    <n v="143395109400"/>
    <s v="ERABLUE IV PURWOREJO KLAMPOK"/>
    <s v="ODP-KLP-FD/007 FD/D01/007.01"/>
    <s v="WO065499256"/>
    <m/>
    <m/>
    <m/>
    <n v="109.429236"/>
    <n v="-7.4728000000000003"/>
    <s v="|MN00649|MYIA-054395505018/POI/HASBIBINTARO SHIDDIQ/081216998674/nextperdanaone@gmail.com"/>
    <s v="MYIB_ASSISTANT"/>
    <m/>
    <m/>
    <m/>
    <m/>
    <m/>
    <m/>
    <m/>
    <m/>
    <s v="Management Janji"/>
    <s v="2026-10-02 11:00:00 | Nama PIC : Hasbi No HP : 081216998674 Alt :  M Janji : 02/10/2026 Jam Pasang : 08.00 - 13:00  NoteÃ‚Â :  hubungi terlebih dahulu sebelum kelokasi "/>
    <s v="FCC"/>
    <d v="2026-01-10T14:40:16"/>
    <d v="2026-10-02T11:00:00"/>
    <m/>
    <s v="REVOKE"/>
    <s v="KLAMPOK"/>
    <s v="NO ADDON"/>
    <m/>
    <s v="Follow Up Revoke Completed, New Order ID : SC1002620767"/>
    <s v="HSI Bisnis PSB 70% - 50 Mbps"/>
    <s v="INDIBIZ"/>
    <m/>
    <m/>
    <d v="2026-10-02T11:00:00"/>
    <s v="2026-10-02 11:00:00 | Nama PIC : Hasbi No HP : 081216998674 Alt :  M Janji : 02/10/2026 Jam Pasang : 08.00 - 13:00  NoteÃ‚Â :  hubungi terlebih dahulu sebelum kelokasi "/>
    <m/>
    <m/>
    <m/>
    <e v="#NUM!"/>
    <e v="#NUM!"/>
    <x v="1"/>
    <x v="7"/>
  </r>
  <r>
    <n v="1042"/>
    <n v="1002620719"/>
    <n v="3"/>
    <x v="2"/>
    <n v="4"/>
    <s v="PURWOKERTO"/>
    <s v="BANJARNEGARA"/>
    <s v="KLP"/>
    <s v="REG"/>
    <s v="AO"/>
    <s v="NEW SALES"/>
    <m/>
    <s v="102 | FOLLOW UP COMPLETED"/>
    <s v="RBS-Regional 2"/>
    <d v="2026-10-03T10:59:37"/>
    <d v="2026-10-06T16:23:59"/>
    <n v="69383033"/>
    <m/>
    <n v="143395109096"/>
    <s v="PT.NETTOCYBER INDONESIA (VELO)"/>
    <s v="ODP-KLP-FD/052"/>
    <s v="WO065658558"/>
    <m/>
    <m/>
    <m/>
    <n v="109.4292489"/>
    <n v="-7.4727779999999999"/>
    <s v="AMRBS;402714;AMANDA OKTARIANI;JKT OUTER;HSI Bisnis PSB 70% - 200 Mbps - (1049000);CP BPK IVAN 081288126705;windu.mahardika@velo.co.id "/>
    <s v="Amex"/>
    <m/>
    <m/>
    <m/>
    <m/>
    <m/>
    <m/>
    <m/>
    <m/>
    <s v="Management Janji"/>
    <s v="2026-10-05 15:00:00|Nama PIC : Ivan  No HP : 081288126705 No Alt :  M Janji : 04 Okt 2026 Jam Pasang : Pagi / Siang Note : hubungi pelanggan jika ingin ke lokasi, terima kasih|40981184|MYDITA"/>
    <s v="FCC"/>
    <d v="2026-03-10T11:10:58"/>
    <d v="2026-10-05T15:00:00"/>
    <m/>
    <s v="REVOKE"/>
    <s v="KLAMPOK"/>
    <s v="NO ADDON"/>
    <m/>
    <s v="Follow Up Revoke Completed, New Order ID : SC1002624970"/>
    <s v="- E23015;E23015 ~ ES23 - Perangkat ONT[0]  - E23015~null~44292;E23015||11||Abodemen 0[0]  - E23015~null~E23015_SWONTPREM;SWONTPREM ~ Biaya Sewa ONT Premium ~ E23015[50000]  - E23046;E23046 ~ ES23 - Paket HSI Bisnis[0]  - E23046~null~E23046_UNL;UNL ~ Inter"/>
    <s v="INDIBIZ"/>
    <m/>
    <m/>
    <d v="2026-10-05T15:00:00"/>
    <s v="2026-10-05 15:00:00|Nama PIC : Ivan  No HP : 081288126705 No Alt :  M Janji : 04 Okt 2026 Jam Pasang : Pagi / Siang Note : hubungi pelanggan jika ingin ke lokasi, terima kasih|40981184|MYDITA"/>
    <m/>
    <m/>
    <m/>
    <e v="#NUM!"/>
    <e v="#NUM!"/>
    <x v="1"/>
    <x v="7"/>
  </r>
  <r>
    <n v="1043"/>
    <n v="1002633360"/>
    <n v="3"/>
    <x v="2"/>
    <n v="4"/>
    <s v="PURWOKERTO"/>
    <s v="BANJARNEGARA"/>
    <s v="KLP"/>
    <s v="REG"/>
    <s v="AO"/>
    <s v="NEW SALES"/>
    <s v="1P INET"/>
    <s v="102 | FOLLOW UP COMPLETED"/>
    <s v="RBS-Regional 3"/>
    <d v="2026-10-12T15:20:35"/>
    <d v="2026-10-14T10:08:26"/>
    <n v="69408809"/>
    <m/>
    <n v="143395106905"/>
    <s v="TOKO ANGGAR"/>
    <s v="ODP-KLP-FN/012 FN/D01/012.01"/>
    <s v="WO066272389"/>
    <m/>
    <m/>
    <m/>
    <n v="109.55815800000001"/>
    <n v="-7.467784"/>
    <s v="|MN00909|MYIA-087344732798/POI/sunar septianto/0819802881/sunarseptianto@gmail.com"/>
    <s v="MYIB_ASSISTANT"/>
    <m/>
    <m/>
    <m/>
    <m/>
    <m/>
    <m/>
    <m/>
    <m/>
    <s v="Management Janji"/>
    <s v="2026-10-13 15:00:00 | Nama PIC : Sunar  No HP : 0819802881 No Alt : - M Janji : 13 Oktober  2026 Jam Pasang : Pagi / Siang Note : hubungi pelanggan jika ingin kelokasi"/>
    <s v="FCC"/>
    <d v="2026-12-10T15:25:51"/>
    <d v="2026-10-13T15:00:00"/>
    <s v="Kendala Pelanggan"/>
    <s v="REVOKE"/>
    <s v="KLAMPOK"/>
    <s v="NO ADDON"/>
    <m/>
    <s v="Follow Up Revoke Completed, New Order ID : SC1002636254"/>
    <s v="HSI Bisnis Promo Hari Pelanggan Nasional PSB 70% - 150 Mbps"/>
    <s v="INDIBIZ"/>
    <m/>
    <m/>
    <d v="2026-10-13T15:00:00"/>
    <s v="2026-10-13 15:00:00 | Nama PIC : Sunar  No HP : 0819802881 No Alt : - M Janji : 13 Oktober  2026 Jam Pasang : Pagi / Siang Note : hubungi pelanggan jika ingin kelokasi"/>
    <m/>
    <m/>
    <m/>
    <e v="#NUM!"/>
    <e v="#NUM!"/>
    <x v="1"/>
    <x v="7"/>
  </r>
  <r>
    <n v="1044"/>
    <n v="1002629240"/>
    <n v="3"/>
    <x v="2"/>
    <n v="4"/>
    <s v="PURWOKERTO"/>
    <s v="BANJARNEGARA"/>
    <s v="KLP"/>
    <s v="REG"/>
    <s v="AO"/>
    <s v="NEW SALES"/>
    <s v="1P INET"/>
    <s v="98 | OSS - CANCEL COMPLETE"/>
    <s v="RBS-Regional 3"/>
    <d v="2026-10-09T10:35:36"/>
    <d v="2026-10-12T10:39:59"/>
    <n v="69407170"/>
    <m/>
    <n v="143395109416"/>
    <s v="TOKO ANGGAR"/>
    <s v="ODP-KLP-FN/012 FN/D01/012.01"/>
    <s v="WO066071719"/>
    <m/>
    <m/>
    <m/>
    <n v="109.55815800000001"/>
    <n v="-7.467784"/>
    <s v="|MN00909|MYIA-094916708786/POI/sunar septianto/0819802881/sunarseptianto@gmail.com"/>
    <s v="MYIB_ASSISTANT"/>
    <m/>
    <m/>
    <m/>
    <m/>
    <m/>
    <m/>
    <m/>
    <m/>
    <s v="Management Janji"/>
    <s v="2026-10-10 15:00:00 | Tanggal Pemasangan : 10 Oktober 2026 Jam Pemasangan : 08:00 15:00 Info Tambahan : Hubungi pelanggan dulu sebelum ke lokasi terimakasih"/>
    <s v="FCC"/>
    <d v="2026-09-10T10:40:05"/>
    <d v="2026-10-10T15:00:00"/>
    <s v="Kendala Pelanggan"/>
    <s v="CANCEL"/>
    <s v="KLAMPOK"/>
    <s v="NO ADDON"/>
    <m/>
    <s v="Cancel Completed"/>
    <s v="HSI Bisnis Promo Hari Pelanggan Nasional PSB 70% - 150 Mbps"/>
    <s v="INDIBIZ"/>
    <m/>
    <m/>
    <d v="2026-10-10T15:00:00"/>
    <s v="2026-10-10 15:00:00 | Tanggal Pemasangan : 10 Oktober 2026 Jam Pemasangan : 08:00 15:00 Info Tambahan : Hubungi pelanggan dulu sebelum ke lokasi terimakasih"/>
    <m/>
    <m/>
    <m/>
    <e v="#NUM!"/>
    <e v="#NUM!"/>
    <x v="1"/>
    <x v="7"/>
  </r>
  <r>
    <n v="1045"/>
    <n v="1002617796"/>
    <n v="3"/>
    <x v="2"/>
    <n v="4"/>
    <s v="MAGELANG"/>
    <s v="WONOSOBO"/>
    <s v="WOS"/>
    <s v="REG"/>
    <s v="AO"/>
    <s v="NEW SALES"/>
    <s v="1P INET"/>
    <s v="Completed (PS)"/>
    <s v="RBS-Regional 3"/>
    <d v="2026-10-01T13:07:34"/>
    <d v="2026-10-03T10:07:44"/>
    <n v="69402334"/>
    <m/>
    <n v="141373127777"/>
    <s v="DIXY CREATIVE"/>
    <s v="ODP-WOS-FAM/146"/>
    <s v="WO065489155"/>
    <m/>
    <m/>
    <m/>
    <n v="109.89601554506299"/>
    <n v="-7.3708467491672396"/>
    <s v="|MN02262|MYIA-091309452400/POI/Ayuk Fitriani /089525846079/andrea.dixy22@gmail.com"/>
    <s v="MYIB_ASSISTANT"/>
    <m/>
    <m/>
    <m/>
    <m/>
    <m/>
    <m/>
    <m/>
    <m/>
    <s v="Management Janji"/>
    <s v="2026-10-02 11:00:00 | Nama Pic : BP DIKY No Hp Pic : 089525846079 Jam Pemasangan : 08:00 - 12.00 Tanggal Pemasangan : JUMAT 2 OKTOBER 2026 Info Tambahan : Hubungi pelanggan sebelum datang ke lokasi"/>
    <s v="FCC"/>
    <d v="2026-01-10T13:25:24"/>
    <d v="2026-10-02T11:00:00"/>
    <m/>
    <s v="PS"/>
    <s v="X"/>
    <s v="OCA"/>
    <n v="20261003"/>
    <s v="Completed"/>
    <s v="HSI Bisnis Bundling OCA Breach Checker Promo H2 2026 Dual Band PSB 70% - 100 Mbps"/>
    <s v="INDIBIZ"/>
    <m/>
    <m/>
    <d v="2026-10-02T11:00:00"/>
    <s v="2026-10-02 11:00:00 | Nama Pic : BP DIKY No Hp Pic : 089525846079 Jam Pemasangan : 08:00 - 12.00 Tanggal Pemasangan : JUMAT 2 OKTOBER 2026 Info Tambahan : Hubungi pelanggan sebelum datang ke lokasi"/>
    <n v="2026"/>
    <n v="10"/>
    <n v="3"/>
    <d v="2026-10-03T00:00:00"/>
    <n v="0.54166666666424135"/>
    <x v="0"/>
    <x v="7"/>
  </r>
  <r>
    <n v="1046"/>
    <n v="1002623034"/>
    <n v="3"/>
    <x v="2"/>
    <n v="4"/>
    <s v="MAGELANG"/>
    <s v="WONOSOBO"/>
    <s v="WOS"/>
    <s v="REG"/>
    <s v="AO"/>
    <s v="NEW SALES"/>
    <m/>
    <s v="Completed (PS)"/>
    <s v="RBS-Regional 3"/>
    <d v="2026-10-05T16:07:40"/>
    <d v="2026-10-07T12:23:35"/>
    <n v="69404535"/>
    <m/>
    <n v="141373127568"/>
    <s v="SMK NEGERI 1 SUKOHARJO"/>
    <s v="ODP-WOS-FQ/015"/>
    <s v="WO065827264"/>
    <m/>
    <m/>
    <m/>
    <n v="109.79227716336"/>
    <n v="-7.4068808725651003"/>
    <s v="AMRBS ; 402717 ; AMEX ; WIRA ; TREG3 ; MAGELANG ; 1S HSI BISNIS PROMO 50 Mbps ; TRI SETIAWAN 08155158663; smk1skhj_wsb@yahoo.com"/>
    <s v="Amex"/>
    <m/>
    <m/>
    <m/>
    <m/>
    <m/>
    <m/>
    <m/>
    <m/>
    <s v="Management Janji"/>
    <s v="2026-10-07 08:00:00|Nama PIC : Tri No HP : 08155158663 Alt :  Tgl Pemasangan : 07 Oktober 2026 Interval : PAGI / SIANG Note : Hubungi pelanggan terlebih dahulu|40981184|MYDITA"/>
    <s v="FCC"/>
    <d v="2026-05-10T16:25:46"/>
    <d v="2026-10-07T08:00:00"/>
    <m/>
    <s v="PS"/>
    <s v="X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8:00:00"/>
    <s v="2026-10-07 08:00:00|Nama PIC : Tri No HP : 08155158663 Alt :  Tgl Pemasangan : 07 Oktober 2026 Interval : PAGI / SIANG Note : Hubungi pelanggan terlebih dahulu|40981184|MYDITA"/>
    <n v="2026"/>
    <n v="10"/>
    <n v="7"/>
    <d v="2026-10-07T00:00:00"/>
    <n v="-0.33333333333575865"/>
    <x v="0"/>
    <x v="7"/>
  </r>
  <r>
    <n v="1047"/>
    <n v="1002635166"/>
    <n v="3"/>
    <x v="2"/>
    <n v="4"/>
    <s v="MAGELANG"/>
    <s v="WONOSOBO"/>
    <s v="WOS"/>
    <s v="REG"/>
    <s v="AO"/>
    <s v="NEW SALES"/>
    <s v="1P INET"/>
    <s v="Completed (PS)"/>
    <s v="RBS-Regional 3"/>
    <d v="2026-10-13T14:10:39"/>
    <d v="2026-10-14T10:53:29"/>
    <n v="69409451"/>
    <m/>
    <n v="141373127835"/>
    <s v="SMK AL GHOZALI"/>
    <s v="ODP-WOS-FAD/083"/>
    <s v="WO066337757"/>
    <m/>
    <m/>
    <m/>
    <n v="109.8961551"/>
    <n v="-7.3513598"/>
    <s v="|MN00439|MYIA-039327222619/POI/GUSTI SYARIF ARDIYANSYAH/089630559421/perempuankopi811@gmail.com"/>
    <s v="MYIB_ASSISTANT"/>
    <m/>
    <m/>
    <m/>
    <m/>
    <m/>
    <m/>
    <m/>
    <m/>
    <s v="Management Janji"/>
    <s v="2026-10-14 11:00:00 | Tanggal: 14/10/2026 Jam Pasang: 08.00 - 12.00 Note: Hubungi sebelum ke lokasi, terimakasih. "/>
    <s v="FCC"/>
    <s v="13-10-2026 14:25:23"/>
    <d v="2026-10-14T11:00:00"/>
    <m/>
    <s v="PS"/>
    <s v="X"/>
    <s v="NO ADDON"/>
    <n v="20261014"/>
    <s v="Completed"/>
    <s v="HSI Bisnis Basic Promo Hari Pelanggan Nasional PSB 70% - 75 Mbps"/>
    <s v="INDIBIZ"/>
    <m/>
    <m/>
    <d v="2026-10-14T11:00:00"/>
    <s v="2026-10-14 11:00:00 | Tanggal: 14/10/2026 Jam Pasang: 08.00 - 12.00 Note: Hubungi sebelum ke lokasi, terimakasih. "/>
    <n v="2026"/>
    <n v="10"/>
    <n v="14"/>
    <d v="2026-10-14T00:00:00"/>
    <n v="-0.45833333333575865"/>
    <x v="0"/>
    <x v="7"/>
  </r>
  <r>
    <n v="1048"/>
    <n v="1002636195"/>
    <n v="3"/>
    <x v="2"/>
    <n v="4"/>
    <s v="MAGELANG"/>
    <s v="WONOSOBO"/>
    <s v="WOS"/>
    <s v="REG"/>
    <s v="AO"/>
    <s v="NEW SALES"/>
    <s v="1P INET"/>
    <s v="Completed (PS)"/>
    <s v="RBS-Regional 3"/>
    <d v="2026-10-14T09:43:35"/>
    <d v="2026-10-15T16:27:51"/>
    <n v="69409841"/>
    <m/>
    <n v="141373127834"/>
    <s v="JIBRIL ROOM"/>
    <s v="ODP-WOS-FAD/06 FAD/D01/06-01"/>
    <s v="WO066381443"/>
    <m/>
    <m/>
    <m/>
    <n v="109.894314722454"/>
    <n v="-7.3542226113302203"/>
    <s v="|MN00439|MYIA-055705896309/POI/MUSLIH SURANTO/085643292852/roomjibril@gmail.com"/>
    <s v="MYIB_ASSISTANT"/>
    <m/>
    <m/>
    <m/>
    <m/>
    <m/>
    <m/>
    <m/>
    <m/>
    <s v="Management Janji"/>
    <s v="2026-10-15 08:00:00 | Nama PIC : bapak MUSLIH  No HP : 085643292852 Alt :  M Janji : (KAMIS/15/OKTOBER/2026) jam Pasang : 09:00 Note : hubungi pelanggan jika ingin kelokasi"/>
    <s v="FCC"/>
    <s v="14-10-2026 09:54:49"/>
    <d v="2026-10-15T08:00:00"/>
    <m/>
    <s v="PS"/>
    <s v="X"/>
    <s v="NO ADDON"/>
    <n v="20261015"/>
    <s v="Completed"/>
    <s v="HSI Bisnis Basic Promo Hari Pelanggan Nasional PSB 70% - 50 Mbps"/>
    <s v="INDIBIZ"/>
    <m/>
    <m/>
    <d v="2026-10-15T08:00:00"/>
    <s v="2026-10-15 08:00:00 | Nama PIC : bapak MUSLIH  No HP : 085643292852 Alt :  M Janji : (KAMIS/15/OKTOBER/2026) jam Pasang : 09:00 Note : hubungi pelanggan jika ingin kelokasi"/>
    <n v="2026"/>
    <n v="10"/>
    <n v="15"/>
    <d v="2026-10-15T00:00:00"/>
    <n v="-0.33333333333575865"/>
    <x v="0"/>
    <x v="7"/>
  </r>
  <r>
    <n v="1049"/>
    <n v="1002635409"/>
    <n v="3"/>
    <x v="2"/>
    <n v="4"/>
    <s v="MAGELANG"/>
    <s v="WONOSOBO"/>
    <s v="WOS"/>
    <s v="REG"/>
    <s v="AO"/>
    <s v="NEW SALES"/>
    <m/>
    <s v="9 | WFM - UN-SCS"/>
    <s v="RBS-Regional 3"/>
    <d v="2026-10-13T15:22:52"/>
    <d v="2026-10-13T15:22:53"/>
    <n v="69408910"/>
    <m/>
    <m/>
    <s v="PT PALAWI RISORSI"/>
    <m/>
    <s v="WO066306172"/>
    <m/>
    <m/>
    <m/>
    <n v="109.91"/>
    <n v="-7.2320000000000002"/>
    <s v="AMRBS ; 402717 ; AMEX ; WIRA ; TREG3 ; MAGELANG ;PSB 1S HSI BISNIS PROMO 1:1 50 MB PROMO HARI PELANGGAN/KEVIN/082241808940/tstpalawiklasterbanyumas@gmail.com/INPUL SC1002591197/SC1002633275"/>
    <s v="Amex"/>
    <m/>
    <m/>
    <m/>
    <m/>
    <m/>
    <m/>
    <m/>
    <m/>
    <s v="Management Janji"/>
    <s v="2026-10-14 08:00:00|Nama Pic : PT PALAWI RISORSI No Hp Pic : 082241808940 Jam Pemasangan : 08:00 - 12.00 Tanggal Pemasangan : RABU 14 OKTOBER 2026 Info Tambahan : Hubungi pelanggan sebelum datang ke lokasi|40000798|MYDITA"/>
    <s v="FCC"/>
    <s v="13-10-2026 15:24:55"/>
    <d v="2026-10-14T00:00:00"/>
    <m/>
    <s v="UNSC"/>
    <s v="X"/>
    <s v="NO ADDON"/>
    <m/>
    <s v="Inprogress Alpro, SC Lama : SC100263360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Pic : PT PALAWI RISORSI No Hp Pic : 082241808940 Jam Pemasangan : 08:00 - 12.00 Tanggal Pemasangan : RABU 14 OKTOBER 2026 Info Tambahan : Hubungi pelanggan sebelum datang ke lokasi|40000798|MYDITA"/>
    <m/>
    <m/>
    <m/>
    <e v="#NUM!"/>
    <e v="#NUM!"/>
    <x v="1"/>
    <x v="7"/>
  </r>
  <r>
    <n v="1050"/>
    <n v="1002638167"/>
    <n v="3"/>
    <x v="2"/>
    <n v="4"/>
    <s v="MAGELANG"/>
    <s v="WONOSOBO"/>
    <s v="WOS"/>
    <s v="REG"/>
    <s v="AO"/>
    <s v="NEW SALES"/>
    <s v="1P INET"/>
    <s v="MIE - SEND SURVEY"/>
    <s v="RBS-Regional 3"/>
    <d v="2026-10-15T11:14:36"/>
    <d v="2026-10-15T11:16:02"/>
    <n v="69410695"/>
    <m/>
    <n v="141373127842"/>
    <s v="D DRINK"/>
    <s v="ODP-WOS-FX/057 FX/D04/057.01"/>
    <s v="WO066463149"/>
    <m/>
    <m/>
    <m/>
    <n v="109.859723"/>
    <n v="-7.2201219999999999"/>
    <s v="|MN00439|MYIA-084837820000/POI/M JAFAR SHIDIQ AL HARIS/082325619815/tkjalmabbrur@gmail.com"/>
    <s v="MYIB_ASSISTANT"/>
    <m/>
    <m/>
    <m/>
    <m/>
    <m/>
    <m/>
    <m/>
    <m/>
    <s v="Management Janji"/>
    <s v="2026-10-16 08:00:00 | Nama PIC : Bp Jafar No HP : 082325619815 No Alt : - M Janji :  16 Okt 2026 Jam Pasang : Pagi / Siang Note : hubungi pelanggan jika ingin kelokasi "/>
    <s v="FCC"/>
    <s v="15-10-2026 11:25:51"/>
    <d v="2026-10-16T08:00:00"/>
    <m/>
    <s v="SURVEY_NEW_MANJA"/>
    <s v="X"/>
    <s v="NO ADDON"/>
    <m/>
    <s v="MIE - SEND SURVEY"/>
    <s v="HSI Bisnis Promo Hari Pelanggan Nasional PSB 70% - 150 Mbps"/>
    <s v="INDIBIZ"/>
    <m/>
    <m/>
    <d v="2026-10-16T08:00:00"/>
    <s v="2026-10-16 08:00:00 | Nama PIC : Bp Jafar No HP : 082325619815 No Alt : - M Janji :  16 Okt 2026 Jam Pasang : Pagi / Siang Note : hubungi pelanggan jika ingin kelokasi "/>
    <m/>
    <m/>
    <m/>
    <e v="#NUM!"/>
    <e v="#NUM!"/>
    <x v="1"/>
    <x v="7"/>
  </r>
  <r>
    <n v="1051"/>
    <n v="1002638628"/>
    <n v="3"/>
    <x v="2"/>
    <n v="4"/>
    <s v="MAGELANG"/>
    <s v="WONOSOBO"/>
    <s v="WOS"/>
    <s v="REG"/>
    <s v="AO"/>
    <s v="NEW SALES"/>
    <s v="1P INET"/>
    <s v="MIE - SEND SURVEY"/>
    <s v="RBS-Regional 3"/>
    <d v="2026-10-15T14:04:40"/>
    <d v="2026-10-15T14:06:07"/>
    <n v="69410857"/>
    <m/>
    <n v="141373127641"/>
    <s v="GLOW AND PLAY KIDS"/>
    <s v="ODP-WOS-FAX/023"/>
    <s v="WO066481169"/>
    <m/>
    <m/>
    <m/>
    <n v="109.86192699999999"/>
    <n v="-7.4156389999999996"/>
    <s v="|MN00909|MYIA-062783340678/POI/beni nugroho/081225527559/beninugroho10@gmail.com"/>
    <s v="MYIB_ASSISTANT"/>
    <m/>
    <m/>
    <m/>
    <m/>
    <m/>
    <m/>
    <m/>
    <m/>
    <s v="Management Janji"/>
    <s v="2026-10-16 11:00:00 | RT 4 RW 1 Tgl Pemasangan : 16 Oktober 2026 Interval : PAGI / SIANG Note : Hubungi pelanggan terlebih dahulu"/>
    <s v="FCC"/>
    <s v="15-10-2026 14:10:55"/>
    <d v="2026-10-16T11:00:00"/>
    <m/>
    <s v="SURVEY_NEW_MANJA"/>
    <s v="X"/>
    <s v="NO ADDON"/>
    <m/>
    <s v="MIE - SEND SURVEY"/>
    <s v="HSI Bisnis Promo Hari Pelanggan Nasional PSB 70% - 75 Mbps"/>
    <s v="INDIBIZ"/>
    <m/>
    <m/>
    <d v="2026-10-16T11:00:00"/>
    <s v="2026-10-16 11:00:00 | RT 4 RW 1 Tgl Pemasangan : 16 Oktober 2026 Interval : PAGI / SIANG Note : Hubungi pelanggan terlebih dahulu"/>
    <m/>
    <m/>
    <m/>
    <e v="#NUM!"/>
    <e v="#NUM!"/>
    <x v="1"/>
    <x v="7"/>
  </r>
  <r>
    <n v="1052"/>
    <n v="1002637659"/>
    <n v="3"/>
    <x v="2"/>
    <n v="4"/>
    <s v="MAGELANG"/>
    <s v="WONOSOBO"/>
    <s v="WOS"/>
    <s v="REG"/>
    <s v="AO"/>
    <s v="NEW SALES"/>
    <s v="1P INET"/>
    <s v="MIE - SEND SURVEY"/>
    <s v="RBS-Regional 3"/>
    <d v="2026-10-15T08:34:39"/>
    <d v="2026-10-15T08:36:06"/>
    <n v="69410483"/>
    <m/>
    <n v="141373127839"/>
    <s v="TOKO HIDAYAT"/>
    <s v="ODP-WOS-FE/055 FE/D04/055.01"/>
    <s v="WO066448552"/>
    <m/>
    <m/>
    <m/>
    <n v="109.863079"/>
    <n v="-7.2961869999999998"/>
    <s v="|MN00909|MYIA-030579856339/POI/sarif hidayat/085799186302/yunidwihastuti9@gmail.com"/>
    <s v="MYIB_ASSISTANT"/>
    <m/>
    <m/>
    <m/>
    <m/>
    <m/>
    <m/>
    <m/>
    <m/>
    <s v="Management Janji"/>
    <s v="2026-10-16 15:00:00 | Tanggal pemasangan: 16/10/2026 Jam pemasangan : siang Info Tambahan : Hubungi pelanggan dulu sebelum ke lokasi terima kasih."/>
    <s v="FCC"/>
    <s v="15-10-2026 08:40:04"/>
    <d v="2026-10-16T15:00:00"/>
    <m/>
    <s v="SURVEY_NEW_MANJA"/>
    <s v="X"/>
    <s v="NO ADDON"/>
    <m/>
    <s v="MIE - SEND SURVEY"/>
    <s v="HSI Bisnis Promo Hari Pelanggan Nasional PSB 70% - 200 Mbps"/>
    <s v="INDIBIZ"/>
    <m/>
    <m/>
    <d v="2026-10-16T15:00:00"/>
    <s v="2026-10-16 15:00:00 | Tanggal pemasangan: 16/10/2026 Jam pemasangan : siang Info Tambahan : Hubungi pelanggan dulu sebelum ke lokasi terima kasih."/>
    <m/>
    <m/>
    <m/>
    <e v="#NUM!"/>
    <e v="#NUM!"/>
    <x v="1"/>
    <x v="7"/>
  </r>
  <r>
    <n v="1053"/>
    <n v="1002633275"/>
    <n v="3"/>
    <x v="2"/>
    <n v="4"/>
    <s v="MAGELANG"/>
    <s v="WONOSOBO"/>
    <s v="WOS"/>
    <s v="REG"/>
    <s v="AO"/>
    <s v="NEW SALES"/>
    <m/>
    <s v="CANCEL COMPLETED"/>
    <s v="RBS-Regional 3"/>
    <d v="2026-10-12T14:58:53"/>
    <d v="2026-10-12T15:55:50"/>
    <n v="69408785"/>
    <m/>
    <n v="141373127818"/>
    <s v="PT PALAWI RISORSI"/>
    <m/>
    <m/>
    <m/>
    <m/>
    <m/>
    <n v="109.90550994873"/>
    <n v="-7.2279521842011096"/>
    <s v="AMRBS ; 402717 ; AMEX ; WIRA ; TREG3 ; MAGELANG ;PSB 1S HSI BISNIS PROMO 1:1 50 MB PROMO HARI PELANGGAN/KEVIN/082241808940/tstpalawiklasterbanyumas@gmail.com"/>
    <s v="Amex"/>
    <m/>
    <m/>
    <m/>
    <m/>
    <m/>
    <m/>
    <m/>
    <m/>
    <m/>
    <m/>
    <m/>
    <d v="2026-12-10T15:25:51"/>
    <m/>
    <m/>
    <s v="REJECT_FCC"/>
    <s v="X"/>
    <s v="NO ADDON"/>
    <m/>
    <s v="DECLINE : Decline - Pindah Segmentasi HANIF NUROHMAN 40981182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1"/>
    <x v="7"/>
  </r>
  <r>
    <n v="1054"/>
    <n v="1002633602"/>
    <n v="3"/>
    <x v="2"/>
    <n v="4"/>
    <s v="MAGELANG"/>
    <s v="WONOSOBO"/>
    <s v="WOS"/>
    <s v="REG"/>
    <s v="AO"/>
    <s v="NEW SALES"/>
    <m/>
    <s v="CANCEL COMPLETED"/>
    <s v="RBS-Regional 3"/>
    <d v="2026-10-12T16:29:14"/>
    <d v="2026-10-13T15:22:53"/>
    <n v="69408910"/>
    <m/>
    <n v="141373127820"/>
    <s v="PT PALAWI RISORSI"/>
    <s v="ODP-WOS-FAJ/121"/>
    <s v="WO066306172"/>
    <m/>
    <m/>
    <m/>
    <n v="109.90865230157399"/>
    <n v="-7.2307117540763404"/>
    <s v="AMRBS ; 402717 ; AMEX ; WIRA ; TREG3 ; MAGELANG ;PSB 1S HSI BISNIS PROMO 1:1 50 MB PROMO HARI PELANGGAN/KEVIN/082241808940/tstpalawiklasterbanyumas@gmail.com/INPUL SC1002591197/SC1002633275"/>
    <s v="Amex"/>
    <m/>
    <m/>
    <m/>
    <m/>
    <m/>
    <m/>
    <m/>
    <m/>
    <s v="Management Janji"/>
    <s v="2026-10-14 08:00:00|Nama Pic : PT PALAWI RISORSI No Hp Pic : 082241808940 Jam Pemasangan : 08:00 - 12.00 Tanggal Pemasangan : RABU 14 OKTOBER 2026 Info Tambahan : Hubungi pelanggan sebelum datang ke lokasi|40000798|MYDITA"/>
    <s v="FCC"/>
    <d v="2026-12-10T16:40:24"/>
    <d v="2026-10-14T08:00:00"/>
    <m/>
    <s v="CANCEL"/>
    <s v="X"/>
    <s v="NO ADDON"/>
    <m/>
    <s v="Order dicancel oleh ANINDITA ERIKA DEWI UTARI remark : NC2026101300TUBVF keperluan cancel koor mba tisha response : O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Pic : PT PALAWI RISORSI No Hp Pic : 082241808940 Jam Pemasangan : 08:00 - 12.00 Tanggal Pemasangan : RABU 14 OKTOBER 2026 Info Tambahan : Hubungi pelanggan sebelum datang ke lokasi|40000798|MYDITA"/>
    <m/>
    <m/>
    <m/>
    <e v="#NUM!"/>
    <e v="#NUM!"/>
    <x v="1"/>
    <x v="7"/>
  </r>
  <r>
    <n v="1055"/>
    <n v="1002619427"/>
    <n v="3"/>
    <x v="6"/>
    <n v="4"/>
    <s v="PEKALONGAN"/>
    <s v="BATANG"/>
    <s v="BTG"/>
    <s v="REG"/>
    <s v="AO"/>
    <s v="NEW SALES"/>
    <m/>
    <s v="Completed (PS)"/>
    <s v="RBS-Regional 3"/>
    <d v="2026-10-02T10:52:59"/>
    <d v="2026-10-02T12:48:53"/>
    <n v="69401596"/>
    <m/>
    <n v="146279106155"/>
    <s v="CV Sinergi Sentosa Bersama"/>
    <s v="ODP-BTG-FF/066"/>
    <s v="WO065558426"/>
    <m/>
    <m/>
    <m/>
    <n v="109.699314"/>
    <n v="-6.922612"/>
    <s v="|MB00449|MYIA-027227481877/POI/bapak/085784843233/sinergi.transport@gmail.com"/>
    <s v="Sales Profesional"/>
    <m/>
    <m/>
    <m/>
    <m/>
    <m/>
    <m/>
    <m/>
    <m/>
    <s v="Management Janji"/>
    <s v="2026-10-01 11:00:00 | Jam pemasangan : 12.00  Info Tambahan : Hubungi pelanggan dulu sebelum ke lokasi  terimakasih   "/>
    <s v="FCC"/>
    <d v="2026-02-10T10:55:19"/>
    <m/>
    <m/>
    <s v="PS"/>
    <s v="X"/>
    <s v="NO ADDON"/>
    <n v="20261002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10-02T07:00:00"/>
    <s v="2026-10-01 11:00:00 | Jam pemasangan : 12.00  Info Tambahan : Hubungi pelanggan dulu sebelum ke lokasi  terimakasih   "/>
    <n v="2026"/>
    <n v="10"/>
    <n v="2"/>
    <d v="2026-10-02T00:00:00"/>
    <n v="-0.29166666666424135"/>
    <x v="0"/>
    <x v="7"/>
  </r>
  <r>
    <n v="1056"/>
    <n v="1002632064"/>
    <n v="3"/>
    <x v="6"/>
    <n v="4"/>
    <s v="PEKALONGAN"/>
    <s v="BATANG"/>
    <s v="BTG"/>
    <s v="REG"/>
    <s v="AO"/>
    <s v="NEW SALES"/>
    <m/>
    <s v="Completed (PS)"/>
    <s v="RBS-Regional 3"/>
    <d v="2026-10-12T09:16:45"/>
    <d v="2026-10-14T15:22:28"/>
    <n v="69408359"/>
    <m/>
    <n v="146279106251"/>
    <s v="PT YIH YOU FOOTWEAR INDONESIA"/>
    <s v="ODP-BTG-FN/087"/>
    <s v="WO066308722"/>
    <m/>
    <m/>
    <m/>
    <n v="109.7926894"/>
    <n v="-6.9812178999999999"/>
    <s v="AMRBS;405075;REG3;KATATA VEKANIDYA;082225049060;CP.Su Ko Ming;082113217546;PAKET 1S INET 300 MBPS (1.499.000);PT YIH YOU FOOTWEAR INDONESIA"/>
    <s v="Account Manager"/>
    <m/>
    <m/>
    <m/>
    <m/>
    <m/>
    <m/>
    <m/>
    <m/>
    <s v="Management Janji"/>
    <s v="2026-10-14 08:00:00|Nama Pic : IBU DEVIA No Hp Pic : 082113217546 Jam Pemasangan : 08:00 - 12.00 Tanggal Pemasangan : RABU 14 OKTOBER 2026 Info Tambahan : Hubungi pelanggan sebelum datang ke lokasi|40000798|MYDITA"/>
    <s v="FCC"/>
    <d v="2026-12-10T09:24:56"/>
    <d v="2026-10-14T08:00:00"/>
    <m/>
    <s v="PS"/>
    <s v="X"/>
    <s v="NO ADDON"/>
    <n v="20261014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10-14T08:00:00"/>
    <s v="2026-10-14 08:00:00|Nama Pic : IBU DEVIA No Hp Pic : 082113217546 Jam Pemasangan : 08:00 - 12.00 Tanggal Pemasangan : RABU 14 OKTOBER 2026 Info Tambahan : Hubungi pelanggan sebelum datang ke lokasi|40000798|MYDITA"/>
    <n v="2026"/>
    <n v="10"/>
    <n v="14"/>
    <d v="2026-10-14T00:00:00"/>
    <n v="-0.33333333333575865"/>
    <x v="0"/>
    <x v="7"/>
  </r>
  <r>
    <n v="1057"/>
    <n v="1002632088"/>
    <n v="3"/>
    <x v="6"/>
    <n v="4"/>
    <s v="PEKALONGAN"/>
    <s v="BATANG"/>
    <s v="BTG"/>
    <s v="REG"/>
    <s v="AO"/>
    <s v="NEW SALES"/>
    <m/>
    <s v="Completed (PS)"/>
    <s v="RBS-Regional 3"/>
    <d v="2026-10-12T09:21:34"/>
    <d v="2026-10-14T14:51:44"/>
    <n v="69408372"/>
    <m/>
    <n v="146279106252"/>
    <s v="PT YIH YOU FOOTWEAR INDONESIA"/>
    <s v="ODP-BTG-FN/087"/>
    <s v="WO066307068"/>
    <m/>
    <m/>
    <m/>
    <n v="109.7926776"/>
    <n v="-6.9812317999999998"/>
    <s v="AMRBS;405075;REG3;KATATA VEKANIDYA;082225049060;CP.Su Ko Ming;082113217546;PAKET 1S INET 300 MBPS (1.499.000);PT YIH YOU FOOTWEAR INDONESIA"/>
    <s v="Account Manager"/>
    <m/>
    <m/>
    <m/>
    <m/>
    <m/>
    <m/>
    <m/>
    <m/>
    <s v="Management Janji"/>
    <s v="2026-10-14 08:00:00|Nama Pic : IBU DEVIA No Hp Pic : 082113217546 Jam Pemasangan : 08:00 - 12.00 Tanggal Pemasangan : RABU 14 OKTOBER 2026 Info Tambahan : Hubungi pelanggan sebelum datang ke lokasi|40000798|MYDITA"/>
    <s v="FCC"/>
    <d v="2026-12-10T09:24:56"/>
    <d v="2026-10-14T08:00:00"/>
    <m/>
    <s v="PS"/>
    <s v="X"/>
    <s v="NO ADDON"/>
    <n v="20261014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14T08:00:00"/>
    <s v="2026-10-14 08:00:00|Nama Pic : IBU DEVIA No Hp Pic : 082113217546 Jam Pemasangan : 08:00 - 12.00 Tanggal Pemasangan : RABU 14 OKTOBER 2026 Info Tambahan : Hubungi pelanggan sebelum datang ke lokasi|40000798|MYDITA"/>
    <n v="2026"/>
    <n v="10"/>
    <n v="14"/>
    <d v="2026-10-14T00:00:00"/>
    <n v="-0.33333333333575865"/>
    <x v="0"/>
    <x v="7"/>
  </r>
  <r>
    <n v="1058"/>
    <n v="1002621460"/>
    <n v="3"/>
    <x v="6"/>
    <n v="4"/>
    <s v="PEKALONGAN"/>
    <s v="BATANG"/>
    <s v="BTG"/>
    <s v="REG"/>
    <s v="AO"/>
    <s v="NEW SALES"/>
    <s v="1P INET"/>
    <s v="100 | REVOKE COMPLETED"/>
    <s v="RBS-Regional 3"/>
    <d v="2026-10-04T15:28:39"/>
    <d v="2026-10-06T09:35:47"/>
    <n v="69403943"/>
    <m/>
    <n v="146279106175"/>
    <s v="warung ciki ciki"/>
    <s v="ODP-BTG-FAA/028 FAA/D03/028.01"/>
    <s v="WO065714823"/>
    <m/>
    <m/>
    <m/>
    <n v="109.7709814"/>
    <n v="-6.9033647"/>
    <s v="|MN00915|MYIA-093662008292/POI/waryukni/081325486248/warzuqni29@gmail.com"/>
    <s v="MYIB_ASSISTANT"/>
    <m/>
    <m/>
    <m/>
    <m/>
    <m/>
    <m/>
    <m/>
    <m/>
    <s v="Management Janji"/>
    <s v="2026-10-05 15:00:00 | Nama Pic : bu olivia  No Hp Pic : 081325486248 No alt : - Jam Pemasangan : pagi  Tanggal Pemasangan : 5 Oktober 2026"/>
    <s v="FCC"/>
    <d v="2026-04-10T15:40:05"/>
    <d v="2026-10-05T15:00:00"/>
    <s v="Kendala Pelanggan"/>
    <s v="REVOKE"/>
    <s v="X"/>
    <s v="NO ADDON"/>
    <m/>
    <s v="Revoke Completed"/>
    <s v="HSI Bisnis Basic Promo Hari Pelanggan Nasional PSB 70% - 150 Mbps"/>
    <s v="INDIBIZ"/>
    <m/>
    <m/>
    <d v="2026-10-05T15:00:00"/>
    <s v="2026-10-05 15:00:00 | Nama Pic : bu olivia  No Hp Pic : 081325486248 No alt : - Jam Pemasangan : pagi  Tanggal Pemasangan : 5 Oktober 2026"/>
    <m/>
    <m/>
    <m/>
    <e v="#NUM!"/>
    <e v="#NUM!"/>
    <x v="1"/>
    <x v="7"/>
  </r>
  <r>
    <n v="1059"/>
    <n v="1002637673"/>
    <n v="3"/>
    <x v="6"/>
    <n v="4"/>
    <s v="PEKALONGAN"/>
    <s v="BATANG"/>
    <s v="BTG"/>
    <s v="REG"/>
    <s v="AO"/>
    <s v="NEW SALES"/>
    <m/>
    <s v="CC - HD1A - INPROGRESS UNCONTACTED"/>
    <s v="RBS-Regional 3"/>
    <d v="2026-10-15T08:38:07"/>
    <d v="2026-10-15T15:49:25"/>
    <n v="69408363"/>
    <m/>
    <m/>
    <s v="PT YIH YOU FOOTWEAR INDONESIA"/>
    <m/>
    <s v="WO066307468"/>
    <m/>
    <m/>
    <m/>
    <n v="109.792677"/>
    <n v="-6.9812000000000003"/>
    <s v="AMRBS;405075;REG3;KATATA VEKANIDYA;082225049060;CP.Su Ko Ming;082113217546;PAKET 1S INET 300 MBPS (1.499.000);PT YIH YOU FOOTWEAR INDONESIA"/>
    <s v="Account Manager"/>
    <m/>
    <m/>
    <m/>
    <m/>
    <m/>
    <m/>
    <m/>
    <m/>
    <s v="Management Janji"/>
    <s v="2026-10-14 08:00:00|No HP : 082113217546 No Alt : - M Janji : 14 Oktober  2026 Jam Pasang : Pagi / Siang Note : hubungi pelanggan jika ingin kelokasi|40000802|MYDITA"/>
    <s v="FCC"/>
    <s v="15-10-2026 08:40:04"/>
    <d v="2026-10-14T00:00:00"/>
    <m/>
    <s v="FCC"/>
    <s v="X"/>
    <s v="NO ADDON"/>
    <m/>
    <s v="UNCONTACTED : Telepon Tidak Diangkat - RNA Novin Dwigo Prayudha 4096137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o HP : 082113217546 No Alt : - M Janji : 14 Oktober  2026 Jam Pasang : Pagi / Siang Note : hubungi pelanggan jika ingin kelokasi|40000802|MYDITA"/>
    <m/>
    <m/>
    <m/>
    <e v="#NUM!"/>
    <e v="#NUM!"/>
    <x v="1"/>
    <x v="7"/>
  </r>
  <r>
    <n v="1060"/>
    <n v="1002632112"/>
    <n v="3"/>
    <x v="6"/>
    <n v="4"/>
    <s v="PEKALONGAN"/>
    <s v="BATANG"/>
    <s v="BTG"/>
    <s v="REG"/>
    <s v="AO"/>
    <s v="NEW SALES"/>
    <m/>
    <s v="98 | OSS - CANCEL COMPLETE"/>
    <s v="RBS-Regional 3"/>
    <d v="2026-10-12T09:30:02"/>
    <d v="2026-10-15T08:39:07"/>
    <n v="69408363"/>
    <m/>
    <n v="146279106253"/>
    <s v="PT YIH YOU FOOTWEAR INDONESIA"/>
    <s v="ODP-BTG-FN/214"/>
    <s v="WO066307468"/>
    <m/>
    <m/>
    <m/>
    <n v="109.7926779"/>
    <n v="-6.9812314000000004"/>
    <s v="AMRBS;405075;REG3;KATATA VEKANIDYA;082225049060;CP.Su Ko Ming;082113217546;PAKET 1S INET 300 MBPS (1.499.000);PT YIH YOU FOOTWEAR INDONESIA"/>
    <s v="Account Manager"/>
    <m/>
    <m/>
    <m/>
    <m/>
    <m/>
    <m/>
    <m/>
    <m/>
    <s v="Management Janji"/>
    <s v="2026-10-14 08:00:00|No HP : 082113217546 No Alt : - M Janji : 14 Oktober  2026 Jam Pasang : Pagi / Siang Note : hubungi pelanggan jika ingin kelokasi|40000802|MYDITA"/>
    <s v="FCC"/>
    <d v="2026-12-10T09:40:22"/>
    <d v="2026-10-14T08:00:00"/>
    <s v="Kendala Teknik"/>
    <s v="CANCEL"/>
    <s v="X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o HP : 082113217546 No Alt : - M Janji : 14 Oktober  2026 Jam Pasang : Pagi / Siang Note : hubungi pelanggan jika ingin kelokasi|40000802|MYDITA"/>
    <m/>
    <m/>
    <m/>
    <e v="#NUM!"/>
    <e v="#NUM!"/>
    <x v="1"/>
    <x v="7"/>
  </r>
  <r>
    <n v="1061"/>
    <n v="1002621945"/>
    <n v="3"/>
    <x v="6"/>
    <n v="4"/>
    <s v="PEKALONGAN"/>
    <s v="BATANG"/>
    <s v="SBA"/>
    <s v="REG"/>
    <s v="AO"/>
    <s v="NEW SALES"/>
    <s v="1P INET"/>
    <s v="Completed (PS)"/>
    <s v="RBS-Regional 3"/>
    <d v="2026-10-05T10:28:40"/>
    <d v="2026-10-07T11:20:37"/>
    <n v="69404159"/>
    <m/>
    <n v="142200107073"/>
    <s v="cafe cordela"/>
    <s v="ODP-SBA-FE/019 FE/D01/019.01"/>
    <s v="WO065748448"/>
    <m/>
    <m/>
    <m/>
    <n v="109.902940392494"/>
    <n v="-6.9785114043369196"/>
    <s v="MD|MYDB-20261005270265|DN00001/MN00925|cafe cordela|085722195534"/>
    <s v="MYDIGIBIZPARTNER"/>
    <m/>
    <m/>
    <m/>
    <m/>
    <m/>
    <m/>
    <m/>
    <m/>
    <s v="Management Janji"/>
    <s v="2026-10-06 08:00:00 | Nama PIC : Ibu Yosi No HP : 085722195534 Alt : - M Janji : 06 Okt 2026 Jam Pasang : Pagi / Siang Note : hubungi pelanggan jika ingin kelokasi "/>
    <s v="FCC"/>
    <d v="2026-05-10T10:40:08"/>
    <d v="2026-10-06T08:00:00"/>
    <m/>
    <s v="PS"/>
    <s v="SUBAH"/>
    <s v="NO ADDON"/>
    <n v="20261007"/>
    <s v="Completed"/>
    <s v="HSI Bisnis Basic Promo Hari Pelanggan Nasional PSB 70% - 50 Mbps"/>
    <s v="INDIBIZ"/>
    <m/>
    <m/>
    <d v="2026-10-06T08:00:00"/>
    <s v="2026-10-06 08:00:00 | Nama PIC : Ibu Yosi No HP : 085722195534 Alt : - M Janji : 06 Okt 2026 Jam Pasang : Pagi / Siang Note : hubungi pelanggan jika ingin kelokasi "/>
    <n v="2026"/>
    <n v="10"/>
    <n v="7"/>
    <d v="2026-10-07T00:00:00"/>
    <n v="0.66666666666424135"/>
    <x v="0"/>
    <x v="7"/>
  </r>
  <r>
    <n v="1062"/>
    <n v="1002637477"/>
    <n v="3"/>
    <x v="6"/>
    <n v="4"/>
    <s v="PEKALONGAN"/>
    <s v="BATANG"/>
    <s v="SBA"/>
    <s v="REG"/>
    <s v="AO"/>
    <s v="NEW SALES"/>
    <s v="1P INET"/>
    <s v="Completed (PS)"/>
    <s v="RBS-Regional 3"/>
    <d v="2026-10-14T18:23:35"/>
    <d v="2026-10-15T13:06:13"/>
    <n v="69410411"/>
    <m/>
    <n v="142200107122"/>
    <s v="PUSKESMAS GRINGSING 2"/>
    <s v="ODP-SBA-FH/008"/>
    <s v="WO066434815"/>
    <m/>
    <m/>
    <m/>
    <n v="109.98500276416701"/>
    <n v="-6.9770122021433103"/>
    <s v="MD|MYDB-20261014270779|DN00001/MN00925|PUSKESMAS GRINGSING 2|081548231909"/>
    <s v="MYDIGIBIZPARTNER"/>
    <m/>
    <m/>
    <m/>
    <m/>
    <m/>
    <m/>
    <m/>
    <m/>
    <s v="Management Janji"/>
    <s v="2026-10-15 15:00:00 | Nama Pic : bp ovi No Hp Pic : 081548231909 No alt : - Jam Pemasangan : pagi  Tanggal Pemasangan : 15 Oktober 2026"/>
    <s v="FCC"/>
    <s v="14-10-2026 18:25:15"/>
    <d v="2026-10-15T15:00:00"/>
    <m/>
    <s v="PS"/>
    <s v="SUBAH"/>
    <s v="NO ADDON"/>
    <n v="20261015"/>
    <s v="Completed"/>
    <s v="HSI Bisnis Promo Hari Pelanggan Nasional PSB 70% - 150 Mbps"/>
    <s v="INDIBIZ"/>
    <m/>
    <m/>
    <d v="2026-10-15T15:00:00"/>
    <s v="2026-10-15 15:00:00 | Nama Pic : bp ovi No Hp Pic : 081548231909 No alt : - Jam Pemasangan : pagi  Tanggal Pemasangan : 15 Oktober 2026"/>
    <n v="2026"/>
    <n v="10"/>
    <n v="15"/>
    <d v="2026-10-15T00:00:00"/>
    <n v="-0.625"/>
    <x v="0"/>
    <x v="7"/>
  </r>
  <r>
    <n v="1063"/>
    <n v="1002622019"/>
    <n v="3"/>
    <x v="6"/>
    <n v="4"/>
    <s v="PEKALONGAN"/>
    <s v="BATANG"/>
    <s v="SBA"/>
    <s v="REG"/>
    <s v="AO"/>
    <s v="NEW SALES"/>
    <m/>
    <s v="FCC - HD1A - PROGRESS"/>
    <s v="RBS-Regional 3"/>
    <d v="2026-10-05T10:48:06"/>
    <d v="2026-10-05T10:49:03"/>
    <n v="69404175"/>
    <m/>
    <n v="142200107074"/>
    <s v="TOKO LISTRIK SINAR TERANG"/>
    <m/>
    <m/>
    <m/>
    <m/>
    <m/>
    <n v="109.937"/>
    <n v="-7.0038999999999998"/>
    <s v="MC50009/HERU JUDYATMOKO/081215020609/her.juddya@gmail.com"/>
    <s v="Sales Profesional"/>
    <m/>
    <m/>
    <m/>
    <m/>
    <m/>
    <m/>
    <m/>
    <m/>
    <m/>
    <m/>
    <m/>
    <d v="2026-05-10T11:40:04"/>
    <m/>
    <m/>
    <s v="FCC"/>
    <s v="SUBAH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1"/>
    <x v="7"/>
  </r>
  <r>
    <n v="1064"/>
    <n v="1002625609"/>
    <n v="3"/>
    <x v="6"/>
    <n v="4"/>
    <s v="PEKALONGAN"/>
    <s v="PEKALONGAN"/>
    <s v="PKL"/>
    <s v="REG"/>
    <s v="AO"/>
    <s v="NEW SALES"/>
    <s v="1P INET"/>
    <s v="Completed (PS)"/>
    <s v="RBS-Regional 3"/>
    <d v="2026-10-07T10:23:40"/>
    <d v="2026-10-07T16:49:46"/>
    <n v="69405564"/>
    <m/>
    <n v="142202155166"/>
    <s v="IGADGET STORE"/>
    <s v="ODP-PKL-FV/026"/>
    <s v="WO065913560"/>
    <m/>
    <m/>
    <m/>
    <n v="109.675504"/>
    <n v="-6.8855170000000001"/>
    <s v="|MN02086|MYIA-028694084093/POI/doni sagita/082325347834/donihayunggie@gmail.com"/>
    <s v="MYIB_ASSISTANT"/>
    <m/>
    <m/>
    <m/>
    <m/>
    <m/>
    <m/>
    <m/>
    <m/>
    <s v="Management Janji"/>
    <s v="2026-10-08 08:00:00 | Nama PIC : Doni No HP : 082325347834 Alt :  M Janji : 08/09/2026 Jam Pasang : 08.00  - 13:00  NoteÃ‚Â :  hubungi terlebih dahulu sebelum ke lokasi, terima kasih."/>
    <s v="FCC"/>
    <d v="2026-07-10T10:25:27"/>
    <d v="2026-10-08T08:00:00"/>
    <m/>
    <s v="PS"/>
    <s v="X"/>
    <s v="NO ADDON"/>
    <n v="20261007"/>
    <s v="Completed"/>
    <s v="HSI Bisnis Promo Hari Pelanggan Nasional PSB 70% - 75 Mbps"/>
    <s v="INDIBIZ"/>
    <m/>
    <m/>
    <d v="2026-10-08T08:00:00"/>
    <s v="2026-10-08 08:00:00 | Nama PIC : Doni No HP : 082325347834 Alt :  M Janji : 08/09/2026 Jam Pasang : 08.00  - 13:00  NoteÃ‚Â :  hubungi terlebih dahulu sebelum ke lokasi, terima kasih."/>
    <n v="2026"/>
    <n v="10"/>
    <n v="7"/>
    <d v="2026-10-07T00:00:00"/>
    <n v="-1.3333333333357587"/>
    <x v="0"/>
    <x v="7"/>
  </r>
  <r>
    <n v="1065"/>
    <n v="1002632675"/>
    <n v="3"/>
    <x v="6"/>
    <n v="4"/>
    <s v="PEKALONGAN"/>
    <s v="PEKALONGAN"/>
    <s v="PKL"/>
    <s v="REG"/>
    <s v="AO"/>
    <s v="NEW SALES"/>
    <s v="1P INET"/>
    <s v="Completed (PS)"/>
    <s v="RBS-Regional 3"/>
    <d v="2026-10-12T11:44:35"/>
    <d v="2026-10-13T15:16:36"/>
    <n v="69408549"/>
    <m/>
    <n v="142202155193"/>
    <s v="Toko Ayu"/>
    <s v="ODP-PKL-FCF/116 FCF/D05/116.01"/>
    <s v="WO066245826"/>
    <m/>
    <m/>
    <m/>
    <n v="109.67937619999999"/>
    <n v="-6.9242277000000003"/>
    <s v="|MC50112|MYIA-096636896115/POI/Muchammad bin achmad/085894949494/idrusbinhasan@gmail.com"/>
    <s v="MYIB_ASSISTANT"/>
    <m/>
    <m/>
    <m/>
    <m/>
    <m/>
    <m/>
    <m/>
    <m/>
    <s v="Management Janji"/>
    <s v="2026-10-13 11:00:00 | Tanggal : 13 Oktober 2026 Jam : pagi siang Hubungi pelanggan sebelum ke lokasi "/>
    <s v="FCC"/>
    <d v="2026-12-10T12:25:16"/>
    <d v="2026-10-13T11:00:00"/>
    <m/>
    <s v="PS"/>
    <s v="X"/>
    <s v="NO ADDON"/>
    <n v="20261013"/>
    <s v="Completed"/>
    <s v="HSI Bisnis Promo Hari Pelanggan Nasional PSB 70% - 200 Mbps"/>
    <s v="INDIBIZ"/>
    <m/>
    <m/>
    <d v="2026-10-13T11:00:00"/>
    <s v="2026-10-13 11:00:00 | Tanggal : 13 Oktober 2026 Jam : pagi siang Hubungi pelanggan sebelum ke lokasi "/>
    <n v="2026"/>
    <n v="10"/>
    <n v="13"/>
    <d v="2026-10-13T00:00:00"/>
    <n v="-0.45833333333575865"/>
    <x v="0"/>
    <x v="7"/>
  </r>
  <r>
    <n v="1066"/>
    <n v="1002638337"/>
    <n v="3"/>
    <x v="6"/>
    <n v="4"/>
    <s v="PEKALONGAN"/>
    <s v="PEKALONGAN"/>
    <s v="PKL"/>
    <s v="REG"/>
    <s v="AO"/>
    <s v="NEW SALES"/>
    <m/>
    <s v="Completed (PS)"/>
    <s v="RBS-Regional 3"/>
    <d v="2026-10-15T12:26:02"/>
    <d v="2026-10-15T15:09:32"/>
    <n v="69403556"/>
    <m/>
    <n v="142202155231"/>
    <s v="REDDOG TSM PEKALONGAN"/>
    <s v="ODP-PKL-FCQ/005"/>
    <s v="WO066471288"/>
    <m/>
    <m/>
    <m/>
    <n v="109.664614"/>
    <n v="-6.9020789999999996"/>
    <s v="|MN01881|MYIA-029815829783/POI/reinard pramudya/082210906110/finance@reddog.co.id"/>
    <s v="Account Manager"/>
    <m/>
    <m/>
    <m/>
    <m/>
    <m/>
    <m/>
    <m/>
    <m/>
    <s v="Management Janji"/>
    <s v="2026-10-04 08:00:00 | Jam pemasangan : 12.00  Info Tambahan : Hubungi pelanggan dulu sebelum ke lokasi  terimakasih   "/>
    <s v="FCC"/>
    <s v="15-10-2026 12:39:59"/>
    <m/>
    <m/>
    <s v="PS"/>
    <s v="X"/>
    <s v="NO ADDON"/>
    <n v="20261015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5T07:00:00"/>
    <s v="2026-10-04 08:00:00 | Jam pemasangan : 12.00  Info Tambahan : Hubungi pelanggan dulu sebelum ke lokasi  terimakasih   "/>
    <n v="2026"/>
    <n v="10"/>
    <n v="15"/>
    <d v="2026-10-15T00:00:00"/>
    <n v="-0.29166666666424135"/>
    <x v="0"/>
    <x v="7"/>
  </r>
  <r>
    <n v="1067"/>
    <n v="1002620906"/>
    <n v="3"/>
    <x v="6"/>
    <n v="4"/>
    <s v="PEKALONGAN"/>
    <s v="PEKALONGAN"/>
    <s v="PKL"/>
    <s v="REG"/>
    <s v="AO"/>
    <s v="NEW SALES"/>
    <s v="1P INET"/>
    <s v="102 | FOLLOW UP COMPLETED"/>
    <s v="RBS-Regional 3"/>
    <d v="2026-10-03T11:58:41"/>
    <d v="2026-10-15T12:26:01"/>
    <n v="69403556"/>
    <m/>
    <n v="142202155134"/>
    <s v="REDDOG TSM PEKALONGAN"/>
    <s v="ODP-PKL-FCQ/039 FCQ/D02/039.01"/>
    <s v="WO065643329"/>
    <m/>
    <m/>
    <m/>
    <n v="109.664941"/>
    <n v="-6.9018560000000004"/>
    <s v="|MN01881|MYIA-029815829783/POI/reinard pramudya/082210906110/finance@reddog.co.id"/>
    <s v="MYIB_ASSISTANT"/>
    <m/>
    <m/>
    <m/>
    <m/>
    <m/>
    <m/>
    <m/>
    <m/>
    <s v="Management Janji"/>
    <s v="2026-10-04 08:00:00 | Jam pemasangan : 12.00 Info Tambahan : Hubungi pelanggan dulu sebelum ke lokasi terimakasih  "/>
    <s v="FCC"/>
    <d v="2026-03-10T12:25:43"/>
    <d v="2026-10-04T08:00:00"/>
    <m/>
    <s v="REVOKE"/>
    <s v="X"/>
    <s v="NO ADDON"/>
    <m/>
    <s v="Follow Up Revoke Completed, New Order ID : SC1002638337"/>
    <s v="HSI Bisnis Promo Hari Pelanggan Nasional PSB 70% - 75 Mbps"/>
    <s v="INDIBIZ"/>
    <m/>
    <m/>
    <d v="2026-10-04T08:00:00"/>
    <s v="2026-10-04 08:00:00 | Jam pemasangan : 12.00 Info Tambahan : Hubungi pelanggan dulu sebelum ke lokasi terimakasih  "/>
    <m/>
    <m/>
    <m/>
    <e v="#NUM!"/>
    <e v="#NUM!"/>
    <x v="1"/>
    <x v="7"/>
  </r>
  <r>
    <n v="1068"/>
    <n v="1002638902"/>
    <n v="3"/>
    <x v="6"/>
    <n v="4"/>
    <s v="PEKALONGAN"/>
    <s v="PEKALONGAN"/>
    <s v="PKL"/>
    <s v="REG"/>
    <s v="AO"/>
    <s v="NEW SALES"/>
    <m/>
    <s v="MYCX - SEND OPEN PAPERLESS"/>
    <s v="RBS-Regional 2"/>
    <d v="2026-10-15T15:23:53"/>
    <d v="2026-10-15T15:26:25"/>
    <n v="69410974"/>
    <m/>
    <n v="142202155001"/>
    <s v="PT. Lastana Express Indonesia"/>
    <s v="ODP-PKL-FEA/054"/>
    <m/>
    <m/>
    <m/>
    <m/>
    <n v="109.637710513182"/>
    <n v="-6.9382914196795298"/>
    <s v="|856108|/PT. Lastana Express Indonesia./HSI BASIC 1S INET 75MBPS/0812 102 9533/f.agni@lazada.com/Fasnan Wismara Agni"/>
    <s v="B2B Partner Management (PM)"/>
    <m/>
    <m/>
    <m/>
    <m/>
    <m/>
    <m/>
    <m/>
    <m/>
    <m/>
    <m/>
    <m/>
    <s v="15-10-2026 15:25:19"/>
    <m/>
    <m/>
    <s v="INPROGRESS_SC"/>
    <s v="X"/>
    <s v="NO ADDON"/>
    <m/>
    <s v="SEND PAPERLESS OPEN"/>
    <s v="- E25060;E25060 ~ ES25 - Paket HSI Bisnis (HSIE) Khusus Winback 2.0[0]  - E25060~null~E25060_UNL;UNL ~ Internet-Link Unlimited Internet Usage ~ E25060[0]  - E25060~null~105343;E25060||11||Abodemen 0[0]  - E25060~null~E25060_HSIE75M;HSIE75M ~ High Speed In"/>
    <s v="INDIBIZ"/>
    <m/>
    <m/>
    <m/>
    <m/>
    <m/>
    <m/>
    <m/>
    <e v="#NUM!"/>
    <e v="#NUM!"/>
    <x v="1"/>
    <x v="7"/>
  </r>
  <r>
    <n v="1069"/>
    <n v="1002634931"/>
    <n v="3"/>
    <x v="6"/>
    <n v="4"/>
    <s v="PEKALONGAN"/>
    <s v="PEKALONGAN"/>
    <s v="KJE"/>
    <s v="REG"/>
    <s v="AO"/>
    <s v="NEW SALES"/>
    <m/>
    <s v="Completed (PS)"/>
    <s v="RBS-Regional 3"/>
    <d v="2026-10-13T13:08:20"/>
    <d v="2026-10-13T13:50:29"/>
    <n v="69408723"/>
    <m/>
    <n v="146219104205"/>
    <s v="COLLECTION FASHION"/>
    <s v="ODP-KJE-FP/025"/>
    <s v="WO066331102"/>
    <m/>
    <m/>
    <m/>
    <n v="109.60517186211599"/>
    <n v="-6.9848711437476698"/>
    <s v="|MN01913|MYIA-094101898392/POI/MUHAMMAD RIZQON/0895358135307/rizqoneverywhere@gmail.com"/>
    <s v="Account Manager"/>
    <m/>
    <m/>
    <m/>
    <m/>
    <m/>
    <m/>
    <m/>
    <m/>
    <s v="Management Janji"/>
    <s v="2026-10-13 11:00:00 | Tanggal pemasangan : 13 Oct 2026  Jam pemasangan : 12.00  Info Tambahan : Hubungi pelanggan dulu sebelum ke lokasi  terima kasih."/>
    <s v="FCC"/>
    <s v="13-10-2026 13:25:28"/>
    <m/>
    <m/>
    <s v="PS"/>
    <s v="KAJEN"/>
    <s v="NO ADDON"/>
    <n v="2026101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3T07:00:00"/>
    <s v="2026-10-13 11:00:00 | Tanggal pemasangan : 13 Oct 2026  Jam pemasangan : 12.00  Info Tambahan : Hubungi pelanggan dulu sebelum ke lokasi  terima kasih."/>
    <n v="2026"/>
    <n v="10"/>
    <n v="13"/>
    <d v="2026-10-13T00:00:00"/>
    <n v="-0.29166666666424135"/>
    <x v="0"/>
    <x v="7"/>
  </r>
  <r>
    <n v="1070"/>
    <n v="1002633177"/>
    <n v="3"/>
    <x v="6"/>
    <n v="4"/>
    <s v="PEKALONGAN"/>
    <s v="PEKALONGAN"/>
    <s v="KJE"/>
    <s v="REG"/>
    <s v="AO"/>
    <s v="NEW SALES"/>
    <s v="1P INET"/>
    <s v="102 | FOLLOW UP COMPLETED"/>
    <s v="RBS-Regional 3"/>
    <d v="2026-10-12T14:31:40"/>
    <d v="2026-10-13T13:07:55"/>
    <n v="69408723"/>
    <m/>
    <n v="146219104199"/>
    <s v="COLLECTION FASHION"/>
    <s v="ODP-KJE-FP/026 FP/D03/026.01"/>
    <s v="WO066264741"/>
    <m/>
    <m/>
    <m/>
    <n v="109.6053"/>
    <n v="-6.9846899999999996"/>
    <s v="|MN01913|MYIA-094101898392/POI/MUHAMMAD RIZQON/0895358135307/rizqoneverywhere@gmail.com"/>
    <s v="MYIB_ASSISTANT"/>
    <m/>
    <m/>
    <m/>
    <m/>
    <m/>
    <m/>
    <m/>
    <m/>
    <s v="Management Janji"/>
    <s v="2026-10-13 11:00:00 | Tanggal pemasangan : 13 Oct 2026 Jam pemasangan : 12.00 Info Tambahan : Hubungi pelanggan dulu sebelum ke lokasi terima kasih."/>
    <s v="FCC"/>
    <d v="2026-12-10T14:40:37"/>
    <d v="2026-10-13T11:00:00"/>
    <m/>
    <s v="REVOKE"/>
    <s v="KAJEN"/>
    <s v="NO ADDON"/>
    <m/>
    <s v="Follow Up Revoke Completed, New Order ID : SC1002634931"/>
    <s v="HSI Bisnis Promo Hari Pelanggan Nasional PSB 70% - 100 Mbps"/>
    <s v="INDIBIZ"/>
    <m/>
    <m/>
    <d v="2026-10-13T11:00:00"/>
    <s v="2026-10-13 11:00:00 | Tanggal pemasangan : 13 Oct 2026 Jam pemasangan : 12.00 Info Tambahan : Hubungi pelanggan dulu sebelum ke lokasi terima kasih."/>
    <m/>
    <m/>
    <m/>
    <e v="#NUM!"/>
    <e v="#NUM!"/>
    <x v="1"/>
    <x v="7"/>
  </r>
  <r>
    <n v="1071"/>
    <n v="1002630243"/>
    <n v="3"/>
    <x v="6"/>
    <n v="4"/>
    <s v="PEKALONGAN"/>
    <s v="PEKALONGAN"/>
    <s v="KDW"/>
    <s v="REG"/>
    <s v="AO"/>
    <s v="NEW SALES"/>
    <s v="1P INET"/>
    <s v="Completed (PS)"/>
    <s v="RBS-Regional 3"/>
    <d v="2026-10-09T15:49:35"/>
    <d v="2026-10-10T19:15:43"/>
    <n v="69407565"/>
    <m/>
    <n v="146285105137"/>
    <s v="JPZ JEANS"/>
    <s v="ODP-KDW-FQ/077 FQ/D05/077.01"/>
    <s v="WO066106061"/>
    <m/>
    <m/>
    <m/>
    <n v="109.67993199999999"/>
    <n v="-7.0035109999999996"/>
    <s v="|MN01913|MYIA-021495570563/POI/M.FAHRI HUSEN/+6282134085005/ariejopros@gmail.com"/>
    <s v="MYIB_ASSISTANT"/>
    <m/>
    <m/>
    <m/>
    <m/>
    <m/>
    <m/>
    <m/>
    <m/>
    <s v="Management Janji"/>
    <s v="2026-10-10 15:00:00 | Tanggal pemasangan: 10/10/2026 Jam pemasangan : pagi / siang Info Tambahan : Hubungi pelanggan dulu sebelum ke lokasi terima kasih."/>
    <s v="FCC"/>
    <d v="2026-09-10T17:25:25"/>
    <d v="2026-10-10T15:00:00"/>
    <m/>
    <s v="PS"/>
    <s v="KAJEN"/>
    <s v="NO ADDON"/>
    <n v="20261010"/>
    <s v="Completed"/>
    <s v="HSI Bisnis Basic Promo Hari Pelanggan Nasional PSB 70% - 75 Mbps"/>
    <s v="INDIBIZ"/>
    <m/>
    <m/>
    <d v="2026-10-10T15:00:00"/>
    <s v="2026-10-10 15:00:00 | Tanggal pemasangan: 10/10/2026 Jam pemasangan : pagi / siang Info Tambahan : Hubungi pelanggan dulu sebelum ke lokasi terima kasih."/>
    <n v="2026"/>
    <n v="10"/>
    <n v="10"/>
    <d v="2026-10-10T00:00:00"/>
    <n v="-0.625"/>
    <x v="0"/>
    <x v="7"/>
  </r>
  <r>
    <n v="1072"/>
    <n v="1002629794"/>
    <n v="3"/>
    <x v="6"/>
    <n v="4"/>
    <s v="PEKALONGAN"/>
    <s v="PEKALONGAN"/>
    <s v="KDW"/>
    <s v="REG"/>
    <s v="AO"/>
    <s v="NEW SALES"/>
    <m/>
    <s v="Completed (PS)"/>
    <s v="RBS-Regional 3"/>
    <d v="2026-10-09T14:03:25"/>
    <d v="2026-10-10T12:22:12"/>
    <n v="69406244"/>
    <m/>
    <n v="146285105135"/>
    <s v="AHASS CENDANA WANGI KEDUNGWUNI"/>
    <s v="ODP-KDW-FAF/016"/>
    <s v="WO066092502"/>
    <m/>
    <m/>
    <m/>
    <n v="109.649711"/>
    <n v="-6.9520559999999998"/>
    <s v="|MN02342|MYIA-073878551747/POI/Dwi Yudiani/081226203706/ahass_cendanawangi9709@yahoo.co.id"/>
    <s v="Account Manager"/>
    <m/>
    <m/>
    <m/>
    <m/>
    <m/>
    <m/>
    <m/>
    <m/>
    <s v="Management Janji"/>
    <s v="2026-10-09 08:00:00 | Tanggal : 9 Oktober 2026  Jam : pagi   Hubungi pelanggan sebelum ke lokasi "/>
    <s v="FCC"/>
    <d v="2026-09-10T14:10:27"/>
    <m/>
    <m/>
    <s v="PS"/>
    <s v="KAJEN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9T07:00:00"/>
    <s v="2026-10-09 08:00:00 | Tanggal : 9 Oktober 2026  Jam : pagi   Hubungi pelanggan sebelum ke lokasi "/>
    <n v="2026"/>
    <n v="10"/>
    <n v="10"/>
    <d v="2026-10-10T00:00:00"/>
    <n v="0.70833333333575865"/>
    <x v="0"/>
    <x v="7"/>
  </r>
  <r>
    <n v="1073"/>
    <n v="1002633042"/>
    <n v="3"/>
    <x v="6"/>
    <n v="4"/>
    <s v="PEKALONGAN"/>
    <s v="PEKALONGAN"/>
    <s v="KDW"/>
    <s v="REG"/>
    <s v="AO"/>
    <s v="NEW SALES"/>
    <m/>
    <s v="Completed (PS)"/>
    <s v="RBS-Regional 3"/>
    <d v="2026-10-12T13:58:54"/>
    <d v="2026-10-13T08:29:38"/>
    <n v="69407944"/>
    <m/>
    <n v="146285105145"/>
    <s v="SONIC CHICKEN JAJARWAYANG"/>
    <s v="ODP-KDW-FP/057"/>
    <s v="WO066261240"/>
    <m/>
    <m/>
    <m/>
    <n v="109.617003"/>
    <n v="-6.9561739999999999"/>
    <s v="|MN00062|MYIA-039474832388/POI/ZIYAAD MUBAROQ/085326947280/dinasonic22@gmail.com"/>
    <s v="Account Manager"/>
    <m/>
    <m/>
    <m/>
    <m/>
    <m/>
    <m/>
    <m/>
    <m/>
    <s v="Management Janji"/>
    <s v="2026-10-11 11:00:00 | Nama PIC : bu dina  No HP :  085326947280  Alt :   M Janji : (MINGGU/11/OKTOBER/2026)  jam Pasang : 09:00  Note : hubungi pelanggan jika ingin kelokasi"/>
    <s v="FCC"/>
    <d v="2026-12-10T14:02:08"/>
    <m/>
    <m/>
    <s v="PS"/>
    <s v="KAJEN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2T07:00:00"/>
    <s v="2026-10-11 11:00:00 | Nama PIC : bu dina  No HP :  085326947280  Alt :   M Janji : (MINGGU/11/OKTOBER/2026)  jam Pasang : 09:00  Note : hubungi pelanggan jika ingin kelokasi"/>
    <n v="2026"/>
    <n v="10"/>
    <n v="13"/>
    <d v="2026-10-13T00:00:00"/>
    <n v="0.70833333333575865"/>
    <x v="0"/>
    <x v="7"/>
  </r>
  <r>
    <n v="1074"/>
    <n v="1002627190"/>
    <n v="3"/>
    <x v="6"/>
    <n v="4"/>
    <s v="PEKALONGAN"/>
    <s v="PEKALONGAN"/>
    <s v="KDW"/>
    <s v="REG"/>
    <s v="AO"/>
    <s v="NEW SALES"/>
    <s v="1P INET"/>
    <s v="102 | FOLLOW UP COMPLETED"/>
    <s v="RBS-Regional 3"/>
    <d v="2026-10-08T09:16:40"/>
    <d v="2026-10-09T14:03:25"/>
    <n v="69406244"/>
    <m/>
    <n v="146285105127"/>
    <s v="AHASS CENDANA WANGI KEDUNGWUNI"/>
    <s v="ODP-KDW-FAF/016 FAF/D02/016.01"/>
    <s v="WO065985447"/>
    <m/>
    <m/>
    <m/>
    <n v="109.64965400637701"/>
    <n v="-6.9521766185612197"/>
    <s v="|MN02342|MYIA-073878551747/POI/Dwi Yudiani/081226203706/ahass_cendanawangi9709@yahoo.co.id"/>
    <s v="MYIB_ASSISTANT"/>
    <m/>
    <m/>
    <m/>
    <m/>
    <m/>
    <m/>
    <m/>
    <m/>
    <s v="Management Janji"/>
    <s v="2026-10-09 08:00:00 | Tanggal : 9 Oktober 2026 Jam : pagi  Hubungi pelanggan sebelum ke lokasi "/>
    <s v="FCC"/>
    <d v="2026-08-10T09:25:47"/>
    <d v="2026-10-09T08:00:00"/>
    <s v="Kendala Lainnya"/>
    <s v="REVOKE"/>
    <s v="KAJEN"/>
    <s v="NO ADDON"/>
    <m/>
    <s v="Follow Up Revoke Completed, New Order ID : SC1002629794"/>
    <s v="HSI Bisnis Promo Hari Pelanggan Nasional PSB 70% - 100 Mbps Dual Band"/>
    <s v="INDIBIZ"/>
    <m/>
    <m/>
    <d v="2026-10-09T08:00:00"/>
    <s v="2026-10-09 08:00:00 | Tanggal : 9 Oktober 2026 Jam : pagi  Hubungi pelanggan sebelum ke lokasi "/>
    <m/>
    <m/>
    <m/>
    <e v="#NUM!"/>
    <e v="#NUM!"/>
    <x v="1"/>
    <x v="7"/>
  </r>
  <r>
    <n v="1075"/>
    <n v="1002630998"/>
    <n v="3"/>
    <x v="6"/>
    <n v="4"/>
    <s v="PEKALONGAN"/>
    <s v="PEKALONGAN"/>
    <s v="KDW"/>
    <s v="REG"/>
    <s v="AO"/>
    <s v="NEW SALES"/>
    <s v="1P INET"/>
    <s v="102 | FOLLOW UP COMPLETED"/>
    <s v="RBS-Regional 3"/>
    <d v="2026-10-10T14:29:39"/>
    <d v="2026-10-12T13:58:54"/>
    <n v="69407944"/>
    <m/>
    <n v="146285105140"/>
    <s v="SONIC CHICKEN JAJARWAYANG"/>
    <s v="ODP-KDW-FC/020 FC/D03/020.01"/>
    <s v="WO066161027"/>
    <m/>
    <m/>
    <m/>
    <n v="109.616983"/>
    <n v="-6.9560620000000002"/>
    <s v="|MN00062|MYIA-039474832388/POI/ZIYAAD MUBAROQ/085326947280/dinasonic22@gmail.com"/>
    <s v="MYIB_ASSISTANT"/>
    <m/>
    <m/>
    <m/>
    <m/>
    <m/>
    <m/>
    <m/>
    <m/>
    <s v="Management Janji"/>
    <s v="2026-10-11 11:00:00 | Nama PIC : bu dina No HP : 085326947280 Alt :  M Janji : (MINGGU/11/OKTOBER/2026) jam Pasang : 09:00 Note : hubungi pelanggan jika ingin kelokasi"/>
    <s v="FCC"/>
    <d v="2026-10-10T14:40:05"/>
    <d v="2026-10-11T11:00:00"/>
    <s v="Kendala Teknik"/>
    <s v="REVOKE"/>
    <s v="KAJEN"/>
    <s v="NO ADDON"/>
    <m/>
    <s v="Follow Up Revoke Completed, New Order ID : SC1002633042"/>
    <s v="HSI Bisnis Basic Promo Hari Pelanggan Nasional PSB 70% - 50 Mbps"/>
    <s v="INDIBIZ"/>
    <m/>
    <m/>
    <d v="2026-10-11T11:00:00"/>
    <s v="2026-10-11 11:00:00 | Nama PIC : bu dina No HP : 085326947280 Alt :  M Janji : (MINGGU/11/OKTOBER/2026) jam Pasang : 09:00 Note : hubungi pelanggan jika ingin kelokasi"/>
    <m/>
    <m/>
    <m/>
    <e v="#NUM!"/>
    <e v="#NUM!"/>
    <x v="1"/>
    <x v="7"/>
  </r>
  <r>
    <n v="1076"/>
    <n v="1002619770"/>
    <n v="3"/>
    <x v="6"/>
    <n v="4"/>
    <s v="PEKALONGAN"/>
    <s v="PEMALANG"/>
    <s v="CMA"/>
    <s v="REG"/>
    <s v="AO"/>
    <s v="NEW SALES"/>
    <s v="1P INET"/>
    <s v="Completed (PS)"/>
    <s v="RBS-Regional 3"/>
    <d v="2026-10-02T13:22:41"/>
    <d v="2026-10-03T14:34:37"/>
    <n v="69403042"/>
    <m/>
    <n v="142211111694"/>
    <s v="ALOES GAME"/>
    <s v="ODP-CMA-FD/035 FD/D07/035.01"/>
    <s v="WO065573144"/>
    <m/>
    <m/>
    <m/>
    <n v="109.53072899999999"/>
    <n v="-6.9079259999999998"/>
    <s v="|MN02086|MYIA-020036728409/POI/Haryanto/085740257606/haris.alus@gmail.com"/>
    <s v="MYIB_ASSISTANT"/>
    <m/>
    <m/>
    <m/>
    <m/>
    <m/>
    <m/>
    <m/>
    <m/>
    <s v="Management Janji"/>
    <s v="2026-10-03 11:00:00 | Jam pemasangan : 12.00 Info Tambahan : Hubungi pelanggan dulu sebelum ke lokasi terimakasih "/>
    <s v="FCC"/>
    <d v="2026-02-10T13:25:25"/>
    <d v="2026-10-03T11:00:00"/>
    <m/>
    <s v="PS"/>
    <s v="X"/>
    <s v="NO ADDON"/>
    <n v="20261003"/>
    <s v="Completed"/>
    <s v="HSI Bisnis Promo Hari Pelanggan Nasional PSB 70% - 300 Mbps"/>
    <s v="INDIBIZ"/>
    <m/>
    <m/>
    <d v="2026-10-03T11:00:00"/>
    <s v="2026-10-03 11:00:00 | Jam pemasangan : 12.00 Info Tambahan : Hubungi pelanggan dulu sebelum ke lokasi terimakasih "/>
    <n v="2026"/>
    <n v="10"/>
    <n v="3"/>
    <d v="2026-10-03T00:00:00"/>
    <n v="-0.45833333333575865"/>
    <x v="0"/>
    <x v="7"/>
  </r>
  <r>
    <n v="1077"/>
    <n v="1002624429"/>
    <n v="3"/>
    <x v="6"/>
    <n v="4"/>
    <s v="PEKALONGAN"/>
    <s v="PEMALANG"/>
    <s v="CMA"/>
    <s v="REG"/>
    <s v="AO"/>
    <s v="NEW SALES"/>
    <m/>
    <s v="Completed (PS)"/>
    <s v="RBS-Regional 3"/>
    <d v="2026-10-06T13:56:34"/>
    <d v="2026-10-06T19:48:03"/>
    <n v="69401160"/>
    <m/>
    <n v="142211111698"/>
    <s v="Dicker Collection"/>
    <s v="ODP-CMA-FK/070"/>
    <s v="WO065860786"/>
    <m/>
    <m/>
    <m/>
    <n v="109.56960100000001"/>
    <n v="-6.872064"/>
    <s v="MN02086/Nurokhim/085876680452/Dicker Collection/HSI BISNIS BASIC (1:2) 100MBPS"/>
    <s v="Sales Profesional"/>
    <m/>
    <m/>
    <m/>
    <m/>
    <m/>
    <m/>
    <m/>
    <m/>
    <s v="Management Janji"/>
    <s v="2026-10-02 08:00:00|Waktu pemasangan: 02 oktober 2026  Jam pemasangan : 08.00 - 12.00  Mohon hubungi pelanggan sebelum ke lokasi   Terima kasih  |40951377|MYDITA"/>
    <s v="FCC"/>
    <d v="2026-06-10T14:25:39"/>
    <m/>
    <m/>
    <s v="PS"/>
    <s v="X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10-06T07:00:00"/>
    <s v="2026-10-02 08:00:00|Waktu pemasangan: 02 oktober 2026  Jam pemasangan : 08.00 - 12.00  Mohon hubungi pelanggan sebelum ke lokasi   Terima kasih  |40951377|MYDITA"/>
    <n v="2026"/>
    <n v="10"/>
    <n v="6"/>
    <d v="2026-10-06T00:00:00"/>
    <n v="-0.29166666666424135"/>
    <x v="0"/>
    <x v="7"/>
  </r>
  <r>
    <n v="1078"/>
    <n v="1002625140"/>
    <n v="3"/>
    <x v="6"/>
    <n v="4"/>
    <s v="PEKALONGAN"/>
    <s v="PEMALANG"/>
    <s v="CMA"/>
    <s v="REG"/>
    <s v="AO"/>
    <s v="NEW SALES"/>
    <m/>
    <s v="Completed (PS)"/>
    <s v="RBS-Regional 3"/>
    <d v="2026-10-06T17:55:14"/>
    <d v="2026-10-07T09:17:44"/>
    <n v="69401208"/>
    <s v="-"/>
    <n v="-142211111699"/>
    <s v="Dicker Collection"/>
    <s v="ODP-CMA-FK/070"/>
    <s v="WO065888031"/>
    <m/>
    <m/>
    <m/>
    <n v="109.569687"/>
    <n v="-6.8718329999999996"/>
    <s v="MN02086/Nurokhim/085876680452/Dicker Collection/HSI BISNIS BASIC (1:1 ) 300mbps "/>
    <s v="Sales Profesional"/>
    <m/>
    <m/>
    <m/>
    <m/>
    <m/>
    <m/>
    <m/>
    <m/>
    <s v="Management Janji"/>
    <s v="2026-10-02 08:00:00|Waktu pemasangan: 02 oktober 2026  Jam pemasangan : 08.00 - 12.00  Mohon hubungi pelanggan sebelum ke lokasi   Terima kasih  |40951377|MYDITA"/>
    <s v="FCC"/>
    <d v="2026-06-10T18:10:28"/>
    <m/>
    <m/>
    <s v="PS"/>
    <s v="X"/>
    <s v="NO ADDON"/>
    <n v="20261007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10-06T07:00:00"/>
    <s v="2026-10-02 08:00:00|Waktu pemasangan: 02 oktober 2026  Jam pemasangan : 08.00 - 12.00  Mohon hubungi pelanggan sebelum ke lokasi   Terima kasih  |40951377|MYDITA"/>
    <n v="2026"/>
    <n v="10"/>
    <n v="7"/>
    <d v="2026-10-07T00:00:00"/>
    <n v="0.70833333333575865"/>
    <x v="0"/>
    <x v="7"/>
  </r>
  <r>
    <n v="1079"/>
    <n v="1002638600"/>
    <n v="3"/>
    <x v="6"/>
    <n v="4"/>
    <s v="PEKALONGAN"/>
    <s v="PEMALANG"/>
    <s v="CMA"/>
    <s v="REG"/>
    <s v="AO"/>
    <s v="NEW SALES"/>
    <m/>
    <s v="Completed (PS)"/>
    <s v="RBS-Regional 3"/>
    <d v="2026-10-15T13:59:51"/>
    <d v="2026-10-15T14:59:10"/>
    <n v="69409859"/>
    <m/>
    <n v="142211111722"/>
    <s v="SPPG PAMUTIH 02"/>
    <s v="ODP-CMA-FV/032"/>
    <s v="WO066481297"/>
    <m/>
    <m/>
    <m/>
    <n v="109.545819542327"/>
    <n v="-6.8571589602926499"/>
    <s v="|MN02086|MYIA-082329660917/POI/ADI WIRARSO/085225631118/sppgpamutih2@gmail.com"/>
    <s v="MYDIGIBIZPARTNER"/>
    <m/>
    <m/>
    <m/>
    <m/>
    <m/>
    <m/>
    <m/>
    <m/>
    <s v="Management Janji"/>
    <s v="2026-10-15 08:00:00 | Tanggal : 15 Oktober 2026  Jam : pagi   Hubungi pelanggan sebelum ke lokasi "/>
    <s v="FCC"/>
    <s v="15-10-2026 14:10:55"/>
    <m/>
    <m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4058;E24058 ~ ES24 - Paket HSI Bisnis (HSIEF) Khusus Winback[0]  - E24058~null"/>
    <s v="INDIBIZ"/>
    <m/>
    <m/>
    <d v="2026-10-15T07:00:00"/>
    <s v="2026-10-15 08:00:00 | Tanggal : 15 Oktober 2026  Jam : pagi   Hubungi pelanggan sebelum ke lokasi "/>
    <n v="2026"/>
    <n v="10"/>
    <n v="15"/>
    <d v="2026-10-15T00:00:00"/>
    <n v="-0.29166666666424135"/>
    <x v="0"/>
    <x v="7"/>
  </r>
  <r>
    <n v="1080"/>
    <n v="1002636173"/>
    <n v="3"/>
    <x v="6"/>
    <n v="4"/>
    <s v="PEKALONGAN"/>
    <s v="PEMALANG"/>
    <s v="CMA"/>
    <s v="REG"/>
    <s v="AO"/>
    <s v="NEW SALES"/>
    <s v="1P INET"/>
    <s v="102 | FOLLOW UP COMPLETED"/>
    <s v="RBS-Regional 3"/>
    <d v="2026-10-14T09:37:41"/>
    <d v="2026-10-15T13:59:50"/>
    <n v="69409859"/>
    <m/>
    <n v="142211111719"/>
    <s v="SPPG PAMUTIH 02"/>
    <s v="ODP-CMA-FV/073 FV/D03/073.01"/>
    <s v="WO066380873"/>
    <m/>
    <m/>
    <m/>
    <n v="109.546071"/>
    <n v="-6.8577899999999996"/>
    <s v="|MN02086|MYIA-082329660917/POI/ADI WIRARSO/085225631118/sppgpamutih2@gmail.com"/>
    <s v="MYIB_ASSISTANT"/>
    <m/>
    <m/>
    <m/>
    <m/>
    <m/>
    <m/>
    <m/>
    <m/>
    <s v="Management Janji"/>
    <s v="2026-10-15 08:00:00 | Tanggal : 15 Oktober 2026 Jam : pagi  Hubungi pelanggan sebelum ke lokasi "/>
    <s v="FCC"/>
    <s v="14-10-2026 09:39:59"/>
    <d v="2026-10-15T08:00:00"/>
    <m/>
    <s v="REVOKE"/>
    <s v="X"/>
    <s v="NO ADDON"/>
    <m/>
    <s v="Follow Up Revoke Completed, New Order ID : SC1002638600"/>
    <s v="HSI Bisnis Basic Khusus Winback PSB 70% - 75 Mbps"/>
    <s v="INDIBIZ"/>
    <m/>
    <m/>
    <d v="2026-10-15T08:00:00"/>
    <s v="2026-10-15 08:00:00 | Tanggal : 15 Oktober 2026 Jam : pagi  Hubungi pelanggan sebelum ke lokasi "/>
    <m/>
    <m/>
    <m/>
    <e v="#NUM!"/>
    <e v="#NUM!"/>
    <x v="1"/>
    <x v="7"/>
  </r>
  <r>
    <n v="1081"/>
    <n v="1002625630"/>
    <n v="3"/>
    <x v="6"/>
    <n v="4"/>
    <s v="PEKALONGAN"/>
    <s v="PEMALANG"/>
    <s v="CMA"/>
    <s v="REG"/>
    <s v="AO"/>
    <s v="NEW SALES"/>
    <m/>
    <s v="CANCEL COMPLETED"/>
    <s v="RBS-Regional 3"/>
    <d v="2026-10-07T10:30:53"/>
    <d v="2026-10-12T13:34:43"/>
    <n v="69401227"/>
    <m/>
    <m/>
    <s v="Dicker Collection"/>
    <m/>
    <s v="WO065484825"/>
    <m/>
    <m/>
    <m/>
    <n v="109.569705"/>
    <n v="-6.8715999999999999"/>
    <s v="MN02086/Nurokhim/085876680452/Dicker Collection/HSI BISNIS BASIC (1:1 ) 300mbps"/>
    <s v="Sales Profesional"/>
    <m/>
    <m/>
    <m/>
    <m/>
    <m/>
    <m/>
    <m/>
    <m/>
    <s v="Management Janji"/>
    <s v="2026-10-02 11:00:00|Jam Pemasangan : 08:00 - 12.00 Tanggal Pemasangan :02/10/2026 Info Tambahan : Hubungi pelanggan sebelum datang ke lokasi |40971402|MYDITA"/>
    <s v="FCC"/>
    <d v="2026-07-10T10:40:21"/>
    <d v="2026-10-02T00:00:00"/>
    <m/>
    <s v="REJECT_FCC"/>
    <s v="X"/>
    <s v="NO ADDON"/>
    <m/>
    <s v="DECLINE : Decline - Batal Order Muhammad Fauzan Fidhianta 40961370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10-02T11:00:00"/>
    <s v="2026-10-02 11:00:00|Jam Pemasangan : 08:00 - 12.00 Tanggal Pemasangan :02/10/2026 Info Tambahan : Hubungi pelanggan sebelum datang ke lokasi |40971402|MYDITA"/>
    <m/>
    <m/>
    <m/>
    <e v="#NUM!"/>
    <e v="#NUM!"/>
    <x v="1"/>
    <x v="7"/>
  </r>
  <r>
    <n v="1082"/>
    <n v="1002631153"/>
    <n v="3"/>
    <x v="6"/>
    <n v="4"/>
    <s v="PEKALONGAN"/>
    <s v="PEMALANG"/>
    <s v="PML"/>
    <s v="REG"/>
    <s v="AO"/>
    <s v="NEW SALES"/>
    <m/>
    <s v="Completed (PS)"/>
    <s v="RBS-Regional 3"/>
    <d v="2026-10-10T17:16:42"/>
    <d v="2026-10-12T09:22:15"/>
    <n v="69407186"/>
    <n v="2846130609"/>
    <n v="142278112980"/>
    <s v="Data Citra Mandiri (iBox Ruko Pemalang)"/>
    <s v="ODP-PML-FR/027"/>
    <s v="WO066173920"/>
    <m/>
    <m/>
    <m/>
    <n v="109.38308708465399"/>
    <n v="-6.8893457804383296"/>
    <s v="|MN00483|MYIA-018675296183/POI/Dimas indra setiawan/085694353902/dimasindra982@gmail.com"/>
    <s v="MYDIGIBIZPARTNER"/>
    <m/>
    <m/>
    <m/>
    <m/>
    <m/>
    <m/>
    <m/>
    <m/>
    <s v="Management Janji"/>
    <s v="2026-10-10 08:00:00 | Tanggal pemasangan : 10 Oct 2026  Jam pemasangan : 08.00  Info Tambahan : Hubungi pelanggan dulu sebelum ke lokasi  terima kasih."/>
    <s v="FCC"/>
    <d v="2026-10-10T17:24:57"/>
    <m/>
    <m/>
    <s v="PS"/>
    <s v="X"/>
    <s v="NO ADDON"/>
    <n v="2026101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0T07:00:00"/>
    <s v="2026-10-10 08:00:00 | Tanggal pemasangan : 10 Oct 2026  Jam pemasangan : 08.00  Info Tambahan : Hubungi pelanggan dulu sebelum ke lokasi  terima kasih."/>
    <n v="2026"/>
    <n v="10"/>
    <n v="12"/>
    <d v="2026-10-12T00:00:00"/>
    <n v="1.7083333333357587"/>
    <x v="2"/>
    <x v="7"/>
  </r>
  <r>
    <n v="1083"/>
    <n v="1002629334"/>
    <n v="3"/>
    <x v="6"/>
    <n v="4"/>
    <s v="PEKALONGAN"/>
    <s v="PEMALANG"/>
    <s v="PML"/>
    <s v="REG"/>
    <s v="AO"/>
    <s v="NEW SALES"/>
    <s v="2P INET + VOICE"/>
    <s v="102 | FOLLOW UP COMPLETED"/>
    <s v="RBS-Regional 3"/>
    <d v="2026-10-09T10:56:40"/>
    <d v="2026-10-10T17:16:41"/>
    <n v="69407186"/>
    <n v="2846130526"/>
    <n v="142278112971"/>
    <s v="Data Citra Mandiri (iBox Ruko Pemalang)"/>
    <s v="ODP-PML-FY/040 FY/D04/040.01"/>
    <s v="WO066074295"/>
    <m/>
    <m/>
    <m/>
    <n v="109.3831199"/>
    <n v="-6.8897985999999998"/>
    <s v="|MN00483|MYIA-018675296183/POI/Dimas indra setiawan/085694353902/dimasindra982@gmail.com"/>
    <s v="MYIB_ASSISTANT"/>
    <m/>
    <m/>
    <m/>
    <m/>
    <m/>
    <m/>
    <m/>
    <m/>
    <s v="Management Janji"/>
    <s v="2026-10-10 08:00:00 | Tanggal pemasangan : 10 Oct 2026 Jam pemasangan : 08.00 Info Tambahan : Hubungi pelanggan dulu sebelum ke lokasi terima kasih."/>
    <s v="FCC"/>
    <d v="2026-09-10T11:25:12"/>
    <d v="2026-10-10T08:00:00"/>
    <s v="Kendala Teknik"/>
    <s v="REVOKE"/>
    <s v="X"/>
    <s v="NO ADDON"/>
    <m/>
    <s v="Follow Up Revoke Completed, New Order ID : SC1002631153"/>
    <s v="HSI Bisnis Bundling Phone Promo 2026 Dual Band PSB 70% - Free 800 Menit Promo - 100 Mbps"/>
    <s v="INDIBIZ"/>
    <m/>
    <m/>
    <d v="2026-10-10T08:00:00"/>
    <s v="2026-10-10 08:00:00 | Tanggal pemasangan : 10 Oct 2026 Jam pemasangan : 08.00 Info Tambahan : Hubungi pelanggan dulu sebelum ke lokasi terima kasih."/>
    <m/>
    <m/>
    <m/>
    <e v="#NUM!"/>
    <e v="#NUM!"/>
    <x v="1"/>
    <x v="7"/>
  </r>
  <r>
    <n v="1084"/>
    <n v="1002625039"/>
    <n v="3"/>
    <x v="6"/>
    <n v="4"/>
    <s v="PEKALONGAN"/>
    <s v="PEMALANG"/>
    <s v="PML"/>
    <s v="REG"/>
    <s v="AO"/>
    <s v="NEW SALES"/>
    <m/>
    <s v="CC - HD1A - INPROGRESS UNCONTACTED"/>
    <s v="RBS-Regional 3"/>
    <d v="2026-10-06T16:50:13"/>
    <d v="2026-10-15T16:48:02"/>
    <n v="69405324"/>
    <m/>
    <n v="142278112955"/>
    <s v="PT NIKE INDONESIA"/>
    <s v="ODP-PML-FG/06"/>
    <m/>
    <m/>
    <m/>
    <m/>
    <n v="109.47176779999999"/>
    <n v="-6.8895416000000003"/>
    <s v="AMRBS;950393;REG3;INDRI ALVI K;082121745712;HSI 200MB;PIC 085226065466;achmad.sobirin@nike.com"/>
    <s v="Account Manager"/>
    <m/>
    <m/>
    <m/>
    <m/>
    <m/>
    <m/>
    <m/>
    <m/>
    <m/>
    <m/>
    <m/>
    <d v="2026-06-10T16:55:20"/>
    <m/>
    <m/>
    <s v="FCC"/>
    <s v="X"/>
    <s v="NO ADDON"/>
    <m/>
    <s v="UNCONTACTED : Invalid Phone Number Ivan Sutiawan 400105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7"/>
  </r>
  <r>
    <n v="1085"/>
    <n v="1002633352"/>
    <n v="3"/>
    <x v="6"/>
    <n v="4"/>
    <s v="PEKALONGAN"/>
    <s v="PEMALANG"/>
    <s v="PML"/>
    <s v="REG"/>
    <s v="AO"/>
    <s v="NEW SALES"/>
    <m/>
    <s v="CC - HD1A - INPROGRESS UNCONTACTED"/>
    <s v="RBS-Regional 3"/>
    <d v="2026-10-12T15:20:11"/>
    <d v="2026-10-15T09:03:57"/>
    <n v="69408806"/>
    <m/>
    <n v="142278112993"/>
    <s v="PT NIKE INDONESIA"/>
    <s v="ODP-PML-FG/06"/>
    <m/>
    <m/>
    <m/>
    <m/>
    <n v="109.3806311"/>
    <n v="-6.8903800999999998"/>
    <s v="AMRBS;950393;REG3;INDRI ALVI K;082121745712;HSI 200MB;890K;PIC 085226065466;achmad.sobirin@nike.com"/>
    <s v="Sales Profesional"/>
    <m/>
    <m/>
    <m/>
    <m/>
    <m/>
    <m/>
    <m/>
    <m/>
    <m/>
    <m/>
    <m/>
    <d v="2026-12-10T15:25:51"/>
    <m/>
    <m/>
    <s v="FCC"/>
    <s v="X"/>
    <s v="NO ADDON"/>
    <m/>
    <s v="UNCONTACTED : Invalid Phone Number Ghina Swanti Ariesa 40941148|MYDITA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m/>
    <m/>
    <m/>
    <m/>
    <m/>
    <e v="#NUM!"/>
    <e v="#NUM!"/>
    <x v="1"/>
    <x v="7"/>
  </r>
  <r>
    <n v="1086"/>
    <n v="1002625276"/>
    <n v="3"/>
    <x v="6"/>
    <n v="4"/>
    <s v="PEKALONGAN"/>
    <s v="PEMALANG"/>
    <s v="PML"/>
    <s v="REG"/>
    <s v="AO"/>
    <s v="NEW SALES"/>
    <m/>
    <s v="CANCEL COMPLETED"/>
    <s v="RBS-Regional 2"/>
    <d v="2026-10-07T08:18:37"/>
    <d v="2026-10-08T15:59:10"/>
    <n v="69405447"/>
    <n v="2846130312"/>
    <n v="142278112956"/>
    <s v="Data Citra Mandiri (iBox Pemalang)"/>
    <s v="ODP-PML-FR/027"/>
    <m/>
    <m/>
    <m/>
    <m/>
    <n v="106.71568809999999"/>
    <n v="-6.1431955"/>
    <s v="|MN00483|/ Data Citra Mandiri (iBox Pemalang) /Pic Robby Ade Yudha / Cp 085694353902 - 081229580606  / robby.ade.ra01@gmail.com"/>
    <s v="Sales Profesional"/>
    <m/>
    <m/>
    <m/>
    <m/>
    <m/>
    <m/>
    <m/>
    <m/>
    <m/>
    <m/>
    <m/>
    <d v="2026-07-10T08:25:30"/>
    <m/>
    <m/>
    <s v="REJECT_FCC"/>
    <s v="X"/>
    <s v="NO ADDON"/>
    <m/>
    <s v="DECLINE : Decline - Batal Order EVI PUSPITA EKASARI 4093115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s v="DECLINE : Decline - Batal Order EVI PUSPITA EKASARI 40931150|MYDITA"/>
    <m/>
    <m/>
    <m/>
    <m/>
    <m/>
    <e v="#NUM!"/>
    <e v="#NUM!"/>
    <x v="1"/>
    <x v="7"/>
  </r>
  <r>
    <n v="1087"/>
    <n v="1002618398"/>
    <n v="3"/>
    <x v="6"/>
    <n v="4"/>
    <s v="PEKALONGAN"/>
    <s v="PEMALANG"/>
    <s v="RDD"/>
    <s v="REG"/>
    <s v="AO"/>
    <s v="NEW SALES"/>
    <s v="1P INET"/>
    <s v="Completed (PS)"/>
    <s v="RBS-Regional 3"/>
    <d v="2026-10-01T15:38:34"/>
    <d v="2026-10-02T17:38:51"/>
    <n v="69402551"/>
    <m/>
    <n v="142213107480"/>
    <s v="PKBM IQRO"/>
    <s v="ODP-RDD-FE/057 FE/D03/057.01"/>
    <s v="WO065509981"/>
    <m/>
    <m/>
    <m/>
    <n v="109.260865"/>
    <n v="-7.074757"/>
    <s v="|MN00324|MYIA-079077019597/POI/Ari Yuliyani/082226854008/ariyulianirukmana@gmail.com"/>
    <s v="MYIB_ASSISTANT"/>
    <m/>
    <m/>
    <m/>
    <m/>
    <m/>
    <m/>
    <m/>
    <m/>
    <s v="Management Janji"/>
    <s v="2026-10-02 15:00:00 | Nama : ARI No HP : 082226854008 No Alt :  M Janji : 02/10/2026 Jam Pasang : Pagi  NoteÃ‚Â :  hubungi terlebih dahulu sebelum kelokasi  "/>
    <s v="FCC"/>
    <d v="2026-01-10T15:40:41"/>
    <d v="2026-10-02T15:00:00"/>
    <m/>
    <s v="PS"/>
    <s v="RANDUDONGKAL"/>
    <s v="NO ADDON"/>
    <n v="20261002"/>
    <s v="Completed"/>
    <s v="HSI Bisnis Basic Promo Hari Pelanggan Nasional PSB 70% - 50 Mbps"/>
    <s v="INDIBIZ"/>
    <m/>
    <m/>
    <d v="2026-10-02T15:00:00"/>
    <s v="2026-10-02 15:00:00 | Nama : ARI No HP : 082226854008 No Alt :  M Janji : 02/10/2026 Jam Pasang : Pagi  NoteÃ‚Â :  hubungi terlebih dahulu sebelum kelokasi  "/>
    <n v="2026"/>
    <n v="10"/>
    <n v="2"/>
    <d v="2026-10-02T00:00:00"/>
    <n v="-0.625"/>
    <x v="0"/>
    <x v="7"/>
  </r>
  <r>
    <n v="1088"/>
    <n v="1002617123"/>
    <n v="3"/>
    <x v="2"/>
    <n v="4"/>
    <s v="PURWOKERTO"/>
    <s v="PURBALINGGA"/>
    <s v="BBT"/>
    <s v="REG"/>
    <s v="AO"/>
    <s v="NEW SALES"/>
    <s v="1P INET"/>
    <s v="Completed (PS)"/>
    <s v="RBS-Regional 3"/>
    <d v="2026-10-01T09:37:34"/>
    <d v="2026-10-01T15:49:57"/>
    <n v="69402096"/>
    <m/>
    <n v="146394105462"/>
    <s v="Trans Artha Technology Nusantara"/>
    <s v="ODP-BBT-FF/064"/>
    <s v="WO065464470"/>
    <m/>
    <m/>
    <m/>
    <n v="109.36051447203801"/>
    <n v="-7.3363168771240703"/>
    <s v="|MC00213|MYIA-095236115307/POI/JAMALUDIN RIFAI/081324496411/didikmeil12@gmail.com"/>
    <s v="MYIB_ASSISTANT"/>
    <m/>
    <m/>
    <m/>
    <m/>
    <m/>
    <m/>
    <m/>
    <m/>
    <s v="Management Janji"/>
    <s v="2026-10-02 08:00:00 | Nama PIC : RIFAI No HP : 081324496411 Alt :  M Janji : 02/10/2026 Jam Pasang : 08.00 - 13:00  NoteÃ‚Â :  hubungi terlebih dahulu sebelum kelokasi"/>
    <s v="FCC"/>
    <d v="2026-01-10T09:55:47"/>
    <d v="2026-10-02T08:00:00"/>
    <m/>
    <s v="PS"/>
    <s v="BOBOTSARI"/>
    <s v="NO ADDON"/>
    <n v="20261001"/>
    <s v="Completed"/>
    <s v="HSI Bisnis Promo Hari Pelanggan Nasional PSB 70% - 100 Mbps Dual Band"/>
    <s v="INDIBIZ"/>
    <m/>
    <m/>
    <d v="2026-10-02T08:00:00"/>
    <s v="2026-10-02 08:00:00 | Nama PIC : RIFAI No HP : 081324496411 Alt :  M Janji : 02/10/2026 Jam Pasang : 08.00 - 13:00  NoteÃ‚Â :  hubungi terlebih dahulu sebelum kelokasi"/>
    <n v="2026"/>
    <n v="10"/>
    <n v="1"/>
    <d v="2026-10-01T00:00:00"/>
    <n v="-1.3333333333357587"/>
    <x v="0"/>
    <x v="7"/>
  </r>
  <r>
    <n v="1089"/>
    <n v="1002623187"/>
    <n v="3"/>
    <x v="2"/>
    <n v="4"/>
    <s v="PURWOKERTO"/>
    <s v="PURBALINGGA"/>
    <s v="BBT"/>
    <s v="REG"/>
    <s v="AO"/>
    <s v="NEW SALES"/>
    <s v="1P INET"/>
    <s v="Completed (PS)"/>
    <s v="RBS-Regional 3"/>
    <d v="2026-10-05T16:56:39"/>
    <d v="2026-10-06T14:50:07"/>
    <n v="69404588"/>
    <m/>
    <n v="146394105824"/>
    <s v="SMK SOEDIRMAN PURBALINGGA"/>
    <s v="ODP-BBT-FH/046 FH/D01/046.01"/>
    <s v="WO065801286"/>
    <m/>
    <m/>
    <m/>
    <n v="109.36048541218"/>
    <n v="-7.3204639741467998"/>
    <s v="MD|MYDB-20261005270309|DB10005/MB10139|SMK SOEDIRMAN PURBALINGGA|085156865739"/>
    <s v="MYDIGIBIZPARTNER"/>
    <m/>
    <m/>
    <m/>
    <m/>
    <m/>
    <m/>
    <m/>
    <m/>
    <s v="Management Janji"/>
    <s v="2026-10-09 11:00:00 | Tanggal : 9 Oktober 2026 Jam : siang Hubungi pelanggan sebelum ke lokasi "/>
    <s v="FCC"/>
    <d v="2026-05-10T17:25:47"/>
    <d v="2026-10-09T11:00:00"/>
    <m/>
    <s v="PS"/>
    <s v="BOBOTSARI"/>
    <s v="NETMONK"/>
    <n v="20261006"/>
    <s v="Completed"/>
    <s v="HSI Bisnis Basic Bundling Netmonk PSB 70% Promo - 300 Mbps"/>
    <s v="INDIBIZ"/>
    <m/>
    <m/>
    <d v="2026-10-09T11:00:00"/>
    <s v="2026-10-09 11:00:00 | Tanggal : 9 Oktober 2026 Jam : siang Hubungi pelanggan sebelum ke lokasi "/>
    <n v="2026"/>
    <n v="10"/>
    <n v="6"/>
    <d v="2026-10-06T00:00:00"/>
    <n v="-3.4583333333357587"/>
    <x v="0"/>
    <x v="7"/>
  </r>
  <r>
    <n v="1090"/>
    <n v="1002624084"/>
    <n v="3"/>
    <x v="2"/>
    <n v="4"/>
    <s v="PURWOKERTO"/>
    <s v="PURBALINGGA"/>
    <s v="BBT"/>
    <s v="REG"/>
    <s v="AO"/>
    <s v="NEW SALES"/>
    <s v="1P INET"/>
    <s v="Completed (PS)"/>
    <s v="RBS-Regional 3"/>
    <d v="2026-10-06T11:47:40"/>
    <d v="2026-10-07T12:28:45"/>
    <n v="69404951"/>
    <m/>
    <n v="146394105833"/>
    <s v="SDN 1 TLAHAB LOR"/>
    <s v="ODP-BBT-FW/003 FW/D01/003.01"/>
    <s v="WO065845918"/>
    <m/>
    <m/>
    <m/>
    <n v="109.3351894"/>
    <n v="-7.2492799000000003"/>
    <s v="|MC00239|MYIA-073154361880/POI/HERI JOKO PURNOMO/085875555581/sdnsatutlahablor@gmail.com"/>
    <s v="MYIB_ASSISTANT"/>
    <m/>
    <m/>
    <m/>
    <m/>
    <m/>
    <m/>
    <m/>
    <m/>
    <s v="Management Janji"/>
    <s v="2026-10-12 08:00:00 | M Janji : Rabu 07 oktober  2026 Jam Pasang : Pagi / Siang Note : hubungi pelanggan jika ingin ke lokasi, terima kasih."/>
    <s v="FCC"/>
    <d v="2026-06-10T12:25:39"/>
    <d v="2026-10-12T08:00:00"/>
    <m/>
    <s v="PS"/>
    <s v="BOBOTSARI"/>
    <s v="NO ADDON"/>
    <n v="20261007"/>
    <s v="Completed"/>
    <s v="HSI Bisnis Basic Promo Hari Pelanggan Nasional PSB 70% - 50 Mbps"/>
    <s v="INDIBIZ"/>
    <m/>
    <m/>
    <d v="2026-10-12T08:00:00"/>
    <s v="2026-10-12 08:00:00 | M Janji : Rabu 07 oktober  2026 Jam Pasang : Pagi / Siang Note : hubungi pelanggan jika ingin ke lokasi, terima kasih."/>
    <n v="2026"/>
    <n v="10"/>
    <n v="7"/>
    <d v="2026-10-07T00:00:00"/>
    <n v="-5.3333333333357587"/>
    <x v="0"/>
    <x v="7"/>
  </r>
  <r>
    <n v="1091"/>
    <n v="1002625847"/>
    <n v="3"/>
    <x v="2"/>
    <n v="4"/>
    <s v="PURWOKERTO"/>
    <s v="PURBALINGGA"/>
    <s v="BBT"/>
    <s v="REG"/>
    <s v="AO"/>
    <s v="NEW SALES"/>
    <s v="1P INET"/>
    <s v="Completed (PS)"/>
    <s v="RBS-Regional 3"/>
    <d v="2026-10-07T11:38:40"/>
    <d v="2026-10-08T13:16:28"/>
    <n v="69405702"/>
    <m/>
    <n v="146394106009"/>
    <s v="KANTOR KEPALA DESA PAGEDANGAN"/>
    <s v="ODP-BBT-FF/001 FF/D03/001.01"/>
    <s v="WO065923331"/>
    <m/>
    <m/>
    <m/>
    <n v="109.33972900000001"/>
    <n v="-7.3355528999999997"/>
    <s v="|MC00239|MYIA-064018053149/POI/FARIDA NI&amp; 39;MAWATI/087883362753/pagedanganbjs10@gmail.com"/>
    <s v="MYIB_ASSISTANT"/>
    <m/>
    <m/>
    <m/>
    <m/>
    <m/>
    <m/>
    <m/>
    <m/>
    <s v="Management Janji"/>
    <s v="2026-10-13 08:00:00 | Nama :FARIDA No HP :087883362753 No Alternatif : M Janji : 13/10/2026 Jam Pasang : Pagi NoteÃ‚Â :  Hubungi terlebih dahulu sebelum ke lokasi"/>
    <s v="FCC"/>
    <d v="2026-07-10T11:40:35"/>
    <d v="2026-10-13T08:00:00"/>
    <m/>
    <s v="PS"/>
    <s v="BOBOTSARI"/>
    <s v="NO ADDON"/>
    <n v="20261008"/>
    <s v="Completed"/>
    <s v="HSI Bisnis Promo Hari Pelanggan Nasional PSB 70% - 50 Mbps"/>
    <s v="INDIBIZ"/>
    <m/>
    <m/>
    <d v="2026-10-13T08:00:00"/>
    <s v="2026-10-13 08:00:00 | Nama :FARIDA No HP :087883362753 No Alternatif : M Janji : 13/10/2026 Jam Pasang : Pagi NoteÃ‚Â :  Hubungi terlebih dahulu sebelum ke lokasi"/>
    <n v="2026"/>
    <n v="10"/>
    <n v="8"/>
    <d v="2026-10-08T00:00:00"/>
    <n v="-5.3333333333357587"/>
    <x v="0"/>
    <x v="7"/>
  </r>
  <r>
    <n v="1092"/>
    <n v="1002628062"/>
    <n v="3"/>
    <x v="2"/>
    <n v="4"/>
    <s v="PURWOKERTO"/>
    <s v="PURBALINGGA"/>
    <s v="BBT"/>
    <s v="REG"/>
    <s v="AO"/>
    <s v="NEW SALES"/>
    <s v="1P INET"/>
    <s v="Completed (PS)"/>
    <s v="RBS-Regional 3"/>
    <d v="2026-10-08T15:49:39"/>
    <d v="2026-10-12T11:47:43"/>
    <n v="69406686"/>
    <m/>
    <n v="146394106369"/>
    <s v="SDN 1 PAGEDANGAN"/>
    <s v="ODP-BBT-FF/001"/>
    <s v="WO066031651"/>
    <m/>
    <m/>
    <m/>
    <n v="109.33996190000001"/>
    <n v="-7.3351949999999997"/>
    <s v="|MC00239|MYIA-026149653030/POI/NUR AZIZAH/081390854747/sdn1pagedanganbjspbg@gmail.com"/>
    <s v="MYIB_ASSISTANT"/>
    <m/>
    <m/>
    <m/>
    <m/>
    <m/>
    <m/>
    <m/>
    <m/>
    <s v="Management Janji"/>
    <s v="2026-10-13 11:00:00 | Nama Pic : bu NUR AZIZAH No Hp Pic : 081390854747 No alt : - Jam Pemasangan : pagi  Tanggal Pemasangan : 9 Oktober 2026"/>
    <s v="FCC"/>
    <d v="2026-08-10T16:25:42"/>
    <d v="2026-10-13T11:00:00"/>
    <m/>
    <s v="PS"/>
    <s v="BOBOTSARI"/>
    <s v="NO ADDON"/>
    <n v="20261012"/>
    <s v="Completed"/>
    <s v="HSI Bisnis Basic Promo Hari Pelanggan Nasional PSB 70% - 50 Mbps"/>
    <s v="INDIBIZ"/>
    <m/>
    <m/>
    <d v="2026-10-13T11:00:00"/>
    <s v="2026-10-13 11:00:00 | Nama Pic : bu NUR AZIZAH No Hp Pic : 081390854747 No alt : - Jam Pemasangan : pagi  Tanggal Pemasangan : 9 Oktober 2026"/>
    <n v="2026"/>
    <n v="10"/>
    <n v="12"/>
    <d v="2026-10-12T00:00:00"/>
    <n v="-1.4583333333357587"/>
    <x v="0"/>
    <x v="7"/>
  </r>
  <r>
    <n v="1093"/>
    <n v="1002637310"/>
    <n v="3"/>
    <x v="2"/>
    <n v="4"/>
    <s v="PURWOKERTO"/>
    <s v="PURBALINGGA"/>
    <s v="BBT"/>
    <s v="REG"/>
    <s v="AO"/>
    <s v="NEW SALES"/>
    <s v="1P INET"/>
    <s v="Completed (PS)"/>
    <s v="RBS-Regional 3"/>
    <d v="2026-10-14T16:26:37"/>
    <d v="2026-10-15T14:38:47"/>
    <n v="69410344"/>
    <m/>
    <n v="146394106733"/>
    <s v="SPBU Pertamina 44.533.08 Karangreja"/>
    <s v="ODP-BBT-FA/017"/>
    <s v="WO066425929"/>
    <m/>
    <m/>
    <m/>
    <n v="109.33595099999999"/>
    <n v="-7.2230689999999997"/>
    <s v="|MN02834|MYIA-074163932755/POI/Bintang Aria Ramadhan/087880452222/bintangstarfreak27@gmail.com"/>
    <s v="MYIB_ASSISTANT"/>
    <m/>
    <m/>
    <m/>
    <m/>
    <m/>
    <m/>
    <m/>
    <m/>
    <s v="Management Janji"/>
    <s v="2026-10-17 11:00:00 | Nama Pic : BP BINTANG No Hp Pic : 087880452222 Jam Pemasangan : 08:00 - 12.00 Tanggal Pemasangan : KAMIS 15 OKTOBER 2026 Info Tambahan : Hubungi pelanggan sebelum datang ke lokasi"/>
    <s v="FCC"/>
    <s v="14-10-2026 16:39:59"/>
    <d v="2026-10-17T11:00:00"/>
    <m/>
    <s v="PS"/>
    <s v="BOBOTSARI"/>
    <s v="NO ADDON"/>
    <n v="20261015"/>
    <s v="Completed"/>
    <s v="HSI Bisnis Promo Hari Pelanggan Nasional PSB 70% - 50 Mbps"/>
    <s v="INDIBIZ"/>
    <m/>
    <m/>
    <d v="2026-10-17T11:00:00"/>
    <s v="2026-10-17 11:00:00 | Nama Pic : BP BINTANG No Hp Pic : 087880452222 Jam Pemasangan : 08:00 - 12.00 Tanggal Pemasangan : KAMIS 15 OKTOBER 2026 Info Tambahan : Hubungi pelanggan sebelum datang ke lokasi"/>
    <n v="2026"/>
    <n v="10"/>
    <n v="15"/>
    <d v="2026-10-15T00:00:00"/>
    <n v="-2.4583333333357587"/>
    <x v="0"/>
    <x v="7"/>
  </r>
  <r>
    <n v="1094"/>
    <n v="1002623655"/>
    <n v="3"/>
    <x v="2"/>
    <n v="4"/>
    <s v="PURWOKERTO"/>
    <s v="PURBALINGGA"/>
    <s v="BBT"/>
    <s v="REG"/>
    <s v="AO"/>
    <s v="NEW SALES"/>
    <s v="1P INET"/>
    <s v="CANCEL COMPLETED"/>
    <s v="RBS-Regional 3"/>
    <d v="2026-10-06T09:43:35"/>
    <d v="2026-10-07T08:44:31"/>
    <n v="69404718"/>
    <m/>
    <n v="146394105829"/>
    <s v="SMK SOEDIRMAN PURBALINGGA"/>
    <s v="ODP-BBT-FH/046 FH/D01/046.01"/>
    <s v="WO065830070"/>
    <m/>
    <m/>
    <m/>
    <n v="109.360485350396"/>
    <n v="-7.3204641244823403"/>
    <s v="|MYIB-CUST|MYTN-017875229155/POI/SMK Soedirman/085156865739/soedsmk@gmail.com"/>
    <s v="MYINDIBIZ"/>
    <m/>
    <m/>
    <m/>
    <m/>
    <m/>
    <m/>
    <m/>
    <m/>
    <s v="Management Janji"/>
    <s v="2026-10-12 08:00:00 | Tanggal pemasangan : 12 OKTOBER 2026 Jam pemasangan : pagi/siang Info Tambahan : Hubungi pelanggan dulu sebelum ke lokasi terima kasih"/>
    <s v="FCC"/>
    <d v="2026-06-10T10:10:36"/>
    <d v="2026-10-12T08:00:00"/>
    <m/>
    <s v="CANCEL"/>
    <s v="BOBOTSARI"/>
    <s v="NETMONK"/>
    <m/>
    <s v="CANCEL ORDER INVALID SURVEY remark : DOBEL INPUT SAMA WO WO065801286 16952343 response : OK"/>
    <s v="HSI Bisnis Basic Bundling Netmonk PSB 70% Promo - 300 Mbps"/>
    <s v="INDIBIZ"/>
    <m/>
    <m/>
    <d v="2026-10-12T08:00:00"/>
    <s v="2026-10-12 08:00:00 | Tanggal pemasangan : 12 OKTOBER 2026 Jam pemasangan : pagi/siang Info Tambahan : Hubungi pelanggan dulu sebelum ke lokasi terima kasih"/>
    <m/>
    <m/>
    <m/>
    <e v="#NUM!"/>
    <e v="#NUM!"/>
    <x v="1"/>
    <x v="7"/>
  </r>
  <r>
    <n v="1095"/>
    <n v="1002620790"/>
    <n v="3"/>
    <x v="2"/>
    <n v="4"/>
    <s v="PURWOKERTO"/>
    <s v="PURBALINGGA"/>
    <s v="PBG"/>
    <s v="REG"/>
    <s v="AO"/>
    <s v="NEW SALES"/>
    <s v="1P INET"/>
    <s v="Completed (PS)"/>
    <s v="RBS-Regional 3"/>
    <d v="2026-10-03T09:46:37"/>
    <d v="2026-10-03T15:09:55"/>
    <n v="69403497"/>
    <m/>
    <n v="143363107600"/>
    <s v="MA SAMBAS PURBALINGGA"/>
    <s v="ODP-PBG-FQ/112"/>
    <s v="WO065629778"/>
    <m/>
    <m/>
    <m/>
    <n v="109.350436981461"/>
    <n v="-7.3811161566138397"/>
    <s v="|MN02834|MYIA-024069358550/POI/PUTUT PRIANGGONO, S.Pd/085643993818/masambaspurbalingga@gmail.com"/>
    <s v="MYIB_ASSISTANT"/>
    <m/>
    <m/>
    <m/>
    <m/>
    <m/>
    <m/>
    <m/>
    <m/>
    <s v="Management Janji"/>
    <s v="2026-10-04 11:00:00 | Tanggal Pemasangan : 04 Oktober 2026 Jam Pemasangan : 08:00 15:00 Info Tambahan : Hubungi pelanggan dulu sebelum ke lokasi terimakasih"/>
    <s v="FCC"/>
    <d v="2026-03-10T09:56:04"/>
    <d v="2026-10-04T11:00:00"/>
    <m/>
    <s v="PS"/>
    <s v="X"/>
    <s v="NO ADDON"/>
    <n v="20261003"/>
    <s v="Completed"/>
    <s v="HSI Bisnis Promo Hari Pelanggan Nasional PSB 70% - 150 Mbps"/>
    <s v="INDIBIZ"/>
    <m/>
    <m/>
    <d v="2026-10-04T11:00:00"/>
    <s v="2026-10-04 11:00:00 | Tanggal Pemasangan : 04 Oktober 2026 Jam Pemasangan : 08:00 15:00 Info Tambahan : Hubungi pelanggan dulu sebelum ke lokasi terimakasih"/>
    <n v="2026"/>
    <n v="10"/>
    <n v="3"/>
    <d v="2026-10-03T00:00:00"/>
    <n v="-1.4583333333357587"/>
    <x v="0"/>
    <x v="7"/>
  </r>
  <r>
    <n v="1096"/>
    <n v="1002624171"/>
    <n v="3"/>
    <x v="2"/>
    <n v="4"/>
    <s v="PURWOKERTO"/>
    <s v="PURBALINGGA"/>
    <s v="PBG"/>
    <s v="REG"/>
    <s v="AO"/>
    <s v="NEW SALES"/>
    <m/>
    <s v="Completed (PS)"/>
    <s v="RBS-Regional 3"/>
    <d v="2026-10-06T12:31:25"/>
    <d v="2026-10-06T14:53:40"/>
    <n v="69403964"/>
    <m/>
    <n v="143363107970"/>
    <s v="PT BOLANG HAIR EXSTENSION"/>
    <s v="ODP-PBG-FAQ/033"/>
    <s v="WO065851218"/>
    <m/>
    <m/>
    <m/>
    <n v="109.335765729109"/>
    <n v="-7.3558113326921601"/>
    <s v="|MC00213|MYIA-095123908268/POI/HENDRIK IRWAN SETIYONO/082226661617/metropolesep18@gmail.com"/>
    <s v="Sales Profesional"/>
    <m/>
    <m/>
    <m/>
    <m/>
    <m/>
    <m/>
    <m/>
    <m/>
    <s v="Management Janji"/>
    <s v="2026-10-07 11:00:00 | Nama Pic : BP HENDRIK  No Hp Pic : 082226661617  Jam Pemasangan : 08:00 - 12.00  Tanggal Pemasangan : SENIN 05 OKTOBER 2026  Info Tambahan : Hubungi pelanggan sebelum datang ke lokasi"/>
    <s v="FCC"/>
    <d v="2026-06-10T12:40:25"/>
    <m/>
    <m/>
    <s v="PS"/>
    <s v="X"/>
    <s v="NO ADDON"/>
    <n v="202610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6T07:00:00"/>
    <s v="2026-10-07 11:00:00 | Nama Pic : BP HENDRIK  No Hp Pic : 082226661617  Jam Pemasangan : 08:00 - 12.00  Tanggal Pemasangan : SENIN 05 OKTOBER 2026  Info Tambahan : Hubungi pelanggan sebelum datang ke lokasi"/>
    <n v="2026"/>
    <n v="10"/>
    <n v="6"/>
    <d v="2026-10-06T00:00:00"/>
    <n v="-0.29166666666424135"/>
    <x v="0"/>
    <x v="7"/>
  </r>
  <r>
    <n v="1097"/>
    <n v="1002631895"/>
    <n v="3"/>
    <x v="2"/>
    <n v="4"/>
    <s v="PURWOKERTO"/>
    <s v="PURBALINGGA"/>
    <s v="PBG"/>
    <s v="REG"/>
    <s v="AO"/>
    <s v="NEW SALES"/>
    <m/>
    <s v="Completed (PS)"/>
    <s v="RBS-Regional 2"/>
    <d v="2026-10-12T08:13:36"/>
    <d v="2026-10-15T11:22:37"/>
    <n v="66525052"/>
    <m/>
    <n v="143363107066"/>
    <s v="PT. BANGUN INFORMASI TEKNOLOGI"/>
    <s v="ODP-PBG-FG/133"/>
    <s v="WO066251423"/>
    <m/>
    <m/>
    <m/>
    <n v="109.372973442077"/>
    <n v="-7.3911311222175504"/>
    <s v="AMRBS;950223;ALDHIAZ;JKT OUTER;HSI BISNIS INET ONLY 50MBPS;Pic Reyhansyah ;CP 087778113956 ;billing@bnteknologi.com"/>
    <s v="Account Manager"/>
    <m/>
    <m/>
    <m/>
    <m/>
    <m/>
    <m/>
    <m/>
    <m/>
    <s v="Management Janji"/>
    <s v="2026-10-15 08:00:00|Nama Pic : PT. BANGUN INFORMASI TEKNOLOGI No Hp Pic : 087778113956 No alt : - Jam Pemasangan : pagi  Tanggal Pemasangan : 13 Oktober 2026|40951375|MYDITA"/>
    <s v="FCC"/>
    <d v="2026-12-10T08:25:13"/>
    <d v="2026-10-15T08:00:00"/>
    <m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Nama Pic : PT. BANGUN INFORMASI TEKNOLOGI No Hp Pic : 087778113956 No alt : - Jam Pemasangan : pagi  Tanggal Pemasangan : 13 Oktober 2026|40951375|MYDITA"/>
    <n v="2026"/>
    <n v="10"/>
    <n v="15"/>
    <d v="2026-10-15T00:00:00"/>
    <n v="-0.33333333333575865"/>
    <x v="0"/>
    <x v="7"/>
  </r>
  <r>
    <n v="1098"/>
    <n v="1002634402"/>
    <n v="3"/>
    <x v="2"/>
    <n v="4"/>
    <s v="PURWOKERTO"/>
    <s v="PURBALINGGA"/>
    <s v="PBG"/>
    <s v="REG"/>
    <s v="AO"/>
    <s v="NEW SALES"/>
    <s v="1P INET"/>
    <s v="Completed (PS)"/>
    <s v="RBS-Regional 3"/>
    <d v="2026-10-13T10:20:34"/>
    <d v="2026-10-14T13:35:02"/>
    <n v="69409173"/>
    <m/>
    <n v="143363107065"/>
    <s v="SD NEGERI 1 BROBOT PURBALINGGA"/>
    <s v="ODP-PBG-FT/126 FT/D08/126.01"/>
    <s v="WO066311975"/>
    <m/>
    <m/>
    <m/>
    <n v="109.355992"/>
    <n v="-7.3717090000000001"/>
    <s v="|MC00213|MYIA-039760374348/POI/SITI ZUHROH/081802830603/fitriazzahra2211@gmail.com"/>
    <s v="MYIB_ASSISTANT"/>
    <m/>
    <m/>
    <m/>
    <m/>
    <m/>
    <m/>
    <m/>
    <m/>
    <s v="Management Janji"/>
    <s v="2026-10-14 08:00:00 | Tanggal pemasangan : 14 Oct 2026 Jam pemasangan : 08.00 12.00 Info Tambahan : Hubungi pelanggan dulu sebelum ke lokasi terima kasih. "/>
    <s v="FCC"/>
    <s v="13-10-2026 10:25:29"/>
    <d v="2026-10-14T08:00:00"/>
    <m/>
    <s v="PS"/>
    <s v="X"/>
    <s v="NO ADDON"/>
    <n v="20261014"/>
    <s v="Completed"/>
    <s v="HSI Bisnis Basic Promo Hari Pelanggan Nasional PSB 70% - 100 Mbps Dual Band"/>
    <s v="INDIBIZ"/>
    <m/>
    <m/>
    <d v="2026-10-14T08:00:00"/>
    <s v="2026-10-14 08:00:00 | Tanggal pemasangan : 14 Oct 2026 Jam pemasangan : 08.00 12.00 Info Tambahan : Hubungi pelanggan dulu sebelum ke lokasi terima kasih. "/>
    <n v="2026"/>
    <n v="10"/>
    <n v="14"/>
    <d v="2026-10-14T00:00:00"/>
    <n v="-0.33333333333575865"/>
    <x v="0"/>
    <x v="7"/>
  </r>
  <r>
    <n v="1099"/>
    <n v="1002621485"/>
    <n v="3"/>
    <x v="2"/>
    <n v="4"/>
    <s v="PURWOKERTO"/>
    <s v="PURBALINGGA"/>
    <s v="PBG"/>
    <s v="REG"/>
    <s v="AO"/>
    <s v="NEW SALES"/>
    <s v="1P INET"/>
    <s v="102 | FOLLOW UP COMPLETED"/>
    <s v="RBS-Regional 3"/>
    <d v="2026-10-04T16:21:35"/>
    <d v="2026-10-06T12:31:24"/>
    <n v="69403964"/>
    <m/>
    <n v="143363107711"/>
    <s v="PT BOLANG HAIR EXSTENSION"/>
    <s v="ODP-PBG-FAQ/017 FAQ/D02/017.01"/>
    <s v="WO065717934"/>
    <m/>
    <m/>
    <m/>
    <n v="109.33568583420001"/>
    <n v="-7.3552690626911001"/>
    <s v="|MC00213|MYIA-095123908268/POI/HENDRIK IRWAN SETIYONO/082226661617/metropolesep18@gmail.com"/>
    <s v="MYIB_ASSISTANT"/>
    <m/>
    <m/>
    <m/>
    <m/>
    <m/>
    <m/>
    <m/>
    <m/>
    <s v="Management Janji"/>
    <s v="2026-10-07 11:00:00 | Nama Pic : BP HENDRIK No Hp Pic : 082226661617 Jam Pemasangan : 08:00 - 12.00 Tanggal Pemasangan : SENIN 05 OKTOBER 2026 Info Tambahan : Hubungi pelanggan sebelum datang ke lokasi"/>
    <s v="FCC"/>
    <d v="2026-04-10T16:25:44"/>
    <d v="2026-10-07T11:00:00"/>
    <s v="Kendala Teknik"/>
    <s v="REVOKE"/>
    <s v="X"/>
    <s v="NO ADDON"/>
    <m/>
    <s v="Follow Up Revoke Completed, New Order ID : SC1002624171"/>
    <s v="HSI Bisnis Promo Hari Pelanggan Nasional PSB 70% - 75 Mbps"/>
    <s v="INDIBIZ"/>
    <m/>
    <m/>
    <d v="2026-10-07T11:00:00"/>
    <s v="2026-10-07 11:00:00 | Nama Pic : BP HENDRIK No Hp Pic : 082226661617 Jam Pemasangan : 08:00 - 12.00 Tanggal Pemasangan : SENIN 05 OKTOBER 2026 Info Tambahan : Hubungi pelanggan sebelum datang ke lokasi"/>
    <m/>
    <m/>
    <m/>
    <e v="#NUM!"/>
    <e v="#NUM!"/>
    <x v="1"/>
    <x v="7"/>
  </r>
  <r>
    <n v="1100"/>
    <n v="1002621483"/>
    <n v="3"/>
    <x v="2"/>
    <n v="4"/>
    <s v="PURWOKERTO"/>
    <s v="PURBALINGGA"/>
    <s v="PBG"/>
    <s v="REG"/>
    <s v="AO"/>
    <s v="NEW SALES"/>
    <s v="1P INET"/>
    <s v="102 | FOLLOW UP COMPLETED"/>
    <s v="RBS-Regional 3"/>
    <d v="2026-10-04T16:22:10"/>
    <d v="2026-10-08T08:42:58"/>
    <n v="69403964"/>
    <m/>
    <n v="143363107711"/>
    <s v="PT BOLANG HAIR EXSTENSION"/>
    <s v="ODP-PBG-FAQ/017 FAQ/D02/017.01"/>
    <s v="WO065717934"/>
    <m/>
    <m/>
    <m/>
    <n v="109.333882"/>
    <n v="-7.3542860000000001"/>
    <s v="|MC00213|MYIA-095123908268/POI/HENDRIK IRWAN SETIYONO/082226661617/metropolesep18@gmail.com"/>
    <s v="MYIB_ASSISTANT"/>
    <m/>
    <m/>
    <m/>
    <m/>
    <m/>
    <m/>
    <m/>
    <m/>
    <s v="Management Janji"/>
    <s v="2026-10-07 11:00:00 | Nama Pic : BP HENDRIK No Hp Pic : 082226661617 Jam Pemasangan : 08:00 - 12.00 Tanggal Pemasangan : SENIN 05 OKTOBER 2026 Info Tambahan : Hubungi pelanggan sebelum datang ke lokasi"/>
    <s v="FCC"/>
    <d v="2026-04-10T16:25:44"/>
    <d v="2026-10-07T11:00:00"/>
    <s v="Kendala Teknik"/>
    <s v="REVOKE"/>
    <s v="X"/>
    <s v="NO ADDON"/>
    <m/>
    <s v="Follow Up Revoke Completed, New Order ID : SC1002627074"/>
    <s v="HSI Bisnis Promo Hari Pelanggan Nasional PSB 70% - 75 Mbps"/>
    <s v="INDIBIZ"/>
    <m/>
    <m/>
    <d v="2026-10-07T11:00:00"/>
    <s v="2026-10-07 11:00:00 | Nama Pic : BP HENDRIK No Hp Pic : 082226661617 Jam Pemasangan : 08:00 - 12.00 Tanggal Pemasangan : SENIN 05 OKTOBER 2026 Info Tambahan : Hubungi pelanggan sebelum datang ke lokasi"/>
    <m/>
    <m/>
    <m/>
    <e v="#NUM!"/>
    <e v="#NUM!"/>
    <x v="1"/>
    <x v="7"/>
  </r>
  <r>
    <n v="1101"/>
    <n v="1002626411"/>
    <n v="3"/>
    <x v="2"/>
    <n v="4"/>
    <s v="PURWOKERTO"/>
    <s v="PURBALINGGA"/>
    <s v="PBG"/>
    <s v="REG"/>
    <s v="AO"/>
    <s v="NEW SALES"/>
    <m/>
    <s v="CANCEL COMPLETED"/>
    <s v="RBS-Regional 3"/>
    <d v="2026-10-07T14:46:17"/>
    <d v="2026-10-07T14:46:18"/>
    <n v="69385723"/>
    <m/>
    <n v="143363106897"/>
    <s v="TOKO FAJAR JAYA 2"/>
    <s v="ODP-PBG-FAH/025"/>
    <s v="WO063809536"/>
    <m/>
    <m/>
    <m/>
    <n v="109.331622191856"/>
    <n v="-7.4732879609906604"/>
    <s v="|MC00213|MYIA-011613509388/POI/FITRIA KHUSNUR HASANAH/082154221885/khusnurfitria@gmail.com"/>
    <s v="Plasa"/>
    <m/>
    <m/>
    <m/>
    <m/>
    <m/>
    <m/>
    <m/>
    <m/>
    <m/>
    <s v="2026-09-09 08:00:00 | M Janji : (09/09/2026)  jam Pasang : 09:00  Note : hubungi pelanggan jika ingin kelokasi  "/>
    <m/>
    <d v="2026-07-10T14:55:21"/>
    <m/>
    <m/>
    <s v="CANCEL"/>
    <s v="X"/>
    <s v="NO ADDON"/>
    <m/>
    <m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s v="2026-09-09 08:00:00 | M Janji : (09/09/2026)  jam Pasang : 09:00  Note : hubungi pelanggan jika ingin kelokasi  "/>
    <m/>
    <m/>
    <m/>
    <e v="#NUM!"/>
    <e v="#NUM!"/>
    <x v="1"/>
    <x v="7"/>
  </r>
  <r>
    <n v="1102"/>
    <n v="1002624013"/>
    <n v="3"/>
    <x v="2"/>
    <n v="4"/>
    <s v="PURWOKERTO"/>
    <s v="PURBALINGGA"/>
    <s v="PBG"/>
    <s v="REG"/>
    <s v="AO"/>
    <s v="NEW SALES"/>
    <s v="1P INET"/>
    <s v="98 | OSS - CANCEL COMPLETE"/>
    <s v="RBS-Regional 3"/>
    <d v="2026-10-06T11:26:40"/>
    <d v="2026-10-08T16:28:09"/>
    <n v="69404916"/>
    <m/>
    <n v="143363107968"/>
    <s v="ENK MUFFLER"/>
    <s v="ODP-PBG-FU/101"/>
    <s v="WO065843380"/>
    <m/>
    <m/>
    <m/>
    <n v="109.324795343933"/>
    <n v="-7.3572610444169602"/>
    <s v="|MN02834|MYIA-064483676626/POI/HERMANTO/085137539100/enkmufflerofficial@gmail.com"/>
    <s v="MYIB_ASSISTANT"/>
    <m/>
    <m/>
    <m/>
    <m/>
    <m/>
    <m/>
    <m/>
    <m/>
    <s v="Management Janji"/>
    <s v="2026-10-08 08:00:00 | Jam pemasangan : 12.00 Info Tambahan : Hubungi pelanggan dulu sebelum ke lokasi terimakasih "/>
    <s v="FCC"/>
    <d v="2026-06-10T11:40:08"/>
    <d v="2026-10-08T08:00:00"/>
    <s v="Kendala Teknik"/>
    <s v="CANCEL"/>
    <s v="X"/>
    <s v="NO ADDON"/>
    <m/>
    <s v="Cancel Completed"/>
    <s v="HSI Bisnis Promo Hari Pelanggan Nasional PSB 70% - 50 Mbps"/>
    <s v="INDIBIZ"/>
    <m/>
    <m/>
    <d v="2026-10-08T08:00:00"/>
    <s v="2026-10-08 08:00:00 | Jam pemasangan : 12.00 Info Tambahan : Hubungi pelanggan dulu sebelum ke lokasi terimakasih "/>
    <m/>
    <m/>
    <m/>
    <e v="#NUM!"/>
    <e v="#NUM!"/>
    <x v="1"/>
    <x v="7"/>
  </r>
  <r>
    <n v="1103"/>
    <n v="1002627074"/>
    <n v="3"/>
    <x v="2"/>
    <n v="4"/>
    <s v="PURWOKERTO"/>
    <s v="PURBALINGGA"/>
    <s v="PBG"/>
    <s v="REG"/>
    <s v="AO"/>
    <s v="NEW SALES"/>
    <m/>
    <s v="98 | OSS - CANCEL COMPLETE"/>
    <s v="RBS-Regional 3"/>
    <d v="2026-10-08T08:42:58"/>
    <d v="2026-10-09T08:46:27"/>
    <n v="69403964"/>
    <m/>
    <n v="143363106902"/>
    <s v="PT BOLANG HAIR EXSTENSION"/>
    <s v="ODP-PBG-FAQ/017"/>
    <s v="WO065983515"/>
    <m/>
    <m/>
    <m/>
    <n v="109.333882"/>
    <n v="-7.3542860000000001"/>
    <s v="|MC00213|MYIA-095123908268/POI/HENDRIK IRWAN SETIYONO/082226661617/metropolesep18@gmail.com"/>
    <s v="MYDIGIBIZPARTNER"/>
    <m/>
    <m/>
    <m/>
    <m/>
    <m/>
    <m/>
    <m/>
    <m/>
    <s v="Management Janji"/>
    <s v="2026-10-07 11:00:00 | Nama Pic : BP HENDRIK  No Hp Pic : 082226661617  Jam Pemasangan : 08:00 - 12.00  Tanggal Pemasangan : SENIN 05 OKTOBER 2026  Info Tambahan : Hubungi pelanggan sebelum datang ke lokasi"/>
    <s v="FCC"/>
    <d v="2026-08-10T08:55:26"/>
    <m/>
    <s v="Kendala Pelanggan"/>
    <s v="CANCEL"/>
    <s v="X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7 11:00:00 | Nama Pic : BP HENDRIK  No Hp Pic : 082226661617  Jam Pemasangan : 08:00 - 12.00  Tanggal Pemasangan : SENIN 05 OKTOBER 2026  Info Tambahan : Hubungi pelanggan sebelum datang ke lokasi"/>
    <m/>
    <m/>
    <m/>
    <e v="#NUM!"/>
    <e v="#NUM!"/>
    <x v="1"/>
    <x v="7"/>
  </r>
  <r>
    <n v="1104"/>
    <n v="1002631745"/>
    <n v="3"/>
    <x v="2"/>
    <n v="4"/>
    <s v="PURWOKERTO"/>
    <s v="PURBALINGGA"/>
    <s v="PBG"/>
    <s v="REG"/>
    <s v="AO"/>
    <s v="NEW SALES"/>
    <m/>
    <s v="98 | OSS - CANCEL COMPLETE"/>
    <s v="RBS-Regional 2"/>
    <d v="2026-10-11T17:05:27"/>
    <d v="2026-10-15T16:02:09"/>
    <n v="66525052"/>
    <m/>
    <n v="143363107071"/>
    <s v="PT. BANGUN INFORMASI TEKNOLOGI"/>
    <s v="ODP-PBG-FG/133"/>
    <s v="WO066367689"/>
    <m/>
    <m/>
    <m/>
    <n v="109.366281805659"/>
    <n v="-7.3901715874852503"/>
    <s v="AMRBS;950223;ALDHIAZ;JKT OUTER;HSI BISNIS INET ONLY 50MBPS;Pic Reyhansyah  ;CP 087778113956 ;billing@bnteknologi.com "/>
    <s v="Account Manager"/>
    <m/>
    <m/>
    <m/>
    <m/>
    <m/>
    <m/>
    <m/>
    <m/>
    <s v="Management Janji"/>
    <s v="2026-10-15 15:00:00|Nama :SANDI No HP :087778113956 No Alternatif : M Janji : 14/10/2026 Jam Pasang : Pagi NoteÃ‚Â :  Hubungi terlebih dahulu sebelum ke lokasi|40951377|MYDITA"/>
    <s v="FCC"/>
    <d v="2026-11-10T17:10:43"/>
    <d v="2026-10-15T15:00:00"/>
    <s v="Kendala Pelanggan"/>
    <s v="CANCEL"/>
    <s v="X"/>
    <s v="NO ADDON"/>
    <m/>
    <s v="Cancel 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15T15:00:00"/>
    <s v="2026-10-15 15:00:00|Nama :SANDI No HP :087778113956 No Alternatif : M Janji : 14/10/2026 Jam Pasang : Pagi NoteÃ‚Â :  Hubungi terlebih dahulu sebelum ke lokasi|40951377|MYDITA"/>
    <m/>
    <m/>
    <m/>
    <e v="#NUM!"/>
    <e v="#NUM!"/>
    <x v="1"/>
    <x v="7"/>
  </r>
  <r>
    <n v="1105"/>
    <n v="1002618704"/>
    <n v="3"/>
    <x v="6"/>
    <n v="4"/>
    <s v="PEKALONGAN"/>
    <s v="BREBES"/>
    <s v="BRB"/>
    <s v="REG"/>
    <s v="AO"/>
    <s v="NEW SALES"/>
    <s v="1P INET"/>
    <s v="Completed (PS)"/>
    <s v="RBS-Regional 3"/>
    <d v="2026-10-01T17:14:40"/>
    <d v="2026-10-03T12:14:58"/>
    <n v="69402619"/>
    <m/>
    <n v="146284107775"/>
    <s v="SDN KALIGANGSA KULON 01"/>
    <s v="ODP-BRB-FU/009 FU/D01/009.01"/>
    <s v="WO065520642"/>
    <m/>
    <m/>
    <m/>
    <n v="109.067885"/>
    <n v="-6.8762809999999996"/>
    <s v="|MN00292|MYIA-000585508607/POI/Budi Nurhayati/087730595157/budinurhayati978@gmail.com"/>
    <s v="MYIB_ASSISTANT"/>
    <m/>
    <m/>
    <m/>
    <m/>
    <m/>
    <m/>
    <m/>
    <m/>
    <s v="Management Janji"/>
    <s v="2026-10-03 08:00:00 | Nama PIC : bu budi nurhayati No HP : 087730595157 Alt :  M Janji : 03/10/2026 Jam Pasang : 08.00  NoteÃ‚Â :  hubungi terlebih dahulu sebelum kelokasi"/>
    <s v="FCC"/>
    <d v="2026-01-10T17:25:35"/>
    <d v="2026-10-03T08:00:00"/>
    <m/>
    <s v="PS"/>
    <s v="X"/>
    <s v="NO ADDON"/>
    <n v="20261003"/>
    <s v="Completed"/>
    <s v="HSI Bisnis Promo Hari Pelanggan Nasional PSB 70% - 50 Mbps"/>
    <s v="INDIBIZ"/>
    <m/>
    <m/>
    <d v="2026-10-03T08:00:00"/>
    <s v="2026-10-03 08:00:00 | Nama PIC : bu budi nurhayati No HP : 087730595157 Alt :  M Janji : 03/10/2026 Jam Pasang : 08.00  NoteÃ‚Â :  hubungi terlebih dahulu sebelum kelokasi"/>
    <n v="2026"/>
    <n v="10"/>
    <n v="3"/>
    <d v="2026-10-03T00:00:00"/>
    <n v="-0.33333333333575865"/>
    <x v="0"/>
    <x v="7"/>
  </r>
  <r>
    <n v="1106"/>
    <n v="1002629888"/>
    <n v="3"/>
    <x v="6"/>
    <n v="4"/>
    <s v="PEKALONGAN"/>
    <s v="BREBES"/>
    <s v="BRB"/>
    <s v="REG"/>
    <s v="AO"/>
    <s v="NEW SALES"/>
    <s v="1P INET"/>
    <s v="Completed (PS)"/>
    <s v="RBS-Regional 3"/>
    <d v="2026-10-09T14:26:39"/>
    <d v="2026-10-11T14:50:25"/>
    <n v="69407423"/>
    <m/>
    <n v="146284108216"/>
    <s v="TOKO TOTO"/>
    <s v="ODP-BRB-FM/023 FM/D01/023.01"/>
    <s v="WO066094648"/>
    <m/>
    <m/>
    <m/>
    <n v="109.02789900000001"/>
    <n v="-6.9798460000000002"/>
    <s v="|MN00292|MYIA-061846117153/POI/Toto Sugianto/087882731060/totoshu.sugi@gmail.com"/>
    <s v="MYIB_ASSISTANT"/>
    <m/>
    <m/>
    <m/>
    <m/>
    <m/>
    <m/>
    <m/>
    <m/>
    <s v="Management Janji"/>
    <s v="2026-10-11 11:00:00 | Tanggal: 11/10/2026 Jam Pasang: 08.00 - 12.00 Note: Hubungi sebelum ke lokasi, terimakasih.  "/>
    <s v="FCC"/>
    <d v="2026-09-10T14:40:29"/>
    <d v="2026-10-11T11:00:00"/>
    <m/>
    <s v="PS"/>
    <s v="X"/>
    <s v="NO ADDON"/>
    <n v="20261011"/>
    <s v="Completed"/>
    <s v="HSI Bisnis PSB 70% - 100 Mbps"/>
    <s v="INDIBIZ"/>
    <m/>
    <m/>
    <d v="2026-10-11T11:00:00"/>
    <s v="2026-10-11 11:00:00 | Tanggal: 11/10/2026 Jam Pasang: 08.00 - 12.00 Note: Hubungi sebelum ke lokasi, terimakasih.  "/>
    <n v="2026"/>
    <n v="10"/>
    <n v="11"/>
    <d v="2026-10-11T00:00:00"/>
    <n v="-0.45833333333575865"/>
    <x v="0"/>
    <x v="7"/>
  </r>
  <r>
    <n v="1107"/>
    <n v="1002639108"/>
    <n v="3"/>
    <x v="6"/>
    <n v="4"/>
    <s v="PEKALONGAN"/>
    <s v="BREBES"/>
    <s v="BKA"/>
    <s v="REG"/>
    <s v="AO"/>
    <s v="NEW SALES"/>
    <m/>
    <s v="Completed (PS)"/>
    <s v="RBS-Regional 3"/>
    <d v="2026-10-15T16:37:21"/>
    <d v="2026-10-15T20:30:58"/>
    <n v="69409708"/>
    <m/>
    <n v="142205105863"/>
    <s v="SPPG KLUWUT 2 BULAKAMBA"/>
    <s v="ODP-BKA-FL/016"/>
    <s v="WO066499041"/>
    <m/>
    <m/>
    <m/>
    <n v="108.911976"/>
    <n v="-6.8728290000000003"/>
    <s v="|MN00292|MYIA-035750508727/POI/MUHAMMAD ANDRIYAN FIKRI NUGRAHA/081329999505/fikrinuraga@gmail.com"/>
    <s v="Sales Profesional"/>
    <m/>
    <m/>
    <m/>
    <m/>
    <m/>
    <m/>
    <m/>
    <m/>
    <s v="Management Janji"/>
    <s v="2026-10-14 15:00:00 | Nama :BAPA ANDRIAN  No HP :081329999505  No Alternatif :  M Janji : 14/10/2026  Jam Pasang : Pagi  NoteÃ‚Â :  Hubungi terlebih dahulu sebelum ke lokasi"/>
    <s v="FCC"/>
    <s v="15-10-2026 16:40:24"/>
    <m/>
    <m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7:00:00"/>
    <s v="2026-10-14 15:00:00 | Nama :BAPA ANDRIAN  No HP :081329999505  No Alternatif :  M Janji : 14/10/2026  Jam Pasang : Pagi  NoteÃ‚Â :  Hubungi terlebih dahulu sebelum ke lokasi"/>
    <n v="2026"/>
    <n v="10"/>
    <n v="15"/>
    <d v="2026-10-15T00:00:00"/>
    <n v="-0.29166666666424135"/>
    <x v="0"/>
    <x v="7"/>
  </r>
  <r>
    <n v="1108"/>
    <n v="1002635782"/>
    <n v="3"/>
    <x v="6"/>
    <n v="4"/>
    <s v="PEKALONGAN"/>
    <s v="BREBES"/>
    <s v="BKA"/>
    <s v="REG"/>
    <s v="AO"/>
    <s v="NEW SALES"/>
    <s v="1P INET"/>
    <s v="102 | FOLLOW UP COMPLETED"/>
    <s v="RBS-Regional 3"/>
    <d v="2026-10-13T17:35:39"/>
    <d v="2026-10-15T16:37:20"/>
    <n v="69409708"/>
    <m/>
    <n v="142205105860"/>
    <s v="SPPG KLUWUT 2 BULAKAMBA"/>
    <s v="ODP-BKA-FF/076 FF/D04/076.01"/>
    <s v="WO066360178"/>
    <m/>
    <m/>
    <m/>
    <n v="108.91316399999999"/>
    <n v="-6.87303"/>
    <s v="|MN00292|MYIA-035750508727/POI/MUHAMMAD ANDRIYAN FIKRI NUGRAHA/081329999505/fikrinuraga@gmail.com"/>
    <s v="MYIB_ASSISTANT"/>
    <m/>
    <m/>
    <m/>
    <m/>
    <m/>
    <m/>
    <m/>
    <m/>
    <s v="Management Janji"/>
    <s v="2026-10-14 15:00:00 | Nama :BAPA ANDRIAN No HP :081329999505 No Alternatif : M Janji : 14/10/2026 Jam Pasang : Pagi NoteÃ‚Â :  Hubungi terlebih dahulu sebelum ke lokasi"/>
    <s v="FCC"/>
    <s v="13-10-2026 17:39:54"/>
    <d v="2026-10-14T15:00:00"/>
    <m/>
    <s v="REVOKE"/>
    <s v="X"/>
    <s v="NO ADDON"/>
    <m/>
    <s v="Follow Up Revoke Completed, New Order ID : SC1002639108"/>
    <s v="HSI Bisnis Promo Hari Pelanggan Nasional PSB 70% - 100 Mbps"/>
    <s v="INDIBIZ"/>
    <m/>
    <m/>
    <d v="2026-10-14T15:00:00"/>
    <s v="2026-10-14 15:00:00 | Nama :BAPA ANDRIAN No HP :081329999505 No Alternatif : M Janji : 14/10/2026 Jam Pasang : Pagi NoteÃ‚Â :  Hubungi terlebih dahulu sebelum ke lokasi"/>
    <m/>
    <m/>
    <m/>
    <e v="#NUM!"/>
    <e v="#NUM!"/>
    <x v="1"/>
    <x v="7"/>
  </r>
  <r>
    <n v="1109"/>
    <n v="1002618251"/>
    <n v="3"/>
    <x v="6"/>
    <n v="4"/>
    <s v="PEKALONGAN"/>
    <s v="BREBES"/>
    <s v="BMU"/>
    <s v="REG"/>
    <s v="AO"/>
    <s v="NEW SALES"/>
    <m/>
    <s v="MYDITA - GAGAL SEND CARING UNSC"/>
    <s v="RBS-Regional 3"/>
    <d v="2026-10-01T15:07:39"/>
    <d v="2026-10-06T13:51:03"/>
    <n v="69402491"/>
    <m/>
    <n v="146281108643"/>
    <s v="SMK MUHAMMADIYAH 1 PAGUYANGAN"/>
    <s v="ODP-BMU-FG/013"/>
    <s v="WO065587262"/>
    <m/>
    <m/>
    <m/>
    <n v="109.0351962"/>
    <n v="-7.2957374000000002"/>
    <s v="AMRBS;403095;REG3;BAYU PUTRO;085100296564;PIC  0882008588569; smkmuhpgy@gmail.com;HSI 100MB;535.000"/>
    <s v="Account Manager"/>
    <m/>
    <m/>
    <m/>
    <m/>
    <m/>
    <m/>
    <m/>
    <m/>
    <s v="Management Janji"/>
    <s v="2026-10-03 15:00:00|Tanggal Pemasangan : 03 Oktober 2026 Jam Pemasangan : 08:00 15:00 Info Tambahan : Hubungi pelanggan dulu sebelum ke lokasi terimakasih|40931149|MYDITA"/>
    <s v="FCC"/>
    <d v="2026-01-10T15:10:59"/>
    <d v="2026-10-03T15:00:00"/>
    <m/>
    <m/>
    <s v="BUMIAYU"/>
    <s v="NO ADDON"/>
    <m/>
    <s v="MYDITA - GAGAL SEND CARING UNSC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5:00:00"/>
    <s v="2026-10-03 15:00:00|Tanggal Pemasangan : 03 Oktober 2026 Jam Pemasangan : 08:00 15:00 Info Tambahan : Hubungi pelanggan dulu sebelum ke lokasi terimakasih|40931149|MYDITA"/>
    <m/>
    <m/>
    <m/>
    <e v="#NUM!"/>
    <e v="#NUM!"/>
    <x v="1"/>
    <x v="7"/>
  </r>
  <r>
    <n v="1110"/>
    <n v="1002623265"/>
    <n v="3"/>
    <x v="6"/>
    <n v="4"/>
    <s v="PEKALONGAN"/>
    <s v="BREBES"/>
    <s v="BMU"/>
    <s v="REG"/>
    <s v="AO"/>
    <s v="NEW SALES"/>
    <s v="1P INET"/>
    <s v="Completed (PS)"/>
    <s v="RBS-Regional 3"/>
    <d v="2026-10-05T18:11:40"/>
    <d v="2026-10-06T12:07:26"/>
    <n v="69404602"/>
    <m/>
    <n v="146281107910"/>
    <s v="TOKO SUSWANTO"/>
    <s v="ODP-BMU-FB/042 FB/D01/042.01"/>
    <s v="WO065806981"/>
    <m/>
    <m/>
    <m/>
    <n v="108.992575518786"/>
    <n v="-7.22661242174531"/>
    <s v="MD|MYDB-20261005270316|DB10010/MB10073|TOKO SUSWANTO|895605976029"/>
    <s v="MYDIGIBIZPARTNER"/>
    <m/>
    <m/>
    <m/>
    <m/>
    <m/>
    <m/>
    <m/>
    <m/>
    <s v="Management Janji"/>
    <s v="2026-10-06 15:00:00 | Jam pemasangan : 12.00 Info Tambahan : Hubungi pelanggan dulu sebelum ke lokasi terimakasih "/>
    <s v="FCC"/>
    <d v="2026-05-10T18:25:30"/>
    <d v="2026-10-06T15:00:00"/>
    <m/>
    <s v="PS"/>
    <s v="BUMIAYU"/>
    <s v="OCA"/>
    <n v="20261006"/>
    <s v="Completed"/>
    <s v="HSI Bisnis Bundling OCA Breach Checker Promo H2 2026 PSB 70% - 150 Mbps"/>
    <s v="INDIBIZ"/>
    <m/>
    <m/>
    <d v="2026-10-06T15:00:00"/>
    <s v="2026-10-06 15:00:00 | Jam pemasangan : 12.00 Info Tambahan : Hubungi pelanggan dulu sebelum ke lokasi terimakasih "/>
    <n v="2026"/>
    <n v="10"/>
    <n v="6"/>
    <d v="2026-10-06T00:00:00"/>
    <n v="-0.625"/>
    <x v="0"/>
    <x v="7"/>
  </r>
  <r>
    <n v="1111"/>
    <n v="1002625073"/>
    <n v="3"/>
    <x v="6"/>
    <n v="4"/>
    <s v="PEKALONGAN"/>
    <s v="BREBES"/>
    <s v="BMU"/>
    <s v="REG"/>
    <s v="AO"/>
    <s v="NEW SALES"/>
    <s v="1P INET"/>
    <s v="Completed (PS)"/>
    <s v="RBS-Regional 3"/>
    <d v="2026-10-06T16:59:39"/>
    <d v="2026-10-07T12:12:04"/>
    <n v="69405339"/>
    <m/>
    <n v="146281107963"/>
    <s v="SPPG BREBES PAGUYANGAN PAKUJATI 2"/>
    <s v="ODP-BMU-FH/001"/>
    <s v="WO065883196"/>
    <m/>
    <m/>
    <m/>
    <n v="109.041996"/>
    <n v="-7.3051760000000003"/>
    <s v="|MN00292|MYIA-013115396984/POI/MARSELINUS BOLEN WERANG/081338295935/marselinusbolenwerang@gmail.com"/>
    <s v="MYIB_ASSISTANT"/>
    <m/>
    <m/>
    <m/>
    <m/>
    <m/>
    <m/>
    <m/>
    <m/>
    <s v="Management Janji"/>
    <s v="2026-10-07 15:00:00 | M Janji : Rabu 07 oktober  2026 Jam Pasang : Pagi / Siang Note : hubungi pelanggan jika ingin ke lokasi, terima kasih."/>
    <s v="FCC"/>
    <d v="2026-06-10T17:25:18"/>
    <d v="2026-10-07T15:00:00"/>
    <m/>
    <s v="PS"/>
    <s v="BUMIAYU"/>
    <s v="NO ADDON"/>
    <n v="20261007"/>
    <s v="Completed"/>
    <s v="HSI Bisnis Promo Hari Pelanggan Nasional PSB 70% - 75 Mbps"/>
    <s v="INDIBIZ"/>
    <m/>
    <m/>
    <d v="2026-10-07T15:00:00"/>
    <s v="2026-10-07 15:00:00 | M Janji : Rabu 07 oktober  2026 Jam Pasang : Pagi / Siang Note : hubungi pelanggan jika ingin ke lokasi, terima kasih."/>
    <n v="2026"/>
    <n v="10"/>
    <n v="7"/>
    <d v="2026-10-07T00:00:00"/>
    <n v="-0.625"/>
    <x v="0"/>
    <x v="7"/>
  </r>
  <r>
    <n v="1112"/>
    <n v="1002631235"/>
    <n v="3"/>
    <x v="6"/>
    <n v="4"/>
    <s v="PEKALONGAN"/>
    <s v="BREBES"/>
    <s v="BMU"/>
    <s v="REG"/>
    <s v="AO"/>
    <s v="NEW SALES"/>
    <s v="1P INET"/>
    <s v="Completed (PS)"/>
    <s v="RBS-Regional 3"/>
    <d v="2026-10-10T18:37:34"/>
    <d v="2026-10-12T09:52:44"/>
    <n v="69408072"/>
    <m/>
    <n v="146281107966"/>
    <s v="LL CREATIVE STUDIO"/>
    <s v="ODP-BMU-FQ/043 FQ/D01/043.01"/>
    <s v="WO066177283"/>
    <m/>
    <m/>
    <m/>
    <n v="109.03847500000001"/>
    <n v="-7.2815760000000003"/>
    <s v="|MN00292|MYIA-022217869299/POI/EDI SETIA BUDI/08133392523/llcreativestudio02@gmail.com"/>
    <s v="MYIB_ASSISTANT"/>
    <m/>
    <m/>
    <m/>
    <m/>
    <m/>
    <m/>
    <m/>
    <m/>
    <s v="Management Janji"/>
    <s v="2026-10-11 15:00:00 | M Janji : 11 oktober 2026 jam Pasang : 08.00 - 13.00 Note : hubungi pelanggan jika ingin kelokasi"/>
    <s v="FCC"/>
    <d v="2026-10-10T18:40:35"/>
    <d v="2026-10-11T15:00:00"/>
    <m/>
    <s v="PS"/>
    <s v="BUMIAYU"/>
    <s v="NO ADDON"/>
    <n v="20261012"/>
    <s v="Completed"/>
    <s v="HSI Bisnis Promo Hari Pelanggan Nasional PSB 70% - 150 Mbps"/>
    <s v="INDIBIZ"/>
    <m/>
    <m/>
    <d v="2026-10-11T15:00:00"/>
    <s v="2026-10-11 15:00:00 | M Janji : 11 oktober 2026 jam Pasang : 08.00 - 13.00 Note : hubungi pelanggan jika ingin kelokasi"/>
    <n v="2026"/>
    <n v="10"/>
    <n v="12"/>
    <d v="2026-10-12T00:00:00"/>
    <n v="0.375"/>
    <x v="0"/>
    <x v="7"/>
  </r>
  <r>
    <n v="1113"/>
    <n v="1002618417"/>
    <n v="3"/>
    <x v="6"/>
    <n v="4"/>
    <s v="PEKALONGAN"/>
    <s v="BREBES"/>
    <s v="BMU"/>
    <s v="REG"/>
    <s v="AO"/>
    <s v="NEW SALES"/>
    <m/>
    <s v="9 | WFM - UN-SCS"/>
    <s v="RBS-Regional 3"/>
    <d v="2026-10-01T15:44:25"/>
    <d v="2026-10-06T08:37:39"/>
    <n v="69402558"/>
    <m/>
    <n v="146281108645"/>
    <s v="SMK MUHAMMADIYAH 1 PAGUYANGAN"/>
    <s v="ODP-BMU-FG/013"/>
    <s v="WO065593460"/>
    <m/>
    <m/>
    <m/>
    <n v="109.0351962"/>
    <n v="-7.2957374000000002"/>
    <s v="AMRBS;403095;REG3;BAYU PUTRO;085100296564;PIC  0882008588569; smkmuhpgy@gmail.com;HSI 100MB;535.000"/>
    <s v="Account Manager"/>
    <m/>
    <m/>
    <m/>
    <m/>
    <m/>
    <m/>
    <m/>
    <m/>
    <s v="Management Janji"/>
    <s v="2026-10-03 15:00:00|Tanggal pemasangan: 03/10/2026 Jam pemasangan : pagi / siang Info Tambahan : Hubungi pelanggan dulu sebelum ke lokasi. terima kasih|40921089|MYDITA"/>
    <s v="FCC"/>
    <d v="2026-01-10T16:39:58"/>
    <d v="2026-10-03T15:00:00"/>
    <m/>
    <s v="UNSC"/>
    <s v="BUMIAYU"/>
    <s v="NO ADDON"/>
    <m/>
    <s v="Inprogress Alpro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5:00:00"/>
    <s v="2026-10-03 15:00:00|Tanggal pemasangan: 03/10/2026 Jam pemasangan : pagi / siang Info Tambahan : Hubungi pelanggan dulu sebelum ke lokasi. terima kasih|40921089|MYDITA"/>
    <m/>
    <m/>
    <m/>
    <e v="#NUM!"/>
    <e v="#NUM!"/>
    <x v="1"/>
    <x v="7"/>
  </r>
  <r>
    <n v="1114"/>
    <n v="1002630290"/>
    <n v="3"/>
    <x v="6"/>
    <n v="4"/>
    <s v="PEKALONGAN"/>
    <s v="BREBES"/>
    <s v="KTM"/>
    <s v="REG"/>
    <s v="AO"/>
    <s v="NEW SALES"/>
    <s v="1P INET"/>
    <s v="Completed (PS)"/>
    <s v="RBS-Regional 3"/>
    <d v="2026-10-09T16:02:35"/>
    <d v="2026-10-10T12:50:05"/>
    <n v="69407576"/>
    <m/>
    <n v="142214106738"/>
    <s v="CV. Bintang Terang Mandiri"/>
    <s v="ODP-KTM-FAB/033"/>
    <s v="WO066107652"/>
    <m/>
    <m/>
    <m/>
    <n v="108.864096713371"/>
    <n v="-6.9033512529914001"/>
    <s v="MD|MYDB-20261009270534|SC20016/MC20231|CV. Bintang Terang Mandiri|087776664445"/>
    <s v="MYDIGIBIZPARTNER"/>
    <m/>
    <m/>
    <m/>
    <m/>
    <m/>
    <m/>
    <m/>
    <m/>
    <s v="Management Janji"/>
    <s v="2026-10-10 15:00:00 | Nama PIC : CV. Bintang Terang Mandiri No HP : 0087776664445 No Alt : - M Janji : sabtu 10 oktober  2026 Jam Pasang : Pagi / Siang Note : hubungi pelanggan jika ingin ke lokasi, terima kasih. "/>
    <s v="FCC"/>
    <d v="2026-09-10T17:25:25"/>
    <d v="2026-10-10T15:00:00"/>
    <m/>
    <s v="PS"/>
    <s v="KETANGGUNGAN"/>
    <s v="NO ADDON"/>
    <n v="20261010"/>
    <s v="Completed"/>
    <s v="HSI Bisnis Promo Hari Pelanggan Nasional PSB 70% - 150 Mbps"/>
    <s v="INDIBIZ"/>
    <m/>
    <m/>
    <d v="2026-10-10T15:00:00"/>
    <s v="2026-10-10 15:00:00 | Nama PIC : CV. Bintang Terang Mandiri No HP : 0087776664445 No Alt : - M Janji : sabtu 10 oktober  2026 Jam Pasang : Pagi / Siang Note : hubungi pelanggan jika ingin ke lokasi, terima kasih. "/>
    <n v="2026"/>
    <n v="10"/>
    <n v="10"/>
    <d v="2026-10-10T00:00:00"/>
    <n v="-0.625"/>
    <x v="0"/>
    <x v="7"/>
  </r>
  <r>
    <n v="1115"/>
    <n v="1002638256"/>
    <n v="3"/>
    <x v="6"/>
    <n v="4"/>
    <s v="PEKALONGAN"/>
    <s v="BREBES"/>
    <s v="KTM"/>
    <s v="REG"/>
    <s v="AO"/>
    <s v="NEW SALES"/>
    <s v="1P INET"/>
    <s v="WAITING AKTIFASI IHLD"/>
    <s v="RBS-Regional 3"/>
    <d v="2026-10-15T11:38:30"/>
    <d v="2026-10-15T15:33:03"/>
    <n v="69408855"/>
    <m/>
    <m/>
    <s v="SPBU 44.522.30 KUBANGWUNGU"/>
    <m/>
    <s v="WO066276619"/>
    <m/>
    <m/>
    <m/>
    <n v="109.03700000000001"/>
    <n v="-6.8696999999999999"/>
    <s v="|MN00292|MYIA-078115849117/POI/M. Iqbal Tawakal, S.E/082322418600/iqtawakaliqbal@gmail.com"/>
    <s v="MYIB_ASSISTANT"/>
    <m/>
    <m/>
    <m/>
    <m/>
    <m/>
    <m/>
    <m/>
    <m/>
    <s v="Management Janji"/>
    <s v="2026-10-14 08:00:00 | Tanggal pemasangan : 14 Oct 2026 Jam pemasangan : 09.00 Info Tambahan : Hubungi pelanggan dulu sebelum ke lokasi terima kasih."/>
    <s v="FCC"/>
    <s v="15-10-2026 11:40:14"/>
    <d v="2026-10-14T00:00:00"/>
    <m/>
    <s v="UNSC"/>
    <s v="KETANGGUNGAN"/>
    <s v="NO ADDON"/>
    <m/>
    <s v="WAITING:  |MYDITA"/>
    <s v="HSI Bisnis Promo Hari Pelanggan Nasional PSB 70% - 100 Mbps"/>
    <s v="INDIBIZ"/>
    <m/>
    <m/>
    <d v="2026-10-14T08:00:00"/>
    <s v="2026-10-14 08:00:00 | Tanggal pemasangan : 14 Oct 2026 Jam pemasangan : 09.00 Info Tambahan : Hubungi pelanggan dulu sebelum ke lokasi terima kasih."/>
    <m/>
    <m/>
    <m/>
    <e v="#NUM!"/>
    <e v="#NUM!"/>
    <x v="1"/>
    <x v="7"/>
  </r>
  <r>
    <n v="1116"/>
    <n v="1002633494"/>
    <n v="3"/>
    <x v="6"/>
    <n v="4"/>
    <s v="PEKALONGAN"/>
    <s v="BREBES"/>
    <s v="KTM"/>
    <s v="REG"/>
    <s v="AO"/>
    <s v="NEW SALES"/>
    <s v="1P INET"/>
    <s v="98 | OSS - CANCEL COMPLETE"/>
    <s v="RBS-Regional 3"/>
    <d v="2026-10-12T15:55:36"/>
    <d v="2026-10-15T11:39:23"/>
    <n v="69408855"/>
    <m/>
    <n v="142214107218"/>
    <s v="SPBU 44.522.30 KUBANGWUNGU"/>
    <s v="ODP-KTM-FL/010 FL/D02/010.01"/>
    <s v="WO066276619"/>
    <m/>
    <m/>
    <m/>
    <n v="108.8880183"/>
    <n v="-6.9630181999999996"/>
    <s v="|MN00292|MYIA-078115849117/POI/M. Iqbal Tawakal, S.E/082322418600/iqtawakaliqbal@gmail.com"/>
    <s v="MYIB_ASSISTANT"/>
    <m/>
    <m/>
    <m/>
    <m/>
    <m/>
    <m/>
    <m/>
    <m/>
    <s v="Management Janji"/>
    <s v="2026-10-14 08:00:00 | Tanggal pemasangan : 14 Oct 2026 Jam pemasangan : 09.00 Info Tambahan : Hubungi pelanggan dulu sebelum ke lokasi terima kasih."/>
    <s v="FCC"/>
    <d v="2026-12-10T16:25:18"/>
    <d v="2026-10-14T08:00:00"/>
    <s v="Kendala Teknik"/>
    <s v="CANCEL"/>
    <s v="KETANGGUNGAN"/>
    <s v="NO ADDON"/>
    <m/>
    <s v="Cancel Completed"/>
    <s v="HSI Bisnis Promo Hari Pelanggan Nasional PSB 70% - 100 Mbps"/>
    <s v="INDIBIZ"/>
    <m/>
    <m/>
    <d v="2026-10-14T08:00:00"/>
    <s v="2026-10-14 08:00:00 | Tanggal pemasangan : 14 Oct 2026 Jam pemasangan : 09.00 Info Tambahan : Hubungi pelanggan dulu sebelum ke lokasi terima kasih."/>
    <m/>
    <m/>
    <m/>
    <e v="#NUM!"/>
    <e v="#NUM!"/>
    <x v="1"/>
    <x v="7"/>
  </r>
  <r>
    <n v="1117"/>
    <n v="1002628345"/>
    <n v="3"/>
    <x v="6"/>
    <n v="4"/>
    <s v="PEKALONGAN"/>
    <s v="BREBES"/>
    <s v="TTL"/>
    <s v="REG"/>
    <s v="AO"/>
    <s v="NEW SALES"/>
    <s v="1P INET"/>
    <s v="Completed (PS)"/>
    <s v="RBS-Regional 3"/>
    <d v="2026-10-08T16:35:35"/>
    <d v="2026-10-10T12:32:06"/>
    <n v="69406773"/>
    <m/>
    <n v="142204107667"/>
    <s v="SPPG Tengguli"/>
    <s v="ODP-TTL-FA/042"/>
    <s v="WO066037612"/>
    <m/>
    <m/>
    <m/>
    <n v="108.851101063191"/>
    <n v="-6.8736681422478698"/>
    <s v="MD|MYDB-20261008270468|SC20016/MC20231|SPPG Tengguli|087776664445"/>
    <s v="MYDIGIBIZPARTNER"/>
    <m/>
    <m/>
    <m/>
    <m/>
    <m/>
    <m/>
    <m/>
    <m/>
    <s v="Management Janji"/>
    <s v="2026-10-09 15:00:00 | Tanggal pemasangan: 09/10/2026 Jam pemasangan : siang Info Tambahan : Hubungi pelanggan dulu sebelum ke lokasi terima kasih."/>
    <s v="FCC"/>
    <d v="2026-08-10T16:40:13"/>
    <d v="2026-10-09T15:00:00"/>
    <m/>
    <s v="PS"/>
    <s v="KETANGGUNGAN"/>
    <s v="NO ADDON"/>
    <n v="20261010"/>
    <s v="Completed"/>
    <s v="HSI Bisnis Promo Hari Pelanggan Nasional PSB 70% - 200 Mbps"/>
    <s v="INDIBIZ"/>
    <m/>
    <m/>
    <d v="2026-10-09T15:00:00"/>
    <s v="2026-10-09 15:00:00 | Tanggal pemasangan: 09/10/2026 Jam pemasangan : siang Info Tambahan : Hubungi pelanggan dulu sebelum ke lokasi terima kasih."/>
    <n v="2026"/>
    <n v="10"/>
    <n v="10"/>
    <d v="2026-10-10T00:00:00"/>
    <n v="0.375"/>
    <x v="0"/>
    <x v="7"/>
  </r>
  <r>
    <n v="1118"/>
    <n v="1002623181"/>
    <n v="3"/>
    <x v="6"/>
    <n v="4"/>
    <s v="PEKALONGAN"/>
    <s v="TEGAL"/>
    <s v="MGN"/>
    <s v="REG"/>
    <s v="AO"/>
    <s v="NEW SALES"/>
    <m/>
    <s v="Completed (PS)"/>
    <s v="RBS-Regional 4"/>
    <d v="2026-10-05T16:55:00"/>
    <d v="2026-10-05T17:56:26"/>
    <n v="69396047"/>
    <m/>
    <n v="142203103734"/>
    <s v="SMK HARKAT NEGERI KOTA TEGAL"/>
    <s v="ODP-MGN-FCL/003"/>
    <s v="WO065801735"/>
    <m/>
    <m/>
    <m/>
    <n v="109.1015592"/>
    <n v="-6.8686486999999996"/>
    <s v="AMRBS;403095;REG3;BAYU PUTRO;085100296564;PIC 085742226933;HSI 200MB;smkharkatnegeri.kotategal@gmail.com"/>
    <s v="Account Manager"/>
    <m/>
    <m/>
    <m/>
    <m/>
    <m/>
    <m/>
    <m/>
    <m/>
    <s v="Management Janji"/>
    <s v="2026-10-03 08:00:00|telp :085742226933  alt ;   manja : pagi / siang 03/10/2026  hub sebelum ke lokasi|40000802|MYDITA"/>
    <s v="FCC"/>
    <d v="2026-05-10T17:25:47"/>
    <m/>
    <m/>
    <s v="PS"/>
    <s v="X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5T07:00:00"/>
    <s v="2026-10-03 08:00:00|telp :085742226933  alt ;   manja : pagi / siang 03/10/2026  hub sebelum ke lokasi|40000802|MYDITA"/>
    <n v="2026"/>
    <n v="10"/>
    <n v="5"/>
    <d v="2026-10-05T00:00:00"/>
    <n v="-0.29166666666424135"/>
    <x v="0"/>
    <x v="7"/>
  </r>
  <r>
    <n v="1119"/>
    <n v="1002621714"/>
    <n v="3"/>
    <x v="6"/>
    <n v="4"/>
    <s v="PEKALONGAN"/>
    <s v="TEGAL"/>
    <s v="MGN"/>
    <s v="REG"/>
    <s v="AO"/>
    <s v="NEW SALES"/>
    <m/>
    <s v="Completed (PS)"/>
    <s v="RBS-Regional 4"/>
    <d v="2026-10-05T09:19:43"/>
    <d v="2026-10-05T20:14:14"/>
    <n v="69396047"/>
    <m/>
    <n v="142203103732"/>
    <s v="SMK HARKAT NEGERI KOTA TEGAL"/>
    <s v="ODP-MGN-FCL/003"/>
    <s v="WO065741130"/>
    <m/>
    <m/>
    <m/>
    <n v="109.101286"/>
    <n v="-6.8686780000000001"/>
    <s v="AMRBS;403095;REG3;BAYU PUTRO;085100296564;PIC 085742226933;smkharkatnegeri.kotategal@gmail.com"/>
    <s v="Account Manager"/>
    <m/>
    <m/>
    <m/>
    <m/>
    <m/>
    <m/>
    <m/>
    <m/>
    <s v="Management Janji"/>
    <s v="2026-10-03 08:00:00|telp :085742226933  alt ;   manja : pagi / siang 03/10/2026  hub sebelum ke lokasi|40000802|MYDITA"/>
    <s v="FCC"/>
    <d v="2026-05-10T09:25:13"/>
    <m/>
    <m/>
    <s v="PS"/>
    <s v="X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5T07:00:00"/>
    <s v="2026-10-03 08:00:00|telp :085742226933  alt ;   manja : pagi / siang 03/10/2026  hub sebelum ke lokasi|40000802|MYDITA"/>
    <n v="2026"/>
    <n v="10"/>
    <n v="5"/>
    <d v="2026-10-05T00:00:00"/>
    <n v="-0.29166666666424135"/>
    <x v="0"/>
    <x v="7"/>
  </r>
  <r>
    <n v="1120"/>
    <n v="1002622772"/>
    <n v="3"/>
    <x v="6"/>
    <n v="4"/>
    <s v="PEKALONGAN"/>
    <s v="TEGAL"/>
    <s v="MGN"/>
    <s v="REG"/>
    <s v="AO"/>
    <s v="NEW SALES"/>
    <m/>
    <s v="Completed (PS)"/>
    <s v="RBS-Regional 4"/>
    <d v="2026-10-05T15:03:00"/>
    <d v="2026-10-05T20:12:04"/>
    <n v="69396047"/>
    <m/>
    <n v="142203103733"/>
    <s v="SMK HARKAT NEGERI KOTA TEGAL"/>
    <s v="ODP-MGN-FA/050"/>
    <s v="WO065786373"/>
    <m/>
    <m/>
    <m/>
    <n v="109.101602"/>
    <n v="-6.868951"/>
    <s v="MRBS;403095;REG3;BAYU PUTRO;085100296564;PIC 085742226933;HSI 200MB;smkharkatnegeri.kotategal@gmail.com"/>
    <s v="Account Manager"/>
    <m/>
    <m/>
    <m/>
    <m/>
    <m/>
    <m/>
    <m/>
    <m/>
    <s v="Management Janji"/>
    <s v="2026-10-03 08:00:00|telp :085742226933  alt ;   manja : pagi / siang 03/10/2026  hub sebelum ke lokasi|40000802|MYDITA"/>
    <s v="FCC"/>
    <d v="2026-05-10T15:11:09"/>
    <m/>
    <m/>
    <s v="PS"/>
    <s v="X"/>
    <s v="NO ADDON"/>
    <n v="2026100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5T07:00:00"/>
    <s v="2026-10-03 08:00:00|telp :085742226933  alt ;   manja : pagi / siang 03/10/2026  hub sebelum ke lokasi|40000802|MYDITA"/>
    <n v="2026"/>
    <n v="10"/>
    <n v="5"/>
    <d v="2026-10-05T00:00:00"/>
    <n v="-0.29166666666424135"/>
    <x v="0"/>
    <x v="7"/>
  </r>
  <r>
    <n v="1121"/>
    <n v="1002618002"/>
    <n v="3"/>
    <x v="6"/>
    <n v="4"/>
    <s v="PEKALONGAN"/>
    <s v="TEGAL"/>
    <s v="MGN"/>
    <s v="REG"/>
    <s v="AO"/>
    <s v="NEW SALES"/>
    <m/>
    <s v="102 | FOLLOW UP COMPLETED"/>
    <s v="RBS-Regional 4"/>
    <d v="2026-10-01T14:04:27"/>
    <d v="2026-10-05T16:54:59"/>
    <n v="69396047"/>
    <m/>
    <n v="142203104994"/>
    <s v="SMK HARKAT NEGERI KOTA TEGAL"/>
    <s v="ODP-MGN-FA/084"/>
    <s v="WO065519926"/>
    <m/>
    <m/>
    <m/>
    <n v="109.1015592"/>
    <n v="-6.8686486999999996"/>
    <s v="AMRBS;403095;REG3;BAYU PUTRO;085100296564;PIC 085742226933;HSI 200MB;smkharkatnegeri.kotategal@gmail.com"/>
    <s v="Account Manager"/>
    <m/>
    <m/>
    <m/>
    <m/>
    <m/>
    <m/>
    <m/>
    <m/>
    <s v="Management Janji"/>
    <s v="2026-10-03 08:00:00|telp :085742226933 alt ;  manja : pagi / siang 03/10/2026 hub sebelum ke lokasi|40000802|MYDITA"/>
    <s v="FCC"/>
    <d v="2026-01-10T14:10:17"/>
    <d v="2026-10-03T08:00:00"/>
    <s v="Kendala Teknik"/>
    <s v="REVOKE"/>
    <s v="X"/>
    <s v="NO ADDON"/>
    <m/>
    <s v="Follow Up Revoke Completed, New Order ID : SC100262318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8:00:00"/>
    <s v="2026-10-03 08:00:00|telp :085742226933 alt ;  manja : pagi / siang 03/10/2026 hub sebelum ke lokasi|40000802|MYDITA"/>
    <m/>
    <m/>
    <m/>
    <e v="#NUM!"/>
    <e v="#NUM!"/>
    <x v="1"/>
    <x v="7"/>
  </r>
  <r>
    <n v="1122"/>
    <n v="1002617834"/>
    <n v="3"/>
    <x v="6"/>
    <n v="4"/>
    <s v="PEKALONGAN"/>
    <s v="TEGAL"/>
    <s v="MGN"/>
    <s v="REG"/>
    <s v="AO"/>
    <s v="NEW SALES"/>
    <m/>
    <s v="102 | FOLLOW UP COMPLETED"/>
    <s v="RBS-Regional 4"/>
    <d v="2026-10-01T13:23:04"/>
    <d v="2026-10-05T09:19:43"/>
    <n v="69396047"/>
    <m/>
    <n v="142203104993"/>
    <s v="SMK HARKAT NEGERI KOTA TEGAL"/>
    <s v="ODP-MGN-FA/050"/>
    <s v="WO065519845"/>
    <m/>
    <m/>
    <m/>
    <n v="109.1015592"/>
    <n v="-6.8686486999999996"/>
    <s v="AMRBS;403095;REG3;BAYU PUTRO;085100296564;PIC 085742226933;smkharkatnegeri.kotategal@gmail.com"/>
    <s v="Account Manager"/>
    <m/>
    <m/>
    <m/>
    <m/>
    <m/>
    <m/>
    <m/>
    <m/>
    <s v="Management Janji"/>
    <s v="2026-10-03 08:00:00|telp :085742226933 alt ;  manja : pagi / siang 03/10/2026 hub sebelum ke lokasi|40000802|MYDITA"/>
    <s v="FCC"/>
    <d v="2026-01-10T13:25:24"/>
    <d v="2026-10-03T08:00:00"/>
    <s v="Kendala Teknik"/>
    <s v="REVOKE"/>
    <s v="X"/>
    <s v="NO ADDON"/>
    <m/>
    <s v="Follow Up Revoke Completed, New Order ID : SC100262171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08:00:00"/>
    <s v="2026-10-03 08:00:00|telp :085742226933 alt ;  manja : pagi / siang 03/10/2026 hub sebelum ke lokasi|40000802|MYDITA"/>
    <m/>
    <m/>
    <m/>
    <e v="#NUM!"/>
    <e v="#NUM!"/>
    <x v="1"/>
    <x v="7"/>
  </r>
  <r>
    <n v="1123"/>
    <n v="1002622505"/>
    <n v="3"/>
    <x v="6"/>
    <n v="4"/>
    <s v="PEKALONGAN"/>
    <s v="TEGAL"/>
    <s v="TEG"/>
    <s v="REG"/>
    <s v="AO"/>
    <s v="NEW SALES"/>
    <s v="1P INET"/>
    <s v="Completed (PS)"/>
    <s v="RBS-Regional 3"/>
    <d v="2026-10-05T13:49:34"/>
    <d v="2026-10-06T16:14:19"/>
    <n v="69404376"/>
    <m/>
    <n v="142212128298"/>
    <s v="PT ELIZABETH HANJAYA"/>
    <s v="ODP-TEG-FT/008 FT/D02/008.01"/>
    <s v="WO065774748"/>
    <m/>
    <m/>
    <m/>
    <n v="109.1360463"/>
    <n v="-6.8763038999999999"/>
    <s v="|MN01245|MYIA-087053320542/POI/ripki hamdi/081213000729/hamdi@elizabethbag.com"/>
    <s v="MYIB_ASSISTANT"/>
    <m/>
    <m/>
    <m/>
    <m/>
    <m/>
    <m/>
    <m/>
    <m/>
    <s v="Management Janji"/>
    <s v="2026-10-06 11:00:00 | M Janji : (06/10/2026) jam Pasang : 09:00 Note : hubungi pelanggan jika ingin kelokasi "/>
    <s v="FCC"/>
    <d v="2026-05-10T14:25:44"/>
    <d v="2026-10-06T11:00:00"/>
    <m/>
    <s v="PS"/>
    <s v="X"/>
    <s v="NO ADDON"/>
    <n v="20261006"/>
    <s v="Completed"/>
    <s v="HSI Bisnis Basic Promo Hari Pelanggan Nasional PSB 70% - 50 Mbps"/>
    <s v="INDIBIZ"/>
    <m/>
    <m/>
    <d v="2026-10-06T11:00:00"/>
    <s v="2026-10-06 11:00:00 | M Janji : (06/10/2026) jam Pasang : 09:00 Note : hubungi pelanggan jika ingin kelokasi "/>
    <n v="2026"/>
    <n v="10"/>
    <n v="6"/>
    <d v="2026-10-06T00:00:00"/>
    <n v="-0.45833333333575865"/>
    <x v="0"/>
    <x v="7"/>
  </r>
  <r>
    <n v="1124"/>
    <n v="1002624189"/>
    <n v="3"/>
    <x v="6"/>
    <n v="4"/>
    <s v="PEKALONGAN"/>
    <s v="TEGAL"/>
    <s v="TEG"/>
    <s v="REG"/>
    <s v="AO"/>
    <s v="NEW SALES"/>
    <m/>
    <s v="Completed (PS)"/>
    <s v="RBS-Regional 3"/>
    <d v="2026-10-06T12:42:20"/>
    <d v="2026-10-06T13:54:20"/>
    <n v="69403140"/>
    <m/>
    <n v="142212128315"/>
    <s v="CV MAKMUR ABADI"/>
    <s v="ODP-TEG-FF/035"/>
    <s v="WO065852145"/>
    <m/>
    <m/>
    <m/>
    <n v="109.2059342"/>
    <n v="-6.8678024999999998"/>
    <s v="AMRBS;404469;REG3;ALI FATKHUDIN;085100284847;HSI 150MB;620k;PIC KEVIN 081585833988; kevin.w.sutjiadi@gmail.com"/>
    <s v="Account Manager"/>
    <m/>
    <m/>
    <m/>
    <m/>
    <m/>
    <m/>
    <m/>
    <m/>
    <s v="Management Janji"/>
    <s v="2026-10-05 08:00:00|telp :081585833988  Jam pemasangan :pagi / siang 05/10/2026  Info Tambahan : Hubungi pelanggan dulu sebelum ke lokasi  terimakasih |40000802|MYDITA"/>
    <s v="FCC"/>
    <d v="2026-06-10T13:25:20"/>
    <m/>
    <m/>
    <s v="PS"/>
    <s v="X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6T07:00:00"/>
    <s v="2026-10-05 08:00:00|telp :081585833988  Jam pemasangan :pagi / siang 05/10/2026  Info Tambahan : Hubungi pelanggan dulu sebelum ke lokasi  terimakasih |40000802|MYDITA"/>
    <n v="2026"/>
    <n v="10"/>
    <n v="6"/>
    <d v="2026-10-06T00:00:00"/>
    <n v="-0.29166666666424135"/>
    <x v="0"/>
    <x v="7"/>
  </r>
  <r>
    <n v="1125"/>
    <n v="1002623481"/>
    <n v="3"/>
    <x v="6"/>
    <n v="4"/>
    <s v="PEKALONGAN"/>
    <s v="TEGAL"/>
    <s v="TEG"/>
    <s v="REG"/>
    <s v="AO"/>
    <s v="NEW SALES"/>
    <m/>
    <s v="Completed (PS)"/>
    <s v="RBS-Regional 3"/>
    <d v="2026-10-06T08:54:34"/>
    <d v="2026-10-07T18:57:05"/>
    <n v="69404695"/>
    <m/>
    <n v="142212128308"/>
    <s v="MAN KOTA TEGAL"/>
    <s v="ODP-TEG-FCL/040"/>
    <s v="WO065831214"/>
    <m/>
    <m/>
    <m/>
    <n v="109.11524799999999"/>
    <n v="-6.8683915999999998"/>
    <s v="AMRBS;403095;REG3;BAYU PUTRO;085100296564;HSI 300MB;PIC 085742999333;man_kotategal@yahoo.co.id"/>
    <s v="Account Manager"/>
    <m/>
    <m/>
    <m/>
    <m/>
    <m/>
    <m/>
    <m/>
    <m/>
    <s v="Management Janji"/>
    <s v="2026-10-07 08:00:00|Nama PIC : Farhan No HP : 085742999333 Alt :  Tgl Pemasangan : 07 Oktober 2026 Interval : PAGI / SIANG Note : Hubungi pelanggan terlebih dahulu|40981184|MYDITA"/>
    <s v="FCC"/>
    <d v="2026-06-10T09:25:04"/>
    <d v="2026-10-07T08:00:00"/>
    <m/>
    <s v="PS"/>
    <s v="X"/>
    <s v="NO ADDON"/>
    <n v="202610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7T08:00:00"/>
    <s v="2026-10-07 08:00:00|Nama PIC : Farhan No HP : 085742999333 Alt :  Tgl Pemasangan : 07 Oktober 2026 Interval : PAGI / SIANG Note : Hubungi pelanggan terlebih dahulu|40981184|MYDITA"/>
    <n v="2026"/>
    <n v="10"/>
    <n v="7"/>
    <d v="2026-10-07T00:00:00"/>
    <n v="-0.33333333333575865"/>
    <x v="0"/>
    <x v="7"/>
  </r>
  <r>
    <n v="1126"/>
    <n v="1002628718"/>
    <n v="3"/>
    <x v="6"/>
    <n v="4"/>
    <s v="PEKALONGAN"/>
    <s v="TEGAL"/>
    <s v="TEG"/>
    <s v="REG"/>
    <s v="AO"/>
    <s v="NEW SALES"/>
    <m/>
    <s v="Completed (PS)"/>
    <s v="RBS-Regional 3"/>
    <d v="2026-10-09T07:36:13"/>
    <d v="2026-10-10T17:58:36"/>
    <n v="69406949"/>
    <m/>
    <n v="142212128353"/>
    <s v="MR J SUITES"/>
    <s v="ODP-TEG-FBP/060"/>
    <s v="WO066117875"/>
    <m/>
    <m/>
    <m/>
    <n v="109.130868786165"/>
    <n v="-6.8671267596269603"/>
    <s v="AMRBS;404469;REG3;ALI FATKHUDIN;085100284847;HSI 150MB;620K;PIC 082135580757; mrjsuitessyariah@gmail.com"/>
    <s v="Account Manager"/>
    <m/>
    <m/>
    <m/>
    <m/>
    <m/>
    <m/>
    <m/>
    <m/>
    <s v="Management Janji"/>
    <s v="2026-10-10 15:00:00|M Janji : (10/10/2026) jam Pasang : 09:00 Note : hubungi pelanggan jika ingin kelokasi  |40971304|MYDITA"/>
    <s v="FCC"/>
    <d v="2026-09-10T07:40:56"/>
    <d v="2026-10-10T15:00:00"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15:00:00"/>
    <s v="2026-10-10 15:00:00|M Janji : (10/10/2026) jam Pasang : 09:00 Note : hubungi pelanggan jika ingin kelokasi  |40971304|MYDITA"/>
    <n v="2026"/>
    <n v="10"/>
    <n v="10"/>
    <d v="2026-10-10T00:00:00"/>
    <n v="-0.625"/>
    <x v="0"/>
    <x v="7"/>
  </r>
  <r>
    <n v="1127"/>
    <n v="1002632336"/>
    <n v="3"/>
    <x v="6"/>
    <n v="4"/>
    <s v="PEKALONGAN"/>
    <s v="TEGAL"/>
    <s v="TEG"/>
    <s v="REG"/>
    <s v="AO"/>
    <s v="NEW SALES"/>
    <s v="1P INET"/>
    <s v="Completed (PS)"/>
    <s v="RBS-Regional 3"/>
    <d v="2026-10-12T10:20:35"/>
    <d v="2026-10-13T13:02:33"/>
    <n v="69408401"/>
    <m/>
    <n v="142212128394"/>
    <s v="SDN DAMPYAK 01"/>
    <s v="ODP-TEG-FAM/013 FAM/D01/013.01"/>
    <s v="WO066235698"/>
    <m/>
    <m/>
    <m/>
    <n v="109.1586436"/>
    <n v="-6.8599784000000001"/>
    <s v="|MN00292|MYIA-094221252090/POI/Jeky Kusuma Atmaja/083104701953/sdnegeridampyak01@gmail.com"/>
    <s v="MYIB_ASSISTANT"/>
    <m/>
    <m/>
    <m/>
    <m/>
    <m/>
    <m/>
    <m/>
    <m/>
    <s v="Management Janji"/>
    <s v="2026-10-13 08:00:00 | Nama Pic : BP JEKY No Hp Pic : 083104701953 Jam Pemasangan : 08:00 - 12.00 Tanggal Pemasangan : SELASA 13 OKTOBER 2026 Info Tambahan : Hubungi pelanggan sebelum datang ke lokasi"/>
    <s v="FCC"/>
    <d v="2026-12-10T10:25:08"/>
    <d v="2026-10-13T08:00:00"/>
    <m/>
    <s v="PS"/>
    <s v="X"/>
    <s v="NO ADDON"/>
    <n v="20261013"/>
    <s v="Completed"/>
    <s v="HSI Bisnis Basic Promo Hari Pelanggan Nasional PSB 70% - 50 Mbps"/>
    <s v="INDIBIZ"/>
    <m/>
    <m/>
    <d v="2026-10-13T08:00:00"/>
    <s v="2026-10-13 08:00:00 | Nama Pic : BP JEKY No Hp Pic : 083104701953 Jam Pemasangan : 08:00 - 12.00 Tanggal Pemasangan : SELASA 13 OKTOBER 2026 Info Tambahan : Hubungi pelanggan sebelum datang ke lokasi"/>
    <n v="2026"/>
    <n v="10"/>
    <n v="13"/>
    <d v="2026-10-13T00:00:00"/>
    <n v="-0.33333333333575865"/>
    <x v="0"/>
    <x v="7"/>
  </r>
  <r>
    <n v="1128"/>
    <n v="1002632646"/>
    <n v="3"/>
    <x v="6"/>
    <n v="4"/>
    <s v="PEKALONGAN"/>
    <s v="TEGAL"/>
    <s v="TEG"/>
    <s v="REG"/>
    <s v="AO"/>
    <s v="NEW SALES"/>
    <s v="1P INET"/>
    <s v="Completed (PS)"/>
    <s v="RBS-Regional 3"/>
    <d v="2026-10-12T11:37:35"/>
    <d v="2026-10-13T12:36:35"/>
    <n v="69408546"/>
    <m/>
    <n v="142212128397"/>
    <s v="LAYANAN SEHAT PUKESMAS TEGAL SELATAN"/>
    <s v="ODP-TEG-FU/024 FU/D02/024.01"/>
    <s v="WO066245042"/>
    <m/>
    <m/>
    <m/>
    <n v="109.1325787"/>
    <n v="-6.8770555"/>
    <s v="|MN00292|MYIA-005130747156/POI/Pujadi Niko Bandono, Amd/085893352049/pujadiniko@gmail.com"/>
    <s v="MYIB_ASSISTANT"/>
    <m/>
    <m/>
    <m/>
    <m/>
    <m/>
    <m/>
    <m/>
    <m/>
    <s v="Management Janji"/>
    <s v="2026-10-13 08:00:00 | Nama Pic : BP NIKO No Hp Pic : 085893352049 Jam Pemasangan : 08:00 - 12.00 Tanggal Pemasangan : SELASA 13 OKTOBER 2026 Info Tambahan : Hubungi pelanggan sebelum datang ke lokasi"/>
    <s v="FCC"/>
    <d v="2026-12-10T11:40:30"/>
    <d v="2026-10-13T08:00:00"/>
    <m/>
    <s v="PS"/>
    <s v="X"/>
    <s v="NO ADDON"/>
    <n v="20261013"/>
    <s v="Completed"/>
    <s v="HSI Bisnis Promo Hari Pelanggan Nasional PSB 70% - 50 Mbps"/>
    <s v="INDIBIZ"/>
    <m/>
    <m/>
    <d v="2026-10-13T08:00:00"/>
    <s v="2026-10-13 08:00:00 | Nama Pic : BP NIKO No Hp Pic : 085893352049 Jam Pemasangan : 08:00 - 12.00 Tanggal Pemasangan : SELASA 13 OKTOBER 2026 Info Tambahan : Hubungi pelanggan sebelum datang ke lokasi"/>
    <n v="2026"/>
    <n v="10"/>
    <n v="13"/>
    <d v="2026-10-13T00:00:00"/>
    <n v="-0.33333333333575865"/>
    <x v="0"/>
    <x v="7"/>
  </r>
  <r>
    <n v="1129"/>
    <n v="1002634259"/>
    <n v="3"/>
    <x v="6"/>
    <n v="4"/>
    <s v="PEKALONGAN"/>
    <s v="TEGAL"/>
    <s v="TEG"/>
    <s v="REG"/>
    <s v="AO"/>
    <s v="NEW SALES"/>
    <s v="1P INET"/>
    <s v="Completed (PS)"/>
    <s v="RBS-Regional 3"/>
    <d v="2026-10-13T09:47:40"/>
    <d v="2026-10-14T11:40:41"/>
    <n v="69409131"/>
    <m/>
    <n v="142212128408"/>
    <s v="PT JENDELA KULINER BERSAMA / KOPI NAKO TEGAL"/>
    <s v="ODP-TEG-FN/013 FN/D01/013.01"/>
    <s v="WO066308694"/>
    <m/>
    <m/>
    <m/>
    <n v="109.1396501"/>
    <n v="-6.8725657"/>
    <s v="|MN02422|MYIA-020783576621/POI/Budi Suryawan/081290487233/it@kanmagroup.id"/>
    <s v="MYIB_ASSISTANT"/>
    <m/>
    <m/>
    <m/>
    <m/>
    <m/>
    <m/>
    <m/>
    <m/>
    <s v="Management Janji"/>
    <s v="2026-10-14 08:00:00 | No HP : 081290487233 No Alt : - M Janji : 14 Oktober  2026 Jam Pasang : Pagi / Siang Note : hubungi pelanggan jika ingin kelokasi"/>
    <s v="FCC"/>
    <s v="13-10-2026 09:55:13"/>
    <d v="2026-10-14T08:00:00"/>
    <m/>
    <s v="PS"/>
    <s v="X"/>
    <s v="NETMONK"/>
    <n v="20261014"/>
    <s v="Completed"/>
    <s v="HSI Bisnis Bundling Netmonk Promo H2 2026 PSB 70% - 300 Mbps"/>
    <s v="INDIBIZ"/>
    <m/>
    <m/>
    <d v="2026-10-14T08:00:00"/>
    <s v="2026-10-14 08:00:00 | No HP : 081290487233 No Alt : - M Janji : 14 Oktober  2026 Jam Pasang : Pagi / Siang Note : hubungi pelanggan jika ingin kelokasi"/>
    <n v="2026"/>
    <n v="10"/>
    <n v="14"/>
    <d v="2026-10-14T00:00:00"/>
    <n v="-0.33333333333575865"/>
    <x v="0"/>
    <x v="7"/>
  </r>
  <r>
    <n v="1130"/>
    <n v="1002619976"/>
    <n v="3"/>
    <x v="6"/>
    <n v="4"/>
    <s v="PEKALONGAN"/>
    <s v="TEGAL"/>
    <s v="TEG"/>
    <s v="REG"/>
    <s v="AO"/>
    <s v="NEW SALES"/>
    <m/>
    <s v="102 | FOLLOW UP COMPLETED"/>
    <s v="RBS-Regional 3"/>
    <d v="2026-10-02T14:22:47"/>
    <d v="2026-10-06T12:42:20"/>
    <n v="69403140"/>
    <m/>
    <n v="142212128257"/>
    <s v="CV MAKMUR ABADI"/>
    <s v="ODP-TEG-FBT/001"/>
    <s v="WO065596859"/>
    <m/>
    <m/>
    <m/>
    <n v="109.1858625"/>
    <n v="-6.8979358"/>
    <s v="AMRBS;404469;REG3;ALI FATKHUDIN;085100284847;HSI 150MB;620k;PIC KEVIN 081585833988; kevin.w.sutjiadi@gmail.com"/>
    <s v="Account Manager"/>
    <m/>
    <m/>
    <m/>
    <m/>
    <m/>
    <m/>
    <m/>
    <m/>
    <s v="Management Janji"/>
    <s v="2026-10-05 08:00:00|telp :081585833988 Jam pemasangan :pagi / siang 05/10/2026 Info Tambahan : Hubungi pelanggan dulu sebelum ke lokasi terimakasih |40000802|MYDITA"/>
    <s v="FCC"/>
    <d v="2026-02-10T14:39:55"/>
    <d v="2026-10-05T08:00:00"/>
    <s v="Kendala Teknik"/>
    <s v="REVOKE"/>
    <s v="X"/>
    <s v="NO ADDON"/>
    <m/>
    <s v="Follow Up Revoke Completed, New Order ID : SC1002624189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5T08:00:00"/>
    <s v="2026-10-05 08:00:00|telp :081585833988 Jam pemasangan :pagi / siang 05/10/2026 Info Tambahan : Hubungi pelanggan dulu sebelum ke lokasi terimakasih |40000802|MYDITA"/>
    <m/>
    <m/>
    <m/>
    <e v="#NUM!"/>
    <e v="#NUM!"/>
    <x v="1"/>
    <x v="7"/>
  </r>
  <r>
    <n v="1131"/>
    <n v="1002636148"/>
    <n v="3"/>
    <x v="6"/>
    <n v="4"/>
    <s v="PEKALONGAN"/>
    <s v="TEGAL"/>
    <s v="TEG"/>
    <s v="REG"/>
    <s v="AO"/>
    <s v="NEW SALES"/>
    <m/>
    <s v="MIE - SEND SURVEY"/>
    <s v="RBS-Regional 3"/>
    <d v="2026-10-14T09:32:49"/>
    <d v="2026-10-15T14:20:07"/>
    <n v="69409825"/>
    <m/>
    <n v="142212128415"/>
    <s v="KERETA API WISATA"/>
    <s v="ODP-TEG-FCL/068"/>
    <s v="WO066482953"/>
    <m/>
    <m/>
    <m/>
    <n v="109.1427503"/>
    <n v="-6.8673133999999996"/>
    <s v="AMRBS;403095;REG3;BAYU;085100296564;PIC 085159225797;HSI 50MB;Snlg.gambir@gmail.com"/>
    <s v="Account Manager"/>
    <m/>
    <m/>
    <m/>
    <m/>
    <m/>
    <m/>
    <m/>
    <m/>
    <s v="Management Janji"/>
    <s v="2026-10-19 11:00:00|Nama : BP DESVA YUDA (SPV) No Hp : 085159225797 No Hp Alternatif :  Tanggal : 19 Oktober 2026 Interval : SIANG Note : Mohon hubungi pelanggan terlebih dahulu|40981182|MYDITA"/>
    <s v="FCC"/>
    <s v="14-10-2026 09:39:59"/>
    <d v="2026-10-19T11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9T11:00:00"/>
    <s v="2026-10-19 11:00:00|Nama : BP DESVA YUDA (SPV) No Hp : 085159225797 No Hp Alternatif :  Tanggal : 19 Oktober 2026 Interval : SIANG Note : Mohon hubungi pelanggan terlebih dahulu|40981182|MYDITA"/>
    <m/>
    <m/>
    <m/>
    <e v="#NUM!"/>
    <e v="#NUM!"/>
    <x v="1"/>
    <x v="7"/>
  </r>
  <r>
    <n v="1132"/>
    <n v="1002629774"/>
    <n v="3"/>
    <x v="6"/>
    <n v="4"/>
    <s v="PEKALONGAN"/>
    <s v="TEGAL"/>
    <s v="TEG"/>
    <s v="REG"/>
    <s v="AO"/>
    <s v="NEW SALES"/>
    <s v="1P INET"/>
    <s v="CC - HD1A - INPROGRESS UNCONTACTED"/>
    <s v="RBS-Regional 3"/>
    <d v="2026-10-09T13:56:17"/>
    <d v="2026-10-14T14:12:46"/>
    <n v="69406144"/>
    <m/>
    <m/>
    <s v="PT YONG CHENG INDONESIA"/>
    <m/>
    <s v="WO065967770"/>
    <m/>
    <m/>
    <m/>
    <n v="109.111232"/>
    <n v="-6.8514999999999997"/>
    <s v="MD|MYDB-20261007270426|DN00001/MN00377|PT YONG CHENG INDONESIA|081548917647"/>
    <s v="MYDIGIBIZPARTNER"/>
    <m/>
    <m/>
    <m/>
    <m/>
    <m/>
    <m/>
    <m/>
    <m/>
    <s v="Management Janji"/>
    <s v="2026-10-08 15:00:00 | M Janji : (JAMIS/9/OKTOBER/2026) jam Pasang : 09:00 Note : hubungi pelanggan jika ingin kelokasi"/>
    <s v="FCC"/>
    <d v="2026-09-10T14:10:27"/>
    <d v="2026-10-08T00:00:00"/>
    <m/>
    <s v="FCC"/>
    <s v="X"/>
    <s v="NO ADDON"/>
    <m/>
    <s v="UNCONTACTED : Telepon Tidak Diangkat - RNA Putri Arviyanti 40971304|MYDITA"/>
    <s v="HSI Bisnis Promo Hari Pelanggan Nasional PSB 70% - 50 Mbps"/>
    <s v="INDIBIZ"/>
    <m/>
    <m/>
    <d v="2026-10-08T15:00:00"/>
    <s v="2026-10-08 15:00:00 | M Janji : (JAMIS/9/OKTOBER/2026) jam Pasang : 09:00 Note : hubungi pelanggan jika ingin kelokasi"/>
    <m/>
    <m/>
    <m/>
    <e v="#NUM!"/>
    <e v="#NUM!"/>
    <x v="1"/>
    <x v="7"/>
  </r>
  <r>
    <n v="1133"/>
    <n v="1002633302"/>
    <n v="3"/>
    <x v="6"/>
    <n v="4"/>
    <s v="PEKALONGAN"/>
    <s v="TEGAL"/>
    <s v="TEG"/>
    <s v="REG"/>
    <s v="AO"/>
    <s v="NEW SALES"/>
    <m/>
    <s v="CANCEL COMPLETED"/>
    <s v="RBS-Regional 3"/>
    <d v="2026-10-12T15:05:32"/>
    <d v="2026-10-12T18:12:37"/>
    <n v="69408791"/>
    <m/>
    <n v="142212128404"/>
    <s v="KERETA API PARIWISATA"/>
    <s v="ODP-TEG-FS/012"/>
    <m/>
    <m/>
    <m/>
    <m/>
    <n v="109.14237850000001"/>
    <n v="-6.8674755999999997"/>
    <s v="AMRBS;403095;REG3;BAYU;085100296564;PIC 085159225797;HSI 50MB;Snlg.gambir@gmail.com"/>
    <s v="Account Manager"/>
    <m/>
    <m/>
    <m/>
    <m/>
    <m/>
    <m/>
    <m/>
    <m/>
    <m/>
    <m/>
    <m/>
    <d v="2026-12-10T15:25:51"/>
    <m/>
    <m/>
    <s v="REJECT_FCC"/>
    <s v="X"/>
    <s v="NO ADDON"/>
    <m/>
    <s v="DECLINE : Decline - Pindah Segmentasi Ghina Swanti Ariesa 40941148|MYDITA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s v="DECLINE : Decline - Pindah Segmentasi Ghina Swanti Ariesa 40941148|MYDITA"/>
    <m/>
    <m/>
    <m/>
    <m/>
    <m/>
    <e v="#NUM!"/>
    <e v="#NUM!"/>
    <x v="1"/>
    <x v="7"/>
  </r>
  <r>
    <n v="1134"/>
    <n v="1002625905"/>
    <n v="3"/>
    <x v="6"/>
    <n v="4"/>
    <s v="PEKALONGAN"/>
    <s v="TEGAL"/>
    <s v="TEG"/>
    <s v="REG"/>
    <s v="AO"/>
    <s v="NEW SALES"/>
    <s v="1P INET"/>
    <s v="98 | OSS - CANCEL COMPLETE"/>
    <s v="RBS-Regional 3"/>
    <d v="2026-10-07T11:55:41"/>
    <d v="2026-10-09T14:07:06"/>
    <n v="69405734"/>
    <m/>
    <n v="142212128320"/>
    <s v="MR J SUITES"/>
    <s v="ODP-TEG-FBP/045 FBP/D03/045.01"/>
    <s v="WO065925139"/>
    <m/>
    <m/>
    <m/>
    <n v="109.13191399999999"/>
    <n v="-6.8664100000000001"/>
    <s v="|MN02086|MYIA-039136981224/POI/C wahyu Hadhi/081776521117/mrjsuitessyariah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"/>
    <s v="FCC"/>
    <d v="2026-07-10T12:10:19"/>
    <d v="2026-10-08T08:00:00"/>
    <s v="Kendala Pelanggan"/>
    <s v="CANCEL"/>
    <s v="X"/>
    <s v="NO ADDON"/>
    <m/>
    <s v="Cancel Completed"/>
    <s v="HSI Bisnis Promo Hari Pelanggan Nasional PSB 70% - 150 Mbps"/>
    <s v="INDIBIZ"/>
    <m/>
    <m/>
    <d v="2026-10-08T08:00:00"/>
    <s v="2026-10-08 08:00:00 | Tanggal pemasangan: 08/10/2026 Jam pemasangan : pagi / siang Info Tambahan : Hubungi pelanggan dulu sebelum ke lokasi. terima kasih"/>
    <m/>
    <m/>
    <m/>
    <e v="#NUM!"/>
    <e v="#NUM!"/>
    <x v="1"/>
    <x v="7"/>
  </r>
  <r>
    <n v="1135"/>
    <n v="1002626915"/>
    <n v="3"/>
    <x v="6"/>
    <n v="4"/>
    <s v="PEKALONGAN"/>
    <s v="TEGAL"/>
    <s v="TEG"/>
    <s v="REG"/>
    <s v="AO"/>
    <s v="NEW SALES"/>
    <s v="1P INET"/>
    <s v="98 | OSS - CANCEL COMPLETE"/>
    <s v="RBS-Regional 3"/>
    <d v="2026-10-07T18:19:40"/>
    <d v="2026-10-09T13:57:12"/>
    <n v="69406144"/>
    <m/>
    <n v="142212128328"/>
    <s v="PT YONG CHENG INDONESIA"/>
    <s v="ODP-TEG-FBC/036 FBC/D04/036.01"/>
    <s v="WO065967770"/>
    <m/>
    <m/>
    <m/>
    <n v="109.110519960522"/>
    <n v="-6.8511951410548999"/>
    <s v="MD|MYDB-20261007270426|DN00001/MN00377|PT YONG CHENG INDONESIA|081548917647"/>
    <s v="MYDIGIBIZPARTNER"/>
    <m/>
    <m/>
    <m/>
    <m/>
    <m/>
    <m/>
    <m/>
    <m/>
    <s v="Management Janji"/>
    <s v="2026-10-08 15:00:00 | M Janji : (JAMIS/9/OKTOBER/2026) jam Pasang : 09:00 Note : hubungi pelanggan jika ingin kelokasi"/>
    <s v="FCC"/>
    <d v="2026-07-10T18:24:54"/>
    <d v="2026-10-08T15:00:00"/>
    <s v="Kendala Teknik"/>
    <s v="CANCEL"/>
    <s v="X"/>
    <s v="NO ADDON"/>
    <m/>
    <s v="Cancel Completed"/>
    <s v="HSI Bisnis Promo Hari Pelanggan Nasional PSB 70% - 50 Mbps"/>
    <s v="INDIBIZ"/>
    <m/>
    <m/>
    <d v="2026-10-08T15:00:00"/>
    <s v="2026-10-08 15:00:00 | M Janji : (JAMIS/9/OKTOBER/2026) jam Pasang : 09:00 Note : hubungi pelanggan jika ingin kelokasi"/>
    <m/>
    <m/>
    <m/>
    <e v="#NUM!"/>
    <e v="#NUM!"/>
    <x v="1"/>
    <x v="7"/>
  </r>
  <r>
    <n v="1136"/>
    <n v="1002635067"/>
    <n v="3"/>
    <x v="6"/>
    <n v="4"/>
    <s v="PEKALONGAN"/>
    <s v="SLAWI"/>
    <s v="ADW"/>
    <s v="REG"/>
    <s v="AO"/>
    <s v="NEW SALES"/>
    <s v="1P INET"/>
    <s v="Completed (PS)"/>
    <s v="RBS-Regional 3"/>
    <d v="2026-10-13T13:44:40"/>
    <d v="2026-10-14T12:27:11"/>
    <n v="69409425"/>
    <m/>
    <n v="146282105783"/>
    <s v="KANTOR KEPALA DESA KALIWADAS"/>
    <s v="ODP-ADW-FE/012 FE/D01/012"/>
    <s v="WO066334714"/>
    <m/>
    <m/>
    <m/>
    <n v="109.119255"/>
    <n v="-6.9285300000000003"/>
    <s v="|MN00292|MYIA-001856410675/POI/Nur Alimin/081936691482/pemdeskaliwadas12@gmail.com"/>
    <s v="MYIB_ASSISTANT"/>
    <m/>
    <m/>
    <m/>
    <m/>
    <m/>
    <m/>
    <m/>
    <m/>
    <s v="Management Janji"/>
    <s v="2026-10-14 11:00:00 | Tanggal: 14/10/2026 Jam Pasang: 08.00 - 12.00 Note: Hubungi sebelum ke lokasi, terimakasih. "/>
    <s v="FCC"/>
    <s v="13-10-2026 14:25:23"/>
    <d v="2026-10-14T11:00:00"/>
    <m/>
    <s v="PS"/>
    <s v="ADIWERNA"/>
    <s v="NO ADDON"/>
    <n v="20261014"/>
    <s v="Completed"/>
    <s v="HSI Bisnis Basic Promo Hari Pelanggan Nasional PSB 70% - 50 Mbps"/>
    <s v="INDIBIZ"/>
    <m/>
    <m/>
    <d v="2026-10-14T11:00:00"/>
    <s v="2026-10-14 11:00:00 | Tanggal: 14/10/2026 Jam Pasang: 08.00 - 12.00 Note: Hubungi sebelum ke lokasi, terimakasih. "/>
    <n v="2026"/>
    <n v="10"/>
    <n v="14"/>
    <d v="2026-10-14T00:00:00"/>
    <n v="-0.45833333333575865"/>
    <x v="0"/>
    <x v="7"/>
  </r>
  <r>
    <n v="1137"/>
    <n v="1002635826"/>
    <n v="3"/>
    <x v="6"/>
    <n v="4"/>
    <s v="PEKALONGAN"/>
    <s v="SLAWI"/>
    <s v="ADW"/>
    <s v="REG"/>
    <s v="AO"/>
    <s v="NEW SALES"/>
    <s v="1P INET"/>
    <s v="Completed (PS)"/>
    <s v="RBS-Regional 3"/>
    <d v="2026-10-13T18:19:39"/>
    <d v="2026-10-14T13:42:30"/>
    <n v="69409720"/>
    <m/>
    <n v="146282105782"/>
    <s v="SD NEGERI GEMBONG 02 KEC TALANG"/>
    <s v="ODP-ADW-FJ/062 FJ/D03/062.01"/>
    <s v="WO066362800"/>
    <m/>
    <m/>
    <m/>
    <n v="109.142664"/>
    <n v="-6.9336770000000003"/>
    <s v="|MN00292|MYIA-070714882811/POI/Abdul Ghopur/081519359069/sdnegerigembong@gmail.com"/>
    <s v="MYIB_ASSISTANT"/>
    <m/>
    <m/>
    <m/>
    <m/>
    <m/>
    <m/>
    <m/>
    <m/>
    <s v="Management Janji"/>
    <s v="2026-10-14 15:00:00 | Nama Pic : bp Abdul Ghopur No Hp Pic : 081519359069 No alt : - Jam Pemasangan : siang  Tanggal Pemasangan : 14 Oktober 2026"/>
    <s v="FCC"/>
    <s v="13-10-2026 18:25:05"/>
    <d v="2026-10-14T15:00:00"/>
    <m/>
    <s v="PS"/>
    <s v="ADIWERNA"/>
    <s v="NO ADDON"/>
    <n v="20261014"/>
    <s v="Completed"/>
    <s v="HSI Bisnis Basic Promo Hari Pelanggan Nasional PSB 70% - 50 Mbps"/>
    <s v="INDIBIZ"/>
    <m/>
    <m/>
    <d v="2026-10-14T15:00:00"/>
    <s v="2026-10-14 15:00:00 | Nama Pic : bp Abdul Ghopur No Hp Pic : 081519359069 No alt : - Jam Pemasangan : siang  Tanggal Pemasangan : 14 Oktober 2026"/>
    <n v="2026"/>
    <n v="10"/>
    <n v="14"/>
    <d v="2026-10-14T00:00:00"/>
    <n v="-0.625"/>
    <x v="0"/>
    <x v="7"/>
  </r>
  <r>
    <n v="1138"/>
    <n v="1002636280"/>
    <n v="3"/>
    <x v="6"/>
    <n v="4"/>
    <s v="PEKALONGAN"/>
    <s v="SLAWI"/>
    <s v="ADW"/>
    <s v="REG"/>
    <s v="AO"/>
    <s v="NEW SALES"/>
    <s v="1P INET"/>
    <s v="Completed (PS)"/>
    <s v="RBS-Regional 3"/>
    <d v="2026-10-14T10:14:40"/>
    <d v="2026-10-15T12:34:43"/>
    <n v="69409903"/>
    <m/>
    <n v="146282105784"/>
    <s v="SDN GUMALAR 02 ADIWERNA"/>
    <s v="ODP-ADW-FL/031 FL/D01/031.01"/>
    <s v="WO066384528"/>
    <m/>
    <m/>
    <m/>
    <n v="109.1036276"/>
    <n v="-6.9255718999999996"/>
    <s v="|MN00292|MYIA-099055820531/POI/Feri Aniah Gusnawati/0895360836780/aniahferi88@gmail.com"/>
    <s v="MYIB_ASSISTANT"/>
    <m/>
    <m/>
    <m/>
    <m/>
    <m/>
    <m/>
    <m/>
    <m/>
    <s v="Management Janji"/>
    <s v="2026-10-15 08:00:00 | Jam pemasangan : 12.00 Info Tambahan : Hubungi pelanggan dulu sebelum ke lokasi terimakasih  "/>
    <s v="FCC"/>
    <s v="14-10-2026 10:25:05"/>
    <d v="2026-10-15T08:00:00"/>
    <m/>
    <s v="PS"/>
    <s v="ADIWERNA"/>
    <s v="NO ADDON"/>
    <n v="20261015"/>
    <s v="Completed"/>
    <s v="HSI Bisnis Promo Hari Pelanggan Nasional PSB 70% - 50 Mbps"/>
    <s v="INDIBIZ"/>
    <m/>
    <m/>
    <d v="2026-10-15T08:00:00"/>
    <s v="2026-10-15 08:00:00 | Jam pemasangan : 12.00 Info Tambahan : Hubungi pelanggan dulu sebelum ke lokasi terimakasih  "/>
    <n v="2026"/>
    <n v="10"/>
    <n v="15"/>
    <d v="2026-10-15T00:00:00"/>
    <n v="-0.33333333333575865"/>
    <x v="0"/>
    <x v="7"/>
  </r>
  <r>
    <n v="1139"/>
    <n v="1002621459"/>
    <n v="3"/>
    <x v="6"/>
    <n v="4"/>
    <s v="PEKALONGAN"/>
    <s v="SLAWI"/>
    <s v="BLU"/>
    <s v="REG"/>
    <s v="AO"/>
    <s v="NEW SALES"/>
    <s v="1P INET"/>
    <s v="Completed (PS)"/>
    <s v="RBS-Regional 3"/>
    <d v="2026-10-04T15:28:34"/>
    <d v="2026-10-05T12:51:15"/>
    <n v="69403954"/>
    <m/>
    <n v="142206131459"/>
    <s v="TOKO EMAS H AMINAH DJAMALI"/>
    <s v="ODP-BLU-FA/057"/>
    <s v="WO065714808"/>
    <m/>
    <m/>
    <m/>
    <n v="109.025111"/>
    <n v="-7.0946629999999997"/>
    <s v="|MN01881|MYIA-005380638838/POI/agunh suprayogi/081542845483/suprayogiagung003@gmail.com"/>
    <s v="MYIB_ASSISTANT"/>
    <m/>
    <m/>
    <m/>
    <m/>
    <m/>
    <m/>
    <m/>
    <m/>
    <s v="Management Janji"/>
    <s v="2026-10-05 15:00:00 | Nama : BP AGUNG SUPRAYOGI  No Hp : 081542845483 No Alt :  Tgl Pemasangan : 05 Oktober 2026 Interval : PAGI  Note : Hubungi pelanggan terlebih dahulu"/>
    <s v="FCC"/>
    <d v="2026-04-10T15:40:05"/>
    <d v="2026-10-05T15:00:00"/>
    <m/>
    <s v="PS"/>
    <s v="X"/>
    <s v="NO ADDON"/>
    <n v="20261005"/>
    <s v="Completed"/>
    <s v="HSI Bisnis Basic Promo Hari Pelanggan Nasional PSB 70% - 100 Mbps"/>
    <s v="INDIBIZ"/>
    <m/>
    <m/>
    <d v="2026-10-05T15:00:00"/>
    <s v="2026-10-05 15:00:00 | Nama : BP AGUNG SUPRAYOGI  No Hp : 081542845483 No Alt :  Tgl Pemasangan : 05 Oktober 2026 Interval : PAGI  Note : Hubungi pelanggan terlebih dahulu"/>
    <n v="2026"/>
    <n v="10"/>
    <n v="5"/>
    <d v="2026-10-05T00:00:00"/>
    <n v="-0.625"/>
    <x v="0"/>
    <x v="7"/>
  </r>
  <r>
    <n v="1140"/>
    <n v="1002622376"/>
    <n v="3"/>
    <x v="6"/>
    <n v="4"/>
    <s v="PEKALONGAN"/>
    <s v="SLAWI"/>
    <s v="BLU"/>
    <s v="REG"/>
    <s v="AO"/>
    <s v="NEW SALES"/>
    <m/>
    <s v="Completed (PS)"/>
    <s v="RBS-Regional 3"/>
    <d v="2026-10-05T13:07:53"/>
    <d v="2026-10-05T14:35:59"/>
    <n v="69402401"/>
    <m/>
    <n v="142206131460"/>
    <s v="JNE CABANG BOJONG"/>
    <s v="ODP-BLU-FJ/026"/>
    <s v="WO065769913"/>
    <m/>
    <m/>
    <m/>
    <n v="109.150226"/>
    <n v="-7.1547739999999997"/>
    <s v="|MN00292|MYIA-045855053348/POI/Fathul Mu&amp; 39;in/087725785507/muinfathul399@gmail.com"/>
    <s v="Sales Profesional"/>
    <m/>
    <m/>
    <m/>
    <m/>
    <m/>
    <m/>
    <m/>
    <m/>
    <s v="Management Janji"/>
    <s v="2026-10-02 11:00:00 | Nama PIC : bapak fathul  No HP :  087725785507  Alt :   M Janji : (JUMAT/2/oktober/2026)  jam Pasang : 09:00  Note : hubungi pelanggan jika ingin kelokasi"/>
    <s v="FCC"/>
    <d v="2026-05-10T13:40:15"/>
    <m/>
    <m/>
    <s v="PS"/>
    <s v="X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2 11:00:00 | Nama PIC : bapak fathul  No HP :  087725785507  Alt :   M Janji : (JUMAT/2/oktober/2026)  jam Pasang : 09:00  Note : hubungi pelanggan jika ingin kelokasi"/>
    <n v="2026"/>
    <n v="10"/>
    <n v="5"/>
    <d v="2026-10-05T00:00:00"/>
    <n v="-0.29166666666424135"/>
    <x v="0"/>
    <x v="7"/>
  </r>
  <r>
    <n v="1141"/>
    <n v="1002622928"/>
    <n v="3"/>
    <x v="6"/>
    <n v="4"/>
    <s v="PEKALONGAN"/>
    <s v="SLAWI"/>
    <s v="BLU"/>
    <s v="REG"/>
    <s v="AO"/>
    <s v="NEW SALES"/>
    <m/>
    <s v="Completed (PS)"/>
    <s v="RBS-Regional 3"/>
    <d v="2026-10-05T15:43:20"/>
    <d v="2026-10-05T17:46:25"/>
    <n v="69402809"/>
    <m/>
    <n v="142206131461"/>
    <s v="TOKO ADI"/>
    <s v="ODP-BLU-FC/117"/>
    <s v="WO065793295"/>
    <m/>
    <m/>
    <m/>
    <n v="109.114581044543"/>
    <n v="-7.0474209618124197"/>
    <s v="MD|MYDB-20261001270138|DN00001/MN00377|TOKO ADI|083190715468"/>
    <s v="MYDIGIBIZPARTNER"/>
    <m/>
    <m/>
    <m/>
    <m/>
    <m/>
    <m/>
    <m/>
    <m/>
    <s v="Management Janji"/>
    <s v="2026-10-03 08:00:00 | Nama : BAPA ANGGER  No HP : 083190715468  No Alternatif :  M Janji : 03/10/2026  Jam Pasang : Pagi  NoteÃ‚Â :  Hubungi terlebih dahulu sebelum ke lokasi  "/>
    <s v="FCC"/>
    <d v="2026-05-10T16:25:46"/>
    <m/>
    <m/>
    <s v="PS"/>
    <s v="X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3 08:00:00 | Nama : BAPA ANGGER  No HP : 083190715468  No Alternatif :  M Janji : 03/10/2026  Jam Pasang : Pagi  NoteÃ‚Â :  Hubungi terlebih dahulu sebelum ke lokasi  "/>
    <n v="2026"/>
    <n v="10"/>
    <n v="5"/>
    <d v="2026-10-05T00:00:00"/>
    <n v="-0.29166666666424135"/>
    <x v="0"/>
    <x v="7"/>
  </r>
  <r>
    <n v="1142"/>
    <n v="1002626857"/>
    <n v="3"/>
    <x v="6"/>
    <n v="4"/>
    <s v="PEKALONGAN"/>
    <s v="SLAWI"/>
    <s v="BLU"/>
    <s v="REG"/>
    <s v="AO"/>
    <s v="NEW SALES"/>
    <s v="1P INET"/>
    <s v="Completed (PS)"/>
    <s v="RBS-Regional 3"/>
    <d v="2026-10-07T17:08:34"/>
    <d v="2026-10-08T15:49:07"/>
    <n v="69406126"/>
    <m/>
    <n v="142206131464"/>
    <s v="SD NEGERI SRENGSENG 01 KEC PAGERBARANG"/>
    <s v="ODP-BLU-FAA/005 FAA/D02/005.01"/>
    <s v="WO065962724"/>
    <m/>
    <m/>
    <m/>
    <n v="109.030790962278"/>
    <n v="-7.0439620733419197"/>
    <s v="MD|MYDB-20261007270436|DN00001/MN00377|SD NEGERI SRENGSENG 01 KEC PAGERBARANG|082314860494"/>
    <s v="MYDIGIBIZPARTNER"/>
    <m/>
    <m/>
    <m/>
    <m/>
    <m/>
    <m/>
    <m/>
    <m/>
    <s v="Management Janji"/>
    <s v="2026-10-08 15:00:00 | M Janji : (Kamis/8/OKTOBER/2026) jam Pasang : 09:00 Note : hubungi pelanggan jika ingin kelokasi"/>
    <s v="FCC"/>
    <d v="2026-07-10T17:40:11"/>
    <d v="2026-10-08T15:00:00"/>
    <m/>
    <s v="PS"/>
    <s v="X"/>
    <s v="NO ADDON"/>
    <n v="20261008"/>
    <s v="Completed"/>
    <s v="HSI Bisnis Basic Promo Hari Pelanggan Nasional PSB 70% - 50 Mbps"/>
    <s v="INDIBIZ"/>
    <m/>
    <m/>
    <d v="2026-10-08T15:00:00"/>
    <s v="2026-10-08 15:00:00 | M Janji : (Kamis/8/OKTOBER/2026) jam Pasang : 09:00 Note : hubungi pelanggan jika ingin kelokasi"/>
    <n v="2026"/>
    <n v="10"/>
    <n v="8"/>
    <d v="2026-10-08T00:00:00"/>
    <n v="-0.625"/>
    <x v="0"/>
    <x v="7"/>
  </r>
  <r>
    <n v="1143"/>
    <n v="1002627625"/>
    <n v="3"/>
    <x v="6"/>
    <n v="4"/>
    <s v="PEKALONGAN"/>
    <s v="SLAWI"/>
    <s v="BLU"/>
    <s v="REG"/>
    <s v="AO"/>
    <s v="NEW SALES"/>
    <m/>
    <s v="Completed (PS)"/>
    <s v="RBS-Regional 3"/>
    <d v="2026-10-08T13:02:31"/>
    <d v="2026-10-08T19:34:26"/>
    <n v="69404805"/>
    <m/>
    <n v="142206131467"/>
    <s v="Cv berkah nasa"/>
    <s v="ODP-BLU-FS/019"/>
    <s v="WO066010332"/>
    <m/>
    <m/>
    <m/>
    <n v="108.977649"/>
    <n v="-7.0930669999999996"/>
    <s v="|MN00377|MYIA-078846290093/POI/ISROHU NAZA/083861403103/isrohunaza03@gmail.com"/>
    <s v="Sales Profesional"/>
    <m/>
    <m/>
    <m/>
    <m/>
    <m/>
    <m/>
    <m/>
    <m/>
    <s v="Management Janji"/>
    <s v="2026-10-07 08:00:00 | Waktu pemasangan: 06 oktober 2026  Jam pemasangan : 08.00 - 12.00  Mohon hubungi pelanggan sebelum ke lokasi   Terima kasih  "/>
    <s v="FCC"/>
    <d v="2026-08-10T13:40:32"/>
    <m/>
    <m/>
    <s v="PS"/>
    <s v="X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7 08:00:00 | Waktu pemasangan: 06 oktober 2026  Jam pemasangan : 08.00 - 12.00  Mohon hubungi pelanggan sebelum ke lokasi   Terima kasih  "/>
    <n v="2026"/>
    <n v="10"/>
    <n v="8"/>
    <d v="2026-10-08T00:00:00"/>
    <n v="-0.29166666666424135"/>
    <x v="0"/>
    <x v="7"/>
  </r>
  <r>
    <n v="1144"/>
    <n v="1002627083"/>
    <n v="3"/>
    <x v="6"/>
    <n v="4"/>
    <s v="PEKALONGAN"/>
    <s v="SLAWI"/>
    <s v="BLU"/>
    <s v="REG"/>
    <s v="AO"/>
    <s v="NEW SALES"/>
    <s v="1P INET"/>
    <s v="Completed (PS)"/>
    <s v="RBS-Regional 3"/>
    <d v="2026-10-08T08:41:35"/>
    <d v="2026-10-08T15:22:03"/>
    <n v="69406218"/>
    <m/>
    <n v="142206131469"/>
    <s v="SD NEGERI KARANGDAWA 01"/>
    <s v="ODP-BLU-FY/002"/>
    <s v="WO065983190"/>
    <m/>
    <m/>
    <m/>
    <n v="109.03451789170499"/>
    <n v="-7.0716829434104502"/>
    <s v="MD|MYDB-20261007270437|DN00001/MN00377|SD NEGERI KARANGDAWA 01|083113510368"/>
    <s v="MYDIGIBIZPARTNER"/>
    <m/>
    <m/>
    <m/>
    <m/>
    <m/>
    <m/>
    <m/>
    <m/>
    <s v="Management Janji"/>
    <s v="2026-10-10 08:00:00 | Tanggal: 10/10/2026 Jam Pasang: 08.00 - 12.00 Note: Hubungi sebelum ke lokasi, terimakasih. "/>
    <s v="FCC"/>
    <d v="2026-08-10T08:55:26"/>
    <d v="2026-10-10T08:00:00"/>
    <m/>
    <s v="PS"/>
    <s v="X"/>
    <s v="NO ADDON"/>
    <n v="20261008"/>
    <s v="Completed"/>
    <s v="HSI Bisnis Basic Promo Hari Pelanggan Nasional PSB 70% - 50 Mbps"/>
    <s v="INDIBIZ"/>
    <m/>
    <m/>
    <d v="2026-10-10T08:00:00"/>
    <s v="2026-10-10 08:00:00 | Tanggal: 10/10/2026 Jam Pasang: 08.00 - 12.00 Note: Hubungi sebelum ke lokasi, terimakasih. "/>
    <n v="2026"/>
    <n v="10"/>
    <n v="8"/>
    <d v="2026-10-08T00:00:00"/>
    <n v="-2.3333333333357587"/>
    <x v="0"/>
    <x v="7"/>
  </r>
  <r>
    <n v="1145"/>
    <n v="1002618011"/>
    <n v="3"/>
    <x v="6"/>
    <n v="4"/>
    <s v="PEKALONGAN"/>
    <s v="SLAWI"/>
    <s v="BLU"/>
    <s v="REG"/>
    <s v="AO"/>
    <s v="NEW SALES"/>
    <s v="1P INET"/>
    <s v="102 | FOLLOW UP COMPLETED"/>
    <s v="RBS-Regional 3"/>
    <d v="2026-10-01T14:04:34"/>
    <d v="2026-10-05T13:07:52"/>
    <n v="69402401"/>
    <m/>
    <n v="142206131448"/>
    <s v="JNE CABANG BOJONG"/>
    <s v="ODP-BLU-FE/052 FE/D03/052.01"/>
    <s v="WO065496027"/>
    <m/>
    <m/>
    <m/>
    <n v="109.150515"/>
    <n v="-7.1563602999999896"/>
    <s v="|MN00292|MYIA-045855053348/POI/Fathul Mu&amp; 39;in/087725785507/muinfathul399@gmail.com"/>
    <s v="MYIB_ASSISTANT"/>
    <m/>
    <m/>
    <m/>
    <m/>
    <m/>
    <m/>
    <m/>
    <m/>
    <s v="Management Janji"/>
    <s v="2026-10-02 11:00:00 | Nama PIC : bapak fathul No HP : 087725785507 Alt :  M Janji : (JUMAT/2/oktober/2026) jam Pasang : 09:00 Note : hubungi pelanggan jika ingin kelokasi"/>
    <s v="FCC"/>
    <d v="2026-01-10T14:10:17"/>
    <d v="2026-10-02T11:00:00"/>
    <m/>
    <s v="REVOKE"/>
    <s v="X"/>
    <s v="NO ADDON"/>
    <m/>
    <s v="Follow Up Revoke Completed, New Order ID : SC1002622376"/>
    <s v="HSI Bisnis Basic Promo Hari Pelanggan Nasional PSB 70% - 50 Mbps"/>
    <s v="INDIBIZ"/>
    <m/>
    <m/>
    <d v="2026-10-02T11:00:00"/>
    <s v="2026-10-02 11:00:00 | Nama PIC : bapak fathul No HP : 087725785507 Alt :  M Janji : (JUMAT/2/oktober/2026) jam Pasang : 09:00 Note : hubungi pelanggan jika ingin kelokasi"/>
    <m/>
    <m/>
    <m/>
    <e v="#NUM!"/>
    <e v="#NUM!"/>
    <x v="1"/>
    <x v="7"/>
  </r>
  <r>
    <n v="1146"/>
    <n v="1002619152"/>
    <n v="3"/>
    <x v="6"/>
    <n v="4"/>
    <s v="PEKALONGAN"/>
    <s v="SLAWI"/>
    <s v="BLU"/>
    <s v="REG"/>
    <s v="AO"/>
    <s v="NEW SALES"/>
    <s v="1P INET"/>
    <s v="102 | FOLLOW UP COMPLETED"/>
    <s v="RBS-Regional 3"/>
    <d v="2026-10-02T09:35:35"/>
    <d v="2026-10-05T15:43:19"/>
    <n v="69402809"/>
    <m/>
    <n v="142206131450"/>
    <s v="TOKO ADI"/>
    <s v="ODP-BLU-FC/117 FC/D02/117.01"/>
    <s v="WO065548010"/>
    <m/>
    <m/>
    <m/>
    <n v="109.114648886024"/>
    <n v="-7.0479969286918296"/>
    <s v="MD|MYDB-20261001270138|DN00001/MN00377|TOKO ADI|083190715468"/>
    <s v="MYDIGIBIZPARTNER"/>
    <m/>
    <m/>
    <m/>
    <m/>
    <m/>
    <m/>
    <m/>
    <m/>
    <s v="Management Janji"/>
    <s v="2026-10-03 08:00:00 | Nama : BAPA ANGGER No HP : 083190715468 No Alternatif : M Janji : 03/10/2026 Jam Pasang : Pagi NoteÃ‚Â :  Hubungi terlebih dahulu sebelum ke lokasi "/>
    <s v="FCC"/>
    <d v="2026-02-10T09:40:29"/>
    <d v="2026-10-03T08:00:00"/>
    <s v="Kendala Pelanggan"/>
    <s v="REVOKE"/>
    <s v="X"/>
    <s v="NO ADDON"/>
    <m/>
    <s v="Follow Up Revoke Completed, New Order ID : SC1002622928"/>
    <s v="HSI Bisnis Promo Hari Pelanggan Nasional PSB 70% - 200 Mbps"/>
    <s v="INDIBIZ"/>
    <m/>
    <m/>
    <d v="2026-10-03T08:00:00"/>
    <s v="2026-10-03 08:00:00 | Nama : BAPA ANGGER No HP : 083190715468 No Alternatif : M Janji : 03/10/2026 Jam Pasang : Pagi NoteÃ‚Â :  Hubungi terlebih dahulu sebelum ke lokasi "/>
    <m/>
    <m/>
    <m/>
    <e v="#NUM!"/>
    <e v="#NUM!"/>
    <x v="1"/>
    <x v="7"/>
  </r>
  <r>
    <n v="1147"/>
    <n v="1002623785"/>
    <n v="3"/>
    <x v="6"/>
    <n v="4"/>
    <s v="PEKALONGAN"/>
    <s v="SLAWI"/>
    <s v="BLU"/>
    <s v="REG"/>
    <s v="AO"/>
    <s v="NEW SALES"/>
    <s v="1P INET"/>
    <s v="102 | FOLLOW UP COMPLETED"/>
    <s v="RBS-Regional 3"/>
    <d v="2026-10-06T10:19:40"/>
    <d v="2026-10-08T13:02:31"/>
    <n v="69404805"/>
    <m/>
    <n v="142206131463"/>
    <s v="Cv berkah nasa"/>
    <s v="ODP-BLU-FS/019 FS/D04/019.01"/>
    <s v="WO065834008"/>
    <m/>
    <m/>
    <m/>
    <n v="108.97767399999999"/>
    <n v="-7.09239"/>
    <s v="|MN00377|MYIA-078846290093/POI/ISROHU NAZA/083861403103/isrohunaza03@gmail.com"/>
    <s v="MYIB_ASSISTANT"/>
    <m/>
    <m/>
    <m/>
    <m/>
    <m/>
    <m/>
    <m/>
    <m/>
    <s v="Management Janji"/>
    <s v="2026-10-07 08:00:00 | Waktu pemasangan: 06 oktober 2026 Jam pemasangan : 08.00 - 12.00 Mohon hubungi pelanggan sebelum ke lokasi  Terima kasih "/>
    <s v="FCC"/>
    <d v="2026-06-10T10:24:53"/>
    <d v="2026-10-07T08:00:00"/>
    <m/>
    <s v="REVOKE"/>
    <s v="X"/>
    <s v="NO ADDON"/>
    <m/>
    <s v="Follow Up Revoke Completed, New Order ID : SC1002627625"/>
    <s v="HSI Bisnis Promo Hari Pelanggan Nasional PSB 70% - 200 Mbps"/>
    <s v="INDIBIZ"/>
    <m/>
    <m/>
    <d v="2026-10-07T08:00:00"/>
    <s v="2026-10-07 08:00:00 | Waktu pemasangan: 06 oktober 2026 Jam pemasangan : 08.00 - 12.00 Mohon hubungi pelanggan sebelum ke lokasi  Terima kasih "/>
    <m/>
    <m/>
    <m/>
    <e v="#NUM!"/>
    <e v="#NUM!"/>
    <x v="1"/>
    <x v="7"/>
  </r>
  <r>
    <n v="1148"/>
    <n v="1002631021"/>
    <n v="3"/>
    <x v="6"/>
    <n v="4"/>
    <s v="PEKALONGAN"/>
    <s v="SLAWI"/>
    <s v="SLW"/>
    <s v="REG"/>
    <s v="AO"/>
    <s v="NEW SALES"/>
    <s v="1P INET"/>
    <s v="Completed (PS)"/>
    <s v="RBS-Regional 3"/>
    <d v="2026-10-10T14:59:34"/>
    <d v="2026-10-12T12:22:59"/>
    <n v="69407975"/>
    <m/>
    <n v="142283120051"/>
    <s v="SDN DUKUHWARU 04"/>
    <s v="ODP-SLW-FAC/022 FAC/D04/022.01"/>
    <s v="WO066163231"/>
    <m/>
    <m/>
    <m/>
    <n v="109.1028847"/>
    <n v="-6.9646784999999998"/>
    <s v="|MC50013|MYIA-007291340591/POI/Abdillah Rizqi Rabbani/085869463022/omchu16@gmail.com"/>
    <s v="MYIB_ASSISTANT"/>
    <m/>
    <m/>
    <m/>
    <m/>
    <m/>
    <m/>
    <m/>
    <m/>
    <s v="Management Janji"/>
    <s v="2026-10-11 11:00:00 | Nama : BP ABDILLAH RIZQI RABBANI No Hp : 085869463022 No Hp Alternatif :  Tanggal : 12 Oktober 2026 Interval : PAGI  Note : Mohon hubungi pelanggan terlebih dahulu "/>
    <s v="FCC"/>
    <d v="2026-10-10T15:25:04"/>
    <d v="2026-10-11T11:00:00"/>
    <m/>
    <s v="PS"/>
    <s v="X"/>
    <s v="NO ADDON"/>
    <n v="20261012"/>
    <s v="Completed"/>
    <s v="HSI Bisnis Promo Hari Pelanggan Nasional PSB 70% - 75 Mbps"/>
    <s v="INDIBIZ"/>
    <m/>
    <m/>
    <d v="2026-10-11T11:00:00"/>
    <s v="2026-10-11 11:00:00 | Nama : BP ABDILLAH RIZQI RABBANI No Hp : 085869463022 No Hp Alternatif :  Tanggal : 12 Oktober 2026 Interval : PAGI  Note : Mohon hubungi pelanggan terlebih dahulu "/>
    <n v="2026"/>
    <n v="10"/>
    <n v="12"/>
    <d v="2026-10-12T00:00:00"/>
    <n v="0.54166666666424135"/>
    <x v="0"/>
    <x v="7"/>
  </r>
  <r>
    <n v="1149"/>
    <n v="1002638718"/>
    <n v="3"/>
    <x v="6"/>
    <n v="4"/>
    <s v="PEKALONGAN"/>
    <s v="SLAWI"/>
    <s v="SLW"/>
    <s v="REG"/>
    <s v="AO"/>
    <s v="NEW SALES"/>
    <s v="1P INET"/>
    <s v="MIE - SEND SURVEY"/>
    <s v="RBS-Regional 3"/>
    <d v="2026-10-15T14:29:40"/>
    <d v="2026-10-15T14:32:06"/>
    <n v="69410910"/>
    <m/>
    <n v="142283120073"/>
    <s v="Yayasan pandawa berdikari jaya"/>
    <s v="ODP-SLW-FT/077"/>
    <s v="WO066484136"/>
    <m/>
    <m/>
    <m/>
    <n v="109.134104959666"/>
    <n v="-7.0182471154907402"/>
    <s v="MD|MYDB-20261015270821|DN00001/MN00377|Yayasan pandawa berdikari jaya|085733099788"/>
    <s v="MYDIGIBIZPARTNER"/>
    <m/>
    <m/>
    <m/>
    <m/>
    <m/>
    <m/>
    <m/>
    <m/>
    <s v="Management Janji"/>
    <s v="2026-10-16 11:00:00 | Jam Pemasangan : 08:00 - 12.00 Tanggal Pemasangan : JUMAT 16 OKTOBER 2026 Info Tambahan : Hubungi pelanggan sebelum datang ke lokasi "/>
    <s v="FCC"/>
    <s v="15-10-2026 14:40:16"/>
    <d v="2026-10-16T11:00:00"/>
    <m/>
    <s v="SURVEY_NEW_MANJA"/>
    <s v="X"/>
    <s v="NO ADDON"/>
    <m/>
    <s v="MIE - SEND SURVEY"/>
    <s v="HSI Bisnis Promo Hari Pelanggan Nasional PSB 70% - 50 Mbps"/>
    <s v="INDIBIZ"/>
    <m/>
    <m/>
    <d v="2026-10-16T11:00:00"/>
    <s v="2026-10-16 11:00:00 | Jam Pemasangan : 08:00 - 12.00 Tanggal Pemasangan : JUMAT 16 OKTOBER 2026 Info Tambahan : Hubungi pelanggan sebelum datang ke lokasi "/>
    <m/>
    <m/>
    <m/>
    <e v="#NUM!"/>
    <e v="#NUM!"/>
    <x v="1"/>
    <x v="7"/>
  </r>
  <r>
    <n v="1150"/>
    <n v="1002631693"/>
    <n v="3"/>
    <x v="3"/>
    <n v="5"/>
    <s v="SBY UTARA"/>
    <s v="TANDES"/>
    <s v="BBE"/>
    <s v="REG"/>
    <s v="AO"/>
    <s v="NEW SALES"/>
    <s v="1P INET"/>
    <s v="Completed (PS)"/>
    <s v="RBS-Regional 3"/>
    <d v="2026-10-11T15:47:34"/>
    <d v="2026-10-12T08:17:52"/>
    <n v="69408232"/>
    <m/>
    <n v="152417234498"/>
    <s v="TOKO FATAHILLAH"/>
    <s v="ODP-BBE-FC/01 FC/D01/05.01"/>
    <s v="WO066210220"/>
    <m/>
    <m/>
    <m/>
    <n v="112.6033829"/>
    <n v="-7.3595712999999998"/>
    <s v="|MN00086|MYIA-013473522080/POI/FATAHILLAH /082264809331/maskaboll087@gmail.com"/>
    <s v="MYIB_ASSISTANT"/>
    <m/>
    <m/>
    <m/>
    <m/>
    <m/>
    <m/>
    <m/>
    <m/>
    <s v="Management Janji"/>
    <s v="2026-10-12 15:00:00 | Jam Pemasangan : 08:00 - 12.00 Tanggal Pemasangan : MINGGU 12 OKTOBER 2026 Info Tambahan : Hubungi pelanggan sebelum datang ke lokasi"/>
    <s v="FCC"/>
    <d v="2026-11-10T15:55:33"/>
    <d v="2026-10-12T15:00:00"/>
    <m/>
    <s v="PS"/>
    <s v="BAMBE"/>
    <s v="NO ADDON"/>
    <n v="20261012"/>
    <s v="Completed"/>
    <s v="HSI Bisnis Basic Promo Hari Pelanggan Nasional PSB 70% - 150 Mbps"/>
    <s v="INDIBIZ"/>
    <m/>
    <m/>
    <d v="2026-10-12T15:00:00"/>
    <s v="2026-10-12 15:00:00 | Jam Pemasangan : 08:00 - 12.00 Tanggal Pemasangan : MINGGU 12 OKTOBER 2026 Info Tambahan : Hubungi pelanggan sebelum datang ke lokasi"/>
    <n v="2026"/>
    <n v="10"/>
    <n v="12"/>
    <d v="2026-10-12T00:00:00"/>
    <n v="-0.625"/>
    <x v="0"/>
    <x v="13"/>
  </r>
  <r>
    <n v="1151"/>
    <n v="1002632552"/>
    <n v="3"/>
    <x v="3"/>
    <n v="5"/>
    <s v="SBY UTARA"/>
    <s v="TANDES"/>
    <s v="BBE"/>
    <s v="REG"/>
    <s v="AO"/>
    <s v="NEW SALES"/>
    <m/>
    <s v="Completed (PS)"/>
    <s v="RBS-Regional 3"/>
    <d v="2026-10-12T11:14:09"/>
    <d v="2026-10-12T12:18:47"/>
    <n v="69407679"/>
    <m/>
    <n v="152417234238"/>
    <s v="WARKOP TRETAN DRIYOREJO"/>
    <s v="ODP-BBE-FAX/25"/>
    <s v="WO066243022"/>
    <m/>
    <m/>
    <m/>
    <n v="112.629271741911"/>
    <n v="-7.3458356395663396"/>
    <s v="|MN02620|MYIA-097740351882/POI/M SYAIFUDDIN/081336471777/kingofpum@gmail.com"/>
    <s v="Sales Force DBS"/>
    <m/>
    <m/>
    <m/>
    <m/>
    <m/>
    <m/>
    <m/>
    <m/>
    <s v="Management Janji"/>
    <s v="2026-10-11 08:00:00 | Tanggal pemasangan : 11 OKTOBER 2026  Jam pemasangan : pagi/siang  Info Tambahan : Hubungi pelanggan dulu sebelum ke lokasi  terima kasih"/>
    <s v="FCC"/>
    <d v="2026-12-10T11:40:30"/>
    <m/>
    <m/>
    <s v="PS"/>
    <s v="BAMBE"/>
    <s v="NETMONK"/>
    <n v="20261012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10-12T07:00:00"/>
    <s v="2026-10-11 08:00:00 | Tanggal pemasangan : 11 OKTOBER 2026  Jam pemasangan : pagi/siang  Info Tambahan : Hubungi pelanggan dulu sebelum ke lokasi  terima kasih"/>
    <n v="2026"/>
    <n v="10"/>
    <n v="12"/>
    <d v="2026-10-12T00:00:00"/>
    <n v="-0.29166666666424135"/>
    <x v="0"/>
    <x v="13"/>
  </r>
  <r>
    <n v="1152"/>
    <n v="1002630592"/>
    <n v="3"/>
    <x v="3"/>
    <n v="5"/>
    <s v="SBY UTARA"/>
    <s v="TANDES"/>
    <s v="BBE"/>
    <s v="REG"/>
    <s v="AO"/>
    <s v="NEW SALES"/>
    <s v="1P INET"/>
    <s v="102 | FOLLOW UP COMPLETED"/>
    <s v="RBS-Regional 3"/>
    <d v="2026-10-10T07:17:35"/>
    <d v="2026-10-12T11:14:08"/>
    <n v="69407679"/>
    <m/>
    <n v="152417234488"/>
    <s v="WARKOP TRETAN DRIYOREJO"/>
    <s v="ODP-BBE-FAY/04 FAY/D01/04.01"/>
    <s v="WO066129888"/>
    <m/>
    <m/>
    <m/>
    <n v="112.62929699999999"/>
    <n v="-7.3454490000000003"/>
    <s v="|MN02620|MYIA-097740351882/POI/M SYAIFUDDIN/081336471777/kingofpum@gmail.com"/>
    <s v="MYIB_ASSISTANT"/>
    <m/>
    <m/>
    <m/>
    <m/>
    <m/>
    <m/>
    <m/>
    <m/>
    <s v="Management Janji"/>
    <s v="2026-10-11 08:00:00 | Tanggal pemasangan : 11 OKTOBER 2026 Jam pemasangan : pagi/siang Info Tambahan : Hubungi pelanggan dulu sebelum ke lokasi terima kasih"/>
    <s v="FCC"/>
    <d v="2026-10-10T07:40:22"/>
    <d v="2026-10-11T08:00:00"/>
    <s v="Kendala Pelanggan"/>
    <s v="REVOKE"/>
    <s v="BAMBE"/>
    <s v="NETMONK"/>
    <m/>
    <s v="Follow Up Revoke Completed, New Order ID : SC1002632552"/>
    <s v="HSI Bisnis Bundling Netmonk PSB 70% Promo - 300 Mbps"/>
    <s v="INDIBIZ"/>
    <m/>
    <m/>
    <d v="2026-10-11T08:00:00"/>
    <s v="2026-10-11 08:00:00 | Tanggal pemasangan : 11 OKTOBER 2026 Jam pemasangan : pagi/siang Info Tambahan : Hubungi pelanggan dulu sebelum ke lokasi terima kasih"/>
    <m/>
    <m/>
    <m/>
    <e v="#NUM!"/>
    <e v="#NUM!"/>
    <x v="1"/>
    <x v="13"/>
  </r>
  <r>
    <n v="1153"/>
    <n v="1002624054"/>
    <n v="3"/>
    <x v="3"/>
    <n v="5"/>
    <s v="SBY UTARA"/>
    <s v="TANDES"/>
    <s v="BBE"/>
    <s v="REG"/>
    <s v="AO"/>
    <s v="NEW SALES"/>
    <m/>
    <s v="MIA - INVALID SURVEY"/>
    <s v="RBS-Regional 2"/>
    <d v="2026-10-06T11:44:44"/>
    <d v="2026-10-06T19:33:34"/>
    <n v="69404928"/>
    <m/>
    <n v="152417234448"/>
    <s v="PT. JUMBO POWER INTERNATIONAL"/>
    <s v="ODP-BBE-FHJ/21"/>
    <s v="WO065862904"/>
    <m/>
    <m/>
    <m/>
    <n v="112.6595671"/>
    <n v="-7.3473457"/>
    <s v="MB00304; DAVID SARTANA 081615023570;david@jumbopower.com;HSI BISNIS + NETMONK 100 MBPS 591,1k; Husna; Jl. Raya Bambe Km.20, Bambe, Driyorejo, Gresik  "/>
    <s v="Account Manager"/>
    <m/>
    <m/>
    <m/>
    <m/>
    <m/>
    <m/>
    <m/>
    <m/>
    <s v="Management Janji"/>
    <s v="2026-10-08 08:00:00|Tanggal pemasangan : 07 OKTOBER 2026 Jam pemasangan : pagi/siang Info Tambahan : Hubungi pelanggan dulu sebelum ke lokasi terima kasih|40010577|MYDITA"/>
    <s v="FCC"/>
    <d v="2026-06-10T12:25:39"/>
    <d v="2026-10-08T08:00:00"/>
    <m/>
    <s v="SURVEY_NEW_MANJA"/>
    <s v="BAMBE"/>
    <s v="NETMONK"/>
    <m/>
    <s v="MIE - INVALID SURVEY - Pelanggan RN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8:00:00"/>
    <s v="2026-10-08 08:00:00|Tanggal pemasangan : 07 OKTOBER 2026 Jam pemasangan : pagi/siang Info Tambahan : Hubungi pelanggan dulu sebelum ke lokasi terima kasih|40010577|MYDITA"/>
    <m/>
    <m/>
    <m/>
    <e v="#NUM!"/>
    <e v="#NUM!"/>
    <x v="1"/>
    <x v="13"/>
  </r>
  <r>
    <n v="1154"/>
    <n v="1002638395"/>
    <n v="3"/>
    <x v="3"/>
    <n v="5"/>
    <s v="SBY UTARA"/>
    <s v="TANDES"/>
    <s v="BBE"/>
    <s v="REG"/>
    <s v="AO"/>
    <s v="NEW SALES"/>
    <s v="1P INET"/>
    <s v="MIA - INVALID SURVEY"/>
    <s v="RBS-Regional 3"/>
    <d v="2026-10-15T13:01:35"/>
    <d v="2026-10-15T14:24:10"/>
    <n v="69410793"/>
    <m/>
    <n v="152417234546"/>
    <s v="UPT SD NEGERI 164 GRESIK"/>
    <s v="ODP-BBE-FS/27 FS/D04/27.01"/>
    <s v="WO066474258"/>
    <m/>
    <m/>
    <m/>
    <n v="112.62119319999999"/>
    <n v="-7.3233753999999998"/>
    <s v="|MC20244|MYIA-047661681807/POI/TAJUDDIN HARIYONO S.AG./081515115507/syukron.alluthfi@gmail.com"/>
    <s v="MYIB_ASSISTANT"/>
    <m/>
    <m/>
    <m/>
    <m/>
    <m/>
    <m/>
    <m/>
    <m/>
    <s v="Management Janji"/>
    <s v="2026-10-17 08:00:00 | Tanggal pemasangan : 17 OKTOBER 2026 Jam pemasangan : pagi/siang Info Tambahan : Hubungi pelanggan dulu sebelum ke lokasi terima kasih"/>
    <s v="FCC"/>
    <s v="15-10-2026 13:10:14"/>
    <d v="2026-10-17T08:00:00"/>
    <m/>
    <s v="SURVEY_NEW_MANJA"/>
    <s v="BAMBE"/>
    <s v="NO ADDON"/>
    <m/>
    <s v="MIE - INVALID SURVEY - Bangunan/Perangkat Pelanggan Belum Siap"/>
    <s v="HSI Bisnis Basic Khusus Winback PSB 70% - 75 Mbps"/>
    <s v="INDIBIZ"/>
    <m/>
    <m/>
    <d v="2026-10-17T08:00:00"/>
    <s v="2026-10-17 08:00:00 | Tanggal pemasangan : 17 OKTOBER 2026 Jam pemasangan : pagi/siang Info Tambahan : Hubungi pelanggan dulu sebelum ke lokasi terima kasih"/>
    <m/>
    <m/>
    <m/>
    <e v="#NUM!"/>
    <e v="#NUM!"/>
    <x v="1"/>
    <x v="13"/>
  </r>
  <r>
    <n v="1155"/>
    <n v="1002637713"/>
    <n v="3"/>
    <x v="3"/>
    <n v="5"/>
    <s v="SBY UTARA"/>
    <s v="TANDES"/>
    <s v="BBE"/>
    <s v="REG"/>
    <s v="AO"/>
    <s v="NEW SALES"/>
    <m/>
    <s v="MIA - INVALID SURVEY"/>
    <s v="RBS-Regional 3"/>
    <d v="2026-10-15T08:54:35"/>
    <d v="2026-10-15T14:03:41"/>
    <n v="69410513"/>
    <n v="3135926636"/>
    <n v="152417234543"/>
    <s v="PT JUMBO POWER INTERNATIONAL"/>
    <s v="ODP-BBE-FAS/09"/>
    <s v="WO066454684"/>
    <m/>
    <m/>
    <m/>
    <n v="112.659516797617"/>
    <n v="-7.3495525655054701"/>
    <s v="|MN01401|/PT JUMBO POWER INTERNATIONAL/DAVID SARTANA/081615023570/08175106080/david@jumbopower.com/HSI Bisnis + Phone Promo 2026 100 Mbps (Rp 575.000) PSB 150.000/"/>
    <s v="Sales Force DBS"/>
    <m/>
    <m/>
    <m/>
    <m/>
    <m/>
    <m/>
    <m/>
    <m/>
    <s v="Management Janji"/>
    <s v="2026-10-16 08:00:00|Tanggal pemasangan : 16 OKTOBER 2026 Jam pemasangan : pagi/siang Info Tambahan : Hubungi pelanggan dulu sebelum ke lokasi terima kasih|40010577|MYDITA"/>
    <s v="FCC"/>
    <s v="15-10-2026 09:10:19"/>
    <d v="2026-10-16T08:00:00"/>
    <m/>
    <s v="SURVEY_NEW_MANJA"/>
    <s v="BAMBE"/>
    <s v="NO ADDON"/>
    <m/>
    <s v="MIE - INVALID SURVEY - Kendala Jalur/Rute Tarikan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16T08:00:00"/>
    <s v="2026-10-16 08:00:00|Tanggal pemasangan : 16 OKTOBER 2026 Jam pemasangan : pagi/siang Info Tambahan : Hubungi pelanggan dulu sebelum ke lokasi terima kasih|40010577|MYDITA"/>
    <m/>
    <m/>
    <m/>
    <e v="#NUM!"/>
    <e v="#NUM!"/>
    <x v="1"/>
    <x v="13"/>
  </r>
  <r>
    <n v="1156"/>
    <n v="1002617816"/>
    <n v="3"/>
    <x v="3"/>
    <n v="5"/>
    <s v="SBY UTARA"/>
    <s v="GRESIK"/>
    <s v="CRM"/>
    <s v="REG"/>
    <s v="AO"/>
    <s v="NEW SALES"/>
    <m/>
    <s v="Completed (PS)"/>
    <s v="RBS-Regional 3"/>
    <d v="2026-10-01T13:15:54"/>
    <d v="2026-10-01T18:24:46"/>
    <n v="69395522"/>
    <m/>
    <n v="152446246558"/>
    <s v="JNT MENGANTI"/>
    <s v="ODP-CRM-FAA/33"/>
    <s v="WO065490775"/>
    <m/>
    <m/>
    <m/>
    <n v="112.56014380000001"/>
    <n v="-7.2764436999999997"/>
    <s v="MD|MYDB-20260921269265|DN00001/MN01735|JNT MENGANTI|083117586167"/>
    <s v="MYDIGIBIZPARTNER"/>
    <m/>
    <m/>
    <m/>
    <m/>
    <m/>
    <m/>
    <m/>
    <m/>
    <s v="Management Janji"/>
    <s v="2026-09-23 08:00:00 | Nama PIC : Bp Candra  No Hp : 083117586167  Alt : -  Manja : 23 Sept 2026  Jam : Pagi / Siang  Note : Hubungi pelanggan terlebih dahulu"/>
    <s v="FCC"/>
    <d v="2026-01-10T13:25:24"/>
    <m/>
    <m/>
    <s v="PS"/>
    <s v="NON-HERO GRESIK"/>
    <s v="NO ADDON"/>
    <n v="20261001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1T07:00:00"/>
    <s v="2026-09-23 08:00:00 | Nama PIC : Bp Candra  No Hp : 083117586167  Alt : -  Manja : 23 Sept 2026  Jam : Pagi / Siang  Note : Hubungi pelanggan terlebih dahulu"/>
    <n v="2026"/>
    <n v="10"/>
    <n v="1"/>
    <d v="2026-10-01T00:00:00"/>
    <n v="-0.29166666666424135"/>
    <x v="0"/>
    <x v="15"/>
  </r>
  <r>
    <n v="1157"/>
    <n v="1002634691"/>
    <n v="3"/>
    <x v="3"/>
    <n v="5"/>
    <s v="SBY UTARA"/>
    <s v="GRESIK"/>
    <s v="CRM"/>
    <s v="REG"/>
    <s v="AO"/>
    <s v="NEW SALES"/>
    <s v="1P INET"/>
    <s v="Completed (PS)"/>
    <s v="RBS-Regional 3"/>
    <d v="2026-10-13T11:19:34"/>
    <d v="2026-10-14T19:58:06"/>
    <n v="69409243"/>
    <m/>
    <n v="152446246629"/>
    <s v="AA.OLSHOP"/>
    <s v="ODP-CRM-FAA/58 FAA/D02/58.01"/>
    <s v="WO066319324"/>
    <m/>
    <m/>
    <m/>
    <n v="112.56474282592499"/>
    <n v="-7.27231576354139"/>
    <s v="MD|MYDB-20261012270650|DN00001/MN01273|AA.OLSHOP|0085100592695"/>
    <s v="MYDIGIBIZPARTNER"/>
    <m/>
    <m/>
    <m/>
    <m/>
    <m/>
    <m/>
    <m/>
    <m/>
    <s v="Management Janji"/>
    <s v="2026-10-14 08:00:00 | Tanggal pemasangan: 14/10//2026 Jam pemasangan : pagi/siang Info Tambahan : Hubungi pelanggan dulu sebelum ke lokasi. terima kasih"/>
    <s v="FCC"/>
    <s v="13-10-2026 12:10:23"/>
    <d v="2026-10-14T08:00:00"/>
    <m/>
    <s v="PS"/>
    <s v="NON-HERO GRESIK"/>
    <s v="NO ADDON"/>
    <n v="20261014"/>
    <s v="Completed"/>
    <s v="HSI Bisnis Promo Hari Pelanggan Nasional PSB 70% - 100 Mbps"/>
    <s v="INDIBIZ"/>
    <m/>
    <m/>
    <d v="2026-10-14T08:00:00"/>
    <s v="2026-10-14 08:00:00 | Tanggal pemasangan: 14/10//2026 Jam pemasangan : pagi/siang Info Tambahan : Hubungi pelanggan dulu sebelum ke lokasi. terima kasih"/>
    <n v="2026"/>
    <n v="10"/>
    <n v="14"/>
    <d v="2026-10-14T00:00:00"/>
    <n v="-0.33333333333575865"/>
    <x v="0"/>
    <x v="15"/>
  </r>
  <r>
    <n v="1158"/>
    <n v="1002629909"/>
    <n v="3"/>
    <x v="3"/>
    <n v="5"/>
    <s v="SBY UTARA"/>
    <s v="GRESIK"/>
    <s v="DDS"/>
    <s v="REG"/>
    <s v="AO"/>
    <s v="NEW SALES"/>
    <s v="1P INET"/>
    <s v="Completed (PS)"/>
    <s v="RBS-Regional 3"/>
    <d v="2026-10-09T14:29:35"/>
    <d v="2026-10-12T16:10:12"/>
    <n v="69407446"/>
    <m/>
    <n v="152445902875"/>
    <s v="SMKN 1 DUDUKSAMPEYAN GURU"/>
    <s v="ODP-DDS-FA/44 FA/D03/44.01"/>
    <s v="WO066095096"/>
    <m/>
    <m/>
    <m/>
    <n v="112.53482144325901"/>
    <n v="-7.1710613444766498"/>
    <s v="MD|MYDB-20261009270520|DN00001/MN02100|SMKN 1 DUDUKSAMPEYAN GURU|085102721881"/>
    <s v="MYDIGIBIZPARTNER"/>
    <m/>
    <m/>
    <m/>
    <m/>
    <m/>
    <m/>
    <m/>
    <m/>
    <s v="Management Janji"/>
    <s v="2026-10-12 08:00:00 | Tanggal : 12 Oktober 2026 Jam : pagi  Hubungi pelanggan sebelum ke lokasi "/>
    <s v="FCC"/>
    <d v="2026-09-10T14:40:29"/>
    <d v="2026-10-12T08:00:00"/>
    <m/>
    <s v="PS"/>
    <s v="GRESIK"/>
    <s v="NO ADDON"/>
    <n v="20261012"/>
    <s v="Completed"/>
    <s v="HSI Bisnis Promo Hari Pelanggan Nasional PSB 70% - 150 Mbps"/>
    <s v="INDIBIZ"/>
    <m/>
    <m/>
    <d v="2026-10-12T08:00:00"/>
    <s v="2026-10-12 08:00:00 | Tanggal : 12 Oktober 2026 Jam : pagi  Hubungi pelanggan sebelum ke lokasi "/>
    <n v="2026"/>
    <n v="10"/>
    <n v="12"/>
    <d v="2026-10-12T00:00:00"/>
    <n v="-0.33333333333575865"/>
    <x v="0"/>
    <x v="15"/>
  </r>
  <r>
    <n v="1159"/>
    <n v="1002634875"/>
    <n v="3"/>
    <x v="3"/>
    <n v="5"/>
    <s v="SBY UTARA"/>
    <s v="GRESIK"/>
    <s v="DDS"/>
    <s v="REG"/>
    <s v="AO"/>
    <s v="NEW SALES"/>
    <s v="1P INET"/>
    <s v="Completed (PS)"/>
    <s v="RBS-Regional 3"/>
    <d v="2026-10-13T12:32:40"/>
    <d v="2026-10-14T14:03:17"/>
    <n v="69409335"/>
    <m/>
    <n v="152445902876"/>
    <s v="SMKN 1 DUDUKSAMPEYAN LSP"/>
    <s v="ODP-DDS-FA/08 FA/D03/08.01"/>
    <s v="WO066326967"/>
    <m/>
    <m/>
    <m/>
    <n v="112.5338998"/>
    <n v="-7.1761774999999997"/>
    <s v="MD|MYDB-20261013270674|DN00001/MN02100|SMKN 1 DUDUKSAMPEYAN LSP|085730138983"/>
    <s v="MYDIGIBIZPARTNER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2:40:40"/>
    <d v="2026-10-14T11:00:00"/>
    <m/>
    <s v="PS"/>
    <s v="GRESIK"/>
    <s v="NO ADDON"/>
    <n v="20261014"/>
    <s v="Completed"/>
    <s v="HSI Bisnis Promo Hari Pelanggan Nasional PSB 70% - 300 Mbps"/>
    <s v="INDIBIZ"/>
    <m/>
    <m/>
    <d v="2026-10-14T11:00:00"/>
    <s v="2026-10-14 11:00:00 | Tanggal pemasangan : 14 OKTOBER 2026 Jam pemasangan : pagi/siang Info Tambahan : Hubungi pelanggan dulu sebelum ke lokasi terima kasih"/>
    <n v="2026"/>
    <n v="10"/>
    <n v="14"/>
    <d v="2026-10-14T00:00:00"/>
    <n v="-0.45833333333575865"/>
    <x v="0"/>
    <x v="15"/>
  </r>
  <r>
    <n v="1160"/>
    <n v="1002635957"/>
    <n v="3"/>
    <x v="3"/>
    <n v="5"/>
    <s v="SBY UTARA"/>
    <s v="GRESIK"/>
    <s v="DDS"/>
    <s v="REG"/>
    <s v="AO"/>
    <s v="NEW SALES"/>
    <s v="1P INET"/>
    <s v="OSS - FALLOUT"/>
    <s v="RBS-Regional 3"/>
    <d v="2026-10-14T07:56:41"/>
    <d v="2026-10-15T11:41:59"/>
    <n v="69409760"/>
    <m/>
    <n v="152445902877"/>
    <s v="TOKO HADI"/>
    <s v="ODP-DDS-FC/55 FC/D08/55.01"/>
    <s v="WO066373412"/>
    <m/>
    <m/>
    <m/>
    <n v="112.524116076529"/>
    <n v="-7.1450105003172002"/>
    <s v="MD|MYDB-20261013270678|DN00001/MN00018|TOKO HADI|085815784771"/>
    <s v="MYDIGIBIZPARTNER"/>
    <m/>
    <m/>
    <m/>
    <m/>
    <m/>
    <m/>
    <m/>
    <m/>
    <s v="Management Janji"/>
    <s v="2026-10-15 08:00:00 | Tanggal : 15 Oktober 2026 Jam : pagi siang Hubungi pelanggan sebelum ke lokasi "/>
    <s v="FCC"/>
    <s v="14-10-2026 08:09:55"/>
    <d v="2026-10-15T08:00:00"/>
    <s v="Kendala Pelanggan"/>
    <s v="FO_WFM"/>
    <s v="GRESIK"/>
    <s v="NO ADDON"/>
    <m/>
    <s v="Provisioning Failed|WFM|INF009828650|PP_-7.203566400000001,112.57430889999999_PP PEL H1-3 TGL 16 Okt 2026, Pelanggan minta pe"/>
    <s v="HSI Bisnis Promo Hari Pelanggan Nasional PSB 70% - 50 Mbps"/>
    <s v="INDIBIZ"/>
    <m/>
    <m/>
    <d v="2026-10-15T08:00:00"/>
    <s v="2026-10-15 08:00:00 | Tanggal : 15 Oktober 2026 Jam : pagi siang Hubungi pelanggan sebelum ke lokasi "/>
    <m/>
    <m/>
    <m/>
    <e v="#NUM!"/>
    <e v="#NUM!"/>
    <x v="1"/>
    <x v="15"/>
  </r>
  <r>
    <n v="1161"/>
    <n v="1002629849"/>
    <n v="3"/>
    <x v="3"/>
    <n v="5"/>
    <s v="SBY UTARA"/>
    <s v="GRESIK"/>
    <s v="DDS"/>
    <s v="REG"/>
    <s v="AO"/>
    <s v="NEW SALES"/>
    <s v="1P INET"/>
    <s v="MIA - INVALID SURVEY"/>
    <s v="RBS-Regional 3"/>
    <d v="2026-10-09T14:16:41"/>
    <d v="2026-10-10T20:22:32"/>
    <n v="69407399"/>
    <m/>
    <n v="152445902506"/>
    <s v="SMKN 1 DUDUKSAMPEYAN LSP"/>
    <s v="ODP-DDS-FA/08 FA/D03/08.01"/>
    <s v="WO066093468"/>
    <m/>
    <m/>
    <m/>
    <n v="112.53393296152301"/>
    <n v="-7.1766685182855801"/>
    <s v="MD|MYDB-20261009270518|DN00001/MN02100|SMKN 1 DUDUKSAMPEYAN LSP|089675615085"/>
    <s v="MYDIGIBIZPARTNER"/>
    <m/>
    <m/>
    <m/>
    <m/>
    <m/>
    <m/>
    <m/>
    <m/>
    <s v="Management Janji"/>
    <s v="2026-10-12 08:00:00 | Tanggal Pemasangan : 12 Oktober 2026 Jam Pemasangan : 08:00 15:00 Info Tambahan : Hubungi pelanggan dulu sebelum ke lokasi terimakasih"/>
    <s v="FCC"/>
    <d v="2026-09-10T14:25:26"/>
    <d v="2026-10-12T08:00:00"/>
    <m/>
    <s v="SURVEY_NEW_MANJA"/>
    <s v="GRESIK"/>
    <s v="NO ADDON"/>
    <m/>
    <s v="MIE - INVALID SURVEY - ODP Full"/>
    <s v="HSI Bisnis Promo Hari Pelanggan Nasional PSB 70% - 150 Mbps"/>
    <s v="INDIBIZ"/>
    <m/>
    <m/>
    <d v="2026-10-12T08:00:00"/>
    <s v="2026-10-12 08:00:00 | Tanggal Pemasangan : 12 Oktober 2026 Jam Pemasangan : 08:00 15:00 Info Tambahan : Hubungi pelanggan dulu sebelum ke lokasi terimakasih"/>
    <m/>
    <m/>
    <m/>
    <e v="#NUM!"/>
    <e v="#NUM!"/>
    <x v="1"/>
    <x v="15"/>
  </r>
  <r>
    <n v="1162"/>
    <n v="1002619756"/>
    <n v="3"/>
    <x v="3"/>
    <n v="5"/>
    <s v="SBY UTARA"/>
    <s v="GRESIK"/>
    <s v="GSK"/>
    <s v="REG"/>
    <s v="AO"/>
    <s v="NEW SALES"/>
    <s v="1P INET"/>
    <s v="Completed (PS)"/>
    <s v="RBS-Regional 3"/>
    <d v="2026-10-02T13:19:40"/>
    <d v="2026-10-03T22:15:16"/>
    <n v="69403037"/>
    <m/>
    <n v="152421263061"/>
    <s v="SMA Darul Islam Gresik Ruang Lab"/>
    <s v="ODP-GSK-FX/02 FX/D-01/02-01"/>
    <s v="WO065572931"/>
    <m/>
    <m/>
    <m/>
    <n v="112.656991034746"/>
    <n v="-7.1561525661912597"/>
    <s v="MD|MYDB-20261002270158|DN00001/MN02100|SMA Darul Islam Gresik Ruang Lab|08563038646"/>
    <s v="MYDIGIBIZPARTNER"/>
    <m/>
    <m/>
    <m/>
    <m/>
    <m/>
    <m/>
    <m/>
    <m/>
    <s v="Management Janji"/>
    <s v="2026-10-03 11:00:00 | Jam pemasangan : 12.00 Info Tambahan : Hubungi pelanggan dulu sebelum ke lokasi terimakasih "/>
    <s v="FCC"/>
    <d v="2026-02-10T13:25:25"/>
    <d v="2026-10-03T11:00:00"/>
    <m/>
    <s v="PS"/>
    <s v="GRESIK"/>
    <s v="NO ADDON"/>
    <n v="20261003"/>
    <s v="Completed"/>
    <s v="HSI Bisnis Promo Hari Pelanggan Nasional PSB 70% - 50 Mbps"/>
    <s v="INDIBIZ"/>
    <m/>
    <m/>
    <d v="2026-10-03T11:00:00"/>
    <s v="2026-10-03 11:00:00 | Jam pemasangan : 12.00 Info Tambahan : Hubungi pelanggan dulu sebelum ke lokasi terimakasih "/>
    <n v="2026"/>
    <n v="10"/>
    <n v="3"/>
    <d v="2026-10-03T00:00:00"/>
    <n v="-0.45833333333575865"/>
    <x v="0"/>
    <x v="15"/>
  </r>
  <r>
    <n v="1163"/>
    <n v="1002619741"/>
    <n v="3"/>
    <x v="3"/>
    <n v="5"/>
    <s v="SBY UTARA"/>
    <s v="GRESIK"/>
    <s v="GSK"/>
    <s v="REG"/>
    <s v="AO"/>
    <s v="NEW SALES"/>
    <s v="1P INET"/>
    <s v="Completed (PS)"/>
    <s v="RBS-Regional 3"/>
    <d v="2026-10-02T13:13:41"/>
    <d v="2026-10-03T16:04:00"/>
    <n v="69403055"/>
    <m/>
    <n v="152421261490"/>
    <s v="SMA Darul Islam Gresik"/>
    <s v="ODP-GSK-FX/02 FX/D-01/02-01"/>
    <s v="WO065572244"/>
    <m/>
    <m/>
    <m/>
    <n v="112.65705406665801"/>
    <n v="-7.1562443815661396"/>
    <s v="MD|MYDB-20261002270157|DN00001/MN02100|SMA Darul Islam Gresik|6285733461451"/>
    <s v="MYDIGIBIZPARTNER"/>
    <m/>
    <m/>
    <m/>
    <m/>
    <m/>
    <m/>
    <m/>
    <m/>
    <s v="Management Janji"/>
    <s v="2026-10-03 11:00:00 | Jam pemasangan : 12.00 Info Tambahan : Hubungi pelanggan dulu sebelum ke lokasi terimakasih "/>
    <s v="FCC"/>
    <d v="2026-02-10T13:25:25"/>
    <d v="2026-10-03T11:00:00"/>
    <m/>
    <s v="PS"/>
    <s v="GRESIK"/>
    <s v="NO ADDON"/>
    <n v="20261003"/>
    <s v="Completed"/>
    <s v="HSI Bisnis Promo Hari Pelanggan Nasional PSB 70% - 50 Mbps"/>
    <s v="INDIBIZ"/>
    <m/>
    <m/>
    <d v="2026-10-03T11:00:00"/>
    <s v="2026-10-03 11:00:00 | Jam pemasangan : 12.00 Info Tambahan : Hubungi pelanggan dulu sebelum ke lokasi terimakasih "/>
    <n v="2026"/>
    <n v="10"/>
    <n v="3"/>
    <d v="2026-10-03T00:00:00"/>
    <n v="-0.45833333333575865"/>
    <x v="0"/>
    <x v="15"/>
  </r>
  <r>
    <n v="1164"/>
    <n v="1002621549"/>
    <n v="3"/>
    <x v="3"/>
    <n v="5"/>
    <s v="SBY UTARA"/>
    <s v="GRESIK"/>
    <s v="GSK"/>
    <s v="REG"/>
    <s v="AO"/>
    <s v="NEW SALES"/>
    <s v="1P INET"/>
    <s v="Completed (PS)"/>
    <s v="RBS-Regional 3"/>
    <d v="2026-10-05T07:55:40"/>
    <d v="2026-10-05T21:05:45"/>
    <n v="69404013"/>
    <m/>
    <n v="152421263085"/>
    <s v="warkop Elbas"/>
    <s v="ODP-GSK-FAL/67 FAL/D08/67.01"/>
    <s v="WO065733671"/>
    <m/>
    <m/>
    <m/>
    <n v="112.65444863587599"/>
    <n v="-7.1678522243173699"/>
    <s v="MD|MYDB-20261004270259|DN00001/MN00018|warkop Elbas|081218256090"/>
    <s v="MYDIGIBIZPARTNER"/>
    <m/>
    <m/>
    <m/>
    <m/>
    <m/>
    <m/>
    <m/>
    <m/>
    <s v="Management Janji"/>
    <s v="2026-10-06 08:00:00 | Waktu pemasangan: 02 oktober 2026 Jam pemasangan : 08.00 - 12.00 Mohon hubungi pelanggan sebelum ke lokasi  Terima kasih "/>
    <s v="FCC"/>
    <d v="2026-05-10T08:40:40"/>
    <d v="2026-10-06T08:00:00"/>
    <m/>
    <s v="PS"/>
    <s v="GRESIK"/>
    <s v="NO ADDON"/>
    <n v="20261005"/>
    <s v="Completed"/>
    <s v="HSI Bisnis Promo Hari Pelanggan Nasional PSB 70% - 100 Mbps"/>
    <s v="INDIBIZ"/>
    <m/>
    <m/>
    <d v="2026-10-06T08:00:00"/>
    <s v="2026-10-06 08:00:00 | Waktu pemasangan: 02 oktober 2026 Jam pemasangan : 08.00 - 12.00 Mohon hubungi pelanggan sebelum ke lokasi  Terima kasih "/>
    <n v="2026"/>
    <n v="10"/>
    <n v="5"/>
    <d v="2026-10-05T00:00:00"/>
    <n v="-1.3333333333357587"/>
    <x v="0"/>
    <x v="15"/>
  </r>
  <r>
    <n v="1165"/>
    <n v="1002622200"/>
    <n v="3"/>
    <x v="3"/>
    <n v="5"/>
    <s v="SBY UTARA"/>
    <s v="GRESIK"/>
    <s v="GSK"/>
    <s v="REG"/>
    <s v="AO"/>
    <s v="NEW SALES"/>
    <m/>
    <s v="Completed (PS)"/>
    <s v="RBS-Regional 3"/>
    <d v="2026-10-05T11:43:15"/>
    <d v="2026-10-05T19:39:41"/>
    <n v="69403582"/>
    <m/>
    <n v="152421263096"/>
    <s v="toko uddin"/>
    <s v="ODP-GSK-FR/104"/>
    <s v="WO065760002"/>
    <m/>
    <m/>
    <m/>
    <n v="112.615132"/>
    <n v="-7.1530110000000002"/>
    <s v="MD|MYDB-20261003270202|DN00001/MN00018|toko uddin|081977378466"/>
    <s v="MYDIGIBIZPARTNER"/>
    <m/>
    <m/>
    <m/>
    <m/>
    <m/>
    <m/>
    <m/>
    <m/>
    <s v="Management Janji"/>
    <s v="2026-10-04 11:00:00 | Tanggal pemasangan: 04/11//2026  Jam pemasangan : pagi/siang  Info Tambahan : Hubungi pelanggan dulu sebelum ke lokasi.  terima kasih"/>
    <s v="FCC"/>
    <d v="2026-05-10T11:55:08"/>
    <m/>
    <m/>
    <s v="PS"/>
    <s v="GRESIK"/>
    <s v="NO ADDON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4 11:00:00 | Tanggal pemasangan: 04/11//2026  Jam pemasangan : pagi/siang  Info Tambahan : Hubungi pelanggan dulu sebelum ke lokasi.  terima kasih"/>
    <n v="2026"/>
    <n v="10"/>
    <n v="5"/>
    <d v="2026-10-05T00:00:00"/>
    <n v="-0.29166666666424135"/>
    <x v="0"/>
    <x v="15"/>
  </r>
  <r>
    <n v="1166"/>
    <n v="1002624255"/>
    <n v="3"/>
    <x v="3"/>
    <n v="5"/>
    <s v="SBY UTARA"/>
    <s v="GRESIK"/>
    <s v="GSK"/>
    <s v="REG"/>
    <s v="AO"/>
    <s v="NEW SALES"/>
    <m/>
    <s v="Completed (PS)"/>
    <s v="RBS-Regional 3"/>
    <d v="2026-10-06T13:13:13"/>
    <d v="2026-10-06T15:20:04"/>
    <n v="69401935"/>
    <m/>
    <n v="152421263115"/>
    <s v="METSO TECHNOLOGY SOLUTIONS"/>
    <s v="ODP-GSK-FAM/01"/>
    <s v="WO065855679"/>
    <m/>
    <m/>
    <m/>
    <n v="112.620654"/>
    <n v="-7.1771700000000003"/>
    <s v="MD|MYDB-20260930269990|DN00001/MN00443|METSO TECHNOLOGY SOLUTIONS|081119008380"/>
    <s v="MYDIGIBIZPARTNER"/>
    <m/>
    <m/>
    <m/>
    <m/>
    <m/>
    <m/>
    <m/>
    <m/>
    <s v="Management Janji"/>
    <s v="2026-10-01 15:00:00 | Nama PIC : Bp Hepi  No HP : 081119008380  No Alt : -  M Janji :  01 Okt  2026  Jam Pasang : Pagi / Siang  Note : hubungi pelanggan jika ingin kelokasi"/>
    <s v="FCC"/>
    <d v="2026-06-10T13:25:20"/>
    <m/>
    <m/>
    <s v="PS"/>
    <s v="GRESIK"/>
    <s v="OCA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7:00:00"/>
    <s v="2026-10-01 15:00:00 | Nama PIC : Bp Hepi  No HP : 081119008380  No Alt : -  M Janji :  01 Okt  2026  Jam Pasang : Pagi / Siang  Note : hubungi pelanggan jika ingin kelokasi"/>
    <n v="2026"/>
    <n v="10"/>
    <n v="6"/>
    <d v="2026-10-06T00:00:00"/>
    <n v="-0.29166666666424135"/>
    <x v="0"/>
    <x v="15"/>
  </r>
  <r>
    <n v="1167"/>
    <n v="1002623894"/>
    <n v="3"/>
    <x v="3"/>
    <n v="5"/>
    <s v="SBY UTARA"/>
    <s v="GRESIK"/>
    <s v="GSK"/>
    <s v="REG"/>
    <s v="AO"/>
    <s v="NEW SALES"/>
    <s v="1P INET"/>
    <s v="Completed (PS)"/>
    <s v="RBS-Regional 3"/>
    <d v="2026-10-06T10:49:35"/>
    <d v="2026-10-06T16:02:08"/>
    <n v="69404870"/>
    <m/>
    <n v="152421263118"/>
    <s v="KHISS COFFEE PS3"/>
    <s v="ODP-GSK-FJ/84 FJ/D-08/84-01"/>
    <s v="WO065837744"/>
    <m/>
    <m/>
    <m/>
    <n v="112.615219987928"/>
    <n v="-7.1474336807550101"/>
    <s v="MD|MYDB-20261006270333|DN00001/MN00500|KHISS COFFEE PS3|085604743343"/>
    <s v="MYDIGIBIZPARTNER"/>
    <m/>
    <m/>
    <m/>
    <m/>
    <m/>
    <m/>
    <m/>
    <m/>
    <s v="Management Janji"/>
    <s v="2026-10-07 08:00:00 | Nama :IMAM  No HP :085604743343 No Alternatif :081361577316 M Janji : 07/10/2026 Jam Pasang : Pagi NoteÃ‚Â :  Hubungi terlebih dahulu sebelum ke lokasi"/>
    <s v="FCC"/>
    <d v="2026-06-10T10:55:07"/>
    <d v="2026-10-07T08:00:00"/>
    <m/>
    <s v="PS"/>
    <s v="GRESIK"/>
    <s v="OCA"/>
    <n v="20261006"/>
    <s v="Completed"/>
    <s v="HSI Bisnis Bundling OCA Breach Checker Promo H2 2026 PSB 70% - 100 Mbps"/>
    <s v="INDIBIZ"/>
    <m/>
    <m/>
    <d v="2026-10-07T08:00:00"/>
    <s v="2026-10-07 08:00:00 | Nama :IMAM  No HP :085604743343 No Alternatif :081361577316 M Janji : 07/10/2026 Jam Pasang : Pagi NoteÃ‚Â :  Hubungi terlebih dahulu sebelum ke lokasi"/>
    <n v="2026"/>
    <n v="10"/>
    <n v="6"/>
    <d v="2026-10-06T00:00:00"/>
    <n v="-1.3333333333357587"/>
    <x v="0"/>
    <x v="15"/>
  </r>
  <r>
    <n v="1168"/>
    <n v="1002625836"/>
    <n v="3"/>
    <x v="3"/>
    <n v="5"/>
    <s v="SBY UTARA"/>
    <s v="GRESIK"/>
    <s v="GSK"/>
    <s v="REG"/>
    <s v="AO"/>
    <s v="NEW SALES"/>
    <s v="1P INET"/>
    <s v="Completed (PS)"/>
    <s v="RBS-Regional 3"/>
    <d v="2026-10-07T11:35:41"/>
    <d v="2026-10-08T20:28:04"/>
    <n v="69405698"/>
    <m/>
    <n v="152421263137"/>
    <s v="PT. ASURANSI RAMAYANA TBK"/>
    <s v="ODP-GSK-FAE/06 FAE/D03/06.01"/>
    <s v="WO065922870"/>
    <m/>
    <m/>
    <m/>
    <n v="112.63441"/>
    <n v="-7.1603889999999897"/>
    <s v="MD|MYDB-20261007270402|DN00001/MN02093|PT. ASURANSI RAMAYANA TBK|082257919780"/>
    <s v="MYDIGIBIZPARTNER"/>
    <m/>
    <m/>
    <m/>
    <m/>
    <m/>
    <m/>
    <m/>
    <m/>
    <s v="Management Janji"/>
    <s v="2026-10-08 08:00:00 | Nama : BP DIKY SETYAWAN  No Hp : 082257919780 No Alt :  Tgl Pemasangan : 08 Oktober 2026 Interval : PAGI  Note : Hubungi pelanggan terlebih dahulu"/>
    <s v="FCC"/>
    <d v="2026-07-10T11:40:35"/>
    <d v="2026-10-08T08:00:00"/>
    <s v="Kendala Lainnya"/>
    <s v="PS"/>
    <s v="GRESIK"/>
    <s v="NO ADDON"/>
    <n v="20261008"/>
    <s v="Completed"/>
    <s v="HSI Bisnis Promo Hari Pelanggan Nasional PSB 70% - 150 Mbps"/>
    <s v="INDIBIZ"/>
    <m/>
    <m/>
    <d v="2026-10-08T08:00:00"/>
    <s v="2026-10-08 08:00:00 | Nama : BP DIKY SETYAWAN  No Hp : 082257919780 No Alt :  Tgl Pemasangan : 08 Oktober 2026 Interval : PAGI  Note : Hubungi pelanggan terlebih dahulu"/>
    <n v="2026"/>
    <n v="10"/>
    <n v="8"/>
    <d v="2026-10-08T00:00:00"/>
    <n v="-0.33333333333575865"/>
    <x v="0"/>
    <x v="15"/>
  </r>
  <r>
    <n v="1169"/>
    <n v="1002628116"/>
    <n v="3"/>
    <x v="3"/>
    <n v="5"/>
    <s v="SBY UTARA"/>
    <s v="GRESIK"/>
    <s v="GSK"/>
    <s v="REG"/>
    <s v="AO"/>
    <s v="NEW SALES"/>
    <s v="1P INET"/>
    <s v="Completed (PS)"/>
    <s v="RBS-Regional 3"/>
    <d v="2026-10-08T15:56:40"/>
    <d v="2026-10-09T13:07:26"/>
    <n v="69406705"/>
    <m/>
    <n v="152421263163"/>
    <s v="toko saputro"/>
    <s v="ODP-GSK-FBX/08 FBX/D01/08.01"/>
    <s v="WO066032593"/>
    <m/>
    <m/>
    <m/>
    <n v="112.60854296386201"/>
    <n v="-7.1792139448208996"/>
    <s v="MD|MYDB-20261007270419|DN00001/MN00018|toko saputro|081287149699"/>
    <s v="MYDIGIBIZPARTNER"/>
    <m/>
    <m/>
    <m/>
    <m/>
    <m/>
    <m/>
    <m/>
    <m/>
    <s v="Management Janji"/>
    <s v="2026-10-09 15:00:00 | Nama PIC : Bp Arys No Hp : 081287149699 Alt : - Manja : 09 Okt 2026 Jam : Pagi / Siang Note : Hubungi pelanggan terlebih dahulu"/>
    <s v="FCC"/>
    <d v="2026-08-10T16:25:42"/>
    <d v="2026-10-09T15:00:00"/>
    <m/>
    <s v="PS"/>
    <s v="GRESIK"/>
    <s v="NO ADDON"/>
    <n v="20261009"/>
    <s v="Completed"/>
    <s v="HSI Bisnis Promo Hari Pelanggan Nasional PSB 70% - 75 Mbps"/>
    <s v="INDIBIZ"/>
    <m/>
    <m/>
    <d v="2026-10-09T15:00:00"/>
    <s v="2026-10-09 15:00:00 | Nama PIC : Bp Arys No Hp : 081287149699 Alt : - Manja : 09 Okt 2026 Jam : Pagi / Siang Note : Hubungi pelanggan terlebih dahulu"/>
    <n v="2026"/>
    <n v="10"/>
    <n v="9"/>
    <d v="2026-10-09T00:00:00"/>
    <n v="-0.625"/>
    <x v="0"/>
    <x v="15"/>
  </r>
  <r>
    <n v="1170"/>
    <n v="1002632218"/>
    <n v="3"/>
    <x v="3"/>
    <n v="5"/>
    <s v="SBY UTARA"/>
    <s v="GRESIK"/>
    <s v="GSK"/>
    <s v="REG"/>
    <s v="AO"/>
    <s v="NEW SALES"/>
    <m/>
    <s v="Completed (PS)"/>
    <s v="RBS-Regional 3"/>
    <d v="2026-10-12T09:55:49"/>
    <d v="2026-10-15T13:16:55"/>
    <n v="69408394"/>
    <m/>
    <n v="152421263189"/>
    <s v="PT BEHAESTEX"/>
    <s v="ODP-GSK-FAQ/94"/>
    <s v="WO066377472"/>
    <m/>
    <m/>
    <m/>
    <n v="112.655709822475"/>
    <n v="-7.1603154682792702"/>
    <s v="AMRBS;940137;AM;ISTIHAMIN FITRIYAH;RBS-3;SURAMADU;PSB;PT BEHAESTEX;NUR YAHYA;08999839222;bhs.pdn@gmail.com;HSI Bisnis (1:1) 300 Mbps (Rp 1.499.000) PSB Rp 150.000;"/>
    <s v="Account Manager"/>
    <m/>
    <m/>
    <m/>
    <m/>
    <m/>
    <m/>
    <m/>
    <m/>
    <s v="Management Janji"/>
    <s v="2026-10-15 11:00:00|Tgl Pemasangan : 15 Oktober 2026 Interval : PAGI / SIANG Note : Hubungi pelanggan terlebih dahulu   |40981182|MYDITA"/>
    <s v="FCC"/>
    <d v="2026-12-10T10:25:08"/>
    <d v="2026-10-15T11:00:00"/>
    <m/>
    <s v="PS"/>
    <s v="GRESIK"/>
    <s v="NO ADDON"/>
    <n v="20261015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10-15T11:00:00"/>
    <s v="2026-10-15 11:00:00|Tgl Pemasangan : 15 Oktober 2026 Interval : PAGI / SIANG Note : Hubungi pelanggan terlebih dahulu   |40981182|MYDITA"/>
    <n v="2026"/>
    <n v="10"/>
    <n v="15"/>
    <d v="2026-10-15T00:00:00"/>
    <n v="-0.45833333333575865"/>
    <x v="0"/>
    <x v="15"/>
  </r>
  <r>
    <n v="1171"/>
    <n v="1002632253"/>
    <n v="3"/>
    <x v="3"/>
    <n v="5"/>
    <s v="SBY UTARA"/>
    <s v="GRESIK"/>
    <s v="GSK"/>
    <s v="REG"/>
    <s v="AO"/>
    <s v="NEW SALES"/>
    <m/>
    <s v="Completed (PS)"/>
    <s v="RBS-Regional 3"/>
    <d v="2026-10-12T10:04:29"/>
    <d v="2026-10-14T16:18:00"/>
    <n v="69408425"/>
    <m/>
    <n v="152421263216"/>
    <s v="PT BEHAESTEX"/>
    <s v="ODP-GSK-FBH/10"/>
    <s v="WO066314508"/>
    <m/>
    <m/>
    <m/>
    <n v="112.64058121955701"/>
    <n v="-7.1902484708277603"/>
    <s v="AMRBS;940137;AM;ISTIHAMIN FITRIYAH;RBS-3;SURAMADU;PSB;PT BEHAESTEX;NUR YAHYA;08999839222;bhs.pdn@gmail.com;HSI Bisnis (1:1) 300 Mbps (Rp 1.499.000) PSB Rp 150.000;"/>
    <s v="Account Manager"/>
    <m/>
    <m/>
    <m/>
    <m/>
    <m/>
    <m/>
    <m/>
    <m/>
    <s v="Management Janji"/>
    <s v="2026-10-15 08:00:00|Tanggal pemasangan : 15 Oct 2026 Jam pemasangan : 08.00 12.00 Info Tambahan : Hubungi pelanggan dulu sebelum ke lokasi terima kasih.  |40971401|MYDITA"/>
    <s v="FCC"/>
    <d v="2026-12-10T10:25:08"/>
    <d v="2026-10-15T08:00:00"/>
    <m/>
    <s v="PS"/>
    <s v="GRESIK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Tanggal pemasangan : 15 Oct 2026 Jam pemasangan : 08.00 12.00 Info Tambahan : Hubungi pelanggan dulu sebelum ke lokasi terima kasih.  |40971401|MYDITA"/>
    <n v="2026"/>
    <n v="10"/>
    <n v="14"/>
    <d v="2026-10-14T00:00:00"/>
    <n v="-1.3333333333357587"/>
    <x v="0"/>
    <x v="15"/>
  </r>
  <r>
    <n v="1172"/>
    <n v="1002634749"/>
    <n v="3"/>
    <x v="3"/>
    <n v="5"/>
    <s v="SBY UTARA"/>
    <s v="GRESIK"/>
    <s v="GSK"/>
    <s v="REG"/>
    <s v="AO"/>
    <s v="NEW SALES"/>
    <s v="1P INET"/>
    <s v="Completed (PS)"/>
    <s v="RBS-Regional 3"/>
    <d v="2026-10-13T11:31:36"/>
    <d v="2026-10-14T11:19:54"/>
    <n v="69409271"/>
    <m/>
    <n v="152421263248"/>
    <s v="UPT SD NEGERI 4 GRESIK"/>
    <s v="ODP-GSK-FZ/68 FZ/D04/68.01"/>
    <s v="WO066320778"/>
    <m/>
    <m/>
    <m/>
    <n v="112.643960863351"/>
    <n v="-7.1590716872721396"/>
    <s v="MD|MYDB-20261013270667|DN00001/MN01211|UPT SD NEGERI 4 GRESIK|62081249808667"/>
    <s v="MYDIGIBIZPARTNER"/>
    <m/>
    <m/>
    <m/>
    <m/>
    <m/>
    <m/>
    <m/>
    <m/>
    <s v="Management Janji"/>
    <s v="2026-10-14 08:00:00 | Tanggal pemasangan: 14/10//2026 Jam pemasangan : pagi/siang Info Tambahan : Hubungi pelanggan dulu sebelum ke lokasi. terima kasih"/>
    <s v="FCC"/>
    <s v="13-10-2026 12:10:23"/>
    <d v="2026-10-14T08:00:00"/>
    <m/>
    <s v="PS"/>
    <s v="GRESIK"/>
    <s v="NO ADDON"/>
    <n v="20261014"/>
    <s v="Completed"/>
    <s v="HSI Bisnis Promo Hari Pelanggan Nasional PSB 70% - 200 Mbps"/>
    <s v="INDIBIZ"/>
    <m/>
    <m/>
    <d v="2026-10-14T08:00:00"/>
    <s v="2026-10-14 08:00:00 | Tanggal pemasangan: 14/10//2026 Jam pemasangan : pagi/siang Info Tambahan : Hubungi pelanggan dulu sebelum ke lokasi. terima kasih"/>
    <n v="2026"/>
    <n v="10"/>
    <n v="14"/>
    <d v="2026-10-14T00:00:00"/>
    <n v="-0.33333333333575865"/>
    <x v="0"/>
    <x v="15"/>
  </r>
  <r>
    <n v="1173"/>
    <n v="1002634314"/>
    <n v="3"/>
    <x v="3"/>
    <n v="5"/>
    <s v="SBY UTARA"/>
    <s v="GRESIK"/>
    <s v="GSK"/>
    <s v="REG"/>
    <s v="AO"/>
    <s v="NEW SALES"/>
    <m/>
    <s v="Completed (PS)"/>
    <s v="RBS-Regional 2"/>
    <d v="2026-10-13T10:01:48"/>
    <d v="2026-10-13T17:17:41"/>
    <n v="69409151"/>
    <m/>
    <n v="152421263244"/>
    <s v="PT Satu Akses Indonesia"/>
    <s v="ODP-GSK-FAM/05"/>
    <s v="WO066322903"/>
    <m/>
    <m/>
    <m/>
    <n v="112.6350604"/>
    <n v="-7.1899341000000003"/>
    <s v="AMRBS;403673;NIZAR SABIQ;Jakarta Outer ; PT Satu Akses Indonesia ; ndibiz Bisnis 50 Mbps 1:2 ; Pic Ledi ; Cp 81370030641 ; project@satu.net.id"/>
    <s v="Amex"/>
    <m/>
    <m/>
    <m/>
    <m/>
    <m/>
    <m/>
    <m/>
    <m/>
    <s v="Management Janji"/>
    <s v="2026-10-14 08:00:00|Nama PIC : Bp Putra No HP : 081370030641 No Alt : - M Janji : 14 Okt 2026 Jam Pasang : Pagi / Siang Note : hubungi pelanggan jika ingin ke lokasi, terima kasih|40951378|MYDITA"/>
    <s v="FCC"/>
    <s v="13-10-2026 10:25:29"/>
    <d v="2026-10-14T08:00:00"/>
    <m/>
    <s v="PS"/>
    <s v="GRESIK"/>
    <s v="NO ADDON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PIC : Bp Putra No HP : 081370030641 No Alt : - M Janji : 14 Okt 2026 Jam Pasang : Pagi / Siang Note : hubungi pelanggan jika ingin ke lokasi, terima kasih|40951378|MYDITA"/>
    <n v="2026"/>
    <n v="10"/>
    <n v="13"/>
    <d v="2026-10-13T00:00:00"/>
    <n v="-1.3333333333357587"/>
    <x v="0"/>
    <x v="15"/>
  </r>
  <r>
    <n v="1174"/>
    <n v="1002635445"/>
    <n v="3"/>
    <x v="3"/>
    <n v="5"/>
    <s v="SBY UTARA"/>
    <s v="GRESIK"/>
    <s v="GSK"/>
    <s v="REG"/>
    <s v="AO"/>
    <s v="NEW SALES"/>
    <s v="1P INET"/>
    <s v="OSS - PROVISIONING START"/>
    <s v="RBS-Regional 3"/>
    <d v="2026-10-13T15:31:35"/>
    <d v="2026-10-15T11:21:30"/>
    <n v="69409562"/>
    <m/>
    <n v="152421263251"/>
    <s v="PT VIRTUE INTERNATIONAL INDONESIA"/>
    <s v="ODP-GSK-FU/44 FU/D12/44.01"/>
    <s v="WO066348337"/>
    <m/>
    <m/>
    <m/>
    <n v="112.6487298"/>
    <n v="-7.1997591999999999"/>
    <s v="|MN02280|MYIA-030001456086/POI/Riza Audi Rizky/083822064127/pt.virtueinternational@gmail.com"/>
    <s v="MYIB_ASSISTANT"/>
    <m/>
    <m/>
    <m/>
    <m/>
    <m/>
    <m/>
    <m/>
    <m/>
    <s v="Management Janji"/>
    <s v="2026-10-14 15:00:00 | No HP : 081359232403 No Alt : - M Janji : 14 Oktober  2026 Jam Pasang : Pagi / Siang Note : hubungi pelanggan jika ingin kelokasi "/>
    <s v="FCC"/>
    <s v="13-10-2026 15:39:51"/>
    <d v="2026-10-14T15:00:00"/>
    <s v="Kendala Pelanggan"/>
    <s v="PRE_PI"/>
    <s v="GRESIK"/>
    <s v="NO ADDON"/>
    <m/>
    <s v="Provisioning Start"/>
    <s v="HSI Bisnis PSB 70% - 50 Mbps"/>
    <s v="INDIBIZ"/>
    <m/>
    <m/>
    <d v="2026-10-14T15:00:00"/>
    <s v="2026-10-14 15:00:00 | No HP : 081359232403 No Alt : - M Janji : 14 Oktober  2026 Jam Pasang : Pagi / Siang Note : hubungi pelanggan jika ingin kelokasi "/>
    <m/>
    <m/>
    <m/>
    <e v="#NUM!"/>
    <e v="#NUM!"/>
    <x v="1"/>
    <x v="15"/>
  </r>
  <r>
    <n v="1175"/>
    <n v="1002620964"/>
    <n v="3"/>
    <x v="3"/>
    <n v="5"/>
    <s v="SBY UTARA"/>
    <s v="GRESIK"/>
    <s v="GSK"/>
    <s v="REG"/>
    <s v="AO"/>
    <s v="NEW SALES"/>
    <s v="1P INET"/>
    <s v="102 | FOLLOW UP COMPLETED"/>
    <s v="RBS-Regional 3"/>
    <d v="2026-10-03T13:04:40"/>
    <d v="2026-10-05T11:43:15"/>
    <n v="69403582"/>
    <m/>
    <n v="152421262601"/>
    <s v="toko uddin"/>
    <s v="ODP-GSK-FR/31 FR/D04/31.01"/>
    <s v="WO065649410"/>
    <m/>
    <m/>
    <m/>
    <n v="112.6158289"/>
    <n v="-7.1516697000000002"/>
    <s v="MD|MYDB-20261003270202|DN00001/MN00018|toko uddin|081977378466"/>
    <s v="MYDIGIBIZPARTNER"/>
    <m/>
    <m/>
    <m/>
    <m/>
    <m/>
    <m/>
    <m/>
    <m/>
    <s v="Management Janji"/>
    <s v="2026-10-04 11:00:00 | Tanggal pemasangan: 04/11//2026 Jam pemasangan : pagi/siang Info Tambahan : Hubungi pelanggan dulu sebelum ke lokasi. terima kasih"/>
    <s v="FCC"/>
    <d v="2026-03-10T13:10:40"/>
    <d v="2026-10-04T11:00:00"/>
    <s v="Kendala Pelanggan"/>
    <s v="REVOKE"/>
    <s v="GRESIK"/>
    <s v="NO ADDON"/>
    <m/>
    <s v="Follow Up Revoke Completed, New Order ID : SC1002622200"/>
    <s v="HSI Bisnis Promo Hari Pelanggan Nasional PSB 70% - 150 Mbps"/>
    <s v="INDIBIZ"/>
    <m/>
    <m/>
    <d v="2026-10-04T11:00:00"/>
    <s v="2026-10-04 11:00:00 | Tanggal pemasangan: 04/11//2026 Jam pemasangan : pagi/siang Info Tambahan : Hubungi pelanggan dulu sebelum ke lokasi. terima kasih"/>
    <m/>
    <m/>
    <m/>
    <e v="#NUM!"/>
    <e v="#NUM!"/>
    <x v="1"/>
    <x v="15"/>
  </r>
  <r>
    <n v="1176"/>
    <n v="1002635632"/>
    <n v="3"/>
    <x v="3"/>
    <n v="5"/>
    <s v="SBY UTARA"/>
    <s v="GRESIK"/>
    <s v="GSK"/>
    <s v="REG"/>
    <s v="AO"/>
    <s v="NEW SALES"/>
    <s v="1P INET"/>
    <s v="102 | FOLLOW UP COMPLETED"/>
    <s v="RBS-Regional 3"/>
    <d v="2026-10-13T16:26:34"/>
    <d v="2026-10-15T15:06:36"/>
    <n v="69409621"/>
    <m/>
    <n v="152421263255"/>
    <s v="PT POHON BIRU JAYA"/>
    <s v="ODP-GSK-FT/39 FT/D05/39-01"/>
    <s v="WO066353979"/>
    <m/>
    <m/>
    <m/>
    <n v="112.6500638"/>
    <n v="-7.1696409999999897"/>
    <s v="|MN02672|MYIA-063621737264/POI/reza /08170904091/fina.finance@sozoskinclinic.com"/>
    <s v="MYIB_ASSISTANT"/>
    <m/>
    <m/>
    <m/>
    <m/>
    <m/>
    <m/>
    <m/>
    <m/>
    <s v="Management Janji"/>
    <s v="2026-10-14 15:00:00 | Nama PIC : Bp Reza No HP : 08170904091 No Alt : - M Janji : 14 Okt 2026 Jam Pasang : Pagi / Siang Note : hubungi pelanggan jika ingin ke lokasi, terima kasih"/>
    <s v="FCC"/>
    <s v="13-10-2026 16:40:07"/>
    <d v="2026-10-14T15:00:00"/>
    <s v="Kendala Pelanggan"/>
    <s v="REVOKE"/>
    <s v="GRESIK"/>
    <s v="NO ADDON"/>
    <m/>
    <s v="Follow Up Revoke Completed, New Order ID : SC1002638838"/>
    <s v="HSI Bisnis PSB 70% - 50 Mbps"/>
    <s v="INDIBIZ"/>
    <m/>
    <m/>
    <d v="2026-10-14T15:00:00"/>
    <s v="2026-10-14 15:00:00 | Nama PIC : Bp Reza No HP : 08170904091 No Alt : - M Janji : 14 Okt 2026 Jam Pasang : Pagi / Siang Note : hubungi pelanggan jika ingin ke lokasi, terima kasih"/>
    <m/>
    <m/>
    <m/>
    <e v="#NUM!"/>
    <e v="#NUM!"/>
    <x v="1"/>
    <x v="15"/>
  </r>
  <r>
    <n v="1177"/>
    <n v="1002638838"/>
    <n v="3"/>
    <x v="3"/>
    <n v="5"/>
    <s v="SBY UTARA"/>
    <s v="GRESIK"/>
    <s v="GSK"/>
    <s v="REG"/>
    <s v="AO"/>
    <s v="NEW SALES"/>
    <m/>
    <s v="8 | OSS - PONR"/>
    <s v="RBS-Regional 3"/>
    <d v="2026-10-15T15:06:36"/>
    <d v="2026-10-15T15:19:30"/>
    <n v="69409621"/>
    <m/>
    <n v="152421263269"/>
    <s v="PT POHON BIRU JAYA"/>
    <s v="ODP-GSK-FB/04"/>
    <s v="WO066488629"/>
    <m/>
    <m/>
    <m/>
    <n v="112.64948699999999"/>
    <n v="-7.1694740000000001"/>
    <s v="|MN02672|MYIA-063621737264/POI/reza /08170904091/fina.finance@sozoskinclinic.com"/>
    <s v="Sales Force DBS"/>
    <m/>
    <m/>
    <m/>
    <m/>
    <m/>
    <m/>
    <m/>
    <m/>
    <s v="Management Janji"/>
    <s v="2026-10-14 15:00:00 | Nama PIC : Bp Reza  No HP : 08170904091  No Alt : -  M Janji : 14 Okt 2026  Jam Pasang : Pagi / Siang  Note : hubungi pelanggan jika ingin ke lokasi, terima kasih"/>
    <s v="FCC"/>
    <s v="15-10-2026 15:10:37"/>
    <m/>
    <m/>
    <s v="ACT_COM"/>
    <s v="GRESIK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7:00:00"/>
    <s v="2026-10-14 15:00:00 | Nama PIC : Bp Reza  No HP : 08170904091  No Alt : -  M Janji : 14 Okt 2026  Jam Pasang : Pagi / Siang  Note : hubungi pelanggan jika ingin ke lokasi, terima kasih"/>
    <m/>
    <m/>
    <m/>
    <e v="#NUM!"/>
    <e v="#NUM!"/>
    <x v="1"/>
    <x v="15"/>
  </r>
  <r>
    <n v="1178"/>
    <n v="1002628325"/>
    <n v="3"/>
    <x v="3"/>
    <n v="5"/>
    <s v="SBY UTARA"/>
    <s v="GRESIK"/>
    <s v="GSK"/>
    <s v="REG"/>
    <s v="AO"/>
    <s v="NEW SALES"/>
    <m/>
    <s v="CANCEL COMPLETED"/>
    <s v="RBS-Regional 2"/>
    <d v="2026-10-08T16:36:19"/>
    <d v="2026-10-12T02:00:20"/>
    <n v="69406772"/>
    <m/>
    <n v="152421263165"/>
    <s v="PT Satu Akses Indonesia"/>
    <s v="ODP-GSK-FAM/05"/>
    <m/>
    <m/>
    <m/>
    <m/>
    <n v="112.61816"/>
    <n v="-7.176539"/>
    <s v="AMRBS;403673;NIZAR SABIQ;Jakarta Outer ; PT Satu Akses Indonesia ; ndibiz Bisnis 50 Mbps 1:2 ; Pic Ledi  ; Cp 81370030641 ; project@satu.net.id"/>
    <s v="Amex"/>
    <m/>
    <m/>
    <m/>
    <m/>
    <m/>
    <m/>
    <m/>
    <m/>
    <m/>
    <m/>
    <m/>
    <d v="2026-08-10T16:40:13"/>
    <m/>
    <m/>
    <s v="REJECT_FCC"/>
    <s v="GRESIK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  <x v="15"/>
  </r>
  <r>
    <n v="1179"/>
    <n v="1002622726"/>
    <n v="3"/>
    <x v="3"/>
    <n v="5"/>
    <s v="SBY UTARA"/>
    <s v="GRESIK"/>
    <s v="KDE"/>
    <s v="REG"/>
    <s v="AO"/>
    <s v="NEW SALES"/>
    <s v="1P INET"/>
    <s v="Completed (PS)"/>
    <s v="RBS-Regional 3"/>
    <d v="2026-10-05T14:49:39"/>
    <d v="2026-10-06T13:46:59"/>
    <n v="69404422"/>
    <m/>
    <n v="152442202249"/>
    <s v="ERABLUE DESA MENGANTI"/>
    <s v="ODP-KDE-FBA/38 FBA/D03/38.01"/>
    <s v="WO065783636"/>
    <m/>
    <m/>
    <m/>
    <n v="112.588024"/>
    <n v="-7.2939790000000002"/>
    <s v="|MN00843|MYIA-052685652553/POI/HASBIBINTARO SHIDDIQ/081249549394/nextperdanaone@gmail.com"/>
    <s v="MYIB_ASSISTANT"/>
    <m/>
    <m/>
    <m/>
    <m/>
    <m/>
    <m/>
    <m/>
    <m/>
    <s v="Management Janji"/>
    <s v="2026-10-06 11:00:00 | M Janji : (06/10/2026) jam Pasang : 09:00 Note : hubungi pelanggan jika ingin kelokasi "/>
    <s v="FCC"/>
    <d v="2026-05-10T15:11:09"/>
    <d v="2026-10-06T11:00:00"/>
    <m/>
    <s v="PS"/>
    <s v="NON-HERO GRESIK"/>
    <s v="NO ADDON"/>
    <n v="20261006"/>
    <s v="Completed"/>
    <s v="HSI Bisnis PSB 70% - 100 Mbps"/>
    <s v="INDIBIZ"/>
    <m/>
    <m/>
    <d v="2026-10-06T11:00:00"/>
    <s v="2026-10-06 11:00:00 | M Janji : (06/10/2026) jam Pasang : 09:00 Note : hubungi pelanggan jika ingin kelokasi "/>
    <n v="2026"/>
    <n v="10"/>
    <n v="6"/>
    <d v="2026-10-06T00:00:00"/>
    <n v="-0.45833333333575865"/>
    <x v="0"/>
    <x v="15"/>
  </r>
  <r>
    <n v="1180"/>
    <n v="1002627873"/>
    <n v="3"/>
    <x v="3"/>
    <n v="5"/>
    <s v="SBY UTARA"/>
    <s v="GRESIK"/>
    <s v="KDE"/>
    <s v="REG"/>
    <s v="AO"/>
    <s v="NEW SALES"/>
    <s v="1P INET"/>
    <s v="Completed (PS)"/>
    <s v="RBS-Regional 3"/>
    <d v="2026-10-08T14:25:40"/>
    <d v="2026-10-09T17:53:29"/>
    <n v="69406560"/>
    <m/>
    <n v="152442202394"/>
    <s v="PT. MEGAH DAYA INTI HARAPAN"/>
    <s v="ODP-KDE-FAP/117 FAP/D07/117.01"/>
    <s v="WO066019521"/>
    <m/>
    <m/>
    <m/>
    <n v="112.621968"/>
    <n v="-7.3020230000000002"/>
    <s v="|MN02280|MYIA-037378228544/POI/BRIAN ISNUPRAYOGA, S.TP/085648852222/pga1@sby.indogrosir.co.id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4:40:19"/>
    <d v="2026-10-09T11:00:00"/>
    <m/>
    <s v="PS"/>
    <s v="NON-HERO GRESIK"/>
    <s v="NO ADDON"/>
    <n v="20261009"/>
    <s v="Completed"/>
    <s v="HSI Bisnis Promo Hari Pelanggan Nasional PSB 70% - 100 Mbps"/>
    <s v="INDIBIZ"/>
    <m/>
    <m/>
    <d v="2026-10-09T11:00:00"/>
    <s v="2026-10-09 11:00:00 | Jam pemasangan : 12.00 Info Tambahan : Hubungi pelanggan dulu sebelum ke lokasi terimakasih "/>
    <n v="2026"/>
    <n v="10"/>
    <n v="9"/>
    <d v="2026-10-09T00:00:00"/>
    <n v="-0.45833333333575865"/>
    <x v="0"/>
    <x v="15"/>
  </r>
  <r>
    <n v="1181"/>
    <n v="1002630283"/>
    <n v="3"/>
    <x v="3"/>
    <n v="5"/>
    <s v="SBY UTARA"/>
    <s v="GRESIK"/>
    <s v="KDE"/>
    <s v="REG"/>
    <s v="AO"/>
    <s v="NEW SALES"/>
    <m/>
    <s v="Completed (PS)"/>
    <s v="RBS-Regional 3"/>
    <d v="2026-10-09T16:01:40"/>
    <d v="2026-10-09T20:41:46"/>
    <n v="69405483"/>
    <m/>
    <n v="152442203161"/>
    <s v="Warkop Pasir"/>
    <s v="ODP-KDE-FAD/32"/>
    <s v="WO066108142"/>
    <m/>
    <m/>
    <m/>
    <n v="112.56349059999999"/>
    <n v="-7.2918238000000004"/>
    <s v="MD|MYDB-20261005270299|DN00001/MN01273|Warkop Pasir|085606213340"/>
    <s v="MYDIGIBIZPARTNER"/>
    <m/>
    <m/>
    <m/>
    <m/>
    <m/>
    <m/>
    <m/>
    <m/>
    <s v="Management Janji"/>
    <s v="2026-10-08 08:00:00 | Nama PIC : Sutikno  No HP : 085606213340  Alt :   M Janji : 08/09/2026  Jam Pasang : 08.00  - 13:00   NoteÃ‚Â :  hubungi terlebih dahulu sebelum ke lokasi, terima kasih."/>
    <s v="FCC"/>
    <d v="2026-09-10T17:25:25"/>
    <m/>
    <m/>
    <s v="PS"/>
    <s v="NON-HERO GRESIK"/>
    <s v="NO ADDON"/>
    <n v="202610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9T07:00:00"/>
    <s v="2026-10-08 08:00:00 | Nama PIC : Sutikno  No HP : 085606213340  Alt :   M Janji : 08/09/2026  Jam Pasang : 08.00  - 13:00   NoteÃ‚Â :  hubungi terlebih dahulu sebelum ke lokasi, terima kasih."/>
    <n v="2026"/>
    <n v="10"/>
    <n v="9"/>
    <d v="2026-10-09T00:00:00"/>
    <n v="-0.29166666666424135"/>
    <x v="0"/>
    <x v="15"/>
  </r>
  <r>
    <n v="1182"/>
    <n v="1002625436"/>
    <n v="3"/>
    <x v="3"/>
    <n v="5"/>
    <s v="SBY UTARA"/>
    <s v="GRESIK"/>
    <s v="KDE"/>
    <s v="REG"/>
    <s v="AO"/>
    <s v="NEW SALES"/>
    <s v="1P INET"/>
    <s v="102 | FOLLOW UP COMPLETED"/>
    <s v="RBS-Regional 3"/>
    <d v="2026-10-07T09:27:34"/>
    <d v="2026-10-09T16:01:40"/>
    <n v="69405483"/>
    <m/>
    <n v="152442203155"/>
    <s v="Warkop Pasir"/>
    <s v="ODP-KDE-FAD/32 FAD/D05/32.01"/>
    <s v="WO065906800"/>
    <m/>
    <m/>
    <m/>
    <n v="112.56360650000001"/>
    <n v="-7.2918309999999904"/>
    <s v="MD|MYDB-20261005270299|DN00001/MN01273|Warkop Pasir|085606213340"/>
    <s v="MYDIGIBIZPARTNER"/>
    <m/>
    <m/>
    <m/>
    <m/>
    <m/>
    <m/>
    <m/>
    <m/>
    <s v="Management Janji"/>
    <s v="2026-10-08 08:00:00 | Nama PIC : Sutikno No HP : 085606213340 Alt :  M Janji : 08/09/2026 Jam Pasang : 08.00  - 13:00  NoteÃ‚Â :  hubungi terlebih dahulu sebelum ke lokasi, terima kasih."/>
    <s v="FCC"/>
    <d v="2026-07-10T09:40:14"/>
    <d v="2026-10-08T08:00:00"/>
    <s v="Kendala Pelanggan"/>
    <s v="REVOKE"/>
    <s v="NON-HERO GRESIK"/>
    <s v="NO ADDON"/>
    <m/>
    <s v="Follow Up Revoke Completed, New Order ID : SC1002630283"/>
    <s v="HSI Bisnis Promo Hari Pelanggan Nasional PSB 70% - 75 Mbps"/>
    <s v="INDIBIZ"/>
    <m/>
    <m/>
    <d v="2026-10-08T08:00:00"/>
    <s v="2026-10-08 08:00:00 | Nama PIC : Sutikno No HP : 085606213340 Alt :  M Janji : 08/09/2026 Jam Pasang : 08.00  - 13:00  NoteÃ‚Â :  hubungi terlebih dahulu sebelum ke lokasi, terima kasih."/>
    <m/>
    <m/>
    <m/>
    <e v="#NUM!"/>
    <e v="#NUM!"/>
    <x v="1"/>
    <x v="15"/>
  </r>
  <r>
    <n v="1183"/>
    <n v="1002625430"/>
    <n v="3"/>
    <x v="3"/>
    <n v="5"/>
    <s v="SBY UTARA"/>
    <s v="GRESIK"/>
    <s v="KDE"/>
    <s v="REG"/>
    <s v="AO"/>
    <s v="NEW SALES"/>
    <s v="1P INET"/>
    <s v="100 | REVOKE COMPLETED"/>
    <s v="RBS-Regional 3"/>
    <d v="2026-10-07T09:28:11"/>
    <d v="2026-10-08T10:17:26"/>
    <n v="69405483"/>
    <m/>
    <n v="152442203155"/>
    <s v="Warkop Pasir"/>
    <s v="ODP-KDE-FAD/32 FAD/D05/32.01"/>
    <s v="WO065906800"/>
    <m/>
    <m/>
    <m/>
    <n v="112.56360650000001"/>
    <n v="-7.2918309999999904"/>
    <s v="MD|MYDB-20261005270299|DN00001/MN01273|Warkop Pasir|085606213340"/>
    <s v="MYDIGIBIZPARTNER"/>
    <m/>
    <m/>
    <m/>
    <m/>
    <m/>
    <m/>
    <m/>
    <m/>
    <s v="Management Janji"/>
    <s v="2026-10-08 08:00:00 | Nama PIC : Sutikno No HP : 085606213340 Alt :  M Janji : 08/09/2026 Jam Pasang : 08.00  - 13:00  NoteÃ‚Â :  hubungi terlebih dahulu sebelum ke lokasi, terima kasih."/>
    <s v="FCC"/>
    <d v="2026-07-10T09:40:14"/>
    <d v="2026-10-08T08:00:00"/>
    <s v="Kendala Pelanggan"/>
    <s v="REVOKE"/>
    <s v="NON-HERO GRESIK"/>
    <s v="NO ADDON"/>
    <m/>
    <s v="Revoke Completed"/>
    <s v="HSI Bisnis Promo Hari Pelanggan Nasional PSB 70% - 75 Mbps"/>
    <s v="INDIBIZ"/>
    <m/>
    <m/>
    <d v="2026-10-08T08:00:00"/>
    <s v="2026-10-08 08:00:00 | Nama PIC : Sutikno No HP : 085606213340 Alt :  M Janji : 08/09/2026 Jam Pasang : 08.00  - 13:00  NoteÃ‚Â :  hubungi terlebih dahulu sebelum ke lokasi, terima kasih."/>
    <m/>
    <m/>
    <m/>
    <e v="#NUM!"/>
    <e v="#NUM!"/>
    <x v="1"/>
    <x v="15"/>
  </r>
  <r>
    <n v="1184"/>
    <n v="1002628306"/>
    <n v="3"/>
    <x v="3"/>
    <n v="5"/>
    <s v="SBY UTARA"/>
    <s v="GRESIK"/>
    <s v="KDE"/>
    <s v="REG"/>
    <s v="AO"/>
    <s v="NEW SALES"/>
    <m/>
    <s v="100 | REVOKE COMPLETED"/>
    <s v="RBS-Regional 3"/>
    <d v="2026-10-08T16:29:41"/>
    <d v="2026-10-09T15:56:22"/>
    <n v="69405483"/>
    <m/>
    <n v="152442203157"/>
    <s v="Warkop Pasir"/>
    <s v="ODP-KDE-FAD/32"/>
    <s v="WO066037453"/>
    <m/>
    <m/>
    <m/>
    <n v="112.56349059999999"/>
    <n v="-7.2918238000000004"/>
    <s v="MD|MYDB-20261005270299|DN00001/MN01273|Warkop Pasir|085606213340"/>
    <s v="MYDIGIBIZPARTNER"/>
    <m/>
    <m/>
    <m/>
    <m/>
    <m/>
    <m/>
    <m/>
    <m/>
    <s v="Management Janji"/>
    <s v="2026-10-08 08:00:00 | Nama PIC : Sutikno  No HP : 085606213340  Alt :   M Janji : 08/09/2026  Jam Pasang : 08.00  - 13:00   NoteÃ‚Â :  hubungi terlebih dahulu sebelum ke lokasi, terima kasih."/>
    <s v="FCC"/>
    <d v="2026-08-10T16:40:13"/>
    <m/>
    <s v="Kendala Lainnya"/>
    <s v="REVOKE"/>
    <s v="NON-HERO GRESIK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8T07:00:00"/>
    <s v="2026-10-08 08:00:00 | Nama PIC : Sutikno  No HP : 085606213340  Alt :   M Janji : 08/09/2026  Jam Pasang : 08.00  - 13:00   NoteÃ‚Â :  hubungi terlebih dahulu sebelum ke lokasi, terima kasih."/>
    <m/>
    <m/>
    <m/>
    <e v="#NUM!"/>
    <e v="#NUM!"/>
    <x v="1"/>
    <x v="15"/>
  </r>
  <r>
    <n v="1185"/>
    <n v="1002623832"/>
    <n v="3"/>
    <x v="3"/>
    <n v="5"/>
    <s v="SBY UTARA"/>
    <s v="GRESIK"/>
    <s v="KDE"/>
    <s v="REG"/>
    <s v="AO"/>
    <s v="NEW SALES"/>
    <m/>
    <s v="MIA - INVALID SURVEY"/>
    <s v="RBS-Regional 3"/>
    <d v="2026-10-06T10:30:28"/>
    <d v="2026-10-06T15:19:56"/>
    <n v="69404816"/>
    <m/>
    <n v="152442203011"/>
    <s v="PT SURYA MEDIKA MENGANTI"/>
    <s v="ODP-KDE-FAM/57"/>
    <s v="WO065845287"/>
    <m/>
    <m/>
    <m/>
    <n v="112.6169384"/>
    <n v="-7.3047352999999999"/>
    <s v="AMRBS;404915;AMEX;MOH REZI FILLIANDY;RBS-3;SURAMADU;PSB;PT SURYA MEDIKA MENGANTI;ZULFI SUSDIANTORO;085645153729;zulfisusdiantoro@gmail.com;HSI Bisnis (1:1) 50 Mbps (Rp 439.000) PSB Rp 150.000;"/>
    <s v="Amex"/>
    <m/>
    <m/>
    <m/>
    <m/>
    <m/>
    <m/>
    <m/>
    <m/>
    <s v="Management Janji"/>
    <s v="2026-10-07 08:00:00|M Janji : Rabu 07 oktober  2026 Jam Pasang : Pagi / Siang Note : hubungi pelanggan jika ingin ke lokasi, terima kasih.|40971304|MYDITA"/>
    <s v="FCC"/>
    <d v="2026-06-10T10:40:22"/>
    <d v="2026-10-07T08:00:00"/>
    <m/>
    <s v="SURVEY_NEW_MANJA"/>
    <s v="NON-HERO GRESIK"/>
    <s v="NO ADDON"/>
    <m/>
    <s v="MIE - INVALID SURVEY - Pelanggan RN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8:00:00"/>
    <s v="2026-10-07 08:00:00|M Janji : Rabu 07 oktober  2026 Jam Pasang : Pagi / Siang Note : hubungi pelanggan jika ingin ke lokasi, terima kasih.|40971304|MYDITA"/>
    <m/>
    <m/>
    <m/>
    <e v="#NUM!"/>
    <e v="#NUM!"/>
    <x v="1"/>
    <x v="15"/>
  </r>
  <r>
    <n v="1186"/>
    <n v="1002617352"/>
    <n v="3"/>
    <x v="3"/>
    <n v="5"/>
    <s v="SBY UTARA"/>
    <s v="GRESIK"/>
    <s v="BWN"/>
    <s v="REG"/>
    <s v="AO"/>
    <s v="NEW SALES"/>
    <m/>
    <s v="Completed (PS)"/>
    <s v="RBS-Regional 3"/>
    <d v="2026-10-01T10:40:16"/>
    <d v="2026-10-01T13:34:16"/>
    <n v="69379599"/>
    <m/>
    <n v="152453208697"/>
    <s v="UPT SDN 329 Gresik"/>
    <s v="ODP-BWN-FAB/03"/>
    <s v="WO065471510"/>
    <m/>
    <m/>
    <m/>
    <n v="112.71185159683201"/>
    <n v="-5.83253487701701"/>
    <s v="MD|MYDB-20260829267477|DN00001/MN00018|UPT SDN 329 Gresik|081331009134"/>
    <s v="MYDIGIBIZPARTNER"/>
    <m/>
    <m/>
    <m/>
    <m/>
    <m/>
    <m/>
    <m/>
    <m/>
    <s v="Management Janji"/>
    <s v="2026-08-30 11:00:00 | Nama Pic : IBU FAIRUS  No Hp Pic : 081331009134  Jam Pemasangan : 08:00 - 12.00  Tanggal Pemasangan : MINGGU 30 AGUSTUS 2026  Info Tambahan : Hubungi pelanggan sebelum datang ke lokasi"/>
    <s v="FCC"/>
    <d v="2026-01-10T11:40:20"/>
    <m/>
    <m/>
    <s v="PS"/>
    <s v="GRESIK"/>
    <s v="NO ADDON"/>
    <n v="202610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1T07:00:00"/>
    <s v="2026-08-30 11:00:00 | Nama Pic : IBU FAIRUS  No Hp Pic : 081331009134  Jam Pemasangan : 08:00 - 12.00  Tanggal Pemasangan : MINGGU 30 AGUSTUS 2026  Info Tambahan : Hubungi pelanggan sebelum datang ke lokasi"/>
    <n v="2026"/>
    <n v="10"/>
    <n v="1"/>
    <d v="2026-10-01T00:00:00"/>
    <n v="-0.29166666666424135"/>
    <x v="0"/>
    <x v="15"/>
  </r>
  <r>
    <n v="1187"/>
    <n v="1002628108"/>
    <n v="3"/>
    <x v="3"/>
    <n v="5"/>
    <s v="SBY UTARA"/>
    <s v="GRESIK"/>
    <s v="BWN"/>
    <s v="REG"/>
    <s v="AO"/>
    <s v="NEW SALES"/>
    <m/>
    <s v="102 | FOLLOW UP COMPLETED"/>
    <s v="RBS-Regional 3"/>
    <d v="2026-10-08T16:00:03"/>
    <d v="2026-10-15T15:26:13"/>
    <n v="69406694"/>
    <m/>
    <n v="152453208880"/>
    <s v="BENGKEL MUHTAR"/>
    <s v="ODP-BWN-FAA/22"/>
    <s v="WO066062676"/>
    <m/>
    <m/>
    <m/>
    <n v="112.6716764"/>
    <n v="-5.8195825000000001"/>
    <s v="|MC70134|/BENGKEL MUHTAR/AHMAD MUHTAR/085196696574/ahmadmuhtar816@gmail.com/HSI Bisnis Promo HUT Telkom (1:1) 300 Mbps (Rp 1.130.000) PSB Rp 150.000/"/>
    <s v="Sales Force DBS"/>
    <m/>
    <m/>
    <m/>
    <m/>
    <m/>
    <m/>
    <m/>
    <m/>
    <s v="Management Janji"/>
    <s v="2026-10-10 08:00:00|Tanggal: 10/10/2026 Jam Pasang: Siang  Note: Hubungi sebelum ke lokasi, terimakasih.  |40931149|MYDITA"/>
    <s v="FCC"/>
    <d v="2026-08-10T16:25:42"/>
    <d v="2026-10-10T08:00:00"/>
    <s v="Kendala Pelanggan"/>
    <s v="REVOKE"/>
    <s v="GRESIK"/>
    <s v="NO ADDON"/>
    <m/>
    <s v="Follow Up Revoke Completed, New Order ID : SC1002638907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08:00:00"/>
    <s v="2026-10-10 08:00:00|Tanggal: 10/10/2026 Jam Pasang: Siang  Note: Hubungi sebelum ke lokasi, terimakasih.  |40931149|MYDITA"/>
    <m/>
    <m/>
    <m/>
    <e v="#NUM!"/>
    <e v="#NUM!"/>
    <x v="1"/>
    <x v="15"/>
  </r>
  <r>
    <n v="1188"/>
    <n v="1002627224"/>
    <n v="3"/>
    <x v="3"/>
    <n v="5"/>
    <s v="SBY UTARA"/>
    <s v="GRESIK"/>
    <s v="BWN"/>
    <s v="REG"/>
    <s v="AO"/>
    <s v="NEW SALES"/>
    <m/>
    <s v="100 | REVOKE COMPLETED"/>
    <s v="RBS-Regional 3"/>
    <d v="2026-10-08T09:31:15"/>
    <d v="2026-10-15T23:09:57"/>
    <n v="69406255"/>
    <m/>
    <n v="152453208877"/>
    <s v="Warung Pojok"/>
    <s v="ODP-BWN-FAC/18"/>
    <s v="WO066040375"/>
    <m/>
    <m/>
    <m/>
    <n v="112.7108005"/>
    <n v="-5.8065635999999996"/>
    <s v="|MC70134|/SALIM-Warung Pojok/085802815058/elly34808@gmail.com/HSI Bisnis Promo HUT Telkom (1:1) 300 Mbps (Rp 1.130.000) PSB Rp 150.000/-5.806575,112.710721/DSN. TELUKDALAM RT 002/RW 002, KEBONTELUKDALAM, SANGKAPURA, GRESIK"/>
    <s v="Sales Force DBS"/>
    <m/>
    <m/>
    <m/>
    <m/>
    <m/>
    <m/>
    <m/>
    <m/>
    <s v="Management Janji"/>
    <s v="2026-10-09 15:00:00|Tanggal Pemasangan : 09 Oktober 2026 Jam Pemasangan : 08:00 15:00 Info Tambahan : Hubungi pelanggan dulu sebelum ke lokasi terimakasih|40961350|MYDITA"/>
    <s v="FCC"/>
    <d v="2026-08-10T09:40:43"/>
    <d v="2026-10-09T15:00:00"/>
    <s v="Kendala Pelanggan"/>
    <s v="REVOKE"/>
    <s v="GRESIK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9T15:00:00"/>
    <s v="2026-10-09 15:00:00|Tanggal Pemasangan : 09 Oktober 2026 Jam Pemasangan : 08:00 15:00 Info Tambahan : Hubungi pelanggan dulu sebelum ke lokasi terimakasih|40961350|MYDITA"/>
    <m/>
    <m/>
    <m/>
    <e v="#NUM!"/>
    <e v="#NUM!"/>
    <x v="1"/>
    <x v="15"/>
  </r>
  <r>
    <n v="1189"/>
    <n v="1002638907"/>
    <n v="3"/>
    <x v="3"/>
    <n v="5"/>
    <s v="SBY UTARA"/>
    <s v="GRESIK"/>
    <s v="BWN"/>
    <s v="REG"/>
    <s v="AO"/>
    <s v="NEW SALES"/>
    <m/>
    <s v="8 | OSS - PONR"/>
    <s v="RBS-Regional 3"/>
    <d v="2026-10-15T15:26:13"/>
    <d v="2026-10-15T18:04:05"/>
    <n v="69406694"/>
    <m/>
    <n v="152453209235"/>
    <s v="BENGKEL MUHTAR"/>
    <s v="ODP-BWN-FAA/22"/>
    <s v="WO066491888"/>
    <m/>
    <m/>
    <m/>
    <n v="112.671791692537"/>
    <n v="-5.8196349324457497"/>
    <s v="|MC70134|/BENGKEL MUHTAR/AHMAD MUHTAR/085196696574/ahmadmuhtar816@gmail.com/HSI Bisnis Promo HUT Telkom (1:1) 300 Mbps (Rp 1.130.000) PSB Rp 150.000/"/>
    <s v="Sales Force DBS"/>
    <m/>
    <m/>
    <m/>
    <m/>
    <m/>
    <m/>
    <m/>
    <m/>
    <s v="Management Janji"/>
    <s v="2026-10-10 08:00:00|Tanggal: 10/10/2026  Jam Pasang: Siang   Note: Hubungi sebelum ke lokasi, terimakasih.   |40931149|MYDITA"/>
    <s v="FCC"/>
    <s v="15-10-2026 15:40:25"/>
    <m/>
    <m/>
    <s v="ACT_COM"/>
    <s v="GRESIK"/>
    <s v="NO ADDON"/>
    <m/>
    <s v="PONR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5T07:00:00"/>
    <s v="2026-10-10 08:00:00|Tanggal: 10/10/2026  Jam Pasang: Siang   Note: Hubungi sebelum ke lokasi, terimakasih.   |40931149|MYDITA"/>
    <m/>
    <m/>
    <m/>
    <e v="#NUM!"/>
    <e v="#NUM!"/>
    <x v="1"/>
    <x v="15"/>
  </r>
  <r>
    <n v="1190"/>
    <n v="1002621109"/>
    <n v="3"/>
    <x v="3"/>
    <n v="5"/>
    <s v="SBY UTARA"/>
    <s v="GRESIK"/>
    <s v="SDY"/>
    <s v="REG"/>
    <s v="AO"/>
    <s v="NEW SALES"/>
    <s v="1P INET"/>
    <s v="Completed (PS)"/>
    <s v="RBS-Regional 3"/>
    <d v="2026-10-03T15:56:36"/>
    <d v="2026-10-04T17:24:42"/>
    <n v="69403715"/>
    <m/>
    <n v="152451212256"/>
    <s v="by localoo"/>
    <s v="ODP-SDY-FL/19 FL/D08/19.01"/>
    <s v="WO065665930"/>
    <m/>
    <m/>
    <m/>
    <n v="112.429598"/>
    <n v="-6.9670620000000003"/>
    <s v="|MN00216|MYIA-067678552545/POI/syaiful arif/0895637842700/syaifularif6472@gmail.com"/>
    <s v="MYIB_ASSISTANT"/>
    <m/>
    <m/>
    <m/>
    <m/>
    <m/>
    <m/>
    <m/>
    <m/>
    <s v="Management Janji"/>
    <s v="2026-10-04 15:00:00 | Jam pemasangan : 12.00 Info Tambahan : Hubungi pelanggan dulu sebelum ke lokasi terimakasih  "/>
    <s v="FCC"/>
    <d v="2026-03-10T16:24:58"/>
    <d v="2026-10-04T15:00:00"/>
    <m/>
    <s v="PS"/>
    <s v="GRESIK"/>
    <s v="NO ADDON"/>
    <n v="20261004"/>
    <s v="Completed"/>
    <s v="HSI Bisnis Promo Hari Pelanggan Nasional PSB 70% - 75 Mbps"/>
    <s v="INDIBIZ"/>
    <m/>
    <m/>
    <d v="2026-10-04T15:00:00"/>
    <s v="2026-10-04 15:00:00 | Jam pemasangan : 12.00 Info Tambahan : Hubungi pelanggan dulu sebelum ke lokasi terimakasih  "/>
    <n v="2026"/>
    <n v="10"/>
    <n v="4"/>
    <d v="2026-10-04T00:00:00"/>
    <n v="-0.625"/>
    <x v="0"/>
    <x v="15"/>
  </r>
  <r>
    <n v="1191"/>
    <n v="1002626133"/>
    <n v="3"/>
    <x v="3"/>
    <n v="5"/>
    <s v="SBY UTARA"/>
    <s v="GRESIK"/>
    <s v="SDY"/>
    <s v="REG"/>
    <s v="AO"/>
    <s v="NEW SALES"/>
    <m/>
    <s v="Completed (PS)"/>
    <s v="RBS-Regional 3"/>
    <d v="2026-10-07T13:31:09"/>
    <d v="2026-10-07T17:44:22"/>
    <n v="69404368"/>
    <m/>
    <n v="152451212267"/>
    <s v="MI ISLAMIYAH"/>
    <s v="ODP-SDY-FR/07"/>
    <s v="WO065936179"/>
    <m/>
    <m/>
    <m/>
    <n v="112.563985"/>
    <n v="-6.9890699999999999"/>
    <s v="MD|MYDB-20261005270287|DN00001/MN02100|MI ISLAMIYAH|081330453015"/>
    <s v="MYDIGIBIZPARTNER"/>
    <m/>
    <m/>
    <m/>
    <m/>
    <m/>
    <m/>
    <m/>
    <m/>
    <s v="Management Janji"/>
    <s v="2026-10-06 11:00:00 | Jam Pemasangan : 08:00 - 12.00  Tanggal Pemasangan : SELASA 06 OKTOBER 2026  Info Tambahan : Hubungi pelanggan sebelum datang ke lokasi"/>
    <s v="FCC"/>
    <d v="2026-07-10T13:40:16"/>
    <m/>
    <m/>
    <s v="PS"/>
    <s v="GRESIK"/>
    <s v="NO ADDON"/>
    <n v="2026100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07T07:00:00"/>
    <s v="2026-10-06 11:00:00 | Jam Pemasangan : 08:00 - 12.00  Tanggal Pemasangan : SELASA 06 OKTOBER 2026  Info Tambahan : Hubungi pelanggan sebelum datang ke lokasi"/>
    <n v="2026"/>
    <n v="10"/>
    <n v="7"/>
    <d v="2026-10-07T00:00:00"/>
    <n v="-0.29166666666424135"/>
    <x v="0"/>
    <x v="15"/>
  </r>
  <r>
    <n v="1192"/>
    <n v="1002625438"/>
    <n v="3"/>
    <x v="3"/>
    <n v="5"/>
    <s v="SBY UTARA"/>
    <s v="GRESIK"/>
    <s v="SDY"/>
    <s v="REG"/>
    <s v="AO"/>
    <s v="NEW SALES"/>
    <m/>
    <s v="Completed (PS)"/>
    <s v="RBS-Regional 3"/>
    <d v="2026-10-07T09:30:37"/>
    <d v="2026-10-07T15:00:56"/>
    <n v="69404437"/>
    <m/>
    <n v="152451212269"/>
    <s v="SD NU KANJENG SEPUH"/>
    <s v="ODP-SDY-FR/07"/>
    <s v="WO065908676"/>
    <m/>
    <m/>
    <m/>
    <n v="112.564224"/>
    <n v="-6.9891540000000001"/>
    <s v="MD|MYDB-20261005270290|DN00001/MN01211|SD NU KANJENG SEPUH|0818798855"/>
    <s v="MYDIGIBIZPARTNER"/>
    <m/>
    <m/>
    <m/>
    <m/>
    <m/>
    <m/>
    <m/>
    <m/>
    <s v="Management Janji"/>
    <s v="2026-10-06 11:00:00 | Nama PIC : Bp Ulum  No HP : 0818798855  Alt : -  M Janji : 06 Okt 2026  Jam Pasang : Pagi / Siang  Note : hubungi pelanggan jika ingin kelokasi  "/>
    <s v="FCC"/>
    <d v="2026-07-10T09:40:14"/>
    <m/>
    <m/>
    <s v="PS"/>
    <s v="GRESIK"/>
    <s v="NO ADDON"/>
    <n v="20261007"/>
    <s v="Completed"/>
    <s v="- SP_NOSS;SP_NOSS ~ Internet NOSS Multispeed Network[0]  - SP_NOSS;SP_NOSS ~ Internet NOSS Multispeed Network[0]  - E25060;E25060 ~ ES25 - Paket HSI Bisnis (HSIE) Khusus Winback 2.0[0]  - E25060~null~E25060_UNL;UNL ~ Internet-Link Unlimited Internet Usage"/>
    <s v="INDIBIZ"/>
    <m/>
    <m/>
    <d v="2026-10-07T07:00:00"/>
    <s v="2026-10-06 11:00:00 | Nama PIC : Bp Ulum  No HP : 0818798855  Alt : -  M Janji : 06 Okt 2026  Jam Pasang : Pagi / Siang  Note : hubungi pelanggan jika ingin kelokasi  "/>
    <n v="2026"/>
    <n v="10"/>
    <n v="7"/>
    <d v="2026-10-07T00:00:00"/>
    <n v="-0.29166666666424135"/>
    <x v="0"/>
    <x v="15"/>
  </r>
  <r>
    <n v="1193"/>
    <n v="1002628360"/>
    <n v="3"/>
    <x v="3"/>
    <n v="5"/>
    <s v="SBY UTARA"/>
    <s v="GRESIK"/>
    <s v="SDY"/>
    <s v="REG"/>
    <s v="AO"/>
    <s v="NEW SALES"/>
    <m/>
    <s v="Completed (PS)"/>
    <s v="RBS-Regional 3"/>
    <d v="2026-10-08T16:40:02"/>
    <d v="2026-10-08T19:17:38"/>
    <n v="69404014"/>
    <m/>
    <n v="152451212274"/>
    <s v="TOKO IIN MODO"/>
    <s v="ODP-SDY-FA/61"/>
    <s v="WO066038480"/>
    <m/>
    <m/>
    <m/>
    <n v="112.488789"/>
    <n v="-6.9032910000000003"/>
    <s v="|MN00216|MYIA-084221025685/POI/iin aini isnawati /087869524330/ainiisnawatiiin@gmail.com"/>
    <s v="Sales Force DBS"/>
    <m/>
    <m/>
    <m/>
    <m/>
    <m/>
    <m/>
    <m/>
    <m/>
    <s v="Management Janji"/>
    <s v="2026-10-06 08:00:00 | M Janji : (06/10/2026)  jam Pasang : 09:00  Note : hubungi pelanggan jika ingin kelokasi  "/>
    <s v="FCC"/>
    <d v="2026-08-10T17:25:16"/>
    <m/>
    <m/>
    <s v="PS"/>
    <s v="GRESIK"/>
    <s v="NO ADDON"/>
    <n v="202610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8T07:00:00"/>
    <s v="2026-10-06 08:00:00 | M Janji : (06/10/2026)  jam Pasang : 09:00  Note : hubungi pelanggan jika ingin kelokasi  "/>
    <n v="2026"/>
    <n v="10"/>
    <n v="8"/>
    <d v="2026-10-08T00:00:00"/>
    <n v="-0.29166666666424135"/>
    <x v="0"/>
    <x v="15"/>
  </r>
  <r>
    <n v="1194"/>
    <n v="1002621551"/>
    <n v="3"/>
    <x v="3"/>
    <n v="5"/>
    <s v="SBY UTARA"/>
    <s v="GRESIK"/>
    <s v="SDY"/>
    <s v="REG"/>
    <s v="AO"/>
    <s v="NEW SALES"/>
    <s v="1P INET"/>
    <s v="102 | FOLLOW UP COMPLETED"/>
    <s v="RBS-Regional 3"/>
    <d v="2026-10-05T07:56:40"/>
    <d v="2026-10-08T16:40:01"/>
    <n v="69404014"/>
    <m/>
    <n v="152451212260"/>
    <s v="TOKO IIN MODO"/>
    <s v="ODP-SDY-FA/61 FA/D01/61.01"/>
    <s v="WO065733686"/>
    <m/>
    <m/>
    <m/>
    <n v="112.488891"/>
    <n v="-6.9034129999999996"/>
    <s v="|MN00216|MYIA-084221025685/POI/iin aini isnawati /087869524330/ainiisnawatiiin@gmail.com"/>
    <s v="MYIB_ASSISTANT"/>
    <m/>
    <m/>
    <m/>
    <m/>
    <m/>
    <m/>
    <m/>
    <m/>
    <s v="Management Janji"/>
    <s v="2026-10-06 08:00:00 | M Janji : (06/10/2026) jam Pasang : 09:00 Note : hubungi pelanggan jika ingin kelokasi "/>
    <s v="FCC"/>
    <d v="2026-05-10T08:40:40"/>
    <d v="2026-10-06T08:00:00"/>
    <s v="Kendala Pelanggan"/>
    <s v="REVOKE"/>
    <s v="GRESIK"/>
    <s v="NO ADDON"/>
    <m/>
    <s v="Follow Up Revoke Completed, New Order ID : SC1002628360"/>
    <s v="HSI Bisnis Promo Hari Pelanggan Nasional PSB 70% - 100 Mbps"/>
    <s v="INDIBIZ"/>
    <m/>
    <m/>
    <d v="2026-10-06T08:00:00"/>
    <s v="2026-10-06 08:00:00 | M Janji : (06/10/2026) jam Pasang : 09:00 Note : hubungi pelanggan jika ingin kelokasi "/>
    <m/>
    <m/>
    <m/>
    <e v="#NUM!"/>
    <e v="#NUM!"/>
    <x v="1"/>
    <x v="15"/>
  </r>
  <r>
    <n v="1195"/>
    <n v="1002622475"/>
    <n v="3"/>
    <x v="3"/>
    <n v="5"/>
    <s v="SBY UTARA"/>
    <s v="GRESIK"/>
    <s v="SDY"/>
    <s v="REG"/>
    <s v="AO"/>
    <s v="NEW SALES"/>
    <s v="1P INET"/>
    <s v="102 | FOLLOW UP COMPLETED"/>
    <s v="RBS-Regional 3"/>
    <d v="2026-10-05T13:40:34"/>
    <d v="2026-10-07T13:31:08"/>
    <n v="69404368"/>
    <m/>
    <n v="152451212263"/>
    <s v="MI ISLAMIYAH"/>
    <s v="ODP-SDY-FR/07 FR/D01/07.01"/>
    <s v="WO065773611"/>
    <m/>
    <m/>
    <m/>
    <n v="112.56409138441001"/>
    <n v="-6.9887922448420801"/>
    <s v="MD|MYDB-20261005270287|DN00001/MN02100|MI ISLAMIYAH|081330453015"/>
    <s v="MYDIGIBIZPARTNER"/>
    <m/>
    <m/>
    <m/>
    <m/>
    <m/>
    <m/>
    <m/>
    <m/>
    <s v="Management Janji"/>
    <s v="2026-10-06 11:00:00 | Jam Pemasangan : 08:00 - 12.00 Tanggal Pemasangan : SELASA 06 OKTOBER 2026 Info Tambahan : Hubungi pelanggan sebelum datang ke lokasi"/>
    <s v="FCC"/>
    <d v="2026-05-10T14:25:44"/>
    <d v="2026-10-06T11:00:00"/>
    <s v="Kendala Pelanggan"/>
    <s v="REVOKE"/>
    <s v="GRESIK"/>
    <s v="NO ADDON"/>
    <m/>
    <s v="Follow Up Revoke Completed, New Order ID : SC1002626133"/>
    <s v="HSI Bisnis Promo Hari Pelanggan Nasional PSB 70% - 100 Mbps"/>
    <s v="INDIBIZ"/>
    <m/>
    <m/>
    <d v="2026-10-06T11:00:00"/>
    <s v="2026-10-06 11:00:00 | Jam Pemasangan : 08:00 - 12.00 Tanggal Pemasangan : SELASA 06 OKTOBER 2026 Info Tambahan : Hubungi pelanggan sebelum datang ke lokasi"/>
    <m/>
    <m/>
    <m/>
    <e v="#NUM!"/>
    <e v="#NUM!"/>
    <x v="1"/>
    <x v="15"/>
  </r>
  <r>
    <n v="1196"/>
    <n v="1002622683"/>
    <n v="3"/>
    <x v="3"/>
    <n v="5"/>
    <s v="SBY UTARA"/>
    <s v="GRESIK"/>
    <s v="SDY"/>
    <s v="REG"/>
    <s v="AO"/>
    <s v="NEW SALES"/>
    <s v="1P INET"/>
    <s v="102 | FOLLOW UP COMPLETED"/>
    <s v="RBS-Regional 3"/>
    <d v="2026-10-05T14:32:34"/>
    <d v="2026-10-07T09:30:36"/>
    <n v="69404437"/>
    <m/>
    <n v="152451212264"/>
    <s v="SD NU KANJENG SEPUH"/>
    <s v="ODP-SDY-FR/08 FR/D01/08.01"/>
    <s v="WO065781130"/>
    <m/>
    <m/>
    <m/>
    <n v="112.564478963613"/>
    <n v="-6.98964483927484"/>
    <s v="MD|MYDB-20261005270290|DN00001/MN01211|SD NU KANJENG SEPUH|0818798855"/>
    <s v="MYDIGIBIZPARTNER"/>
    <m/>
    <m/>
    <m/>
    <m/>
    <m/>
    <m/>
    <m/>
    <m/>
    <s v="Management Janji"/>
    <s v="2026-10-06 11:00:00 | Nama PIC : Bp Ulum No HP : 0818798855 Alt : - M Janji : 06 Okt 2026 Jam Pasang : Pagi / Siang Note : hubungi pelanggan jika ingin kelokasi "/>
    <s v="FCC"/>
    <d v="2026-05-10T14:40:19"/>
    <d v="2026-10-06T11:00:00"/>
    <s v="Kendala Pelanggan"/>
    <s v="REVOKE"/>
    <s v="GRESIK"/>
    <s v="NO ADDON"/>
    <m/>
    <s v="Follow Up Revoke Completed, New Order ID : SC1002625438"/>
    <s v="HSI Bisnis Promo Hari Pelanggan Nasional PSB 70% - 100 Mbps"/>
    <s v="INDIBIZ"/>
    <m/>
    <m/>
    <d v="2026-10-06T11:00:00"/>
    <s v="2026-10-06 11:00:00 | Nama PIC : Bp Ulum No HP : 0818798855 Alt : - M Janji : 06 Okt 2026 Jam Pasang : Pagi / Siang Note : hubungi pelanggan jika ingin kelokasi "/>
    <m/>
    <m/>
    <m/>
    <e v="#NUM!"/>
    <e v="#NUM!"/>
    <x v="1"/>
    <x v="15"/>
  </r>
  <r>
    <n v="1197"/>
    <n v="1002619716"/>
    <n v="3"/>
    <x v="3"/>
    <n v="5"/>
    <s v="SBY UTARA"/>
    <s v="GRESIK"/>
    <s v="SDY"/>
    <s v="REG"/>
    <s v="AO"/>
    <s v="NEW SALES"/>
    <s v="1P INET"/>
    <s v="100 | REVOKE COMPLETED"/>
    <s v="RBS-Regional 3"/>
    <d v="2026-10-02T13:04:40"/>
    <d v="2026-10-08T10:17:37"/>
    <n v="69403032"/>
    <m/>
    <n v="152451212250"/>
    <s v="toko maskumambang"/>
    <s v="ODP-SDY-FB/34 FB/D06/34.01"/>
    <s v="WO065571392"/>
    <m/>
    <m/>
    <m/>
    <n v="112.5073397"/>
    <n v="-7.0084664999999999"/>
    <s v="MD|MYDB-20261002270171|DN00001/MN00018|toko maskumambang|087782069264"/>
    <s v="MYDIGIBIZPARTNER"/>
    <m/>
    <m/>
    <m/>
    <m/>
    <m/>
    <m/>
    <m/>
    <m/>
    <s v="Management Janji"/>
    <s v="2026-10-03 11:00:00 | Jam pemasangan : 12.00 Info Tambahan : Hubungi pelanggan dulu sebelum ke lokasi terimakasih "/>
    <s v="FCC"/>
    <d v="2026-02-10T13:11:06"/>
    <d v="2026-10-03T11:00:00"/>
    <s v="Kendala Pelanggan"/>
    <s v="REVOKE"/>
    <s v="GRESIK"/>
    <s v="NO ADDON"/>
    <m/>
    <s v="Revoke Completed"/>
    <s v="HSI Bisnis Promo Hari Pelanggan Nasional PSB 70% - 50 Mbps"/>
    <s v="INDIBIZ"/>
    <m/>
    <m/>
    <d v="2026-10-03T11:00:00"/>
    <s v="2026-10-03 11:00:00 | Jam pemasangan : 12.00 Info Tambahan : Hubungi pelanggan dulu sebelum ke lokasi terimakasih "/>
    <m/>
    <m/>
    <m/>
    <e v="#NUM!"/>
    <e v="#NUM!"/>
    <x v="1"/>
    <x v="15"/>
  </r>
  <r>
    <n v="1198"/>
    <n v="1002636233"/>
    <n v="3"/>
    <x v="3"/>
    <n v="5"/>
    <s v="SBY UTARA"/>
    <s v="GRESIK"/>
    <s v="SDY"/>
    <s v="REG"/>
    <s v="AO"/>
    <s v="NEW SALES"/>
    <m/>
    <s v="MIA - INVALID SURVEY"/>
    <s v="RBS-Regional 2"/>
    <d v="2026-10-14T09:59:22"/>
    <d v="2026-10-15T20:26:56"/>
    <n v="69409894"/>
    <m/>
    <n v="152451212285"/>
    <s v="PT. SATU AKSES INDONESIA"/>
    <s v="ODP-SDY-FF/05"/>
    <s v="WO066464776"/>
    <m/>
    <m/>
    <m/>
    <n v="112.5370199"/>
    <n v="-6.9764311000000001"/>
    <s v="AM/A00020/BS BKS NAIMATUL HABIBAH/HSI BISNIS BASIC INTERNET ONLY 50 MBPS/08119998026 081258380706/support@satu.net.id"/>
    <s v="Amex"/>
    <m/>
    <m/>
    <m/>
    <m/>
    <m/>
    <m/>
    <m/>
    <m/>
    <s v="Management Janji"/>
    <s v="2026-10-16 08:00:00|Nama Pic : PT. SATU AKSES INDONESIA No Hp Pic : 08119998026 Jam Pemasangan : 08:00 - 12.00 Tanggal Pemasangan : KAMIS 15 OKTOBER 2026 Info Tambahan : Hubungi pelanggan sebelum datang ke lokasi|40000798|MYDITA"/>
    <s v="FCC"/>
    <s v="14-10-2026 10:10:03"/>
    <d v="2026-10-16T08:00:00"/>
    <m/>
    <s v="SURVEY_NEW_MANJA"/>
    <s v="GRESIK"/>
    <s v="NO ADDON"/>
    <m/>
    <s v="MIE - INVALID SURVEY - Tidak Ada ODP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6T08:00:00"/>
    <s v="2026-10-16 08:00:00|Nama Pic : PT. SATU AKSES INDONESIA No Hp Pic : 08119998026 Jam Pemasangan : 08:00 - 12.00 Tanggal Pemasangan : KAMIS 15 OKTOBER 2026 Info Tambahan : Hubungi pelanggan sebelum datang ke lokasi|40000798|MYDITA"/>
    <m/>
    <m/>
    <m/>
    <e v="#NUM!"/>
    <e v="#NUM!"/>
    <x v="1"/>
    <x v="15"/>
  </r>
  <r>
    <n v="1199"/>
    <n v="1002622039"/>
    <n v="3"/>
    <x v="3"/>
    <n v="5"/>
    <s v="SBY UTARA"/>
    <s v="LAMONGAN"/>
    <s v="BBA"/>
    <s v="REG"/>
    <s v="AO"/>
    <s v="NEW SALES"/>
    <s v="1P INET"/>
    <s v="Completed (PS)"/>
    <s v="RBS-Regional 3"/>
    <d v="2026-10-05T10:50:35"/>
    <d v="2026-10-06T15:27:15"/>
    <n v="69404193"/>
    <m/>
    <n v="152441211843"/>
    <s v="GRAHA RESTO"/>
    <s v="ODP-BBA-FAL/20 FAL/D01/20.01"/>
    <s v="WO065751632"/>
    <m/>
    <m/>
    <m/>
    <n v="112.163363"/>
    <n v="-7.1239169999999996"/>
    <s v="|MN00216|MYIA-077138417774/POI/abdullah/0881026852898/abdullahdoel14@gmail.com"/>
    <s v="MYIB_ASSISTANT"/>
    <m/>
    <m/>
    <m/>
    <m/>
    <m/>
    <m/>
    <m/>
    <m/>
    <s v="Management Janji"/>
    <s v="2026-10-06 10:00:00 | Tanggal : 6 Oktober 2026 Jam : pagi  Hubungi pelanggan sebelum ke lokasi "/>
    <s v="FCC"/>
    <d v="2026-05-10T11:40:04"/>
    <d v="2026-10-06T10:00:00"/>
    <m/>
    <s v="PS"/>
    <s v="X"/>
    <s v="NO ADDON"/>
    <n v="20261006"/>
    <s v="Completed"/>
    <s v="HSI Bisnis Promo Hari Pelanggan Nasional PSB 70% - 50 Mbps"/>
    <s v="INDIBIZ"/>
    <m/>
    <m/>
    <d v="2026-10-06T10:00:00"/>
    <s v="2026-10-06 10:00:00 | Tanggal : 6 Oktober 2026 Jam : pagi  Hubungi pelanggan sebelum ke lokasi "/>
    <n v="2026"/>
    <n v="10"/>
    <n v="6"/>
    <d v="2026-10-06T00:00:00"/>
    <n v="-0.41666666666424135"/>
    <x v="0"/>
    <x v="15"/>
  </r>
  <r>
    <n v="1200"/>
    <n v="1002622810"/>
    <n v="3"/>
    <x v="3"/>
    <n v="5"/>
    <s v="SBY UTARA"/>
    <s v="LAMONGAN"/>
    <s v="BBA"/>
    <s v="REG"/>
    <s v="AO"/>
    <s v="NEW SALES"/>
    <m/>
    <s v="Completed (PS)"/>
    <s v="RBS-Regional 3"/>
    <d v="2026-10-05T15:16:19"/>
    <d v="2026-10-05T16:04:32"/>
    <n v="69402452"/>
    <m/>
    <n v="152441211844"/>
    <s v="PKM SAMBENG"/>
    <s v="ODP-BBA-FAD/35"/>
    <s v="WO065789534"/>
    <m/>
    <m/>
    <m/>
    <n v="112.270158"/>
    <n v="-7.300332"/>
    <s v="|MN00882|/PKM SAMBENG/NURWAHYUDI/082339863366/sbgpkm@gmail.com/HSI Bisnis Promo HUT Telkom (1:1) 50 Mbps (Rp 355.000) PSB Rp 150.000/"/>
    <s v="Sales Force DBS"/>
    <m/>
    <m/>
    <m/>
    <m/>
    <m/>
    <m/>
    <m/>
    <m/>
    <s v="Management Janji"/>
    <s v="2026-10-02 15:00:00|Nama PIC: bp yudi  No HP: 082339863366  Alt:  Tanggal: 02/10/2026  Jam Pasang: Sore  Note: Hubungi sebelum ke lokasi, terimakasih. |40931149|MYDITA"/>
    <s v="FCC"/>
    <d v="2026-05-10T15:25:14"/>
    <m/>
    <m/>
    <s v="PS"/>
    <s v="X"/>
    <s v="NO ADDON"/>
    <n v="20261005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10-05T07:00:00"/>
    <s v="2026-10-02 15:00:00|Nama PIC: bp yudi  No HP: 082339863366  Alt:  Tanggal: 02/10/2026  Jam Pasang: Sore  Note: Hubungi sebelum ke lokasi, terimakasih. |40931149|MYDITA"/>
    <n v="2026"/>
    <n v="10"/>
    <n v="5"/>
    <d v="2026-10-05T00:00:00"/>
    <n v="-0.29166666666424135"/>
    <x v="0"/>
    <x v="15"/>
  </r>
  <r>
    <n v="1201"/>
    <n v="1002630681"/>
    <n v="3"/>
    <x v="3"/>
    <n v="5"/>
    <s v="SBY UTARA"/>
    <s v="LAMONGAN"/>
    <s v="BBA"/>
    <s v="REG"/>
    <s v="AO"/>
    <s v="NEW SALES"/>
    <m/>
    <s v="Completed (PS)"/>
    <s v="RBS-Regional 3"/>
    <d v="2026-10-10T09:52:14"/>
    <d v="2026-10-11T13:36:38"/>
    <n v="69407768"/>
    <m/>
    <n v="152441211328"/>
    <s v="PKM BLULUK RUANG RAWAT INAP"/>
    <s v="ODP-BBA-FAP/40"/>
    <s v="WO066143999"/>
    <m/>
    <m/>
    <m/>
    <n v="112.1342753"/>
    <n v="-7.2776645000000002"/>
    <s v="|MN01781|/PKM BLULUK RUANG RAWAT INAP/MOCHAMAD IRWAN/081330336305/pkmbluluk@gmail.com/HSI Bisnis Promo HUT Telkom (1:1) 50 Mbps (Rp 355.000) PSB Rp 150.000"/>
    <s v="Sales Force DBS"/>
    <m/>
    <m/>
    <m/>
    <m/>
    <m/>
    <m/>
    <m/>
    <m/>
    <s v="Management Janji"/>
    <s v="2026-10-11 10:00:00|Tanggal pemasangan : 11 OKTOBER 2026 Jam pemasangan : pagi/siang Info Tambahan : Hubungi pelanggan dulu sebelum ke lokasi terima kasih|40010577|MYDITA"/>
    <s v="FCC"/>
    <d v="2026-10-10T09:55:32"/>
    <d v="2026-10-11T10:00:00"/>
    <m/>
    <s v="PS"/>
    <s v="X"/>
    <s v="NO ADDON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10:00:00"/>
    <s v="2026-10-11 10:00:00|Tanggal pemasangan : 11 OKTOBER 2026 Jam pemasangan : pagi/siang Info Tambahan : Hubungi pelanggan dulu sebelum ke lokasi terima kasih|40010577|MYDITA"/>
    <n v="2026"/>
    <n v="10"/>
    <n v="11"/>
    <d v="2026-10-11T00:00:00"/>
    <n v="-0.41666666666424135"/>
    <x v="0"/>
    <x v="15"/>
  </r>
  <r>
    <n v="1202"/>
    <n v="1002633035"/>
    <n v="3"/>
    <x v="3"/>
    <n v="5"/>
    <s v="SBY UTARA"/>
    <s v="LAMONGAN"/>
    <s v="BBA"/>
    <s v="REG"/>
    <s v="AO"/>
    <s v="NEW SALES"/>
    <m/>
    <s v="Completed (PS)"/>
    <s v="RBS-Regional 3"/>
    <d v="2026-10-12T13:56:25"/>
    <d v="2026-10-14T21:02:43"/>
    <n v="69408662"/>
    <m/>
    <n v="152441211493"/>
    <s v="FARID MOTOR"/>
    <s v="ODP-BBA-FAX/55"/>
    <s v="WO066382625"/>
    <m/>
    <m/>
    <m/>
    <n v="112.2332612"/>
    <n v="-7.184704"/>
    <s v="|MN02646|/FARID MOTOR/ratna puji astutik/082143243459/journeyriyono@gmail.com/HSI Basic Promo HUT Telkom (1:2) 50 Mbps (Rp 320.000) PSB Rp 150.000"/>
    <s v="Sales Force DBS"/>
    <m/>
    <m/>
    <m/>
    <m/>
    <m/>
    <m/>
    <m/>
    <m/>
    <s v="Management Janji"/>
    <s v="2026-10-15 10:00:00|Tanggal: 15/10/2026 Jam Pasang: 08.00 - 12.00 Note: Hubungi sebelum ke lokasi, terimakasih.  |40931149|MYDITA"/>
    <s v="FCC"/>
    <d v="2026-12-10T14:02:08"/>
    <d v="2026-10-15T10:00:00"/>
    <m/>
    <s v="PS"/>
    <s v="X"/>
    <s v="NO ADDON"/>
    <n v="2026101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5T10:00:00"/>
    <s v="2026-10-15 10:00:00|Tanggal: 15/10/2026 Jam Pasang: 08.00 - 12.00 Note: Hubungi sebelum ke lokasi, terimakasih.  |40931149|MYDITA"/>
    <n v="2026"/>
    <n v="10"/>
    <n v="14"/>
    <d v="2026-10-14T00:00:00"/>
    <n v="-1.4166666666642413"/>
    <x v="0"/>
    <x v="15"/>
  </r>
  <r>
    <n v="1203"/>
    <n v="1002632662"/>
    <n v="3"/>
    <x v="3"/>
    <n v="5"/>
    <s v="SBY UTARA"/>
    <s v="LAMONGAN"/>
    <s v="BBA"/>
    <s v="REG"/>
    <s v="AO"/>
    <s v="NEW SALES"/>
    <m/>
    <s v="Completed (PS)"/>
    <s v="RBS-Regional 3"/>
    <d v="2026-10-12T11:44:17"/>
    <d v="2026-10-13T12:17:12"/>
    <n v="69408547"/>
    <m/>
    <n v="152441211302"/>
    <s v="PT PEREKONOMIAN SUNAN DRAJAT KALEN LAMONGAN"/>
    <s v="ODP-BBA-FAM/02"/>
    <s v="WO066252707"/>
    <m/>
    <m/>
    <m/>
    <n v="112.17273040000001"/>
    <n v="-7.2012036999999998"/>
    <s v="|MN01781|/PT PEREKONOMIAN SUNAN DRAJAT KALEN LAMONGAN/Dr. Anas Al Hifnisei M,si/082257019526/ahlamabidinrokhim03@gmail.com/HSI Bisnis + Netmonk Promo 2026 50 Mbps (Rp 411.100) PSB 150.000/"/>
    <s v="Sales Force DBS"/>
    <m/>
    <m/>
    <m/>
    <m/>
    <m/>
    <m/>
    <m/>
    <m/>
    <s v="Management Janji"/>
    <s v="2026-10-13 10:00:00|Tanggal pemasangan : 13 OKTOBER 2026 Jam pemasangan : pagi/siang Info Tambahan : Hubungi pelanggan dulu sebelum ke lokasi terima kasih|40010577|MYDITA"/>
    <s v="FCC"/>
    <d v="2026-12-10T12:25:16"/>
    <d v="2026-10-13T10:00:00"/>
    <m/>
    <s v="PS"/>
    <s v="X"/>
    <s v="NETMONK"/>
    <n v="202610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3T10:00:00"/>
    <s v="2026-10-13 10:00:00|Tanggal pemasangan : 13 OKTOBER 2026 Jam pemasangan : pagi/siang Info Tambahan : Hubungi pelanggan dulu sebelum ke lokasi terima kasih|40010577|MYDITA"/>
    <n v="2026"/>
    <n v="10"/>
    <n v="13"/>
    <d v="2026-10-13T00:00:00"/>
    <n v="-0.41666666666424135"/>
    <x v="0"/>
    <x v="15"/>
  </r>
  <r>
    <n v="1204"/>
    <n v="1002634011"/>
    <n v="3"/>
    <x v="3"/>
    <n v="5"/>
    <s v="SBY UTARA"/>
    <s v="LAMONGAN"/>
    <s v="BBA"/>
    <s v="REG"/>
    <s v="AO"/>
    <s v="NEW SALES"/>
    <m/>
    <s v="Completed (PS)"/>
    <s v="RBS-Regional 3"/>
    <d v="2026-10-13T08:38:23"/>
    <d v="2026-10-14T19:55:51"/>
    <n v="69409035"/>
    <m/>
    <n v="152441211494"/>
    <s v="FARIZ COFFEE"/>
    <s v="ODP-BBA-FAD/25"/>
    <s v="WO066308334"/>
    <m/>
    <m/>
    <m/>
    <n v="112.21517299999999"/>
    <n v="-7.3108117999999997"/>
    <s v="|MN02646|/FARIZ COFFEE/FARIZ AHROM/085747002563/farizahrom@gmail.com/HSI Bisnis Promo HUT Telkom (1:1) 75 Mbps (Rp 415.000) PSB Rp 150.000/"/>
    <s v="Sales Force DBS"/>
    <m/>
    <m/>
    <m/>
    <m/>
    <m/>
    <m/>
    <m/>
    <m/>
    <s v="Management Janji"/>
    <s v="2026-10-14 10:00:00|Nama PIC : FARIZ  No HP : 085747002563 Alt :  Tgl Pemasangan : 14 Oktober 2026 Interval : PAGI / SIANG Note : Hubungi pelanggan terlebih dahulu|40981184|MYDITA"/>
    <s v="FCC"/>
    <s v="13-10-2026 08:40:05"/>
    <d v="2026-10-14T10:00:00"/>
    <m/>
    <s v="PS"/>
    <s v="X"/>
    <s v="NO ADDON"/>
    <n v="202610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4T10:00:00"/>
    <s v="2026-10-14 10:00:00|Nama PIC : FARIZ  No HP : 085747002563 Alt :  Tgl Pemasangan : 14 Oktober 2026 Interval : PAGI / SIANG Note : Hubungi pelanggan terlebih dahulu|40981184|MYDITA"/>
    <n v="2026"/>
    <n v="10"/>
    <n v="14"/>
    <d v="2026-10-14T00:00:00"/>
    <n v="-0.41666666666424135"/>
    <x v="0"/>
    <x v="15"/>
  </r>
  <r>
    <n v="1205"/>
    <n v="1002636482"/>
    <n v="3"/>
    <x v="3"/>
    <n v="5"/>
    <s v="SBY UTARA"/>
    <s v="LAMONGAN"/>
    <s v="BBA"/>
    <s v="REG"/>
    <s v="AO"/>
    <s v="NEW SALES"/>
    <s v="1P INET"/>
    <s v="Completed (PS)"/>
    <s v="RBS-Regional 3"/>
    <d v="2026-10-14T11:17:41"/>
    <d v="2026-10-15T15:50:58"/>
    <n v="69409983"/>
    <m/>
    <n v="152441211501"/>
    <s v="SPBU 55.622.31"/>
    <s v="ODP-BBA-FAP/78 FAP/D06/78.01"/>
    <s v="WO066391675"/>
    <m/>
    <m/>
    <m/>
    <n v="112.124786"/>
    <n v="-7.3503249999999998"/>
    <s v="|MN00216|MYIA-029615458935/POI/agung suprapto/085648321468/spbusukorame@gmail.com"/>
    <s v="MYIB_ASSISTANT"/>
    <m/>
    <m/>
    <m/>
    <m/>
    <m/>
    <m/>
    <m/>
    <m/>
    <s v="Management Janji"/>
    <s v="2026-10-15 10:00:00 | Tanggal: 15/10/2026 Jam Pasang: 08.00 - 12.00 Note: Hubungi sebelum ke lokasi, terimakasih.  "/>
    <s v="FCC"/>
    <s v="14-10-2026 11:25:06"/>
    <d v="2026-10-15T10:00:00"/>
    <m/>
    <s v="PS"/>
    <s v="X"/>
    <s v="NO ADDON"/>
    <n v="20261015"/>
    <s v="Completed"/>
    <s v="HSI Bisnis Promo Hari Pelanggan Nasional PSB 70% - 50 Mbps"/>
    <s v="INDIBIZ"/>
    <m/>
    <m/>
    <d v="2026-10-15T10:00:00"/>
    <s v="2026-10-15 10:00:00 | Tanggal: 15/10/2026 Jam Pasang: 08.00 - 12.00 Note: Hubungi sebelum ke lokasi, terimakasih.  "/>
    <n v="2026"/>
    <n v="10"/>
    <n v="15"/>
    <d v="2026-10-15T00:00:00"/>
    <n v="-0.41666666666424135"/>
    <x v="0"/>
    <x v="15"/>
  </r>
  <r>
    <n v="1206"/>
    <n v="1002618083"/>
    <n v="3"/>
    <x v="3"/>
    <n v="5"/>
    <s v="SBY UTARA"/>
    <s v="LAMONGAN"/>
    <s v="BBA"/>
    <s v="REG"/>
    <s v="AO"/>
    <s v="NEW SALES"/>
    <m/>
    <s v="102 | FOLLOW UP COMPLETED"/>
    <s v="RBS-Regional 3"/>
    <d v="2026-10-01T14:22:50"/>
    <d v="2026-10-05T15:16:19"/>
    <n v="69402452"/>
    <m/>
    <n v="152441211669"/>
    <s v="PKM SAMBENG"/>
    <s v="ODP-BBA-FAD/35"/>
    <s v="WO065514723"/>
    <m/>
    <m/>
    <m/>
    <n v="112.2702089"/>
    <n v="-7.3003412000000001"/>
    <s v="|MN00882|/PKM SAMBENG/NURWAHYUDI/082339863366/sbgpkm@gmail.com/HSI Bisnis Promo HUT Telkom (1:1) 50 Mbps (Rp 355.000) PSB Rp 150.000/"/>
    <s v="Sales Force DBS"/>
    <m/>
    <m/>
    <m/>
    <m/>
    <m/>
    <m/>
    <m/>
    <m/>
    <s v="Management Janji"/>
    <s v="2026-10-02 15:00:00|Nama PIC: bp yudi No HP: 082339863366 Alt: Tanggal: 02/10/2026 Jam Pasang: Sore Note: Hubungi sebelum ke lokasi, terimakasih. |40931149|MYDITA"/>
    <s v="FCC"/>
    <d v="2026-01-10T14:40:16"/>
    <d v="2026-10-02T15:00:00"/>
    <s v="Kendala Teknik"/>
    <s v="REVOKE"/>
    <s v="X"/>
    <s v="NO ADDON"/>
    <m/>
    <s v="Follow Up Revoke Completed, New Order ID : SC1002622810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2T15:00:00"/>
    <s v="2026-10-02 15:00:00|Nama PIC: bp yudi No HP: 082339863366 Alt: Tanggal: 02/10/2026 Jam Pasang: Sore Note: Hubungi sebelum ke lokasi, terimakasih. |40931149|MYDITA"/>
    <m/>
    <m/>
    <m/>
    <e v="#NUM!"/>
    <e v="#NUM!"/>
    <x v="1"/>
    <x v="15"/>
  </r>
  <r>
    <n v="1207"/>
    <n v="1002625399"/>
    <n v="3"/>
    <x v="3"/>
    <n v="5"/>
    <s v="SBY UTARA"/>
    <s v="LAMONGAN"/>
    <s v="BBA"/>
    <s v="REG"/>
    <s v="AO"/>
    <s v="NEW SALES"/>
    <m/>
    <s v="OSS - FALLOUT"/>
    <s v="RBS-Regional 3"/>
    <d v="2026-10-07T09:18:08"/>
    <d v="2026-10-08T13:18:08"/>
    <n v="69405486"/>
    <m/>
    <n v="152441211321"/>
    <s v="PT. SUKA RASA PRIMA"/>
    <s v="ODP-BBA-FAD/49"/>
    <s v="WO065915678"/>
    <m/>
    <m/>
    <m/>
    <n v="112.2235337"/>
    <n v="-7.3343007"/>
    <s v="|MN01222|/PT. SUKA RASA PRIMA/WINBACK 2.0 HSI B2B (1:2) 50MBPS 320RB PSB DISC 70%//hafizhdhiya16@gmail.com/HAFIZH DHIYAUL'HAQ/85606575974"/>
    <s v="Sales Force DBS"/>
    <m/>
    <m/>
    <m/>
    <m/>
    <m/>
    <m/>
    <m/>
    <m/>
    <s v="Management Janji"/>
    <s v="2026-10-08 10:00:00|Tanggal: 8/10/2026 Jam Pasang: 08.00 - 12.00 Note: Hubungi sebelum ke lokasi, terimakasih.|40971401|MYDITA"/>
    <s v="FCC"/>
    <d v="2026-07-10T09:25:32"/>
    <d v="2026-10-08T10:00:00"/>
    <s v="Kendala Teknik"/>
    <s v="FO_WFM"/>
    <s v="X"/>
    <s v="NO ADDON"/>
    <m/>
    <s v="Provisioning Failed|WFM|INF009711933|TOJ_-7.3337967,112.2235879_TOJ_-7.334374,112.224067 jarak odp terdekat lebih dari 500m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8T10:00:00"/>
    <s v="2026-10-08 10:00:00|Tanggal: 8/10/2026 Jam Pasang: 08.00 - 12.00 Note: Hubungi sebelum ke lokasi, terimakasih.|40971401|MYDITA"/>
    <m/>
    <m/>
    <m/>
    <e v="#NUM!"/>
    <e v="#NUM!"/>
    <x v="1"/>
    <x v="15"/>
  </r>
  <r>
    <n v="1208"/>
    <n v="1002636191"/>
    <n v="3"/>
    <x v="3"/>
    <n v="5"/>
    <s v="SBY UTARA"/>
    <s v="LAMONGAN"/>
    <s v="BBA"/>
    <s v="REG"/>
    <s v="AO"/>
    <s v="NEW SALES"/>
    <m/>
    <s v="QC MIA - INVALID QUALITY CONTROL MIA"/>
    <s v="RBS-Regional 3"/>
    <d v="2026-10-14T09:48:03"/>
    <d v="2026-10-15T13:40:07"/>
    <n v="69409870"/>
    <m/>
    <n v="152441211499"/>
    <s v="Bhabe Crispy"/>
    <s v="ODP-BBA-FAN/112"/>
    <m/>
    <m/>
    <m/>
    <m/>
    <n v="112.1385504"/>
    <n v="-7.1254165999999897"/>
    <s v="|MN00882|/Bhabe Crispy/HSI Bisnis Promo HUT Telkom (1:1) 50 Mbps (Rp 355.000) PSB Rp 150.000/085934441391/anggaravilley26@gmail.com/Vika aditya angga yanto/-7.127455,112.143015/Gunungsari baureno RT 21 l RW 5 bojonegoro"/>
    <s v="Sales Force DBS"/>
    <m/>
    <m/>
    <m/>
    <m/>
    <m/>
    <m/>
    <m/>
    <m/>
    <m/>
    <m/>
    <m/>
    <s v="14-10-2026 09:54:49"/>
    <m/>
    <m/>
    <s v="QC1"/>
    <s v="X"/>
    <s v="NO ADDON"/>
    <m/>
    <s v="QC MIA - INVALID QUALITY CONTROL MIA - Tidak mengunggah Dokumen Usaha - uploadkan dokumen NIB/SKU/NPWP yang terdaftar atas n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1"/>
    <x v="15"/>
  </r>
  <r>
    <n v="1209"/>
    <n v="1002636607"/>
    <n v="3"/>
    <x v="3"/>
    <n v="5"/>
    <s v="SBY UTARA"/>
    <s v="LAMONGAN"/>
    <s v="BBA"/>
    <s v="REG"/>
    <s v="AO"/>
    <s v="NEW SALES"/>
    <m/>
    <s v="MIE - SEND SURVEY"/>
    <s v="RBS-Regional 3"/>
    <d v="2026-10-14T12:06:03"/>
    <d v="2026-10-15T13:00:04"/>
    <n v="69410058"/>
    <m/>
    <n v="152441211502"/>
    <s v="Bha Bhe Crispy"/>
    <s v="ODP-BBA-FAC/22"/>
    <s v="WO066474222"/>
    <m/>
    <m/>
    <m/>
    <n v="112.14302139999999"/>
    <n v="-7.1274360999999997"/>
    <s v="|MN00882|/Bha Bhe Crispy/085934441391/anggaravilley26@gmail.com/HSI Bisnis Promo HUT Telkom (1:1) 50 Mbps (Rp 355.000) PSB Rp 150.000/Vika Aditya Anggayanto/-7.127455,112.143015"/>
    <s v="Sales Force DBS"/>
    <m/>
    <m/>
    <m/>
    <m/>
    <m/>
    <m/>
    <m/>
    <m/>
    <s v="Management Janji"/>
    <s v="2026-10-17 10:00:00|Nama PIC : bapak vika aditya No HP : 081331838238 Alt :  M Janji : (sabtu/17/OKTOBER/2026) jam Pasang : 09:00 Note : hubungi pelanggan jika ingin kelokasi|40961371|MYDITA"/>
    <s v="FCC"/>
    <s v="14-10-2026 12:24:54"/>
    <d v="2026-10-17T10:00:00"/>
    <m/>
    <s v="SURVEY_NEW_MANJA"/>
    <s v="X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7T10:00:00"/>
    <s v="2026-10-17 10:00:00|Nama PIC : bapak vika aditya No HP : 081331838238 Alt :  M Janji : (sabtu/17/OKTOBER/2026) jam Pasang : 09:00 Note : hubungi pelanggan jika ingin kelokasi|40961371|MYDITA"/>
    <m/>
    <m/>
    <m/>
    <e v="#NUM!"/>
    <e v="#NUM!"/>
    <x v="1"/>
    <x v="15"/>
  </r>
  <r>
    <n v="1210"/>
    <n v="1002630624"/>
    <n v="3"/>
    <x v="3"/>
    <n v="5"/>
    <s v="SBY UTARA"/>
    <s v="LAMONGAN"/>
    <s v="BBA"/>
    <s v="REG"/>
    <s v="AO"/>
    <s v="NEW SALES"/>
    <m/>
    <s v="CANCEL COMPLETED"/>
    <s v="RBS-Regional 3"/>
    <d v="2026-10-10T08:50:34"/>
    <d v="2026-10-12T12:22:25"/>
    <n v="69407715"/>
    <m/>
    <n v="152441211327"/>
    <s v="MARKAS SAYUR 22"/>
    <s v="ODP-BBA-FAD/20"/>
    <m/>
    <m/>
    <m/>
    <m/>
    <n v="112.2162991"/>
    <n v="-7.2880756"/>
    <s v="|MN02646|/MARKAS SAYUR 22/aisyah cellina septya sari/081529807504/aisyahcellinaseptyasari@gmail.com/HSI Bisnis Promo HUT Telkom (1:1) 75 Mbps (Rp 415.000) PSB Rp 150.000"/>
    <s v="Sales Force DBS"/>
    <m/>
    <m/>
    <m/>
    <m/>
    <m/>
    <m/>
    <m/>
    <m/>
    <m/>
    <m/>
    <m/>
    <d v="2026-10-10T08:55:38"/>
    <m/>
    <m/>
    <s v="REJECT_FCC"/>
    <s v="X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EVI PUSPITA EKASARI 40931150|MYDITA"/>
    <m/>
    <m/>
    <m/>
    <m/>
    <m/>
    <e v="#NUM!"/>
    <e v="#NUM!"/>
    <x v="1"/>
    <x v="15"/>
  </r>
  <r>
    <n v="1211"/>
    <n v="1002621212"/>
    <n v="3"/>
    <x v="3"/>
    <n v="5"/>
    <s v="SBY UTARA"/>
    <s v="LAMONGAN"/>
    <s v="BDG"/>
    <s v="REG"/>
    <s v="AO"/>
    <s v="NEW SALES"/>
    <s v="1P INET"/>
    <s v="Completed (PS)"/>
    <s v="RBS-Regional 3"/>
    <d v="2026-10-03T19:37:40"/>
    <d v="2026-10-05T14:51:56"/>
    <n v="69403778"/>
    <m/>
    <n v="152448204125"/>
    <s v="TRUBUS COFFEE"/>
    <s v="ODP-BDG-FG/05 FG/D01/05.01"/>
    <s v="WO065678824"/>
    <m/>
    <m/>
    <m/>
    <n v="112.35696"/>
    <n v="-6.8674280000000003"/>
    <s v="|MN00216|MYIA-015420451482/POI/amaris fatwana/085179788720/fatwana90@gmail.com"/>
    <s v="MYIB_ASSISTANT"/>
    <m/>
    <m/>
    <m/>
    <m/>
    <m/>
    <m/>
    <m/>
    <m/>
    <s v="Management Janji"/>
    <s v="2026-10-05 10:00:00 | Nama PIC : TRUBUS COFFEE No HP : 085179788720 No Alt :  M Janji : 04 Okt 2026 Jam Pasang : Pagi / Siang Note : hubungi pelanggan jika ingin ke lokasi, terima kasih"/>
    <s v="FCC"/>
    <d v="2026-03-10T19:40:07"/>
    <d v="2026-10-05T10:00:00"/>
    <m/>
    <s v="PS"/>
    <s v="X"/>
    <s v="NO ADDON"/>
    <n v="20261005"/>
    <s v="Completed"/>
    <s v="HSI Bisnis Promo Hari Pelanggan Nasional PSB 70% - 100 Mbps"/>
    <s v="INDIBIZ"/>
    <m/>
    <m/>
    <d v="2026-10-05T10:00:00"/>
    <s v="2026-10-05 10:00:00 | Nama PIC : TRUBUS COFFEE No HP : 085179788720 No Alt :  M Janji : 04 Okt 2026 Jam Pasang : Pagi / Siang Note : hubungi pelanggan jika ingin ke lokasi, terima kasih"/>
    <n v="2026"/>
    <n v="10"/>
    <n v="5"/>
    <d v="2026-10-05T00:00:00"/>
    <n v="-0.41666666666424135"/>
    <x v="0"/>
    <x v="15"/>
  </r>
  <r>
    <n v="1212"/>
    <n v="1002621184"/>
    <n v="3"/>
    <x v="3"/>
    <n v="5"/>
    <s v="SBY UTARA"/>
    <s v="LAMONGAN"/>
    <s v="BDG"/>
    <s v="REG"/>
    <s v="AO"/>
    <s v="NEW SALES"/>
    <s v="1P INET"/>
    <s v="Completed (PS)"/>
    <s v="RBS-Regional 3"/>
    <d v="2026-10-03T18:10:34"/>
    <d v="2026-10-04T20:44:19"/>
    <n v="69403752"/>
    <m/>
    <n v="152448204124"/>
    <s v="ISTANA KERUPUK"/>
    <s v="ODP-BDG-FA/43 FA/D07/43.01"/>
    <s v="WO065674485"/>
    <m/>
    <m/>
    <m/>
    <n v="112.352554"/>
    <n v="-6.8694839999999999"/>
    <s v="|MN00216|MYIA-089322272762/POI/fajar Kurniawan /087869524317/fajarkurniawan.skom@gmail.com"/>
    <s v="MYIB_ASSISTANT"/>
    <m/>
    <m/>
    <m/>
    <m/>
    <m/>
    <m/>
    <m/>
    <m/>
    <s v="Management Janji"/>
    <s v="2026-10-04 15:00:00 | Jam pemasangan : 12.00 Info Tambahan : Hubungi pelanggan dulu sebelum ke lokasi terimakasih"/>
    <s v="FCC"/>
    <d v="2026-03-10T18:40:21"/>
    <d v="2026-10-04T15:00:00"/>
    <m/>
    <s v="PS"/>
    <s v="X"/>
    <s v="NO ADDON"/>
    <n v="20261004"/>
    <s v="Completed"/>
    <s v="HSI Bisnis Promo Hari Pelanggan Nasional PSB 70% - 50 Mbps"/>
    <s v="INDIBIZ"/>
    <m/>
    <m/>
    <d v="2026-10-04T15:00:00"/>
    <s v="2026-10-04 15:00:00 | Jam pemasangan : 12.00 Info Tambahan : Hubungi pelanggan dulu sebelum ke lokasi terimakasih"/>
    <n v="2026"/>
    <n v="10"/>
    <n v="4"/>
    <d v="2026-10-04T00:00:00"/>
    <n v="-0.625"/>
    <x v="0"/>
    <x v="15"/>
  </r>
  <r>
    <n v="1213"/>
    <n v="1002630918"/>
    <n v="3"/>
    <x v="3"/>
    <n v="5"/>
    <s v="SBY UTARA"/>
    <s v="LAMONGAN"/>
    <s v="BDG"/>
    <s v="REG"/>
    <s v="AO"/>
    <s v="NEW SALES"/>
    <s v="1P INET"/>
    <s v="Completed (PS)"/>
    <s v="RBS-Regional 3"/>
    <d v="2026-10-10T13:26:36"/>
    <d v="2026-10-11T12:56:02"/>
    <n v="69407906"/>
    <m/>
    <n v="152448204268"/>
    <s v="Laskar Buah Indonesia"/>
    <s v="ODP-BDG-FK/35 FK/D03/35.01"/>
    <s v="WO066156256"/>
    <m/>
    <m/>
    <m/>
    <n v="112.3455745"/>
    <n v="-6.8701717000000002"/>
    <s v="|MN02619|MYIA-017072149786/POI/Muhammad Al Rafi/088267021696/rafialm44@gmail.com"/>
    <s v="MYIB_ASSISTANT"/>
    <m/>
    <m/>
    <m/>
    <m/>
    <m/>
    <m/>
    <m/>
    <m/>
    <s v="Management Janji"/>
    <s v="2026-10-11 10:00:00 | Nama PIC : Bp Rafi No HP : 088267021696 No Alt : - M Janji : 11 Oktober  2026 Jam Pasang : Pagi / Siang Note : hubungi pelanggan jika ingin kelokasi "/>
    <s v="FCC"/>
    <d v="2026-10-10T13:40:54"/>
    <d v="2026-10-11T10:00:00"/>
    <m/>
    <s v="PS"/>
    <s v="X"/>
    <s v="NO ADDON"/>
    <n v="20261011"/>
    <s v="Completed"/>
    <s v="HSI Bisnis Basic Promo Hari Pelanggan Nasional PSB 70% - 50 Mbps"/>
    <s v="INDIBIZ"/>
    <m/>
    <m/>
    <d v="2026-10-11T10:00:00"/>
    <s v="2026-10-11 10:00:00 | Nama PIC : Bp Rafi No HP : 088267021696 No Alt : - M Janji : 11 Oktober  2026 Jam Pasang : Pagi / Siang Note : hubungi pelanggan jika ingin kelokasi "/>
    <n v="2026"/>
    <n v="10"/>
    <n v="11"/>
    <d v="2026-10-11T00:00:00"/>
    <n v="-0.41666666666424135"/>
    <x v="0"/>
    <x v="15"/>
  </r>
  <r>
    <n v="1214"/>
    <n v="1002617657"/>
    <n v="3"/>
    <x v="3"/>
    <n v="5"/>
    <s v="SBY UTARA"/>
    <s v="LAMONGAN"/>
    <s v="BDG"/>
    <s v="REG"/>
    <s v="AO"/>
    <s v="NEW SALES"/>
    <s v="1P INET"/>
    <s v="OSS - FALLOUT"/>
    <s v="RBS-Regional 3"/>
    <d v="2026-10-01T11:47:34"/>
    <d v="2026-10-02T12:13:54"/>
    <n v="69402283"/>
    <m/>
    <n v="152448204121"/>
    <s v="PT DUTAKOM WIBAWA PUTRA"/>
    <s v="ODP-BDG-FG/05 FG/D01/05.01"/>
    <s v="WO065480039"/>
    <m/>
    <m/>
    <m/>
    <n v="112.357741"/>
    <n v="-6.8665966999999997"/>
    <s v="|MN00443|MYIA-074809792626/POI/bu karin/082124990664/purchasing@dwp.co.id"/>
    <s v="MYIB_ASSISTANT"/>
    <m/>
    <m/>
    <m/>
    <m/>
    <m/>
    <m/>
    <m/>
    <m/>
    <s v="Management Janji"/>
    <s v="2026-10-02 10:00:00 | Nama Pic : bu karin  No Hp Pic : 082124990664 No alt : - Jam Pemasangan : pagi  Tanggal Pemasangan : 2 Oktober 2026"/>
    <s v="FCC"/>
    <d v="2026-01-10T12:25:17"/>
    <d v="2026-10-02T10:00:00"/>
    <s v="Kendala Teknik"/>
    <s v="FO_WFM"/>
    <s v="X"/>
    <s v="NO ADDON"/>
    <m/>
    <s v="Provisioning Failed|WFM|INF009616724|TOF_-6.869492500000001,112.3479201_kendala otb penuh, perlu tambah jaringan karena dilok"/>
    <s v="HSI Bisnis Basic Promo Hari Pelanggan Nasional PSB 70% - 100 Mbps"/>
    <s v="INDIBIZ"/>
    <m/>
    <m/>
    <d v="2026-10-02T10:00:00"/>
    <s v="2026-10-02 10:00:00 | Nama Pic : bu karin  No Hp Pic : 082124990664 No alt : - Jam Pemasangan : pagi  Tanggal Pemasangan : 2 Oktober 2026"/>
    <m/>
    <m/>
    <m/>
    <e v="#NUM!"/>
    <e v="#NUM!"/>
    <x v="1"/>
    <x v="15"/>
  </r>
  <r>
    <n v="1215"/>
    <n v="1002620721"/>
    <n v="3"/>
    <x v="3"/>
    <n v="5"/>
    <s v="SBY UTARA"/>
    <s v="LAMONGAN"/>
    <s v="LMG"/>
    <s v="REG"/>
    <s v="AO"/>
    <s v="NEW SALES"/>
    <s v="1P INET"/>
    <s v="Completed (PS)"/>
    <s v="RBS-Regional 3"/>
    <d v="2026-10-03T08:08:34"/>
    <d v="2026-10-03T16:16:41"/>
    <n v="69403433"/>
    <m/>
    <n v="152433910146"/>
    <s v="MONARCH"/>
    <s v="ODP-LMG-FE/41 FE/D08/41.01"/>
    <s v="WO065621978"/>
    <m/>
    <m/>
    <m/>
    <n v="112.41707599999999"/>
    <n v="-7.1212439999999999"/>
    <s v="|MN00216|MYIA-051407422502/POI/beny Maulana /087890327141/beny45986@gmail.com"/>
    <s v="MYIB_ASSISTANT"/>
    <m/>
    <m/>
    <m/>
    <m/>
    <m/>
    <m/>
    <m/>
    <m/>
    <s v="Management Janji"/>
    <s v="2026-10-04 10:00:00 | Jam pemasangan : 12.00 Info Tambahan : Hubungi pelanggan dulu sebelum ke lokasi terimakasih "/>
    <s v="FCC"/>
    <d v="2026-03-10T08:10:30"/>
    <d v="2026-10-04T10:00:00"/>
    <m/>
    <s v="PS"/>
    <s v="LAMONGAN"/>
    <s v="NO ADDON"/>
    <n v="20261003"/>
    <s v="Completed"/>
    <s v="HSI Bisnis Promo Hari Pelanggan Nasional PSB 70% - 50 Mbps"/>
    <s v="INDIBIZ"/>
    <m/>
    <m/>
    <d v="2026-10-04T10:00:00"/>
    <s v="2026-10-04 10:00:00 | Jam pemasangan : 12.00 Info Tambahan : Hubungi pelanggan dulu sebelum ke lokasi terimakasih "/>
    <n v="2026"/>
    <n v="10"/>
    <n v="3"/>
    <d v="2026-10-03T00:00:00"/>
    <n v="-1.4166666666642413"/>
    <x v="0"/>
    <x v="15"/>
  </r>
  <r>
    <n v="1216"/>
    <n v="1002621048"/>
    <n v="3"/>
    <x v="3"/>
    <n v="5"/>
    <s v="SBY UTARA"/>
    <s v="LAMONGAN"/>
    <s v="LMG"/>
    <s v="REG"/>
    <s v="AO"/>
    <s v="NEW SALES"/>
    <s v="1P INET"/>
    <s v="Completed (PS)"/>
    <s v="RBS-Regional 3"/>
    <d v="2026-10-03T14:31:34"/>
    <d v="2026-10-04T15:44:23"/>
    <n v="69403665"/>
    <m/>
    <n v="152433910259"/>
    <s v="Warung Cinta"/>
    <s v="ODP-LMG-FY/03 FY/D01/03.01"/>
    <s v="WO065657141"/>
    <m/>
    <m/>
    <m/>
    <n v="112.4429966"/>
    <n v="-7.1163000999999904"/>
    <s v="MD|MYDB-20261002270186|DN00001/MN01273|Warung Cinta|085655176114"/>
    <s v="MYDIGIBIZPARTNER"/>
    <m/>
    <m/>
    <m/>
    <m/>
    <m/>
    <m/>
    <m/>
    <m/>
    <s v="Management Janji"/>
    <s v="2026-10-04 11:00:00 | Nama PIC : Bp Slamet No HP : 085655176114 No Alt : - M Janji : 04 Oktober 2026 Jam Pasang : Pagi / Siang Note : hubungi pelanggan jika ingin kelokasi "/>
    <s v="FCC"/>
    <d v="2026-03-10T14:39:48"/>
    <d v="2026-10-04T11:00:00"/>
    <m/>
    <s v="PS"/>
    <s v="LAMONGAN"/>
    <s v="NO ADDON"/>
    <n v="20261004"/>
    <s v="Completed"/>
    <s v="HSI Bisnis Promo Hari Pelanggan Nasional PSB 70% - 100 Mbps"/>
    <s v="INDIBIZ"/>
    <m/>
    <m/>
    <d v="2026-10-04T11:00:00"/>
    <s v="2026-10-04 11:00:00 | Nama PIC : Bp Slamet No HP : 085655176114 No Alt : - M Janji : 04 Oktober 2026 Jam Pasang : Pagi / Siang Note : hubungi pelanggan jika ingin kelokasi "/>
    <n v="2026"/>
    <n v="10"/>
    <n v="4"/>
    <d v="2026-10-04T00:00:00"/>
    <n v="-0.45833333333575865"/>
    <x v="0"/>
    <x v="15"/>
  </r>
  <r>
    <n v="1217"/>
    <n v="1002620908"/>
    <n v="3"/>
    <x v="3"/>
    <n v="5"/>
    <s v="SBY UTARA"/>
    <s v="LAMONGAN"/>
    <s v="LMG"/>
    <s v="REG"/>
    <s v="AO"/>
    <s v="NEW SALES"/>
    <s v="1P INET"/>
    <s v="Completed (PS)"/>
    <s v="RBS-Regional 3"/>
    <d v="2026-10-03T11:59:40"/>
    <d v="2026-10-04T15:42:40"/>
    <n v="69403557"/>
    <m/>
    <n v="152433910148"/>
    <s v="Ogik barru"/>
    <s v="ODP-LMG-FG/28 FG/D03/28.01"/>
    <s v="WO065643416"/>
    <m/>
    <m/>
    <m/>
    <n v="112.459167055785"/>
    <n v="-7.0725699891390503"/>
    <s v="MD|MYDB-20261002270179|DD00001/MN01781|Ogik barru|081218276757"/>
    <s v="MYDIGIBIZPARTNER"/>
    <m/>
    <m/>
    <m/>
    <m/>
    <m/>
    <m/>
    <m/>
    <m/>
    <s v="Management Janji"/>
    <s v="2026-10-04 10:00:00 | Jam pemasangan : 12.00 Info Tambahan : Hubungi pelanggan dulu sebelum ke lokasi terimakasih "/>
    <s v="FCC"/>
    <d v="2026-03-10T12:25:43"/>
    <d v="2026-10-04T10:00:00"/>
    <m/>
    <s v="PS"/>
    <s v="LAMONGAN"/>
    <s v="NO ADDON"/>
    <n v="20261004"/>
    <s v="Completed"/>
    <s v="HSI Bisnis Promo Hari Pelanggan Nasional PSB 70% - 200 Mbps"/>
    <s v="INDIBIZ"/>
    <m/>
    <m/>
    <d v="2026-10-04T10:00:00"/>
    <s v="2026-10-04 10:00:00 | Jam pemasangan : 12.00 Info Tambahan : Hubungi pelanggan dulu sebelum ke lokasi terimakasih "/>
    <n v="2026"/>
    <n v="10"/>
    <n v="4"/>
    <d v="2026-10-04T00:00:00"/>
    <n v="-0.41666666666424135"/>
    <x v="0"/>
    <x v="15"/>
  </r>
  <r>
    <n v="1218"/>
    <n v="1002625133"/>
    <n v="3"/>
    <x v="3"/>
    <n v="5"/>
    <s v="SBY UTARA"/>
    <s v="LAMONGAN"/>
    <s v="LMG"/>
    <s v="REG"/>
    <s v="AO"/>
    <s v="NEW SALES"/>
    <s v="1P INET"/>
    <s v="Completed (PS)"/>
    <s v="RBS-Regional 3"/>
    <d v="2026-10-06T17:47:39"/>
    <d v="2026-10-07T15:35:57"/>
    <n v="69405386"/>
    <m/>
    <n v="152433910269"/>
    <s v="PT Rong Yuan Indonesia"/>
    <s v="OTB-LMG-73"/>
    <s v="WO065887078"/>
    <m/>
    <m/>
    <m/>
    <n v="112.3743056"/>
    <n v="-7.2401111"/>
    <s v="|MN00216|MYIA-000226343734/POI/teguh wahyudi/085604354512/rongyuanindonesia@gmail.com"/>
    <s v="MYIB_ASSISTANT"/>
    <m/>
    <m/>
    <m/>
    <m/>
    <m/>
    <m/>
    <m/>
    <m/>
    <s v="Management Janji"/>
    <s v="2026-10-07 15:00:00 | Tanggal pemasangan: 07/10/2026 Jam pemasangan : pagi / siang Info Tambahan : Hubungi pelanggan dulu sebelum ke lokasi. terima kasih"/>
    <s v="FCC"/>
    <d v="2026-06-10T17:55:35"/>
    <d v="2026-10-07T15:00:00"/>
    <m/>
    <s v="PS"/>
    <s v="LAMONGAN"/>
    <s v="NO ADDON"/>
    <n v="20261007"/>
    <s v="Completed"/>
    <s v="HSI Bisnis Promo Hari Pelanggan Nasional PSB 70% - 300 Mbps"/>
    <s v="INDIBIZ"/>
    <m/>
    <m/>
    <d v="2026-10-07T15:00:00"/>
    <s v="2026-10-07 15:00:00 | Tanggal pemasangan: 07/10/2026 Jam pemasangan : pagi / siang Info Tambahan : Hubungi pelanggan dulu sebelum ke lokasi. terima kasih"/>
    <n v="2026"/>
    <n v="10"/>
    <n v="7"/>
    <d v="2026-10-07T00:00:00"/>
    <n v="-0.625"/>
    <x v="0"/>
    <x v="15"/>
  </r>
  <r>
    <n v="1219"/>
    <n v="1002634723"/>
    <n v="3"/>
    <x v="3"/>
    <n v="5"/>
    <s v="SBY UTARA"/>
    <s v="LAMONGAN"/>
    <s v="LMG"/>
    <s v="REG"/>
    <s v="AO"/>
    <s v="NEW SALES"/>
    <s v="1P INET"/>
    <s v="Completed (PS)"/>
    <s v="RBS-Regional 3"/>
    <d v="2026-10-13T11:25:39"/>
    <d v="2026-10-14T19:54:10"/>
    <n v="69409265"/>
    <m/>
    <n v="152433910291"/>
    <s v="INUNK CELL"/>
    <s v="ODP-LMG-FL/48 FL/D01/48.01"/>
    <s v="WO066320073"/>
    <m/>
    <m/>
    <m/>
    <n v="112.402838"/>
    <n v="-7.119694"/>
    <s v="|MN00216|MYIA-098357226277/POI/ilham hardyan yudanto /087869524316/hardyanyudantoilham@gmail.com"/>
    <s v="MYIB_ASSISTANT"/>
    <m/>
    <m/>
    <m/>
    <m/>
    <m/>
    <m/>
    <m/>
    <m/>
    <s v="Management Janji"/>
    <s v="2026-10-14 10:00:00 | Tanggal pemasangan: 14/10//2026 Jam pemasangan : pagi/siang Info Tambahan : Hubungi pelanggan dulu sebelum ke lokasi. terima kasih"/>
    <s v="FCC"/>
    <s v="13-10-2026 12:10:23"/>
    <d v="2026-10-14T10:00:00"/>
    <m/>
    <s v="PS"/>
    <s v="LAMONGAN"/>
    <s v="NO ADDON"/>
    <n v="20261014"/>
    <s v="Completed"/>
    <s v="HSI Bisnis Basic Promo Hari Pelanggan Nasional PSB 70% - 200 Mbps"/>
    <s v="INDIBIZ"/>
    <m/>
    <m/>
    <d v="2026-10-14T10:00:00"/>
    <s v="2026-10-14 10:00:00 | Tanggal pemasangan: 14/10//2026 Jam pemasangan : pagi/siang Info Tambahan : Hubungi pelanggan dulu sebelum ke lokasi. terima kasih"/>
    <n v="2026"/>
    <n v="10"/>
    <n v="14"/>
    <d v="2026-10-14T00:00:00"/>
    <n v="-0.41666666666424135"/>
    <x v="0"/>
    <x v="15"/>
  </r>
  <r>
    <n v="1220"/>
    <n v="1002637234"/>
    <n v="3"/>
    <x v="3"/>
    <n v="5"/>
    <s v="SBY UTARA"/>
    <s v="LAMONGAN"/>
    <s v="LMG"/>
    <s v="REG"/>
    <s v="AO"/>
    <s v="NEW SALES"/>
    <s v="1P INET"/>
    <s v="Completed (PS)"/>
    <s v="RBS-Regional 3"/>
    <d v="2026-10-14T16:05:41"/>
    <d v="2026-10-15T22:34:49"/>
    <n v="69410307"/>
    <m/>
    <n v="152433910301"/>
    <s v="Toko Aneka Usaha"/>
    <s v="ODP-LMG-FJ/37 FJ/D04/37.01"/>
    <s v="WO066423736"/>
    <m/>
    <m/>
    <m/>
    <n v="112.411014027893"/>
    <n v="-7.1192319763032001"/>
    <s v="MD|MYDB-20261014270760|DN00001/MN00882|Toko Aneka Usaha|081249038778"/>
    <s v="MYDIGIBIZPARTNER"/>
    <m/>
    <m/>
    <m/>
    <m/>
    <m/>
    <m/>
    <m/>
    <m/>
    <s v="Management Janji"/>
    <s v="2026-10-15 15:00:00 | Tanggal: 15/10/2026 Jam Pasang: Sore Note: Hubungi sebelum ke lokasi, terimakasih.  "/>
    <s v="FCC"/>
    <s v="14-10-2026 16:10:17"/>
    <d v="2026-10-15T15:00:00"/>
    <m/>
    <s v="PS"/>
    <s v="LAMONGAN"/>
    <s v="OCA"/>
    <n v="20261015"/>
    <s v="Completed"/>
    <s v="HSI Bisnis Basic Bundling OCA Breach Checker Promo H2 2026 PSB 70% - 50 Mbps"/>
    <s v="INDIBIZ"/>
    <m/>
    <m/>
    <d v="2026-10-15T15:00:00"/>
    <s v="2026-10-15 15:00:00 | Tanggal: 15/10/2026 Jam Pasang: Sore Note: Hubungi sebelum ke lokasi, terimakasih.  "/>
    <n v="2026"/>
    <n v="10"/>
    <n v="15"/>
    <d v="2026-10-15T00:00:00"/>
    <n v="-0.625"/>
    <x v="0"/>
    <x v="15"/>
  </r>
  <r>
    <n v="1221"/>
    <n v="1002637020"/>
    <n v="3"/>
    <x v="3"/>
    <n v="5"/>
    <s v="SBY UTARA"/>
    <s v="LAMONGAN"/>
    <s v="LMG"/>
    <s v="REG"/>
    <s v="AO"/>
    <s v="NEW SALES"/>
    <m/>
    <s v="7 | OSS - PROVISIONING ISSUED"/>
    <s v="RBS-Regional 3"/>
    <d v="2026-10-14T14:50:01"/>
    <d v="2026-10-15T15:20:21"/>
    <n v="69410240"/>
    <m/>
    <n v="152433910299"/>
    <s v="KEDAI SEBLAK LUMINTU"/>
    <s v="ODP-LMG-FM/04"/>
    <s v="WO066419703"/>
    <m/>
    <m/>
    <m/>
    <n v="112.4031458"/>
    <n v="-7.1196114000000001"/>
    <s v="|MN02646|/KEDAI SEBLAK LUMINTU/JOAN ANGGA PUTRA/087811510084/anggaputrajoan@gmail.com/HSI Basic Promo HUT Telkom (1:2) 50 Mbps (Rp 320.000) PSB Rp 150.000/"/>
    <s v="Sales Force DBS"/>
    <m/>
    <m/>
    <m/>
    <m/>
    <m/>
    <m/>
    <m/>
    <m/>
    <s v="Management Janji"/>
    <s v="2026-10-15 15:00:00|Nama Pic : BP ANGGA No Hp Pic : 087811510084 Jam Pemasangan : 08:00 - 12.00 Tanggal Pemasangan : KAMIS 15 OKTOBER 2026 Info Tambahan : Hubungi pelanggan sebelum datang ke lokasi|40000798|MYDITA"/>
    <s v="FCC"/>
    <s v="14-10-2026 14:54:54"/>
    <d v="2026-10-15T15:00:00"/>
    <m/>
    <s v="PI"/>
    <s v="LAMONGAN"/>
    <s v="NO ADDON"/>
    <m/>
    <s v="Provisioning Issu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5T15:00:00"/>
    <s v="2026-10-15 15:00:00|Nama Pic : BP ANGGA No Hp Pic : 087811510084 Jam Pemasangan : 08:00 - 12.00 Tanggal Pemasangan : KAMIS 15 OKTOBER 2026 Info Tambahan : Hubungi pelanggan sebelum datang ke lokasi|40000798|MYDITA"/>
    <m/>
    <m/>
    <m/>
    <e v="#NUM!"/>
    <e v="#NUM!"/>
    <x v="1"/>
    <x v="15"/>
  </r>
  <r>
    <n v="1222"/>
    <n v="1002630636"/>
    <n v="3"/>
    <x v="3"/>
    <n v="5"/>
    <s v="SBY UTARA"/>
    <s v="LAMONGAN"/>
    <s v="LMG"/>
    <s v="REG"/>
    <s v="AO"/>
    <s v="NEW SALES"/>
    <s v="1P INET"/>
    <s v="OSS - FALLOUT"/>
    <s v="RBS-Regional 3"/>
    <d v="2026-10-10T09:06:35"/>
    <d v="2026-10-11T16:38:00"/>
    <n v="69407719"/>
    <m/>
    <n v="152433910280"/>
    <s v="PT PRAWIRA DAYASAKTI"/>
    <s v="ODP-LMG-FY/47 FY/D01/47.01"/>
    <s v="WO066134908"/>
    <m/>
    <m/>
    <m/>
    <n v="112.475617"/>
    <n v="-7.1278139999999999"/>
    <s v="|MN00062|MYIA-021772940800/POI/BUDI DJAJA SUSANTO/085646590266/prawiradayasaktidepogresik@gmail.com"/>
    <s v="MYIB_ASSISTANT"/>
    <m/>
    <m/>
    <m/>
    <m/>
    <m/>
    <m/>
    <m/>
    <m/>
    <s v="Management Janji"/>
    <s v="2026-10-11 10:00:00 | Nama :RIRIN No HP : 085646590266 No Alternatif : M Janji : 11/10/2026 Jam Pasang : Pagi NoteÃ‚Â :  Hubungi terlebih dahulu sebelum ke lokasi"/>
    <s v="FCC"/>
    <d v="2026-10-10T09:40:08"/>
    <d v="2026-10-11T10:00:00"/>
    <s v="Kendala Teknik"/>
    <s v="FO_WFM"/>
    <s v="LAMONGAN"/>
    <s v="NO ADDON"/>
    <m/>
    <s v="Provisioning Failed|WFM|INF009767638|TOJ_-7.1237011,112.41827880000001_TOJ_ -7.128078,112.476929_JARAK ODP TERDEKAT LEBIH 250"/>
    <s v="HSI Bisnis Promo Hari Pelanggan Nasional PSB 70% - 50 Mbps"/>
    <s v="INDIBIZ"/>
    <m/>
    <m/>
    <d v="2026-10-11T10:00:00"/>
    <s v="2026-10-11 10:00:00 | Nama :RIRIN No HP : 085646590266 No Alternatif : M Janji : 11/10/2026 Jam Pasang : Pagi NoteÃ‚Â :  Hubungi terlebih dahulu sebelum ke lokasi"/>
    <m/>
    <m/>
    <m/>
    <e v="#NUM!"/>
    <e v="#NUM!"/>
    <x v="1"/>
    <x v="15"/>
  </r>
  <r>
    <n v="1223"/>
    <n v="1002621696"/>
    <n v="3"/>
    <x v="3"/>
    <n v="5"/>
    <s v="SBY UTARA"/>
    <s v="LAMONGAN"/>
    <s v="LMG"/>
    <s v="REG"/>
    <s v="AO"/>
    <s v="NEW SALES"/>
    <s v="1P INET"/>
    <s v="MIA - INVALID SURVEY"/>
    <s v="RBS-Regional 3"/>
    <d v="2026-10-05T09:12:35"/>
    <d v="2026-10-06T09:03:31"/>
    <n v="69404053"/>
    <m/>
    <n v="152433910263"/>
    <s v="PT Prawira Dayasakti"/>
    <s v="ODP-LMG-FY/47 FY/D01/47.01"/>
    <s v="WO065739883"/>
    <m/>
    <m/>
    <m/>
    <n v="112.476389"/>
    <n v="-7.1283450000000004"/>
    <s v="|MN02280|MYIA-012191369496/POI/devi novita/085850824787/prawiradayasakti06@gmail.com"/>
    <s v="MYIB_ASSISTANT"/>
    <m/>
    <m/>
    <m/>
    <m/>
    <m/>
    <m/>
    <m/>
    <m/>
    <s v="Management Janji"/>
    <s v="2026-10-06 10:00:00 | Nama PIC : IBU DEVI No HP : 085850824787 Alt :  M Janji : (selasa/6/oktober/2026) jam Pasang : 09:00 Note : hubungi pelanggan jika ingin kelokasi"/>
    <s v="FCC"/>
    <d v="2026-05-10T09:25:13"/>
    <d v="2026-10-06T10:00:00"/>
    <m/>
    <s v="SURVEY_NEW_MANJA"/>
    <s v="LAMONGAN"/>
    <s v="NO ADDON"/>
    <m/>
    <s v="MIE - INVALID SURVEY - ODP Jauh"/>
    <s v="HSI Bisnis Basic Promo Hari Pelanggan Nasional PSB 70% - 100 Mbps"/>
    <s v="INDIBIZ"/>
    <m/>
    <m/>
    <d v="2026-10-06T10:00:00"/>
    <s v="2026-10-06 10:00:00 | Nama PIC : IBU DEVI No HP : 085850824787 Alt :  M Janji : (selasa/6/oktober/2026) jam Pasang : 09:00 Note : hubungi pelanggan jika ingin kelokasi"/>
    <m/>
    <m/>
    <m/>
    <e v="#NUM!"/>
    <e v="#NUM!"/>
    <x v="1"/>
    <x v="15"/>
  </r>
  <r>
    <n v="1224"/>
    <n v="1002621687"/>
    <n v="3"/>
    <x v="3"/>
    <n v="5"/>
    <s v="SBY UTARA"/>
    <s v="LAMONGAN"/>
    <s v="LMG"/>
    <s v="REG"/>
    <s v="AO"/>
    <s v="NEW SALES"/>
    <s v="1P INET"/>
    <s v="MIA - INVALID SURVEY"/>
    <s v="RBS-Regional 3"/>
    <d v="2026-10-05T09:11:46"/>
    <d v="2026-10-06T09:04:28"/>
    <n v="69404053"/>
    <m/>
    <n v="152433910263"/>
    <s v="PT Prawira Dayasakti"/>
    <s v="ODP-LMG-FY/47 FY/D01/47.01"/>
    <s v="WO065739883"/>
    <m/>
    <m/>
    <m/>
    <n v="112.476389"/>
    <n v="-7.1283450000000004"/>
    <s v="|MN02280|MYIA-012191369496/POI/devi novita/085850824787/prawiradayasakti06@gmail.com"/>
    <s v="MYIB_ASSISTANT"/>
    <m/>
    <m/>
    <m/>
    <m/>
    <m/>
    <m/>
    <m/>
    <m/>
    <s v="Management Janji"/>
    <s v="2026-10-06 10:00:00 | Nama PIC : IBU DEVI No HP : 085850824787 Alt :  M Janji : (selasa/6/oktober/2026) jam Pasang : 09:00 Note : hubungi pelanggan jika ingin kelokasi"/>
    <s v="FCC"/>
    <d v="2026-05-10T09:25:13"/>
    <d v="2026-10-06T10:00:00"/>
    <m/>
    <s v="SURVEY_NEW_MANJA"/>
    <s v="LAMONGAN"/>
    <s v="NO ADDON"/>
    <m/>
    <s v="MIE - INVALID SURVEY - ODP Jauh"/>
    <s v="HSI Bisnis Basic Promo Hari Pelanggan Nasional PSB 70% - 100 Mbps"/>
    <s v="INDIBIZ"/>
    <m/>
    <m/>
    <d v="2026-10-06T10:00:00"/>
    <s v="2026-10-06 10:00:00 | Nama PIC : IBU DEVI No HP : 085850824787 Alt :  M Janji : (selasa/6/oktober/2026) jam Pasang : 09:00 Note : hubungi pelanggan jika ingin kelokasi"/>
    <m/>
    <m/>
    <m/>
    <e v="#NUM!"/>
    <e v="#NUM!"/>
    <x v="1"/>
    <x v="15"/>
  </r>
  <r>
    <n v="1225"/>
    <n v="1002633249"/>
    <n v="3"/>
    <x v="3"/>
    <n v="5"/>
    <s v="SBY UTARA"/>
    <s v="LAMONGAN"/>
    <s v="LMG"/>
    <s v="REG"/>
    <s v="AO"/>
    <s v="NEW SALES"/>
    <s v="1P INET"/>
    <s v="WAITING AKTIFASI IHLD"/>
    <s v="RBS-Regional 3"/>
    <d v="2026-10-12T14:49:29"/>
    <d v="2026-10-12T15:54:03"/>
    <n v="69405385"/>
    <m/>
    <m/>
    <s v="PT Rong Yuan Indonesia"/>
    <m/>
    <s v="WO065886968"/>
    <m/>
    <m/>
    <m/>
    <n v="112.37282999999999"/>
    <n v="-7.2394369999999997"/>
    <s v="|MN00216|MYIA-081605608435/POI/teguh wahyudi/085604354512/rongyuanindonesia@gmail.com"/>
    <s v="MYIB_ASSISTANT"/>
    <m/>
    <m/>
    <m/>
    <m/>
    <m/>
    <m/>
    <m/>
    <m/>
    <s v="Management Janji"/>
    <s v="2026-10-07 15:00:00 | Tanggal pemasangan: 07/10/2026 Jam pemasangan : pagi / siang Info Tambahan : Hubungi pelanggan dulu sebelum ke lokasi. terima kasih"/>
    <s v="FCC"/>
    <d v="2026-12-10T15:25:51"/>
    <d v="2026-10-07T00:00:00"/>
    <m/>
    <s v="UNSC"/>
    <s v="LAMONGAN"/>
    <s v="NO ADDON"/>
    <m/>
    <s v="WAITING:  |MYDITA"/>
    <s v="HSI Bisnis Promo Hari Pelanggan Nasional PSB 70% - 300 Mbps"/>
    <s v="INDIBIZ"/>
    <m/>
    <m/>
    <d v="2026-10-07T15:00:00"/>
    <s v="2026-10-07 15:00:00 | Tanggal pemasangan: 07/10/2026 Jam pemasangan : pagi / siang Info Tambahan : Hubungi pelanggan dulu sebelum ke lokasi. terima kasih"/>
    <m/>
    <m/>
    <m/>
    <e v="#NUM!"/>
    <e v="#NUM!"/>
    <x v="1"/>
    <x v="15"/>
  </r>
  <r>
    <n v="1226"/>
    <n v="1002636600"/>
    <n v="3"/>
    <x v="3"/>
    <n v="5"/>
    <s v="SBY UTARA"/>
    <s v="LAMONGAN"/>
    <s v="LMG"/>
    <s v="REG"/>
    <s v="AO"/>
    <s v="NEW SALES"/>
    <m/>
    <s v="MYCX - SEND OPEN PAPERLESS"/>
    <s v="RBS-Regional 3"/>
    <d v="2026-10-14T12:03:44"/>
    <d v="2026-10-14T12:06:06"/>
    <n v="69410056"/>
    <m/>
    <n v="152433910297"/>
    <s v="Toko Aneka Usaha"/>
    <s v="ODP-LMG-FM/09"/>
    <m/>
    <m/>
    <m/>
    <m/>
    <n v="112.4110163"/>
    <n v="-7.1195706000000003"/>
    <s v="|MN00882|/Toko Aneka Usaha/HSI Basic + OCA Breach Checker Promo H2 2026 75 Mbps (Rp 370.500) PSB 150.000/081249038778/arshovin28@yahoo.com/Shofy Nugroho Ardy Saputro/-7.119232,112.411014/Gg Siwalan Sukomulyo Sukorejo Lamongan"/>
    <s v="Sales Force DBS"/>
    <m/>
    <m/>
    <m/>
    <m/>
    <m/>
    <m/>
    <m/>
    <m/>
    <m/>
    <m/>
    <m/>
    <s v="14-10-2026 12:09:49"/>
    <m/>
    <m/>
    <s v="INPROGRESS_SC"/>
    <s v="LAMONGAN"/>
    <s v="OCA"/>
    <m/>
    <s v="SEND PAPERLESS OPEN"/>
    <s v="- 11_11446;Biaya PSB HSI EBIS Tunai di Depan ~ 11[150000]  - E23015;E23015 ~ ES23 - Perangkat ONT[0]  - E23015~null~44292;E23015||11||Abodemen 0[0]  - E23015~null~E23015_SWONT;SWONT ~ Biaya Sewa ONT ~ E23015[30000]  - E26017;E26017 ~ ES26 - Paket HSI Basi"/>
    <s v="INDIBIZ"/>
    <m/>
    <m/>
    <m/>
    <m/>
    <m/>
    <m/>
    <m/>
    <e v="#NUM!"/>
    <e v="#NUM!"/>
    <x v="1"/>
    <x v="15"/>
  </r>
  <r>
    <n v="1227"/>
    <n v="1002625131"/>
    <n v="3"/>
    <x v="3"/>
    <n v="5"/>
    <s v="SBY UTARA"/>
    <s v="LAMONGAN"/>
    <s v="LMG"/>
    <s v="REG"/>
    <s v="AO"/>
    <s v="NEW SALES"/>
    <s v="1P INET"/>
    <s v="98 | OSS - CANCEL COMPLETE"/>
    <s v="RBS-Regional 3"/>
    <d v="2026-10-06T17:46:36"/>
    <d v="2026-10-12T14:50:07"/>
    <n v="69405385"/>
    <m/>
    <n v="152433910168"/>
    <s v="PT Rong Yuan Indonesia"/>
    <s v="OTB-LMG-73"/>
    <s v="WO065886968"/>
    <m/>
    <m/>
    <m/>
    <n v="112.3743056"/>
    <n v="-7.2401111"/>
    <s v="|MN00216|MYIA-081605608435/POI/teguh wahyudi/085604354512/rongyuanindonesia@gmail.com"/>
    <s v="MYIB_ASSISTANT"/>
    <m/>
    <m/>
    <m/>
    <m/>
    <m/>
    <m/>
    <m/>
    <m/>
    <s v="Management Janji"/>
    <s v="2026-10-07 15:00:00 | Tanggal pemasangan: 07/10/2026 Jam pemasangan : pagi / siang Info Tambahan : Hubungi pelanggan dulu sebelum ke lokasi. terima kasih"/>
    <s v="FCC"/>
    <d v="2026-06-10T17:55:35"/>
    <d v="2026-10-07T15:00:00"/>
    <s v="Kendala Teknik"/>
    <s v="CANCEL"/>
    <s v="LAMONGAN"/>
    <s v="NO ADDON"/>
    <m/>
    <s v="Cancel Completed"/>
    <s v="HSI Bisnis Promo Hari Pelanggan Nasional PSB 70% - 300 Mbps"/>
    <s v="INDIBIZ"/>
    <m/>
    <m/>
    <d v="2026-10-07T15:00:00"/>
    <s v="2026-10-07 15:00:00 | Tanggal pemasangan: 07/10/2026 Jam pemasangan : pagi / siang Info Tambahan : Hubungi pelanggan dulu sebelum ke lokasi. terima kasih"/>
    <m/>
    <m/>
    <m/>
    <e v="#NUM!"/>
    <e v="#NUM!"/>
    <x v="1"/>
    <x v="15"/>
  </r>
  <r>
    <n v="1228"/>
    <n v="1002631938"/>
    <n v="3"/>
    <x v="3"/>
    <n v="5"/>
    <s v="SBY UTARA"/>
    <s v="LAMONGAN"/>
    <s v="SDD"/>
    <s v="REG"/>
    <s v="AO"/>
    <s v="NEW SALES"/>
    <m/>
    <s v="Completed (PS)"/>
    <s v="RBS-Regional 3"/>
    <d v="2026-10-12T08:35:32"/>
    <d v="2026-10-13T19:45:18"/>
    <n v="69408327"/>
    <m/>
    <n v="152457205916"/>
    <s v="GIENKA SHOP"/>
    <s v="ODP-SDD-FAA/11"/>
    <s v="WO066287188"/>
    <m/>
    <m/>
    <m/>
    <n v="112.3126546"/>
    <n v="-7.0624995000000004"/>
    <s v="|MN01781|/GIENKA SHOP/HSI Bisnis Promo HUT Telkom (1:1) 75 Mbps (Rp 415.000) PSB Rp 150.000/082244594456/wutami156@gmail.com/WIWIN UTAMI/-7.062487,112.312605/Ngambeg RT/RW 08/02 Kec. Pucuk, Kabupaten Lamongan, Jawa Timur"/>
    <s v="Sales Force DBS"/>
    <m/>
    <m/>
    <m/>
    <m/>
    <m/>
    <m/>
    <m/>
    <m/>
    <s v="Management Janji"/>
    <s v="2026-10-13 15:00:00|Nama Pic :  No Hp Pic :  Jam Pemasangan : 08:00 - 12.00 Tanggal Pemasangan : SELASA 13 OKTOBER 2026 Info Tambahan : Hubungi pelanggan sebelum datang ke lokasi|40971304|MYDITA"/>
    <s v="FCC"/>
    <d v="2026-12-10T08:40:21"/>
    <d v="2026-10-13T15:00:00"/>
    <m/>
    <s v="PS"/>
    <s v="X"/>
    <s v="NO ADDON"/>
    <n v="20261013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3T15:00:00"/>
    <s v="2026-10-13 15:00:00|Nama Pic :  No Hp Pic :  Jam Pemasangan : 08:00 - 12.00 Tanggal Pemasangan : SELASA 13 OKTOBER 2026 Info Tambahan : Hubungi pelanggan sebelum datang ke lokasi|40971304|MYDITA"/>
    <n v="2026"/>
    <n v="10"/>
    <n v="13"/>
    <d v="2026-10-13T00:00:00"/>
    <n v="-0.625"/>
    <x v="0"/>
    <x v="15"/>
  </r>
  <r>
    <n v="1229"/>
    <n v="1002631975"/>
    <n v="3"/>
    <x v="3"/>
    <n v="5"/>
    <s v="SBY UTARA"/>
    <s v="LAMONGAN"/>
    <s v="SDD"/>
    <s v="REG"/>
    <s v="AO"/>
    <s v="NEW SALES"/>
    <m/>
    <s v="Completed (PS)"/>
    <s v="RBS-Regional 3"/>
    <d v="2026-10-12T08:48:09"/>
    <d v="2026-10-13T19:46:28"/>
    <n v="69408345"/>
    <m/>
    <n v="152457205917"/>
    <s v="GIENKA SHOP"/>
    <s v="ODP-SDD-FAA/39"/>
    <s v="WO066287567"/>
    <m/>
    <m/>
    <m/>
    <n v="112.3126546"/>
    <n v="-7.0624995000000004"/>
    <s v="|MN01781|/GIENKA SHOP/HSI Bisnis Promo HUT Telkom (1:1) 75 Mbps (Rp 415.000) PSB Rp 150.000/082244594456/wutami156@gmail.com/WIWIN UTAMI/-7.062487,112.312605/Ngambeg RT/RW 08/02 Kec. Pucuk, Kabupaten Lamongan, Jawa Timur"/>
    <s v="Sales Force DBS"/>
    <m/>
    <m/>
    <m/>
    <m/>
    <m/>
    <m/>
    <m/>
    <m/>
    <s v="Management Janji"/>
    <s v="2026-10-14 10:00:00|M Janji : (13/10/2026) jam Pasang : 09:00 Note : hubungi pelanggan jika ingin kelokasi|40971304|MYDITA"/>
    <s v="FCC"/>
    <d v="2026-12-10T08:54:57"/>
    <d v="2026-10-14T10:00:00"/>
    <m/>
    <s v="PS"/>
    <s v="X"/>
    <s v="NO ADDON"/>
    <n v="202610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4T10:00:00"/>
    <s v="2026-10-14 10:00:00|M Janji : (13/10/2026) jam Pasang : 09:00 Note : hubungi pelanggan jika ingin kelokasi|40971304|MYDITA"/>
    <n v="2026"/>
    <n v="10"/>
    <n v="13"/>
    <d v="2026-10-13T00:00:00"/>
    <n v="-1.4166666666642413"/>
    <x v="0"/>
    <x v="15"/>
  </r>
  <r>
    <n v="1230"/>
    <n v="1002637155"/>
    <n v="3"/>
    <x v="3"/>
    <n v="5"/>
    <s v="SBY UTARA"/>
    <s v="LAMONGAN"/>
    <s v="SDD"/>
    <s v="REG"/>
    <s v="AO"/>
    <s v="NEW SALES"/>
    <m/>
    <s v="Completed (PS)"/>
    <s v="RBS-Regional 3"/>
    <d v="2026-10-14T15:33:33"/>
    <d v="2026-10-15T13:59:51"/>
    <n v="69410274"/>
    <m/>
    <n v="152457206191"/>
    <s v="STO Sukodadi"/>
    <s v="ODP-SDD-FAJ/08"/>
    <s v="WO066421133"/>
    <m/>
    <m/>
    <m/>
    <n v="112.32483569999999"/>
    <n v="-7.0946604000000004"/>
    <s v="NDE: C.Tel.293/YN 000/JIFC-R3K0000/2026/STO Sukodadi/081219661037/rizki.dewi@tif.co.id"/>
    <s v="Sales Force DBS"/>
    <m/>
    <m/>
    <m/>
    <m/>
    <m/>
    <m/>
    <m/>
    <m/>
    <m/>
    <s v="segera"/>
    <m/>
    <s v="14-10-2026 15:39:52"/>
    <m/>
    <s v="Kendala Pelanggan"/>
    <s v="PS"/>
    <s v="X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s v="segera"/>
    <n v="2026"/>
    <n v="10"/>
    <n v="15"/>
    <d v="2026-10-15T00:00:00"/>
    <n v="46310"/>
    <x v="2"/>
    <x v="15"/>
  </r>
  <r>
    <n v="1231"/>
    <n v="1002626494"/>
    <n v="3"/>
    <x v="1"/>
    <n v="5"/>
    <s v="MADIUN"/>
    <s v="BOJONEGORO"/>
    <s v="BJN"/>
    <s v="REG"/>
    <s v="AO"/>
    <s v="NEW SALES"/>
    <m/>
    <s v="Completed (PS)"/>
    <s v="RBS-Regional 3"/>
    <d v="2026-10-07T15:12:32"/>
    <d v="2026-10-08T19:51:08"/>
    <n v="69405984"/>
    <m/>
    <n v="152609258958"/>
    <s v="MASJID AL BIRRU PERTIWI"/>
    <s v="ODP-BJN-FBJ/94"/>
    <s v="WO065960513"/>
    <m/>
    <m/>
    <m/>
    <n v="111.85586290000001"/>
    <n v="-7.2369995999999999"/>
    <s v="MC20010;PSB INET 1P 100 MBPS HRGA 500;PSB 150K;HAMZAH;081952390989;-7.236787,111.855521"/>
    <s v="Sales Force DBS"/>
    <m/>
    <m/>
    <m/>
    <m/>
    <m/>
    <m/>
    <m/>
    <m/>
    <s v="Management Janji"/>
    <s v="2026-10-08 15:00:00|Tanggal: 8/10/2026 Jam Pasang: 08.00 - 12.00 Note: Hubungi sebelum ke lokasi, terimakasih.|40971401|MYDITA"/>
    <s v="FCC"/>
    <d v="2026-07-10T15:25:13"/>
    <d v="2026-10-08T15:00:00"/>
    <m/>
    <s v="PS"/>
    <s v="X"/>
    <s v="NO ADDON"/>
    <n v="20261008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8T15:00:00"/>
    <s v="2026-10-08 15:00:00|Tanggal: 8/10/2026 Jam Pasang: 08.00 - 12.00 Note: Hubungi sebelum ke lokasi, terimakasih.|40971401|MYDITA"/>
    <n v="2026"/>
    <n v="10"/>
    <n v="8"/>
    <d v="2026-10-08T00:00:00"/>
    <n v="-0.625"/>
    <x v="0"/>
    <x v="19"/>
  </r>
  <r>
    <n v="1232"/>
    <n v="1002628371"/>
    <n v="3"/>
    <x v="1"/>
    <n v="5"/>
    <s v="MADIUN"/>
    <s v="BOJONEGORO"/>
    <s v="BJN"/>
    <s v="REG"/>
    <s v="AO"/>
    <s v="NEW SALES"/>
    <s v="1P INET"/>
    <s v="Completed (PS)"/>
    <s v="RBS-Regional 3"/>
    <d v="2026-10-08T16:41:35"/>
    <d v="2026-10-09T14:32:08"/>
    <n v="69406776"/>
    <m/>
    <n v="152609258722"/>
    <s v="MTS MANSYAUL HIDAYAH"/>
    <s v="ODP-BJN-FAG/44 FAG/D04/44.01"/>
    <s v="WO066038144"/>
    <m/>
    <m/>
    <m/>
    <n v="111.94636"/>
    <n v="-7.1968310000000004"/>
    <s v="|MN00271|MYIA-062387008644/POI/Noer Zainudin Al Jumadi/085853170535/noeraljumadi@gmail.com"/>
    <s v="MYIB_ASSISTANT"/>
    <m/>
    <m/>
    <m/>
    <m/>
    <m/>
    <m/>
    <m/>
    <m/>
    <s v="Management Janji"/>
    <s v="2026-10-09 15:00:00 | Nama Pic : bp Noer Zainudin Al Jumadi No Hp Pic : 085853170535 No alt : - Jam Pemasangan : pagi siang  Tanggal Pemasangan : 10 Oktober 2026"/>
    <s v="FCC"/>
    <d v="2026-08-10T17:25:16"/>
    <d v="2026-10-09T15:00:00"/>
    <m/>
    <s v="PS"/>
    <s v="X"/>
    <s v="OCA"/>
    <n v="20261009"/>
    <s v="Completed"/>
    <s v="HSI Bisnis Bundling OCA Breach Checker Promo H2 2026 PSB 70% - 100 Mbps"/>
    <s v="INDIBIZ"/>
    <m/>
    <m/>
    <d v="2026-10-09T15:00:00"/>
    <s v="2026-10-09 15:00:00 | Nama Pic : bp Noer Zainudin Al Jumadi No Hp Pic : 085853170535 No alt : - Jam Pemasangan : pagi siang  Tanggal Pemasangan : 10 Oktober 2026"/>
    <n v="2026"/>
    <n v="10"/>
    <n v="9"/>
    <d v="2026-10-09T00:00:00"/>
    <n v="-0.625"/>
    <x v="0"/>
    <x v="19"/>
  </r>
  <r>
    <n v="1233"/>
    <n v="1002629534"/>
    <n v="3"/>
    <x v="1"/>
    <n v="5"/>
    <s v="MADIUN"/>
    <s v="BOJONEGORO"/>
    <s v="BJN"/>
    <s v="REG"/>
    <s v="AO"/>
    <s v="NEW SALES"/>
    <s v="1P INET"/>
    <s v="Completed (PS)"/>
    <s v="RBS-Regional 3"/>
    <d v="2026-10-09T11:53:34"/>
    <d v="2026-10-10T12:12:34"/>
    <n v="69407275"/>
    <m/>
    <n v="152609258973"/>
    <s v="SMPN 1 Trucuk(Ruang LAB Komputer 2)"/>
    <s v="ODP-BJN-FBT/23 FBT/D03/23.01"/>
    <s v="WO066080497"/>
    <m/>
    <m/>
    <m/>
    <n v="111.845419156764"/>
    <n v="-7.1175002988126597"/>
    <s v="|MN00271|MYIA-019459333771/POI/Muhammad Nur Ali/085231945248/smpn1trucuk@gmail.com"/>
    <s v="MYIB_ASSISTANT"/>
    <m/>
    <m/>
    <m/>
    <m/>
    <m/>
    <m/>
    <m/>
    <m/>
    <s v="Management Janji"/>
    <s v="2026-10-12 08:00:00 | Tanggal : 12 Oktober 2026 Jam : pagi  Hubungi pelanggan sebelum ke lokasi "/>
    <s v="FCC"/>
    <d v="2026-09-10T11:55:13"/>
    <d v="2026-10-12T08:00:00"/>
    <m/>
    <s v="PS"/>
    <s v="X"/>
    <s v="NO ADDON"/>
    <n v="20261010"/>
    <s v="Completed"/>
    <s v="HSI Bisnis Promo Hari Pelanggan Nasional PSB 70% - 100 Mbps"/>
    <s v="INDIBIZ"/>
    <m/>
    <m/>
    <d v="2026-10-12T08:00:00"/>
    <s v="2026-10-12 08:00:00 | Tanggal : 12 Oktober 2026 Jam : pagi  Hubungi pelanggan sebelum ke lokasi "/>
    <n v="2026"/>
    <n v="10"/>
    <n v="10"/>
    <d v="2026-10-10T00:00:00"/>
    <n v="-2.3333333333357587"/>
    <x v="0"/>
    <x v="19"/>
  </r>
  <r>
    <n v="1234"/>
    <n v="1002629514"/>
    <n v="3"/>
    <x v="1"/>
    <n v="5"/>
    <s v="MADIUN"/>
    <s v="BOJONEGORO"/>
    <s v="BJN"/>
    <s v="REG"/>
    <s v="AO"/>
    <s v="NEW SALES"/>
    <s v="1P INET"/>
    <s v="Completed (PS)"/>
    <s v="RBS-Regional 3"/>
    <d v="2026-10-09T11:44:34"/>
    <d v="2026-10-10T14:27:12"/>
    <n v="69407237"/>
    <m/>
    <n v="152609258972"/>
    <s v="SMPN 1 Trucuk(Ruang LAB Komputer)"/>
    <s v="ODP-BJN-FBT/23 FBT/D03/23.01"/>
    <s v="WO066079819"/>
    <m/>
    <m/>
    <m/>
    <n v="111.845598742357"/>
    <n v="-7.1178176471286996"/>
    <s v="|MN00271|MYIA-070353064317/POI/Muhammad Nur Ali /085231945248/smpn1trucuk@gmail.com"/>
    <s v="MYIB_ASSISTANT"/>
    <m/>
    <m/>
    <m/>
    <m/>
    <m/>
    <m/>
    <m/>
    <m/>
    <s v="Management Janji"/>
    <s v="2026-10-10 08:00:00 | Nama :BAPA ALI No HP :085231945248 No Alternatif : M Janji : 10/10/2026 Jam Pasang : Pagi NoteÃ‚Â :  Hubungi terlebih dahulu sebelum ke lokasi"/>
    <s v="FCC"/>
    <d v="2026-09-10T11:55:13"/>
    <d v="2026-10-10T08:00:00"/>
    <m/>
    <s v="PS"/>
    <s v="X"/>
    <s v="NO ADDON"/>
    <n v="20261010"/>
    <s v="Completed"/>
    <s v="HSI Bisnis Promo Hari Pelanggan Nasional PSB 70% - 150 Mbps"/>
    <s v="INDIBIZ"/>
    <m/>
    <m/>
    <d v="2026-10-10T08:00:00"/>
    <s v="2026-10-10 08:00:00 | Nama :BAPA ALI No HP :085231945248 No Alternatif : M Janji : 10/10/2026 Jam Pasang : Pagi NoteÃ‚Â :  Hubungi terlebih dahulu sebelum ke lokasi"/>
    <n v="2026"/>
    <n v="10"/>
    <n v="10"/>
    <d v="2026-10-10T00:00:00"/>
    <n v="-0.33333333333575865"/>
    <x v="0"/>
    <x v="19"/>
  </r>
  <r>
    <n v="1235"/>
    <n v="1002630193"/>
    <n v="3"/>
    <x v="1"/>
    <n v="5"/>
    <s v="MADIUN"/>
    <s v="BOJONEGORO"/>
    <s v="BJN"/>
    <s v="REG"/>
    <s v="AO"/>
    <s v="NEW SALES"/>
    <s v="1P INET"/>
    <s v="Completed (PS)"/>
    <s v="RBS-Regional 3"/>
    <d v="2026-10-09T15:34:37"/>
    <d v="2026-10-10T13:04:00"/>
    <n v="69407534"/>
    <m/>
    <n v="152609258978"/>
    <s v="SMPN 1 Trucuk(Ruang TU)"/>
    <s v="ODP-BJN-FBT/23 FBT/D03/23.01"/>
    <s v="WO066104242"/>
    <m/>
    <m/>
    <m/>
    <n v="111.845611127384"/>
    <n v="-7.1178265921754598"/>
    <s v="|MN00271|MYIA-023100857794/POI/Muhammad Nur Ali/085231945248/smpn1trucuk@gmail.com"/>
    <s v="MYIB_ASSISTANT"/>
    <m/>
    <m/>
    <m/>
    <m/>
    <m/>
    <m/>
    <m/>
    <m/>
    <s v="Management Janji"/>
    <s v="2026-10-10 15:00:00 | Nama PIC : Ali No HP : 085231945248 Alt :  M Janji : 10/10/2026 Jam Pasang : 08.00  - 13:00  NoteÃ‚Â :  hubungi terlebih dahulu sebelum ke lokasi, terima kasih."/>
    <s v="FCC"/>
    <d v="2026-09-10T15:40:41"/>
    <d v="2026-10-10T15:00:00"/>
    <m/>
    <s v="PS"/>
    <s v="X"/>
    <s v="NO ADDON"/>
    <n v="20261010"/>
    <s v="Completed"/>
    <s v="HSI Bisnis Promo Hari Pelanggan Nasional PSB 70% - 150 Mbps"/>
    <s v="INDIBIZ"/>
    <m/>
    <m/>
    <d v="2026-10-10T15:00:00"/>
    <s v="2026-10-10 15:00:00 | Nama PIC : Ali No HP : 085231945248 Alt :  M Janji : 10/10/2026 Jam Pasang : 08.00  - 13:00  NoteÃ‚Â :  hubungi terlebih dahulu sebelum ke lokasi, terima kasih."/>
    <n v="2026"/>
    <n v="10"/>
    <n v="10"/>
    <d v="2026-10-10T00:00:00"/>
    <n v="-0.625"/>
    <x v="0"/>
    <x v="19"/>
  </r>
  <r>
    <n v="1236"/>
    <n v="1002631288"/>
    <n v="3"/>
    <x v="1"/>
    <n v="5"/>
    <s v="MADIUN"/>
    <s v="BOJONEGORO"/>
    <s v="BJN"/>
    <s v="REG"/>
    <s v="AO"/>
    <s v="NEW SALES"/>
    <s v="1P INET"/>
    <s v="Completed (PS)"/>
    <s v="RBS-Regional 3"/>
    <d v="2026-10-10T19:26:35"/>
    <d v="2026-10-12T20:32:51"/>
    <n v="69408060"/>
    <m/>
    <n v="152609258985"/>
    <s v="PRIMKOPPOL BOJONEGORO"/>
    <s v="ODP-BJN-FJ/32 FJ/D07/32.01"/>
    <s v="WO066179351"/>
    <m/>
    <m/>
    <m/>
    <n v="111.873261"/>
    <n v="-7.152399"/>
    <s v="|MN00799|MYIA-029425162439/POI/BAMBANG EDI PURNOMO/08113351017/bamze4502@gmail.com"/>
    <s v="MYIB_ASSISTANT"/>
    <m/>
    <m/>
    <m/>
    <m/>
    <m/>
    <m/>
    <m/>
    <m/>
    <s v="Management Janji"/>
    <s v="2026-10-12 08:00:00 | Nama PIC : Bp Bambang No HP : 08113351017 No Alt : - M Janji : 12 Oktober  2026 Jam Pasang : Pagi / Siang Note : hubungi pelanggan jika ingin kelokasi "/>
    <s v="FCC"/>
    <d v="2026-10-10T19:39:52"/>
    <d v="2026-10-12T08:00:00"/>
    <m/>
    <s v="PS"/>
    <s v="X"/>
    <s v="NO ADDON"/>
    <n v="20261012"/>
    <s v="Completed"/>
    <s v="HSI Bisnis Promo Hari Pelanggan Nasional PSB 70% - 200 Mbps"/>
    <s v="INDIBIZ"/>
    <m/>
    <m/>
    <d v="2026-10-12T08:00:00"/>
    <s v="2026-10-12 08:00:00 | Nama PIC : Bp Bambang No HP : 08113351017 No Alt : - M Janji : 12 Oktober  2026 Jam Pasang : Pagi / Siang Note : hubungi pelanggan jika ingin kelokasi "/>
    <n v="2026"/>
    <n v="10"/>
    <n v="12"/>
    <d v="2026-10-12T00:00:00"/>
    <n v="-0.33333333333575865"/>
    <x v="0"/>
    <x v="19"/>
  </r>
  <r>
    <n v="1237"/>
    <n v="1002636541"/>
    <n v="3"/>
    <x v="1"/>
    <n v="5"/>
    <s v="MADIUN"/>
    <s v="BOJONEGORO"/>
    <s v="BJN"/>
    <s v="REG"/>
    <s v="AO"/>
    <s v="NEW SALES"/>
    <s v="1P INET"/>
    <s v="Completed (PS)"/>
    <s v="RBS-Regional 3"/>
    <d v="2026-10-14T11:37:35"/>
    <d v="2026-10-14T21:11:23"/>
    <n v="69410021"/>
    <m/>
    <n v="152609259008"/>
    <s v="ISTeK ICsada Bojonegoro"/>
    <s v="ODP-BJN-F11/02 FCL-11/02"/>
    <s v="WO066393810"/>
    <m/>
    <m/>
    <m/>
    <n v="111.88497580000001"/>
    <n v="-7.1533254999999896"/>
    <s v="MD|MYID-4042610130003|RBIZWINDY|ISTeK ICsada Bojonegoro|085230682896"/>
    <s v="SOBIZ"/>
    <m/>
    <m/>
    <m/>
    <m/>
    <m/>
    <m/>
    <m/>
    <m/>
    <s v="Management Janji"/>
    <s v="2026-10-15 08:00:00 | Tanggal: 15/10/2026 Jam Pasang: 08.00 - 12.00 Note: Hubungi sebelum ke lokasi, terimakasih.  "/>
    <s v="FCC"/>
    <s v="14-10-2026 11:39:56"/>
    <d v="2026-10-15T08:00:00"/>
    <m/>
    <s v="PS"/>
    <s v="X"/>
    <s v="OCA"/>
    <n v="20261014"/>
    <s v="Completed"/>
    <s v="HSI Bisnis Bundling OCA Breach Checker Promo 2026 PSB 70% - 50 Mbps"/>
    <s v="INDIBIZ"/>
    <m/>
    <m/>
    <d v="2026-10-15T08:00:00"/>
    <s v="2026-10-15 08:00:00 | Tanggal: 15/10/2026 Jam Pasang: 08.00 - 12.00 Note: Hubungi sebelum ke lokasi, terimakasih.  "/>
    <n v="2026"/>
    <n v="10"/>
    <n v="14"/>
    <d v="2026-10-14T00:00:00"/>
    <n v="-1.3333333333357587"/>
    <x v="0"/>
    <x v="19"/>
  </r>
  <r>
    <n v="1238"/>
    <n v="1002636580"/>
    <n v="3"/>
    <x v="1"/>
    <n v="5"/>
    <s v="MADIUN"/>
    <s v="BOJONEGORO"/>
    <s v="BJN"/>
    <s v="REG"/>
    <s v="AO"/>
    <s v="NEW SALES"/>
    <s v="1P INET"/>
    <s v="Completed (PS)"/>
    <s v="RBS-Regional 3"/>
    <d v="2026-10-14T11:52:40"/>
    <d v="2026-10-14T17:47:21"/>
    <n v="69410050"/>
    <m/>
    <n v="152609259009"/>
    <s v="KANTOR KELURAHAN KADIPATEN"/>
    <s v="ODP-BJN-FV/04 FV/D01/04.01"/>
    <s v="WO066395358"/>
    <m/>
    <m/>
    <m/>
    <n v="111.89208538378099"/>
    <n v="-7.1528708729753498"/>
    <s v="|MN02619|MYIA-029115236566/POI/YULIAN AJISAYA/089670048340/katalog.kadipaten@gmail.com"/>
    <s v="MYIB_ASSISTANT"/>
    <m/>
    <m/>
    <m/>
    <m/>
    <m/>
    <m/>
    <m/>
    <m/>
    <s v="Management Janji"/>
    <s v="2026-10-17 08:00:00 | No HP : 085335816133 No Alt : - M Janji : 15 Oktober  2026 Jam Pasang : Pagi / Siang Note : hubungi pelanggan jika ingin kelokasi "/>
    <s v="FCC"/>
    <s v="14-10-2026 11:54:48"/>
    <d v="2026-10-17T08:00:00"/>
    <m/>
    <s v="PS"/>
    <s v="X"/>
    <s v="NO ADDON"/>
    <n v="20261014"/>
    <s v="Completed"/>
    <s v="HSI Bisnis Promo Hari Pelanggan Nasional PSB 70% - 200 Mbps"/>
    <s v="INDIBIZ"/>
    <m/>
    <m/>
    <d v="2026-10-17T08:00:00"/>
    <s v="2026-10-17 08:00:00 | No HP : 085335816133 No Alt : - M Janji : 15 Oktober  2026 Jam Pasang : Pagi / Siang Note : hubungi pelanggan jika ingin kelokasi "/>
    <n v="2026"/>
    <n v="10"/>
    <n v="14"/>
    <d v="2026-10-14T00:00:00"/>
    <n v="-3.3333333333357587"/>
    <x v="0"/>
    <x v="19"/>
  </r>
  <r>
    <n v="1239"/>
    <n v="1002637481"/>
    <n v="3"/>
    <x v="1"/>
    <n v="5"/>
    <s v="MADIUN"/>
    <s v="BOJONEGORO"/>
    <s v="BJN"/>
    <s v="REG"/>
    <s v="AO"/>
    <s v="NEW SALES"/>
    <s v="1P INET"/>
    <s v="Completed (PS)"/>
    <s v="RBS-Regional 3"/>
    <d v="2026-10-14T18:26:36"/>
    <d v="2026-10-15T16:57:45"/>
    <n v="69410427"/>
    <m/>
    <n v="152609259013"/>
    <s v="IMTEK MEKANIKAL"/>
    <s v="ODP-BJN-FV/14 FV/D03/14.01"/>
    <s v="WO066435005"/>
    <m/>
    <m/>
    <m/>
    <n v="111.893823"/>
    <n v="-7.1528150000000004"/>
    <s v="|MN00799|MYIA-039104089948/POI/YENI ASTUTIKNINGSIH/081331398777/imtekmekanikal@gmail.com"/>
    <s v="MYIB_ASSISTANT"/>
    <m/>
    <m/>
    <m/>
    <m/>
    <m/>
    <m/>
    <m/>
    <m/>
    <s v="Management Janji"/>
    <s v="2026-10-15 15:00:00 | Tanggal pemasangan: 15/10//2026 Jam pemasangan : pagi/siang Info Tambahan : Hubungi pelanggan dulu sebelum ke lokasi. terima kasih"/>
    <s v="FCC"/>
    <s v="14-10-2026 18:40:14"/>
    <d v="2026-10-15T15:00:00"/>
    <m/>
    <s v="PS"/>
    <s v="X"/>
    <s v="NO ADDON"/>
    <n v="20261015"/>
    <s v="Completed"/>
    <s v="HSI Bisnis Promo Hari Pelanggan Nasional PSB 70% - 75 Mbps"/>
    <s v="INDIBIZ"/>
    <m/>
    <m/>
    <d v="2026-10-15T15:00:00"/>
    <s v="2026-10-15 15:00:00 | Tanggal pemasangan: 15/10//2026 Jam pemasangan : pagi/siang Info Tambahan : Hubungi pelanggan dulu sebelum ke lokasi. terima kasih"/>
    <n v="2026"/>
    <n v="10"/>
    <n v="15"/>
    <d v="2026-10-15T00:00:00"/>
    <n v="-0.625"/>
    <x v="0"/>
    <x v="19"/>
  </r>
  <r>
    <n v="1240"/>
    <n v="1002636802"/>
    <n v="3"/>
    <x v="1"/>
    <n v="5"/>
    <s v="MADIUN"/>
    <s v="BOJONEGORO"/>
    <s v="BJN"/>
    <s v="REG"/>
    <s v="AO"/>
    <s v="NEW SALES"/>
    <s v="1P INET"/>
    <s v="8 | OSS - PONR"/>
    <s v="RBS-Regional 3"/>
    <d v="2026-10-14T13:32:35"/>
    <d v="2026-10-15T13:54:30"/>
    <n v="69410160"/>
    <m/>
    <n v="152609254049"/>
    <s v="Nara Cafe"/>
    <s v="ODP-BJN-FH/34 FH/D03/34.01"/>
    <s v="WO066405502"/>
    <m/>
    <m/>
    <m/>
    <n v="111.8879309"/>
    <n v="-7.1454968999999897"/>
    <s v="MD|MYDB-20261013270669|DN00001/MN01401|Nara Cafe|083831670763"/>
    <s v="MYDIGIBIZPARTNER"/>
    <m/>
    <m/>
    <m/>
    <m/>
    <m/>
    <m/>
    <m/>
    <m/>
    <s v="Management Janji"/>
    <s v="2026-10-15 11:00:00 | Tanggal : 15 Oktober 2026 Jam : siang Hubungi pelanggan sebelum ke lokasi "/>
    <s v="FCC"/>
    <s v="14-10-2026 13:39:48"/>
    <d v="2026-10-15T11:00:00"/>
    <m/>
    <s v="ACT_COM"/>
    <s v="X"/>
    <s v="NO ADDON"/>
    <m/>
    <s v="PONR"/>
    <s v="HSI Bisnis Promo Hari Pelanggan Nasional PSB 70% - 100 Mbps"/>
    <s v="INDIBIZ"/>
    <m/>
    <m/>
    <d v="2026-10-15T11:00:00"/>
    <s v="2026-10-15 11:00:00 | Tanggal : 15 Oktober 2026 Jam : siang Hubungi pelanggan sebelum ke lokasi "/>
    <m/>
    <m/>
    <m/>
    <e v="#NUM!"/>
    <e v="#NUM!"/>
    <x v="1"/>
    <x v="19"/>
  </r>
  <r>
    <n v="1241"/>
    <n v="1002636452"/>
    <n v="3"/>
    <x v="1"/>
    <n v="5"/>
    <s v="MADIUN"/>
    <s v="BOJONEGORO"/>
    <s v="BJN"/>
    <s v="REG"/>
    <s v="AO"/>
    <s v="NEW SALES"/>
    <m/>
    <s v="CANCEL COMPLETED"/>
    <s v="RBS-Regional 3"/>
    <d v="2026-10-14T11:09:52"/>
    <d v="2026-10-15T15:16:54"/>
    <n v="69409976"/>
    <m/>
    <n v="152609259005"/>
    <s v="GIRAS ISTEK 88 "/>
    <s v="ODP-BJN-FW/07"/>
    <m/>
    <m/>
    <m/>
    <m/>
    <n v="111.88425959999999"/>
    <n v="-7.1537414000000004"/>
    <s v="|MN01794|/GARAS ISTEK 88 /FATKHAN/085746360425/pojokgiras3@gmail.com/HSI Bisnis + Netmonk Promo H2 2026 50 Mbps (Rp 366.100) PSB 150.000"/>
    <s v="Sales Force DBS"/>
    <m/>
    <m/>
    <m/>
    <m/>
    <m/>
    <m/>
    <m/>
    <m/>
    <m/>
    <m/>
    <m/>
    <s v="14-10-2026 11:25:06"/>
    <m/>
    <m/>
    <s v="REJECT_FCC"/>
    <s v="X"/>
    <s v="NETMONK"/>
    <m/>
    <s v="DECLINE : Decline - Batal Order NENG PUTRI MEILINDA PERMATASARI 40981184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s v="DECLINE : Decline - Batal Order NENG PUTRI MEILINDA PERMATASARI 40981184|MYDITA"/>
    <m/>
    <m/>
    <m/>
    <m/>
    <m/>
    <e v="#NUM!"/>
    <e v="#NUM!"/>
    <x v="1"/>
    <x v="19"/>
  </r>
  <r>
    <n v="1242"/>
    <n v="1002616866"/>
    <n v="3"/>
    <x v="1"/>
    <n v="5"/>
    <s v="MADIUN"/>
    <s v="BOJONEGORO"/>
    <s v="PAD"/>
    <s v="REG"/>
    <s v="AO"/>
    <s v="NEW SALES"/>
    <m/>
    <s v="Completed (PS)"/>
    <s v="RBS-Regional 3"/>
    <d v="2026-10-01T08:21:46"/>
    <d v="2026-10-01T13:32:59"/>
    <n v="69389383"/>
    <m/>
    <n v="152644205147"/>
    <s v="SMAN 1 TAMBAKREJO"/>
    <s v="ODP-PAZ-FT/47"/>
    <s v="WO065459816"/>
    <m/>
    <m/>
    <m/>
    <n v="111.616111"/>
    <n v="-7.268052"/>
    <s v="|MC20010|MYIA-028170984602/POI/DYAH NUR AINI /082330100128/sman1tambakrejobjn@gmail.com"/>
    <s v="Sales Force DBS"/>
    <m/>
    <m/>
    <m/>
    <m/>
    <m/>
    <m/>
    <m/>
    <m/>
    <s v="Management Janji"/>
    <s v="2026-10-01 11:00:00|SMAN 1 Tambakrejo, Jalan raya taji Ngambon Tambakrejo Bojonegoro|SYSTEM|MYDITA"/>
    <s v="FCC"/>
    <d v="2026-01-10T08:25:41"/>
    <m/>
    <m/>
    <s v="PS"/>
    <s v="PADANGAN"/>
    <s v="NO ADDON"/>
    <n v="20261001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1T07:00:00"/>
    <s v="2026-10-01 11:00:00|SMAN 1 Tambakrejo, Jalan raya taji Ngambon Tambakrejo Bojonegoro|SYSTEM|MYDITA"/>
    <n v="2026"/>
    <n v="10"/>
    <n v="1"/>
    <d v="2026-10-01T00:00:00"/>
    <n v="-0.29166666666424135"/>
    <x v="0"/>
    <x v="19"/>
  </r>
  <r>
    <n v="1243"/>
    <n v="1002619889"/>
    <n v="3"/>
    <x v="1"/>
    <n v="5"/>
    <s v="MADIUN"/>
    <s v="BOJONEGORO"/>
    <s v="PAD"/>
    <s v="REG"/>
    <s v="AO"/>
    <s v="NEW SALES"/>
    <s v="1P INET"/>
    <s v="Completed (PS)"/>
    <s v="RBS-Regional 3"/>
    <d v="2026-10-02T13:58:41"/>
    <d v="2026-10-02T18:16:57"/>
    <n v="69403109"/>
    <m/>
    <n v="152644205152"/>
    <s v="RUKO JUPRIYONO"/>
    <s v="ODP-PAZ-FT/26 FT/D01/26.01"/>
    <s v="WO065577605"/>
    <m/>
    <m/>
    <m/>
    <n v="111.5951649"/>
    <n v="-7.295852"/>
    <s v="|MN02280|MYIA-032105536556/POI/JUPRIYONO/085706483644/jupriy41@gmail.com"/>
    <s v="MYIB_ASSISTANT"/>
    <m/>
    <m/>
    <m/>
    <m/>
    <m/>
    <m/>
    <m/>
    <m/>
    <s v="Management Janji"/>
    <s v="2026-10-03 11:00:00 | Nama PIC:  bp jupriyono No HP: 085706483644 Alt: Tanggal: 3/10/2026 Jam Pasang: Siang Note: Hubungi sebelum ke lokasi, terimakasih.   "/>
    <s v="FCC"/>
    <d v="2026-02-10T14:39:55"/>
    <d v="2026-10-03T11:00:00"/>
    <m/>
    <s v="PS"/>
    <s v="PADANGAN"/>
    <s v="NO ADDON"/>
    <n v="20261002"/>
    <s v="Completed"/>
    <s v="HSI Bisnis Promo Hari Pelanggan Nasional PSB 70% - 300 Mbps"/>
    <s v="INDIBIZ"/>
    <m/>
    <m/>
    <d v="2026-10-03T11:00:00"/>
    <s v="2026-10-03 11:00:00 | Nama PIC:  bp jupriyono No HP: 085706483644 Alt: Tanggal: 3/10/2026 Jam Pasang: Siang Note: Hubungi sebelum ke lokasi, terimakasih.   "/>
    <n v="2026"/>
    <n v="10"/>
    <n v="2"/>
    <d v="2026-10-02T00:00:00"/>
    <n v="-1.4583333333357587"/>
    <x v="0"/>
    <x v="19"/>
  </r>
  <r>
    <n v="1244"/>
    <n v="1002625966"/>
    <n v="3"/>
    <x v="1"/>
    <n v="5"/>
    <s v="MADIUN"/>
    <s v="BOJONEGORO"/>
    <s v="PAD"/>
    <s v="REG"/>
    <s v="AO"/>
    <s v="NEW SALES"/>
    <s v="1P INET"/>
    <s v="Completed (PS)"/>
    <s v="RBS-Regional 3"/>
    <d v="2026-10-07T12:23:36"/>
    <d v="2026-10-07T19:00:20"/>
    <n v="69405786"/>
    <m/>
    <n v="152644205332"/>
    <s v="jupri store"/>
    <s v="ODP-PAZ-FT/26 FT/D01/26.01"/>
    <s v="WO065928386"/>
    <m/>
    <m/>
    <m/>
    <n v="111.593763"/>
    <n v="-7.295064"/>
    <s v="|MN00915|MYIA-093994510174/POI/jupriyono/085853992017/jupriy41@gmail.com"/>
    <s v="MYIB_ASSISTANT"/>
    <m/>
    <m/>
    <m/>
    <m/>
    <m/>
    <m/>
    <m/>
    <m/>
    <s v="Management Janji"/>
    <s v="2026-10-09 11:00:00 | Nama Pic : BP JUPRI No Hp Pic :  Jam Pemasangan : 08:00 - 12.00 Tanggal Pemasangan : KAMIS 08 OKTOBER 2026 Info Tambahan : Hubungi pelanggan sebelum datang ke lokasi"/>
    <s v="FCC"/>
    <d v="2026-07-10T12:25:39"/>
    <d v="2026-10-09T11:00:00"/>
    <m/>
    <s v="PS"/>
    <s v="PADANGAN"/>
    <s v="NO ADDON"/>
    <n v="20261007"/>
    <s v="Completed"/>
    <s v="HSI Bisnis Promo Hari Pelanggan Nasional PSB 70% - 300 Mbps"/>
    <s v="INDIBIZ"/>
    <m/>
    <m/>
    <d v="2026-10-09T11:00:00"/>
    <s v="2026-10-09 11:00:00 | Nama Pic : BP JUPRI No Hp Pic :  Jam Pemasangan : 08:00 - 12.00 Tanggal Pemasangan : KAMIS 08 OKTOBER 2026 Info Tambahan : Hubungi pelanggan sebelum datang ke lokasi"/>
    <n v="2026"/>
    <n v="10"/>
    <n v="7"/>
    <d v="2026-10-07T00:00:00"/>
    <n v="-2.4583333333357587"/>
    <x v="0"/>
    <x v="19"/>
  </r>
  <r>
    <n v="1245"/>
    <n v="1002620679"/>
    <n v="3"/>
    <x v="1"/>
    <n v="5"/>
    <s v="MADIUN"/>
    <s v="BOJONEGORO"/>
    <s v="SMJ"/>
    <s v="REG"/>
    <s v="AO"/>
    <s v="NEW SALES"/>
    <s v="1P INET"/>
    <s v="Completed (PS)"/>
    <s v="RBS-Regional 3"/>
    <d v="2026-10-02T19:37:39"/>
    <d v="2026-10-04T19:19:00"/>
    <n v="69403416"/>
    <m/>
    <n v="152642208842"/>
    <s v="BRAM DIGITAL PRINTING"/>
    <s v="ODP-SMJ-FQ/44 FQ/D04/44.01"/>
    <s v="WO065613127"/>
    <m/>
    <m/>
    <m/>
    <n v="111.99835617095199"/>
    <n v="-7.1778876769172797"/>
    <s v="|MC20010|MYIA-091349879801/POI/Suhartadi /085867011939/adisuhartadi660@gmail.com"/>
    <s v="MYIB_ASSISTANT"/>
    <m/>
    <m/>
    <m/>
    <m/>
    <m/>
    <m/>
    <m/>
    <m/>
    <s v="Management Janji"/>
    <s v="2026-10-04 08:00:00 | Jam Pemasangan : pagi  Tanggal Pemasangan :04/10/2026 Info Tambahan : Hubungi pelanggan sebelum datang ke lokasi"/>
    <s v="FCC"/>
    <d v="2026-02-10T19:39:53"/>
    <d v="2026-10-04T08:00:00"/>
    <m/>
    <s v="PS"/>
    <s v="PADANGAN"/>
    <s v="OCA"/>
    <n v="20261004"/>
    <s v="Completed"/>
    <s v="HSI Bisnis Bundling OCA Breach Checker Promo H2 2026 PSB 70% - 50 Mbps"/>
    <s v="INDIBIZ"/>
    <m/>
    <m/>
    <d v="2026-10-04T08:00:00"/>
    <s v="2026-10-04 08:00:00 | Jam Pemasangan : pagi  Tanggal Pemasangan :04/10/2026 Info Tambahan : Hubungi pelanggan sebelum datang ke lokasi"/>
    <n v="2026"/>
    <n v="10"/>
    <n v="4"/>
    <d v="2026-10-04T00:00:00"/>
    <n v="-0.33333333333575865"/>
    <x v="0"/>
    <x v="19"/>
  </r>
  <r>
    <n v="1246"/>
    <n v="1002621574"/>
    <n v="3"/>
    <x v="1"/>
    <n v="5"/>
    <s v="MADIUN"/>
    <s v="BOJONEGORO"/>
    <s v="SMJ"/>
    <s v="REG"/>
    <s v="AO"/>
    <s v="NEW SALES"/>
    <m/>
    <s v="Completed (PS)"/>
    <s v="RBS-Regional 3"/>
    <d v="2026-10-05T08:19:55"/>
    <d v="2026-10-05T16:53:42"/>
    <n v="69402382"/>
    <m/>
    <n v="152642208843"/>
    <s v="SMPN1 KEDUNGADEM"/>
    <s v="ODP-SMJ-FE/52"/>
    <s v="WO065736401"/>
    <m/>
    <m/>
    <m/>
    <n v="112.02802800000001"/>
    <n v="-7.3017859999999999"/>
    <s v="|MN02366|MYIA-077393503719/POI/Yuli irmawati/081249454075/smpnkedungadem@gmail.com"/>
    <s v="Sales Force DBS"/>
    <m/>
    <m/>
    <m/>
    <m/>
    <m/>
    <m/>
    <m/>
    <m/>
    <s v="Management Janji"/>
    <s v="2026-10-02 15:00:00 | Jam pemasangan : 12.00  Info Tambahan : Hubungi pelanggan dulu sebelum ke lokasi  terimakasih "/>
    <s v="FCC"/>
    <d v="2026-05-10T08:40:40"/>
    <m/>
    <m/>
    <s v="PS"/>
    <s v="PADANGAN"/>
    <s v="NETMONK"/>
    <n v="202610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5T07:00:00"/>
    <s v="2026-10-02 15:00:00 | Jam pemasangan : 12.00  Info Tambahan : Hubungi pelanggan dulu sebelum ke lokasi  terimakasih "/>
    <n v="2026"/>
    <n v="10"/>
    <n v="5"/>
    <d v="2026-10-05T00:00:00"/>
    <n v="-0.29166666666424135"/>
    <x v="0"/>
    <x v="19"/>
  </r>
  <r>
    <n v="1247"/>
    <n v="1002622068"/>
    <n v="3"/>
    <x v="1"/>
    <n v="5"/>
    <s v="MADIUN"/>
    <s v="BOJONEGORO"/>
    <s v="SMJ"/>
    <s v="REG"/>
    <s v="AO"/>
    <s v="NEW SALES"/>
    <m/>
    <s v="Completed (PS)"/>
    <s v="RBS-Regional 3"/>
    <d v="2026-10-05T11:01:18"/>
    <d v="2026-10-05T19:39:51"/>
    <n v="69402583"/>
    <m/>
    <n v="152642208844"/>
    <s v="SMPN1 KEDUNGADEM"/>
    <s v="ODP-SMJ-FE/52"/>
    <s v="WO065753668"/>
    <m/>
    <m/>
    <m/>
    <n v="112.02802800000001"/>
    <n v="-7.3017859999999999"/>
    <s v="|MN02366|MYIA-057038954465/POI/Yuli irmawati/081249454075/smpnkedungadem@gmail.com"/>
    <s v="Sales Force DBS"/>
    <m/>
    <m/>
    <m/>
    <m/>
    <m/>
    <m/>
    <m/>
    <m/>
    <s v="Management Janji"/>
    <s v="2026-10-02 15:00:00 | Nama Pic : bu Yuli irmawati  No Hp Pic : 081249454075  No alt : -  Jam Pemasangan : pagi   Tanggal Pemasangan : 2 Oktober 2026"/>
    <s v="FCC"/>
    <d v="2026-05-10T11:40:04"/>
    <m/>
    <m/>
    <s v="PS"/>
    <s v="PADANGAN"/>
    <s v="NETMONK"/>
    <n v="20261005"/>
    <s v="Completed"/>
    <s v="- 11_11446;Biaya PSB HSI EBIS Tunai di Depan ~ 11[150000]  - SP_NOSS;SP_NOSS ~ Internet NOSS Multispeed Network[0]  - SP_NOSS;SP_NOSS ~ Internet NOSS Multispeed Network[0]  - E26017;E26017 ~ ES26 - Paket HSI Basic (HSIEF) Khusus Winback 3.0[0]  - E26017~n"/>
    <s v="INDIBIZ"/>
    <m/>
    <m/>
    <d v="2026-10-05T07:00:00"/>
    <s v="2026-10-02 15:00:00 | Nama Pic : bu Yuli irmawati  No Hp Pic : 081249454075  No alt : -  Jam Pemasangan : pagi   Tanggal Pemasangan : 2 Oktober 2026"/>
    <n v="2026"/>
    <n v="10"/>
    <n v="5"/>
    <d v="2026-10-05T00:00:00"/>
    <n v="-0.29166666666424135"/>
    <x v="0"/>
    <x v="19"/>
  </r>
  <r>
    <n v="1248"/>
    <n v="1002636031"/>
    <n v="3"/>
    <x v="1"/>
    <n v="5"/>
    <s v="MADIUN"/>
    <s v="BOJONEGORO"/>
    <s v="SMJ"/>
    <s v="REG"/>
    <s v="AO"/>
    <s v="NEW SALES"/>
    <m/>
    <s v="Completed (PS)"/>
    <s v="RBS-Regional 3"/>
    <d v="2026-10-14T08:45:38"/>
    <d v="2026-10-14T13:35:19"/>
    <n v="69405929"/>
    <m/>
    <n v="152642209021"/>
    <s v="BARHAL FARM"/>
    <s v="ODP-SMJ-FA/05"/>
    <s v="WO066377795"/>
    <m/>
    <m/>
    <m/>
    <n v="111.963708"/>
    <n v="-7.1915310000000003"/>
    <s v="|MN02619|MYIA-015098119672/POI/EKA PUSPITASARI/08563655966/kecamatanbalen.balendamai403@gmail.com"/>
    <s v="Sales Force DBS"/>
    <m/>
    <m/>
    <m/>
    <m/>
    <m/>
    <m/>
    <m/>
    <m/>
    <s v="Management Janji"/>
    <s v="2026-10-08 11:00:00 | Tanggal pemasangan: 08/10/2026  Jam pemasangan : pagi / siang  Info Tambahan : Hubungi pelanggan dulu sebelum ke lokasi.  terima kasih  "/>
    <s v="FCC"/>
    <s v="14-10-2026 09:10:15"/>
    <m/>
    <m/>
    <s v="PS"/>
    <s v="PADANGAN"/>
    <s v="NO ADDON"/>
    <n v="20261014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10-14T07:00:00"/>
    <s v="2026-10-08 11:00:00 | Tanggal pemasangan: 08/10/2026  Jam pemasangan : pagi / siang  Info Tambahan : Hubungi pelanggan dulu sebelum ke lokasi.  terima kasih  "/>
    <n v="2026"/>
    <n v="10"/>
    <n v="14"/>
    <d v="2026-10-14T00:00:00"/>
    <n v="-0.29166666666424135"/>
    <x v="0"/>
    <x v="19"/>
  </r>
  <r>
    <n v="1249"/>
    <n v="1002617935"/>
    <n v="3"/>
    <x v="1"/>
    <n v="5"/>
    <s v="MADIUN"/>
    <s v="BOJONEGORO"/>
    <s v="SMJ"/>
    <s v="REG"/>
    <s v="AO"/>
    <s v="NEW SALES"/>
    <s v="1P INET"/>
    <s v="102 | FOLLOW UP COMPLETED"/>
    <s v="RBS-Regional 3"/>
    <d v="2026-10-01T13:47:35"/>
    <d v="2026-10-05T08:19:54"/>
    <n v="69402382"/>
    <m/>
    <n v="152642208838"/>
    <s v="SMPN1 KEDUNGADEM"/>
    <s v="ODP-SMJ-FE/08 FE/D01/08.01"/>
    <s v="WO065494048"/>
    <m/>
    <m/>
    <m/>
    <n v="112.04554980971299"/>
    <n v="-7.3014816862188603"/>
    <s v="|MN02366|MYIA-077393503719/POI/Yuli irmawati/081249454075/smpnkedungadem@gmail.com"/>
    <s v="MYIB_ASSISTANT"/>
    <m/>
    <m/>
    <m/>
    <m/>
    <m/>
    <m/>
    <m/>
    <m/>
    <s v="Management Janji"/>
    <s v="2026-10-02 15:00:00 | Jam pemasangan : 12.00 Info Tambahan : Hubungi pelanggan dulu sebelum ke lokasi terimakasih "/>
    <s v="FCC"/>
    <d v="2026-01-10T13:55:01"/>
    <d v="2026-10-02T15:00:00"/>
    <m/>
    <s v="REVOKE"/>
    <s v="PADANGAN"/>
    <s v="NETMONK"/>
    <m/>
    <s v="Follow Up Revoke Completed, New Order ID : SC1002621574"/>
    <s v="HSI Bisnis Basic Bundling Netmonk Promo H2 2026 PSB 70% - 200 Mbps"/>
    <s v="INDIBIZ"/>
    <m/>
    <m/>
    <d v="2026-10-02T15:00:00"/>
    <s v="2026-10-02 15:00:00 | Jam pemasangan : 12.00 Info Tambahan : Hubungi pelanggan dulu sebelum ke lokasi terimakasih "/>
    <m/>
    <m/>
    <m/>
    <e v="#NUM!"/>
    <e v="#NUM!"/>
    <x v="1"/>
    <x v="19"/>
  </r>
  <r>
    <n v="1250"/>
    <n v="1002618689"/>
    <n v="3"/>
    <x v="1"/>
    <n v="5"/>
    <s v="MADIUN"/>
    <s v="BOJONEGORO"/>
    <s v="SMJ"/>
    <s v="REG"/>
    <s v="AO"/>
    <s v="NEW SALES"/>
    <s v="1P INET"/>
    <s v="102 | FOLLOW UP COMPLETED"/>
    <s v="RBS-Regional 3"/>
    <d v="2026-10-01T17:05:34"/>
    <d v="2026-10-05T11:01:18"/>
    <n v="69402583"/>
    <m/>
    <n v="152642208839"/>
    <s v="SMPN1 KEDUNGADEM"/>
    <s v="ODP-SMJ-FE/08 FE/D01/08.01"/>
    <s v="WO065519884"/>
    <m/>
    <m/>
    <m/>
    <n v="112.045515559278"/>
    <n v="-7.3014879263283801"/>
    <s v="|MN02366|MYIA-057038954465/POI/Yuli irmawati/081249454075/smpnkedungadem@gmail.com"/>
    <s v="MYIB_ASSISTANT"/>
    <m/>
    <m/>
    <m/>
    <m/>
    <m/>
    <m/>
    <m/>
    <m/>
    <s v="Management Janji"/>
    <s v="2026-10-02 15:00:00 | Nama Pic : bu Yuli irmawati No Hp Pic : 081249454075 No alt : - Jam Pemasangan : pagi  Tanggal Pemasangan : 2 Oktober 2026"/>
    <s v="FCC"/>
    <d v="2026-01-10T17:25:35"/>
    <d v="2026-10-02T15:00:00"/>
    <m/>
    <s v="REVOKE"/>
    <s v="PADANGAN"/>
    <s v="NETMONK"/>
    <m/>
    <s v="Follow Up Revoke Completed, New Order ID : SC1002622068"/>
    <s v="HSI Bisnis Basic Bundling Netmonk Promo H2 2026 PSB 70% - 200 Mbps"/>
    <s v="INDIBIZ"/>
    <m/>
    <m/>
    <d v="2026-10-02T15:00:00"/>
    <s v="2026-10-02 15:00:00 | Nama Pic : bu Yuli irmawati No Hp Pic : 081249454075 No alt : - Jam Pemasangan : pagi  Tanggal Pemasangan : 2 Oktober 2026"/>
    <m/>
    <m/>
    <m/>
    <e v="#NUM!"/>
    <e v="#NUM!"/>
    <x v="1"/>
    <x v="19"/>
  </r>
  <r>
    <n v="1251"/>
    <n v="1002626340"/>
    <n v="3"/>
    <x v="1"/>
    <n v="5"/>
    <s v="MADIUN"/>
    <s v="BOJONEGORO"/>
    <s v="SMJ"/>
    <s v="REG"/>
    <s v="AO"/>
    <s v="NEW SALES"/>
    <s v="1P INET"/>
    <s v="102 | FOLLOW UP COMPLETED"/>
    <s v="RBS-Regional 3"/>
    <d v="2026-10-07T14:21:35"/>
    <d v="2026-10-14T08:45:38"/>
    <n v="69405929"/>
    <m/>
    <n v="152642209016"/>
    <s v="BARHAL FARM"/>
    <s v="ODP-SMJ-FA/26 FA/D04/26.01"/>
    <s v="WO065941734"/>
    <m/>
    <m/>
    <m/>
    <n v="111.962536"/>
    <n v="-7.1918920000000002"/>
    <s v="|MN02619|MYIA-015098119672/POI/EKA PUSPITASARI/08563655966/kecamatanbalen.balendamai403@gmail.com"/>
    <s v="MYIB_ASSISTANT"/>
    <m/>
    <m/>
    <m/>
    <m/>
    <m/>
    <m/>
    <m/>
    <m/>
    <s v="Management Janji"/>
    <s v="2026-10-08 11:00:00 | Tanggal pemasangan: 08/10/2026 Jam pemasangan : pagi / siang Info Tambahan : Hubungi pelanggan dulu sebelum ke lokasi. terima kasih "/>
    <s v="FCC"/>
    <d v="2026-07-10T14:25:31"/>
    <d v="2026-10-08T11:00:00"/>
    <s v="Kendala Lainnya"/>
    <s v="REVOKE"/>
    <s v="PADANGAN"/>
    <s v="NO ADDON"/>
    <m/>
    <s v="Follow Up Revoke Completed, New Order ID : SC1002636031"/>
    <s v="HSI Bisnis Promo Hari Pelanggan Nasional PSB 70% - 75 Mbps"/>
    <s v="INDIBIZ"/>
    <m/>
    <m/>
    <d v="2026-10-08T11:00:00"/>
    <s v="2026-10-08 11:00:00 | Tanggal pemasangan: 08/10/2026 Jam pemasangan : pagi / siang Info Tambahan : Hubungi pelanggan dulu sebelum ke lokasi. terima kasih "/>
    <m/>
    <m/>
    <m/>
    <e v="#NUM!"/>
    <e v="#NUM!"/>
    <x v="1"/>
    <x v="19"/>
  </r>
  <r>
    <n v="1252"/>
    <n v="1002618507"/>
    <n v="3"/>
    <x v="1"/>
    <n v="5"/>
    <s v="MADIUN"/>
    <s v="TUBAN"/>
    <s v="BCR"/>
    <s v="REG"/>
    <s v="AO"/>
    <s v="NEW SALES"/>
    <s v="1P INET"/>
    <s v="Completed (PS)"/>
    <s v="RBS-Regional 3"/>
    <d v="2026-10-01T16:07:39"/>
    <d v="2026-10-02T20:51:44"/>
    <n v="69402589"/>
    <m/>
    <n v="152648207777"/>
    <s v="PT LAUTAN BERKAT MAKMUR INDONESIA"/>
    <s v="ODP-BCR-FAB/35 FAB/D02/35.01"/>
    <s v="WO065513175"/>
    <m/>
    <m/>
    <m/>
    <n v="111.68781199999999"/>
    <n v="-6.7522900000000003"/>
    <s v="|MN02619|MYIA-037776528933/POI/BULAN REVINNA MURTY/08113048889/lautanberkatfishmeal@gmail.com"/>
    <s v="MYIB_ASSISTANT"/>
    <m/>
    <m/>
    <m/>
    <m/>
    <m/>
    <m/>
    <m/>
    <m/>
    <s v="Management Janji"/>
    <s v="2026-10-02 15:00:00 | Jam pemasangan : 12.00 Info Tambahan : Hubungi pelanggan dulu sebelum ke lokasi terimakasih "/>
    <s v="FCC"/>
    <d v="2026-01-10T16:39:58"/>
    <d v="2026-10-02T15:00:00"/>
    <m/>
    <s v="PS"/>
    <s v="JATIROGO BANCAR"/>
    <s v="NO ADDON"/>
    <n v="20261002"/>
    <s v="Completed"/>
    <s v="HSI Bisnis Promo Hari Pelanggan Nasional PSB 70% - 150 Mbps"/>
    <s v="INDIBIZ"/>
    <m/>
    <m/>
    <d v="2026-10-02T15:00:00"/>
    <s v="2026-10-02 15:00:00 | Jam pemasangan : 12.00 Info Tambahan : Hubungi pelanggan dulu sebelum ke lokasi terimakasih "/>
    <n v="2026"/>
    <n v="10"/>
    <n v="2"/>
    <d v="2026-10-02T00:00:00"/>
    <n v="-0.625"/>
    <x v="0"/>
    <x v="19"/>
  </r>
  <r>
    <n v="1253"/>
    <n v="1002620249"/>
    <n v="3"/>
    <x v="1"/>
    <n v="5"/>
    <s v="MADIUN"/>
    <s v="TUBAN"/>
    <s v="BCR"/>
    <s v="REG"/>
    <s v="AO"/>
    <s v="NEW SALES"/>
    <m/>
    <s v="Completed (PS)"/>
    <s v="RBS-Regional 3"/>
    <d v="2026-10-02T15:25:45"/>
    <d v="2026-10-02T17:32:51"/>
    <n v="69401833"/>
    <m/>
    <n v="152648207776"/>
    <s v="BALAI DESA SUKOLILO BANCAR"/>
    <s v="ODP-BCR-FAC/21"/>
    <s v="WO065592093"/>
    <m/>
    <m/>
    <m/>
    <n v="111.712479"/>
    <n v="-6.7675400000000003"/>
    <s v="|MC20125|MYIA-041853226196/POI/AHMAD LATIF HIDAYAT/081235000876/ahmdlatief151@gmail.com"/>
    <s v="Sales Force DBS"/>
    <m/>
    <m/>
    <m/>
    <m/>
    <m/>
    <m/>
    <m/>
    <m/>
    <s v="Management Janji"/>
    <s v="2026-10-01 15:00:00 | telp:081235000876  alt :   manja : pagi / siang  01/10/2026  hub sebelum ke lokasi   "/>
    <s v="FCC"/>
    <d v="2026-02-10T15:40:15"/>
    <m/>
    <m/>
    <s v="PS"/>
    <s v="JATIROGO BANCAR"/>
    <s v="NO ADDON"/>
    <n v="2026100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2T07:00:00"/>
    <s v="2026-10-01 15:00:00 | telp:081235000876  alt :   manja : pagi / siang  01/10/2026  hub sebelum ke lokasi   "/>
    <n v="2026"/>
    <n v="10"/>
    <n v="2"/>
    <d v="2026-10-02T00:00:00"/>
    <n v="-0.29166666666424135"/>
    <x v="0"/>
    <x v="19"/>
  </r>
  <r>
    <n v="1254"/>
    <n v="1002627792"/>
    <n v="3"/>
    <x v="1"/>
    <n v="5"/>
    <s v="MADIUN"/>
    <s v="TUBAN"/>
    <s v="BCR"/>
    <s v="REG"/>
    <s v="AO"/>
    <s v="NEW SALES"/>
    <m/>
    <s v="Completed (PS)"/>
    <s v="RBS-Regional 3"/>
    <d v="2026-10-08T14:02:06"/>
    <d v="2026-10-08T16:22:22"/>
    <n v="69405069"/>
    <m/>
    <n v="152648207782"/>
    <s v="toko busi"/>
    <s v="ODP-BCR-FAD/101"/>
    <s v="WO066017180"/>
    <m/>
    <m/>
    <m/>
    <n v="111.816287"/>
    <n v="-6.8285830000000001"/>
    <s v="|MN02366|MYIA-067013817800/POI/trista Ayunda setia ananta/082359229401/tristaayundasetiaananta@gmail.com"/>
    <s v="Sales Force DBS"/>
    <m/>
    <m/>
    <m/>
    <m/>
    <m/>
    <m/>
    <m/>
    <m/>
    <s v="Management Janji"/>
    <s v="2026-10-07 11:00:00 | Tanggal pemasangan : 07 OKTOBER 2026  Jam pemasangan : pagi/siang  Info Tambahan : Hubungi pelanggan dulu sebelum ke lokasi  terima kasih"/>
    <s v="FCC"/>
    <d v="2026-08-10T14:10:33"/>
    <m/>
    <m/>
    <s v="PS"/>
    <s v="JATIROGO BANCAR"/>
    <s v="NETMONK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7 11:00:00 | Tanggal pemasangan : 07 OKTOBER 2026  Jam pemasangan : pagi/siang  Info Tambahan : Hubungi pelanggan dulu sebelum ke lokasi  terima kasih"/>
    <n v="2026"/>
    <n v="10"/>
    <n v="8"/>
    <d v="2026-10-08T00:00:00"/>
    <n v="-0.29166666666424135"/>
    <x v="0"/>
    <x v="19"/>
  </r>
  <r>
    <n v="1255"/>
    <n v="1002628115"/>
    <n v="3"/>
    <x v="1"/>
    <n v="5"/>
    <s v="MADIUN"/>
    <s v="TUBAN"/>
    <s v="BCR"/>
    <s v="REG"/>
    <s v="AO"/>
    <s v="NEW SALES"/>
    <s v="1P INET"/>
    <s v="Completed (PS)"/>
    <s v="RBS-Regional 3"/>
    <d v="2026-10-08T15:56:41"/>
    <d v="2026-10-09T16:28:48"/>
    <n v="69406707"/>
    <m/>
    <n v="152648207783"/>
    <s v="TOKO BERKAH"/>
    <s v="ODP-BCR-FAD/101 FAD/D10/101.01"/>
    <s v="WO066032654"/>
    <m/>
    <m/>
    <m/>
    <n v="111.816296186485"/>
    <n v="-6.8285639433293301"/>
    <s v="|MN02366|MYIA-068432411615/POI/Tristan dealfayet/082339725366/kojianto31@gmail.com"/>
    <s v="MYIB_ASSISTANT"/>
    <m/>
    <m/>
    <m/>
    <m/>
    <m/>
    <m/>
    <m/>
    <m/>
    <s v="Management Janji"/>
    <s v="2026-10-09 15:00:00 | Tanggal: 9/10/2026 Jam Pasang: 08.00 - 12.00 Note: Hubungi sebelum ke lokasi, terimakasih. "/>
    <s v="FCC"/>
    <d v="2026-08-10T16:25:42"/>
    <d v="2026-10-09T15:00:00"/>
    <m/>
    <s v="PS"/>
    <s v="JATIROGO BANCAR"/>
    <s v="NETMONK"/>
    <n v="20261009"/>
    <s v="Completed"/>
    <s v="HSI Bisnis Basic Bundling Netmonk Promo H2 2026 PSB 70% - 200 Mbps"/>
    <s v="INDIBIZ"/>
    <m/>
    <m/>
    <d v="2026-10-09T15:00:00"/>
    <s v="2026-10-09 15:00:00 | Tanggal: 9/10/2026 Jam Pasang: 08.00 - 12.00 Note: Hubungi sebelum ke lokasi, terimakasih. "/>
    <n v="2026"/>
    <n v="10"/>
    <n v="9"/>
    <d v="2026-10-09T00:00:00"/>
    <n v="-0.625"/>
    <x v="0"/>
    <x v="19"/>
  </r>
  <r>
    <n v="1256"/>
    <n v="1002626525"/>
    <n v="3"/>
    <x v="1"/>
    <n v="5"/>
    <s v="MADIUN"/>
    <s v="TUBAN"/>
    <s v="BCR"/>
    <s v="REG"/>
    <s v="AO"/>
    <s v="NEW SALES"/>
    <s v="1P INET"/>
    <s v="9 | WFM - UN-SCS"/>
    <s v="RBS-Regional 3"/>
    <d v="2026-10-07T15:17:35"/>
    <d v="2026-10-08T10:01:17"/>
    <n v="69405960"/>
    <m/>
    <n v="152648207781"/>
    <s v="kopi tepi sawah"/>
    <s v="ODP-BCR-FAE/04 FAE/D01/04.01"/>
    <s v="WO065950456"/>
    <m/>
    <m/>
    <m/>
    <n v="111.74903746694299"/>
    <n v="-6.7739336457855703"/>
    <s v="MD|MYDB-20261007270405|DD00001/MN01781|kopi tepi sawah|085701039496"/>
    <s v="MYDIGIBIZPARTNER"/>
    <m/>
    <m/>
    <m/>
    <m/>
    <m/>
    <m/>
    <m/>
    <m/>
    <s v="Management Janji"/>
    <s v="2026-10-08 15:00:00 | Nama PIC : Sunaryo No HP : 085701039496 Alt :  M Janji : 08/09/2026 Jam Pasang : 08.00  - 13:00  NoteÃ‚Â :  hubungi terlebih dahulu sebelum ke lokasi, terima kasih."/>
    <s v="FCC"/>
    <d v="2026-07-10T15:25:13"/>
    <d v="2026-10-08T15:00:00"/>
    <m/>
    <s v="UNSC"/>
    <s v="JATIROGO BANCAR"/>
    <s v="NO ADDON"/>
    <m/>
    <s v="Inprogress Alpro"/>
    <s v="HSI Bisnis Basic Promo Hari Pelanggan Nasional PSB 70% - 100 Mbps"/>
    <s v="INDIBIZ"/>
    <m/>
    <m/>
    <d v="2026-10-08T15:00:00"/>
    <s v="2026-10-08 15:00:00 | Nama PIC : Sunaryo No HP : 085701039496 Alt :  M Janji : 08/09/2026 Jam Pasang : 08.00  - 13:00  NoteÃ‚Â :  hubungi terlebih dahulu sebelum ke lokasi, terima kasih."/>
    <m/>
    <m/>
    <m/>
    <e v="#NUM!"/>
    <e v="#NUM!"/>
    <x v="1"/>
    <x v="19"/>
  </r>
  <r>
    <n v="1257"/>
    <n v="1002637296"/>
    <n v="3"/>
    <x v="1"/>
    <n v="5"/>
    <s v="MADIUN"/>
    <s v="TUBAN"/>
    <s v="JTR"/>
    <s v="REG"/>
    <s v="AO"/>
    <s v="NEW SALES"/>
    <s v="1P INET"/>
    <s v="Completed (PS)"/>
    <s v="RBS-Regional 3"/>
    <d v="2026-10-14T16:23:35"/>
    <d v="2026-10-15T11:52:05"/>
    <n v="69410343"/>
    <m/>
    <n v="152645203511"/>
    <s v="GARUDA JAWELLERY"/>
    <s v="ODP-JTR-FC/57 FC/D03/57.01"/>
    <s v="WO066425503"/>
    <m/>
    <m/>
    <m/>
    <n v="111.7151978"/>
    <n v="-6.9736659999999997"/>
    <s v="|MC20184|MYIA-006728482178/POI/DONI MULIA /082229432323/donimulia127@gmail.com"/>
    <s v="MYIB_ASSISTANT"/>
    <m/>
    <m/>
    <m/>
    <m/>
    <m/>
    <m/>
    <m/>
    <m/>
    <s v="Management Janji"/>
    <s v="2026-10-15 15:00:00 | Jam pemasangan : 12.00 Info Tambahan : Hubungi pelanggan dulu sebelum ke lokasi terimakasih "/>
    <s v="FCC"/>
    <s v="14-10-2026 16:25:04"/>
    <d v="2026-10-15T15:00:00"/>
    <m/>
    <s v="PS"/>
    <s v="JATIROGO BANCAR"/>
    <s v="OCA"/>
    <n v="20261015"/>
    <s v="Completed"/>
    <s v="HSI Bisnis Bundling OCA Breach Checker Promo H2 2026 PSB 70% - 50 Mbps"/>
    <s v="INDIBIZ"/>
    <m/>
    <m/>
    <d v="2026-10-15T15:00:00"/>
    <s v="2026-10-15 15:00:00 | Jam pemasangan : 12.00 Info Tambahan : Hubungi pelanggan dulu sebelum ke lokasi terimakasih "/>
    <n v="2026"/>
    <n v="10"/>
    <n v="15"/>
    <d v="2026-10-15T00:00:00"/>
    <n v="-0.625"/>
    <x v="0"/>
    <x v="19"/>
  </r>
  <r>
    <n v="1258"/>
    <n v="1002622521"/>
    <n v="3"/>
    <x v="1"/>
    <n v="5"/>
    <s v="MADIUN"/>
    <s v="TUBAN"/>
    <s v="JTR"/>
    <s v="REG"/>
    <s v="AO"/>
    <s v="NEW SALES"/>
    <s v="1P INET"/>
    <s v="WAITING AKTIFASI IHLD"/>
    <s v="RBS-Regional 3"/>
    <d v="2026-10-05T13:52:28"/>
    <d v="2026-10-05T14:55:06"/>
    <n v="69402092"/>
    <m/>
    <m/>
    <s v="B A G"/>
    <m/>
    <s v="WO065463957"/>
    <m/>
    <m/>
    <m/>
    <n v="111.79942"/>
    <n v="-7.0246399999999998"/>
    <s v="|MN00799|MYIA-056739033521/POI/DONI HERMAWAN/085232289609/doni15.bag@gmail.com"/>
    <s v="MYIB_ASSISTANT"/>
    <m/>
    <m/>
    <m/>
    <m/>
    <m/>
    <m/>
    <m/>
    <m/>
    <s v="Management Janji"/>
    <s v="2026-10-02 08:00:00 | Nama PIC : Doni No HP : 085232289609 Alt :  M Janji : 02/10/2026 Jam Pasang : 08.00 - 13:00  NoteÃ‚Â :  hubungi terlebih dahulu sebelum kelokasi"/>
    <s v="FCC"/>
    <d v="2026-05-10T14:25:44"/>
    <d v="2026-10-02T00:00:00"/>
    <m/>
    <s v="UNSC"/>
    <s v="JATIROGO BANCAR"/>
    <s v="NO ADDON"/>
    <m/>
    <s v="WAITING:  |MYDITA"/>
    <s v="HSI Bisnis Basic Promo Hari Pelanggan Nasional PSB 70% - 200 Mbps"/>
    <s v="INDIBIZ"/>
    <m/>
    <m/>
    <d v="2026-10-02T08:00:00"/>
    <s v="2026-10-02 08:00:00 | Nama PIC : Doni No HP : 085232289609 Alt :  M Janji : 02/10/2026 Jam Pasang : 08.00 - 13:00  NoteÃ‚Â :  hubungi terlebih dahulu sebelum kelokasi"/>
    <m/>
    <m/>
    <m/>
    <e v="#NUM!"/>
    <e v="#NUM!"/>
    <x v="1"/>
    <x v="19"/>
  </r>
  <r>
    <n v="1259"/>
    <n v="1002617098"/>
    <n v="3"/>
    <x v="1"/>
    <n v="5"/>
    <s v="MADIUN"/>
    <s v="TUBAN"/>
    <s v="JTR"/>
    <s v="REG"/>
    <s v="AO"/>
    <s v="NEW SALES"/>
    <s v="1P INET"/>
    <s v="98 | OSS - CANCEL COMPLETE"/>
    <s v="RBS-Regional 3"/>
    <d v="2026-10-01T09:31:42"/>
    <d v="2026-10-05T13:53:28"/>
    <n v="69402092"/>
    <m/>
    <n v="152645203155"/>
    <s v="B A G"/>
    <s v="ODP-JTR-FA/67"/>
    <s v="WO065463957"/>
    <m/>
    <m/>
    <m/>
    <n v="111.79942200000001"/>
    <n v="-7.0242979999999999"/>
    <s v="|MN00799|MYIA-056739033521/POI/DONI HERMAWAN/085232289609/doni15.bag@gmail.com"/>
    <s v="MYIB_ASSISTANT"/>
    <m/>
    <m/>
    <m/>
    <m/>
    <m/>
    <m/>
    <m/>
    <m/>
    <s v="Management Janji"/>
    <s v="2026-10-02 08:00:00 | Nama PIC : Doni No HP : 085232289609 Alt :  M Janji : 02/10/2026 Jam Pasang : 08.00 - 13:00  NoteÃ‚Â :  hubungi terlebih dahulu sebelum kelokasi"/>
    <s v="FCC"/>
    <d v="2026-01-10T09:55:47"/>
    <d v="2026-10-02T08:00:00"/>
    <s v="Kendala Teknik"/>
    <s v="CANCEL"/>
    <s v="JATIROGO BANCAR"/>
    <s v="NO ADDON"/>
    <m/>
    <s v="Cancel Completed"/>
    <s v="HSI Bisnis Basic Promo Hari Pelanggan Nasional PSB 70% - 200 Mbps"/>
    <s v="INDIBIZ"/>
    <m/>
    <m/>
    <d v="2026-10-02T08:00:00"/>
    <s v="2026-10-02 08:00:00 | Nama PIC : Doni No HP : 085232289609 Alt :  M Janji : 02/10/2026 Jam Pasang : 08.00 - 13:00  NoteÃ‚Â :  hubungi terlebih dahulu sebelum kelokasi"/>
    <m/>
    <m/>
    <m/>
    <e v="#NUM!"/>
    <e v="#NUM!"/>
    <x v="1"/>
    <x v="19"/>
  </r>
  <r>
    <n v="1260"/>
    <n v="1002627740"/>
    <n v="3"/>
    <x v="1"/>
    <n v="5"/>
    <s v="MADIUN"/>
    <s v="TUBAN"/>
    <s v="KRK"/>
    <s v="REG"/>
    <s v="AO"/>
    <s v="NEW SALES"/>
    <m/>
    <s v="Completed (PS)"/>
    <s v="RBS-Regional 3"/>
    <d v="2026-10-08T13:50:03"/>
    <d v="2026-10-08T17:52:50"/>
    <n v="69404737"/>
    <m/>
    <n v="152649201941"/>
    <s v="kedai jegek"/>
    <s v="ODP-KRK-FE/34"/>
    <s v="WO066015817"/>
    <m/>
    <m/>
    <m/>
    <n v="111.80378399999999"/>
    <n v="-6.859864"/>
    <s v="|MN02366|MYIA-037224363900/POI/kardadi/082339812046/hendrajono200@gmail.com"/>
    <s v="Sales Force DBS"/>
    <m/>
    <m/>
    <m/>
    <m/>
    <m/>
    <m/>
    <m/>
    <m/>
    <s v="Management Janji"/>
    <s v="2026-10-07 08:00:00 | Waktu pemasangan: 06 oktober 2026  Jam pemasangan : 08.00 - 12.00  Mohon hubungi pelanggan sebelum ke lokasi   Terima kasih  "/>
    <s v="FCC"/>
    <d v="2026-08-10T14:10:33"/>
    <m/>
    <m/>
    <s v="PS"/>
    <s v="JATIROGO BANCAR"/>
    <s v="NETMONK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07:00:00"/>
    <s v="2026-10-07 08:00:00 | Waktu pemasangan: 06 oktober 2026  Jam pemasangan : 08.00 - 12.00  Mohon hubungi pelanggan sebelum ke lokasi   Terima kasih  "/>
    <n v="2026"/>
    <n v="10"/>
    <n v="8"/>
    <d v="2026-10-08T00:00:00"/>
    <n v="-0.29166666666424135"/>
    <x v="0"/>
    <x v="19"/>
  </r>
  <r>
    <n v="1261"/>
    <n v="1002628978"/>
    <n v="3"/>
    <x v="1"/>
    <n v="5"/>
    <s v="MADIUN"/>
    <s v="TUBAN"/>
    <s v="KRK"/>
    <s v="REG"/>
    <s v="AO"/>
    <s v="NEW SALES"/>
    <s v="1P INET"/>
    <s v="Completed (PS)"/>
    <s v="RBS-Regional 3"/>
    <d v="2026-10-09T09:35:40"/>
    <d v="2026-10-10T20:10:37"/>
    <n v="69407074"/>
    <m/>
    <n v="152649201025"/>
    <s v="toko sripah"/>
    <s v="ODP-KRK-FE/36 FE/D04/36.01"/>
    <s v="WO066065488"/>
    <m/>
    <m/>
    <m/>
    <n v="111.803948039112"/>
    <n v="-6.8600629813232699"/>
    <s v="|MN02366|MYIA-081347206036/POI/Abdul kirom/082359229401/akirom287@gmail.com"/>
    <s v="MYIB_ASSISTANT"/>
    <m/>
    <m/>
    <m/>
    <m/>
    <m/>
    <m/>
    <m/>
    <m/>
    <s v="Management Janji"/>
    <s v="2026-10-10 08:00:00 | Nama PIC : Bp Abdul No Hp : 085745587115 Alt : 082131987068 (WA) Manja : 10 Okt 2026 Jam : Pagi / Siang Note : Hubungi pelanggan terlebih dahulu"/>
    <s v="FCC"/>
    <d v="2026-09-10T09:39:46"/>
    <d v="2026-10-10T08:00:00"/>
    <m/>
    <s v="PS"/>
    <s v="JATIROGO BANCAR"/>
    <s v="NETMONK"/>
    <n v="20261010"/>
    <s v="Completed"/>
    <s v="HSI Bisnis Basic Bundling Netmonk Promo H2 2026 PSB 70% - 200 Mbps"/>
    <s v="INDIBIZ"/>
    <m/>
    <m/>
    <d v="2026-10-10T08:00:00"/>
    <s v="2026-10-10 08:00:00 | Nama PIC : Bp Abdul No Hp : 085745587115 Alt : 082131987068 (WA) Manja : 10 Okt 2026 Jam : Pagi / Siang Note : Hubungi pelanggan terlebih dahulu"/>
    <n v="2026"/>
    <n v="10"/>
    <n v="10"/>
    <d v="2026-10-10T00:00:00"/>
    <n v="-0.33333333333575865"/>
    <x v="0"/>
    <x v="19"/>
  </r>
  <r>
    <n v="1262"/>
    <n v="1002624365"/>
    <n v="3"/>
    <x v="1"/>
    <n v="5"/>
    <s v="MADIUN"/>
    <s v="TUBAN"/>
    <s v="KRK"/>
    <s v="REG"/>
    <s v="AO"/>
    <s v="NEW SALES"/>
    <s v="1P INET"/>
    <s v="102 | FOLLOW UP COMPLETED"/>
    <s v="RBS-Regional 3"/>
    <d v="2026-10-06T13:40:35"/>
    <d v="2026-10-08T14:02:05"/>
    <n v="69405069"/>
    <m/>
    <n v="152649201761"/>
    <s v="toko busi"/>
    <s v="ODP-KRK-FE/34 FE/D04/34.01"/>
    <s v="WO065858135"/>
    <m/>
    <m/>
    <m/>
    <n v="111.803967330463"/>
    <n v="-6.8600011957564302"/>
    <s v="|MN02366|MYIA-067013817800/POI/trista Ayunda setia ananta/082359229401/tristaayundasetiaananta@gmail.com"/>
    <s v="MYIB_ASSISTANT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4:25:39"/>
    <d v="2026-10-07T11:00:00"/>
    <s v="Kendala Pelanggan"/>
    <s v="REVOKE"/>
    <s v="JATIROGO BANCAR"/>
    <s v="NETMONK"/>
    <m/>
    <s v="Follow Up Revoke Completed, New Order ID : SC1002627792"/>
    <s v="HSI Bisnis Basic Bundling Netmonk Promo H2 2026 PSB 70% - 200 Mbps"/>
    <s v="INDIBIZ"/>
    <m/>
    <m/>
    <d v="2026-10-07T11:00:00"/>
    <s v="2026-10-07 11:00:00 | Tanggal pemasangan : 07 OKTOBER 2026 Jam pemasangan : pagi/siang Info Tambahan : Hubungi pelanggan dulu sebelum ke lokasi terima kasih"/>
    <m/>
    <m/>
    <m/>
    <e v="#NUM!"/>
    <e v="#NUM!"/>
    <x v="1"/>
    <x v="19"/>
  </r>
  <r>
    <n v="1263"/>
    <n v="1002623571"/>
    <n v="3"/>
    <x v="1"/>
    <n v="5"/>
    <s v="MADIUN"/>
    <s v="TUBAN"/>
    <s v="KRK"/>
    <s v="REG"/>
    <s v="AO"/>
    <s v="NEW SALES"/>
    <s v="1P INET"/>
    <s v="102 | FOLLOW UP COMPLETED"/>
    <s v="RBS-Regional 3"/>
    <d v="2026-10-06T09:19:35"/>
    <d v="2026-10-08T13:50:02"/>
    <n v="69404737"/>
    <m/>
    <n v="152649201760"/>
    <s v="kedai jegek"/>
    <s v="ODP-KRK-FE/34 FE/D04/34.01"/>
    <s v="WO065827730"/>
    <m/>
    <m/>
    <m/>
    <n v="111.803969170377"/>
    <n v="-6.8599973565457404"/>
    <s v="|MN02366|MYIA-037224363900/POI/kardadi/082339812046/hendrajono200@gmail.com"/>
    <s v="MYIB_ASSISTANT"/>
    <m/>
    <m/>
    <m/>
    <m/>
    <m/>
    <m/>
    <m/>
    <m/>
    <s v="Management Janji"/>
    <s v="2026-10-07 08:00:00 | Waktu pemasangan: 06 oktober 2026 Jam pemasangan : 08.00 - 12.00 Mohon hubungi pelanggan sebelum ke lokasi  Terima kasih "/>
    <s v="FCC"/>
    <d v="2026-06-10T09:25:04"/>
    <d v="2026-10-07T08:00:00"/>
    <s v="Kendala Pelanggan"/>
    <s v="REVOKE"/>
    <s v="JATIROGO BANCAR"/>
    <s v="NETMONK"/>
    <m/>
    <s v="Follow Up Revoke Completed, New Order ID : SC1002627740"/>
    <s v="HSI Bisnis Basic Bundling Netmonk Promo H2 2026 PSB 70% - 200 Mbps"/>
    <s v="INDIBIZ"/>
    <m/>
    <m/>
    <d v="2026-10-07T08:00:00"/>
    <s v="2026-10-07 08:00:00 | Waktu pemasangan: 06 oktober 2026 Jam pemasangan : 08.00 - 12.00 Mohon hubungi pelanggan sebelum ke lokasi  Terima kasih "/>
    <m/>
    <m/>
    <m/>
    <e v="#NUM!"/>
    <e v="#NUM!"/>
    <x v="1"/>
    <x v="19"/>
  </r>
  <r>
    <n v="1264"/>
    <n v="1002626272"/>
    <n v="3"/>
    <x v="1"/>
    <n v="5"/>
    <s v="MADIUN"/>
    <s v="TUBAN"/>
    <s v="MRR"/>
    <s v="REG"/>
    <s v="AO"/>
    <s v="NEW SALES"/>
    <m/>
    <s v="Completed (PS)"/>
    <s v="RBS-Regional 3"/>
    <d v="2026-10-07T14:04:57"/>
    <d v="2026-10-09T16:47:59"/>
    <n v="69405907"/>
    <m/>
    <n v="152647206564"/>
    <s v="DTA MANBAIL HUDA"/>
    <s v="ODP-MRR-FAB/19"/>
    <s v="WO066081588"/>
    <m/>
    <m/>
    <m/>
    <n v="112.00614988814699"/>
    <n v="-6.8275325235104098"/>
    <s v="AMRBS;403658;AGIL CATUR MAULANA PUTRA;PSB;paket Inet Only 75 Mbps 1:1 bisnis (415K);Dewi Khumairoh 85784075817;https://maps.app.goo.gl/fA1myXoe3e6mJwWT7"/>
    <s v="Amex"/>
    <m/>
    <m/>
    <m/>
    <m/>
    <m/>
    <m/>
    <m/>
    <m/>
    <s v="Management Janji"/>
    <s v="2026-10-10 11:00:00|M Janji : (10/10/2026) jam Pasang : 09:00 Note : hubungi pelanggan jika ingin kelokasi  |40971304|MYDITA"/>
    <s v="FCC"/>
    <d v="2026-07-10T14:10:33"/>
    <d v="2026-10-10T11:00:00"/>
    <m/>
    <s v="PS"/>
    <s v="JATIROGO BANCAR"/>
    <s v="NO ADDON"/>
    <n v="20261009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0T11:00:00"/>
    <s v="2026-10-10 11:00:00|M Janji : (10/10/2026) jam Pasang : 09:00 Note : hubungi pelanggan jika ingin kelokasi  |40971304|MYDITA"/>
    <n v="2026"/>
    <n v="10"/>
    <n v="9"/>
    <d v="2026-10-09T00:00:00"/>
    <n v="-1.4583333333357587"/>
    <x v="0"/>
    <x v="19"/>
  </r>
  <r>
    <n v="1265"/>
    <n v="1002633818"/>
    <n v="3"/>
    <x v="1"/>
    <n v="5"/>
    <s v="MADIUN"/>
    <s v="TUBAN"/>
    <s v="MRR"/>
    <s v="REG"/>
    <s v="AO"/>
    <s v="NEW SALES"/>
    <s v="1P INET"/>
    <s v="Completed (PS)"/>
    <s v="RBS-Regional 3"/>
    <d v="2026-10-12T18:50:35"/>
    <d v="2026-10-13T10:18:09"/>
    <n v="69408975"/>
    <m/>
    <n v="152647206569"/>
    <s v="basecamp ngopi"/>
    <s v="ODP-MRR-FAA/13 FAA/D02/13.01"/>
    <s v="WO066290713"/>
    <m/>
    <m/>
    <m/>
    <n v="111.985862241467"/>
    <n v="-6.8788866213091504"/>
    <s v="|MN02366|MYIA-074465600155/POI/Muhammad Ariful hakim/081231641917/muhammadarifulhakim1@gmail.com"/>
    <s v="MYIB_ASSISTANT"/>
    <m/>
    <m/>
    <m/>
    <m/>
    <m/>
    <m/>
    <m/>
    <m/>
    <s v="Management Janji"/>
    <s v="2026-10-13 15:00:00 | Tanggal pemasangan : 13 Oct 2026 Jam pemasangan : 12.00 Info Tambahan : Hubungi pelanggan dulu sebelum ke lokasi terima kasih."/>
    <s v="FCC"/>
    <d v="2026-12-10T18:55:16"/>
    <d v="2026-10-13T15:00:00"/>
    <m/>
    <s v="PS"/>
    <s v="JATIROGO BANCAR"/>
    <s v="NO ADDON"/>
    <n v="20261013"/>
    <s v="Completed"/>
    <s v="HSI Bisnis Promo Hari Pelanggan Nasional PSB 70% - 50 Mbps"/>
    <s v="INDIBIZ"/>
    <m/>
    <m/>
    <d v="2026-10-13T15:00:00"/>
    <s v="2026-10-13 15:00:00 | Tanggal pemasangan : 13 Oct 2026 Jam pemasangan : 12.00 Info Tambahan : Hubungi pelanggan dulu sebelum ke lokasi terima kasih."/>
    <n v="2026"/>
    <n v="10"/>
    <n v="13"/>
    <d v="2026-10-13T00:00:00"/>
    <n v="-0.625"/>
    <x v="0"/>
    <x v="19"/>
  </r>
  <r>
    <n v="1266"/>
    <n v="1002624815"/>
    <n v="3"/>
    <x v="1"/>
    <n v="5"/>
    <s v="MADIUN"/>
    <s v="TUBAN"/>
    <s v="MRR"/>
    <s v="REG"/>
    <s v="AO"/>
    <s v="NEW SALES"/>
    <s v="1P INET"/>
    <s v="98 | OSS - CANCEL COMPLETE"/>
    <s v="RBS-Regional 3"/>
    <d v="2026-10-06T15:40:41"/>
    <d v="2026-10-09T09:01:49"/>
    <n v="69405265"/>
    <m/>
    <n v="152647206563"/>
    <s v="MTs MANBAIL FUTUH"/>
    <s v="ODP-MRR-FAB/42 FAB/D06/42.01"/>
    <s v="WO065874349"/>
    <m/>
    <m/>
    <m/>
    <n v="112.002631270227"/>
    <n v="-6.8304083520787504"/>
    <s v="|MN02366|MYIA-086631764605/POI/Nurkholis syaifudin/082132529423/mtsmanbailfutuhjenu@gmail.com"/>
    <s v="MYIB_ASSISTANT"/>
    <m/>
    <m/>
    <m/>
    <m/>
    <m/>
    <m/>
    <m/>
    <m/>
    <s v="Management Janji"/>
    <s v="2026-10-08 08:00:00 | 081334351307 WA M Janji : 07 Oktober 2026 Jam Pasang : Pagi / Siang Note : hubungi pelanggan jika ingin kelokasi "/>
    <s v="FCC"/>
    <d v="2026-06-10T15:55:41"/>
    <d v="2026-10-08T08:00:00"/>
    <s v="Kendala Pelanggan"/>
    <s v="CANCEL"/>
    <s v="JATIROGO BANCAR"/>
    <s v="NETMONK"/>
    <m/>
    <s v="Cancel Completed"/>
    <s v="HSI Bisnis Basic Bundling Netmonk Promo H2 2026 PSB 70% - 100 Mbps"/>
    <s v="INDIBIZ"/>
    <m/>
    <m/>
    <d v="2026-10-08T08:00:00"/>
    <s v="2026-10-08 08:00:00 | 081334351307 WA M Janji : 07 Oktober 2026 Jam Pasang : Pagi / Siang Note : hubungi pelanggan jika ingin kelokasi "/>
    <m/>
    <m/>
    <m/>
    <e v="#NUM!"/>
    <e v="#NUM!"/>
    <x v="1"/>
    <x v="19"/>
  </r>
  <r>
    <n v="1267"/>
    <n v="1002616902"/>
    <n v="3"/>
    <x v="1"/>
    <n v="5"/>
    <s v="MADIUN"/>
    <s v="TUBAN"/>
    <s v="RGL"/>
    <s v="REG"/>
    <s v="AO"/>
    <s v="NEW SALES"/>
    <m/>
    <s v="Completed (PS)"/>
    <s v="RBS-Regional 3"/>
    <d v="2026-10-01T08:35:56"/>
    <d v="2026-10-02T10:45:09"/>
    <n v="69402022"/>
    <m/>
    <n v="152646206273"/>
    <s v="KANTOR BALAI DESA SOKOSARI"/>
    <s v="ODP-RGL-FAD/51"/>
    <s v="WO065473254"/>
    <m/>
    <m/>
    <m/>
    <n v="111.96432128548599"/>
    <n v="-7.0930767066443199"/>
    <s v="AMRBS;403658;AGIL CATUR MAULANA PUTRA;PSB;Inet Only, 100Mbps Bisnis 1:1 (535K);Edy Purnomo +62 852-3534-4444;https://maps.app.goo.gl/C3oRxFhyojUQ9Wan9"/>
    <s v="Amex"/>
    <m/>
    <m/>
    <m/>
    <m/>
    <m/>
    <m/>
    <m/>
    <m/>
    <s v="Management Janji"/>
    <s v="2026-10-02 08:00:00|Jam pemasangan : 12.00 Info Tambahan : Hubungi pelanggan dulu sebelum ke lokasi terimakasih  |40951381|MYDITA"/>
    <s v="FCC"/>
    <d v="2026-01-10T09:25:42"/>
    <d v="2026-10-02T08:00:00"/>
    <m/>
    <s v="PS"/>
    <s v="JATIROGO BANCAR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8:00:00"/>
    <s v="2026-10-02 08:00:00|Jam pemasangan : 12.00 Info Tambahan : Hubungi pelanggan dulu sebelum ke lokasi terimakasih  |40951381|MYDITA"/>
    <n v="2026"/>
    <n v="10"/>
    <n v="2"/>
    <d v="2026-10-02T00:00:00"/>
    <n v="-0.33333333333575865"/>
    <x v="0"/>
    <x v="19"/>
  </r>
  <r>
    <n v="1268"/>
    <n v="1002621096"/>
    <n v="3"/>
    <x v="1"/>
    <n v="5"/>
    <s v="MADIUN"/>
    <s v="TUBAN"/>
    <s v="RGL"/>
    <s v="REG"/>
    <s v="AO"/>
    <s v="NEW SALES"/>
    <s v="1P INET"/>
    <s v="Completed (PS)"/>
    <s v="RBS-Regional 3"/>
    <d v="2026-10-03T15:47:40"/>
    <d v="2026-10-05T10:23:37"/>
    <n v="69403698"/>
    <m/>
    <n v="152646206276"/>
    <s v="SPPG RENGEL"/>
    <s v="ODP-RGL-FAE/55 FAE/D06/55.01"/>
    <s v="WO065665343"/>
    <m/>
    <m/>
    <m/>
    <n v="111.99862266222701"/>
    <n v="-7.0649775207912899"/>
    <s v="|MN02366|MYIA-075205190902/POI/A ilham dzikriansyah/085156575486/sppgrengel01@gmail.com"/>
    <s v="MYIB_ASSISTANT"/>
    <m/>
    <m/>
    <m/>
    <m/>
    <m/>
    <m/>
    <m/>
    <m/>
    <s v="Management Janji"/>
    <s v="2026-10-04 15:00:00 |  M Janji : (4/oktober/2026) jam Pasang : 09:00 Note : hubungi pelanggan jika ingin kelokasi "/>
    <s v="FCC"/>
    <d v="2026-03-10T15:55:37"/>
    <d v="2026-10-04T15:00:00"/>
    <m/>
    <s v="PS"/>
    <s v="JATIROGO BANCAR"/>
    <s v="NO ADDON"/>
    <n v="20261005"/>
    <s v="Completed"/>
    <s v="HSI Bisnis Basic Promo Hari Pelanggan Nasional PSB 70% - 50 Mbps"/>
    <s v="INDIBIZ"/>
    <m/>
    <m/>
    <d v="2026-10-04T15:00:00"/>
    <s v="2026-10-04 15:00:00 |  M Janji : (4/oktober/2026) jam Pasang : 09:00 Note : hubungi pelanggan jika ingin kelokasi "/>
    <n v="2026"/>
    <n v="10"/>
    <n v="5"/>
    <d v="2026-10-05T00:00:00"/>
    <n v="0.375"/>
    <x v="0"/>
    <x v="19"/>
  </r>
  <r>
    <n v="1269"/>
    <n v="1002626367"/>
    <n v="3"/>
    <x v="1"/>
    <n v="5"/>
    <s v="MADIUN"/>
    <s v="TUBAN"/>
    <s v="RGL"/>
    <s v="REG"/>
    <s v="AO"/>
    <s v="NEW SALES"/>
    <s v="1P INET"/>
    <s v="Completed (PS)"/>
    <s v="RBS-Regional 3"/>
    <d v="2026-10-07T14:29:36"/>
    <d v="2026-10-08T11:04:43"/>
    <n v="69405937"/>
    <m/>
    <n v="152646203598"/>
    <s v="PT SANTOSA UTAMA LESTARI WH TUBAN"/>
    <s v="ODP-RGL-FAG/09 FAG/D03/09.01"/>
    <s v="WO065942819"/>
    <m/>
    <m/>
    <m/>
    <n v="112.130394"/>
    <n v="-7.0020870000000004"/>
    <s v="|MB00449|MYIA-089311450707/POI/bapak/085333655810/ramli.zaenudin@japfa.com"/>
    <s v="MYIB_ASSISTANT"/>
    <m/>
    <m/>
    <m/>
    <m/>
    <m/>
    <m/>
    <m/>
    <m/>
    <s v="Management Janji"/>
    <s v="2026-10-08 11:00:00 | Nama Pic : BP RAMLI No Hp Pic : 085333655810 Jam Pemasangan : 08:00 - 12.00 Tanggal Pemasangan : KAMIS 08 OKTOBER 2026 Info Tambahan : Hubungi pelanggan sebelum datang ke lokasi"/>
    <s v="FCC"/>
    <d v="2026-07-10T14:39:58"/>
    <d v="2026-10-08T11:00:00"/>
    <m/>
    <s v="PS"/>
    <s v="JATIROGO BANCAR"/>
    <s v="NO ADDON"/>
    <n v="20261008"/>
    <s v="Completed"/>
    <s v="HSI Bisnis Promo Hari Pelanggan Nasional PSB 70% - 75 Mbps"/>
    <s v="INDIBIZ"/>
    <m/>
    <m/>
    <d v="2026-10-08T11:00:00"/>
    <s v="2026-10-08 11:00:00 | Nama Pic : BP RAMLI No Hp Pic : 085333655810 Jam Pemasangan : 08:00 - 12.00 Tanggal Pemasangan : KAMIS 08 OKTOBER 2026 Info Tambahan : Hubungi pelanggan sebelum datang ke lokasi"/>
    <n v="2026"/>
    <n v="10"/>
    <n v="8"/>
    <d v="2026-10-08T00:00:00"/>
    <n v="-0.45833333333575865"/>
    <x v="0"/>
    <x v="19"/>
  </r>
  <r>
    <n v="1270"/>
    <n v="1002638347"/>
    <n v="3"/>
    <x v="1"/>
    <n v="5"/>
    <s v="MADIUN"/>
    <s v="TUBAN"/>
    <s v="TNZ"/>
    <s v="REG"/>
    <s v="AO"/>
    <s v="NEW SALES"/>
    <s v="1P INET"/>
    <s v="Completed (PS)"/>
    <s v="RBS-Regional 3"/>
    <d v="2026-10-15T12:31:40"/>
    <d v="2026-10-15T16:51:27"/>
    <n v="69410744"/>
    <m/>
    <n v="152612240662"/>
    <s v="SPPG TUBAN PALANG"/>
    <s v="ODP-TNZ-FJ/108"/>
    <s v="WO066471359"/>
    <m/>
    <m/>
    <m/>
    <n v="112.1344746"/>
    <n v="-6.9083975000000004"/>
    <s v="MD|MYID-4042610150002|RBIZtazakka|SPPG TUBAN PALANG GESIKHARJO|085851597827"/>
    <s v="SOBIZ"/>
    <m/>
    <m/>
    <m/>
    <m/>
    <m/>
    <m/>
    <m/>
    <m/>
    <s v="Management Janji"/>
    <s v="2026-10-17 11:00:00 | Nama PIC:  bp andi  No HP: 085851597827 Alt: Tanggal: 17/10/2026 Jam Pasang: Siang Note: Hubungi sebelum ke lokasi, terimakasih.  "/>
    <s v="FCC"/>
    <s v="15-10-2026 12:39:59"/>
    <d v="2026-10-17T11:00:00"/>
    <m/>
    <s v="PS"/>
    <s v="X"/>
    <s v="NO ADDON"/>
    <n v="20261015"/>
    <s v="Completed"/>
    <s v="HSI Bisnis Basic Promo Hari Pelanggan Nasional PSB 70% - 50 Mbps"/>
    <s v="INDIBIZ"/>
    <m/>
    <m/>
    <d v="2026-10-17T11:00:00"/>
    <s v="2026-10-17 11:00:00 | Nama PIC:  bp andi  No HP: 085851597827 Alt: Tanggal: 17/10/2026 Jam Pasang: Siang Note: Hubungi sebelum ke lokasi, terimakasih.  "/>
    <n v="2026"/>
    <n v="10"/>
    <n v="15"/>
    <d v="2026-10-15T00:00:00"/>
    <n v="-2.4583333333357587"/>
    <x v="0"/>
    <x v="19"/>
  </r>
  <r>
    <n v="1271"/>
    <n v="1002638738"/>
    <n v="3"/>
    <x v="1"/>
    <n v="5"/>
    <s v="MADIUN"/>
    <s v="TUBAN"/>
    <s v="TNZ"/>
    <s v="REG"/>
    <s v="AO"/>
    <s v="NEW SALES"/>
    <m/>
    <s v="MYCX - SEND OPEN PAPERLESS"/>
    <s v="RBS-Regional 3"/>
    <d v="2026-10-15T14:34:57"/>
    <d v="2026-10-15T14:36:20"/>
    <n v="69410914"/>
    <m/>
    <n v="152612240661"/>
    <s v="SPPG TUBAN PALANG GESIKHARJO"/>
    <s v="ODP-TNZ-FJ/86"/>
    <m/>
    <m/>
    <m/>
    <m/>
    <n v="112.134104288898"/>
    <n v="-6.9047337457830098"/>
    <s v="AMRBS;403658;AGIL CATUR MAULANA PUTRA;PSB;Paket Inet Only 50 Mbps Basic 1:2 (320K);Nur Laili Fitria 085851597827;https://maps.app.goo.gl/wZa5ETMSBYd7LW8u8"/>
    <s v="Amex"/>
    <m/>
    <m/>
    <m/>
    <m/>
    <m/>
    <m/>
    <m/>
    <m/>
    <m/>
    <m/>
    <m/>
    <s v="15-10-2026 14:40:16"/>
    <m/>
    <m/>
    <s v="INPROGRESS_SC"/>
    <s v="X"/>
    <s v="NO ADDON"/>
    <m/>
    <s v="SEND PAPERLESS OPEN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1"/>
    <x v="19"/>
  </r>
  <r>
    <n v="1272"/>
    <n v="1002627207"/>
    <n v="3"/>
    <x v="1"/>
    <n v="5"/>
    <s v="MADIUN"/>
    <s v="TUBAN"/>
    <s v="TNZ"/>
    <s v="REG"/>
    <s v="AO"/>
    <s v="NEW SALES"/>
    <m/>
    <s v="CANCEL COMPLETED"/>
    <s v="RBS-Regional 3"/>
    <d v="2026-10-08T09:23:20"/>
    <d v="2026-10-12T02:00:16"/>
    <n v="69406269"/>
    <m/>
    <n v="152612240636"/>
    <s v="SPPG TUBAN PALANG GESIKHARJO"/>
    <s v="ODP-TNZ-FJ/86"/>
    <m/>
    <m/>
    <m/>
    <m/>
    <n v="112.134296894073"/>
    <n v="-6.9069785693089401"/>
    <s v="MC20200|SPPG TUBAN PALANG GESIKHARJO|50  MBPS/Basic (1:2)|085851597827/08113444211"/>
    <s v="Sales Force DBS"/>
    <m/>
    <m/>
    <m/>
    <m/>
    <m/>
    <m/>
    <m/>
    <m/>
    <m/>
    <m/>
    <m/>
    <d v="2026-08-10T09:25:47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  <x v="19"/>
  </r>
  <r>
    <n v="1273"/>
    <n v="1002627221"/>
    <n v="3"/>
    <x v="1"/>
    <n v="5"/>
    <s v="MADIUN"/>
    <s v="TUBAN"/>
    <s v="TNZ"/>
    <s v="REG"/>
    <s v="AO"/>
    <s v="NEW SALES"/>
    <m/>
    <s v="CANCEL COMPLETED"/>
    <s v="RBS-Regional 3"/>
    <d v="2026-10-08T09:28:12"/>
    <d v="2026-10-12T02:00:16"/>
    <n v="69406278"/>
    <m/>
    <n v="152612240637"/>
    <s v="SPPG TUBAN PALANG GESIKHARJO"/>
    <s v="ODP-TNZ-FJ/86"/>
    <m/>
    <m/>
    <m/>
    <m/>
    <n v="112.134082317352"/>
    <n v="-6.9067442478295096"/>
    <s v="MC20200|SPPG TUBAN PALANG GESIKHARJO|50  MBPS/Basic (1:2)|085851597827/08113444211"/>
    <s v="Sales Force DBS"/>
    <m/>
    <m/>
    <m/>
    <m/>
    <m/>
    <m/>
    <m/>
    <m/>
    <m/>
    <m/>
    <m/>
    <d v="2026-08-10T09:40:43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1"/>
    <x v="19"/>
  </r>
  <r>
    <n v="1274"/>
    <n v="1002617187"/>
    <n v="3"/>
    <x v="0"/>
    <n v="5"/>
    <s v="KUPANG"/>
    <s v="ATAMBUA"/>
    <s v="ATB"/>
    <s v="REG"/>
    <s v="AO"/>
    <s v="NEW SALES"/>
    <s v="1P INET"/>
    <s v="Completed (PS)"/>
    <s v="RBS-Regional 3"/>
    <d v="2026-10-01T09:50:35"/>
    <d v="2026-10-02T21:38:54"/>
    <n v="69402104"/>
    <m/>
    <n v="172521216812"/>
    <s v="SMA SURIA ATAMBUA"/>
    <s v="ODP-ATB-FM/84"/>
    <s v="WO065465563"/>
    <m/>
    <m/>
    <m/>
    <n v="124.890847764909"/>
    <n v="-9.0988937736841393"/>
    <s v="MD|MYDB-20261001270089|SC00001/MC00186|SMA SURIA ATAMBUA|085239731954"/>
    <s v="MYDIGIBIZPARTNER"/>
    <m/>
    <m/>
    <m/>
    <m/>
    <m/>
    <m/>
    <m/>
    <m/>
    <s v="Management Janji"/>
    <s v="2026-10-03 15:00:00 | Nama PIC : bapak adi No HP : 085239731954 Alt :  M Janji : (sabtu/3/oktober/2026) jam Pasang : 09:00 Note : hubungi pelanggan jika ingin kelokasi"/>
    <s v="FCC"/>
    <d v="2026-01-10T09:55:47"/>
    <d v="2026-10-03T15:00:00"/>
    <m/>
    <s v="PS"/>
    <s v="X"/>
    <s v="NO ADDON"/>
    <n v="20261002"/>
    <s v="Completed"/>
    <s v="HSI Bisnis Basic PSB 70% - 200 Mbps"/>
    <s v="INDIBIZ"/>
    <m/>
    <m/>
    <d v="2026-10-03T15:00:00"/>
    <s v="2026-10-03 15:00:00 | Nama PIC : bapak adi No HP : 085239731954 Alt :  M Janji : (sabtu/3/oktober/2026) jam Pasang : 09:00 Note : hubungi pelanggan jika ingin kelokasi"/>
    <n v="2026"/>
    <n v="10"/>
    <n v="2"/>
    <d v="2026-10-02T00:00:00"/>
    <n v="-1.625"/>
    <x v="0"/>
    <x v="20"/>
  </r>
  <r>
    <n v="1275"/>
    <n v="1002633151"/>
    <n v="3"/>
    <x v="0"/>
    <n v="5"/>
    <s v="KUPANG"/>
    <s v="KUPANG"/>
    <s v="BAA"/>
    <s v="REG"/>
    <s v="AO"/>
    <s v="NEW SALES"/>
    <s v="1P INET"/>
    <s v="7 | OSS - PROVISIONING ISSUED"/>
    <s v="RBS-Regional 3"/>
    <d v="2026-10-12T14:25:41"/>
    <d v="2026-10-13T11:34:52"/>
    <n v="69408726"/>
    <m/>
    <n v="172522660862"/>
    <s v="Puskesmas Baa"/>
    <s v="ODP-BAA-FB/21 FB/D01/21.01"/>
    <s v="WO066263975"/>
    <m/>
    <m/>
    <m/>
    <n v="123.0479251"/>
    <n v="-10.7287664"/>
    <s v="|MC40288|MYIA-023921729768/POI/Jhon Frids Daniel Mbone /082236011769/puskesmasbaa@gmail.com"/>
    <s v="MYIB_ASSISTANT"/>
    <m/>
    <m/>
    <m/>
    <m/>
    <m/>
    <m/>
    <m/>
    <m/>
    <s v="Management Janji"/>
    <s v="2026-10-13 11:00:00 | Jam pemasangan : 08.00 - 12.00 Waktu pemasangan : 13 oktober 2026 Info Tambahan : Hubungi pelanggan dulu sebelum ke lokasi terimakasih "/>
    <s v="FCC"/>
    <d v="2026-12-10T14:40:37"/>
    <d v="2026-10-13T11:00:00"/>
    <m/>
    <s v="PI"/>
    <s v="X"/>
    <s v="NETMONK"/>
    <m/>
    <s v="Provisioning Issued"/>
    <s v="HSI Bisnis Bundling Netmonk Promo H2 2026 PSB 70% - 50 Mbps"/>
    <s v="INDIBIZ"/>
    <m/>
    <m/>
    <d v="2026-10-13T11:00:00"/>
    <s v="2026-10-13 11:00:00 | Jam pemasangan : 08.00 - 12.00 Waktu pemasangan : 13 oktober 2026 Info Tambahan : Hubungi pelanggan dulu sebelum ke lokasi terimakasih "/>
    <m/>
    <m/>
    <m/>
    <e v="#NUM!"/>
    <e v="#NUM!"/>
    <x v="1"/>
    <x v="21"/>
  </r>
  <r>
    <n v="1276"/>
    <n v="1002632651"/>
    <n v="3"/>
    <x v="0"/>
    <n v="5"/>
    <s v="KUPANG"/>
    <s v="KUPANG"/>
    <s v="OSP"/>
    <s v="REG"/>
    <s v="AO"/>
    <s v="NEW SALES"/>
    <s v="1P INET"/>
    <s v="Completed (PS)"/>
    <s v="RBS-Regional 3"/>
    <d v="2026-10-12T11:38:34"/>
    <d v="2026-10-15T13:46:27"/>
    <n v="69408536"/>
    <m/>
    <n v="172503813989"/>
    <s v="SMP SWADAYA TARUS"/>
    <s v="ODP-OSP-FNA/08 FNA/D01/08.01"/>
    <s v="WO066245187"/>
    <m/>
    <m/>
    <m/>
    <n v="123.695596419274"/>
    <n v="-10.139360355246501"/>
    <s v="MD|MYDB-20261012270613|DC40005/MC40070|SMP SWADAYA TARUS|081338292020"/>
    <s v="MYDIGIBIZPARTNER"/>
    <m/>
    <m/>
    <m/>
    <m/>
    <m/>
    <m/>
    <m/>
    <m/>
    <s v="Management Janji"/>
    <s v="2026-10-13 08:00:00 | Tanggal: 13/10/2026 Jam Pasang: 10.00 Note: Hubungi sebelum ke lokasi, terimakasih.  "/>
    <s v="FCC"/>
    <d v="2026-12-10T11:40:30"/>
    <d v="2026-10-13T08:00:00"/>
    <m/>
    <s v="PS"/>
    <s v="KUPANG"/>
    <s v="NO ADDON"/>
    <n v="20261015"/>
    <s v="Completed"/>
    <s v="HSI Bisnis Promo Hari Pelanggan Nasional PSB 70% - 50 Mbps"/>
    <s v="INDIBIZ"/>
    <m/>
    <m/>
    <d v="2026-10-13T08:00:00"/>
    <s v="2026-10-13 08:00:00 | Tanggal: 13/10/2026 Jam Pasang: 10.00 Note: Hubungi sebelum ke lokasi, terimakasih.  "/>
    <n v="2026"/>
    <n v="10"/>
    <n v="15"/>
    <d v="2026-10-15T00:00:00"/>
    <n v="1.6666666666642413"/>
    <x v="2"/>
    <x v="21"/>
  </r>
  <r>
    <n v="1277"/>
    <n v="1002617257"/>
    <n v="3"/>
    <x v="0"/>
    <n v="5"/>
    <s v="KUPANG"/>
    <s v="KUPANG"/>
    <s v="OSP"/>
    <s v="REG"/>
    <s v="AO"/>
    <s v="NEW SALES"/>
    <s v="1P INET"/>
    <s v="9 | WFM - UN-SCS"/>
    <s v="RBS-Regional 3"/>
    <d v="2026-10-01T10:07:42"/>
    <d v="2026-10-01T10:07:43"/>
    <n v="69397425"/>
    <m/>
    <m/>
    <s v="KOS MARANATHA"/>
    <m/>
    <s v="WO064972378"/>
    <m/>
    <m/>
    <m/>
    <n v="123.67400000000001"/>
    <n v="-10.186500000000001"/>
    <s v="MD|MYDB-20260924269584|DC40005/MC40070|KOS MARANATHA|082236819220"/>
    <s v="MYDIGIBIZPARTNER"/>
    <m/>
    <m/>
    <m/>
    <m/>
    <m/>
    <m/>
    <m/>
    <m/>
    <s v="Management Janji"/>
    <s v="2026-09-25 08:00:00 | M Janji : 25 Sept 2026 Jam Pasang : Pagi / Siang Note : hubungi pelanggan jika ingin kelokasi "/>
    <s v="FCC"/>
    <d v="2026-01-10T10:25:19"/>
    <d v="2026-09-25T00:00:00"/>
    <m/>
    <s v="UNSC"/>
    <s v="KUPANG"/>
    <s v="NO ADDON"/>
    <m/>
    <s v="Inprogress Alpro, SC Lama : SC1002605860"/>
    <s v="HSI Bisnis Promo Hari Pelanggan Nasional PSB 70% - 75 Mbps"/>
    <s v="INDIBIZ"/>
    <m/>
    <m/>
    <d v="2026-09-25T08:00:00"/>
    <s v="2026-09-25 08:00:00 | M Janji : 25 Sept 2026 Jam Pasang : Pagi / Siang Note : hubungi pelanggan jika ingin kelokasi "/>
    <m/>
    <m/>
    <m/>
    <e v="#NUM!"/>
    <e v="#NUM!"/>
    <x v="1"/>
    <x v="21"/>
  </r>
  <r>
    <n v="1278"/>
    <n v="1002632737"/>
    <n v="3"/>
    <x v="0"/>
    <n v="5"/>
    <s v="KUPANG"/>
    <s v="KUPANG"/>
    <s v="OSP"/>
    <s v="REG"/>
    <s v="AO"/>
    <s v="NEW SALES"/>
    <s v="1P INET"/>
    <s v="8 | OSS - PONR"/>
    <s v="RBS-Regional 3"/>
    <d v="2026-10-12T12:08:35"/>
    <d v="2026-10-15T16:05:15"/>
    <n v="69408579"/>
    <m/>
    <n v="172503813991"/>
    <s v="UPTD SD INPRES NAIMATA"/>
    <s v="ODP-OSP-FSA/18 FSA/D02/18.01"/>
    <s v="WO066248563"/>
    <m/>
    <m/>
    <m/>
    <n v="123.641184"/>
    <n v="-10.182528"/>
    <s v="|MN01740|MYIA-012756406709/POI/MARTINUS KLAU/081237558296/sdinaimata@gmail.com"/>
    <s v="MYIB_ASSISTANT"/>
    <m/>
    <m/>
    <m/>
    <m/>
    <m/>
    <m/>
    <m/>
    <m/>
    <s v="Management Janji"/>
    <s v="2026-10-13 11:00:00 | Tanggal: 13/10/2026 Jam Pasang: 08.00 - 12.00 Note: Hubungi sebelum ke lokasi, terimakasih.  "/>
    <s v="FCC"/>
    <d v="2026-12-10T12:25:16"/>
    <d v="2026-10-13T11:00:00"/>
    <m/>
    <s v="ACT_COM"/>
    <s v="KUPANG"/>
    <s v="NO ADDON"/>
    <m/>
    <s v="PONR"/>
    <s v="HSI Bisnis Promo Hari Pelanggan Nasional PSB 70% - 50 Mbps"/>
    <s v="INDIBIZ"/>
    <m/>
    <m/>
    <d v="2026-10-13T11:00:00"/>
    <s v="2026-10-13 11:00:00 | Tanggal: 13/10/2026 Jam Pasang: 08.00 - 12.00 Note: Hubungi sebelum ke lokasi, terimakasih.  "/>
    <m/>
    <m/>
    <m/>
    <e v="#NUM!"/>
    <e v="#NUM!"/>
    <x v="1"/>
    <x v="21"/>
  </r>
  <r>
    <n v="1279"/>
    <n v="1002635991"/>
    <n v="3"/>
    <x v="0"/>
    <n v="5"/>
    <s v="KUPANG"/>
    <s v="KUPANG"/>
    <s v="OSP"/>
    <s v="REG"/>
    <s v="AO"/>
    <s v="NEW SALES"/>
    <m/>
    <s v="MIE - SEND SURVEY"/>
    <s v="RBS-Regional 3"/>
    <d v="2026-10-14T08:34:39"/>
    <d v="2026-10-15T11:42:04"/>
    <n v="69409780"/>
    <m/>
    <n v="172503809922"/>
    <s v="STIKES MARANATHA"/>
    <s v="ODP-OSP-FF/13"/>
    <s v="WO066466306"/>
    <m/>
    <m/>
    <m/>
    <n v="123.664541244506"/>
    <n v="-10.2194484814974"/>
    <s v="|IBCARE-PI|403112|085238742345|surahardjadyah@gmail.com|-10.185660269803622, 123.67545346662223|HSI 1:1 100MBPS"/>
    <s v="Amex"/>
    <m/>
    <m/>
    <m/>
    <m/>
    <m/>
    <m/>
    <m/>
    <m/>
    <s v="Management Janji"/>
    <s v="2026-10-16 08:00:00|Jam Pemasangan : 08:00 - 12.00 Tanggal Pemasangan : JUMAT 16 OKTOBER 2026 Info Tambahan : Hubungi pelanggan sebelum datang ke lokasi |40981184|MYDITA"/>
    <s v="FCC"/>
    <s v="14-10-2026 08:39:56"/>
    <d v="2026-10-16T08:00:00"/>
    <m/>
    <s v="SURVEY_NEW_MANJA"/>
    <s v="KUPANG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Jam Pemasangan : 08:00 - 12.00 Tanggal Pemasangan : JUMAT 16 OKTOBER 2026 Info Tambahan : Hubungi pelanggan sebelum datang ke lokasi |40981184|MYDITA"/>
    <m/>
    <m/>
    <m/>
    <e v="#NUM!"/>
    <e v="#NUM!"/>
    <x v="1"/>
    <x v="21"/>
  </r>
  <r>
    <n v="1280"/>
    <n v="1002636020"/>
    <n v="3"/>
    <x v="0"/>
    <n v="5"/>
    <s v="KUPANG"/>
    <s v="KUPANG"/>
    <s v="OSP"/>
    <s v="REG"/>
    <s v="AO"/>
    <s v="NEW SALES"/>
    <m/>
    <s v="MIE - SEND SURVEY"/>
    <s v="RBS-Regional 3"/>
    <d v="2026-10-14T08:43:52"/>
    <d v="2026-10-15T11:50:06"/>
    <n v="69409794"/>
    <m/>
    <n v="172503809923"/>
    <s v="STIKES MARANATHA"/>
    <s v="ODP-OSP-F01/12"/>
    <s v="WO066467248"/>
    <m/>
    <m/>
    <m/>
    <n v="123.664486694931"/>
    <n v="-10.2202766188687"/>
    <s v="|IBCARE-PI|403112|085238742345|surahardjadyah@gmail.com|-10.185660269803622, 123.67545346662223|HSI 1:1 100MBPS"/>
    <s v="Amex"/>
    <m/>
    <m/>
    <m/>
    <m/>
    <m/>
    <m/>
    <m/>
    <m/>
    <s v="Management Janji"/>
    <s v="2026-10-16 08:00:00|Nama PIC:  bu diah  No HP: 085238742345 Alt: Tanggal: 16/10/2026 Jam Pasang: Pagi Note: Hubungi sebelum ke lokasi, terimakasih.  |40931149|MYDITA"/>
    <s v="FCC"/>
    <s v="14-10-2026 09:10:15"/>
    <d v="2026-10-16T08:00:00"/>
    <m/>
    <s v="SURVEY_NEW_MANJA"/>
    <s v="KUPANG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Nama PIC:  bu diah  No HP: 085238742345 Alt: Tanggal: 16/10/2026 Jam Pasang: Pagi Note: Hubungi sebelum ke lokasi, terimakasih.  |40931149|MYDITA"/>
    <m/>
    <m/>
    <m/>
    <e v="#NUM!"/>
    <e v="#NUM!"/>
    <x v="1"/>
    <x v="21"/>
  </r>
  <r>
    <n v="1281"/>
    <n v="1002632214"/>
    <n v="3"/>
    <x v="0"/>
    <n v="5"/>
    <s v="KUPANG"/>
    <s v="KUPANG"/>
    <s v="OSP"/>
    <s v="REG"/>
    <s v="AO"/>
    <s v="NEW SALES"/>
    <m/>
    <s v="CANCEL COMPLETED"/>
    <s v="RBS-Regional 4"/>
    <d v="2026-10-12T09:53:06"/>
    <d v="2026-10-14T08:42:20"/>
    <n v="69402110"/>
    <m/>
    <m/>
    <s v="Apotek K24 Liliba - Kupang / Badan Anugerah Timur Gemilang"/>
    <m/>
    <s v="WO065483938"/>
    <m/>
    <m/>
    <m/>
    <n v="123.6427"/>
    <n v="-10.156912"/>
    <s v="|MC80228|/Apotek K24 Liliba - Kupang/Paket HSI Bisnis Promo HPN 1:1 50Mbps/Witarso Praditya/081229773200/anjaraji1996@gmail.com"/>
    <s v="Sales Profesional"/>
    <m/>
    <m/>
    <m/>
    <m/>
    <m/>
    <m/>
    <m/>
    <m/>
    <s v="Management Janji"/>
    <s v="2026-10-02 11:00:00|telp :081229773200 alt ;  manja : pagi / siang 02/10/2026 hub sebelum ke lokasi|40000802|MYDITA"/>
    <s v="FCC"/>
    <d v="2026-12-10T09:55:24"/>
    <d v="2026-10-02T00:00:00"/>
    <m/>
    <s v="REJECT_FCC"/>
    <s v="KUPANG"/>
    <s v="NO ADDON"/>
    <m/>
    <s v="DECLINE : Pelanggan tidak ingin menunggu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Pelanggan tidak ingin menunggu HANIF NUROHMAN 40981182|MYDITA"/>
    <d v="2026-10-02T11:00:00"/>
    <s v="2026-10-02 11:00:00|telp :081229773200 alt ;  manja : pagi / siang 02/10/2026 hub sebelum ke lokasi|40000802|MYDITA"/>
    <m/>
    <m/>
    <m/>
    <e v="#NUM!"/>
    <e v="#NUM!"/>
    <x v="1"/>
    <x v="21"/>
  </r>
  <r>
    <n v="1282"/>
    <n v="1002617177"/>
    <n v="3"/>
    <x v="0"/>
    <n v="5"/>
    <s v="KUPANG"/>
    <s v="KUPANG"/>
    <s v="OSP"/>
    <s v="REG"/>
    <s v="AO"/>
    <s v="NEW SALES"/>
    <m/>
    <s v="98 | OSS - CANCEL COMPLETE"/>
    <s v="RBS-Regional 4"/>
    <d v="2026-10-01T09:49:48"/>
    <d v="2026-10-12T09:53:47"/>
    <n v="69402110"/>
    <m/>
    <n v="172503813931"/>
    <s v="Apotek K24 Liliba - Kupang / Badan Anugerah Timur Gemilang"/>
    <s v="ODP-OSP-FC/129"/>
    <s v="WO065483938"/>
    <m/>
    <m/>
    <m/>
    <n v="123.6427059"/>
    <n v="-10.156912699999999"/>
    <s v="|MC80228|/Apotek K24 Liliba - Kupang/Paket HSI Bisnis Promo HPN 1:1 50Mbps/Witarso Praditya/081229773200/anjaraji1996@gmail.com"/>
    <s v="Sales Profesional"/>
    <m/>
    <m/>
    <m/>
    <m/>
    <m/>
    <m/>
    <m/>
    <m/>
    <s v="Management Janji"/>
    <s v="2026-10-02 11:00:00|telp :081229773200 alt ;  manja : pagi / siang 02/10/2026 hub sebelum ke lokasi|40000802|MYDITA"/>
    <s v="FCC"/>
    <d v="2026-01-10T09:55:47"/>
    <d v="2026-10-02T11:00:00"/>
    <s v="Kendala Teknik"/>
    <s v="CANCEL"/>
    <s v="KUPANG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11:00:00"/>
    <s v="2026-10-02 11:00:00|telp :081229773200 alt ;  manja : pagi / siang 02/10/2026 hub sebelum ke lokasi|40000802|MYDITA"/>
    <m/>
    <m/>
    <m/>
    <e v="#NUM!"/>
    <e v="#NUM!"/>
    <x v="1"/>
    <x v="21"/>
  </r>
  <r>
    <n v="1283"/>
    <n v="1002617806"/>
    <n v="3"/>
    <x v="0"/>
    <n v="5"/>
    <s v="KUPANG"/>
    <s v="KUPANG"/>
    <s v="KPN"/>
    <s v="REG"/>
    <s v="AO"/>
    <s v="NEW SALES"/>
    <s v="1P INET"/>
    <s v="Completed (PS)"/>
    <s v="RBS-Regional 3"/>
    <d v="2026-10-01T13:10:39"/>
    <d v="2026-10-02T18:29:08"/>
    <n v="69402338"/>
    <m/>
    <n v="172502813927"/>
    <s v="UME Kost &amp; Co-Living"/>
    <s v="ODP-KPN-FM/27 FM/D02/27.01"/>
    <s v="WO065489506"/>
    <m/>
    <m/>
    <m/>
    <n v="123.6017471"/>
    <n v="-10.176331599999999"/>
    <s v="|MC40164|MYIA-026126962465/POI/Maria Kurniawati Alfa Sene/082341476240/mariaalfa011996@gmail.com"/>
    <s v="MYIB_ASSISTANT"/>
    <m/>
    <m/>
    <m/>
    <m/>
    <m/>
    <m/>
    <m/>
    <m/>
    <s v="Management Janji"/>
    <s v="2026-10-02 11:00:00 | Nama Pic : IBU MARIA No Hp Pic : 082341476240 Jam Pemasangan : 08:00 - 12.00 Tanggal Pemasangan : JUMAT 2 OKTOBER 2026 Info Tambahan : Hubungi pelanggan sebelum datang ke lokasi"/>
    <s v="FCC"/>
    <d v="2026-01-10T13:25:24"/>
    <d v="2026-10-02T11:00:00"/>
    <m/>
    <s v="PS"/>
    <s v="KUPANG"/>
    <s v="NO ADDON"/>
    <n v="20261002"/>
    <s v="Completed"/>
    <s v="HSI Bisnis PSB 70% - 150 Mbps"/>
    <s v="INDIBIZ"/>
    <m/>
    <m/>
    <d v="2026-10-02T11:00:00"/>
    <s v="2026-10-02 11:00:00 | Nama Pic : IBU MARIA No Hp Pic : 082341476240 Jam Pemasangan : 08:00 - 12.00 Tanggal Pemasangan : JUMAT 2 OKTOBER 2026 Info Tambahan : Hubungi pelanggan sebelum datang ke lokasi"/>
    <n v="2026"/>
    <n v="10"/>
    <n v="2"/>
    <d v="2026-10-02T00:00:00"/>
    <n v="-0.45833333333575865"/>
    <x v="0"/>
    <x v="21"/>
  </r>
  <r>
    <n v="1284"/>
    <n v="1002618763"/>
    <n v="3"/>
    <x v="0"/>
    <n v="5"/>
    <s v="KUPANG"/>
    <s v="KUPANG"/>
    <s v="KPN"/>
    <s v="REG"/>
    <s v="AO"/>
    <s v="NEW SALES"/>
    <s v="1P INET"/>
    <s v="Completed (PS)"/>
    <s v="RBS-Regional 3"/>
    <d v="2026-10-01T17:50:39"/>
    <d v="2026-10-06T17:57:42"/>
    <n v="69402662"/>
    <m/>
    <n v="172502813216"/>
    <s v="BETA CELL"/>
    <s v="ODP-KPN-FDE/28 FDE/D02/28.01"/>
    <s v="WO065523543"/>
    <m/>
    <m/>
    <m/>
    <n v="123.59496660000001"/>
    <n v="-10.156082100000001"/>
    <s v="MD|MYDB-20261001270136|DC40005/MC40050|BETA CELL|081312002689"/>
    <s v="MYDIGIBIZPARTNER"/>
    <m/>
    <m/>
    <m/>
    <m/>
    <m/>
    <m/>
    <m/>
    <m/>
    <s v="Management Janji"/>
    <s v="2026-10-02 15:00:00 | Nama Pic : bp masanto  No Hp Pic : 081312002689 No alt : - Jam Pemasangan : siang  Tanggal Pemasangan : 2 Oktober 2026"/>
    <s v="FCC"/>
    <d v="2026-01-10T17:55:32"/>
    <d v="2026-10-02T15:00:00"/>
    <m/>
    <s v="PS"/>
    <s v="KUPANG"/>
    <s v="NO ADDON"/>
    <n v="20261006"/>
    <s v="Completed"/>
    <s v="HSI Bisnis Promo Hari Pelanggan Nasional PSB 70% - 200 Mbps"/>
    <s v="INDIBIZ"/>
    <m/>
    <m/>
    <d v="2026-10-02T15:00:00"/>
    <s v="2026-10-02 15:00:00 | Nama Pic : bp masanto  No Hp Pic : 081312002689 No alt : - Jam Pemasangan : siang  Tanggal Pemasangan : 2 Oktober 2026"/>
    <n v="2026"/>
    <n v="10"/>
    <n v="6"/>
    <d v="2026-10-06T00:00:00"/>
    <n v="3.375"/>
    <x v="2"/>
    <x v="21"/>
  </r>
  <r>
    <n v="1285"/>
    <n v="1002620236"/>
    <n v="3"/>
    <x v="0"/>
    <n v="5"/>
    <s v="KUPANG"/>
    <s v="KUPANG"/>
    <s v="KPN"/>
    <s v="REG"/>
    <s v="AO"/>
    <s v="NEW SALES"/>
    <s v="1P INET"/>
    <s v="Completed (PS)"/>
    <s v="RBS-Regional 3"/>
    <d v="2026-10-02T15:22:40"/>
    <d v="2026-10-05T11:47:55"/>
    <n v="69403258"/>
    <m/>
    <n v="172502813396"/>
    <s v="Roemah Transaksi &amp; Rumah Laundry"/>
    <s v="ODP-KPN-FUA/28 FUA/D05/28.01"/>
    <s v="WO065591090"/>
    <m/>
    <m/>
    <m/>
    <n v="123.61100709999999"/>
    <n v="-10.1728284"/>
    <s v="|MN00365|MYIA-087472560879/POI/Erwin Dasanov Tibuludji/081338275037/dasanov.erwin@gmail.com"/>
    <s v="MYIB_ASSISTANT"/>
    <m/>
    <m/>
    <m/>
    <m/>
    <m/>
    <m/>
    <m/>
    <m/>
    <s v="Management Janji"/>
    <s v="2026-10-03 15:00:00 | Nama PIC : bapak Erwin  No HP : 081338275037 Alt :  M Janji : (SABTU/3/oktober/2026) jam Pasang : 09:00 Note : hubungi pelanggan jika ingin kelokasi"/>
    <s v="FCC"/>
    <d v="2026-02-10T15:40:15"/>
    <d v="2026-10-03T15:00:00"/>
    <m/>
    <s v="PS"/>
    <s v="KUPANG"/>
    <s v="NO ADDON"/>
    <n v="20261005"/>
    <s v="Completed"/>
    <s v="HSI Bisnis Promo Hari Pelanggan Nasional PSB 70% - 150 Mbps"/>
    <s v="INDIBIZ"/>
    <m/>
    <m/>
    <d v="2026-10-03T15:00:00"/>
    <s v="2026-10-03 15:00:00 | Nama PIC : bapak Erwin  No HP : 081338275037 Alt :  M Janji : (SABTU/3/oktober/2026) jam Pasang : 09:00 Note : hubungi pelanggan jika ingin kelokasi"/>
    <n v="2026"/>
    <n v="10"/>
    <n v="5"/>
    <d v="2026-10-05T00:00:00"/>
    <n v="1.375"/>
    <x v="2"/>
    <x v="21"/>
  </r>
  <r>
    <n v="1286"/>
    <n v="1002620326"/>
    <n v="3"/>
    <x v="0"/>
    <n v="5"/>
    <s v="KUPANG"/>
    <s v="KUPANG"/>
    <s v="KPN"/>
    <s v="REG"/>
    <s v="AO"/>
    <s v="NEW SALES"/>
    <s v="1P INET"/>
    <s v="Completed (PS)"/>
    <s v="RBS-Regional 3"/>
    <d v="2026-10-02T15:46:34"/>
    <d v="2026-10-05T16:09:42"/>
    <n v="69403285"/>
    <m/>
    <n v="172502813398"/>
    <s v="Bengkel Palugada"/>
    <s v="ODP-KPN-FR/88 FR/D08/88.01"/>
    <s v="WO065594118"/>
    <m/>
    <m/>
    <m/>
    <n v="123.613508082926"/>
    <n v="-10.1786373183068"/>
    <s v="MD|MYDB-20261002270185|DC40005/MC40050|Bengkel Palugada|082231123276"/>
    <s v="MYDIGIBIZPARTNER"/>
    <m/>
    <m/>
    <m/>
    <m/>
    <m/>
    <m/>
    <m/>
    <m/>
    <s v="Management Janji"/>
    <s v="2026-10-03 15:00:00 | M Janji : 03/10/2026 Jam Pasang : Pagi  NoteÃ‚Â :  hubungi terlebih dahulu sebelum kelokasi "/>
    <s v="FCC"/>
    <d v="2026-02-10T15:55:26"/>
    <d v="2026-10-03T15:00:00"/>
    <m/>
    <s v="PS"/>
    <s v="KUPANG"/>
    <s v="NO ADDON"/>
    <n v="20261005"/>
    <s v="Completed"/>
    <s v="HSI Bisnis Promo Hari Pelanggan Nasional PSB 70% - 75 Mbps"/>
    <s v="INDIBIZ"/>
    <m/>
    <m/>
    <d v="2026-10-03T15:00:00"/>
    <s v="2026-10-03 15:00:00 | M Janji : 03/10/2026 Jam Pasang : Pagi  NoteÃ‚Â :  hubungi terlebih dahulu sebelum kelokasi "/>
    <n v="2026"/>
    <n v="10"/>
    <n v="5"/>
    <d v="2026-10-05T00:00:00"/>
    <n v="1.375"/>
    <x v="2"/>
    <x v="21"/>
  </r>
  <r>
    <n v="1287"/>
    <n v="1002619312"/>
    <n v="3"/>
    <x v="0"/>
    <n v="5"/>
    <s v="KUPANG"/>
    <s v="KUPANG"/>
    <s v="KPN"/>
    <s v="REG"/>
    <s v="AO"/>
    <s v="NEW SALES"/>
    <s v="1P INET"/>
    <s v="Completed (PS)"/>
    <s v="RBS-Regional 3"/>
    <d v="2026-10-02T10:22:39"/>
    <d v="2026-10-13T09:01:32"/>
    <n v="69402857"/>
    <m/>
    <n v="172502813390"/>
    <s v="SMA St. Arnoldus Janssen Ruang Kepala Sekolah"/>
    <s v="ODP-KPN-FS/30 FS/D04/30.01"/>
    <s v="WO065553588"/>
    <m/>
    <m/>
    <m/>
    <n v="123.6307018"/>
    <n v="-10.167846000000001"/>
    <s v="|MC40288|MYIA-006632313984/POI/Inggrid Isabella Said /+6285237932810/ingridsaid97@gmail.com"/>
    <s v="MYIB_ASSISTANT"/>
    <m/>
    <m/>
    <m/>
    <m/>
    <m/>
    <m/>
    <m/>
    <m/>
    <s v="Management Janji"/>
    <s v="2026-10-03 08:00:00 | Tanggal Pemasangan : 03 Oktober 2026 Jam Pemasangan : 08:00 15:00 Info Tambahan : Hubungi pelanggan dulu sebelum ke lokasi terimakasih"/>
    <s v="FCC"/>
    <d v="2026-02-10T10:39:55"/>
    <d v="2026-10-03T08:00:00"/>
    <m/>
    <s v="PS"/>
    <s v="KUPANG"/>
    <s v="NO ADDON"/>
    <n v="20261013"/>
    <s v="Completed"/>
    <s v="HSI Bisnis Promo Hari Pelanggan Nasional PSB 70% - 50 Mbps"/>
    <s v="INDIBIZ"/>
    <m/>
    <m/>
    <d v="2026-10-03T08:00:00"/>
    <s v="2026-10-03 08:00:00 | Tanggal Pemasangan : 03 Oktober 2026 Jam Pemasangan : 08:00 15:00 Info Tambahan : Hubungi pelanggan dulu sebelum ke lokasi terimakasih"/>
    <n v="2026"/>
    <n v="10"/>
    <n v="13"/>
    <d v="2026-10-13T00:00:00"/>
    <n v="9.6666666666642413"/>
    <x v="2"/>
    <x v="21"/>
  </r>
  <r>
    <n v="1288"/>
    <n v="1002621034"/>
    <n v="3"/>
    <x v="0"/>
    <n v="5"/>
    <s v="KUPANG"/>
    <s v="KUPANG"/>
    <s v="KPN"/>
    <s v="REG"/>
    <s v="AO"/>
    <s v="NEW SALES"/>
    <s v="1P INET"/>
    <s v="Completed (PS)"/>
    <s v="RBS-Regional 3"/>
    <d v="2026-10-03T14:14:39"/>
    <d v="2026-10-07T16:22:22"/>
    <n v="69403649"/>
    <m/>
    <n v="172502813753"/>
    <s v="PT NUSA TIMOR MOTOR 2"/>
    <s v="ODP-KPN-FEA/05 FEA/D01/05.01"/>
    <s v="WO065655767"/>
    <m/>
    <m/>
    <m/>
    <n v="123.613802455365"/>
    <n v="-10.2085447515353"/>
    <s v="MD|MYDB-20261003270226|DC40005/MC40050|PT NUSA TIMOR MOTOR 2|082144686078"/>
    <s v="MYDIGIBIZPARTNER"/>
    <m/>
    <m/>
    <m/>
    <m/>
    <m/>
    <m/>
    <m/>
    <m/>
    <s v="Management Janji"/>
    <s v="2026-10-05 08:00:00 | Nama PIC : Ibu Maria No HP : 082144686078 No Alt : - M Janji : 05 Oktober 2026 Jam Pasang : Pagi / Siang Note : hubungi pelanggan jika ingin kelokasi "/>
    <s v="FCC"/>
    <d v="2026-03-10T14:24:53"/>
    <d v="2026-10-05T08:00:00"/>
    <m/>
    <s v="PS"/>
    <s v="KUPANG"/>
    <s v="NO ADDON"/>
    <n v="20261007"/>
    <s v="Completed"/>
    <s v="HSI Bisnis Basic Promo Hari Pelanggan Nasional PSB 70% - 50 Mbps"/>
    <s v="INDIBIZ"/>
    <m/>
    <m/>
    <d v="2026-10-05T08:00:00"/>
    <s v="2026-10-05 08:00:00 | Nama PIC : Ibu Maria No HP : 082144686078 No Alt : - M Janji : 05 Oktober 2026 Jam Pasang : Pagi / Siang Note : hubungi pelanggan jika ingin kelokasi "/>
    <n v="2026"/>
    <n v="10"/>
    <n v="7"/>
    <d v="2026-10-07T00:00:00"/>
    <n v="1.6666666666642413"/>
    <x v="2"/>
    <x v="21"/>
  </r>
  <r>
    <n v="1289"/>
    <n v="1002624124"/>
    <n v="3"/>
    <x v="0"/>
    <n v="5"/>
    <s v="KUPANG"/>
    <s v="KUPANG"/>
    <s v="KPN"/>
    <s v="REG"/>
    <s v="AO"/>
    <s v="NEW SALES"/>
    <s v="1P INET"/>
    <s v="Completed (PS)"/>
    <s v="RBS-Regional 3"/>
    <d v="2026-10-06T12:02:40"/>
    <d v="2026-10-08T13:41:41"/>
    <n v="69404959"/>
    <m/>
    <n v="172502813403"/>
    <s v="UPTD SDN MAULAFA"/>
    <s v="ODP-KPN-FYA/28 FYA/D03/28.01"/>
    <s v="WO065847674"/>
    <m/>
    <m/>
    <m/>
    <n v="123.6207824"/>
    <n v="-10.1882503"/>
    <s v="|MN01740|MYIA-099608860134/POI/NOVENLIA JECMIN KOAN/085238629061/maulafasdn73@gmail.com"/>
    <s v="MYIB_ASSISTANT"/>
    <m/>
    <m/>
    <m/>
    <m/>
    <m/>
    <m/>
    <m/>
    <m/>
    <s v="Management Janji"/>
    <s v="2026-10-07 08:00:00 | Jam pemasangan : 12.00 Info Tambahan : Hubungi pelanggan dulu sebelum ke lokasi terimakasih  "/>
    <s v="FCC"/>
    <d v="2026-06-10T12:25:39"/>
    <d v="2026-10-07T08:00:00"/>
    <m/>
    <s v="PS"/>
    <s v="KUPANG"/>
    <s v="NO ADDON"/>
    <n v="20261008"/>
    <s v="Completed"/>
    <s v="HSI Bisnis Promo Hari Pelanggan Nasional PSB 70% - 50 Mbps"/>
    <s v="INDIBIZ"/>
    <m/>
    <m/>
    <d v="2026-10-07T08:00:00"/>
    <s v="2026-10-07 08:00:00 | Jam pemasangan : 12.00 Info Tambahan : Hubungi pelanggan dulu sebelum ke lokasi terimakasih  "/>
    <n v="2026"/>
    <n v="10"/>
    <n v="8"/>
    <d v="2026-10-08T00:00:00"/>
    <n v="0.66666666666424135"/>
    <x v="0"/>
    <x v="21"/>
  </r>
  <r>
    <n v="1290"/>
    <n v="1002625179"/>
    <n v="3"/>
    <x v="0"/>
    <n v="5"/>
    <s v="KUPANG"/>
    <s v="KUPANG"/>
    <s v="KPN"/>
    <s v="REG"/>
    <s v="AO"/>
    <s v="NEW SALES"/>
    <s v="1P INET"/>
    <s v="Completed (PS)"/>
    <s v="RBS-Regional 3"/>
    <d v="2026-10-06T18:50:34"/>
    <d v="2026-10-12T07:51:00"/>
    <n v="69405405"/>
    <m/>
    <n v="172502813588"/>
    <s v="rental DCNK"/>
    <s v="ODP-KPN-FQD/04 FQD/D01/04.01"/>
    <s v="WO065890988"/>
    <m/>
    <m/>
    <m/>
    <n v="123.61342351936101"/>
    <n v="-10.1544614454676"/>
    <s v="|MC40164|MYIA-089447958882/POI/DIKKY MOOY/085239488244/dikky.mooy90@gmail.com"/>
    <s v="MYIB_ASSISTANT"/>
    <m/>
    <m/>
    <m/>
    <m/>
    <m/>
    <m/>
    <m/>
    <m/>
    <s v="Management Janji"/>
    <s v="2026-10-07 15:00:00 | Nama PIC:  bp dikky  No HP: 085239488244 Alt: Tanggal: 7/10/2026 Jam Pasang: Sore Note: Hubungi sebelum ke lokasi, terimakasih.  "/>
    <s v="FCC"/>
    <d v="2026-06-10T18:55:08"/>
    <d v="2026-10-07T15:00:00"/>
    <m/>
    <s v="PS"/>
    <s v="KUPANG"/>
    <s v="NO ADDON"/>
    <n v="20261012"/>
    <s v="Completed"/>
    <s v="HSI Bisnis PSB 70% - 50 Mbps"/>
    <s v="INDIBIZ"/>
    <m/>
    <m/>
    <d v="2026-10-07T15:00:00"/>
    <s v="2026-10-07 15:00:00 | Nama PIC:  bp dikky  No HP: 085239488244 Alt: Tanggal: 7/10/2026 Jam Pasang: Sore Note: Hubungi sebelum ke lokasi, terimakasih.  "/>
    <n v="2026"/>
    <n v="10"/>
    <n v="12"/>
    <d v="2026-10-12T00:00:00"/>
    <n v="4.375"/>
    <x v="2"/>
    <x v="21"/>
  </r>
  <r>
    <n v="1291"/>
    <n v="1002628009"/>
    <n v="3"/>
    <x v="0"/>
    <n v="5"/>
    <s v="KUPANG"/>
    <s v="KUPANG"/>
    <s v="KPN"/>
    <s v="REG"/>
    <s v="AO"/>
    <s v="NEW SALES"/>
    <s v="1P INET"/>
    <s v="Completed (PS)"/>
    <s v="RBS-Regional 3"/>
    <d v="2026-10-08T15:40:34"/>
    <d v="2026-10-12T21:42:54"/>
    <n v="69406656"/>
    <m/>
    <n v="172502813051"/>
    <s v="Ruang CCTV Roemah Transaksi &amp; Rumah Laundry"/>
    <s v="ODP-KPN-F03/09 ODP-KPN-F03/09"/>
    <s v="WO066030309"/>
    <m/>
    <m/>
    <m/>
    <n v="123.61622194426199"/>
    <n v="-10.1733066793324"/>
    <s v="|MN00365|MYIA-029945388050/POI/Erwin Dasanov Tibuludji/081338275037/dasanov.erwin@gmail.com"/>
    <s v="MYIB_ASSISTANT"/>
    <m/>
    <m/>
    <m/>
    <m/>
    <m/>
    <m/>
    <m/>
    <m/>
    <s v="Management Janji"/>
    <s v="2026-10-09 15:00:00 | Tanggal pemasangan: 09/10/2026 Jam pemasangan : siang Info Tambahan : Hubungi pelanggan dulu sebelum ke lokasi terima kasih."/>
    <s v="FCC"/>
    <d v="2026-08-10T16:25:42"/>
    <d v="2026-10-09T15:00:00"/>
    <m/>
    <s v="PS"/>
    <s v="KUPANG"/>
    <s v="NO ADDON"/>
    <n v="20261012"/>
    <s v="Completed"/>
    <s v="HSI Bisnis Promo Hari Pelanggan Nasional PSB 70% - 150 Mbps"/>
    <s v="INDIBIZ"/>
    <m/>
    <m/>
    <d v="2026-10-09T15:00:00"/>
    <s v="2026-10-09 15:00:00 | Tanggal pemasangan: 09/10/2026 Jam pemasangan : siang Info Tambahan : Hubungi pelanggan dulu sebelum ke lokasi terima kasih."/>
    <n v="2026"/>
    <n v="10"/>
    <n v="12"/>
    <d v="2026-10-12T00:00:00"/>
    <n v="2.375"/>
    <x v="2"/>
    <x v="21"/>
  </r>
  <r>
    <n v="1292"/>
    <n v="1002628991"/>
    <n v="3"/>
    <x v="0"/>
    <n v="5"/>
    <s v="KUPANG"/>
    <s v="KUPANG"/>
    <s v="KPN"/>
    <s v="REG"/>
    <s v="AO"/>
    <s v="NEW SALES"/>
    <s v="1P INET"/>
    <s v="7 | OSS - PROVISIONING ISSUED"/>
    <s v="RBS-Regional 3"/>
    <d v="2026-10-09T09:38:34"/>
    <d v="2026-10-10T08:14:21"/>
    <n v="69407076"/>
    <m/>
    <n v="172502813410"/>
    <s v="UPTD SD Negeri Bello"/>
    <s v="ODP-KPN-FEB/39 FEB/D03/39.01"/>
    <s v="WO066065782"/>
    <m/>
    <m/>
    <m/>
    <n v="123.627497062299"/>
    <n v="-10.217267014160999"/>
    <s v="|MC40288|MYIA-013297906155/POI/Magroni Triyanus Nomleni/081338065454/sdnegeribello1@gamil.com"/>
    <s v="MYIB_ASSISTANT"/>
    <m/>
    <m/>
    <m/>
    <m/>
    <m/>
    <m/>
    <m/>
    <m/>
    <s v="Management Janji"/>
    <s v="2026-10-10 08:00:00 | Nama :BAPA MAGRONI No HP :081338065454 No Alternatif : M Janji : 10/10/2026 Jam Pasang : Pagi NoteÃ‚Â :  Hubungi terlebih dahulu sebelum ke lokasi "/>
    <s v="FCC"/>
    <d v="2026-09-10T09:39:46"/>
    <d v="2026-10-10T08:00:00"/>
    <m/>
    <s v="PI"/>
    <s v="KUPANG"/>
    <s v="NO ADDON"/>
    <m/>
    <s v="Provisioning Issued"/>
    <s v="HSI Bisnis Promo Hari Pelanggan Nasional PSB 70% - 50 Mbps"/>
    <s v="INDIBIZ"/>
    <m/>
    <m/>
    <d v="2026-10-10T08:00:00"/>
    <s v="2026-10-10 08:00:00 | Nama :BAPA MAGRONI No HP :081338065454 No Alternatif : M Janji : 10/10/2026 Jam Pasang : Pagi NoteÃ‚Â :  Hubungi terlebih dahulu sebelum ke lokasi "/>
    <m/>
    <m/>
    <m/>
    <e v="#NUM!"/>
    <e v="#NUM!"/>
    <x v="1"/>
    <x v="21"/>
  </r>
  <r>
    <n v="1293"/>
    <n v="1002632827"/>
    <n v="3"/>
    <x v="0"/>
    <n v="5"/>
    <s v="KUPANG"/>
    <s v="KUPANG"/>
    <s v="KPN"/>
    <s v="REG"/>
    <s v="AO"/>
    <s v="NEW SALES"/>
    <s v="1P INET"/>
    <s v="7 | OSS - PROVISIONING ISSUED"/>
    <s v="RBS-Regional 3"/>
    <d v="2026-10-12T12:52:41"/>
    <d v="2026-10-15T08:05:30"/>
    <n v="69408620"/>
    <m/>
    <n v="172502813968"/>
    <s v="LAGOOM COFFEE &amp; EATERY"/>
    <s v="ODP-KPN-FQE/23 FQE/D02/23.01"/>
    <s v="WO066253091"/>
    <m/>
    <m/>
    <m/>
    <n v="123.630987033247"/>
    <n v="-10.155603519181"/>
    <s v="MD|MYDB-20261012270619|DC40005/MC40070|LAGOOM COFFEE &amp; EATERY|082299996614"/>
    <s v="MYDIGIBIZPARTNER"/>
    <m/>
    <m/>
    <m/>
    <m/>
    <m/>
    <m/>
    <m/>
    <m/>
    <s v="Management Janji"/>
    <s v="2026-10-15 08:00:00 | Tanggal pemasangan : 15 Oct 2026 Jam pemasangan : 08.00 Info Tambahan : Hubungi pelanggan dulu sebelum ke lokasi terima kasih."/>
    <s v="FCC"/>
    <d v="2026-12-10T12:55:28"/>
    <d v="2026-10-15T08:00:00"/>
    <m/>
    <s v="PI"/>
    <s v="KUPANG"/>
    <s v="NO ADDON"/>
    <m/>
    <s v="Provisioning Issued"/>
    <s v="HSI Bisnis Promo Hari Pelanggan Nasional PSB 70% - 200 Mbps"/>
    <s v="INDIBIZ"/>
    <m/>
    <m/>
    <d v="2026-10-15T08:00:00"/>
    <s v="2026-10-15 08:00:00 | Tanggal pemasangan : 15 Oct 2026 Jam pemasangan : 08.00 Info Tambahan : Hubungi pelanggan dulu sebelum ke lokasi terima kasih."/>
    <m/>
    <m/>
    <m/>
    <e v="#NUM!"/>
    <e v="#NUM!"/>
    <x v="1"/>
    <x v="21"/>
  </r>
  <r>
    <n v="1294"/>
    <n v="1002632811"/>
    <n v="3"/>
    <x v="0"/>
    <n v="5"/>
    <s v="KUPANG"/>
    <s v="KUPANG"/>
    <s v="KPN"/>
    <s v="REG"/>
    <s v="AO"/>
    <s v="NEW SALES"/>
    <s v="1P INET"/>
    <s v="7 | OSS - PROVISIONING ISSUED"/>
    <s v="RBS-Regional 3"/>
    <d v="2026-10-12T12:44:40"/>
    <d v="2026-10-13T11:20:56"/>
    <n v="69408618"/>
    <m/>
    <n v="172502813967"/>
    <s v="UPTD SD INPRES OEBUFU"/>
    <s v="ODP-KPN-FQD/31 FQD/D03/31.01"/>
    <s v="WO066252281"/>
    <m/>
    <m/>
    <m/>
    <n v="123.62544920000001"/>
    <n v="-10.164024299999999"/>
    <s v="|MN01740|MYIA-011034647985/POI/MACE DEKSI SOUK/085253182357/sdioebufu2019@gmail.com"/>
    <s v="MYIB_ASSISTANT"/>
    <m/>
    <m/>
    <m/>
    <m/>
    <m/>
    <m/>
    <m/>
    <m/>
    <s v="Management Janji"/>
    <s v="2026-10-13 11:00:00 | Tanggal : 13 Oktober 2026 Jam : pagi siang Hubungi pelanggan sebelum ke lokasi "/>
    <s v="FCC"/>
    <d v="2026-12-10T12:55:28"/>
    <d v="2026-10-13T11:00:00"/>
    <m/>
    <s v="PI"/>
    <s v="KUPANG"/>
    <s v="NO ADDON"/>
    <m/>
    <s v="Provisioning Issued"/>
    <s v="HSI Bisnis Promo Hari Pelanggan Nasional PSB 70% - 50 Mbps"/>
    <s v="INDIBIZ"/>
    <m/>
    <m/>
    <d v="2026-10-13T11:00:00"/>
    <s v="2026-10-13 11:00:00 | Tanggal : 13 Oktober 2026 Jam : pagi siang Hubungi pelanggan sebelum ke lokasi "/>
    <m/>
    <m/>
    <m/>
    <e v="#NUM!"/>
    <e v="#NUM!"/>
    <x v="1"/>
    <x v="21"/>
  </r>
  <r>
    <n v="1295"/>
    <n v="1002634874"/>
    <n v="3"/>
    <x v="0"/>
    <n v="5"/>
    <s v="KUPANG"/>
    <s v="KUPANG"/>
    <s v="KPN"/>
    <s v="REG"/>
    <s v="AO"/>
    <s v="NEW SALES"/>
    <s v="1P INET"/>
    <s v="7 | OSS - PROVISIONING ISSUED"/>
    <s v="RBS-Regional 3"/>
    <d v="2026-10-13T12:31:35"/>
    <d v="2026-10-14T11:19:56"/>
    <n v="69409334"/>
    <m/>
    <n v="172502813426"/>
    <s v="UPTD SMPN 6 KUPANG"/>
    <s v="ODP-KPN-FDB/75 FDB/D05/75.01"/>
    <s v="WO066326898"/>
    <m/>
    <m/>
    <m/>
    <n v="123.569942"/>
    <n v="-10.175926"/>
    <s v="|MN01740|MYIA-081549437516/POI/SULTJE SELFISIANA GIRI/085333156317/smpn06@gmail.com"/>
    <s v="MYIB_ASSISTANT"/>
    <m/>
    <m/>
    <m/>
    <m/>
    <m/>
    <m/>
    <m/>
    <m/>
    <s v="Management Janji"/>
    <s v="2026-10-14 11:00:00 | Nama PIC : Hendrik No HP : 085333156317 Alt :  Tgl Pemasangan : 14 Oktober 2026 Interval : PAGI / SIANG Note : Hubungi pelanggan terlebih dahulu"/>
    <s v="FCC"/>
    <s v="13-10-2026 12:40:40"/>
    <d v="2026-10-14T11:00:00"/>
    <m/>
    <s v="PI"/>
    <s v="KUPANG"/>
    <s v="NO ADDON"/>
    <m/>
    <s v="Provisioning Issued"/>
    <s v="HSI Bisnis Promo Hari Pelanggan Nasional PSB 70% - 50 Mbps"/>
    <s v="INDIBIZ"/>
    <m/>
    <m/>
    <d v="2026-10-14T11:00:00"/>
    <s v="2026-10-14 11:00:00 | Nama PIC : Hendrik No HP : 085333156317 Alt :  Tgl Pemasangan : 14 Oktober 2026 Interval : PAGI / SIANG Note : Hubungi pelanggan terlebih dahulu"/>
    <m/>
    <m/>
    <m/>
    <e v="#NUM!"/>
    <e v="#NUM!"/>
    <x v="1"/>
    <x v="21"/>
  </r>
  <r>
    <n v="1296"/>
    <n v="1002637508"/>
    <n v="3"/>
    <x v="0"/>
    <n v="5"/>
    <s v="KUPANG"/>
    <s v="KUPANG"/>
    <s v="KPN"/>
    <s v="REG"/>
    <s v="AO"/>
    <s v="NEW SALES"/>
    <s v="1P INET"/>
    <s v="7 | OSS - PROVISIONING ISSUED"/>
    <s v="RBS-Regional 3"/>
    <d v="2026-10-14T18:53:40"/>
    <d v="2026-10-15T15:30:33"/>
    <n v="69410434"/>
    <m/>
    <n v="172502813787"/>
    <s v="Vapestore 168 Kayu Putih"/>
    <s v="ODP-KPN-FQC/03 FQC/D01/03.01"/>
    <s v="WO066436275"/>
    <m/>
    <m/>
    <m/>
    <n v="123.6236348"/>
    <n v="-10.162667900000001"/>
    <s v="|MN00365|MYIA-070159254391/POI/Intan Anjela Gracia Mauk/0895347828340/intangraciamauk@gmail.com"/>
    <s v="MYIB_ASSISTANT"/>
    <m/>
    <m/>
    <m/>
    <m/>
    <m/>
    <m/>
    <m/>
    <m/>
    <s v="Management Janji"/>
    <s v="2026-10-15 15:00:00 | Tanggal pemasangan: 15/10//2026 Jam pemasangan : pagi/siang Info Tambahan : Hubungi pelanggan dulu sebelum ke lokasi. terima kasih"/>
    <s v="FCC"/>
    <s v="14-10-2026 18:54:53"/>
    <d v="2026-10-15T15:00:00"/>
    <m/>
    <s v="PI"/>
    <s v="KUPANG"/>
    <s v="NO ADDON"/>
    <m/>
    <s v="Provisioning Issued"/>
    <s v="HSI Bisnis Basic Promo Hari Pelanggan Nasional PSB 70% - 50 Mbps"/>
    <s v="INDIBIZ"/>
    <m/>
    <m/>
    <d v="2026-10-15T15:00:00"/>
    <s v="2026-10-15 15:00:00 | Tanggal pemasangan: 15/10//2026 Jam pemasangan : pagi/siang Info Tambahan : Hubungi pelanggan dulu sebelum ke lokasi. terima kasih"/>
    <m/>
    <m/>
    <m/>
    <e v="#NUM!"/>
    <e v="#NUM!"/>
    <x v="1"/>
    <x v="21"/>
  </r>
  <r>
    <n v="1297"/>
    <n v="1002632209"/>
    <n v="3"/>
    <x v="0"/>
    <n v="5"/>
    <s v="KUPANG"/>
    <s v="KUPANG"/>
    <s v="KPN"/>
    <s v="REG"/>
    <s v="AO"/>
    <s v="NEW SALES"/>
    <s v="1P INET"/>
    <s v="WAITING AKTIFASI IHLD"/>
    <s v="RBS-Regional 3"/>
    <d v="2026-10-12T09:51:05"/>
    <d v="2026-10-14T09:24:03"/>
    <n v="69404913"/>
    <m/>
    <m/>
    <s v="UPTD SMPN 13 KUPANG"/>
    <m/>
    <s v="WO065843195"/>
    <m/>
    <m/>
    <m/>
    <n v="123.62289"/>
    <n v="-10.187469"/>
    <s v="|MN01740|MYIA-096602567333/POI/FUNAN BANUNAEK S,PD/081339433773/smpn13kupang@gmail.com"/>
    <s v="MYIB_ASSISTANT"/>
    <m/>
    <m/>
    <m/>
    <m/>
    <m/>
    <m/>
    <m/>
    <m/>
    <s v="Management Janji"/>
    <s v="2026-10-07 08:00:00 | Tanggal pemasangan: 07/10/2026 Jam pemasangan : pagi / siang Info Tambahan : Hubungi pelanggan dulu sebelum ke lokasi. terima kasih"/>
    <s v="FCC"/>
    <d v="2026-12-10T09:55:24"/>
    <d v="2026-10-07T00:00:00"/>
    <m/>
    <s v="UNSC"/>
    <s v="KUPANG"/>
    <s v="NO ADDON"/>
    <m/>
    <s v="WAITING:  |MYDITA"/>
    <s v="HSI Bisnis Promo Hari Pelanggan Nasional PSB 70% - 50 Mbps"/>
    <s v="INDIBIZ"/>
    <m/>
    <m/>
    <d v="2026-10-07T08:00:00"/>
    <s v="2026-10-07 08:00:00 | Tanggal pemasangan: 07/10/2026 Jam pemasangan : pagi / siang Info Tambahan : Hubungi pelanggan dulu sebelum ke lokasi. terima kasih"/>
    <m/>
    <m/>
    <m/>
    <e v="#NUM!"/>
    <e v="#NUM!"/>
    <x v="1"/>
    <x v="21"/>
  </r>
  <r>
    <n v="1298"/>
    <n v="1002624008"/>
    <n v="3"/>
    <x v="0"/>
    <n v="5"/>
    <s v="KUPANG"/>
    <s v="KUPANG"/>
    <s v="KPN"/>
    <s v="REG"/>
    <s v="AO"/>
    <s v="NEW SALES"/>
    <s v="1P INET"/>
    <s v="98 | OSS - CANCEL COMPLETE"/>
    <s v="RBS-Regional 3"/>
    <d v="2026-10-06T11:25:41"/>
    <d v="2026-10-12T09:51:47"/>
    <n v="69404913"/>
    <m/>
    <n v="172502813401"/>
    <s v="UPTD SMPN 13 KUPANG"/>
    <s v="ODP-KPN-FYA/16"/>
    <s v="WO065843195"/>
    <m/>
    <m/>
    <m/>
    <n v="123.6228907"/>
    <n v="-10.187469800000001"/>
    <s v="|MN01740|MYIA-096602567333/POI/FUNAN BANUNAEK S,PD/081339433773/smpn13kupang@gmail.com"/>
    <s v="MYIB_ASSISTANT"/>
    <m/>
    <m/>
    <m/>
    <m/>
    <m/>
    <m/>
    <m/>
    <m/>
    <s v="Management Janji"/>
    <s v="2026-10-07 08:00:00 | Tanggal pemasangan: 07/10/2026 Jam pemasangan : pagi / siang Info Tambahan : Hubungi pelanggan dulu sebelum ke lokasi. terima kasih"/>
    <s v="FCC"/>
    <d v="2026-06-10T11:40:08"/>
    <d v="2026-10-07T08:00:00"/>
    <s v="Kendala Teknik"/>
    <s v="CANCEL"/>
    <s v="KUPANG"/>
    <s v="NO ADDON"/>
    <m/>
    <s v="Cancel Completed"/>
    <s v="HSI Bisnis Promo Hari Pelanggan Nasional PSB 70% - 50 Mbps"/>
    <s v="INDIBIZ"/>
    <m/>
    <m/>
    <d v="2026-10-07T08:00:00"/>
    <s v="2026-10-07 08:00:00 | Tanggal pemasangan: 07/10/2026 Jam pemasangan : pagi / siang Info Tambahan : Hubungi pelanggan dulu sebelum ke lokasi. terima kasih"/>
    <m/>
    <m/>
    <m/>
    <e v="#NUM!"/>
    <e v="#NUM!"/>
    <x v="1"/>
    <x v="21"/>
  </r>
  <r>
    <n v="1299"/>
    <n v="1002627462"/>
    <n v="3"/>
    <x v="0"/>
    <n v="5"/>
    <s v="KUPANG"/>
    <s v="WAINGAPU"/>
    <s v="SEB"/>
    <s v="REG"/>
    <s v="AO"/>
    <s v="NEW SALES"/>
    <m/>
    <s v="Completed (PS)"/>
    <s v="RBS-Regional 3"/>
    <d v="2026-10-08T10:47:43"/>
    <d v="2026-10-10T10:56:14"/>
    <n v="69406387"/>
    <m/>
    <n v="172504801869"/>
    <s v="UPTD SD INPRES EIMAU"/>
    <s v="ODP-SEB-FC/37"/>
    <s v="WO066070338"/>
    <m/>
    <m/>
    <m/>
    <n v="121.9164851"/>
    <n v="-10.446868200000001"/>
    <s v="|IBCARE-PI|MC40287|082144649412|cavinrasevel@gmail.com|-10.446968552249544, 121.91690537228115"/>
    <s v="Sales Force DBS"/>
    <m/>
    <m/>
    <m/>
    <m/>
    <m/>
    <m/>
    <m/>
    <m/>
    <s v="Management Janji"/>
    <s v="2026-10-10 08:00:00|Nama PIC : Kevin  No HP : 082144649412 Alt :  M Janji : 10/10/2026 Jam Pasang : 08.00  - 13:00  NoteÃ‚Â :  hubungi terlebih dahulu sebelum ke lokasi, terima kasih.|40981184|MYDITA"/>
    <s v="FCC"/>
    <d v="2026-08-10T11:25:32"/>
    <d v="2026-10-10T08:00:00"/>
    <m/>
    <s v="PS"/>
    <s v="X"/>
    <s v="NO ADDON"/>
    <n v="202610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Nama PIC : Kevin  No HP : 082144649412 Alt :  M Janji : 10/10/2026 Jam Pasang : 08.00  - 13:00  NoteÃ‚Â :  hubungi terlebih dahulu sebelum ke lokasi, terima kasih.|40981184|MYDITA"/>
    <n v="2026"/>
    <n v="10"/>
    <n v="10"/>
    <d v="2026-10-10T00:00:00"/>
    <n v="-0.33333333333575865"/>
    <x v="0"/>
    <x v="22"/>
  </r>
  <r>
    <n v="1300"/>
    <n v="1002620003"/>
    <n v="3"/>
    <x v="0"/>
    <n v="5"/>
    <s v="KUPANG"/>
    <s v="WAINGAPU"/>
    <s v="SEB"/>
    <s v="REG"/>
    <s v="AO"/>
    <s v="NEW SALES"/>
    <m/>
    <s v="CANCEL COMPLETED"/>
    <s v="RBS-Regional 3"/>
    <d v="2026-10-02T14:29:25"/>
    <d v="2026-10-06T02:00:33"/>
    <n v="69403166"/>
    <m/>
    <n v="172504801744"/>
    <s v="UPTD SD INPRES EIMAU"/>
    <s v="ODP-SEB-FC/37"/>
    <m/>
    <m/>
    <m/>
    <m/>
    <n v="121.91690537228099"/>
    <n v="-10.446968552249499"/>
    <s v="|IBCARE-PI|MC40287|082144649412|cavinrasevel@gmail.com|-10.446968552249544, 121.91690537228115"/>
    <s v="Sales Force"/>
    <m/>
    <m/>
    <m/>
    <m/>
    <m/>
    <m/>
    <m/>
    <m/>
    <m/>
    <m/>
    <m/>
    <d v="2026-02-10T14:39:55"/>
    <m/>
    <m/>
    <s v="REJECT_FCC"/>
    <s v="X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Order dicancel oleh SYSTEM remark : CANCEL ORDER by System : pelanggan belum melakukan upload dokumen melebihi 3 hari"/>
    <m/>
    <m/>
    <m/>
    <m/>
    <m/>
    <e v="#NUM!"/>
    <e v="#NUM!"/>
    <x v="1"/>
    <x v="22"/>
  </r>
  <r>
    <n v="1301"/>
    <n v="1002620421"/>
    <n v="3"/>
    <x v="0"/>
    <n v="5"/>
    <s v="KUPANG"/>
    <s v="WAIKABUBAK"/>
    <s v="WKB"/>
    <s v="REG"/>
    <s v="AO"/>
    <s v="NEW SALES"/>
    <s v="1P INET"/>
    <s v="Completed (PS)"/>
    <s v="RBS-Regional 3"/>
    <d v="2026-10-02T16:20:39"/>
    <d v="2026-10-03T16:42:34"/>
    <n v="69403298"/>
    <m/>
    <n v="172516597756"/>
    <s v="SMAS KATOLIK SINT PIETER WAIKABUBAK"/>
    <s v="ODP-WKB-FF/24 FF/D03/24.01"/>
    <s v="WO065598536"/>
    <m/>
    <m/>
    <m/>
    <n v="119.38501599999999"/>
    <n v="-9.6343960000000006"/>
    <s v="|MN00122|MYIA-067147041836/POI/Petrus Malo/0822371751777/sintpieter2011@gmail.com"/>
    <s v="MYIB_ASSISTANT"/>
    <m/>
    <m/>
    <m/>
    <m/>
    <m/>
    <m/>
    <m/>
    <m/>
    <s v="Management Janji"/>
    <s v="2026-10-03 15:00:00 | Nama PIC:  bp petrus No HP: 0822371751777 Alt: Tanggal: 3/10/2026 Jam Pasang: Sore Note: Hubungi sebelum ke lokasi, terimakasih.  "/>
    <s v="FCC"/>
    <d v="2026-02-10T16:25:45"/>
    <d v="2026-10-03T15:00:00"/>
    <m/>
    <s v="PS"/>
    <s v="WAIKABUBAK"/>
    <s v="PIJAR"/>
    <n v="20261003"/>
    <s v="Completed"/>
    <s v="HSI Bisnis Bundling Pijar Sekolah Dual Band PSB 70% Promo - 100 Mbps"/>
    <s v="INDIBIZ"/>
    <m/>
    <m/>
    <d v="2026-10-03T15:00:00"/>
    <s v="2026-10-03 15:00:00 | Nama PIC:  bp petrus No HP: 0822371751777 Alt: Tanggal: 3/10/2026 Jam Pasang: Sore Note: Hubungi sebelum ke lokasi, terimakasih.  "/>
    <n v="2026"/>
    <n v="10"/>
    <n v="3"/>
    <d v="2026-10-03T00:00:00"/>
    <n v="-0.625"/>
    <x v="0"/>
    <x v="22"/>
  </r>
  <r>
    <n v="1302"/>
    <n v="1002620730"/>
    <n v="3"/>
    <x v="0"/>
    <n v="5"/>
    <s v="KUPANG"/>
    <s v="WAIKABUBAK"/>
    <s v="WKB"/>
    <s v="REG"/>
    <s v="AO"/>
    <s v="NEW SALES"/>
    <s v="1P INET"/>
    <s v="98 | OSS - CANCEL COMPLETE"/>
    <s v="RBS-Regional 3"/>
    <d v="2026-10-03T08:22:34"/>
    <d v="2026-10-08T11:02:00"/>
    <n v="69403453"/>
    <m/>
    <n v="172516597755"/>
    <s v="SMAS KATOLIK SINT PIETER WAIKABUBAK"/>
    <s v="ODP-WKB-FF/25"/>
    <s v="WO065553153"/>
    <m/>
    <m/>
    <m/>
    <n v="119.385746368753"/>
    <n v="-9.6342574625225499"/>
    <s v="|MN00122|MYIA-070206482262/POI/Petrus Malo/082237175177/sintpieter2011@gmail.com"/>
    <s v="MYIB_ASSISTANT"/>
    <m/>
    <m/>
    <m/>
    <m/>
    <m/>
    <m/>
    <m/>
    <m/>
    <s v="Management Janji"/>
    <s v="2026-10-06 08:00:00 | Nama : BP PETRUS MALO  No Hp : 082237175177 No Alt :  Tgl Pemasangan : 02 Oktober 2026 Interval : SIANG (REQ PELANGGAN) Note : Hubungi pelanggan terlebih dahulu"/>
    <s v="FCC"/>
    <d v="2026-03-10T08:25:18"/>
    <d v="2026-10-06T08:00:00"/>
    <s v="Kendala Pelanggan"/>
    <s v="CANCEL"/>
    <s v="WAIKABUBAK"/>
    <s v="PIJAR"/>
    <m/>
    <s v="Cancel Completed"/>
    <s v="HSI Bisnis Basic Bundling Pijar Sekolah Promo 2026 Dual Band PSB 70% - 100 Mbps"/>
    <s v="INDIBIZ"/>
    <m/>
    <m/>
    <d v="2026-10-06T08:00:00"/>
    <s v="2026-10-06 08:00:00 | Nama : BP PETRUS MALO  No Hp : 082237175177 No Alt :  Tgl Pemasangan : 02 Oktober 2026 Interval : SIANG (REQ PELANGGAN) Note : Hubungi pelanggan terlebih dahulu"/>
    <m/>
    <m/>
    <m/>
    <e v="#NUM!"/>
    <e v="#NUM!"/>
    <x v="1"/>
    <x v="22"/>
  </r>
  <r>
    <n v="1303"/>
    <n v="1002624149"/>
    <n v="3"/>
    <x v="0"/>
    <n v="5"/>
    <s v="KUPANG"/>
    <s v="WAINGAPU"/>
    <s v="WGP"/>
    <s v="REG"/>
    <s v="AO"/>
    <s v="NEW SALES"/>
    <s v="1P INET"/>
    <s v="Completed (PS)"/>
    <s v="RBS-Regional 3"/>
    <d v="2026-10-06T12:19:34"/>
    <d v="2026-10-07T15:31:50"/>
    <n v="69404986"/>
    <m/>
    <n v="172517222773"/>
    <s v="Toko mitra kencana"/>
    <s v="ODP-WGP-FA/16 FA/D02/16.01"/>
    <s v="WO065849361"/>
    <m/>
    <m/>
    <m/>
    <n v="120.2620086"/>
    <n v="-9.6544629000000004"/>
    <s v="|MN00122|MYIA-074613367655/POI/daniel prasetyo/085320059697/prasetyodaniel257@gmail.com"/>
    <s v="MYIB_ASSISTANT"/>
    <m/>
    <m/>
    <m/>
    <m/>
    <m/>
    <m/>
    <m/>
    <m/>
    <s v="Management Janji"/>
    <s v="2026-10-07 15:00:00 | Nama PIC : Daniel No HP : 085320059697 Alt :  Tgl Pemasangan : 07 Oktober 2026 Interval : PAGI / SIANG Note : Hubungi pelanggan terlebih dahulu"/>
    <s v="FCC"/>
    <d v="2026-06-10T12:25:39"/>
    <d v="2026-10-07T15:00:00"/>
    <m/>
    <s v="PS"/>
    <s v="X"/>
    <s v="NO ADDON"/>
    <n v="20261007"/>
    <s v="Completed"/>
    <s v="HSI Bisnis Basic Promo Hari Pelanggan Nasional PSB 70% - 50 Mbps"/>
    <s v="INDIBIZ"/>
    <m/>
    <m/>
    <d v="2026-10-07T15:00:00"/>
    <s v="2026-10-07 15:00:00 | Nama PIC : Daniel No HP : 085320059697 Alt :  Tgl Pemasangan : 07 Oktober 2026 Interval : PAGI / SIANG Note : Hubungi pelanggan terlebih dahulu"/>
    <n v="2026"/>
    <n v="10"/>
    <n v="7"/>
    <d v="2026-10-07T00:00:00"/>
    <n v="-0.625"/>
    <x v="0"/>
    <x v="22"/>
  </r>
  <r>
    <n v="1304"/>
    <n v="1002631191"/>
    <n v="3"/>
    <x v="0"/>
    <n v="5"/>
    <s v="KUPANG"/>
    <s v="WAINGAPU"/>
    <s v="WGP"/>
    <s v="REG"/>
    <s v="AO"/>
    <s v="NEW SALES"/>
    <s v="1P INET"/>
    <s v="Completed (PS)"/>
    <s v="RBS-Regional 3"/>
    <d v="2026-10-10T17:50:35"/>
    <d v="2026-10-14T13:37:03"/>
    <n v="69408048"/>
    <m/>
    <n v="172517222792"/>
    <s v="Apotek 2B Farma"/>
    <s v="ODP-WGP-FEB/41 FEB/D03/41.01"/>
    <s v="WO066175549"/>
    <m/>
    <m/>
    <m/>
    <n v="120.6647093"/>
    <n v="-9.8908865000000006"/>
    <s v="|MN00122|MYIA-058101092235/POI/Rudi Rosa Jutalo/081267196713/rudirosajutalo@gmail.com"/>
    <s v="MYIB_ASSISTANT"/>
    <m/>
    <m/>
    <m/>
    <m/>
    <m/>
    <m/>
    <m/>
    <m/>
    <s v="Management Janji"/>
    <s v="2026-10-11 15:00:00 | Tanggal Pemasangan : 11 Oktober 2026 Jam Pemasangan : 08:00 15:00 Info Tambahan : Hubungi pelanggan dulu sebelum ke lokasi terimakasih"/>
    <s v="FCC"/>
    <d v="2026-10-10T18:10:12"/>
    <d v="2026-10-11T15:00:00"/>
    <m/>
    <s v="PS"/>
    <s v="X"/>
    <s v="NO ADDON"/>
    <n v="20261014"/>
    <s v="Completed"/>
    <s v="HSI Bisnis Promo Hari Pelanggan Nasional PSB 70% - 50 Mbps"/>
    <s v="INDIBIZ"/>
    <m/>
    <m/>
    <d v="2026-10-11T15:00:00"/>
    <s v="2026-10-11 15:00:00 | Tanggal Pemasangan : 11 Oktober 2026 Jam Pemasangan : 08:00 15:00 Info Tambahan : Hubungi pelanggan dulu sebelum ke lokasi terimakasih"/>
    <n v="2026"/>
    <n v="10"/>
    <n v="14"/>
    <d v="2026-10-14T00:00:00"/>
    <n v="2.375"/>
    <x v="2"/>
    <x v="22"/>
  </r>
  <r>
    <n v="1305"/>
    <n v="1002634493"/>
    <n v="3"/>
    <x v="0"/>
    <n v="5"/>
    <s v="KUPANG"/>
    <s v="WAINGAPU"/>
    <s v="WGP"/>
    <s v="REG"/>
    <s v="AO"/>
    <s v="NEW SALES"/>
    <s v="1P INET"/>
    <s v="Completed (PS)"/>
    <s v="RBS-Regional 3"/>
    <d v="2026-10-13T10:38:39"/>
    <d v="2026-10-14T14:44:48"/>
    <n v="69409208"/>
    <m/>
    <n v="172517222807"/>
    <s v="PT SJM SITE PA WAINGAPU"/>
    <s v="ODP-WGP-FR/09 FR/D01/09.01"/>
    <s v="WO066314062"/>
    <m/>
    <m/>
    <m/>
    <n v="120.25572"/>
    <n v="-9.6595390000000005"/>
    <s v="|MN02216|MYIA-029781371666/POI/MOCHAMAD ICHSAN/081990918889/rica.rica02@yahoo.com"/>
    <s v="MYIB_ASSISTANT"/>
    <m/>
    <m/>
    <m/>
    <m/>
    <m/>
    <m/>
    <m/>
    <m/>
    <s v="Management Janji"/>
    <s v="2026-10-14 15:00:00 | Tanggal pemasangan : 14 Oct 2026 Jam pemasangan : 08.00 12.00 Info Tambahan : Hubungi pelanggan dulu sebelum ke lokasi terima kasih. "/>
    <s v="FCC"/>
    <s v="13-10-2026 10:55:12"/>
    <d v="2026-10-14T15:00:00"/>
    <m/>
    <s v="PS"/>
    <s v="X"/>
    <s v="NO ADDON"/>
    <n v="20261014"/>
    <s v="Completed"/>
    <s v="HSI Bisnis PSB 70% - 300 Mbps"/>
    <s v="INDIBIZ"/>
    <m/>
    <m/>
    <d v="2026-10-14T15:00:00"/>
    <s v="2026-10-14 15:00:00 | Tanggal pemasangan : 14 Oct 2026 Jam pemasangan : 08.00 12.00 Info Tambahan : Hubungi pelanggan dulu sebelum ke lokasi terima kasih. "/>
    <n v="2026"/>
    <n v="10"/>
    <n v="14"/>
    <d v="2026-10-14T00:00:00"/>
    <n v="-0.625"/>
    <x v="0"/>
    <x v="22"/>
  </r>
  <r>
    <n v="1306"/>
    <n v="1002637302"/>
    <n v="3"/>
    <x v="5"/>
    <n v="5"/>
    <s v="JEMBER"/>
    <s v="BANYUWANGI"/>
    <s v="BWG"/>
    <s v="REG"/>
    <s v="AO"/>
    <s v="NEW SALES"/>
    <m/>
    <s v="MIE - SEND SURVEY"/>
    <s v="RBS-Regional 2"/>
    <d v="2026-10-14T16:25:48"/>
    <d v="2026-10-15T12:08:06"/>
    <n v="69410317"/>
    <m/>
    <n v="152503269896"/>
    <s v="Outlet 23 Banyuwangi"/>
    <s v="ODP-BWG-FAK/53"/>
    <s v="WO066468965"/>
    <m/>
    <m/>
    <m/>
    <n v="114.37717499999999"/>
    <n v="-8.1890280000000004"/>
    <s v="|MN00515|/Johan Afandy/0877-6830-3949/elisabethjacinta9@gmail.com"/>
    <s v="Sales Profesional"/>
    <m/>
    <m/>
    <m/>
    <m/>
    <m/>
    <m/>
    <m/>
    <m/>
    <s v="Management Janji"/>
    <s v="2026-10-16 11:00:00|Nama PIC:  bu aisyah No HP: 087768303949 Alt: 0895110018700 Tanggal: 16/10/2026 Jam Pasang: Siang Note: Hubungi sebelum ke lokasi, terimakasih.  |40931149|MYDITA"/>
    <s v="FCC"/>
    <s v="14-10-2026 16:39:59"/>
    <d v="2026-10-16T11:00:00"/>
    <m/>
    <s v="SURVEY_NEW_MANJA"/>
    <s v="BANYUWANGI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11:00:00"/>
    <s v="2026-10-16 11:00:00|Nama PIC:  bu aisyah No HP: 087768303949 Alt: 0895110018700 Tanggal: 16/10/2026 Jam Pasang: Siang Note: Hubungi sebelum ke lokasi, terimakasih.  |40931149|MYDITA"/>
    <m/>
    <m/>
    <m/>
    <e v="#NUM!"/>
    <e v="#NUM!"/>
    <x v="1"/>
    <x v="23"/>
  </r>
  <r>
    <n v="1307"/>
    <n v="1002638713"/>
    <n v="3"/>
    <x v="5"/>
    <n v="5"/>
    <s v="JEMBER"/>
    <s v="BANYUWANGI"/>
    <s v="BWG"/>
    <s v="REG"/>
    <s v="AO"/>
    <s v="NEW SALES"/>
    <s v="1P INET"/>
    <s v="MIE - SEND SURVEY"/>
    <s v="RBS-Regional 3"/>
    <d v="2026-10-15T14:28:35"/>
    <d v="2026-10-15T14:30:01"/>
    <n v="69410927"/>
    <m/>
    <n v="152503269901"/>
    <s v="Outlet 23 Banyuwangi"/>
    <s v="ODP-BWG-FW/71 FW/D07/71.01"/>
    <s v="WO066483877"/>
    <m/>
    <m/>
    <m/>
    <n v="114.3822754"/>
    <n v="-8.1778336999999901"/>
    <s v="|MN00515|MYIA-018937800951/POI/Johan Afandy/0895110018700/elisabethjacinta9@gmail.com"/>
    <s v="MYIB_ASSISTANT"/>
    <m/>
    <m/>
    <m/>
    <m/>
    <m/>
    <m/>
    <m/>
    <m/>
    <s v="Management Janji"/>
    <s v="2026-10-16 11:00:00 | Tanggal Pemasangan : 16 Oktober 2026 Jam Pemasangan : 08:00 15:00 Info Tambahan : Hubungi pelanggan dulu sebelum ke lokasi terimakasih"/>
    <s v="FCC"/>
    <s v="15-10-2026 14:40:16"/>
    <d v="2026-10-16T11:00:00"/>
    <m/>
    <s v="SURVEY_NEW_MANJA"/>
    <s v="BANYUWANGI"/>
    <s v="NO ADDON"/>
    <m/>
    <s v="MIE - SEND SURVEY"/>
    <s v="HSI Bisnis Promo Hari Pelanggan Nasional PSB 70% - 100 Mbps"/>
    <s v="INDIBIZ"/>
    <m/>
    <m/>
    <d v="2026-10-16T11:00:00"/>
    <s v="2026-10-16 11:00:00 | Tanggal Pemasangan : 16 Oktober 2026 Jam Pemasangan : 08:00 15:00 Info Tambahan : Hubungi pelanggan dulu sebelum ke lokasi terimakasih"/>
    <m/>
    <m/>
    <m/>
    <e v="#NUM!"/>
    <e v="#NUM!"/>
    <x v="1"/>
    <x v="23"/>
  </r>
  <r>
    <n v="1308"/>
    <n v="1002625846"/>
    <n v="3"/>
    <x v="5"/>
    <n v="5"/>
    <s v="JEMBER"/>
    <s v="BANYUWANGI"/>
    <s v="BCK"/>
    <s v="REG"/>
    <s v="AO"/>
    <s v="NEW SALES"/>
    <s v="1P INET"/>
    <s v="Completed (PS)"/>
    <s v="RBS-Regional 3"/>
    <d v="2026-10-07T11:38:34"/>
    <d v="2026-10-07T14:40:53"/>
    <n v="69405701"/>
    <m/>
    <n v="152524211220"/>
    <s v="BINTANG SAYAP UTAMA"/>
    <s v="ODP-BCK-FC/79 FC/D10/79.01"/>
    <s v="WO065923327"/>
    <m/>
    <m/>
    <m/>
    <n v="114.175707"/>
    <n v="-8.4298634999999997"/>
    <s v="|MC30042|MYIA-099662409940/POI/ADITIYA AKBAR PRAMUDIA/088990004126/aditcoker99@gmail.com"/>
    <s v="MYIB_ASSISTANT"/>
    <m/>
    <m/>
    <m/>
    <m/>
    <m/>
    <m/>
    <m/>
    <m/>
    <s v="Management Janji"/>
    <s v="2026-10-08 08:00:00 | Tanggal pemasangan: 08/10/2026 Jam pemasangan : pagi / siang Info Tambahan : Hubungi pelanggan dulu sebelum ke lokasi. terima kasih "/>
    <s v="FCC"/>
    <d v="2026-07-10T11:40:35"/>
    <d v="2026-10-08T08:00:00"/>
    <m/>
    <s v="PS"/>
    <s v="GENTENG"/>
    <s v="NO ADDON"/>
    <n v="20261007"/>
    <s v="Completed"/>
    <s v="HSI Bisnis Khusus Winback PSB 70% - 100 Mbps"/>
    <s v="INDIBIZ"/>
    <m/>
    <m/>
    <d v="2026-10-08T08:00:00"/>
    <s v="2026-10-08 08:00:00 | Tanggal pemasangan: 08/10/2026 Jam pemasangan : pagi / siang Info Tambahan : Hubungi pelanggan dulu sebelum ke lokasi. terima kasih "/>
    <n v="2026"/>
    <n v="10"/>
    <n v="7"/>
    <d v="2026-10-07T00:00:00"/>
    <n v="-1.3333333333357587"/>
    <x v="0"/>
    <x v="23"/>
  </r>
  <r>
    <n v="1309"/>
    <n v="1002627645"/>
    <n v="3"/>
    <x v="5"/>
    <n v="5"/>
    <s v="JEMBER"/>
    <s v="BANYUWANGI"/>
    <s v="BCK"/>
    <s v="REG"/>
    <s v="AO"/>
    <s v="NEW SALES"/>
    <s v="1P INET"/>
    <s v="Completed (PS)"/>
    <s v="RBS-Regional 3"/>
    <d v="2026-10-08T13:08:58"/>
    <d v="2026-10-09T16:48:11"/>
    <n v="69406463"/>
    <m/>
    <n v="152524211226"/>
    <s v="ramafresh"/>
    <s v="ODP-BCK-FC/78"/>
    <s v="WO066010319"/>
    <m/>
    <m/>
    <m/>
    <n v="114.1751471"/>
    <n v="-8.4276760999999993"/>
    <s v="|MN00915|MYIA-083810013543/POI/firman adimas z/087760085526/romonyarama@gmail.com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3:40:32"/>
    <d v="2026-10-09T11:00:00"/>
    <m/>
    <s v="PS"/>
    <s v="GENTENG"/>
    <s v="NO ADDON"/>
    <n v="20261009"/>
    <s v="Completed"/>
    <s v="HSI Bisnis Promo Hari Pelanggan Nasional PSB 70% - 300 Mbps"/>
    <s v="INDIBIZ"/>
    <m/>
    <m/>
    <d v="2026-10-09T11:00:00"/>
    <s v="2026-10-09 11:00:00 | Jam pemasangan : 12.00 Info Tambahan : Hubungi pelanggan dulu sebelum ke lokasi terimakasih "/>
    <n v="2026"/>
    <n v="10"/>
    <n v="9"/>
    <d v="2026-10-09T00:00:00"/>
    <n v="-0.45833333333575865"/>
    <x v="0"/>
    <x v="23"/>
  </r>
  <r>
    <n v="1310"/>
    <n v="1002631918"/>
    <n v="3"/>
    <x v="5"/>
    <n v="5"/>
    <s v="JEMBER"/>
    <s v="BANYUWANGI"/>
    <s v="BCK"/>
    <s v="REG"/>
    <s v="AO"/>
    <s v="NEW SALES"/>
    <s v="1P INET"/>
    <s v="Completed (PS)"/>
    <s v="RBS-Regional 3"/>
    <d v="2026-10-12T08:22:34"/>
    <d v="2026-10-12T16:31:09"/>
    <n v="69408309"/>
    <m/>
    <n v="152524211400"/>
    <s v="caffee 6 pagi"/>
    <s v="ODP-BCK-FL/12 FL/D03/12.01"/>
    <s v="WO066226227"/>
    <m/>
    <m/>
    <m/>
    <n v="114.215441308915"/>
    <n v="-8.4030583783807309"/>
    <s v="MD|MYDB-20261012270600|DC30004/MC30053|caffee 6 pagi|8217379676"/>
    <s v="MYDIGIBIZPARTNER"/>
    <m/>
    <m/>
    <m/>
    <m/>
    <m/>
    <m/>
    <m/>
    <m/>
    <s v="Management Janji"/>
    <s v="2026-10-13 08:00:00 | Tanggal Pemasangan : 13 Oktober 2026 Jam Pemasangan : 08:00 15:00 Info Tambahan : Hubungi pelanggan dulu sebelum ke lokasi terimakasih"/>
    <s v="FCC"/>
    <d v="2026-12-10T08:25:13"/>
    <d v="2026-10-13T08:00:00"/>
    <m/>
    <s v="PS"/>
    <s v="GENTENG"/>
    <s v="NO ADDON"/>
    <n v="20261012"/>
    <s v="Completed"/>
    <s v="HSI Bisnis Promo Hari Pelanggan Nasional PSB 70% - 200 Mbps"/>
    <s v="INDIBIZ"/>
    <m/>
    <m/>
    <d v="2026-10-13T08:00:00"/>
    <s v="2026-10-13 08:00:00 | Tanggal Pemasangan : 13 Oktober 2026 Jam Pemasangan : 08:00 15:00 Info Tambahan : Hubungi pelanggan dulu sebelum ke lokasi terimakasih"/>
    <n v="2026"/>
    <n v="10"/>
    <n v="12"/>
    <d v="2026-10-12T00:00:00"/>
    <n v="-1.3333333333357587"/>
    <x v="0"/>
    <x v="23"/>
  </r>
  <r>
    <n v="1311"/>
    <n v="1002624398"/>
    <n v="3"/>
    <x v="5"/>
    <n v="5"/>
    <s v="JEMBER"/>
    <s v="BANYUWANGI"/>
    <s v="BCK"/>
    <s v="REG"/>
    <s v="AO"/>
    <s v="NEW SALES"/>
    <s v="1P INET"/>
    <s v="98 | OSS - CANCEL COMPLETE"/>
    <s v="RBS-Regional 3"/>
    <d v="2026-10-06T13:47:40"/>
    <d v="2026-10-13T12:31:58"/>
    <n v="69405078"/>
    <m/>
    <n v="152524211051"/>
    <s v="DIGITAL PRINTING WRINGIN AGUNG"/>
    <s v="ODP-BCK-FC/79 FC/D10/79.01"/>
    <s v="WO065859130"/>
    <m/>
    <m/>
    <m/>
    <n v="114.176154993474"/>
    <n v="-8.4304671780619493"/>
    <s v="MD|MYDB-20261006270353|DC30004/MC30042|DIGITAL PRINTING WRINGIN AGUNG|088990004126"/>
    <s v="MYDIGIBIZPARTNER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4:25:39"/>
    <d v="2026-10-07T11:00:00"/>
    <s v="Kendala Pelanggan"/>
    <s v="CANCEL"/>
    <s v="GENTENG"/>
    <s v="NETMONK"/>
    <m/>
    <s v="Cancel Completed"/>
    <s v="HSI Bisnis Bundling Netmonk Dual Band PSB 70% Promo - 100 Mbps"/>
    <s v="INDIBIZ"/>
    <m/>
    <m/>
    <d v="2026-10-07T11:00:00"/>
    <s v="2026-10-07 11:00:00 | Tanggal pemasangan : 07 OKTOBER 2026 Jam pemasangan : pagi/siang Info Tambahan : Hubungi pelanggan dulu sebelum ke lokasi terima kasih"/>
    <m/>
    <m/>
    <m/>
    <e v="#NUM!"/>
    <e v="#NUM!"/>
    <x v="1"/>
    <x v="23"/>
  </r>
  <r>
    <n v="1312"/>
    <n v="1002627649"/>
    <n v="3"/>
    <x v="5"/>
    <n v="5"/>
    <s v="JEMBER"/>
    <s v="BANYUWANGI"/>
    <s v="BCK"/>
    <s v="REG"/>
    <s v="AO"/>
    <s v="NEW SALES"/>
    <s v="1P INET"/>
    <s v="98 | OSS - CANCEL COMPLETE"/>
    <s v="RBS-Regional 3"/>
    <d v="2026-10-08T13:10:25"/>
    <d v="2026-10-13T12:24:42"/>
    <n v="69406463"/>
    <m/>
    <n v="152524211226"/>
    <s v="ramafresh"/>
    <s v="ODP-BCK-FC/78"/>
    <s v="WO066010319"/>
    <m/>
    <m/>
    <m/>
    <n v="114.1751471"/>
    <n v="-8.4276760999999993"/>
    <s v="|MN00915|MYIA-083810013543/POI/firman adimas z/087760085526/romonyarama@gmail.com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3:40:32"/>
    <d v="2026-10-09T11:00:00"/>
    <m/>
    <s v="CANCEL"/>
    <s v="GENTENG"/>
    <s v="NO ADDON"/>
    <m/>
    <s v="Cancel Completed"/>
    <s v="HSI Bisnis Promo Hari Pelanggan Nasional PSB 70% - 300 Mbps"/>
    <s v="INDIBIZ"/>
    <m/>
    <m/>
    <d v="2026-10-09T11:00:00"/>
    <s v="2026-10-09 11:00:00 | Jam pemasangan : 12.00 Info Tambahan : Hubungi pelanggan dulu sebelum ke lokasi terimakasih "/>
    <m/>
    <m/>
    <m/>
    <e v="#NUM!"/>
    <e v="#NUM!"/>
    <x v="1"/>
    <x v="23"/>
  </r>
  <r>
    <n v="1313"/>
    <n v="1002627653"/>
    <n v="3"/>
    <x v="5"/>
    <n v="5"/>
    <s v="JEMBER"/>
    <s v="BANYUWANGI"/>
    <s v="BCK"/>
    <s v="REG"/>
    <s v="AO"/>
    <s v="NEW SALES"/>
    <s v="1P INET"/>
    <s v="98 | OSS - CANCEL COMPLETE"/>
    <s v="RBS-Regional 3"/>
    <d v="2026-10-08T13:11:36"/>
    <d v="2026-10-13T12:24:52"/>
    <n v="69406463"/>
    <m/>
    <n v="152524211226"/>
    <s v="ramafresh"/>
    <s v="ODP-BCK-FC/78"/>
    <s v="WO066010319"/>
    <m/>
    <m/>
    <m/>
    <n v="114.1751471"/>
    <n v="-8.4276760999999993"/>
    <s v="|MN00915|MYIA-083810013543/POI/firman adimas z/087760085526/romonyarama@gmail.com"/>
    <s v="MYIB_ASSISTANT"/>
    <m/>
    <m/>
    <m/>
    <m/>
    <m/>
    <m/>
    <m/>
    <m/>
    <s v="Management Janji"/>
    <s v="2026-10-09 11:00:00 | Jam pemasangan : 12.00 Info Tambahan : Hubungi pelanggan dulu sebelum ke lokasi terimakasih "/>
    <s v="FCC"/>
    <d v="2026-08-10T13:40:32"/>
    <d v="2026-10-09T11:00:00"/>
    <m/>
    <s v="CANCEL"/>
    <s v="GENTENG"/>
    <s v="NO ADDON"/>
    <m/>
    <s v="Cancel Completed"/>
    <s v="HSI Bisnis Promo Hari Pelanggan Nasional PSB 70% - 300 Mbps"/>
    <s v="INDIBIZ"/>
    <m/>
    <m/>
    <d v="2026-10-09T11:00:00"/>
    <s v="2026-10-09 11:00:00 | Jam pemasangan : 12.00 Info Tambahan : Hubungi pelanggan dulu sebelum ke lokasi terimakasih "/>
    <m/>
    <m/>
    <m/>
    <e v="#NUM!"/>
    <e v="#NUM!"/>
    <x v="1"/>
    <x v="23"/>
  </r>
  <r>
    <n v="1314"/>
    <n v="1002630702"/>
    <n v="3"/>
    <x v="5"/>
    <n v="5"/>
    <s v="JEMBER"/>
    <s v="BANYUWANGI"/>
    <s v="GEN"/>
    <s v="REG"/>
    <s v="AO"/>
    <s v="NEW SALES"/>
    <s v="1P INET"/>
    <s v="Completed (PS)"/>
    <s v="RBS-Regional 3"/>
    <d v="2026-10-10T10:17:35"/>
    <d v="2026-10-10T20:38:03"/>
    <n v="69407787"/>
    <m/>
    <n v="152519204366"/>
    <s v="toko ilyas"/>
    <s v="ODP-GEN-FF/72 FF/D03/72.01"/>
    <s v="WO066139609"/>
    <m/>
    <m/>
    <m/>
    <n v="114.162902869284"/>
    <n v="-8.3681866379614593"/>
    <s v="MD|MYDB-20261009270540|DC30008/MC30031|toko ilyas|083173384215"/>
    <s v="MYDIGIBIZPARTNER"/>
    <m/>
    <m/>
    <m/>
    <m/>
    <m/>
    <m/>
    <m/>
    <m/>
    <s v="Management Janji"/>
    <s v="2026-10-11 08:00:00 | Jam Pemasangan : 08:00 - 12.00 Tanggal Pemasangan : MINGGU 11 OKTOBER 2026 Info Tambahan : Hubungi pelanggan sebelum datang ke lokasi"/>
    <s v="FCC"/>
    <d v="2026-10-10T10:25:09"/>
    <d v="2026-10-11T08:00:00"/>
    <m/>
    <s v="PS"/>
    <s v="GENTENG"/>
    <s v="NO ADDON"/>
    <n v="20261010"/>
    <s v="Completed"/>
    <s v="HSI Bisnis Promo Hari Pelanggan Nasional PSB 70% - 50 Mbps"/>
    <s v="INDIBIZ"/>
    <m/>
    <m/>
    <d v="2026-10-11T08:00:00"/>
    <s v="2026-10-11 08:00:00 | Jam Pemasangan : 08:00 - 12.00 Tanggal Pemasangan : MINGGU 11 OKTOBER 2026 Info Tambahan : Hubungi pelanggan sebelum datang ke lokasi"/>
    <n v="2026"/>
    <n v="10"/>
    <n v="10"/>
    <d v="2026-10-10T00:00:00"/>
    <n v="-1.3333333333357587"/>
    <x v="0"/>
    <x v="23"/>
  </r>
  <r>
    <n v="1315"/>
    <n v="1002624219"/>
    <n v="3"/>
    <x v="5"/>
    <n v="5"/>
    <s v="JEMBER"/>
    <s v="BANYUWANGI"/>
    <s v="GLM"/>
    <s v="REG"/>
    <s v="AO"/>
    <s v="NEW SALES"/>
    <s v="1P INET"/>
    <s v="Completed (PS)"/>
    <s v="RBS-Regional 3"/>
    <d v="2026-10-06T12:58:35"/>
    <d v="2026-10-06T18:57:50"/>
    <n v="69404978"/>
    <m/>
    <n v="152523202056"/>
    <s v="cafee gerbang"/>
    <s v="ODP-GLM-FF/30 FF/D01/30.01"/>
    <s v="WO065853462"/>
    <m/>
    <m/>
    <m/>
    <n v="114.112551435828"/>
    <n v="-8.2821713072810308"/>
    <s v="MD|MYDB-20261006270341|DC30004/MC30053|cafee gerbang|085280416214"/>
    <s v="MYDIGIBIZPARTNER"/>
    <m/>
    <m/>
    <m/>
    <m/>
    <m/>
    <m/>
    <m/>
    <m/>
    <s v="Management Janji"/>
    <s v="2026-10-07 11:00:00 | Tanggal pemasangan : 07 OKTOBER 2026 Jam pemasangan : pagi/siang Info Tambahan : Hubungi pelanggan dulu sebelum ke lokasi terima kasih"/>
    <s v="FCC"/>
    <d v="2026-06-10T13:25:20"/>
    <d v="2026-10-07T11:00:00"/>
    <m/>
    <s v="PS"/>
    <s v="GENTENG"/>
    <s v="NO ADDON"/>
    <n v="20261006"/>
    <s v="Completed"/>
    <s v="HSI Bisnis Promo Hari Pelanggan Nasional PSB 70% - 100 Mbps"/>
    <s v="INDIBIZ"/>
    <m/>
    <m/>
    <d v="2026-10-07T11:00:00"/>
    <s v="2026-10-07 11:00:00 | Tanggal pemasangan : 07 OKTOBER 2026 Jam pemasangan : pagi/siang Info Tambahan : Hubungi pelanggan dulu sebelum ke lokasi terima kasih"/>
    <n v="2026"/>
    <n v="10"/>
    <n v="6"/>
    <d v="2026-10-06T00:00:00"/>
    <n v="-1.4583333333357587"/>
    <x v="0"/>
    <x v="23"/>
  </r>
  <r>
    <n v="1316"/>
    <n v="1002621356"/>
    <n v="3"/>
    <x v="5"/>
    <n v="5"/>
    <s v="JEMBER"/>
    <s v="BANYUWANGI"/>
    <s v="KBR"/>
    <s v="REG"/>
    <s v="AO"/>
    <s v="NEW SALES"/>
    <s v="1P INET"/>
    <s v="Completed (PS)"/>
    <s v="RBS-Regional 3"/>
    <d v="2026-10-04T12:26:38"/>
    <d v="2026-10-06T13:36:51"/>
    <n v="69403861"/>
    <m/>
    <n v="152520202480"/>
    <s v="PKBM SENTOSA"/>
    <s v="ODP-KBR-FC/29 FC/D01/29.01"/>
    <s v="WO065701658"/>
    <m/>
    <m/>
    <m/>
    <n v="113.982499502599"/>
    <n v="-8.29811331704847"/>
    <s v="MD|MYDB-20261004270254|DC30004/MC30050|PKBM SENTOSA|085230787979"/>
    <s v="MYDIGIBIZPARTNER"/>
    <m/>
    <m/>
    <m/>
    <m/>
    <m/>
    <m/>
    <m/>
    <m/>
    <s v="Management Janji"/>
    <s v="2026-10-05 11:00:00 | No HP : 085230787979 No Alt : - M Janji : 05 Oktober 2026 Jam Pasang : Pagi / Siang Note : hubungi pelanggan jika ingin kelokasi "/>
    <s v="FCC"/>
    <d v="2026-04-10T12:40:34"/>
    <d v="2026-10-05T11:00:00"/>
    <m/>
    <s v="PS"/>
    <s v="GENTENG"/>
    <s v="NO ADDON"/>
    <n v="20261006"/>
    <s v="Completed"/>
    <s v="HSI Bisnis Promo Hari Pelanggan Nasional PSB 70% - 100 Mbps"/>
    <s v="INDIBIZ"/>
    <m/>
    <m/>
    <d v="2026-10-05T11:00:00"/>
    <s v="2026-10-05 11:00:00 | No HP : 085230787979 No Alt : - M Janji : 05 Oktober 2026 Jam Pasang : Pagi / Siang Note : hubungi pelanggan jika ingin kelokasi "/>
    <n v="2026"/>
    <n v="10"/>
    <n v="6"/>
    <d v="2026-10-06T00:00:00"/>
    <n v="0.54166666666424135"/>
    <x v="0"/>
    <x v="23"/>
  </r>
  <r>
    <n v="1317"/>
    <n v="1002632780"/>
    <n v="3"/>
    <x v="5"/>
    <n v="5"/>
    <s v="JEMBER"/>
    <s v="BANYUWANGI"/>
    <s v="KBR"/>
    <s v="REG"/>
    <s v="AO"/>
    <s v="NEW SALES"/>
    <s v="1P INET"/>
    <s v="Completed (PS)"/>
    <s v="RBS-Regional 3"/>
    <d v="2026-10-12T12:28:39"/>
    <d v="2026-10-13T13:18:39"/>
    <n v="69408587"/>
    <m/>
    <n v="152520202611"/>
    <s v="MTSN 11 BANYUWANGI"/>
    <s v="ODP-KBR-FB/16 FB/D02/16.01"/>
    <s v="WO066250519"/>
    <m/>
    <m/>
    <m/>
    <n v="113.9877656"/>
    <n v="-8.2892375000000005"/>
    <s v="MD|MYDB-20261012270611|DN00001/MN01010|MTSN 11 BANYUWANGI|082334666388"/>
    <s v="MYDIGIBIZPARTNER"/>
    <m/>
    <m/>
    <m/>
    <m/>
    <m/>
    <m/>
    <m/>
    <m/>
    <s v="Management Janji"/>
    <s v="2026-10-13 11:00:00 | Tanggal pemasangan: 13/10//2026 Jam pemasangan : pagi/siang Info Tambahan : Hubungi pelanggan dulu sebelum ke lokasi. terima kasih"/>
    <s v="FCC"/>
    <d v="2026-12-10T12:55:28"/>
    <d v="2026-10-13T11:00:00"/>
    <m/>
    <s v="PS"/>
    <s v="GENTENG"/>
    <s v="NETMONK"/>
    <n v="20261013"/>
    <s v="Completed"/>
    <s v="HSI Bisnis Bundling Netmonk Promo 2026 PSB 70% - 200 Mbps"/>
    <s v="INDIBIZ"/>
    <m/>
    <m/>
    <d v="2026-10-13T11:00:00"/>
    <s v="2026-10-13 11:00:00 | Tanggal pemasangan: 13/10//2026 Jam pemasangan : pagi/siang Info Tambahan : Hubungi pelanggan dulu sebelum ke lokasi. terima kasih"/>
    <n v="2026"/>
    <n v="10"/>
    <n v="13"/>
    <d v="2026-10-13T00:00:00"/>
    <n v="-0.45833333333575865"/>
    <x v="0"/>
    <x v="23"/>
  </r>
  <r>
    <n v="1318"/>
    <n v="1002635967"/>
    <n v="3"/>
    <x v="5"/>
    <n v="5"/>
    <s v="JEMBER"/>
    <s v="BANYUWANGI"/>
    <s v="KBR"/>
    <s v="REG"/>
    <s v="AO"/>
    <s v="NEW SALES"/>
    <s v="1P INET"/>
    <s v="Completed (PS)"/>
    <s v="RBS-Regional 3"/>
    <d v="2026-10-14T08:08:41"/>
    <d v="2026-10-14T19:54:55"/>
    <n v="69409786"/>
    <m/>
    <n v="152520202613"/>
    <s v="GARUS SUMBER BERINGIN"/>
    <s v="ODP-KBR-FD/28 FD/D04/28.01"/>
    <s v="WO066373814"/>
    <m/>
    <m/>
    <m/>
    <n v="113.95618133246801"/>
    <n v="-8.27663420163144"/>
    <s v="MD|MYDB-20261014270712|DC30004/MC30050|GARUS SUMBER BERINGIN|08139332905"/>
    <s v="MYDIGIBIZPARTNER"/>
    <m/>
    <m/>
    <m/>
    <m/>
    <m/>
    <m/>
    <m/>
    <m/>
    <s v="Management Janji"/>
    <s v="2026-10-15 08:00:00 | Nama PIC : bapak bahrudin No HP : 08139332905 Alt :  M Janji : (KAMIS/15/OKTOBER/2026) jam Pasang : 09:00 Note : hubungi pelanggan jika ingin kelokasi"/>
    <s v="FCC"/>
    <s v="14-10-2026 08:09:55"/>
    <d v="2026-10-15T08:00:00"/>
    <m/>
    <s v="PS"/>
    <s v="GENTENG"/>
    <s v="NETMONK"/>
    <n v="20261014"/>
    <s v="Completed"/>
    <s v="HSI Bisnis Bundling Netmonk Promo 2026 PSB 70% - 300 Mbps"/>
    <s v="INDIBIZ"/>
    <m/>
    <m/>
    <d v="2026-10-15T08:00:00"/>
    <s v="2026-10-15 08:00:00 | Nama PIC : bapak bahrudin No HP : 08139332905 Alt :  M Janji : (KAMIS/15/OKTOBER/2026) jam Pasang : 09:00 Note : hubungi pelanggan jika ingin kelokasi"/>
    <n v="2026"/>
    <n v="10"/>
    <n v="14"/>
    <d v="2026-10-14T00:00:00"/>
    <n v="-1.3333333333357587"/>
    <x v="0"/>
    <x v="23"/>
  </r>
  <r>
    <n v="1319"/>
    <n v="1002636784"/>
    <n v="3"/>
    <x v="5"/>
    <n v="5"/>
    <s v="JEMBER"/>
    <s v="BANYUWANGI"/>
    <s v="MCR"/>
    <s v="REG"/>
    <s v="AO"/>
    <s v="NEW SALES"/>
    <s v="1P INET"/>
    <s v="Completed (PS)"/>
    <s v="RBS-Regional 3"/>
    <d v="2026-10-14T13:25:41"/>
    <d v="2026-10-14T17:54:32"/>
    <n v="69410148"/>
    <m/>
    <n v="152522206075"/>
    <s v="SATRIA CELL SUKOSARI"/>
    <s v="ODP-MCR-FG/12 FG/D02/12.01"/>
    <s v="WO066404605"/>
    <m/>
    <m/>
    <m/>
    <n v="114.3194855"/>
    <n v="-8.42312879999999"/>
    <s v="|MC30042|MYIA-086054821785/POI/INDAH RATNASARI /082321085265/arseniobariemahardika@gmail.com"/>
    <s v="MYIB_ASSISTANT"/>
    <m/>
    <m/>
    <m/>
    <m/>
    <m/>
    <m/>
    <m/>
    <m/>
    <s v="Management Janji"/>
    <s v="2026-10-15 11:00:00 | Jam Pemasangan : 08:00 - 12.00 Tanggal Pemasangan : KAMIS 15 OKTOBER 2026 Info Tambahan : Hubungi pelanggan sebelum datang ke lokasi"/>
    <s v="FCC"/>
    <s v="14-10-2026 13:39:48"/>
    <d v="2026-10-15T11:00:00"/>
    <m/>
    <s v="PS"/>
    <s v="BANYUWANGI"/>
    <s v="NO ADDON"/>
    <n v="20261014"/>
    <s v="Completed"/>
    <s v="HSI Bisnis Khusus Winback PSB 70% - 300 Mbps"/>
    <s v="INDIBIZ"/>
    <m/>
    <m/>
    <d v="2026-10-15T11:00:00"/>
    <s v="2026-10-15 11:00:00 | Jam Pemasangan : 08:00 - 12.00 Tanggal Pemasangan : KAMIS 15 OKTOBER 2026 Info Tambahan : Hubungi pelanggan sebelum datang ke lokasi"/>
    <n v="2026"/>
    <n v="10"/>
    <n v="14"/>
    <d v="2026-10-14T00:00:00"/>
    <n v="-1.4583333333357587"/>
    <x v="0"/>
    <x v="23"/>
  </r>
  <r>
    <n v="1320"/>
    <n v="1002638444"/>
    <n v="3"/>
    <x v="5"/>
    <n v="5"/>
    <s v="JEMBER"/>
    <s v="BANYUWANGI"/>
    <s v="MCR"/>
    <s v="REG"/>
    <s v="AO"/>
    <s v="NEW SALES"/>
    <s v="1P INET"/>
    <s v="Completed (PS)"/>
    <s v="RBS-Regional 3"/>
    <d v="2026-10-15T13:20:40"/>
    <d v="2026-10-15T17:04:55"/>
    <n v="69410808"/>
    <m/>
    <n v="152522206242"/>
    <s v="SATRIA CELL SUKOSARI"/>
    <s v="ODP-MCR-FG/12 FG/D02/12.01"/>
    <s v="WO066476319"/>
    <m/>
    <m/>
    <m/>
    <n v="114.3194855"/>
    <n v="-8.42312879999999"/>
    <s v="|MC30042|MYIA-056003649936/POI/INDAH RATNASARI /081214725403/arseniobariemahardika@gmail.com"/>
    <s v="MYIB_ASSISTANT"/>
    <m/>
    <m/>
    <m/>
    <m/>
    <m/>
    <m/>
    <m/>
    <m/>
    <s v="Management Janji"/>
    <s v="2026-10-16 11:00:00 | Tanggal Pemasangan : 16 Oktober 2026 Jam Pemasangan : 08:00 15:00 Info Tambahan : Hubungi pelanggan dulu sebelum ke lokasi terimakasih"/>
    <s v="FCC"/>
    <s v="15-10-2026 13:25:34"/>
    <d v="2026-10-16T11:00:00"/>
    <m/>
    <s v="PS"/>
    <s v="BANYUWANGI"/>
    <s v="NO ADDON"/>
    <n v="20261015"/>
    <s v="Completed"/>
    <s v="HSI Bisnis Khusus Winback PSB 70% - 300 Mbps"/>
    <s v="INDIBIZ"/>
    <m/>
    <m/>
    <d v="2026-10-16T11:00:00"/>
    <s v="2026-10-16 11:00:00 | Tanggal Pemasangan : 16 Oktober 2026 Jam Pemasangan : 08:00 15:00 Info Tambahan : Hubungi pelanggan dulu sebelum ke lokasi terimakasih"/>
    <n v="2026"/>
    <n v="10"/>
    <n v="15"/>
    <d v="2026-10-15T00:00:00"/>
    <n v="-1.4583333333357587"/>
    <x v="0"/>
    <x v="23"/>
  </r>
  <r>
    <n v="1321"/>
    <n v="1002618758"/>
    <n v="3"/>
    <x v="5"/>
    <n v="5"/>
    <s v="JEMBER"/>
    <s v="BANYUWANGI"/>
    <s v="PSG"/>
    <s v="REG"/>
    <s v="AO"/>
    <s v="NEW SALES"/>
    <s v="1P INET"/>
    <s v="Completed (PS)"/>
    <s v="RBS-Regional 3"/>
    <d v="2026-10-01T17:49:34"/>
    <d v="2026-10-02T11:31:46"/>
    <n v="69402657"/>
    <m/>
    <n v="152521203623"/>
    <s v="toko kembar kesilir"/>
    <s v="ODP-PSG-FA/36 FA/D01/36.01"/>
    <s v="WO065523367"/>
    <m/>
    <m/>
    <m/>
    <n v="114.048638418316"/>
    <n v="-8.5835215538648306"/>
    <s v="MD|MYDB-20261001270112|DC30004/MC30053|toko kembar kesilir|082139299633"/>
    <s v="MYDIGIBIZPARTNER"/>
    <m/>
    <m/>
    <m/>
    <m/>
    <m/>
    <m/>
    <m/>
    <m/>
    <s v="Management Janji"/>
    <s v="2026-10-02 15:00:00 | Nama Pic : IBU SITI No Hp Pic : 082139299633 Jam Pemasangan : 08:00 - 12.00 Tanggal Pemasangan : JUMAT 2 OKTOBER 2026 Info Tambahan : Hubungi pelanggan sebelum datang ke lokasi"/>
    <s v="FCC"/>
    <d v="2026-01-10T17:55:32"/>
    <d v="2026-10-02T15:00:00"/>
    <m/>
    <s v="PS"/>
    <s v="GENTENG"/>
    <s v="NO ADDON"/>
    <n v="20261002"/>
    <s v="Completed"/>
    <s v="HSI Bisnis Promo Hari Pelanggan Nasional PSB 70% - 100 Mbps"/>
    <s v="INDIBIZ"/>
    <m/>
    <m/>
    <d v="2026-10-02T15:00:00"/>
    <s v="2026-10-02 15:00:00 | Nama Pic : IBU SITI No Hp Pic : 082139299633 Jam Pemasangan : 08:00 - 12.00 Tanggal Pemasangan : JUMAT 2 OKTOBER 2026 Info Tambahan : Hubungi pelanggan sebelum datang ke lokasi"/>
    <n v="2026"/>
    <n v="10"/>
    <n v="2"/>
    <d v="2026-10-02T00:00:00"/>
    <n v="-0.625"/>
    <x v="0"/>
    <x v="23"/>
  </r>
  <r>
    <n v="1322"/>
    <n v="1002632380"/>
    <n v="3"/>
    <x v="5"/>
    <n v="5"/>
    <s v="JEMBER"/>
    <s v="BANYUWANGI"/>
    <s v="RGJ"/>
    <s v="REG"/>
    <s v="AO"/>
    <s v="NEW SALES"/>
    <m/>
    <s v="Completed (PS)"/>
    <s v="RBS-Regional 3"/>
    <d v="2026-10-12T10:32:08"/>
    <d v="2026-10-13T19:14:34"/>
    <n v="69408444"/>
    <m/>
    <n v="152516207627"/>
    <s v="PT KENCANA MAJU BERSAMA"/>
    <s v="ODP-RGJ-FD/54"/>
    <s v="WO066246676"/>
    <m/>
    <m/>
    <m/>
    <n v="114.287961493243"/>
    <n v="-8.3388580549257707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10-13 08:00:00|Nama PIC : IBU HERMIN No HP : 085648550065 Alt :  M Janji : (SELASA/13/OKTOBER/2026) jam Pasang : 09:00 Note : hubungi pelanggan jika ingin kelokasi|40961371|MYDITA"/>
    <s v="FCC"/>
    <d v="2026-12-10T10:55:25"/>
    <d v="2026-10-13T08:00:00"/>
    <m/>
    <s v="PS"/>
    <s v="BANYUWANGI"/>
    <s v="NO ADDON"/>
    <n v="20261013"/>
    <s v="Completed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10-13T08:00:00"/>
    <s v="2026-10-13 08:00:00|Nama PIC : IBU HERMIN No HP : 085648550065 Alt :  M Janji : (SELASA/13/OKTOBER/2026) jam Pasang : 09:00 Note : hubungi pelanggan jika ingin kelokasi|40961371|MYDITA"/>
    <n v="2026"/>
    <n v="10"/>
    <n v="13"/>
    <d v="2026-10-13T00:00:00"/>
    <n v="-0.33333333333575865"/>
    <x v="0"/>
    <x v="23"/>
  </r>
  <r>
    <n v="1323"/>
    <n v="1002622458"/>
    <n v="3"/>
    <x v="5"/>
    <n v="5"/>
    <s v="JEMBER"/>
    <s v="BANYUWANGI"/>
    <s v="WSO"/>
    <s v="REG"/>
    <s v="AO"/>
    <s v="NEW SALES"/>
    <m/>
    <s v="Completed (PS)"/>
    <s v="RBS-Regional 3"/>
    <d v="2026-10-05T13:37:19"/>
    <d v="2026-10-07T09:19:49"/>
    <n v="69404365"/>
    <m/>
    <n v="152518202041"/>
    <s v="BMT UGT CABANG WONGSOREJO"/>
    <s v="ODP-WSO-FD/16"/>
    <s v="WO065788677"/>
    <m/>
    <m/>
    <m/>
    <n v="114.40366419999999"/>
    <n v="-7.9987057999999998"/>
    <s v="AMRBS/403164/DIMAS ARFIANSYAH /R3/JATIM TIMUR/WINBACK 2.0 HSI B2B (1:1) 50MBPS 355RB PSB DISC 70%/AGUS WIDAYAT 0/Bmtugtnusantaracabwongsorejo@gmail.com"/>
    <s v="Amex"/>
    <m/>
    <m/>
    <m/>
    <m/>
    <m/>
    <m/>
    <m/>
    <m/>
    <s v="Management Janji"/>
    <s v="2026-10-06 15:00:00|No HP : 085331061615 No Alt : - M Janji : 09 Oktober 2026 Jam Pasang : Pagi / Siang Note : hubungi pelanggan jika ingin kelokasi |40000802|MYDITA"/>
    <s v="FCC"/>
    <d v="2026-05-10T13:40:15"/>
    <d v="2026-10-06T15:00:00"/>
    <m/>
    <s v="PS"/>
    <s v="BANYUWANGI"/>
    <s v="NO ADDON"/>
    <n v="202610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6T15:00:00"/>
    <s v="2026-10-06 15:00:00|No HP : 085331061615 No Alt : - M Janji : 09 Oktober 2026 Jam Pasang : Pagi / Siang Note : hubungi pelanggan jika ingin kelokasi |40000802|MYDITA"/>
    <n v="2026"/>
    <n v="10"/>
    <n v="7"/>
    <d v="2026-10-07T00:00:00"/>
    <n v="0.375"/>
    <x v="0"/>
    <x v="23"/>
  </r>
  <r>
    <n v="1324"/>
    <n v="1002620410"/>
    <n v="3"/>
    <x v="5"/>
    <n v="5"/>
    <s v="JEMBER"/>
    <s v="BONDOWOSO"/>
    <s v="BOW"/>
    <s v="REG"/>
    <s v="AO"/>
    <s v="NEW SALES"/>
    <s v="1P INET"/>
    <s v="Completed (PS)"/>
    <s v="RBS-Regional 3"/>
    <d v="2026-10-02T16:13:35"/>
    <d v="2026-10-03T13:57:38"/>
    <n v="69403306"/>
    <m/>
    <n v="152507223987"/>
    <s v="UPTD SPF SDN KALITAPEN 1 u Ruang LAB"/>
    <s v="ODP-BOW-FE/15 FE/D01/15.01"/>
    <s v="WO065597530"/>
    <m/>
    <m/>
    <m/>
    <n v="113.9235102"/>
    <n v="-7.8683870000000002"/>
    <s v="|MN00239|MYIA-024451362975/POI/bu Maria Nur Hasanah/082330523165/sdnkalitapen1@gmail.com"/>
    <s v="MYIB_ASSISTANT"/>
    <m/>
    <m/>
    <m/>
    <m/>
    <m/>
    <m/>
    <m/>
    <m/>
    <s v="Management Janji"/>
    <s v="2026-10-03 15:00:00 | Tanggal pemasangan: 03/10/2026 Jam pemasangan : pagi / siang Info Tambahan : Hubungi pelanggan dulu sebelum ke lokasi. terima kasih"/>
    <s v="FCC"/>
    <d v="2026-02-10T16:25:45"/>
    <d v="2026-10-03T15:00:00"/>
    <m/>
    <s v="PS"/>
    <s v="BONDOWOSO"/>
    <s v="NO ADDON"/>
    <n v="20261003"/>
    <s v="Completed"/>
    <s v="HSI Bisnis Basic Promo Hari Pelanggan Nasional PSB 70% - 75 Mbps"/>
    <s v="INDIBIZ"/>
    <m/>
    <m/>
    <d v="2026-10-03T15:00:00"/>
    <s v="2026-10-03 15:00:00 | Tanggal pemasangan: 03/10/2026 Jam pemasangan : pagi / siang Info Tambahan : Hubungi pelanggan dulu sebelum ke lokasi. terima kasih"/>
    <n v="2026"/>
    <n v="10"/>
    <n v="3"/>
    <d v="2026-10-03T00:00:00"/>
    <n v="-0.625"/>
    <x v="0"/>
    <x v="24"/>
  </r>
  <r>
    <n v="1325"/>
    <n v="1002621925"/>
    <n v="3"/>
    <x v="5"/>
    <n v="5"/>
    <s v="JEMBER"/>
    <s v="BONDOWOSO"/>
    <s v="BOW"/>
    <s v="REG"/>
    <s v="AO"/>
    <s v="NEW SALES"/>
    <s v="1P INET"/>
    <s v="Completed (PS)"/>
    <s v="RBS-Regional 3"/>
    <d v="2026-10-05T10:22:36"/>
    <d v="2026-10-05T20:57:08"/>
    <n v="69404138"/>
    <m/>
    <n v="152507224000"/>
    <s v="RUMAH KOST BU SITI"/>
    <s v="ODP-BOW-FA/14 FA/D04/04.14"/>
    <s v="WO065747638"/>
    <m/>
    <m/>
    <m/>
    <n v="113.810461238548"/>
    <n v="-7.9427268156077897"/>
    <s v="|MN02331|MYIA-055371063228/POI/SITI ROFI&amp; 39;AH/087841084900/sitiropiah0866@gmail.com"/>
    <s v="MYIB_ASSISTANT"/>
    <m/>
    <m/>
    <m/>
    <m/>
    <m/>
    <m/>
    <m/>
    <m/>
    <s v="Management Janji"/>
    <s v="2026-10-06 08:00:00 | Nama PIC : Ibu Siti No HP : 087841084900 Alt : - M Janji : 06 Okt 2026 Jam Pasang : Pagi / Siang Note : hubungi pelanggan jika ingin kelokasi "/>
    <s v="FCC"/>
    <d v="2026-05-10T10:40:08"/>
    <d v="2026-10-06T08:00:00"/>
    <m/>
    <s v="PS"/>
    <s v="BONDOWOSO"/>
    <s v="NETMONK"/>
    <n v="20261005"/>
    <s v="Completed"/>
    <s v="HSI Bisnis Bundling Netmonk Dual Band Promo H2 2026 PSB 70% - 100 Mbps"/>
    <s v="INDIBIZ"/>
    <m/>
    <m/>
    <d v="2026-10-06T08:00:00"/>
    <s v="2026-10-06 08:00:00 | Nama PIC : Ibu Siti No HP : 087841084900 Alt : - M Janji : 06 Okt 2026 Jam Pasang : Pagi / Siang Note : hubungi pelanggan jika ingin kelokasi "/>
    <n v="2026"/>
    <n v="10"/>
    <n v="5"/>
    <d v="2026-10-05T00:00:00"/>
    <n v="-1.3333333333357587"/>
    <x v="0"/>
    <x v="24"/>
  </r>
  <r>
    <n v="1326"/>
    <n v="1002625471"/>
    <n v="3"/>
    <x v="5"/>
    <n v="5"/>
    <s v="JEMBER"/>
    <s v="BONDOWOSO"/>
    <s v="BOW"/>
    <s v="REG"/>
    <s v="AO"/>
    <s v="NEW SALES"/>
    <s v="1P INET"/>
    <s v="Completed (PS)"/>
    <s v="RBS-Regional 3"/>
    <d v="2026-10-07T09:38:39"/>
    <d v="2026-10-07T19:17:17"/>
    <n v="69405510"/>
    <m/>
    <n v="152507224183"/>
    <s v="RUMAH KOST HAMID"/>
    <s v="ODP-BOW-FX/21 FX/D02/21.01"/>
    <s v="WO065909003"/>
    <m/>
    <m/>
    <m/>
    <n v="113.776504"/>
    <n v="-8.0299160000000001"/>
    <s v="|MN02617|MYIA-078415786294/POI/HAMID/085786480886/bazdru80@gmail.com"/>
    <s v="MYIB_ASSISTANT"/>
    <m/>
    <m/>
    <m/>
    <m/>
    <m/>
    <m/>
    <m/>
    <m/>
    <s v="Management Janji"/>
    <s v="2026-10-08 08:00:00 | Tanggal Pemasangan : 08 Oktober 2026 Jam Pemasangan : 08:00 15:00 Info Tambahan : Hubungi pelanggan dulu sebelum ke lokasi terimakasih"/>
    <s v="FCC"/>
    <d v="2026-07-10T09:40:14"/>
    <d v="2026-10-08T08:00:00"/>
    <m/>
    <s v="PS"/>
    <s v="BONDOWOSO"/>
    <s v="NETMONK"/>
    <n v="20261007"/>
    <s v="Completed"/>
    <s v="HSI Bisnis Bundling Netmonk Promo H2 2026 PSB 70% - 300 Mbps"/>
    <s v="INDIBIZ"/>
    <m/>
    <m/>
    <d v="2026-10-08T08:00:00"/>
    <s v="2026-10-08 08:00:00 | Tanggal Pemasangan : 08 Oktober 2026 Jam Pemasangan : 08:00 15:00 Info Tambahan : Hubungi pelanggan dulu sebelum ke lokasi terimakasih"/>
    <n v="2026"/>
    <n v="10"/>
    <n v="7"/>
    <d v="2026-10-07T00:00:00"/>
    <n v="-1.3333333333357587"/>
    <x v="0"/>
    <x v="24"/>
  </r>
  <r>
    <n v="1327"/>
    <n v="1002631897"/>
    <n v="3"/>
    <x v="5"/>
    <n v="5"/>
    <s v="JEMBER"/>
    <s v="BONDOWOSO"/>
    <s v="BOW"/>
    <s v="REG"/>
    <s v="AO"/>
    <s v="NEW SALES"/>
    <s v="1P INET"/>
    <s v="Completed (PS)"/>
    <s v="RBS-Regional 3"/>
    <d v="2026-10-12T08:08:34"/>
    <d v="2026-10-12T14:23:34"/>
    <n v="69408301"/>
    <m/>
    <n v="152507224364"/>
    <s v="RUMAH KOST HARIS"/>
    <s v="ODP-BOW-FAA/47 FAA/D04/47.01"/>
    <s v="WO066224355"/>
    <m/>
    <m/>
    <m/>
    <n v="113.78679574370599"/>
    <n v="-7.9237612329649396"/>
    <s v="|MC30175|MYIA-037558232562/POI/HARIS /085869494013/muhyidservis@gmail.com"/>
    <s v="MYIB_ASSISTANT"/>
    <m/>
    <m/>
    <m/>
    <m/>
    <m/>
    <m/>
    <m/>
    <m/>
    <s v="Management Janji"/>
    <s v="2026-10-13 08:00:00 | Tanggal Pemasangan : 13 Oktober 2026 Jam Pemasangan : 08:00 15:00 Info Tambahan : Hubungi pelanggan dulu sebelum ke lokasi terimakasih"/>
    <s v="FCC"/>
    <d v="2026-12-10T08:25:13"/>
    <d v="2026-10-13T08:00:00"/>
    <m/>
    <s v="PS"/>
    <s v="BONDOWOSO"/>
    <s v="OCA"/>
    <n v="20261012"/>
    <s v="Completed"/>
    <s v="HSI Bisnis Bundling OCA Breach Checker Promo H2 2026 PSB 70% - 150 Mbps"/>
    <s v="INDIBIZ"/>
    <m/>
    <m/>
    <d v="2026-10-13T08:00:00"/>
    <s v="2026-10-13 08:00:00 | Tanggal Pemasangan : 13 Oktober 2026 Jam Pemasangan : 08:00 15:00 Info Tambahan : Hubungi pelanggan dulu sebelum ke lokasi terimakasih"/>
    <n v="2026"/>
    <n v="10"/>
    <n v="12"/>
    <d v="2026-10-12T00:00:00"/>
    <n v="-1.3333333333357587"/>
    <x v="0"/>
    <x v="24"/>
  </r>
  <r>
    <n v="1328"/>
    <n v="1002634041"/>
    <n v="3"/>
    <x v="5"/>
    <n v="5"/>
    <s v="JEMBER"/>
    <s v="BONDOWOSO"/>
    <s v="BOW"/>
    <s v="REG"/>
    <s v="AO"/>
    <s v="NEW SALES"/>
    <s v="1P INET"/>
    <s v="Completed (PS)"/>
    <s v="RBS-Regional 3"/>
    <d v="2026-10-13T08:50:35"/>
    <d v="2026-10-13T21:31:09"/>
    <n v="69409049"/>
    <m/>
    <n v="152507224545"/>
    <s v="TOKO ALEX SANDRA"/>
    <s v="ODP-BOW-FG/35 FG/D01/35.01"/>
    <s v="WO066303895"/>
    <m/>
    <m/>
    <m/>
    <n v="113.851576800603"/>
    <n v="-7.8877772110974398"/>
    <s v="|MC30175|MYIA-041807458296/POI/ALEX SANDRA/085869494014/vivin8339@gmail.com"/>
    <s v="MYIB_ASSISTANT"/>
    <m/>
    <m/>
    <m/>
    <m/>
    <m/>
    <m/>
    <m/>
    <m/>
    <s v="Management Janji"/>
    <s v="2026-10-14 11:00:00 | Tanggal: 14/10/2026 Jam Pasang: Siang Note: Hubungi sebelum ke lokasi, terimakasih. "/>
    <s v="FCC"/>
    <s v="13-10-2026 08:55:14"/>
    <d v="2026-10-14T11:00:00"/>
    <m/>
    <s v="PS"/>
    <s v="BONDOWOSO"/>
    <s v="OCA"/>
    <n v="20261013"/>
    <s v="Completed"/>
    <s v="HSI Bisnis Bundling OCA Breach Checker Promo H2 2026 PSB 70% - 300 Mbps"/>
    <s v="INDIBIZ"/>
    <m/>
    <m/>
    <d v="2026-10-14T11:00:00"/>
    <s v="2026-10-14 11:00:00 | Tanggal: 14/10/2026 Jam Pasang: Siang Note: Hubungi sebelum ke lokasi, terimakasih. "/>
    <n v="2026"/>
    <n v="10"/>
    <n v="13"/>
    <d v="2026-10-13T00:00:00"/>
    <n v="-1.4583333333357587"/>
    <x v="0"/>
    <x v="24"/>
  </r>
  <r>
    <n v="1329"/>
    <n v="1002636697"/>
    <n v="3"/>
    <x v="5"/>
    <n v="5"/>
    <s v="JEMBER"/>
    <s v="BONDOWOSO"/>
    <s v="BOW"/>
    <s v="REG"/>
    <s v="AO"/>
    <s v="NEW SALES"/>
    <s v="1P INET"/>
    <s v="Completed (PS)"/>
    <s v="RBS-Regional 3"/>
    <d v="2026-10-14T12:50:41"/>
    <d v="2026-10-14T19:39:44"/>
    <n v="69410075"/>
    <m/>
    <n v="152507224549"/>
    <s v="Rumah Kost Wawan"/>
    <s v="ODP-BOW-FE/08 FE/D01/05.08"/>
    <s v="WO066401182"/>
    <m/>
    <m/>
    <m/>
    <n v="113.90292548796999"/>
    <n v="-7.88085444626675"/>
    <s v="|MN02331|MYIA-038342917497/POI/Wawan Purwanto/082333561868/wawanpirang22@gmail.com"/>
    <s v="MYIB_ASSISTANT"/>
    <m/>
    <m/>
    <m/>
    <m/>
    <m/>
    <m/>
    <m/>
    <m/>
    <s v="Management Janji"/>
    <s v="2026-10-15 11:00:00 | No HP : 082333561868 No Alt : - M Janji : 15 Oktober  2026 Jam Pasang : Pagi / Siang Note : hubungi pelanggan jika ingin kelokasi "/>
    <s v="FCC"/>
    <s v="14-10-2026 12:54:45"/>
    <d v="2026-10-15T11:00:00"/>
    <m/>
    <s v="PS"/>
    <s v="BONDOWOSO"/>
    <s v="NETMONK"/>
    <n v="20261014"/>
    <s v="Completed"/>
    <s v="HSI Bisnis Bundling Netmonk PSB 70% Promo - 200 Mbps"/>
    <s v="INDIBIZ"/>
    <m/>
    <m/>
    <d v="2026-10-15T11:00:00"/>
    <s v="2026-10-15 11:00:00 | No HP : 082333561868 No Alt : - M Janji : 15 Oktober  2026 Jam Pasang : Pagi / Siang Note : hubungi pelanggan jika ingin kelokasi "/>
    <n v="2026"/>
    <n v="10"/>
    <n v="14"/>
    <d v="2026-10-14T00:00:00"/>
    <n v="-1.4583333333357587"/>
    <x v="0"/>
    <x v="24"/>
  </r>
  <r>
    <n v="1330"/>
    <n v="1002627175"/>
    <n v="3"/>
    <x v="5"/>
    <n v="5"/>
    <s v="JEMBER"/>
    <s v="BONDOWOSO"/>
    <s v="PRJ"/>
    <s v="REG"/>
    <s v="AO"/>
    <s v="NEW SALES"/>
    <s v="1P INET"/>
    <s v="Completed (PS)"/>
    <s v="RBS-Regional 3"/>
    <d v="2026-10-08T09:11:34"/>
    <d v="2026-10-08T16:32:51"/>
    <n v="69406241"/>
    <m/>
    <n v="152526201942"/>
    <s v="RUMAH KOST IZZATUN NAFSIN"/>
    <s v="ODP-PRJ-FB/47 FB/D05/47.01"/>
    <s v="WO065985172"/>
    <m/>
    <m/>
    <m/>
    <n v="113.991360584712"/>
    <n v="-7.7810560286213102"/>
    <s v="|MC30175|MYIA-046510698333/POI/Izzatun Nafsin Nisa/085869494124/izzatunrumahkost@gmail.com"/>
    <s v="MYIB_ASSISTANT"/>
    <m/>
    <m/>
    <m/>
    <m/>
    <m/>
    <m/>
    <m/>
    <m/>
    <s v="Management Janji"/>
    <s v="2026-10-09 11:00:00 | Tanggal: 9/10/2026 Jam Pasang: 08.00 - 12.00 Note: Hubungi sebelum ke lokasi, terimakasih. "/>
    <s v="FCC"/>
    <d v="2026-08-10T09:25:47"/>
    <d v="2026-10-09T11:00:00"/>
    <m/>
    <s v="PS"/>
    <s v="BONDOWOSO"/>
    <s v="NETMONK"/>
    <n v="20261008"/>
    <s v="Completed"/>
    <s v="HSI Bisnis Bundling Netmonk Promo H2 2026 PSB 70% - 300 Mbps"/>
    <s v="INDIBIZ"/>
    <m/>
    <m/>
    <d v="2026-10-09T11:00:00"/>
    <s v="2026-10-09 11:00:00 | Tanggal: 9/10/2026 Jam Pasang: 08.00 - 12.00 Note: Hubungi sebelum ke lokasi, terimakasih. "/>
    <n v="2026"/>
    <n v="10"/>
    <n v="8"/>
    <d v="2026-10-08T00:00:00"/>
    <n v="-1.4583333333357587"/>
    <x v="0"/>
    <x v="24"/>
  </r>
  <r>
    <n v="1331"/>
    <n v="1002633655"/>
    <n v="3"/>
    <x v="5"/>
    <n v="5"/>
    <s v="JEMBER"/>
    <s v="BONDOWOSO"/>
    <s v="PRJ"/>
    <s v="REG"/>
    <s v="AO"/>
    <s v="NEW SALES"/>
    <s v="1P INET"/>
    <s v="Completed (PS)"/>
    <s v="RBS-Regional 3"/>
    <d v="2026-10-12T16:43:41"/>
    <d v="2026-10-13T14:35:16"/>
    <n v="69408922"/>
    <m/>
    <n v="152526201944"/>
    <s v="SDN 02 RAMBAN KULON"/>
    <s v="ODP-PRJ-FC/08 FC/D01/08.01"/>
    <s v="WO066281886"/>
    <m/>
    <m/>
    <m/>
    <n v="114.012206979095"/>
    <n v="-7.7781119750733296"/>
    <s v="MD|MYDB-20261012270647|DN00001/MN00906|SDN 02 RAMBAN KULON|082257529726"/>
    <s v="MYDIGIBIZPARTNER"/>
    <m/>
    <m/>
    <m/>
    <m/>
    <m/>
    <m/>
    <m/>
    <m/>
    <s v="Management Janji"/>
    <s v="2026-10-13 15:00:00 | Tanggal pemasangan : 13 Oct 2026 Jam pemasangan : 12.00 Info Tambahan : Hubungi pelanggan dulu sebelum ke lokasi terima kasih."/>
    <s v="FCC"/>
    <d v="2026-12-10T17:11:06"/>
    <d v="2026-10-13T15:00:00"/>
    <m/>
    <s v="PS"/>
    <s v="BONDOWOSO"/>
    <s v="NO ADDON"/>
    <n v="20261013"/>
    <s v="Completed"/>
    <s v="HSI Bisnis Promo Hari Pelanggan Nasional PSB 70% - 50 Mbps"/>
    <s v="INDIBIZ"/>
    <m/>
    <m/>
    <d v="2026-10-13T15:00:00"/>
    <s v="2026-10-13 15:00:00 | Tanggal pemasangan : 13 Oct 2026 Jam pemasangan : 12.00 Info Tambahan : Hubungi pelanggan dulu sebelum ke lokasi terima kasih."/>
    <n v="2026"/>
    <n v="10"/>
    <n v="13"/>
    <d v="2026-10-13T00:00:00"/>
    <n v="-0.625"/>
    <x v="0"/>
    <x v="24"/>
  </r>
  <r>
    <n v="1332"/>
    <n v="1002634812"/>
    <n v="3"/>
    <x v="5"/>
    <n v="5"/>
    <s v="JEMBER"/>
    <s v="BONDOWOSO"/>
    <s v="PRJ"/>
    <s v="REG"/>
    <s v="AO"/>
    <s v="NEW SALES"/>
    <s v="1P INET"/>
    <s v="Completed (PS)"/>
    <s v="RBS-Regional 3"/>
    <d v="2026-10-13T11:56:39"/>
    <d v="2026-10-13T17:50:25"/>
    <n v="69409312"/>
    <m/>
    <n v="152526201945"/>
    <s v="RUMAH KOST SALIM ONE"/>
    <s v="ODP-PRJ-FB/59 FB/D06/59.01"/>
    <s v="WO066323348"/>
    <m/>
    <m/>
    <m/>
    <n v="113.98202294284199"/>
    <n v="-7.8171685693904198"/>
    <s v="|MC30175|MYIA-096400143578/POI/SALIM/085869494138/singabarong377@gmail.com"/>
    <s v="MYIB_ASSISTANT"/>
    <m/>
    <m/>
    <m/>
    <m/>
    <m/>
    <m/>
    <m/>
    <m/>
    <s v="Management Janji"/>
    <s v="2026-10-14 11:00:00 | Tanggal: 14/10/2026 Jam Pasang: 08.00 - 12.00 Note: Hubungi sebelum ke lokasi, terimakasih. "/>
    <s v="FCC"/>
    <s v="13-10-2026 12:10:23"/>
    <d v="2026-10-14T11:00:00"/>
    <m/>
    <s v="PS"/>
    <s v="BONDOWOSO"/>
    <s v="OCA"/>
    <n v="20261013"/>
    <s v="Completed"/>
    <s v="HSI Bisnis Bundling OCA Breach Checker Promo H2 2026 PSB 70% - 300 Mbps"/>
    <s v="INDIBIZ"/>
    <m/>
    <m/>
    <d v="2026-10-14T11:00:00"/>
    <s v="2026-10-14 11:00:00 | Tanggal: 14/10/2026 Jam Pasang: 08.00 - 12.00 Note: Hubungi sebelum ke lokasi, terimakasih. "/>
    <n v="2026"/>
    <n v="10"/>
    <n v="13"/>
    <d v="2026-10-13T00:00:00"/>
    <n v="-1.4583333333357587"/>
    <x v="0"/>
    <x v="24"/>
  </r>
  <r>
    <n v="1333"/>
    <n v="1002635331"/>
    <n v="3"/>
    <x v="5"/>
    <n v="5"/>
    <s v="JEMBER"/>
    <s v="BONDOWOSO"/>
    <s v="PRJ"/>
    <s v="REG"/>
    <s v="AO"/>
    <s v="NEW SALES"/>
    <s v="1P INET"/>
    <s v="Completed (PS)"/>
    <s v="RBS-Regional 3"/>
    <d v="2026-10-13T14:57:39"/>
    <d v="2026-10-13T20:16:11"/>
    <n v="69409503"/>
    <m/>
    <n v="152526201946"/>
    <s v="RUMAH KOST YANTO"/>
    <s v="ODP-PRJ-FB/58 FB/D06/58.01"/>
    <s v="WO066343343"/>
    <m/>
    <m/>
    <m/>
    <n v="113.98714113735301"/>
    <n v="-7.8247358742100097"/>
    <s v="|MC30175|MYIA-013946889649/POI/Misyanto/085869494151/amirakece78@gmail.com"/>
    <s v="MYIB_ASSISTANT"/>
    <m/>
    <m/>
    <m/>
    <m/>
    <m/>
    <m/>
    <m/>
    <m/>
    <s v="Management Janji"/>
    <s v="2026-10-14 11:00:00 | Tanggal: 14/10/2026 Jam Pasang: 08.00 - 12.00 Note: Hubungi sebelum ke lokasi, terimakasih.  "/>
    <s v="FCC"/>
    <s v="13-10-2026 15:09:53"/>
    <d v="2026-10-14T11:00:00"/>
    <m/>
    <s v="PS"/>
    <s v="BONDOWOSO"/>
    <s v="OCA"/>
    <n v="20261013"/>
    <s v="Completed"/>
    <s v="HSI Bisnis Bundling OCA Breach Checker Promo H2 2026 PSB 70% - 300 Mbps"/>
    <s v="INDIBIZ"/>
    <m/>
    <m/>
    <d v="2026-10-14T11:00:00"/>
    <s v="2026-10-14 11:00:00 | Tanggal: 14/10/2026 Jam Pasang: 08.00 - 12.00 Note: Hubungi sebelum ke lokasi, terimakasih.  "/>
    <n v="2026"/>
    <n v="10"/>
    <n v="13"/>
    <d v="2026-10-13T00:00:00"/>
    <n v="-1.4583333333357587"/>
    <x v="0"/>
    <x v="24"/>
  </r>
  <r>
    <n v="1334"/>
    <n v="1002634492"/>
    <n v="3"/>
    <x v="5"/>
    <n v="5"/>
    <s v="JEMBER"/>
    <s v="BONDOWOSO"/>
    <s v="SKS"/>
    <s v="REG"/>
    <s v="AO"/>
    <s v="NEW SALES"/>
    <s v="1P INET"/>
    <s v="Completed (PS)"/>
    <s v="RBS-Regional 3"/>
    <d v="2026-10-13T10:38:34"/>
    <d v="2026-10-13T15:08:15"/>
    <n v="69409187"/>
    <m/>
    <n v="152525202554"/>
    <s v="PT APLIKASI SEKOLAH TERPADU"/>
    <s v="ODP-SKS-FA/05 FA/D02/05.01"/>
    <s v="WO066314030"/>
    <m/>
    <m/>
    <m/>
    <n v="113.98232899999999"/>
    <n v="-7.960566"/>
    <s v="|MN00843|MYIA-034071102087/POI/DAUD ARAGA ABABIL/082334883036/aragaababil@gmail.com"/>
    <s v="MYIB_ASSISTANT"/>
    <m/>
    <m/>
    <m/>
    <m/>
    <m/>
    <m/>
    <m/>
    <m/>
    <s v="Management Janji"/>
    <s v="2026-10-14 08:00:00 | Tanggal Pemasangan : 14 Oktober 2026 Jam Pemasangan : 08:00 15:00 Info Tambahan : Hubungi pelanggan dulu sebelum ke lokasi terimakasih"/>
    <s v="FCC"/>
    <s v="13-10-2026 10:55:12"/>
    <d v="2026-10-14T08:00:00"/>
    <m/>
    <s v="PS"/>
    <s v="BONDOWOSO"/>
    <s v="NO ADDON"/>
    <n v="20261013"/>
    <s v="Completed"/>
    <s v="HSI Bisnis Promo Hari Pelanggan Nasional PSB 70% - 300 Mbps"/>
    <s v="INDIBIZ"/>
    <m/>
    <m/>
    <d v="2026-10-14T08:00:00"/>
    <s v="2026-10-14 08:00:00 | Tanggal Pemasangan : 14 Oktober 2026 Jam Pemasangan : 08:00 15:00 Info Tambahan : Hubungi pelanggan dulu sebelum ke lokasi terimakasih"/>
    <n v="2026"/>
    <n v="10"/>
    <n v="13"/>
    <d v="2026-10-13T00:00:00"/>
    <n v="-1.3333333333357587"/>
    <x v="0"/>
    <x v="24"/>
  </r>
  <r>
    <n v="1335"/>
    <n v="1002635151"/>
    <n v="3"/>
    <x v="5"/>
    <n v="5"/>
    <s v="JEMBER"/>
    <s v="BONDOWOSO"/>
    <s v="SKS"/>
    <s v="REG"/>
    <s v="AO"/>
    <s v="NEW SALES"/>
    <s v="1P INET"/>
    <s v="98 | OSS - CANCEL COMPLETE"/>
    <s v="RBS-Regional 3"/>
    <d v="2026-10-13T14:04:41"/>
    <d v="2026-10-15T09:02:34"/>
    <n v="69409467"/>
    <m/>
    <n v="152525202555"/>
    <s v="PT Aplikasi Sekolah Terpadu"/>
    <s v="ODP-SKS-FA/05 FA/D02/05.01"/>
    <s v="WO066337121"/>
    <m/>
    <m/>
    <m/>
    <n v="113.982367"/>
    <n v="-7.9606380000000003"/>
    <s v="|MN00239|MYIA-051135007359/POI/Sumirah/082334883036/aragaababil@gmail.com"/>
    <s v="MYIB_ASSISTANT"/>
    <m/>
    <m/>
    <m/>
    <m/>
    <m/>
    <m/>
    <m/>
    <m/>
    <s v="Management Janji"/>
    <s v="2026-10-14 11:00:00 | Tanggal pemasangan : 14 OKTOBER 2026 Jam pemasangan : pagi/siang Info Tambahan : Hubungi pelanggan dulu sebelum ke lokasi terima kasih"/>
    <s v="FCC"/>
    <s v="13-10-2026 14:25:23"/>
    <d v="2026-10-14T11:00:00"/>
    <s v="Kendala Lainnya"/>
    <s v="CANCEL"/>
    <s v="BONDOWOSO"/>
    <s v="NETMONK"/>
    <m/>
    <s v="Cancel Completed"/>
    <s v="HSI Bisnis Bundling Netmonk PSB 70% Promo - 300 Mbps"/>
    <s v="INDIBIZ"/>
    <m/>
    <m/>
    <d v="2026-10-14T11:00:00"/>
    <s v="2026-10-14 11:00:00 | Tanggal pemasangan : 14 OKTOBER 2026 Jam pemasangan : pagi/siang Info Tambahan : Hubungi pelanggan dulu sebelum ke lokasi terima kasih"/>
    <m/>
    <m/>
    <m/>
    <e v="#NUM!"/>
    <e v="#NUM!"/>
    <x v="1"/>
    <x v="24"/>
  </r>
  <r>
    <n v="1336"/>
    <n v="1002618623"/>
    <n v="3"/>
    <x v="5"/>
    <n v="5"/>
    <s v="JEMBER"/>
    <s v="SITUBONDO"/>
    <s v="MLD"/>
    <s v="REG"/>
    <s v="AO"/>
    <s v="NEW SALES"/>
    <s v="1P INET"/>
    <s v="Completed (PS)"/>
    <s v="RBS-Regional 3"/>
    <d v="2026-10-01T16:43:40"/>
    <d v="2026-10-03T17:29:20"/>
    <n v="69402610"/>
    <m/>
    <n v="152529201365"/>
    <s v="TOKO M REJEKI"/>
    <s v="ODP-MLD-FD/05 FD/D02/05.01"/>
    <s v="WO065517329"/>
    <m/>
    <m/>
    <m/>
    <n v="113.803239"/>
    <n v="-7.776408"/>
    <s v="|MN00099|MYIA-038939789759/POI/RYAN EKA PRATAMA /0881027181373/ekapratamaryan@gmail.com"/>
    <s v="MYIB_ASSISTANT"/>
    <m/>
    <m/>
    <m/>
    <m/>
    <m/>
    <m/>
    <m/>
    <m/>
    <s v="Management Janji"/>
    <s v="2026-10-02 15:00:00 | Nama : RYAN No HP : 0881027181373 No Alt :  M Janji : 02/10/2026 Jam Pasang : Pagi  NoteÃ‚Â :  hubungi terlebih dahulu sebelum kelokasi "/>
    <s v="FCC"/>
    <d v="2026-01-10T17:25:35"/>
    <d v="2026-10-02T15:00:00"/>
    <m/>
    <s v="PS"/>
    <s v="SITUBONDO"/>
    <s v="NO ADDON"/>
    <n v="20261003"/>
    <s v="Completed"/>
    <s v="HSI Bisnis Khusus Winback PSB 70% - 200 Mbps"/>
    <s v="INDIBIZ"/>
    <m/>
    <m/>
    <d v="2026-10-02T15:00:00"/>
    <s v="2026-10-02 15:00:00 | Nama : RYAN No HP : 0881027181373 No Alt :  M Janji : 02/10/2026 Jam Pasang : Pagi  NoteÃ‚Â :  hubungi terlebih dahulu sebelum kelokasi "/>
    <n v="2026"/>
    <n v="10"/>
    <n v="3"/>
    <d v="2026-10-03T00:00:00"/>
    <n v="0.375"/>
    <x v="0"/>
    <x v="23"/>
  </r>
  <r>
    <n v="1337"/>
    <n v="1002631569"/>
    <n v="3"/>
    <x v="5"/>
    <n v="5"/>
    <s v="JEMBER"/>
    <s v="SITUBONDO"/>
    <s v="MLD"/>
    <s v="REG"/>
    <s v="AO"/>
    <s v="NEW SALES"/>
    <s v="1P INET"/>
    <s v="Completed (PS)"/>
    <s v="RBS-Regional 3"/>
    <d v="2026-10-11T12:40:41"/>
    <d v="2026-10-12T13:07:59"/>
    <n v="69408190"/>
    <m/>
    <n v="152529201368"/>
    <s v="MD WUSTHA IBRAHIMY"/>
    <s v="ODP-MLD-FC/02 FC/D01/02.01"/>
    <s v="WO066198939"/>
    <m/>
    <m/>
    <m/>
    <n v="113.791253"/>
    <n v="-7.7625529999999996"/>
    <s v="|MN02617|MYIA-058656630874/POI/NUR HIDAYATI/082331125116/nurilaulia538@gmail.com"/>
    <s v="MYIB_ASSISTANT"/>
    <m/>
    <m/>
    <m/>
    <m/>
    <m/>
    <m/>
    <m/>
    <m/>
    <s v="Management Janji"/>
    <s v="2026-10-12 11:00:00 | M Janji : (12/10/2026) jam Pasang : 09:00 Note : hubungi pelanggan jika ingin kelokasi"/>
    <s v="FCC"/>
    <d v="2026-11-10T12:54:50"/>
    <d v="2026-10-12T11:00:00"/>
    <m/>
    <s v="PS"/>
    <s v="SITUBONDO"/>
    <s v="NETMONK"/>
    <n v="20261012"/>
    <s v="Completed"/>
    <s v="HSI Bisnis Bundling Netmonk Promo H2 2026 PSB 70% - 100 Mbps"/>
    <s v="INDIBIZ"/>
    <m/>
    <m/>
    <d v="2026-10-12T11:00:00"/>
    <s v="2026-10-12 11:00:00 | M Janji : (12/10/2026) jam Pasang : 09:00 Note : hubungi pelanggan jika ingin kelokasi"/>
    <n v="2026"/>
    <n v="10"/>
    <n v="12"/>
    <d v="2026-10-12T00:00:00"/>
    <n v="-0.45833333333575865"/>
    <x v="0"/>
    <x v="23"/>
  </r>
  <r>
    <n v="1338"/>
    <n v="1002635414"/>
    <n v="3"/>
    <x v="5"/>
    <n v="5"/>
    <s v="JEMBER"/>
    <s v="SITUBONDO"/>
    <s v="SIT"/>
    <s v="REG"/>
    <s v="AO"/>
    <s v="NEW SALES"/>
    <s v="1P INET"/>
    <s v="Completed (PS)"/>
    <s v="RBS-Regional 3"/>
    <d v="2026-10-13T15:23:39"/>
    <d v="2026-10-14T16:19:10"/>
    <n v="69409535"/>
    <m/>
    <n v="152506219303"/>
    <s v="PT. Bangkit Lakuliner Indonesia Situbondo Jawa Timur"/>
    <s v="ODP-SIT-FL/08"/>
    <s v="WO066347415"/>
    <m/>
    <m/>
    <m/>
    <n v="114.0033755"/>
    <n v="-7.7034665999999898"/>
    <s v="|MN02235|MYIA-060969639066/POI/Muhamad Arif Nurdin /085283300362/arif.nurdin@seindonesia.co.id"/>
    <s v="MYIB_ASSISTANT"/>
    <m/>
    <m/>
    <m/>
    <m/>
    <m/>
    <m/>
    <m/>
    <m/>
    <s v="Management Janji"/>
    <s v="2026-10-14 15:00:00 | Nama :BAPA ARIF No HP :085283300362 No Alternatif : M Janji : 14/10/2026 Jam Pasang : Pagi NoteÃ‚Â :  Hubungi terlebih dahulu sebelum ke lokasi"/>
    <s v="FCC"/>
    <s v="13-10-2026 15:24:55"/>
    <d v="2026-10-14T15:00:00"/>
    <m/>
    <s v="PS"/>
    <s v="SITUBONDO"/>
    <s v="NO ADDON"/>
    <n v="20261014"/>
    <s v="Completed"/>
    <s v="HSI Bisnis Promo Hari Pelanggan Nasional PSB 70% - 50 Mbps"/>
    <s v="INDIBIZ"/>
    <m/>
    <m/>
    <d v="2026-10-14T15:00:00"/>
    <s v="2026-10-14 15:00:00 | Nama :BAPA ARIF No HP :085283300362 No Alternatif : M Janji : 14/10/2026 Jam Pasang : Pagi NoteÃ‚Â :  Hubungi terlebih dahulu sebelum ke lokasi"/>
    <n v="2026"/>
    <n v="10"/>
    <n v="14"/>
    <d v="2026-10-14T00:00:00"/>
    <n v="-0.625"/>
    <x v="0"/>
    <x v="23"/>
  </r>
  <r>
    <n v="1339"/>
    <n v="1002617166"/>
    <n v="3"/>
    <x v="5"/>
    <n v="5"/>
    <s v="JEMBER"/>
    <s v="JEMBER"/>
    <s v="ABL"/>
    <s v="REG"/>
    <s v="AO"/>
    <s v="NEW SALES"/>
    <m/>
    <s v="Completed (PS)"/>
    <s v="RBS-Regional 3"/>
    <d v="2026-10-01T09:47:40"/>
    <d v="2026-10-01T20:24:07"/>
    <n v="69400906"/>
    <n v="3368900010"/>
    <n v="152539206020"/>
    <s v="PCN MR DIY XMBL"/>
    <s v="ODP-ABL-F04/05"/>
    <s v="WO065465785"/>
    <m/>
    <m/>
    <m/>
    <n v="113.608535"/>
    <n v="-8.3398029999999999"/>
    <s v="|MN00843|MYIA-025118226100/POI/RIZKY NANDA /081289014442/diy.xmbl@panducitiakses.com"/>
    <s v="Sales Force DBS"/>
    <m/>
    <m/>
    <m/>
    <m/>
    <m/>
    <m/>
    <m/>
    <m/>
    <s v="Management Janji"/>
    <s v="2026-09-30 11:00:00 | Tanggal pemasangan : 30/09/2026  Jam pemasangan : pagi / siang   Info Tambahan : Hubungi pelanggan dulu sebelum ke lokasi Terimakasih"/>
    <s v="FCC"/>
    <d v="2026-01-10T09:55:47"/>
    <m/>
    <m/>
    <s v="PS"/>
    <s v="AMBULU"/>
    <s v="NO ADDON"/>
    <n v="202610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1T07:00:00"/>
    <s v="2026-09-30 11:00:00 | Tanggal pemasangan : 30/09/2026  Jam pemasangan : pagi / siang   Info Tambahan : Hubungi pelanggan dulu sebelum ke lokasi Terimakasih"/>
    <n v="2026"/>
    <n v="10"/>
    <n v="1"/>
    <d v="2026-10-01T00:00:00"/>
    <n v="-0.29166666666424135"/>
    <x v="0"/>
    <x v="24"/>
  </r>
  <r>
    <n v="1340"/>
    <n v="1002617727"/>
    <n v="3"/>
    <x v="5"/>
    <n v="5"/>
    <s v="JEMBER"/>
    <s v="JEMBER"/>
    <s v="JER"/>
    <s v="REG"/>
    <s v="AO"/>
    <s v="NEW SALES"/>
    <s v="1P INET"/>
    <s v="Completed (PS)"/>
    <s v="RBS-Regional 3"/>
    <d v="2026-10-01T12:28:35"/>
    <d v="2026-10-02T14:16:45"/>
    <n v="69402313"/>
    <m/>
    <n v="152501281067"/>
    <s v="PT PUTRA ANUGRAH"/>
    <s v="ODP-JER-FW/66 FW/D07/66.01"/>
    <s v="WO065484682"/>
    <m/>
    <m/>
    <m/>
    <n v="113.705057166516"/>
    <n v="-8.16480285008255"/>
    <s v="MD|MYDB-20261001270104|DN00001/MN00906|PT PUTRA ANUGRAH|6285142489147"/>
    <s v="MYDIGIBIZPARTNER"/>
    <m/>
    <m/>
    <m/>
    <m/>
    <m/>
    <m/>
    <m/>
    <m/>
    <s v="Management Janji"/>
    <s v="2026-10-02 11:00:00 | Tgl pemasangan : 2 Oktober 2026 Jam pemasangan : siang Info Tambahan : Hubungi pelanggan dulu sebelum ke lokasi terimakasih "/>
    <s v="FCC"/>
    <d v="2026-01-10T13:25:24"/>
    <d v="2026-10-02T11:00:00"/>
    <m/>
    <s v="PS"/>
    <s v="JEMBER"/>
    <s v="NO ADDON"/>
    <n v="20261002"/>
    <s v="Completed"/>
    <s v="HSI Bisnis Promo Hari Pelanggan Nasional PSB 70% - 300 Mbps"/>
    <s v="INDIBIZ"/>
    <m/>
    <m/>
    <d v="2026-10-02T11:00:00"/>
    <s v="2026-10-02 11:00:00 | Tgl pemasangan : 2 Oktober 2026 Jam pemasangan : siang Info Tambahan : Hubungi pelanggan dulu sebelum ke lokasi terimakasih "/>
    <n v="2026"/>
    <n v="10"/>
    <n v="2"/>
    <d v="2026-10-02T00:00:00"/>
    <n v="-0.45833333333575865"/>
    <x v="0"/>
    <x v="24"/>
  </r>
  <r>
    <n v="1341"/>
    <n v="1002620211"/>
    <n v="3"/>
    <x v="5"/>
    <n v="5"/>
    <s v="JEMBER"/>
    <s v="JEMBER"/>
    <s v="JER"/>
    <s v="REG"/>
    <s v="AO"/>
    <s v="NEW SALES"/>
    <s v="1P INET"/>
    <s v="Completed (PS)"/>
    <s v="RBS-Regional 3"/>
    <d v="2026-10-02T15:16:40"/>
    <d v="2026-10-04T08:54:34"/>
    <n v="69403248"/>
    <m/>
    <n v="152501281076"/>
    <s v="CV LARIS REJEKI SELALU"/>
    <s v="ODP-JER-FG/30 FG/D06.30.01"/>
    <s v="WO065589933"/>
    <m/>
    <m/>
    <m/>
    <n v="113.670350052416"/>
    <n v="-8.1830560354887698"/>
    <s v="MD|MYDB-20261002270180|DN00001/MN00906|CV LARIS REJEKI SELALU|082167888100"/>
    <s v="MYDIGIBIZPARTNER"/>
    <m/>
    <m/>
    <m/>
    <m/>
    <m/>
    <m/>
    <m/>
    <m/>
    <s v="Management Janji"/>
    <s v="2026-10-03 15:00:00 | M Janji : 03/10/2026 Jam Pasang : Pagi 10:00 NoteÃ‚Â :  hubungi terlebih dahulu sebelum kelokasi "/>
    <s v="FCC"/>
    <d v="2026-02-10T15:40:15"/>
    <d v="2026-10-03T15:00:00"/>
    <m/>
    <s v="PS"/>
    <s v="JEMBER"/>
    <s v="NO ADDON"/>
    <n v="20261004"/>
    <s v="Completed"/>
    <s v="HSI Bisnis Promo Hari Pelanggan Nasional PSB 70% - 50 Mbps"/>
    <s v="INDIBIZ"/>
    <m/>
    <m/>
    <d v="2026-10-03T15:00:00"/>
    <s v="2026-10-03 15:00:00 | M Janji : 03/10/2026 Jam Pasang : Pagi 10:00 NoteÃ‚Â :  hubungi terlebih dahulu sebelum kelokasi "/>
    <n v="2026"/>
    <n v="10"/>
    <n v="4"/>
    <d v="2026-10-04T00:00:00"/>
    <n v="0.375"/>
    <x v="0"/>
    <x v="24"/>
  </r>
  <r>
    <n v="1342"/>
    <n v="1002625867"/>
    <n v="3"/>
    <x v="5"/>
    <n v="5"/>
    <s v="JEMBER"/>
    <s v="JEMBER"/>
    <s v="JER"/>
    <s v="REG"/>
    <s v="AO"/>
    <s v="NEW SALES"/>
    <s v="1P INET"/>
    <s v="Completed (PS)"/>
    <s v="RBS-Regional 3"/>
    <d v="2026-10-07T11:43:42"/>
    <d v="2026-10-08T20:48:17"/>
    <n v="69405712"/>
    <m/>
    <n v="152501281097"/>
    <s v="DIRA SAYUR BUAH SEGAR"/>
    <s v="ODP-JER-FG/65 FG/D01/65.01"/>
    <s v="WO065923839"/>
    <m/>
    <m/>
    <m/>
    <n v="113.66687424480899"/>
    <n v="-8.1848311638775897"/>
    <s v="MD|MYDB-20261007270397|DN00001/MN00580|DIRA SAYUR BUAH SEGAR|082232898784"/>
    <s v="MYDIGIBIZPARTNER"/>
    <m/>
    <m/>
    <m/>
    <m/>
    <m/>
    <m/>
    <m/>
    <m/>
    <s v="Management Janji"/>
    <s v="2026-10-08 08:00:00 | Tanggal pemasangan : 08 OKTOBER 2026 Jam pemasangan : pagi/siang Info Tambahan : Hubungi pelanggan dulu sebelum ke lokasi terima kasih"/>
    <s v="FCC"/>
    <d v="2026-07-10T11:55:13"/>
    <d v="2026-10-08T08:00:00"/>
    <m/>
    <s v="PS"/>
    <s v="JEMBER"/>
    <s v="NO ADDON"/>
    <n v="20261008"/>
    <s v="Completed"/>
    <s v="HSI Bisnis Basic Promo Hari Pelanggan Nasional PSB 70% - 50 Mbps"/>
    <s v="INDIBIZ"/>
    <m/>
    <m/>
    <d v="2026-10-08T08:00:00"/>
    <s v="2026-10-08 08:00:00 | Tanggal pemasangan : 08 OKTOBER 2026 Jam pemasangan : pagi/siang Info Tambahan : Hubungi pelanggan dulu sebelum ke lokasi terima kasih"/>
    <n v="2026"/>
    <n v="10"/>
    <n v="8"/>
    <d v="2026-10-08T00:00:00"/>
    <n v="-0.33333333333575865"/>
    <x v="0"/>
    <x v="24"/>
  </r>
  <r>
    <n v="1343"/>
    <n v="1002633533"/>
    <n v="3"/>
    <x v="5"/>
    <n v="5"/>
    <s v="JEMBER"/>
    <s v="JEMBER"/>
    <s v="JER"/>
    <s v="REG"/>
    <s v="AO"/>
    <s v="NEW SALES"/>
    <m/>
    <s v="Completed (PS)"/>
    <s v="RBS-Regional 2"/>
    <d v="2026-10-12T16:08:54"/>
    <d v="2026-10-14T20:16:53"/>
    <n v="69408860"/>
    <m/>
    <n v="152501281111"/>
    <s v="PT BUANA VARIA KOMPUTAMA"/>
    <s v="ODP-JER-FAK/16"/>
    <s v="WO066306567"/>
    <m/>
    <m/>
    <m/>
    <n v="113.7152184"/>
    <n v="-8.1509607000000006"/>
    <s v="AMRBS;404486;ADALYDE M JOWEY;JKT OUTER; PT BUANA VARIA KOMPUTAMA  ;Hsi Harga Promo indibiz 300 Mbps ;Pic Kamal; Cp 082136424076 - 085777690574 ;  jemberrsdsoebandi@gmail.com"/>
    <s v="Amex"/>
    <m/>
    <m/>
    <m/>
    <m/>
    <m/>
    <m/>
    <m/>
    <m/>
    <s v="Management Janji"/>
    <s v="2026-10-17 08:00:00|Tanggal Pemasangan : 17 Oktober 2026 Jam Pemasangan : 08:00 15:00 Info Tambahan : Hubungi pelanggan dulu sebelum ke lokasi terimakasih|40961370|MYDITA"/>
    <s v="FCC"/>
    <d v="2026-12-10T16:25:18"/>
    <d v="2026-10-17T08:00:00"/>
    <m/>
    <s v="PS"/>
    <s v="JEMBER"/>
    <s v="NO ADDON"/>
    <n v="20261014"/>
    <s v="Completed"/>
    <s v="- SP_NOSS;SP_NOSS ~ Internet NOSS Multispeed Network[0]  - SP_NOSS;SP_NOSS ~ Internet NOSS Multispeed Network[0]  - E23046;E23046 ~ ES23 - Paket HSI Bisnis[0]  - E23046~null~E23046_UNL;UNL ~ Internet-Link Unlimited Internet Usage ~ E23046[0]  - E23046~nul"/>
    <s v="INDIBIZ"/>
    <m/>
    <m/>
    <d v="2026-10-17T08:00:00"/>
    <s v="2026-10-17 08:00:00|Tanggal Pemasangan : 17 Oktober 2026 Jam Pemasangan : 08:00 15:00 Info Tambahan : Hubungi pelanggan dulu sebelum ke lokasi terimakasih|40961370|MYDITA"/>
    <n v="2026"/>
    <n v="10"/>
    <n v="14"/>
    <d v="2026-10-14T00:00:00"/>
    <n v="-3.3333333333357587"/>
    <x v="0"/>
    <x v="24"/>
  </r>
  <r>
    <n v="1344"/>
    <n v="1002636916"/>
    <n v="3"/>
    <x v="5"/>
    <n v="5"/>
    <s v="JEMBER"/>
    <s v="JEMBER"/>
    <s v="JGW"/>
    <s v="REG"/>
    <s v="AO"/>
    <s v="NEW SALES"/>
    <m/>
    <s v="Completed (PS)"/>
    <s v="RBS-Regional 3"/>
    <d v="2026-10-14T14:19:20"/>
    <d v="2026-10-15T14:31:05"/>
    <n v="69410136"/>
    <m/>
    <n v="152514214863"/>
    <s v="CV.CIPTA INOVASI BERSAMA JENGGAWAH"/>
    <s v="ODP-JGW-FB/07"/>
    <s v="WO066424929"/>
    <m/>
    <m/>
    <m/>
    <n v="113.6328851"/>
    <n v="-8.2549212999999995"/>
    <s v="|MN02301|/CV.CIPTA INOVASI BERSAMA JENGGAWAH /HSI BISNIS MTC 6 + 1 BULAN (BISNIS MTC-67) - 50 MBPS 2.912.184//panjie123456@gmail.com/MOKHAMAD PANJIE ANCANG WICARA/81381144178"/>
    <s v="Sales Force DBS"/>
    <m/>
    <m/>
    <m/>
    <m/>
    <m/>
    <m/>
    <m/>
    <m/>
    <s v="Management Janji"/>
    <s v="2026-10-15 15:00:00|Tgl Pemasangan : 15 Oktober 2026 Interval : PAGI / SIANG Note : Hubungi pelanggan terlebih dahulu |40981182|MYDITA"/>
    <s v="FCC"/>
    <s v="14-10-2026 14:39:55"/>
    <m/>
    <s v="Kendala Pelanggan"/>
    <s v="PS"/>
    <s v="AMBULU"/>
    <s v="NO ADDON"/>
    <n v="20261015"/>
    <s v="Completed"/>
    <s v="- 11_11446;Biaya PSB HSI EBIS Tunai di Depan ~ 11[150000]  - SP_NOSS;SP_NOSS ~ Internet NOSS Multispeed Network[0]  - SP_NOSS;SP_NOSS ~ Internet NOSS Multispeed Network[0]  - E25037;E25037 ~ ES25 - Perangkat ONT MTC 7 Bulan[0]  - E25037~null~104979;E25037"/>
    <s v="INDIBIZ"/>
    <m/>
    <m/>
    <d v="2026-10-15T15:00:00"/>
    <s v="2026-10-15 15:00:00|Tgl Pemasangan : 15 Oktober 2026 Interval : PAGI / SIANG Note : Hubungi pelanggan terlebih dahulu |40981182|MYDITA"/>
    <n v="2026"/>
    <n v="10"/>
    <n v="15"/>
    <d v="2026-10-15T00:00:00"/>
    <n v="-0.625"/>
    <x v="0"/>
    <x v="24"/>
  </r>
  <r>
    <n v="1345"/>
    <n v="1002637000"/>
    <n v="3"/>
    <x v="5"/>
    <n v="5"/>
    <s v="JEMBER"/>
    <s v="JEMBER"/>
    <s v="JGW"/>
    <s v="REG"/>
    <s v="AO"/>
    <s v="NEW SALES"/>
    <m/>
    <s v="8 | OSS - PONR"/>
    <s v="RBS-Regional 3"/>
    <d v="2026-10-14T14:43:03"/>
    <d v="2026-10-15T14:20:11"/>
    <n v="69410214"/>
    <m/>
    <n v="152514214864"/>
    <s v="CV CIPTA INOVASI BERSAMA JENGGAWAH 2"/>
    <s v="ODP-JGW-FA/58"/>
    <s v="WO066419589"/>
    <m/>
    <m/>
    <m/>
    <n v="113.6367742"/>
    <n v="-8.2729215000000007"/>
    <s v="|MN02301|/CV INOVASI BERSAMA JENGGAWAH 2/HSI BISNIS MTC 6 + 1 BULAN (BISNIS MTC-67) - 50 MBPS 2.912.184//panjie123456@gmail.com/MUKHAMAD PANJIE ANCANG WICARA /81381144178"/>
    <s v="Sales Force DBS"/>
    <m/>
    <m/>
    <m/>
    <m/>
    <m/>
    <m/>
    <m/>
    <m/>
    <s v="Management Janji"/>
    <s v="2026-10-15 15:00:00|Tanggal pemasangan: 15/10//2026 Jam pemasangan : pagi/siang Info Tambahan : Hubungi pelanggan dulu sebelum ke lokasi. terima kasih|40921089|MYDITA"/>
    <s v="FCC"/>
    <s v="14-10-2026 14:54:54"/>
    <m/>
    <s v="Kendala Pelanggan"/>
    <s v="ACT_COM"/>
    <s v="AMBULU"/>
    <s v="NO ADDON"/>
    <m/>
    <s v="PONR"/>
    <s v="- 11_11446;Biaya PSB HSI EBIS Tunai di Depan ~ 11[150000]  - SP_NOSS;SP_NOSS ~ Internet NOSS Multispeed Network[0]  - SP_NOSS;SP_NOSS ~ Internet NOSS Multispeed Network[0]  - E25037;E25037 ~ ES25 - Perangkat ONT MTC 7 Bulan[0]  - E25037~null~104979;E25037"/>
    <s v="INDIBIZ"/>
    <m/>
    <m/>
    <d v="2026-10-15T15:00:00"/>
    <s v="2026-10-15 15:00:00|Tanggal pemasangan: 15/10//2026 Jam pemasangan : pagi/siang Info Tambahan : Hubungi pelanggan dulu sebelum ke lokasi. terima kasih|40921089|MYDITA"/>
    <m/>
    <m/>
    <m/>
    <e v="#NUM!"/>
    <e v="#NUM!"/>
    <x v="1"/>
    <x v="24"/>
  </r>
  <r>
    <n v="1346"/>
    <n v="1002628437"/>
    <n v="3"/>
    <x v="5"/>
    <n v="5"/>
    <s v="JEMBER"/>
    <s v="JEMBER"/>
    <s v="KBS"/>
    <s v="REG"/>
    <s v="AO"/>
    <s v="NEW SALES"/>
    <s v="1P INET"/>
    <s v="Completed (PS)"/>
    <s v="RBS-Regional 3"/>
    <d v="2026-10-08T16:56:35"/>
    <d v="2026-10-09T16:52:09"/>
    <n v="69406817"/>
    <m/>
    <n v="152502217128"/>
    <s v="KATTAPA"/>
    <s v="ODP-KBS-FF/60 FF/D01/60.01"/>
    <s v="WO066039548"/>
    <m/>
    <m/>
    <m/>
    <n v="113.693809993565"/>
    <n v="-8.2105817478988108"/>
    <s v="MD|MYDB-20261008270483|DN00001/MN00906|KATTAPA|0895623050019"/>
    <s v="MYDIGIBIZPARTNER"/>
    <m/>
    <m/>
    <m/>
    <m/>
    <m/>
    <m/>
    <m/>
    <m/>
    <s v="Management Janji"/>
    <s v="2026-10-09 15:00:00 | Nama Pic : BP DEDEK No Hp Pic : 0895623050019 Jam Pemasangan : 08:00 - 12.00 Tanggal Pemasangan : JUMAT 09 OKTOBER 2026 Info Tambahan : Hubungi pelanggan sebelum datang ke lokasi"/>
    <s v="FCC"/>
    <d v="2026-08-10T17:25:16"/>
    <d v="2026-10-09T15:00:00"/>
    <m/>
    <s v="PS"/>
    <s v="KEBONSARI"/>
    <s v="NO ADDON"/>
    <n v="20261009"/>
    <s v="Completed"/>
    <s v="HSI Bisnis Basic Promo Hari Pelanggan Nasional PSB 70% - 100 Mbps"/>
    <s v="INDIBIZ"/>
    <m/>
    <m/>
    <d v="2026-10-09T15:00:00"/>
    <s v="2026-10-09 15:00:00 | Nama Pic : BP DEDEK No Hp Pic : 0895623050019 Jam Pemasangan : 08:00 - 12.00 Tanggal Pemasangan : JUMAT 09 OKTOBER 2026 Info Tambahan : Hubungi pelanggan sebelum datang ke lokasi"/>
    <n v="2026"/>
    <n v="10"/>
    <n v="9"/>
    <d v="2026-10-09T00:00:00"/>
    <n v="-0.625"/>
    <x v="0"/>
    <x v="24"/>
  </r>
  <r>
    <n v="1347"/>
    <n v="1002629771"/>
    <n v="3"/>
    <x v="5"/>
    <n v="5"/>
    <s v="JEMBER"/>
    <s v="JEMBER"/>
    <s v="KBS"/>
    <s v="REG"/>
    <s v="AO"/>
    <s v="NEW SALES"/>
    <s v="1P INET"/>
    <s v="Completed (PS)"/>
    <s v="RBS-Regional 3"/>
    <d v="2026-10-09T13:55:40"/>
    <d v="2026-10-10T16:46:49"/>
    <n v="69407379"/>
    <m/>
    <n v="152502217131"/>
    <s v="KOST PUTRI AKIFA"/>
    <s v="ODP-KBS-FP/54"/>
    <s v="WO066090860"/>
    <m/>
    <m/>
    <m/>
    <n v="113.724638298153"/>
    <n v="-8.1633462363996703"/>
    <s v="MD|MYDB-20261009270505|DN00001/MN00906|KOST PUTRI AKIFA|08132901201"/>
    <s v="MYDIGIBIZPARTNER"/>
    <m/>
    <m/>
    <m/>
    <m/>
    <m/>
    <m/>
    <m/>
    <m/>
    <s v="Management Janji"/>
    <s v="2026-10-10 11:00:00 | M Janji : (10/10/2026) jam Pasang : 09:00 Note : hubungi pelanggan jika ingin kelokasi  "/>
    <s v="FCC"/>
    <d v="2026-09-10T14:10:27"/>
    <d v="2026-10-10T11:00:00"/>
    <m/>
    <s v="PS"/>
    <s v="KEBONSARI"/>
    <s v="NO ADDON"/>
    <n v="20261010"/>
    <s v="Completed"/>
    <s v="HSI Bisnis Promo Hari Pelanggan Nasional PSB 70% - 100 Mbps"/>
    <s v="INDIBIZ"/>
    <m/>
    <m/>
    <d v="2026-10-10T11:00:00"/>
    <s v="2026-10-10 11:00:00 | M Janji : (10/10/2026) jam Pasang : 09:00 Note : hubungi pelanggan jika ingin kelokasi  "/>
    <n v="2026"/>
    <n v="10"/>
    <n v="10"/>
    <d v="2026-10-10T00:00:00"/>
    <n v="-0.45833333333575865"/>
    <x v="0"/>
    <x v="24"/>
  </r>
  <r>
    <n v="1348"/>
    <n v="1002637112"/>
    <n v="3"/>
    <x v="5"/>
    <n v="5"/>
    <s v="JEMBER"/>
    <s v="JEMBER"/>
    <s v="KBS"/>
    <s v="REG"/>
    <s v="AO"/>
    <s v="NEW SALES"/>
    <s v="1P INET"/>
    <s v="Completed (PS)"/>
    <s v="RBS-Regional 3"/>
    <d v="2026-10-14T15:19:35"/>
    <d v="2026-10-15T15:36:05"/>
    <n v="69410258"/>
    <m/>
    <n v="152502217143"/>
    <s v="WARUNG TA CAFE"/>
    <s v="ODP-KBS-FV/22 FV/D05/22.01"/>
    <s v="WO066419092"/>
    <m/>
    <m/>
    <m/>
    <n v="113.721315041184"/>
    <n v="-8.1676138439233892"/>
    <s v="MD|MYDB-20261014270764|DN00001/MN00906|WARUNG TA CAFE|087779413340"/>
    <s v="MYDIGIBIZPARTNER"/>
    <m/>
    <m/>
    <m/>
    <m/>
    <m/>
    <m/>
    <m/>
    <m/>
    <s v="Management Janji"/>
    <s v="2026-10-16 08:00:00 | Tanggal : 16 Oktober 2026 Jam : pagi siang Hubungi pelanggan sebelum ke lokasi "/>
    <s v="FCC"/>
    <s v="14-10-2026 15:25:04"/>
    <d v="2026-10-16T08:00:00"/>
    <m/>
    <s v="PS"/>
    <s v="KEBONSARI"/>
    <s v="NO ADDON"/>
    <n v="20261015"/>
    <s v="Completed"/>
    <s v="HSI Bisnis Khusus Winback PSB 70% - 150 Mbps"/>
    <s v="INDIBIZ"/>
    <m/>
    <m/>
    <d v="2026-10-16T08:00:00"/>
    <s v="2026-10-16 08:00:00 | Tanggal : 16 Oktober 2026 Jam : pagi siang Hubungi pelanggan sebelum ke lokasi "/>
    <n v="2026"/>
    <n v="10"/>
    <n v="15"/>
    <d v="2026-10-15T00:00:00"/>
    <n v="-1.3333333333357587"/>
    <x v="0"/>
    <x v="24"/>
  </r>
  <r>
    <n v="1349"/>
    <n v="1002626551"/>
    <n v="3"/>
    <x v="5"/>
    <n v="5"/>
    <s v="PASURUAN"/>
    <s v="LUMAJANG"/>
    <s v="LMJ"/>
    <s v="REG"/>
    <s v="AO"/>
    <s v="NEW SALES"/>
    <s v="1P INET"/>
    <s v="Completed (PS)"/>
    <s v="RBS-Regional 3"/>
    <d v="2026-10-07T15:23:39"/>
    <d v="2026-10-08T12:30:16"/>
    <n v="69405992"/>
    <m/>
    <n v="152504261685"/>
    <s v="Cuci Mobil &amp; Motor Barokah"/>
    <s v="ODP-LMJ-FAA/15 FAA/D01/15.01"/>
    <s v="WO065951203"/>
    <m/>
    <m/>
    <m/>
    <n v="113.21699503809199"/>
    <n v="-8.1060651568624298"/>
    <s v="MD|MYDB-20261007270417|DN00001/MN01309|Cuci Mobil &amp; Motor Barokah|081232565559"/>
    <s v="MYDIGIBIZPARTNER"/>
    <m/>
    <m/>
    <m/>
    <m/>
    <m/>
    <m/>
    <m/>
    <m/>
    <s v="Management Janji"/>
    <s v="2026-10-08 15:00:00 | Nama PIC : Faisol No HP : 081232565559 Alt :  M Janji : 08/09/2026 Jam Pasang : 08.00  - 13:00  NoteÃ‚Â :  hubungi terlebih dahulu sebelum ke lokasi, terima kasih."/>
    <s v="FCC"/>
    <d v="2026-07-10T15:25:13"/>
    <d v="2026-10-08T15:00:00"/>
    <m/>
    <s v="PS"/>
    <s v="LUMAJANG"/>
    <s v="NO ADDON"/>
    <n v="20261008"/>
    <s v="Completed"/>
    <s v="HSI Bisnis Promo Hari Pelanggan Nasional PSB 70% - 100 Mbps"/>
    <s v="INDIBIZ"/>
    <m/>
    <m/>
    <d v="2026-10-08T15:00:00"/>
    <s v="2026-10-08 15:00:00 | Nama PIC : Faisol No HP : 081232565559 Alt :  M Janji : 08/09/2026 Jam Pasang : 08.00  - 13:00  NoteÃ‚Â :  hubungi terlebih dahulu sebelum ke lokasi, terima kasih."/>
    <n v="2026"/>
    <n v="10"/>
    <n v="8"/>
    <d v="2026-10-08T00:00:00"/>
    <n v="-0.625"/>
    <x v="0"/>
    <x v="25"/>
  </r>
  <r>
    <n v="1350"/>
    <n v="1002627850"/>
    <n v="3"/>
    <x v="5"/>
    <n v="5"/>
    <s v="PASURUAN"/>
    <s v="LUMAJANG"/>
    <s v="LMJ"/>
    <s v="REG"/>
    <s v="AO"/>
    <s v="NEW SALES"/>
    <s v="1P INET"/>
    <s v="Completed (PS)"/>
    <s v="RBS-Regional 3"/>
    <d v="2026-10-08T14:18:41"/>
    <d v="2026-10-08T16:30:01"/>
    <n v="69406557"/>
    <m/>
    <n v="152504261589"/>
    <s v="CAHAYA AL-QURAN"/>
    <s v="ODP-LMJ-FC/107 FC/D11/107.01"/>
    <s v="WO066018343"/>
    <m/>
    <m/>
    <m/>
    <n v="113.229365386068"/>
    <n v="-8.1338577120294104"/>
    <s v="MD|MYDB-20261008270464|DN00001/MN02178|CAHAYA AL-QURAN|085230453208"/>
    <s v="MYDIGIBIZPARTNER"/>
    <m/>
    <m/>
    <m/>
    <m/>
    <m/>
    <m/>
    <m/>
    <m/>
    <s v="Management Janji"/>
    <s v="2026-10-09 11:00:00 | Jam pemasangan : 12.00 Info Tambahan : Hubungi pelanggan dulu sebelum ke lokasi terimakasih  "/>
    <s v="FCC"/>
    <d v="2026-08-10T14:25:44"/>
    <d v="2026-10-09T11:00:00"/>
    <m/>
    <s v="PS"/>
    <s v="LUMAJANG"/>
    <s v="NETMONK"/>
    <n v="20261008"/>
    <s v="Completed"/>
    <s v="HSI Bisnis Bundling Netmonk Promo H2 2026 PSB 70% - 100 Mbps"/>
    <s v="INDIBIZ"/>
    <m/>
    <m/>
    <d v="2026-10-09T11:00:00"/>
    <s v="2026-10-09 11:00:00 | Jam pemasangan : 12.00 Info Tambahan : Hubungi pelanggan dulu sebelum ke lokasi terimakasih  "/>
    <n v="2026"/>
    <n v="10"/>
    <n v="8"/>
    <d v="2026-10-08T00:00:00"/>
    <n v="-1.4583333333357587"/>
    <x v="0"/>
    <x v="25"/>
  </r>
  <r>
    <n v="1351"/>
    <n v="1002637029"/>
    <n v="3"/>
    <x v="5"/>
    <n v="5"/>
    <s v="PASURUAN"/>
    <s v="LUMAJANG"/>
    <s v="LMJ"/>
    <s v="REG"/>
    <s v="AO"/>
    <s v="NEW SALES"/>
    <s v="1P INET"/>
    <s v="Completed (PS)"/>
    <s v="RBS-Regional 3"/>
    <d v="2026-10-14T14:50:48"/>
    <d v="2026-10-15T15:24:23"/>
    <n v="69410242"/>
    <m/>
    <n v="152504261708"/>
    <s v="BENGKEL KARYA BERSAMA"/>
    <s v="ODP-LMJ-FM/15 FM/D01/15.01"/>
    <s v="WO066414600"/>
    <m/>
    <m/>
    <m/>
    <n v="113.241752497851"/>
    <n v="-8.1493490001456106"/>
    <s v="MD|MYDB-20261014270755|DN00001/MN01309|BENGKEL KARYA BERSAMA|081284850337"/>
    <s v="MYDIGIBIZPARTNER"/>
    <m/>
    <m/>
    <m/>
    <m/>
    <m/>
    <m/>
    <m/>
    <m/>
    <s v="Management Janji"/>
    <s v="2026-10-15 11:00:00 | Tanggal: 15/10/2026 Jam Pasang: 08.00 - 12.00 Note: Hubungi sebelum ke lokasi, terimakasih.  "/>
    <s v="FCC"/>
    <s v="14-10-2026 14:54:54"/>
    <d v="2026-10-15T11:00:00"/>
    <m/>
    <s v="PS"/>
    <s v="LUMAJANG"/>
    <s v="NO ADDON"/>
    <n v="20261015"/>
    <s v="Completed"/>
    <s v="HSI Bisnis Promo Hari Pelanggan Nasional PSB 70% - 50 Mbps"/>
    <s v="INDIBIZ"/>
    <m/>
    <m/>
    <d v="2026-10-15T11:00:00"/>
    <s v="2026-10-15 11:00:00 | Tanggal: 15/10/2026 Jam Pasang: 08.00 - 12.00 Note: Hubungi sebelum ke lokasi, terimakasih.  "/>
    <n v="2026"/>
    <n v="10"/>
    <n v="15"/>
    <d v="2026-10-15T00:00:00"/>
    <n v="-0.45833333333575865"/>
    <x v="0"/>
    <x v="25"/>
  </r>
  <r>
    <n v="1352"/>
    <n v="1002627848"/>
    <n v="3"/>
    <x v="5"/>
    <n v="5"/>
    <s v="PASURUAN"/>
    <s v="LUMAJANG"/>
    <s v="LMJ"/>
    <s v="REG"/>
    <s v="AO"/>
    <s v="NEW SALES"/>
    <s v="1P INET"/>
    <s v="OSS - FALLOUT"/>
    <s v="RBS-Regional 3"/>
    <d v="2026-10-08T14:18:36"/>
    <d v="2026-10-09T11:19:59"/>
    <n v="69406557"/>
    <m/>
    <n v="152504261589"/>
    <s v="CAHAYA AL-QURAN"/>
    <s v="ODP-LMJ-FC/107 FC/D11/107.01"/>
    <s v="WO066018343"/>
    <m/>
    <m/>
    <m/>
    <n v="113.229365386068"/>
    <n v="-8.1338577120294104"/>
    <s v="MD|MYDB-20261008270464|DN00001/MN02178|CAHAYA AL-QURAN|085230453208"/>
    <s v="MYDIGIBIZPARTNER"/>
    <m/>
    <m/>
    <m/>
    <m/>
    <m/>
    <m/>
    <m/>
    <m/>
    <s v="Management Janji"/>
    <s v="2026-10-09 11:00:00 | Jam pemasangan : 12.00 Info Tambahan : Hubungi pelanggan dulu sebelum ke lokasi terimakasih  "/>
    <s v="FCC"/>
    <d v="2026-08-10T14:25:44"/>
    <d v="2026-10-09T11:00:00"/>
    <m/>
    <s v="FO_UIM"/>
    <s v="LUMAJANG"/>
    <s v="NETMONK"/>
    <m/>
    <s v="Provisioning Failed|UIM|INF009735046|Service with External Object Id 69406557_152504261589_INTERNET already exists."/>
    <s v="HSI Bisnis Bundling Netmonk Promo H2 2026 PSB 70% - 100 Mbps"/>
    <s v="INDIBIZ"/>
    <m/>
    <m/>
    <d v="2026-10-09T11:00:00"/>
    <s v="2026-10-09 11:00:00 | Jam pemasangan : 12.00 Info Tambahan : Hubungi pelanggan dulu sebelum ke lokasi terimakasih  "/>
    <m/>
    <m/>
    <m/>
    <e v="#NUM!"/>
    <e v="#NUM!"/>
    <x v="1"/>
    <x v="25"/>
  </r>
  <r>
    <n v="1353"/>
    <n v="1002617896"/>
    <n v="3"/>
    <x v="5"/>
    <n v="5"/>
    <s v="PASURUAN"/>
    <s v="LUMAJANG"/>
    <s v="PII"/>
    <s v="REG"/>
    <s v="AO"/>
    <s v="NEW SALES"/>
    <m/>
    <s v="Completed (PS)"/>
    <s v="RBS-Regional 3"/>
    <d v="2026-10-01T13:40:42"/>
    <d v="2026-10-01T16:42:36"/>
    <n v="69401645"/>
    <m/>
    <n v="152542208206"/>
    <s v="WIFI DUSUN BASUKI NGUTER"/>
    <s v="ODP-PII-FV/03"/>
    <s v="WO065493680"/>
    <m/>
    <m/>
    <m/>
    <n v="113.1216587"/>
    <n v="-8.2018167000000002"/>
    <s v="|MN01309|/WIFI DUSUN BASUKI NGUTER/PROMO H2 HSI B2B BISNIS + NETMONK (1:1) 100MBPS 556,1RB PSB DISC 70%//nguterdesa@gmail.com/MASKUR/85607566362"/>
    <s v="Sales Force DBS"/>
    <m/>
    <m/>
    <m/>
    <m/>
    <m/>
    <m/>
    <m/>
    <m/>
    <s v="Management Janji"/>
    <s v="2026-10-02 08:00:00|Nama PIC:  BP MASKUR  No HP: 085607566362  Alt:  Tanggal: 02/10/2026  Jam Pasang: Pagi  Note: Hubungi sebelum ke lokasi, terimakasih. |40931149|MYDITA"/>
    <s v="FCC"/>
    <d v="2026-01-10T13:55:01"/>
    <m/>
    <m/>
    <s v="PS"/>
    <s v="X"/>
    <s v="NETMONK"/>
    <n v="20261001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01T07:00:00"/>
    <s v="2026-10-02 08:00:00|Nama PIC:  BP MASKUR  No HP: 085607566362  Alt:  Tanggal: 02/10/2026  Jam Pasang: Pagi  Note: Hubungi sebelum ke lokasi, terimakasih. |40931149|MYDITA"/>
    <n v="2026"/>
    <n v="10"/>
    <n v="1"/>
    <d v="2026-10-01T00:00:00"/>
    <n v="-0.29166666666424135"/>
    <x v="0"/>
    <x v="25"/>
  </r>
  <r>
    <n v="1354"/>
    <n v="1002619334"/>
    <n v="3"/>
    <x v="5"/>
    <n v="5"/>
    <s v="PASURUAN"/>
    <s v="LUMAJANG"/>
    <s v="PII"/>
    <s v="REG"/>
    <s v="AO"/>
    <s v="NEW SALES"/>
    <s v="1P INET"/>
    <s v="Completed (PS)"/>
    <s v="RBS-Regional 3"/>
    <d v="2026-10-02T10:28:35"/>
    <d v="2026-10-03T15:13:15"/>
    <n v="69402875"/>
    <m/>
    <n v="152542208209"/>
    <s v="SMP NUSANTARA PRONOJIWO"/>
    <s v="ODP-PII-FN/36"/>
    <s v="WO065554486"/>
    <m/>
    <m/>
    <m/>
    <n v="112.988416850566"/>
    <n v="-8.1887530777444901"/>
    <s v="MD|MYDB-20261002270152|DN00001/MN01309|SMP NUSANTARA PRONOJIWO|082337613345"/>
    <s v="MYDIGIBIZPARTNER"/>
    <m/>
    <m/>
    <m/>
    <m/>
    <m/>
    <m/>
    <m/>
    <m/>
    <s v="Management Janji"/>
    <s v="2026-10-03 08:00:00 | Nama PIC : Bp Cahyo  No HP : 082337613345 No Alt : - M Janji : 03 Okt 2026 Jam Pasang : Pagi / Siang Note : hubungi pelanggan jika ingin ke lokasi, terima kasih "/>
    <s v="FCC"/>
    <d v="2026-02-10T10:39:55"/>
    <d v="2026-10-03T08:00:00"/>
    <m/>
    <s v="PS"/>
    <s v="X"/>
    <s v="NO ADDON"/>
    <n v="20261003"/>
    <s v="Completed"/>
    <s v="HSI Bisnis Basic Promo Hari Pelanggan Nasional PSB 70% - 100 Mbps"/>
    <s v="INDIBIZ"/>
    <m/>
    <m/>
    <d v="2026-10-03T08:00:00"/>
    <s v="2026-10-03 08:00:00 | Nama PIC : Bp Cahyo  No HP : 082337613345 No Alt : - M Janji : 03 Okt 2026 Jam Pasang : Pagi / Siang Note : hubungi pelanggan jika ingin ke lokasi, terima kasih "/>
    <n v="2026"/>
    <n v="10"/>
    <n v="3"/>
    <d v="2026-10-03T00:00:00"/>
    <n v="-0.33333333333575865"/>
    <x v="0"/>
    <x v="25"/>
  </r>
  <r>
    <n v="1355"/>
    <n v="1002633401"/>
    <n v="3"/>
    <x v="5"/>
    <n v="5"/>
    <s v="PASURUAN"/>
    <s v="LUMAJANG"/>
    <s v="PII"/>
    <s v="REG"/>
    <s v="AO"/>
    <s v="NEW SALES"/>
    <s v="1P INET"/>
    <s v="OSS - FALLOUT"/>
    <s v="RBS-Regional 3"/>
    <d v="2026-10-12T15:31:35"/>
    <d v="2026-10-13T18:15:37"/>
    <n v="69408836"/>
    <m/>
    <n v="152542208161"/>
    <s v="Annora Modiste"/>
    <s v="ODP-PII-FB/54 FB/D05/54.01"/>
    <s v="WO066273673"/>
    <m/>
    <m/>
    <m/>
    <n v="113.11215209573599"/>
    <n v="-8.2310327278964408"/>
    <s v="|MN00951|MYIA-077663089225/POI/Nurul Hidayatul Fadilah/085856776447/annoramodiste1990@gmail.com"/>
    <s v="MYIB_ASSISTANT"/>
    <m/>
    <m/>
    <m/>
    <m/>
    <m/>
    <m/>
    <m/>
    <m/>
    <s v="Management Janji"/>
    <s v="2026-10-13 15:00:00 | M Janji : (13/10/2026) jam Pasang : 09:00 Note : hubungi pelanggan jika ingin kelokasi "/>
    <s v="FCC"/>
    <d v="2026-12-10T15:39:48"/>
    <d v="2026-10-13T15:00:00"/>
    <s v="Kendala Teknik"/>
    <s v="FO_WFM"/>
    <s v="X"/>
    <s v="NO ADDON"/>
    <m/>
    <s v="Provisioning Failed|WFM|INF009801237|TKJ_-8.3027487,112.9498899_ODP-PII-FB/54 JARAK SEKITAR 275M | 175M MASUK GANG SEMPIT TID"/>
    <s v="HSI Bisnis Promo Hari Pelanggan Nasional PSB 70% - 50 Mbps"/>
    <s v="INDIBIZ"/>
    <m/>
    <m/>
    <d v="2026-10-13T15:00:00"/>
    <s v="2026-10-13 15:00:00 | M Janji : (13/10/2026) jam Pasang : 09:00 Note : hubungi pelanggan jika ingin kelokasi "/>
    <m/>
    <m/>
    <m/>
    <e v="#NUM!"/>
    <e v="#NUM!"/>
    <x v="1"/>
    <x v="25"/>
  </r>
  <r>
    <n v="1356"/>
    <n v="1002637305"/>
    <n v="3"/>
    <x v="5"/>
    <n v="5"/>
    <s v="PASURUAN"/>
    <s v="LUMAJANG"/>
    <s v="TPH"/>
    <s v="REG"/>
    <s v="AO"/>
    <s v="NEW SALES"/>
    <s v="1P INET"/>
    <s v="Completed (PS)"/>
    <s v="RBS-Regional 3"/>
    <d v="2026-10-14T16:25:40"/>
    <d v="2026-10-15T13:12:54"/>
    <n v="69410322"/>
    <m/>
    <n v="152543206104"/>
    <s v="SMA NEGERI 1 KUNIR"/>
    <s v="ODP-TPH-FE/19"/>
    <s v="WO066425652"/>
    <m/>
    <m/>
    <m/>
    <n v="113.222820796072"/>
    <n v="-8.2137730355811591"/>
    <s v="MD|MYDB-20261014270723|DN00001/MN02178|SMA NEGERI 1 KUNIR|085655931955"/>
    <s v="MYDIGIBIZPARTNER"/>
    <m/>
    <m/>
    <m/>
    <m/>
    <m/>
    <m/>
    <m/>
    <m/>
    <s v="Management Janji"/>
    <s v="2026-10-15 15:00:00 | Jam Pemasangan : 08:00 - 12.00 Tanggal Pemasangan : KAMIS 15 OKTOBER 2026 Info Tambahan : Hubungi pelanggan sebelum datang ke lokasi"/>
    <s v="FCC"/>
    <s v="14-10-2026 16:39:59"/>
    <d v="2026-10-15T15:00:00"/>
    <m/>
    <s v="PS"/>
    <s v="X"/>
    <s v="NETMONK"/>
    <n v="20261015"/>
    <s v="Completed"/>
    <s v="HSI Bisnis Bundling Netmonk Promo 2026 PSB 70% - 300 Mbps"/>
    <s v="INDIBIZ"/>
    <m/>
    <m/>
    <d v="2026-10-15T15:00:00"/>
    <s v="2026-10-15 15:00:00 | Jam Pemasangan : 08:00 - 12.00 Tanggal Pemasangan : KAMIS 15 OKTOBER 2026 Info Tambahan : Hubungi pelanggan sebelum datang ke lokasi"/>
    <n v="2026"/>
    <n v="10"/>
    <n v="15"/>
    <d v="2026-10-15T00:00:00"/>
    <n v="-0.625"/>
    <x v="0"/>
    <x v="25"/>
  </r>
  <r>
    <n v="1357"/>
    <n v="1002636394"/>
    <n v="3"/>
    <x v="5"/>
    <n v="5"/>
    <s v="PASURUAN"/>
    <s v="PROBOLINGGO"/>
    <s v="GND"/>
    <s v="REG"/>
    <s v="AO"/>
    <s v="NEW SALES"/>
    <m/>
    <s v="Completed (PS)"/>
    <s v="RBS-Regional 3"/>
    <d v="2026-10-14T10:47:54"/>
    <d v="2026-10-14T19:24:17"/>
    <n v="69409962"/>
    <m/>
    <n v="152510206139"/>
    <s v="KEDAI PRINT"/>
    <s v="ODP-GND-FN/54"/>
    <s v="WO066392610"/>
    <m/>
    <m/>
    <m/>
    <n v="113.2933735"/>
    <n v="-7.8681314999999996"/>
    <s v="|MN00836|/KEDAI PRINT/WINBACK HSI B2B + NETMONK (1:1) 200MBPS 946,1RB PSB DISC 70%//imronhadi87@gmail.com/IMRON HADI/85230518318"/>
    <s v="Sales Force DBS"/>
    <m/>
    <m/>
    <m/>
    <m/>
    <m/>
    <m/>
    <m/>
    <m/>
    <s v="Management Janji"/>
    <s v="2026-10-15 08:00:00|Tanggal pemasangan: 15/10//2026 Jam pemasangan : pagi/siang Info Tambahan : Hubungi pelanggan dulu sebelum ke lokasi. terima kasih|40921089|MYDITA"/>
    <s v="FCC"/>
    <s v="14-10-2026 10:54:48"/>
    <d v="2026-10-15T08:00:00"/>
    <m/>
    <s v="PS"/>
    <s v="X"/>
    <s v="NETMONK"/>
    <n v="20261014"/>
    <s v="Completed"/>
    <s v="- 11_11446;Biaya PSB HSI EBIS Tunai di Depan ~ 11[150000]  - SP_NOSS;SP_NOSS ~ Internet NOSS Multispeed Network[0]  - E24057;E24057 ~ ES24 - Paket HSI Bisnis (HSIE) Khusus Winback[0]  - E24057~null~E24057_UNL;UNL ~ Internet-Link Unlimited Internet Usage ~"/>
    <s v="INDIBIZ"/>
    <m/>
    <m/>
    <d v="2026-10-15T08:00:00"/>
    <s v="2026-10-15 08:00:00|Tanggal pemasangan: 15/10//2026 Jam pemasangan : pagi/siang Info Tambahan : Hubungi pelanggan dulu sebelum ke lokasi. terima kasih|40921089|MYDITA"/>
    <n v="2026"/>
    <n v="10"/>
    <n v="14"/>
    <d v="2026-10-14T00:00:00"/>
    <n v="-1.3333333333357587"/>
    <x v="0"/>
    <x v="25"/>
  </r>
  <r>
    <n v="1358"/>
    <n v="1002619058"/>
    <n v="3"/>
    <x v="5"/>
    <n v="5"/>
    <s v="PASURUAN"/>
    <s v="PROBOLINGGO"/>
    <s v="KRZ"/>
    <s v="REG"/>
    <s v="AO"/>
    <s v="NEW SALES"/>
    <m/>
    <s v="Completed (PS)"/>
    <s v="RBS-Regional 3"/>
    <d v="2026-10-02T09:06:23"/>
    <d v="2026-10-02T16:09:50"/>
    <n v="69402740"/>
    <m/>
    <n v="152509216431"/>
    <s v="WARUNG MADURA ADIY CELL"/>
    <s v="ODP-KRZ-FAC/007"/>
    <s v="WO065562633"/>
    <m/>
    <m/>
    <m/>
    <n v="113.4281189"/>
    <n v="-7.7806913"/>
    <s v="|MN00836|/WARUNG MADURA/WINBACK HSI B2B + OCA BREACH CHECKER  (1:1) 200MBPS 920,5RB PSB DISC 70%//Ranggaaril187@gmail.com/RANGGA ARIL DWI WIJAYA/082257947544"/>
    <s v="Sales Force DBS"/>
    <m/>
    <m/>
    <m/>
    <m/>
    <m/>
    <m/>
    <m/>
    <m/>
    <s v="Management Janji"/>
    <s v="2026-10-03 08:00:00|telp :082257947544 Jam pemasangan :pagi / siang 03/10/2026 Info Tambahan : Hubungi pelanggan dulu sebelum ke lokasi terimakasih  |40000802|MYDITA"/>
    <s v="FCC"/>
    <d v="2026-02-10T09:26:25"/>
    <d v="2026-10-03T08:00:00"/>
    <m/>
    <s v="PS"/>
    <s v="KRAKSAAN"/>
    <s v="OCA"/>
    <n v="20261002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10-03T08:00:00"/>
    <s v="2026-10-03 08:00:00|telp :082257947544 Jam pemasangan :pagi / siang 03/10/2026 Info Tambahan : Hubungi pelanggan dulu sebelum ke lokasi terimakasih  |40000802|MYDITA"/>
    <n v="2026"/>
    <n v="10"/>
    <n v="2"/>
    <d v="2026-10-02T00:00:00"/>
    <n v="-1.3333333333357587"/>
    <x v="0"/>
    <x v="25"/>
  </r>
  <r>
    <n v="1359"/>
    <n v="1002625929"/>
    <n v="3"/>
    <x v="5"/>
    <n v="5"/>
    <s v="PASURUAN"/>
    <s v="PROBOLINGGO"/>
    <s v="KRZ"/>
    <s v="REG"/>
    <s v="AO"/>
    <s v="NEW SALES"/>
    <m/>
    <s v="Completed (PS)"/>
    <s v="RBS-Regional 2"/>
    <d v="2026-10-07T12:11:13"/>
    <d v="2026-10-08T14:10:45"/>
    <n v="66525052"/>
    <m/>
    <n v="152509216398"/>
    <s v="PT. BANGUN INFORMASI TEKNOLOGI"/>
    <s v="ODP-KRZ-FA/22"/>
    <s v="WO065948101"/>
    <m/>
    <m/>
    <m/>
    <n v="113.42803020605299"/>
    <n v="-7.7595124479947799"/>
    <s v="AMRBS;950223;ALDHIAZ;JKT OUTER;HSI Bisnis PSB 70% - 150 Mbps - (819000);CP SANDY 087778113956;billing@bnteknologi.com  "/>
    <s v="Amex"/>
    <m/>
    <m/>
    <m/>
    <m/>
    <m/>
    <m/>
    <m/>
    <m/>
    <s v="Management Janji"/>
    <s v="2026-10-08 15:00:00|Nama :SANDI No HP :087778113956 No Alternatif : M Janji : 08/10/2026 Jam Pasang : Pagi NoteÃ‚Â :  Hubungi terlebih dahulu sebelum ke lokasi|40951378|MYDITA"/>
    <s v="FCC"/>
    <d v="2026-07-10T12:25:39"/>
    <d v="2026-10-08T15:00:00"/>
    <m/>
    <s v="PS"/>
    <s v="KRAKSAAN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15:00:00"/>
    <s v="2026-10-08 15:00:00|Nama :SANDI No HP :087778113956 No Alternatif : M Janji : 08/10/2026 Jam Pasang : Pagi NoteÃ‚Â :  Hubungi terlebih dahulu sebelum ke lokasi|40951378|MYDITA"/>
    <n v="2026"/>
    <n v="10"/>
    <n v="8"/>
    <d v="2026-10-08T00:00:00"/>
    <n v="-0.625"/>
    <x v="0"/>
    <x v="25"/>
  </r>
  <r>
    <n v="1360"/>
    <n v="1002631087"/>
    <n v="3"/>
    <x v="5"/>
    <n v="5"/>
    <s v="PASURUAN"/>
    <s v="PROBOLINGGO"/>
    <s v="KRZ"/>
    <s v="REG"/>
    <s v="AO"/>
    <s v="NEW SALES"/>
    <m/>
    <s v="Completed (PS)"/>
    <s v="RBS-Regional 3"/>
    <d v="2026-10-10T16:15:20"/>
    <d v="2026-10-11T17:47:53"/>
    <n v="69408008"/>
    <m/>
    <n v="152509216441"/>
    <s v="TOKO ROHMAH"/>
    <s v="ODP-KRZ-FT/08"/>
    <s v="WO066177516"/>
    <m/>
    <m/>
    <m/>
    <n v="113.21584009999999"/>
    <n v="-7.7441461"/>
    <s v="|MN00836|/TOKO ROHMAH/WINBACK HSI B2B + NETMONK (1:1) 200MBPS 946,1RB PSB DISC 70%//noengbaharoen@gmail.com/AINUR ROHMAH/81776993638"/>
    <s v="Sales Force DBS"/>
    <m/>
    <m/>
    <m/>
    <m/>
    <m/>
    <m/>
    <m/>
    <m/>
    <s v="Management Janji"/>
    <s v="2026-10-11 15:00:00|Nama : BU AINUR ROHMAH  No Hp : 081776993638 No Hp Alternatif :  Tanggal : 11 Oktober 2026 Interval : PAGI  Note : Mohon hubungi pelanggan terlebih dahulu |40900827|MYDITA"/>
    <s v="FCC"/>
    <d v="2026-10-10T16:25:08"/>
    <d v="2026-10-11T15:00:00"/>
    <m/>
    <s v="PS"/>
    <s v="KRAKSAAN"/>
    <s v="NETMONK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15:00:00"/>
    <s v="2026-10-11 15:00:00|Nama : BU AINUR ROHMAH  No Hp : 081776993638 No Hp Alternatif :  Tanggal : 11 Oktober 2026 Interval : PAGI  Note : Mohon hubungi pelanggan terlebih dahulu |40900827|MYDITA"/>
    <n v="2026"/>
    <n v="10"/>
    <n v="11"/>
    <d v="2026-10-11T00:00:00"/>
    <n v="-0.625"/>
    <x v="0"/>
    <x v="25"/>
  </r>
  <r>
    <n v="1361"/>
    <n v="1002634556"/>
    <n v="3"/>
    <x v="5"/>
    <n v="5"/>
    <s v="PASURUAN"/>
    <s v="PROBOLINGGO"/>
    <s v="KRZ"/>
    <s v="REG"/>
    <s v="AO"/>
    <s v="NEW SALES"/>
    <m/>
    <s v="Completed (PS)"/>
    <s v="RBS-Regional 3"/>
    <d v="2026-10-13T10:51:34"/>
    <d v="2026-10-13T17:21:53"/>
    <n v="69409225"/>
    <m/>
    <n v="152509216443"/>
    <s v="CV. WEFAST MEDIA SELULER"/>
    <s v="ODP-KRZ-FH/13"/>
    <s v="WO066327728"/>
    <m/>
    <m/>
    <m/>
    <n v="113.4060362"/>
    <n v="-7.7945593000000004"/>
    <s v="|MN01068|/CV. WEFAST MEDIA SELULER/WINBACK 2.0 HSI B2B (1:1) 50MBPS 355RB PSB DISC 70%//wms.seluler@gmail.com/WYKE PURNAMA/85606098098"/>
    <s v="Sales Force DBS"/>
    <m/>
    <m/>
    <m/>
    <m/>
    <m/>
    <m/>
    <m/>
    <m/>
    <s v="Management Janji"/>
    <s v="2026-10-14 11:00:00|Tanggal pemasangan: 14/10//2026 Jam pemasangan : pagi/siang Info Tambahan : Hubungi pelanggan dulu sebelum ke lokasi. terima kasih|40921089|MYDITA"/>
    <s v="FCC"/>
    <s v="13-10-2026 10:55:12"/>
    <d v="2026-10-14T11:00:00"/>
    <m/>
    <s v="PS"/>
    <s v="KRAKSAAN"/>
    <s v="NO ADDON"/>
    <n v="202610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4T11:00:00"/>
    <s v="2026-10-14 11:00:00|Tanggal pemasangan: 14/10//2026 Jam pemasangan : pagi/siang Info Tambahan : Hubungi pelanggan dulu sebelum ke lokasi. terima kasih|40921089|MYDITA"/>
    <n v="2026"/>
    <n v="10"/>
    <n v="13"/>
    <d v="2026-10-13T00:00:00"/>
    <n v="-1.4583333333357587"/>
    <x v="0"/>
    <x v="25"/>
  </r>
  <r>
    <n v="1362"/>
    <n v="1002635433"/>
    <n v="3"/>
    <x v="5"/>
    <n v="5"/>
    <s v="PASURUAN"/>
    <s v="PROBOLINGGO"/>
    <s v="KRZ"/>
    <s v="REG"/>
    <s v="AO"/>
    <s v="NEW SALES"/>
    <m/>
    <s v="Completed (PS)"/>
    <s v="RBS-Regional 3"/>
    <d v="2026-10-13T15:30:04"/>
    <d v="2026-10-15T08:11:31"/>
    <n v="69409560"/>
    <m/>
    <n v="152509216445"/>
    <s v="SMP MUHAMMAD SHODIQ"/>
    <s v="ODP-KRZ-FT/20"/>
    <s v="WO066354650"/>
    <m/>
    <m/>
    <m/>
    <n v="113.37134"/>
    <n v="-7.8288640000000003"/>
    <s v="|MN01316|/SMP MUHAMMAD SHODIQ/WINBACK 2.0 HSI B2B (1:2) 50MBPS 320RB PSB DISC 70%//aisyahgmn@gmail.com/SITI AISYAH/82244721657"/>
    <s v="Sales Force DBS"/>
    <m/>
    <m/>
    <m/>
    <m/>
    <m/>
    <m/>
    <m/>
    <m/>
    <s v="Management Janji"/>
    <s v="2026-10-14 15:00:00|Nama PIC : Ibu Siti No HP : 082244721657 No Alt : - M Janji : 14 Okt 2026 Jam Pasang : Pagi / Siang Note : hubungi pelanggan jika ingin ke lokasi, terima kasih|40951378|MYDITA"/>
    <s v="FCC"/>
    <s v="13-10-2026 15:39:51"/>
    <d v="2026-10-14T15:00:00"/>
    <m/>
    <s v="PS"/>
    <s v="KRAKSAAN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15:00:00"/>
    <s v="2026-10-14 15:00:00|Nama PIC : Ibu Siti No HP : 082244721657 No Alt : - M Janji : 14 Okt 2026 Jam Pasang : Pagi / Siang Note : hubungi pelanggan jika ingin ke lokasi, terima kasih|40951378|MYDITA"/>
    <n v="2026"/>
    <n v="10"/>
    <n v="15"/>
    <d v="2026-10-15T00:00:00"/>
    <n v="0.375"/>
    <x v="0"/>
    <x v="25"/>
  </r>
  <r>
    <n v="1363"/>
    <n v="1002624619"/>
    <n v="3"/>
    <x v="5"/>
    <n v="5"/>
    <s v="PASURUAN"/>
    <s v="PROBOLINGGO"/>
    <s v="PTN"/>
    <s v="REG"/>
    <s v="AO"/>
    <s v="NEW SALES"/>
    <m/>
    <s v="Completed (PS)"/>
    <s v="RBS-Regional 3"/>
    <d v="2026-10-06T14:46:15"/>
    <d v="2026-10-07T10:42:02"/>
    <n v="69405191"/>
    <m/>
    <n v="152508210945"/>
    <s v="PUSKESMAS BANYUGLUGUR"/>
    <s v="ODP-PTN-F06/02"/>
    <s v="WO065872165"/>
    <m/>
    <m/>
    <m/>
    <n v="113.6097698"/>
    <n v="-7.7240783000000004"/>
    <s v="AMRBS/404479/RINAISYAH ONNI P /R3/JATIM TIMUR/WINBACK 2.0 HSI B2B (1:1) 100MBPS 535RB PSB DISC 70%/QOYYIMATUT TOYYIBA /qoyyimaqoqoy@gmail.com"/>
    <s v="Amex"/>
    <m/>
    <m/>
    <m/>
    <m/>
    <m/>
    <m/>
    <m/>
    <m/>
    <s v="Management Janji"/>
    <s v="2026-10-07 15:00:00|M Janji : 07 Oktober 2026 Jam Pasang : Pagi Note : hubungi pelanggan jika ingin kelokasi |40981182|MYDITA"/>
    <s v="FCC"/>
    <d v="2026-06-10T14:55:39"/>
    <d v="2026-10-07T15:00:00"/>
    <m/>
    <s v="PS"/>
    <s v="X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15:00:00"/>
    <s v="2026-10-07 15:00:00|M Janji : 07 Oktober 2026 Jam Pasang : Pagi Note : hubungi pelanggan jika ingin kelokasi |40981182|MYDITA"/>
    <n v="2026"/>
    <n v="10"/>
    <n v="7"/>
    <d v="2026-10-07T00:00:00"/>
    <n v="-0.625"/>
    <x v="0"/>
    <x v="25"/>
  </r>
  <r>
    <n v="1364"/>
    <n v="1002637870"/>
    <n v="3"/>
    <x v="5"/>
    <n v="5"/>
    <s v="PASURUAN"/>
    <s v="PROBOLINGGO"/>
    <s v="SKP"/>
    <s v="REG"/>
    <s v="AO"/>
    <s v="NEW SALES"/>
    <m/>
    <s v="Completed (PS)"/>
    <s v="RBS-Regional 3"/>
    <d v="2026-10-15T09:41:04"/>
    <d v="2026-10-15T15:49:29"/>
    <n v="69410565"/>
    <m/>
    <n v="152528204102"/>
    <s v="SRC JAYA ABADI"/>
    <s v="ODP-SKP-F01/01"/>
    <s v="WO066459875"/>
    <m/>
    <m/>
    <m/>
    <n v="113.08743680000001"/>
    <n v="-7.8037315999999999"/>
    <s v="|MN01068|/SRC JAYA ABADI / SAIFULLOH/WINBACK 3.0 HSI B2B (1:1) 50MBPS 280RB PSB DISC 70%//harisjuan123@gmail.com/SAIFULLOH/85648678741"/>
    <s v="Sales Force DBS"/>
    <m/>
    <m/>
    <m/>
    <m/>
    <m/>
    <m/>
    <m/>
    <m/>
    <s v="Management Janji"/>
    <s v="2026-10-16 08:00:00|Tanggal pemasangan : 16 OKTOBER 2026 Jam pemasangan : pagi/siang Info Tambahan : Hubungi pelanggan dulu sebelum ke lokasi terima kasih|40010577|MYDITA"/>
    <s v="FCC"/>
    <s v="15-10-2026 09:54:50"/>
    <d v="2026-10-16T08:00:00"/>
    <m/>
    <s v="PS"/>
    <s v="X"/>
    <s v="NO ADDON"/>
    <n v="20261015"/>
    <s v="Completed"/>
    <s v="- 11_11446;Biaya PSB HSI EBIS Tunai di Depan ~ 11[150000]  - E26017;E26017 ~ ES26 - Paket HSI Basic (HSIEF) Khusus Winback 3.0[0]  - E26017~null~105871;E26017||11||Abodemen 0[0]  - E26017~null~E26017_UNL;UNL ~ Internet-Link Unlimited Internet Usage ~ E260"/>
    <s v="INDIBIZ"/>
    <m/>
    <m/>
    <d v="2026-10-16T08:00:00"/>
    <s v="2026-10-16 08:00:00|Tanggal pemasangan : 16 OKTOBER 2026 Jam pemasangan : pagi/siang Info Tambahan : Hubungi pelanggan dulu sebelum ke lokasi terima kasih|40010577|MYDITA"/>
    <n v="2026"/>
    <n v="10"/>
    <n v="15"/>
    <d v="2026-10-15T00:00:00"/>
    <n v="-1.3333333333357587"/>
    <x v="0"/>
    <x v="25"/>
  </r>
  <r>
    <n v="1365"/>
    <n v="1002638245"/>
    <n v="3"/>
    <x v="5"/>
    <n v="5"/>
    <s v="PASURUAN"/>
    <s v="PROBOLINGGO"/>
    <s v="SKP"/>
    <s v="REG"/>
    <s v="AO"/>
    <s v="NEW SALES"/>
    <m/>
    <s v="Completed (PS)"/>
    <s v="RBS-Regional 3"/>
    <d v="2026-10-15T11:34:51"/>
    <d v="2026-10-15T20:07:42"/>
    <n v="69410714"/>
    <m/>
    <n v="152528204104"/>
    <s v="TOKO SAMSUL"/>
    <s v="ODP-SKP-FE/18"/>
    <s v="WO066475744"/>
    <m/>
    <m/>
    <m/>
    <n v="113.071865"/>
    <n v="-7.8261474"/>
    <s v="|MN01068|/TOKO SAMSUL/PROMO H2 HSI B2B BASIC + OCA (1:2) 75MBPS 370,5RB PSB DISC 70%//Ochigarage30@gmail.com/SAMSUL MUALIM/85713951349"/>
    <s v="Sales Force DBS"/>
    <m/>
    <m/>
    <m/>
    <m/>
    <m/>
    <m/>
    <m/>
    <m/>
    <s v="Management Janji"/>
    <s v="2026-10-16 11:00:00|Tanggal Pemasangan : 16 Oktober 2026 Jam Pemasangan : 08:00 15:00 Info Tambahan : Hubungi pelanggan dulu sebelum ke lokasi terimakasih|40961370|MYDITA"/>
    <s v="FCC"/>
    <s v="15-10-2026 11:40:14"/>
    <d v="2026-10-16T11:00:00"/>
    <m/>
    <s v="PS"/>
    <s v="X"/>
    <s v="OCA"/>
    <n v="20261015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6T11:00:00"/>
    <s v="2026-10-16 11:00:00|Tanggal Pemasangan : 16 Oktober 2026 Jam Pemasangan : 08:00 15:00 Info Tambahan : Hubungi pelanggan dulu sebelum ke lokasi terimakasih|40961370|MYDITA"/>
    <n v="2026"/>
    <n v="10"/>
    <n v="15"/>
    <d v="2026-10-15T00:00:00"/>
    <n v="-1.4583333333357587"/>
    <x v="0"/>
    <x v="25"/>
  </r>
  <r>
    <n v="1366"/>
    <n v="1002638329"/>
    <n v="3"/>
    <x v="5"/>
    <n v="5"/>
    <s v="PASURUAN"/>
    <s v="PROBOLINGGO"/>
    <s v="TGS"/>
    <s v="REG"/>
    <s v="AO"/>
    <s v="NEW SALES"/>
    <s v="1P INET"/>
    <s v="8 | OSS - PONR"/>
    <s v="RBS-Regional 3"/>
    <d v="2026-10-15T12:17:41"/>
    <d v="2026-10-15T14:44:36"/>
    <n v="69410753"/>
    <m/>
    <n v="152530201999"/>
    <s v="PUSKESMAS TONGAS / PELAYANAN 2"/>
    <s v="ODP-TGS-FB/54 FB/D02/54.01"/>
    <s v="WO066469970"/>
    <m/>
    <m/>
    <m/>
    <n v="113.10327700000001"/>
    <n v="-7.729641"/>
    <s v="|MN01068|MYIA-075634490770/POI/DODIK/081337403265/tongas.puskesmas@gmail.com"/>
    <s v="MYIB_ASSISTANT"/>
    <m/>
    <m/>
    <m/>
    <m/>
    <m/>
    <m/>
    <m/>
    <m/>
    <s v="Management Janji"/>
    <s v="2026-10-16 11:00:00 | telp :081337403265 M Janji : (16/10/2026) jam Pasang : 09:00 Note : hubungi pelanggan jika ingin kelokasi"/>
    <s v="FCC"/>
    <s v="15-10-2026 12:25:22"/>
    <d v="2026-10-16T11:00:00"/>
    <m/>
    <s v="ACT_COM"/>
    <s v="X"/>
    <s v="NO ADDON"/>
    <m/>
    <s v="PONR"/>
    <s v="HSI Bisnis Promo Hari Pelanggan Nasional PSB 70% - 50 Mbps"/>
    <s v="INDIBIZ"/>
    <m/>
    <m/>
    <d v="2026-10-16T11:00:00"/>
    <s v="2026-10-16 11:00:00 | telp :081337403265 M Janji : (16/10/2026) jam Pasang : 09:00 Note : hubungi pelanggan jika ingin kelokasi"/>
    <m/>
    <m/>
    <m/>
    <e v="#NUM!"/>
    <e v="#NUM!"/>
    <x v="1"/>
    <x v="25"/>
  </r>
  <r>
    <n v="1367"/>
    <n v="1002635361"/>
    <n v="3"/>
    <x v="5"/>
    <n v="5"/>
    <s v="PASURUAN"/>
    <s v="PROBOLINGGO"/>
    <s v="PBL"/>
    <s v="REG"/>
    <s v="AO"/>
    <s v="NEW SALES"/>
    <s v="1P INET"/>
    <s v="Completed (PS)"/>
    <s v="RBS-Regional 3"/>
    <d v="2026-10-13T15:08:40"/>
    <d v="2026-10-14T17:24:28"/>
    <n v="69409521"/>
    <m/>
    <n v="152505341301"/>
    <s v="TOKO SRC TRI SUKSES"/>
    <s v="ODP-PBL-FAH/03 FAH/D01/03.01"/>
    <s v="WO066344312"/>
    <m/>
    <m/>
    <m/>
    <n v="113.156582973897"/>
    <n v="-7.8199759714413002"/>
    <s v="MD|MYDB-20261013270695|DN00001/MN01316|TOKO SRC TRI SUKSES|083166349552"/>
    <s v="MYDIGIBIZPARTNER"/>
    <m/>
    <m/>
    <m/>
    <m/>
    <m/>
    <m/>
    <m/>
    <m/>
    <s v="Management Janji"/>
    <s v="2026-10-14 15:00:00 | Nama Pic : BP WAQI No Hp Pic : 083166349552 Jam Pemasangan : 08:00 - 12.00 Tanggal Pemasangan : RABU 14 OKTOBER 2026 Info Tambahan : Hubungi pelanggan sebelum datang ke lokasi"/>
    <s v="FCC"/>
    <s v="13-10-2026 15:09:53"/>
    <d v="2026-10-14T15:00:00"/>
    <m/>
    <s v="PS"/>
    <s v="PROBOLINGGO"/>
    <s v="NO ADDON"/>
    <n v="20261014"/>
    <s v="Completed"/>
    <s v="HSI Bisnis Promo Hari Pelanggan Nasional PSB 70% - 100 Mbps"/>
    <s v="INDIBIZ"/>
    <m/>
    <m/>
    <d v="2026-10-14T15:00:00"/>
    <s v="2026-10-14 15:00:00 | Nama Pic : BP WAQI No Hp Pic : 083166349552 Jam Pemasangan : 08:00 - 12.00 Tanggal Pemasangan : RABU 14 OKTOBER 2026 Info Tambahan : Hubungi pelanggan sebelum datang ke lokasi"/>
    <n v="2026"/>
    <n v="10"/>
    <n v="14"/>
    <d v="2026-10-14T00:00:00"/>
    <n v="-0.625"/>
    <x v="0"/>
    <x v="25"/>
  </r>
  <r>
    <n v="1368"/>
    <n v="1002636967"/>
    <n v="3"/>
    <x v="5"/>
    <n v="5"/>
    <s v="PASURUAN"/>
    <s v="PROBOLINGGO"/>
    <s v="PBL"/>
    <s v="REG"/>
    <s v="AO"/>
    <s v="NEW SALES"/>
    <s v="1P INET"/>
    <s v="Completed (PS)"/>
    <s v="RBS-Regional 3"/>
    <d v="2026-10-14T14:32:35"/>
    <d v="2026-10-14T17:54:32"/>
    <n v="69410233"/>
    <m/>
    <n v="152505341315"/>
    <s v="TOKO SRC BAROKAH"/>
    <s v="ODP-PBL-FC/77 FC/D11/77.01"/>
    <s v="WO066412633"/>
    <m/>
    <m/>
    <m/>
    <n v="113.201831839978"/>
    <n v="-7.7719790115698197"/>
    <s v="MD|MYDB-20261014270732|DN00001/MN01316|TOKO SRC BAROKAH|082322498698"/>
    <s v="MYDIGIBIZPARTNER"/>
    <m/>
    <m/>
    <m/>
    <m/>
    <m/>
    <m/>
    <m/>
    <m/>
    <s v="Management Janji"/>
    <s v="2026-10-15 11:00:00 | Tgl Pemasangan : 15 Oktober 2026 Interval : PAGI / SIANG Note : Hubungi pelanggan terlebih dahulu "/>
    <s v="FCC"/>
    <s v="14-10-2026 14:39:55"/>
    <d v="2026-10-15T11:00:00"/>
    <m/>
    <s v="PS"/>
    <s v="PROBOLINGGO"/>
    <s v="NO ADDON"/>
    <n v="20261014"/>
    <s v="Completed"/>
    <s v="HSI Bisnis Promo Hari Pelanggan Nasional PSB 70% - 100 Mbps"/>
    <s v="INDIBIZ"/>
    <m/>
    <m/>
    <d v="2026-10-15T11:00:00"/>
    <s v="2026-10-15 11:00:00 | Tgl Pemasangan : 15 Oktober 2026 Interval : PAGI / SIANG Note : Hubungi pelanggan terlebih dahulu "/>
    <n v="2026"/>
    <n v="10"/>
    <n v="14"/>
    <d v="2026-10-14T00:00:00"/>
    <n v="-1.4583333333357587"/>
    <x v="0"/>
    <x v="25"/>
  </r>
  <r>
    <n v="1369"/>
    <n v="1002636964"/>
    <n v="3"/>
    <x v="5"/>
    <n v="5"/>
    <s v="PASURUAN"/>
    <s v="PROBOLINGGO"/>
    <s v="PBL"/>
    <s v="REG"/>
    <s v="AO"/>
    <s v="NEW SALES"/>
    <s v="1P INET"/>
    <s v="Completed (PS)"/>
    <s v="RBS-Regional 3"/>
    <d v="2026-10-14T14:31:41"/>
    <d v="2026-10-14T19:18:16"/>
    <n v="69410232"/>
    <m/>
    <n v="152505341314"/>
    <s v="TOKO SRC BAROKAH"/>
    <s v="ODP-PBL-FG/104 FG/D08/104.01"/>
    <s v="WO066412340"/>
    <m/>
    <m/>
    <m/>
    <n v="113.220065161585"/>
    <n v="-7.7703060676085798"/>
    <s v="MD|MYDB-20261014270731|DN00001/MN01316|TOKO SRC BAROKAH|082322498698"/>
    <s v="MYDIGIBIZPARTNER"/>
    <m/>
    <m/>
    <m/>
    <m/>
    <m/>
    <m/>
    <m/>
    <m/>
    <s v="Management Janji"/>
    <s v="2026-10-15 11:00:00 | Tgl Pemasangan : 15 Oktober 2026 Interval : PAGI / SIANG Note : Hubungi pelanggan terlebih dahulu "/>
    <s v="FCC"/>
    <s v="14-10-2026 14:39:55"/>
    <d v="2026-10-15T11:00:00"/>
    <m/>
    <s v="PS"/>
    <s v="PROBOLINGGO"/>
    <s v="NO ADDON"/>
    <n v="20261014"/>
    <s v="Completed"/>
    <s v="HSI Bisnis Promo Hari Pelanggan Nasional PSB 70% - 50 Mbps"/>
    <s v="INDIBIZ"/>
    <m/>
    <m/>
    <d v="2026-10-15T11:00:00"/>
    <s v="2026-10-15 11:00:00 | Tgl Pemasangan : 15 Oktober 2026 Interval : PAGI / SIANG Note : Hubungi pelanggan terlebih dahulu "/>
    <n v="2026"/>
    <n v="10"/>
    <n v="14"/>
    <d v="2026-10-14T00:00:00"/>
    <n v="-1.4583333333357587"/>
    <x v="0"/>
    <x v="25"/>
  </r>
  <r>
    <n v="1370"/>
    <n v="1002637942"/>
    <n v="3"/>
    <x v="5"/>
    <n v="5"/>
    <s v="PASURUAN"/>
    <s v="PROBOLINGGO"/>
    <s v="PBL"/>
    <s v="REG"/>
    <s v="AO"/>
    <s v="NEW SALES"/>
    <m/>
    <s v="7 | OSS - PROVISIONING ISSUED"/>
    <s v="RBS-Regional 3"/>
    <d v="2026-10-15T10:01:53"/>
    <d v="2026-10-15T19:57:16"/>
    <n v="69410598"/>
    <n v="3358788060"/>
    <n v="152505341322"/>
    <s v="NUSUMMA JATIM CABANG PROBOLINGGO"/>
    <s v="ODP-PBL-FL/48"/>
    <s v="WO066459714"/>
    <m/>
    <m/>
    <m/>
    <n v="113.1947583"/>
    <n v="-7.7539775999999998"/>
    <s v="|MN01614|/NUSUMMA JATIM CABANG PROBOLINGGO/HSI B2B (1:1) + PHONE (800 MENIT) 50MBPS 445RB PSB DISC 70%//nusummaprobolinggo@gmail.com/ADITYA DWI PRASETIYO/82245437773"/>
    <s v="Sales Force DBS"/>
    <m/>
    <m/>
    <m/>
    <m/>
    <m/>
    <m/>
    <m/>
    <m/>
    <s v="Management Janji"/>
    <s v="2026-10-16 08:00:00|Nama : BP ADITYA DWI PRASETIYO  No Hp : 082245437773 No Hp Alternatif :  Tanggal : 16 Oktober 2026 Interval : PAGI  Note : Mohon hubungi pelanggan terlebih dahulu|40981182|MYDITA"/>
    <s v="FCC"/>
    <s v="15-10-2026 10:10:17"/>
    <d v="2026-10-16T08:00:00"/>
    <m/>
    <s v="PI"/>
    <s v="PROBOLINGGO"/>
    <s v="NO ADDON"/>
    <m/>
    <s v="Provisioning Issu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10-16T08:00:00"/>
    <s v="2026-10-16 08:00:00|Nama : BP ADITYA DWI PRASETIYO  No Hp : 082245437773 No Hp Alternatif :  Tanggal : 16 Oktober 2026 Interval : PAGI  Note : Mohon hubungi pelanggan terlebih dahulu|40981182|MYDITA"/>
    <m/>
    <m/>
    <m/>
    <e v="#NUM!"/>
    <e v="#NUM!"/>
    <x v="1"/>
    <x v="25"/>
  </r>
  <r>
    <n v="1371"/>
    <n v="1002637787"/>
    <n v="3"/>
    <x v="5"/>
    <n v="5"/>
    <s v="PASURUAN"/>
    <s v="PROBOLINGGO"/>
    <s v="PBL"/>
    <s v="REG"/>
    <s v="AO"/>
    <s v="NEW SALES"/>
    <m/>
    <s v="MIE - SEND SURVEY"/>
    <s v="RBS-Regional 3"/>
    <d v="2026-10-15T09:17:35"/>
    <d v="2026-10-15T10:42:07"/>
    <n v="69410546"/>
    <m/>
    <n v="152505341320"/>
    <s v="SAMALA BLISS HOMESTAY"/>
    <s v="ODP-PBL-FU/04"/>
    <s v="WO066459277"/>
    <m/>
    <m/>
    <m/>
    <n v="113.2644055"/>
    <n v="-7.7762547"/>
    <s v="|MN01316|/SAMALA BLISS HOMESTAY /WINBACK 2.0 HSI B2B (1:2) 100MBPS 440RB PSB DISC 70%//nabilaqputri24@gmail.com/FERLITA RETNO SEPTINA/82116933332"/>
    <s v="Sales Force DBS"/>
    <m/>
    <m/>
    <m/>
    <m/>
    <m/>
    <m/>
    <m/>
    <m/>
    <s v="Management Janji"/>
    <s v="2026-10-16 08:00:00|Nama PIC : Bp Hasbullah No HP : 082116933332 No Alt : - M Janji :  16 Okt 2026 Jam Pasang : Pagi / Siang Note : hubungi pelanggan jika ingin kelokasi |40951378|MYDITA"/>
    <s v="FCC"/>
    <s v="15-10-2026 09:25:13"/>
    <d v="2026-10-16T08:00:00"/>
    <m/>
    <s v="SURVEY_NEW_MANJA"/>
    <s v="PROBOLINGGO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6T08:00:00"/>
    <s v="2026-10-16 08:00:00|Nama PIC : Bp Hasbullah No HP : 082116933332 No Alt : - M Janji :  16 Okt 2026 Jam Pasang : Pagi / Siang Note : hubungi pelanggan jika ingin kelokasi |40951378|MYDITA"/>
    <m/>
    <m/>
    <m/>
    <e v="#NUM!"/>
    <e v="#NUM!"/>
    <x v="1"/>
    <x v="25"/>
  </r>
  <r>
    <n v="1372"/>
    <n v="1002632327"/>
    <n v="3"/>
    <x v="5"/>
    <n v="5"/>
    <s v="PASURUAN"/>
    <s v="PROBOLINGGO"/>
    <s v="PBL"/>
    <s v="REG"/>
    <s v="AO"/>
    <s v="NEW SALES"/>
    <s v="1P INET"/>
    <s v="98 | OSS - CANCEL COMPLETE"/>
    <s v="RBS-Regional 3"/>
    <d v="2026-10-12T10:19:35"/>
    <d v="2026-10-15T14:27:35"/>
    <n v="69408438"/>
    <m/>
    <n v="152505341284"/>
    <s v="SMP Negeri 8 Probolinggo"/>
    <s v="ODP-PBL-FY/11 FY/D01/11.01"/>
    <s v="WO066235637"/>
    <m/>
    <m/>
    <m/>
    <n v="113.2081687"/>
    <n v="-7.8040129999999897"/>
    <s v="|MC20057|MYIA-099925314397/POI/Dicky prasetyo wibowo/082231520574/dickybain3@gmail.com"/>
    <s v="MYIB_ASSISTANT"/>
    <m/>
    <m/>
    <m/>
    <m/>
    <m/>
    <m/>
    <m/>
    <m/>
    <s v="Management Janji"/>
    <s v="2026-10-13 08:00:00 | M Janji : (13/10/2026) jam Pasang : 09:00 Note : hubungi pelanggan jika ingin kelokasi"/>
    <s v="FCC"/>
    <d v="2026-12-10T10:25:08"/>
    <d v="2026-10-13T08:00:00"/>
    <s v="Kendala Pelanggan"/>
    <s v="CANCEL"/>
    <s v="PROBOLINGGO"/>
    <s v="NO ADDON"/>
    <m/>
    <s v="Cancel Completed"/>
    <s v="HSI Bisnis Basic Promo Hari Pelanggan Nasional PSB 70% - 300 Mbps"/>
    <s v="INDIBIZ"/>
    <m/>
    <m/>
    <d v="2026-10-13T08:00:00"/>
    <s v="2026-10-13 08:00:00 | M Janji : (13/10/2026) jam Pasang : 09:00 Note : hubungi pelanggan jika ingin kelokasi"/>
    <m/>
    <m/>
    <m/>
    <e v="#NUM!"/>
    <e v="#NUM!"/>
    <x v="1"/>
    <x v="25"/>
  </r>
  <r>
    <n v="1373"/>
    <n v="1002636864"/>
    <n v="3"/>
    <x v="0"/>
    <n v="5"/>
    <s v="KUPANG"/>
    <s v="ATAMBUA"/>
    <s v="KLH"/>
    <s v="REG"/>
    <s v="AO"/>
    <s v="NEW SALES"/>
    <m/>
    <s v="SIBEL - CREATE ORDER FAIL"/>
    <s v="RBS-Regional 3"/>
    <d v="2026-10-14T14:01:27"/>
    <d v="2026-10-15T11:38:22"/>
    <n v="69410131"/>
    <m/>
    <n v="172515214156"/>
    <s v="PT. GLOBAL JET EXPRESS"/>
    <s v="ODP-KLH-FA/84"/>
    <s v="WO066415826"/>
    <m/>
    <m/>
    <m/>
    <n v="124.51126739999999"/>
    <n v="-8.2212832999999996"/>
    <s v="|MN02545|/PIC GALAN PRATAMA AHMAD/085739042532-081338800171/divisibrpjntexpress@gmail.com"/>
    <s v="Sales Force DBS"/>
    <m/>
    <m/>
    <m/>
    <m/>
    <m/>
    <m/>
    <m/>
    <m/>
    <s v="Management Janji"/>
    <s v="2026-10-15 11:00:00|Nama Pic : BP GALAN No Hp Pic : 085739042532 Jam Pemasangan : 08:00 - 12.00 Tanggal Pemasangan : KAMIS 15 OKTOBER 2026 Info Tambahan : Hubungi pelanggan sebelum datang ke lokasi|40000798|MYDITA"/>
    <s v="FCC"/>
    <s v="14-10-2026 14:09:57"/>
    <d v="2026-10-15T11:00:00"/>
    <m/>
    <s v="INPROGRESS_SC"/>
    <s v="KALABAHI"/>
    <s v="NO ADDON"/>
    <m/>
    <s v="Error invoking service 'EAI Siebel Adapter', method 'Upsert' at step 'Upsert CA BA SA'.(SBL-BPR-00162) -- Method 'WriteRecor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11:00:00"/>
    <s v="2026-10-15 11:00:00|Nama Pic : BP GALAN No Hp Pic : 085739042532 Jam Pemasangan : 08:00 - 12.00 Tanggal Pemasangan : KAMIS 15 OKTOBER 2026 Info Tambahan : Hubungi pelanggan sebelum datang ke lokasi|40000798|MYDITA"/>
    <m/>
    <m/>
    <m/>
    <e v="#NUM!"/>
    <e v="#NUM!"/>
    <x v="1"/>
    <x v="20"/>
  </r>
  <r>
    <n v="1374"/>
    <n v="1002618764"/>
    <n v="3"/>
    <x v="0"/>
    <n v="5"/>
    <s v="KUPANG"/>
    <s v="ENDE"/>
    <s v="END"/>
    <s v="REG"/>
    <s v="AO"/>
    <s v="NEW SALES"/>
    <s v="1P INET"/>
    <s v="Completed (PS)"/>
    <s v="RBS-Regional 3"/>
    <d v="2026-10-01T17:52:36"/>
    <d v="2026-10-03T07:21:10"/>
    <n v="69402663"/>
    <m/>
    <n v="172506789383"/>
    <s v="APOTIK AS-SIDIQ FARMA"/>
    <s v="ODP-END-FC/08 FC/D01/08.01"/>
    <s v="WO065523626"/>
    <m/>
    <m/>
    <m/>
    <n v="121.643787327577"/>
    <n v="-8.8519966214243997"/>
    <s v="|MC40144|MYIA-029630983829/POI/MOH. RISAN KARNIAN/082237932915/mohamadrisan04@gmail.com"/>
    <s v="MYIB_ASSISTANT"/>
    <m/>
    <m/>
    <m/>
    <m/>
    <m/>
    <m/>
    <m/>
    <m/>
    <s v="Management Janji"/>
    <s v="2026-10-03 08:00:00 | Tgl pemasangan : 3 Oktober 2026 Jam pemasangan : pagi  Info Tambahan : Hubungi pelanggan dulu sebelum ke lokasi terimakasih  "/>
    <s v="FCC"/>
    <d v="2026-01-10T17:55:32"/>
    <d v="2026-10-03T08:00:00"/>
    <m/>
    <s v="PS"/>
    <s v="ENDE"/>
    <s v="NO ADDON"/>
    <n v="20261003"/>
    <s v="Completed"/>
    <s v="HSI Bisnis Promo Hari Pelanggan Nasional PSB 70% - 50 Mbps"/>
    <s v="INDIBIZ"/>
    <m/>
    <m/>
    <d v="2026-10-03T08:00:00"/>
    <s v="2026-10-03 08:00:00 | Tgl pemasangan : 3 Oktober 2026 Jam pemasangan : pagi  Info Tambahan : Hubungi pelanggan dulu sebelum ke lokasi terimakasih  "/>
    <n v="2026"/>
    <n v="10"/>
    <n v="3"/>
    <d v="2026-10-03T00:00:00"/>
    <n v="-0.33333333333575865"/>
    <x v="0"/>
    <x v="26"/>
  </r>
  <r>
    <n v="1375"/>
    <n v="1002617892"/>
    <n v="3"/>
    <x v="0"/>
    <n v="5"/>
    <s v="KUPANG"/>
    <s v="ENDE"/>
    <s v="END"/>
    <s v="REG"/>
    <s v="AO"/>
    <s v="NEW SALES"/>
    <s v="1P INET"/>
    <s v="Completed (PS)"/>
    <s v="RBS-Regional 3"/>
    <d v="2026-10-01T13:37:40"/>
    <d v="2026-10-04T09:03:33"/>
    <n v="69402370"/>
    <m/>
    <n v="172506789376"/>
    <s v="RUANGAN LABORATURIUM MIN 1 ENDE"/>
    <s v="ODP-END-FM/17 FM/D03/17.01"/>
    <s v="WO065492766"/>
    <m/>
    <m/>
    <m/>
    <n v="121.6568403"/>
    <n v="-8.8478326000000003"/>
    <s v="|MC40144|MYIA-079321043987/POI/ROSMINI AMBUTUA/081237356577/albaqorah22@gmail.com"/>
    <s v="MYIB_ASSISTANT"/>
    <m/>
    <m/>
    <m/>
    <m/>
    <m/>
    <m/>
    <m/>
    <m/>
    <s v="Management Janji"/>
    <s v="2026-10-04 08:00:00 | Nama Pic : bu ROSMINI  No Hp Pic : 081237356577 No alt : - Jam Pemasangan : pagi  Tanggal Pemasangan : 2 Oktober 2026"/>
    <s v="FCC"/>
    <d v="2026-01-10T13:40:38"/>
    <d v="2026-10-04T08:00:00"/>
    <m/>
    <s v="PS"/>
    <s v="ENDE"/>
    <s v="NO ADDON"/>
    <n v="20261004"/>
    <s v="Completed"/>
    <s v="HSI Bisnis Promo Hari Pelanggan Nasional PSB 70% - 150 Mbps"/>
    <s v="INDIBIZ"/>
    <m/>
    <m/>
    <d v="2026-10-04T08:00:00"/>
    <s v="2026-10-04 08:00:00 | Nama Pic : bu ROSMINI  No Hp Pic : 081237356577 No alt : - Jam Pemasangan : pagi  Tanggal Pemasangan : 2 Oktober 2026"/>
    <n v="2026"/>
    <n v="10"/>
    <n v="4"/>
    <d v="2026-10-04T00:00:00"/>
    <n v="-0.33333333333575865"/>
    <x v="0"/>
    <x v="26"/>
  </r>
  <r>
    <n v="1376"/>
    <n v="1002621429"/>
    <n v="3"/>
    <x v="0"/>
    <n v="5"/>
    <s v="KUPANG"/>
    <s v="ENDE"/>
    <s v="END"/>
    <s v="REG"/>
    <s v="AO"/>
    <s v="NEW SALES"/>
    <s v="1P INET"/>
    <s v="Completed (PS)"/>
    <s v="RBS-Regional 3"/>
    <d v="2026-10-04T14:26:35"/>
    <d v="2026-10-09T06:37:28"/>
    <n v="69403918"/>
    <m/>
    <n v="172506789401"/>
    <s v="BIARA BRUDER KONRADUS"/>
    <s v="ODP-END-FG/50 FG/D07/50.01"/>
    <s v="WO065709573"/>
    <m/>
    <m/>
    <m/>
    <n v="121.656959510265"/>
    <n v="-8.8388608162366307"/>
    <s v="|MC40144|MYIA-095566729268/POI/JHON M. BALAN /085187937870/jmb07105159@gmail.com"/>
    <s v="MYIB_ASSISTANT"/>
    <m/>
    <m/>
    <m/>
    <m/>
    <m/>
    <m/>
    <m/>
    <m/>
    <s v="Management Janji"/>
    <s v="2026-10-06 08:00:00 | Nama PIC : BAPAK JOHN No HP : 085187937870 Alt :  M Janji : (SENIN/5/OKTOBER/2026) jam Pasang : 09:00 Note : hubungi pelanggan jika ingin kelokasi"/>
    <s v="FCC"/>
    <d v="2026-04-10T14:39:49"/>
    <d v="2026-10-06T08:00:00"/>
    <m/>
    <s v="PS"/>
    <s v="ENDE"/>
    <s v="NO ADDON"/>
    <n v="20261009"/>
    <s v="Completed"/>
    <s v="HSI Bisnis Promo Hari Pelanggan Nasional PSB 70% - 50 Mbps"/>
    <s v="INDIBIZ"/>
    <m/>
    <m/>
    <d v="2026-10-06T08:00:00"/>
    <s v="2026-10-06 08:00:00 | Nama PIC : BAPAK JOHN No HP : 085187937870 Alt :  M Janji : (SENIN/5/OKTOBER/2026) jam Pasang : 09:00 Note : hubungi pelanggan jika ingin kelokasi"/>
    <n v="2026"/>
    <n v="10"/>
    <n v="9"/>
    <d v="2026-10-09T00:00:00"/>
    <n v="2.6666666666642413"/>
    <x v="2"/>
    <x v="26"/>
  </r>
  <r>
    <n v="1377"/>
    <n v="1002622150"/>
    <n v="3"/>
    <x v="0"/>
    <n v="5"/>
    <s v="KUPANG"/>
    <s v="ENDE"/>
    <s v="END"/>
    <s v="REG"/>
    <s v="AO"/>
    <s v="NEW SALES"/>
    <s v="1P INET"/>
    <s v="Completed (PS)"/>
    <s v="RBS-Regional 3"/>
    <d v="2026-10-05T11:19:34"/>
    <d v="2026-10-05T18:27:29"/>
    <n v="69404225"/>
    <m/>
    <n v="172506789412"/>
    <s v="Anaraja computer"/>
    <s v="ODP-END-FT/03"/>
    <s v="WO065756098"/>
    <m/>
    <m/>
    <m/>
    <n v="121.515062760603"/>
    <n v="-8.8037081863906401"/>
    <s v="|MC40142|MYIA-012639299951/POI/Dra. theresia lake/081335762581/anggelnaring11@gmail.com"/>
    <s v="MYIB_ASSISTANT"/>
    <m/>
    <m/>
    <m/>
    <m/>
    <m/>
    <m/>
    <m/>
    <m/>
    <s v="Management Janji"/>
    <s v="2026-10-06 15:00:00 | Nama PIC : ibu teheresia No HP : 081335762581 Alt :  M Janji : (selasa/6/oktober/2026) jam Pasang : 09:00 Note : hubungi pelanggan jika ingin kelokasi"/>
    <s v="FCC"/>
    <d v="2026-05-10T11:40:04"/>
    <d v="2026-10-06T15:00:00"/>
    <m/>
    <s v="PS"/>
    <s v="ENDE"/>
    <s v="NO ADDON"/>
    <n v="20261005"/>
    <s v="Completed"/>
    <s v="HSI Bisnis Promo Hari Pelanggan Nasional PSB 70% - 200 Mbps"/>
    <s v="INDIBIZ"/>
    <m/>
    <m/>
    <d v="2026-10-06T15:00:00"/>
    <s v="2026-10-06 15:00:00 | Nama PIC : ibu teheresia No HP : 081335762581 Alt :  M Janji : (selasa/6/oktober/2026) jam Pasang : 09:00 Note : hubungi pelanggan jika ingin kelokasi"/>
    <n v="2026"/>
    <n v="10"/>
    <n v="5"/>
    <d v="2026-10-05T00:00:00"/>
    <n v="-1.625"/>
    <x v="0"/>
    <x v="26"/>
  </r>
  <r>
    <n v="1378"/>
    <n v="1002626926"/>
    <n v="3"/>
    <x v="0"/>
    <n v="5"/>
    <s v="KUPANG"/>
    <s v="ENDE"/>
    <s v="END"/>
    <s v="REG"/>
    <s v="AO"/>
    <s v="NEW SALES"/>
    <s v="1P INET"/>
    <s v="Completed (PS)"/>
    <s v="RBS-Regional 3"/>
    <d v="2026-10-07T18:38:34"/>
    <d v="2026-10-10T11:20:19"/>
    <n v="69406169"/>
    <m/>
    <n v="172506789445"/>
    <s v="SDI BARAI 2"/>
    <s v="ODP-END-FJ/62 FJ/D05/62.01"/>
    <s v="WO065968981"/>
    <m/>
    <m/>
    <m/>
    <n v="121.6044721"/>
    <n v="-8.8189481999999995"/>
    <s v="|MC40142|MYIA-061160572934/POI/FRANSISKA TUKU/081339180910/fransiskatuku36@gmail.com"/>
    <s v="MYIB_ASSISTANT"/>
    <m/>
    <m/>
    <m/>
    <m/>
    <m/>
    <m/>
    <m/>
    <m/>
    <s v="Management Janji"/>
    <s v="2026-10-10 08:00:00 | M Janji : (Kamis/8/OKTOBER/2026) jam Pasang : 09:00 Note : hubungi pelanggan jika ingin kelokasi"/>
    <s v="FCC"/>
    <d v="2026-07-10T18:40:36"/>
    <d v="2026-10-10T08:00:00"/>
    <m/>
    <s v="PS"/>
    <s v="ENDE"/>
    <s v="NO ADDON"/>
    <n v="20261010"/>
    <s v="Completed"/>
    <s v="HSI Bisnis Promo Hari Pelanggan Nasional PSB 70% - 50 Mbps"/>
    <s v="INDIBIZ"/>
    <m/>
    <m/>
    <d v="2026-10-10T08:00:00"/>
    <s v="2026-10-10 08:00:00 | M Janji : (Kamis/8/OKTOBER/2026) jam Pasang : 09:00 Note : hubungi pelanggan jika ingin kelokasi"/>
    <n v="2026"/>
    <n v="10"/>
    <n v="10"/>
    <d v="2026-10-10T00:00:00"/>
    <n v="-0.33333333333575865"/>
    <x v="0"/>
    <x v="26"/>
  </r>
  <r>
    <n v="1379"/>
    <n v="1002626945"/>
    <n v="3"/>
    <x v="0"/>
    <n v="5"/>
    <s v="KUPANG"/>
    <s v="ENDE"/>
    <s v="END"/>
    <s v="REG"/>
    <s v="AO"/>
    <s v="NEW SALES"/>
    <s v="1P INET"/>
    <s v="Completed (PS)"/>
    <s v="RBS-Regional 3"/>
    <d v="2026-10-07T19:29:36"/>
    <d v="2026-10-10T18:37:20"/>
    <n v="69406153"/>
    <m/>
    <n v="172506789447"/>
    <s v="PRAKTEK Dr. ANITA TUNGGAL"/>
    <s v="ODP-END-FA/16 FA/D04/16.01"/>
    <s v="WO065971518"/>
    <m/>
    <m/>
    <m/>
    <n v="121.6574098"/>
    <n v="-8.8482451999999991"/>
    <s v="|MC40144|MYIA-062550128275/POI/ANITA TUNGGAL/081332148808/anitatunggal79@gmail.com"/>
    <s v="MYIB_ASSISTANT"/>
    <m/>
    <m/>
    <m/>
    <m/>
    <m/>
    <m/>
    <m/>
    <m/>
    <s v="Management Janji"/>
    <s v="2026-10-10 11:00:00 | M Janji : (Kamis/8/OKTOBER/2026) jam Pasang : 09:00 Note : hubungi pelanggan jika ingin kelokasi "/>
    <s v="FCC"/>
    <d v="2026-07-10T19:40:08"/>
    <d v="2026-10-10T11:00:00"/>
    <m/>
    <s v="PS"/>
    <s v="ENDE"/>
    <s v="NO ADDON"/>
    <n v="20261010"/>
    <s v="Completed"/>
    <s v="HSI Bisnis Promo Hari Pelanggan Nasional PSB 70% - 50 Mbps"/>
    <s v="INDIBIZ"/>
    <m/>
    <m/>
    <d v="2026-10-10T11:00:00"/>
    <s v="2026-10-10 11:00:00 | M Janji : (Kamis/8/OKTOBER/2026) jam Pasang : 09:00 Note : hubungi pelanggan jika ingin kelokasi "/>
    <n v="2026"/>
    <n v="10"/>
    <n v="10"/>
    <d v="2026-10-10T00:00:00"/>
    <n v="-0.45833333333575865"/>
    <x v="0"/>
    <x v="26"/>
  </r>
  <r>
    <n v="1380"/>
    <n v="1002628412"/>
    <n v="3"/>
    <x v="0"/>
    <n v="5"/>
    <s v="KUPANG"/>
    <s v="ENDE"/>
    <s v="END"/>
    <s v="REG"/>
    <s v="AO"/>
    <s v="NEW SALES"/>
    <s v="1P INET"/>
    <s v="Completed (PS)"/>
    <s v="RBS-Regional 3"/>
    <d v="2026-10-08T16:50:40"/>
    <d v="2026-10-10T18:00:26"/>
    <n v="69406779"/>
    <m/>
    <n v="172506789194"/>
    <s v="Kantor Paroki ST. yoseph Detusoko"/>
    <s v="ODP-END-FU/07 FU/D01/07.01"/>
    <s v="WO066039039"/>
    <m/>
    <m/>
    <m/>
    <n v="121.7600013"/>
    <n v="-8.7188452000000005"/>
    <s v="|MC40142|MYIA-024151769127/POI/NOBERTUS JONI/081236089594/juniornojo16@gmail.com"/>
    <s v="MYIB_ASSISTANT"/>
    <m/>
    <m/>
    <m/>
    <m/>
    <m/>
    <m/>
    <m/>
    <m/>
    <s v="Management Janji"/>
    <s v="2026-10-10 11:00:00 | Nama Pic : BP NOBERT No Hp Pic : 081236089594 Jam Pemasangan : 08:00 - 12.00 Tanggal Pemasangan : JUMAT 09 OKTOBER 2026 Info Tambahan : Hubungi pelanggan sebelum datang ke lokasi"/>
    <s v="FCC"/>
    <d v="2026-08-10T17:25:16"/>
    <d v="2026-10-10T11:00:00"/>
    <m/>
    <s v="PS"/>
    <s v="ENDE"/>
    <s v="NO ADDON"/>
    <n v="20261010"/>
    <s v="Completed"/>
    <s v="HSI Bisnis Promo Hari Pelanggan Nasional PSB 70% - 100 Mbps Dual Band"/>
    <s v="INDIBIZ"/>
    <m/>
    <m/>
    <d v="2026-10-10T11:00:00"/>
    <s v="2026-10-10 11:00:00 | Nama Pic : BP NOBERT No Hp Pic : 081236089594 Jam Pemasangan : 08:00 - 12.00 Tanggal Pemasangan : JUMAT 09 OKTOBER 2026 Info Tambahan : Hubungi pelanggan sebelum datang ke lokasi"/>
    <n v="2026"/>
    <n v="10"/>
    <n v="10"/>
    <d v="2026-10-10T00:00:00"/>
    <n v="-0.45833333333575865"/>
    <x v="0"/>
    <x v="26"/>
  </r>
  <r>
    <n v="1381"/>
    <n v="1002632012"/>
    <n v="3"/>
    <x v="0"/>
    <n v="5"/>
    <s v="KUPANG"/>
    <s v="ENDE"/>
    <s v="END"/>
    <s v="REG"/>
    <s v="AO"/>
    <s v="NEW SALES"/>
    <s v="1P INET"/>
    <s v="Completed (PS)"/>
    <s v="RBS-Regional 3"/>
    <d v="2026-10-12T08:56:39"/>
    <d v="2026-10-13T17:51:45"/>
    <n v="69408351"/>
    <m/>
    <n v="172506789471"/>
    <s v="PRISCIN KOST"/>
    <s v="ODP-END-FD/63 FD/D01/63.01"/>
    <s v="WO066228434"/>
    <m/>
    <m/>
    <m/>
    <n v="121.6665318"/>
    <n v="-8.8320650999999994"/>
    <s v="|MC40144|MYIA-036700370955/POI/ARKADIUS BEN BOY/087852724540/arkadiusboy@gmail.com"/>
    <s v="MYIB_ASSISTANT"/>
    <m/>
    <m/>
    <m/>
    <m/>
    <m/>
    <m/>
    <m/>
    <m/>
    <s v="Management Janji"/>
    <s v="2026-10-13 08:00:00 | Tanggal pemasangan: 13/10//2026 Jam pemasangan : pagi/siang Info Tambahan : Hubungi pelanggan dulu sebelum ke lokasi. terima kasih"/>
    <s v="FCC"/>
    <d v="2026-12-10T09:24:56"/>
    <d v="2026-10-13T08:00:00"/>
    <m/>
    <s v="PS"/>
    <s v="ENDE"/>
    <s v="NO ADDON"/>
    <n v="20261013"/>
    <s v="Completed"/>
    <s v="HSI Bisnis Promo Hari Pelanggan Nasional PSB 70% - 50 Mbps"/>
    <s v="INDIBIZ"/>
    <m/>
    <m/>
    <d v="2026-10-13T08:00:00"/>
    <s v="2026-10-13 08:00:00 | Tanggal pemasangan: 13/10//2026 Jam pemasangan : pagi/siang Info Tambahan : Hubungi pelanggan dulu sebelum ke lokasi. terima kasih"/>
    <n v="2026"/>
    <n v="10"/>
    <n v="13"/>
    <d v="2026-10-13T00:00:00"/>
    <n v="-0.33333333333575865"/>
    <x v="0"/>
    <x v="26"/>
  </r>
  <r>
    <n v="1382"/>
    <n v="1002628472"/>
    <n v="3"/>
    <x v="0"/>
    <n v="5"/>
    <s v="KUPANG"/>
    <s v="ENDE"/>
    <s v="WWR"/>
    <s v="REG"/>
    <s v="AO"/>
    <s v="NEW SALES"/>
    <s v="1P INET"/>
    <s v="Completed (PS)"/>
    <s v="RBS-Regional 3"/>
    <d v="2026-10-08T17:07:35"/>
    <d v="2026-10-09T16:34:38"/>
    <n v="69406835"/>
    <m/>
    <n v="172507204771"/>
    <s v="DESA MBULIWARALAU UTARA"/>
    <s v="ODP-WWR-FA/35 FA/D06/35.01"/>
    <s v="WO066040543"/>
    <m/>
    <m/>
    <m/>
    <n v="121.8733386"/>
    <n v="-8.8110379999999999"/>
    <s v="|MC40142|MYIA-057059059628/POI/abdulah mustanto/082236828087/bahrudinmuhammad142@gmail.com"/>
    <s v="MYIB_ASSISTANT"/>
    <m/>
    <m/>
    <m/>
    <m/>
    <m/>
    <m/>
    <m/>
    <m/>
    <s v="Management Janji"/>
    <s v="2026-10-09 15:00:00 | Nama Pic : bp bahrudin No Hp Pic : 082236828087 No alt : - Jam Pemasangan : pagi  Tanggal Pemasangan : 9 Oktober 2026"/>
    <s v="FCC"/>
    <d v="2026-08-10T17:25:16"/>
    <d v="2026-10-09T15:00:00"/>
    <m/>
    <s v="PS"/>
    <s v="X"/>
    <s v="NO ADDON"/>
    <n v="20261009"/>
    <s v="Completed"/>
    <s v="HSI Bisnis Promo Hari Pelanggan Nasional PSB 70% - 200 Mbps"/>
    <s v="INDIBIZ"/>
    <m/>
    <m/>
    <d v="2026-10-09T15:00:00"/>
    <s v="2026-10-09 15:00:00 | Nama Pic : bp bahrudin No Hp Pic : 082236828087 No alt : - Jam Pemasangan : pagi  Tanggal Pemasangan : 9 Oktober 2026"/>
    <n v="2026"/>
    <n v="10"/>
    <n v="9"/>
    <d v="2026-10-09T00:00:00"/>
    <n v="-0.625"/>
    <x v="0"/>
    <x v="26"/>
  </r>
  <r>
    <n v="1383"/>
    <n v="1002630904"/>
    <n v="3"/>
    <x v="0"/>
    <n v="5"/>
    <s v="KUPANG"/>
    <s v="ENDE"/>
    <s v="WWR"/>
    <s v="REG"/>
    <s v="AO"/>
    <s v="NEW SALES"/>
    <s v="1P INET"/>
    <s v="Completed (PS)"/>
    <s v="RBS-Regional 3"/>
    <d v="2026-10-10T13:14:40"/>
    <d v="2026-10-13T17:53:35"/>
    <n v="69407889"/>
    <m/>
    <n v="172507204239"/>
    <s v="Human Fashion"/>
    <s v="ODP-WWR-FA/28 FA/D05/28.01"/>
    <s v="WO066155295"/>
    <m/>
    <m/>
    <m/>
    <n v="121.88525260971601"/>
    <n v="-8.7849010311773892"/>
    <s v="|MC40142|MYIA-061197188484/POI/Dra. Theresia lake/082340027131/ifaabat@gmail.com"/>
    <s v="MYIB_ASSISTANT"/>
    <m/>
    <m/>
    <m/>
    <m/>
    <m/>
    <m/>
    <m/>
    <m/>
    <s v="Management Janji"/>
    <s v="2026-10-11 15:00:00 | telp :082340027131 alt : manja : pagi /siang11/10/2026 hub sebelum ke lokasi"/>
    <s v="FCC"/>
    <d v="2026-10-10T13:40:54"/>
    <d v="2026-10-11T15:00:00"/>
    <m/>
    <s v="PS"/>
    <s v="X"/>
    <s v="NO ADDON"/>
    <n v="20261013"/>
    <s v="Completed"/>
    <s v="HSI Bisnis Promo Hari Pelanggan Nasional PSB 70% - 200 Mbps"/>
    <s v="INDIBIZ"/>
    <m/>
    <m/>
    <d v="2026-10-11T15:00:00"/>
    <s v="2026-10-11 15:00:00 | telp :082340027131 alt : manja : pagi /siang11/10/2026 hub sebelum ke lokasi"/>
    <n v="2026"/>
    <n v="10"/>
    <n v="13"/>
    <d v="2026-10-13T00:00:00"/>
    <n v="1.375"/>
    <x v="2"/>
    <x v="26"/>
  </r>
  <r>
    <n v="1384"/>
    <n v="1002628166"/>
    <n v="3"/>
    <x v="0"/>
    <n v="5"/>
    <s v="KUPANG"/>
    <s v="ENDE"/>
    <s v="WWR"/>
    <s v="REG"/>
    <s v="AO"/>
    <s v="NEW SALES"/>
    <s v="1P INET"/>
    <s v="7 | OSS - PROVISIONING ISSUED"/>
    <s v="RBS-Regional 3"/>
    <d v="2026-10-08T16:05:34"/>
    <d v="2026-10-09T15:13:05"/>
    <n v="69406699"/>
    <m/>
    <n v="172507204770"/>
    <s v="JAYA HILL"/>
    <s v="ODP-WWR-FB/06 FB/D01/06.01"/>
    <s v="WO066033819"/>
    <m/>
    <m/>
    <m/>
    <n v="121.848385143887"/>
    <n v="-8.75051163380712"/>
    <s v="|MC40142|MYIA-084273777093/POI/arhustam abubekar/081236873333/jayahill89@gmail.com"/>
    <s v="MYIB_ASSISTANT"/>
    <m/>
    <m/>
    <m/>
    <m/>
    <m/>
    <m/>
    <m/>
    <m/>
    <s v="Management Janji"/>
    <s v="2026-10-09 15:00:00 | Nama Pic : bp arhustam abubekar No Hp Pic : 081236873333 No alt : - Jam Pemasangan : siang  Tanggal Pemasangan : 9 Oktober 2026"/>
    <s v="FCC"/>
    <d v="2026-08-10T16:25:42"/>
    <d v="2026-10-09T15:00:00"/>
    <m/>
    <s v="PI"/>
    <s v="X"/>
    <s v="NO ADDON"/>
    <m/>
    <s v="Provisioning Issued"/>
    <s v="HSI Bisnis Promo Hari Pelanggan Nasional PSB 70% - 50 Mbps"/>
    <s v="INDIBIZ"/>
    <m/>
    <m/>
    <d v="2026-10-09T15:00:00"/>
    <s v="2026-10-09 15:00:00 | Nama Pic : bp arhustam abubekar No Hp Pic : 081236873333 No alt : - Jam Pemasangan : siang  Tanggal Pemasangan : 9 Oktober 2026"/>
    <m/>
    <m/>
    <m/>
    <e v="#NUM!"/>
    <e v="#NUM!"/>
    <x v="1"/>
    <x v="26"/>
  </r>
  <r>
    <n v="1385"/>
    <n v="1002623904"/>
    <n v="3"/>
    <x v="0"/>
    <n v="5"/>
    <s v="KUPANG"/>
    <s v="MAUMERE"/>
    <s v="LRT"/>
    <s v="REG"/>
    <s v="AO"/>
    <s v="NEW SALES"/>
    <s v="1P INET"/>
    <s v="Completed (PS)"/>
    <s v="RBS-Regional 3"/>
    <d v="2026-10-06T10:52:40"/>
    <d v="2026-10-09T21:03:25"/>
    <n v="69404874"/>
    <m/>
    <n v="172509796778"/>
    <s v="Putra Flores Sandom"/>
    <s v="ODP-LRT-FJ/09 FJ/D01/09.01"/>
    <s v="WO065837964"/>
    <m/>
    <m/>
    <m/>
    <n v="122.979019135236"/>
    <n v="-8.3474129623928395"/>
    <s v="MD|MYDB-20261005270307|SC00001/MC00079|Putra Flores Sandom|081354715619"/>
    <s v="MYDIGIBIZPARTNER"/>
    <m/>
    <m/>
    <m/>
    <m/>
    <m/>
    <m/>
    <m/>
    <m/>
    <s v="Management Janji"/>
    <s v="2026-10-07 08:00:00 | Tanggal pemasangan: 07/10/2026 Jam pemasangan : pagi / siang Info Tambahan : Hubungi pelanggan dulu sebelum ke lokasi. terima kasih "/>
    <s v="FCC"/>
    <d v="2026-06-10T10:55:07"/>
    <d v="2026-10-07T08:00:00"/>
    <m/>
    <s v="PS"/>
    <s v="X"/>
    <s v="NO ADDON"/>
    <n v="20261009"/>
    <s v="Completed"/>
    <s v="HSI Bisnis Basic Promo Hari Pelanggan Nasional PSB 70% - 50 Mbps"/>
    <s v="INDIBIZ"/>
    <m/>
    <m/>
    <d v="2026-10-07T08:00:00"/>
    <s v="2026-10-07 08:00:00 | Tanggal pemasangan: 07/10/2026 Jam pemasangan : pagi / siang Info Tambahan : Hubungi pelanggan dulu sebelum ke lokasi. terima kasih "/>
    <n v="2026"/>
    <n v="10"/>
    <n v="9"/>
    <d v="2026-10-09T00:00:00"/>
    <n v="1.6666666666642413"/>
    <x v="2"/>
    <x v="27"/>
  </r>
  <r>
    <n v="1386"/>
    <n v="1002628639"/>
    <n v="3"/>
    <x v="0"/>
    <n v="5"/>
    <s v="KUPANG"/>
    <s v="MAUMERE"/>
    <s v="LRT"/>
    <s v="REG"/>
    <s v="AO"/>
    <s v="NEW SALES"/>
    <s v="1P INET"/>
    <s v="Completed (PS)"/>
    <s v="RBS-Regional 3"/>
    <d v="2026-10-08T19:35:40"/>
    <d v="2026-10-12T09:40:07"/>
    <n v="69406913"/>
    <m/>
    <n v="172509796789"/>
    <s v="City Mart"/>
    <s v="ODP-LRT-FC/33 FC/D04/33.01"/>
    <s v="WO066050214"/>
    <m/>
    <m/>
    <m/>
    <n v="122.96141540000001"/>
    <n v="-8.3495504999999994"/>
    <s v="|MC40173|MYIA-043140890546/POI/Tino Carvallo/081237318453/carvallocornel92@gmail.com"/>
    <s v="MYIB_ASSISTANT"/>
    <m/>
    <m/>
    <m/>
    <m/>
    <m/>
    <m/>
    <m/>
    <m/>
    <s v="Management Janji"/>
    <s v="2026-10-10 08:00:00 | M Janji : 09/10/2026 Jam Pasang : Pagi NoteÃ‚Â :  Hubungi terlebih dahulu sebelum ke lokasi"/>
    <s v="FCC"/>
    <d v="2026-08-10T19:55:31"/>
    <d v="2026-10-10T08:00:00"/>
    <m/>
    <s v="PS"/>
    <s v="X"/>
    <s v="NO ADDON"/>
    <n v="20261012"/>
    <s v="Completed"/>
    <s v="HSI Bisnis Basic PSB 70% - 75 Mbps"/>
    <s v="INDIBIZ"/>
    <m/>
    <m/>
    <d v="2026-10-10T08:00:00"/>
    <s v="2026-10-10 08:00:00 | M Janji : 09/10/2026 Jam Pasang : Pagi NoteÃ‚Â :  Hubungi terlebih dahulu sebelum ke lokasi"/>
    <n v="2026"/>
    <n v="10"/>
    <n v="12"/>
    <d v="2026-10-12T00:00:00"/>
    <n v="1.6666666666642413"/>
    <x v="2"/>
    <x v="27"/>
  </r>
  <r>
    <n v="1387"/>
    <n v="1002633791"/>
    <n v="3"/>
    <x v="0"/>
    <n v="5"/>
    <s v="KUPANG"/>
    <s v="MAUMERE"/>
    <s v="LRT"/>
    <s v="REG"/>
    <s v="AO"/>
    <s v="NEW SALES"/>
    <s v="1P INET"/>
    <s v="7 | OSS - PROVISIONING ISSUED"/>
    <s v="RBS-Regional 3"/>
    <d v="2026-10-12T18:10:35"/>
    <d v="2026-10-14T08:05:30"/>
    <n v="69408958"/>
    <m/>
    <n v="172509796793"/>
    <s v="KOPDIT IKAMALA"/>
    <s v="ODP-LRT-FF/01 FF/D01/01.01"/>
    <s v="WO066288364"/>
    <m/>
    <m/>
    <m/>
    <n v="123.161861"/>
    <n v="-8.3857488999999994"/>
    <s v="|MC40173|MYIA-013531324436/POI/Yohanes Paulus Payong Muda /082138794216/jontermuda96@gmail.com"/>
    <s v="MYIB_ASSISTANT"/>
    <m/>
    <m/>
    <m/>
    <m/>
    <m/>
    <m/>
    <m/>
    <m/>
    <s v="Management Janji"/>
    <s v="2026-10-14 08:00:00 | Nama Pic : bp Yohanes Paulus Payong Muda No Hp Pic : 082138794216 No alt : - Jam Pemasangan : pagi  Tanggal Pemasangan : 13 Oktober 2026"/>
    <s v="FCC"/>
    <d v="2026-12-10T18:25:11"/>
    <d v="2026-10-14T08:00:00"/>
    <m/>
    <s v="PI"/>
    <s v="X"/>
    <s v="NO ADDON"/>
    <m/>
    <s v="Provisioning Issued"/>
    <s v="HSI Bisnis Basic Promo Hari Pelanggan Nasional PSB 70% - 50 Mbps"/>
    <s v="INDIBIZ"/>
    <m/>
    <m/>
    <d v="2026-10-14T08:00:00"/>
    <s v="2026-10-14 08:00:00 | Nama Pic : bp Yohanes Paulus Payong Muda No Hp Pic : 082138794216 No alt : - Jam Pemasangan : pagi  Tanggal Pemasangan : 13 Oktober 2026"/>
    <m/>
    <m/>
    <m/>
    <e v="#NUM!"/>
    <e v="#NUM!"/>
    <x v="1"/>
    <x v="27"/>
  </r>
  <r>
    <n v="1388"/>
    <n v="1002628335"/>
    <n v="3"/>
    <x v="0"/>
    <n v="5"/>
    <s v="KUPANG"/>
    <s v="MAUMERE"/>
    <s v="LWB"/>
    <s v="REG"/>
    <s v="AO"/>
    <s v="NEW SALES"/>
    <s v="1P INET"/>
    <s v="7 | OSS - PROVISIONING ISSUED"/>
    <s v="RBS-Regional 3"/>
    <d v="2026-10-08T16:32:53"/>
    <d v="2026-10-09T15:24:00"/>
    <n v="69406790"/>
    <m/>
    <n v="172510701141"/>
    <s v="PT. ARTACOMINDO JEJARING NUSA-UG02-SELANDORO"/>
    <s v="ODP-LWB-FB/20 FB/D02/20.01"/>
    <s v="WO066037275"/>
    <m/>
    <m/>
    <m/>
    <n v="123.437822695744"/>
    <n v="-8.3704699589543008"/>
    <s v="|MN02507|MYIA-038245622687/POI/AZIE FAUZIE/0811845675/migrasi.isat@gmail.com"/>
    <s v="MYIB_ASSISTANT"/>
    <m/>
    <m/>
    <m/>
    <m/>
    <m/>
    <m/>
    <m/>
    <m/>
    <s v="Management Janji"/>
    <s v="2026-10-09 15:00:00 | Nama Pic : PT. ARTACOMINDO JEJARING NUSA-UG02-SELANDORO No Hp Pic : 0811845675 No alt : - Jam Pemasangan : pagi  Tanggal Pemasangan : 9 Oktober 2026"/>
    <s v="FCC"/>
    <d v="2026-08-10T16:40:13"/>
    <d v="2026-10-09T15:00:00"/>
    <m/>
    <s v="PI"/>
    <s v="X"/>
    <s v="NO ADDON"/>
    <m/>
    <s v="Provisioning Issued"/>
    <s v="HSI Bisnis Basic Promo Hari Pelanggan Nasional PSB 70% - 50 Mbps"/>
    <s v="INDIBIZ"/>
    <m/>
    <m/>
    <d v="2026-10-09T15:00:00"/>
    <s v="2026-10-09 15:00:00 | Nama Pic : PT. ARTACOMINDO JEJARING NUSA-UG02-SELANDORO No Hp Pic : 0811845675 No alt : - Jam Pemasangan : pagi  Tanggal Pemasangan : 9 Oktober 2026"/>
    <m/>
    <m/>
    <m/>
    <e v="#NUM!"/>
    <e v="#NUM!"/>
    <x v="1"/>
    <x v="27"/>
  </r>
  <r>
    <n v="1389"/>
    <n v="1002621271"/>
    <n v="3"/>
    <x v="0"/>
    <n v="5"/>
    <s v="KUPANG"/>
    <s v="MAUMERE"/>
    <s v="MMR"/>
    <s v="REG"/>
    <s v="AO"/>
    <s v="NEW SALES"/>
    <s v="1P INET"/>
    <s v="Completed (PS)"/>
    <s v="RBS-Regional 3"/>
    <d v="2026-10-04T09:43:40"/>
    <d v="2026-10-05T14:49:15"/>
    <n v="69403817"/>
    <m/>
    <n v="172508209667"/>
    <s v="SDI SINDE KABOR"/>
    <s v="ODP-MMR-FA/39 FA/D04/39.01"/>
    <s v="WO065691325"/>
    <m/>
    <m/>
    <m/>
    <n v="122.21116539090799"/>
    <n v="-8.6143129513385901"/>
    <s v="MD|MYDB-20261003270214|SC00001/MC00088|SDI SINDE KABOR|082266355056"/>
    <s v="MYDIGIBIZPARTNER"/>
    <m/>
    <m/>
    <m/>
    <m/>
    <m/>
    <m/>
    <m/>
    <m/>
    <s v="Management Janji"/>
    <s v="2026-10-05 08:00:00 | Nama PIC: bu fransiska Notel: 082266355056 Alt: 085239081536/ anatelia Tanggal: 5/10/2026 Jam Pasang: Pagi Note: Hubungi sebelum ke lokasi, terimakasih.  "/>
    <s v="FCC"/>
    <d v="2026-04-10T09:54:57"/>
    <d v="2026-10-05T08:00:00"/>
    <m/>
    <s v="PS"/>
    <s v="X"/>
    <s v="NO ADDON"/>
    <n v="20261005"/>
    <s v="Completed"/>
    <s v="HSI Bisnis Basic Promo Hari Pelanggan Nasional PSB 70% - 50 Mbps"/>
    <s v="INDIBIZ"/>
    <m/>
    <m/>
    <d v="2026-10-05T08:00:00"/>
    <s v="2026-10-05 08:00:00 | Nama PIC: bu fransiska Notel: 082266355056 Alt: 085239081536/ anatelia Tanggal: 5/10/2026 Jam Pasang: Pagi Note: Hubungi sebelum ke lokasi, terimakasih.  "/>
    <n v="2026"/>
    <n v="10"/>
    <n v="5"/>
    <d v="2026-10-05T00:00:00"/>
    <n v="-0.33333333333575865"/>
    <x v="0"/>
    <x v="27"/>
  </r>
  <r>
    <n v="1390"/>
    <n v="1002621270"/>
    <n v="3"/>
    <x v="0"/>
    <n v="5"/>
    <s v="KUPANG"/>
    <s v="MAUMERE"/>
    <s v="MMR"/>
    <s v="REG"/>
    <s v="AO"/>
    <s v="NEW SALES"/>
    <s v="1P INET"/>
    <s v="Completed (PS)"/>
    <s v="RBS-Regional 3"/>
    <d v="2026-10-04T09:43:35"/>
    <d v="2026-10-08T08:47:09"/>
    <n v="69403793"/>
    <m/>
    <n v="172508209666"/>
    <s v="SDI SINDE KABOR"/>
    <s v="ODP-MMR-FA/39 FA/D04/39.01"/>
    <s v="WO065691308"/>
    <m/>
    <m/>
    <m/>
    <n v="122.21119724214"/>
    <n v="-8.6143056584732793"/>
    <s v="MD|MYDB-20261003270215|SC00001/MC00088|SDI SINDE KABOR|082266355056"/>
    <s v="MYDIGIBIZPARTNER"/>
    <m/>
    <m/>
    <m/>
    <m/>
    <m/>
    <m/>
    <m/>
    <m/>
    <s v="Management Janji"/>
    <s v="2026-10-05 08:00:00 | Nama PIC: bu fransiska Notel: 082266355056 Alt: 085239081536/ anatelia Tanggal: 5/10/2026 Jam Pasang: Pagi Note: Hubungi sebelum ke lokasi, terimakasih.  "/>
    <s v="FCC"/>
    <d v="2026-04-10T09:54:57"/>
    <d v="2026-10-05T08:00:00"/>
    <m/>
    <s v="PS"/>
    <s v="X"/>
    <s v="NO ADDON"/>
    <n v="20261008"/>
    <s v="Completed"/>
    <s v="HSI Bisnis Basic Promo Hari Pelanggan Nasional PSB 70% - 50 Mbps"/>
    <s v="INDIBIZ"/>
    <m/>
    <m/>
    <d v="2026-10-05T08:00:00"/>
    <s v="2026-10-05 08:00:00 | Nama PIC: bu fransiska Notel: 082266355056 Alt: 085239081536/ anatelia Tanggal: 5/10/2026 Jam Pasang: Pagi Note: Hubungi sebelum ke lokasi, terimakasih.  "/>
    <n v="2026"/>
    <n v="10"/>
    <n v="8"/>
    <d v="2026-10-08T00:00:00"/>
    <n v="2.6666666666642413"/>
    <x v="2"/>
    <x v="27"/>
  </r>
  <r>
    <n v="1391"/>
    <n v="1002621495"/>
    <n v="3"/>
    <x v="0"/>
    <n v="5"/>
    <s v="KUPANG"/>
    <s v="MAUMERE"/>
    <s v="MMR"/>
    <s v="REG"/>
    <s v="AO"/>
    <s v="NEW SALES"/>
    <s v="1P INET"/>
    <s v="8 | OSS - PONR"/>
    <s v="RBS-Regional 3"/>
    <d v="2026-10-04T17:07:41"/>
    <d v="2026-10-12T10:12:10"/>
    <n v="69403977"/>
    <m/>
    <n v="172508209675"/>
    <s v="KTR GADAIKU CABANG NANGALIMANG"/>
    <s v="ODP-MMR-FF/58"/>
    <s v="WO065720277"/>
    <m/>
    <m/>
    <m/>
    <n v="122.2079598"/>
    <n v="-8.6389528000000002"/>
    <s v="MD|MYDB-20261003270209|SC00001/MC00088|KTR GADAIKU CABANG NANGALIMANG|08213736841"/>
    <s v="MYDIGIBIZPARTNER"/>
    <m/>
    <m/>
    <m/>
    <m/>
    <m/>
    <m/>
    <m/>
    <m/>
    <s v="Management Janji"/>
    <s v="2026-10-05 15:00:00 | Tanggal pemasangan : 05 Okt 2026 Jam pemasangan : 12.00 Info Tambahan : Hubungi pelanggan dulu sebelum ke lokasi terima kasih."/>
    <s v="FCC"/>
    <d v="2026-04-10T17:25:09"/>
    <d v="2026-10-05T15:00:00"/>
    <m/>
    <s v="ACT_COM"/>
    <s v="X"/>
    <s v="NETMONK"/>
    <m/>
    <s v="PONR"/>
    <s v="HSI Bisnis Bundling Netmonk PSB 70% Promo - 50 Mbps"/>
    <s v="INDIBIZ"/>
    <m/>
    <m/>
    <d v="2026-10-05T15:00:00"/>
    <s v="2026-10-05 15:00:00 | Tanggal pemasangan : 05 Okt 2026 Jam pemasangan : 12.00 Info Tambahan : Hubungi pelanggan dulu sebelum ke lokasi terima kasih."/>
    <m/>
    <m/>
    <m/>
    <e v="#NUM!"/>
    <e v="#NUM!"/>
    <x v="1"/>
    <x v="27"/>
  </r>
  <r>
    <n v="1392"/>
    <n v="1002636481"/>
    <n v="3"/>
    <x v="0"/>
    <n v="5"/>
    <s v="KUPANG"/>
    <s v="MAUMERE"/>
    <s v="MMR"/>
    <s v="REG"/>
    <s v="AO"/>
    <s v="NEW SALES"/>
    <s v="1P INET"/>
    <s v="8 | OSS - PONR"/>
    <s v="RBS-Regional 3"/>
    <d v="2026-10-14T11:17:35"/>
    <d v="2026-10-15T13:11:53"/>
    <n v="69409982"/>
    <m/>
    <n v="172508209807"/>
    <s v="YAY. ABRAHAM/SMK SANTA MATHILDA MAUMERE"/>
    <s v="ODP-MMR-FU/28 FU/D01/28.01"/>
    <s v="WO066391572"/>
    <m/>
    <m/>
    <m/>
    <n v="122.208414115011"/>
    <n v="-8.6120249736919803"/>
    <s v="MD|MYDB-20261014270727|SC00001/MC00088|YAY. ABRAHAM/SMK SANTA MATHILDA MAUMERE|081339831727"/>
    <s v="MYDIGIBIZPARTNER"/>
    <m/>
    <m/>
    <m/>
    <m/>
    <m/>
    <m/>
    <m/>
    <m/>
    <s v="Management Janji"/>
    <s v="2026-10-15 11:00:00 | Jam pemasangan : 12.00 Info Tambahan : Hubungi pelanggan dulu sebelum ke lokasi terimakasih "/>
    <s v="FCC"/>
    <s v="14-10-2026 11:25:06"/>
    <d v="2026-10-15T11:00:00"/>
    <m/>
    <s v="ACT_COM"/>
    <s v="X"/>
    <s v="NO ADDON"/>
    <m/>
    <s v="PONR"/>
    <s v="HSI Bisnis Basic Promo Hari Pelanggan Nasional PSB 70% - 200 Mbps"/>
    <s v="INDIBIZ"/>
    <m/>
    <m/>
    <d v="2026-10-15T11:00:00"/>
    <s v="2026-10-15 11:00:00 | Jam pemasangan : 12.00 Info Tambahan : Hubungi pelanggan dulu sebelum ke lokasi terimakasih "/>
    <m/>
    <m/>
    <m/>
    <e v="#NUM!"/>
    <e v="#NUM!"/>
    <x v="1"/>
    <x v="27"/>
  </r>
  <r>
    <n v="1393"/>
    <n v="1002620752"/>
    <n v="3"/>
    <x v="0"/>
    <n v="5"/>
    <s v="KUPANG"/>
    <s v="LABOAN BAJO"/>
    <s v="LBO"/>
    <s v="REG"/>
    <s v="AO"/>
    <s v="NEW SALES"/>
    <m/>
    <s v="Completed (PS)"/>
    <s v="RBS-Regional 3"/>
    <d v="2026-10-03T08:58:24"/>
    <d v="2026-10-07T08:45:20"/>
    <n v="69403465"/>
    <m/>
    <n v="172512452812"/>
    <s v="Platinum Store Labuan Bajo"/>
    <s v="ODP-LBO-FA/32"/>
    <s v="WO065632578"/>
    <m/>
    <m/>
    <m/>
    <n v="119.882962703704"/>
    <n v="-8.4986089452023403"/>
    <s v="AMRBS;950197;AM;M. ALFIAN FADLI JAUHARI;RBS-3;SURAMADU;Platinum Store Labuan Bajo;HSI Bisnis (1:1) 50 Mbps (Rp 439.000) PSB Rp 150.000;pak Yohanes 081353573973 - Admin Platinum 082146009009/platinumstorebajo@gmail.com/YOHANES PANGGUR/-8.499474992523536, 1"/>
    <s v="Account Manager"/>
    <m/>
    <m/>
    <m/>
    <m/>
    <m/>
    <m/>
    <m/>
    <m/>
    <s v="Management Janji"/>
    <s v="2026-10-04 08:00:00|Tanggal pemasangan : 04 Okt 2026 Jam pemasangan : 08.00 Info Tambahan : Hubungi pelanggan dulu sebelum ke lokasi terima kasih.|40941148|MYDITA"/>
    <s v="FCC"/>
    <d v="2026-03-10T09:25:53"/>
    <d v="2026-10-04T08:00:00"/>
    <m/>
    <s v="PS"/>
    <s v="LABUAN BAJO"/>
    <s v="NO ADDON"/>
    <n v="20261007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4T08:00:00"/>
    <s v="2026-10-04 08:00:00|Tanggal pemasangan : 04 Okt 2026 Jam pemasangan : 08.00 Info Tambahan : Hubungi pelanggan dulu sebelum ke lokasi terima kasih.|40941148|MYDITA"/>
    <n v="2026"/>
    <n v="10"/>
    <n v="7"/>
    <d v="2026-10-07T00:00:00"/>
    <n v="2.6666666666642413"/>
    <x v="2"/>
    <x v="28"/>
  </r>
  <r>
    <n v="1394"/>
    <n v="1002630893"/>
    <n v="3"/>
    <x v="0"/>
    <n v="5"/>
    <s v="KUPANG"/>
    <s v="LABOAN BAJO"/>
    <s v="LBO"/>
    <s v="REG"/>
    <s v="AO"/>
    <s v="NEW SALES"/>
    <s v="1P INET"/>
    <s v="Completed (PS)"/>
    <s v="RBS-Regional 3"/>
    <d v="2026-10-10T13:04:39"/>
    <d v="2026-10-14T18:55:59"/>
    <n v="69407855"/>
    <m/>
    <n v="172512452836"/>
    <s v="INSAN CITA MARINE"/>
    <s v="ODP-LBO-FC/49 FC/D02/49.01"/>
    <s v="WO066154405"/>
    <m/>
    <m/>
    <m/>
    <n v="119.873703382909"/>
    <n v="-8.5222489219758994"/>
    <s v="MD|MYDB-20261010270567|SC00001/MC00041|INSAN CITA MARINE|082113130311"/>
    <s v="MYDIGIBIZPARTNER"/>
    <m/>
    <m/>
    <m/>
    <m/>
    <m/>
    <m/>
    <m/>
    <m/>
    <s v="Management Janji"/>
    <s v="2026-10-11 11:00:00 | M Janji : 11 oktober 2026 jam Pasang : 08.00 - 13.00 Note : hubungi pelanggan jika ingin kelokasi"/>
    <s v="FCC"/>
    <d v="2026-10-10T13:40:54"/>
    <d v="2026-10-11T11:00:00"/>
    <m/>
    <s v="PS"/>
    <s v="LABUAN BAJO"/>
    <s v="NO ADDON"/>
    <n v="20261014"/>
    <s v="Completed"/>
    <s v="HSI Bisnis Promo Hari Pelanggan Nasional PSB 70% - 50 Mbps"/>
    <s v="INDIBIZ"/>
    <m/>
    <m/>
    <d v="2026-10-11T11:00:00"/>
    <s v="2026-10-11 11:00:00 | M Janji : 11 oktober 2026 jam Pasang : 08.00 - 13.00 Note : hubungi pelanggan jika ingin kelokasi"/>
    <n v="2026"/>
    <n v="10"/>
    <n v="14"/>
    <d v="2026-10-14T00:00:00"/>
    <n v="2.5416666666642413"/>
    <x v="2"/>
    <x v="28"/>
  </r>
  <r>
    <n v="1395"/>
    <n v="1002617761"/>
    <n v="3"/>
    <x v="0"/>
    <n v="5"/>
    <s v="KUPANG"/>
    <s v="LABOAN BAJO"/>
    <s v="RTE"/>
    <s v="REG"/>
    <s v="AO"/>
    <s v="NEW SALES"/>
    <s v="1P INET"/>
    <s v="Completed (PS)"/>
    <s v="RBS-Regional 3"/>
    <d v="2026-10-01T12:46:43"/>
    <d v="2026-10-03T09:17:28"/>
    <n v="69402304"/>
    <m/>
    <n v="172514217309"/>
    <s v="KOS KOSAN 4 BERSAUDARA"/>
    <s v="ODP-RTE-FC/60 FC/D03/60.01"/>
    <s v="WO065486813"/>
    <m/>
    <m/>
    <m/>
    <n v="120.474511633902"/>
    <n v="-8.6045969281323096"/>
    <s v="|MN02681|MYIA-032766204020/POI/Dominggus Djami/081228493330/koskosanbersaudara@gmail.com"/>
    <s v="MYIB_ASSISTANT"/>
    <m/>
    <m/>
    <m/>
    <m/>
    <m/>
    <m/>
    <m/>
    <m/>
    <s v="Management Janji"/>
    <s v="2026-10-02 11:00:00 | telp :081228493330 alt ;  manja : pagi / siang 02/10/2026 hub sebelum ke lokasi"/>
    <s v="FCC"/>
    <d v="2026-01-10T13:25:24"/>
    <d v="2026-10-02T11:00:00"/>
    <m/>
    <s v="PS"/>
    <s v="X"/>
    <s v="NO ADDON"/>
    <n v="20261003"/>
    <s v="Completed"/>
    <s v="HSI Bisnis Promo Hari Pelanggan Nasional PSB 70% - 50 Mbps"/>
    <s v="INDIBIZ"/>
    <m/>
    <m/>
    <d v="2026-10-02T11:00:00"/>
    <s v="2026-10-02 11:00:00 | telp :081228493330 alt ;  manja : pagi / siang 02/10/2026 hub sebelum ke lokasi"/>
    <n v="2026"/>
    <n v="10"/>
    <n v="3"/>
    <d v="2026-10-03T00:00:00"/>
    <n v="0.54166666666424135"/>
    <x v="0"/>
    <x v="28"/>
  </r>
  <r>
    <n v="1396"/>
    <n v="1002621180"/>
    <n v="3"/>
    <x v="0"/>
    <n v="5"/>
    <s v="KUPANG"/>
    <s v="LABOAN BAJO"/>
    <s v="RTE"/>
    <s v="REG"/>
    <s v="AO"/>
    <s v="NEW SALES"/>
    <s v="1P INET"/>
    <s v="Completed (PS)"/>
    <s v="RBS-Regional 3"/>
    <d v="2026-10-03T18:04:40"/>
    <d v="2026-10-06T08:13:53"/>
    <n v="69403767"/>
    <m/>
    <n v="172514217335"/>
    <s v="CV HUGOS"/>
    <s v="ODP-RTE-FC/24 FC/D07/24.01"/>
    <s v="WO065674210"/>
    <m/>
    <m/>
    <m/>
    <n v="120.466906164337"/>
    <n v="-8.5952350993956106"/>
    <s v="|MN02681|MYIA-070766966625/POI/Yohanes Apriyanto/081933663844/indrayatilau053@gmail.com"/>
    <s v="MYIB_ASSISTANT"/>
    <m/>
    <m/>
    <m/>
    <m/>
    <m/>
    <m/>
    <m/>
    <m/>
    <s v="Management Janji"/>
    <s v="2026-10-05 08:00:00 | Nama PIC : Ibu Indra No HP : 081933663844 No Alt : - M Janji : 05 Oktober 2026 Jam Pasang : Pagi / Siang Note : hubungi pelanggan jika ingin kelokasi "/>
    <s v="FCC"/>
    <d v="2026-03-10T18:10:29"/>
    <d v="2026-10-05T08:00:00"/>
    <m/>
    <s v="PS"/>
    <s v="X"/>
    <s v="NO ADDON"/>
    <n v="20261006"/>
    <s v="Completed"/>
    <s v="HSI Bisnis Basic Promo Hari Pelanggan Nasional PSB 70% - 50 Mbps"/>
    <s v="INDIBIZ"/>
    <m/>
    <m/>
    <d v="2026-10-05T08:00:00"/>
    <s v="2026-10-05 08:00:00 | Nama PIC : Ibu Indra No HP : 081933663844 No Alt : - M Janji : 05 Oktober 2026 Jam Pasang : Pagi / Siang Note : hubungi pelanggan jika ingin kelokasi "/>
    <n v="2026"/>
    <n v="10"/>
    <n v="6"/>
    <d v="2026-10-06T00:00:00"/>
    <n v="0.66666666666424135"/>
    <x v="0"/>
    <x v="28"/>
  </r>
  <r>
    <n v="1397"/>
    <n v="1002632360"/>
    <n v="3"/>
    <x v="0"/>
    <n v="5"/>
    <s v="KUPANG"/>
    <s v="LABOAN BAJO"/>
    <s v="RTE"/>
    <s v="REG"/>
    <s v="AO"/>
    <s v="NEW SALES"/>
    <s v="1P INET"/>
    <s v="Completed (PS)"/>
    <s v="RBS-Regional 3"/>
    <d v="2026-10-12T10:26:34"/>
    <d v="2026-10-13T18:05:18"/>
    <n v="69408443"/>
    <m/>
    <n v="172514217424"/>
    <s v="Elanus Mart"/>
    <s v="ODP-RTE-FM/59 FM/D04/59.01"/>
    <s v="WO066236268"/>
    <m/>
    <m/>
    <m/>
    <n v="120.4668173"/>
    <n v="-8.6042979000000006"/>
    <s v="|MN00118|MYIA-019579933971/POI/Pak Felix/082144653367/lianaahas@gmail.com"/>
    <s v="MYIB_ASSISTANT"/>
    <m/>
    <m/>
    <m/>
    <m/>
    <m/>
    <m/>
    <m/>
    <m/>
    <s v="Management Janji"/>
    <s v="2026-10-13 08:00:00 | Tanggal pemasangan : 13 Oct 2026 Jam pemasangan : 08.00 Info Tambahan : Hubungi pelanggan dulu sebelum ke lokasi terima kasih."/>
    <s v="FCC"/>
    <d v="2026-12-10T10:55:25"/>
    <d v="2026-10-13T08:00:00"/>
    <m/>
    <s v="PS"/>
    <s v="X"/>
    <s v="NO ADDON"/>
    <n v="20261013"/>
    <s v="Completed"/>
    <s v="HSI Bisnis Basic Promo Hari Pelanggan Nasional PSB 70% - 150 Mbps"/>
    <s v="INDIBIZ"/>
    <m/>
    <m/>
    <d v="2026-10-13T08:00:00"/>
    <s v="2026-10-13 08:00:00 | Tanggal pemasangan : 13 Oct 2026 Jam pemasangan : 08.00 Info Tambahan : Hubungi pelanggan dulu sebelum ke lokasi terima kasih."/>
    <n v="2026"/>
    <n v="10"/>
    <n v="13"/>
    <d v="2026-10-13T00:00:00"/>
    <n v="-0.33333333333575865"/>
    <x v="0"/>
    <x v="28"/>
  </r>
  <r>
    <n v="1398"/>
    <n v="1002632132"/>
    <n v="3"/>
    <x v="0"/>
    <n v="5"/>
    <s v="KUPANG"/>
    <s v="LABOAN BAJO"/>
    <s v="RTE"/>
    <s v="REG"/>
    <s v="AO"/>
    <s v="NEW SALES"/>
    <s v="1P INET"/>
    <s v="Completed (PS)"/>
    <s v="RBS-Regional 3"/>
    <d v="2026-10-12T09:29:40"/>
    <d v="2026-10-13T15:36:39"/>
    <n v="69408381"/>
    <m/>
    <n v="172514217398"/>
    <s v="Kosa Kosan 3 Putra Cancar"/>
    <s v="ODP-RTE-FS/19 FS/D03/19.01"/>
    <s v="WO066230983"/>
    <m/>
    <m/>
    <m/>
    <n v="120.46824293013201"/>
    <n v="-8.6171834588894907"/>
    <s v="|MN00118|MYIA-002183161363/POI/Pak Pius/081236612139/piustampur8@gmail.com"/>
    <s v="MYIB_ASSISTANT"/>
    <m/>
    <m/>
    <m/>
    <m/>
    <m/>
    <m/>
    <m/>
    <m/>
    <s v="Management Janji"/>
    <s v="2026-10-15 08:00:00 | 081236612139 Kosa Kosan 3 Putra Cancar"/>
    <s v="FCC"/>
    <d v="2026-12-10T09:40:22"/>
    <d v="2026-10-15T08:00:00"/>
    <m/>
    <s v="PS"/>
    <s v="X"/>
    <s v="NO ADDON"/>
    <n v="20261013"/>
    <s v="Completed"/>
    <s v="HSI Bisnis Basic Promo Hari Pelanggan Nasional PSB 70% - 100 Mbps"/>
    <s v="INDIBIZ"/>
    <m/>
    <m/>
    <d v="2026-10-15T08:00:00"/>
    <s v="2026-10-15 08:00:00 | 081236612139 Kosa Kosan 3 Putra Cancar"/>
    <n v="2026"/>
    <n v="10"/>
    <n v="13"/>
    <d v="2026-10-13T00:00:00"/>
    <n v="-2.3333333333357587"/>
    <x v="0"/>
    <x v="28"/>
  </r>
  <r>
    <n v="1399"/>
    <n v="1002636408"/>
    <n v="3"/>
    <x v="0"/>
    <n v="5"/>
    <s v="KUPANG"/>
    <s v="LABOAN BAJO"/>
    <s v="RTE"/>
    <s v="REG"/>
    <s v="AO"/>
    <s v="NEW SALES"/>
    <s v="1P INET"/>
    <s v="7 | OSS - PROVISIONING ISSUED"/>
    <s v="RBS-Regional 3"/>
    <d v="2026-10-14T10:49:40"/>
    <d v="2026-10-15T08:16:27"/>
    <n v="69409964"/>
    <m/>
    <n v="172514217458"/>
    <s v="Homestay Dongang"/>
    <s v="ODP-RTE-FD/09 FD/D04/09.01"/>
    <s v="WO066387976"/>
    <m/>
    <m/>
    <m/>
    <n v="120.4546897"/>
    <n v="-8.6117986000000002"/>
    <s v="|MN00118|MYIA-018018694610/POI/Pak Lamber/085947689262/lambertuslam@gmail.com"/>
    <s v="MYIB_ASSISTANT"/>
    <m/>
    <m/>
    <m/>
    <m/>
    <m/>
    <m/>
    <m/>
    <m/>
    <s v="Management Janji"/>
    <s v="2026-10-15 08:00:00 | Nama : BP LAMBERTUS  No Hp : 085947689262 No Hp Alternatif : 082144041715 Tanggal : 15 Oktober 2026 Interval : PAGI  Note : Mohon hubungi pelanggan terlebih dahulu"/>
    <s v="FCC"/>
    <s v="14-10-2026 10:54:48"/>
    <d v="2026-10-15T08:00:00"/>
    <m/>
    <s v="PI"/>
    <s v="X"/>
    <s v="NO ADDON"/>
    <m/>
    <s v="Provisioning Issued"/>
    <s v="HSI Bisnis Basic Promo Hari Pelanggan Nasional PSB 70% - 100 Mbps"/>
    <s v="INDIBIZ"/>
    <m/>
    <m/>
    <d v="2026-10-15T08:00:00"/>
    <s v="2026-10-15 08:00:00 | Nama : BP LAMBERTUS  No Hp : 085947689262 No Hp Alternatif : 082144041715 Tanggal : 15 Oktober 2026 Interval : PAGI  Note : Mohon hubungi pelanggan terlebih dahulu"/>
    <m/>
    <m/>
    <m/>
    <e v="#NUM!"/>
    <e v="#NUM!"/>
    <x v="1"/>
    <x v="28"/>
  </r>
  <r>
    <n v="1400"/>
    <n v="1002625314"/>
    <n v="3"/>
    <x v="0"/>
    <n v="5"/>
    <s v="KUPANG"/>
    <s v="LABOAN BAJO"/>
    <s v="RTE"/>
    <s v="REG"/>
    <s v="AO"/>
    <s v="NEW SALES"/>
    <s v="1P INET"/>
    <s v="9 | WFM - UN-SCS"/>
    <s v="RBS-Regional 3"/>
    <d v="2026-10-07T08:40:32"/>
    <d v="2026-10-07T08:40:32"/>
    <n v="69397958"/>
    <m/>
    <m/>
    <s v="PT. FEC BROADBAND NETWORKS"/>
    <m/>
    <s v="WO065015984"/>
    <m/>
    <m/>
    <m/>
    <n v="120.6082"/>
    <n v="-8.8148400000000002"/>
    <s v="|MN00118|MYIA-025894146233/POI/Pak Hernando/085124127383/nandopapu23@gmail.com"/>
    <s v="MYIB_ASSISTANT"/>
    <m/>
    <m/>
    <m/>
    <m/>
    <m/>
    <m/>
    <m/>
    <m/>
    <s v="Management Janji"/>
    <s v="2026-09-25 15:00:00 | Waktu pemasnagan : 25 September 2026 Jam pemasangan : 08.00 - 12.00 Mohon hubungi pelanggan sebelum ke lokasi  Terima kasih"/>
    <s v="FCC"/>
    <d v="2026-07-10T09:25:32"/>
    <d v="2026-09-25T00:00:00"/>
    <m/>
    <s v="UNSC"/>
    <s v="X"/>
    <s v="NO ADDON"/>
    <m/>
    <s v="Inprogress Alpro, SC Lama : SC1002607205"/>
    <s v="HSI Bisnis Promo Hari Pelanggan Nasional PSB 70% - 300 Mbps"/>
    <s v="INDIBIZ"/>
    <m/>
    <m/>
    <d v="2026-09-25T15:00:00"/>
    <s v="2026-09-25 15:00:00 | Waktu pemasnagan : 25 September 2026 Jam pemasangan : 08.00 - 12.00 Mohon hubungi pelanggan sebelum ke lokasi  Terima kasih"/>
    <m/>
    <m/>
    <m/>
    <e v="#NUM!"/>
    <e v="#NUM!"/>
    <x v="1"/>
    <x v="28"/>
  </r>
  <r>
    <n v="1401"/>
    <n v="1002625322"/>
    <n v="3"/>
    <x v="0"/>
    <n v="5"/>
    <s v="KUPANG"/>
    <s v="LABOAN BAJO"/>
    <s v="RTE"/>
    <s v="REG"/>
    <s v="AO"/>
    <s v="NEW SALES"/>
    <s v="1P INET"/>
    <s v="9 | WFM - UN-SCS"/>
    <s v="RBS-Regional 3"/>
    <d v="2026-10-07T08:42:57"/>
    <d v="2026-10-07T08:42:58"/>
    <n v="69398260"/>
    <m/>
    <m/>
    <s v="PT. DETAK TERKINI CYBER MEDIA"/>
    <m/>
    <s v="WO065048227"/>
    <m/>
    <m/>
    <m/>
    <n v="120.6082"/>
    <n v="-8.8148400000000002"/>
    <s v="|MN00118|MYIA-016632932426/POI/Pak Adrianus/081319447714/adrianuskornasen@gmail.com"/>
    <s v="MYIB_ASSISTANT"/>
    <m/>
    <m/>
    <m/>
    <m/>
    <m/>
    <m/>
    <m/>
    <m/>
    <s v="Management Janji"/>
    <s v="2026-09-26 08:00:00 | Nama Pic : PT. DETAK TERKINI CYBER MEDIA No Hp Pic : 081319447714 Jam Pemasangan : 08:00 - 12.00 Tanggal Pemasangan : RABU 28 MEI 2025 Info Tambahan : Hubungi pelanggan sebelum datang ke lokasi"/>
    <s v="FCC"/>
    <d v="2026-07-10T09:25:32"/>
    <d v="2026-09-26T00:00:00"/>
    <m/>
    <s v="UNSC"/>
    <s v="X"/>
    <s v="NO ADDON"/>
    <m/>
    <s v="Inprogress Alpro, SC Lama : SC1002607958"/>
    <s v="HSI Bisnis Promo Hari Pelanggan Nasional PSB 70% - 300 Mbps"/>
    <s v="INDIBIZ"/>
    <m/>
    <m/>
    <d v="2026-09-26T08:00:00"/>
    <s v="2026-09-26 08:00:00 | Nama Pic : PT. DETAK TERKINI CYBER MEDIA No Hp Pic : 081319447714 Jam Pemasangan : 08:00 - 12.00 Tanggal Pemasangan : RABU 28 MEI 2025 Info Tambahan : Hubungi pelanggan sebelum datang ke lokasi"/>
    <m/>
    <m/>
    <m/>
    <e v="#NUM!"/>
    <e v="#NUM!"/>
    <x v="1"/>
    <x v="28"/>
  </r>
  <r>
    <n v="1402"/>
    <n v="1002619237"/>
    <n v="3"/>
    <x v="0"/>
    <n v="5"/>
    <s v="KUPANG"/>
    <s v="ENDE"/>
    <s v="BJW"/>
    <s v="REG"/>
    <s v="AO"/>
    <s v="NEW SALES"/>
    <s v="1P INET"/>
    <s v="Completed (PS)"/>
    <s v="RBS-Regional 3"/>
    <d v="2026-10-02T10:01:40"/>
    <d v="2026-10-05T18:01:17"/>
    <n v="69402834"/>
    <m/>
    <n v="172511797280"/>
    <s v="SMP NEGERI 2 BAJAWA"/>
    <s v="ODP-BJW-FB/39 FB/D03/39.01"/>
    <s v="WO065551172"/>
    <m/>
    <m/>
    <m/>
    <n v="120.9763482"/>
    <n v="-8.7885245999999899"/>
    <s v="|MC40144|MYIA-004680256053/POI/ROMANA LODA/081238365245/romanalodasoro@gmail.com"/>
    <s v="MYIB_ASSISTANT"/>
    <m/>
    <m/>
    <m/>
    <m/>
    <m/>
    <m/>
    <m/>
    <m/>
    <s v="Management Janji"/>
    <s v="2026-10-05 08:00:00 | Nama : IBU ROMA No HP : 081238365245 No Alternatif : M Janji : 05/10/2026 Jam Pasang : Pagi NoteÃ‚Â :  Hubungi terlebih dahulu sebelum ke lokasi "/>
    <s v="FCC"/>
    <d v="2026-02-10T10:10:27"/>
    <d v="2026-10-05T08:00:00"/>
    <m/>
    <s v="PS"/>
    <s v="BAJAWA"/>
    <s v="NO ADDON"/>
    <n v="20261005"/>
    <s v="Completed"/>
    <s v="HSI Bisnis Promo Hari Pelanggan Nasional PSB 70% - 200 Mbps"/>
    <s v="INDIBIZ"/>
    <m/>
    <m/>
    <d v="2026-10-05T08:00:00"/>
    <s v="2026-10-05 08:00:00 | Nama : IBU ROMA No HP : 081238365245 No Alternatif : M Janji : 05/10/2026 Jam Pasang : Pagi NoteÃ‚Â :  Hubungi terlebih dahulu sebelum ke lokasi "/>
    <n v="2026"/>
    <n v="10"/>
    <n v="5"/>
    <d v="2026-10-05T00:00:00"/>
    <n v="-0.33333333333575865"/>
    <x v="0"/>
    <x v="26"/>
  </r>
  <r>
    <n v="1403"/>
    <n v="1002628407"/>
    <n v="3"/>
    <x v="0"/>
    <n v="5"/>
    <s v="KUPANG"/>
    <s v="ENDE"/>
    <s v="BJW"/>
    <s v="REG"/>
    <s v="AO"/>
    <s v="NEW SALES"/>
    <s v="1P INET"/>
    <s v="Completed (PS)"/>
    <s v="RBS-Regional 3"/>
    <d v="2026-10-08T16:49:35"/>
    <d v="2026-10-15T06:19:30"/>
    <n v="69406778"/>
    <m/>
    <n v="172511797319"/>
    <s v="UD. AZELIA"/>
    <s v="ODP-BJW-FC/98 FC/D07/98.01"/>
    <s v="WO066038827"/>
    <m/>
    <m/>
    <m/>
    <n v="120.96002049744099"/>
    <n v="-8.8323721773716706"/>
    <s v="MD|MYDB-20261007270408|SC00001/MC00123|UD. AZELIA|082341089001"/>
    <s v="MYDIGIBIZPARTNER"/>
    <m/>
    <m/>
    <m/>
    <m/>
    <m/>
    <m/>
    <m/>
    <m/>
    <s v="Management Janji"/>
    <s v="2026-10-10 08:00:00 | Nama : BP ALFRED DEGHE  No Hp : 082341089001 No Alt :  Tgl Pemasangan : 09 Oktober 2026 Interval : PAGI  Note : Hubungi pelanggan terlebih dahulu"/>
    <s v="FCC"/>
    <d v="2026-08-10T17:25:16"/>
    <d v="2026-10-10T08:00:00"/>
    <m/>
    <s v="PS"/>
    <s v="BAJAWA"/>
    <s v="NO ADDON"/>
    <n v="20261015"/>
    <s v="Completed"/>
    <s v="HSI Bisnis Promo Hari Pelanggan Nasional PSB 70% - 150 Mbps"/>
    <s v="INDIBIZ"/>
    <m/>
    <m/>
    <d v="2026-10-10T08:00:00"/>
    <s v="2026-10-10 08:00:00 | Nama : BP ALFRED DEGHE  No Hp : 082341089001 No Alt :  Tgl Pemasangan : 09 Oktober 2026 Interval : PAGI  Note : Hubungi pelanggan terlebih dahulu"/>
    <n v="2026"/>
    <n v="10"/>
    <n v="15"/>
    <d v="2026-10-15T00:00:00"/>
    <n v="4.6666666666642413"/>
    <x v="2"/>
    <x v="26"/>
  </r>
  <r>
    <n v="1404"/>
    <n v="1002635047"/>
    <n v="3"/>
    <x v="0"/>
    <n v="5"/>
    <s v="KUPANG"/>
    <s v="ENDE"/>
    <s v="BJW"/>
    <s v="REG"/>
    <s v="AO"/>
    <s v="NEW SALES"/>
    <s v="1P INET"/>
    <s v="7 | OSS - PROVISIONING ISSUED"/>
    <s v="RBS-Regional 3"/>
    <d v="2026-10-13T13:37:41"/>
    <d v="2026-10-14T11:23:33"/>
    <n v="69409401"/>
    <m/>
    <n v="172511797336"/>
    <s v="PT PING for Samsat Ngada"/>
    <s v="ODP-BJW-FB/39 FB/D03/39.01"/>
    <s v="WO066333627"/>
    <m/>
    <m/>
    <m/>
    <n v="120.9770572"/>
    <n v="-8.7885852999999994"/>
    <s v="|MC40288|MYIA-075909506379/POI/Julianus Bengngu /082147245978/ping.networkglobal@gmail.com"/>
    <s v="MYIB_ASSISTANT"/>
    <m/>
    <m/>
    <m/>
    <m/>
    <m/>
    <m/>
    <m/>
    <m/>
    <s v="Management Janji"/>
    <s v="2026-10-14 11:00:00 | Nama :IBU MARGARETA No HP :082147245978 No Alternatif : M Janji : 14/10/2026 Jam Pasang : Pagi NoteÃ‚Â :  Hubungi terlebih dahulu sebelum ke lokasi "/>
    <s v="FCC"/>
    <s v="13-10-2026 13:40:32"/>
    <d v="2026-10-14T11:00:00"/>
    <m/>
    <s v="PI"/>
    <s v="BAJAWA"/>
    <s v="NETMONK"/>
    <m/>
    <s v="Provisioning Issued"/>
    <s v="HSI Bisnis Bundling Netmonk PSB 70% - 100 Mbps"/>
    <s v="INDIBIZ"/>
    <m/>
    <m/>
    <d v="2026-10-14T11:00:00"/>
    <s v="2026-10-14 11:00:00 | Nama :IBU MARGARETA No HP :082147245978 No Alternatif : M Janji : 14/10/2026 Jam Pasang : Pagi NoteÃ‚Â :  Hubungi terlebih dahulu sebelum ke lokasi "/>
    <m/>
    <m/>
    <m/>
    <e v="#NUM!"/>
    <e v="#NUM!"/>
    <x v="1"/>
    <x v="26"/>
  </r>
  <r>
    <n v="1405"/>
    <n v="1002623755"/>
    <n v="3"/>
    <x v="7"/>
    <n v="5"/>
    <s v="SINGARJA"/>
    <s v="SINGARAJA"/>
    <s v="SRR"/>
    <s v="REG"/>
    <s v="AO"/>
    <s v="NEW SALES"/>
    <m/>
    <s v="Completed (PS)"/>
    <s v="RBS-Regional 3"/>
    <d v="2026-10-06T10:12:36"/>
    <d v="2026-10-06T12:55:22"/>
    <n v="69400226"/>
    <m/>
    <n v="172425708534"/>
    <s v="KANTOR DESA KAYU PUTIH"/>
    <s v="ODP-SRR-FG/87"/>
    <s v="WO065833824"/>
    <m/>
    <m/>
    <m/>
    <n v="115.034295916557"/>
    <n v="-8.2591448109780696"/>
    <s v="MN00087/PIC GEDE BUDINA/081338745762/desakayuputih9@gmail.com"/>
    <s v="Sales Force DBS"/>
    <m/>
    <m/>
    <m/>
    <m/>
    <m/>
    <m/>
    <m/>
    <m/>
    <s v="Management Janji"/>
    <s v="2026-09-30 08:00:00|Nama PIC:  bp gede  No HP: 081338745762  Alt:  Tanggal: 30/9/2026  Jam Pasang: Pagi  Note: Hubungi sebelum ke lokasi, terimakasih.   |40931149|MYDITA"/>
    <s v="FCC"/>
    <d v="2026-06-10T10:24:53"/>
    <m/>
    <m/>
    <s v="PS"/>
    <s v="X"/>
    <s v="NO ADDON"/>
    <n v="20261006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10-06T07:00:00"/>
    <s v="2026-09-30 08:00:00|Nama PIC:  bp gede  No HP: 081338745762  Alt:  Tanggal: 30/9/2026  Jam Pasang: Pagi  Note: Hubungi sebelum ke lokasi, terimakasih.   |40931149|MYDITA"/>
    <n v="2026"/>
    <n v="10"/>
    <n v="6"/>
    <d v="2026-10-06T00:00:00"/>
    <n v="-0.29166666666424135"/>
    <x v="0"/>
    <x v="29"/>
  </r>
  <r>
    <n v="1406"/>
    <n v="1002631565"/>
    <n v="3"/>
    <x v="7"/>
    <n v="5"/>
    <s v="SINGARJA"/>
    <s v="SINGARAJA"/>
    <s v="SRR"/>
    <s v="REG"/>
    <s v="AO"/>
    <s v="NEW SALES"/>
    <m/>
    <s v="Completed (PS)"/>
    <s v="RBS-Regional 3"/>
    <d v="2026-10-11T12:40:26"/>
    <d v="2026-10-11T15:37:19"/>
    <n v="69407127"/>
    <m/>
    <n v="172425708569"/>
    <s v="Villa Wahyu13"/>
    <s v="ODP-SRR-FG/140"/>
    <s v="WO066199253"/>
    <m/>
    <m/>
    <m/>
    <n v="115.01537950597201"/>
    <n v="-8.2597451094315595"/>
    <s v="|MN00176|MYIA-034734817885/POI/I Putu Gede Wahyu Laksana /081916749600/villawahyu13@gmail.com"/>
    <s v="Sales Force DBS"/>
    <m/>
    <m/>
    <m/>
    <m/>
    <m/>
    <m/>
    <m/>
    <m/>
    <s v="Management Janji"/>
    <s v="2026-10-10 08:00:00 | Tanggal Pemasangan : 10 Oktober 2026  Jam Pemasangan : 08:00 15:00  Info Tambahan : Hubungi pelanggan dulu sebelum ke lokasi terimakasih"/>
    <s v="FCC"/>
    <d v="2026-11-10T12:54:50"/>
    <m/>
    <m/>
    <s v="PS"/>
    <s v="X"/>
    <s v="NO ADDON"/>
    <n v="202610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1T07:00:00"/>
    <s v="2026-10-10 08:00:00 | Tanggal Pemasangan : 10 Oktober 2026  Jam Pemasangan : 08:00 15:00  Info Tambahan : Hubungi pelanggan dulu sebelum ke lokasi terimakasih"/>
    <n v="2026"/>
    <n v="10"/>
    <n v="11"/>
    <d v="2026-10-11T00:00:00"/>
    <n v="-0.29166666666424135"/>
    <x v="0"/>
    <x v="29"/>
  </r>
  <r>
    <n v="1407"/>
    <n v="1002629134"/>
    <n v="3"/>
    <x v="7"/>
    <n v="5"/>
    <s v="SINGARJA"/>
    <s v="SINGARAJA"/>
    <s v="SRR"/>
    <s v="REG"/>
    <s v="AO"/>
    <s v="NEW SALES"/>
    <s v="1P INET"/>
    <s v="102 | FOLLOW UP COMPLETED"/>
    <s v="RBS-Regional 3"/>
    <d v="2026-10-09T10:13:34"/>
    <d v="2026-10-11T12:40:25"/>
    <n v="69407127"/>
    <m/>
    <n v="172425708550"/>
    <s v="Villa Wahyu13"/>
    <s v="ODP-SRR-FG/14 FG/D02/14.01"/>
    <s v="WO066069228"/>
    <m/>
    <m/>
    <m/>
    <n v="115.019187"/>
    <n v="-8.2578859999999992"/>
    <s v="|MN00176|MYIA-034734817885/POI/I Putu Gede Wahyu Laksana /081916749600/villawahyu13@gmail.com"/>
    <s v="MYIB_ASSISTANT"/>
    <m/>
    <m/>
    <m/>
    <m/>
    <m/>
    <m/>
    <m/>
    <m/>
    <s v="Management Janji"/>
    <s v="2026-10-10 08:00:00 | Tanggal Pemasangan : 10 Oktober 2026 Jam Pemasangan : 08:00 15:00 Info Tambahan : Hubungi pelanggan dulu sebelum ke lokasi terimakasih"/>
    <s v="FCC"/>
    <d v="2026-09-10T10:26:12"/>
    <d v="2026-10-10T08:00:00"/>
    <m/>
    <s v="REVOKE"/>
    <s v="X"/>
    <s v="NO ADDON"/>
    <m/>
    <s v="Follow Up Revoke Completed, New Order ID : SC1002631565"/>
    <s v="HSI Bisnis PSB 70% - 300 Mbps"/>
    <s v="INDIBIZ"/>
    <m/>
    <m/>
    <d v="2026-10-10T08:00:00"/>
    <s v="2026-10-10 08:00:00 | Tanggal Pemasangan : 10 Oktober 2026 Jam Pemasangan : 08:00 15:00 Info Tambahan : Hubungi pelanggan dulu sebelum ke lokasi terimakasih"/>
    <m/>
    <m/>
    <m/>
    <e v="#NUM!"/>
    <e v="#NUM!"/>
    <x v="1"/>
    <x v="29"/>
  </r>
  <r>
    <n v="1408"/>
    <n v="1002623759"/>
    <n v="3"/>
    <x v="7"/>
    <n v="5"/>
    <s v="SINGARJA"/>
    <s v="SINGARAJA"/>
    <s v="SRR"/>
    <s v="REG"/>
    <s v="AO"/>
    <s v="NEW SALES"/>
    <m/>
    <s v="7 | OSS - PROVISIONING ISSUED"/>
    <s v="RBS-Regional 3"/>
    <d v="2026-10-06T10:14:43"/>
    <d v="2026-10-09T15:24:54"/>
    <n v="69404795"/>
    <m/>
    <n v="172425708533"/>
    <s v="PT KENCANA MAJU BERSAMA"/>
    <s v="ODP-SRR-FC/58"/>
    <s v="WO066037802"/>
    <m/>
    <m/>
    <m/>
    <n v="114.970737523751"/>
    <n v="-8.1876562081695798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10-09 15:00:00|Nama PIC :PT KENCANA MAJU BERSAMA No HP : 085648550065 No Alt : - M Janji : Rabu 09 oktober  2026 Jam Pasang : Pagi / Siang Note : hubungi pelanggan jika ingin ke lokasi, terima kasih. |40951377|MYDITA"/>
    <s v="FCC"/>
    <d v="2026-06-10T10:24:53"/>
    <d v="2026-10-09T15:00:00"/>
    <m/>
    <s v="PI"/>
    <s v="X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9T15:00:00"/>
    <s v="2026-10-09 15:00:00|Nama PIC :PT KENCANA MAJU BERSAMA No HP : 085648550065 No Alt : - M Janji : Rabu 09 oktober  2026 Jam Pasang : Pagi / Siang Note : hubungi pelanggan jika ingin ke lokasi, terima kasih. |40951377|MYDITA"/>
    <m/>
    <m/>
    <m/>
    <e v="#NUM!"/>
    <e v="#NUM!"/>
    <x v="1"/>
    <x v="29"/>
  </r>
  <r>
    <n v="1409"/>
    <n v="1002626117"/>
    <n v="3"/>
    <x v="7"/>
    <n v="5"/>
    <s v="SINGARJA"/>
    <s v="SINGARAJA"/>
    <s v="SGR"/>
    <s v="REG"/>
    <s v="AO"/>
    <s v="NEW SALES"/>
    <m/>
    <s v="Completed (PS)"/>
    <s v="RBS-Regional 3"/>
    <d v="2026-10-07T13:27:48"/>
    <d v="2026-10-11T15:13:20"/>
    <n v="69405841"/>
    <m/>
    <n v="172424837351"/>
    <s v="Toko Pemaron"/>
    <s v="ODP-SGR-FC/98"/>
    <s v="WO066152276"/>
    <m/>
    <m/>
    <m/>
    <n v="115.06662660000001"/>
    <n v="-8.1384498999999995"/>
    <s v="MN00087/PIC Komang Suhardana/081915723578/telurgulungsingaraja@gmail.com"/>
    <s v="Sales Force DBS"/>
    <m/>
    <m/>
    <m/>
    <m/>
    <m/>
    <m/>
    <m/>
    <m/>
    <s v="Management Janji"/>
    <s v="2026-10-12 08:00:00|Nama PIC:  bp komang suhardana  No HP: 08873369878 Alt: 081915723578 Tanggal: 12/10/2026 Jam Pasang: Pagi Note: Hubungi sebelum ke lokasi, terimakasih. |40931149|MYDITA"/>
    <s v="FCC"/>
    <d v="2026-07-10T13:40:16"/>
    <d v="2026-10-12T08:00:00"/>
    <m/>
    <s v="PS"/>
    <s v="X"/>
    <s v="OCA"/>
    <n v="20261011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12T08:00:00"/>
    <s v="2026-10-12 08:00:00|Nama PIC:  bp komang suhardana  No HP: 08873369878 Alt: 081915723578 Tanggal: 12/10/2026 Jam Pasang: Pagi Note: Hubungi sebelum ke lokasi, terimakasih. |40931149|MYDITA"/>
    <n v="2026"/>
    <n v="10"/>
    <n v="11"/>
    <d v="2026-10-11T00:00:00"/>
    <n v="-1.3333333333357587"/>
    <x v="0"/>
    <x v="29"/>
  </r>
  <r>
    <n v="1410"/>
    <n v="1002630327"/>
    <n v="3"/>
    <x v="7"/>
    <n v="5"/>
    <s v="SINGARJA"/>
    <s v="JEMBRANA"/>
    <s v="NGR"/>
    <s v="REG"/>
    <s v="AO"/>
    <s v="NEW SALES"/>
    <s v="1P INET"/>
    <s v="Completed (PS)"/>
    <s v="RBS-Regional 3"/>
    <d v="2026-10-09T16:13:35"/>
    <d v="2026-10-10T12:53:30"/>
    <n v="69407560"/>
    <m/>
    <n v="172411226290"/>
    <s v="PT Tigatra Infokom"/>
    <s v="ODP-NGR-FB/06 FB/D02/06.01"/>
    <s v="WO066108624"/>
    <m/>
    <m/>
    <m/>
    <n v="114.62849989999999"/>
    <n v="-8.3604780000000005"/>
    <s v="|MN00843|MYIA-075777163545/POI/I Made Sudrajat/0811887509/made.sudrajat@triplegate.net.id"/>
    <s v="MYIB_ASSISTANT"/>
    <m/>
    <m/>
    <m/>
    <m/>
    <m/>
    <m/>
    <m/>
    <m/>
    <s v="Management Janji"/>
    <s v="2026-10-10 15:00:00 | Tanggal Pemasangan : 10 Oktober 2026 Jam Pemasangan : 08:00 15:00 Info Tambahan : Hubungi pelanggan dulu sebelum ke lokasi terimakasih"/>
    <s v="FCC"/>
    <d v="2026-09-10T17:25:25"/>
    <d v="2026-10-10T15:00:00"/>
    <m/>
    <s v="PS"/>
    <s v="NEGARA"/>
    <s v="NO ADDON"/>
    <n v="20261010"/>
    <s v="Completed"/>
    <s v="HSI Bisnis Khusus Winback PSB 70% - 50 Mbps"/>
    <s v="INDIBIZ"/>
    <m/>
    <m/>
    <d v="2026-10-10T15:00:00"/>
    <s v="2026-10-10 15:00:00 | Tanggal Pemasangan : 10 Oktober 2026 Jam Pemasangan : 08:00 15:00 Info Tambahan : Hubungi pelanggan dulu sebelum ke lokasi terimakasih"/>
    <n v="2026"/>
    <n v="10"/>
    <n v="10"/>
    <d v="2026-10-10T00:00:00"/>
    <n v="-0.625"/>
    <x v="0"/>
    <x v="30"/>
  </r>
  <r>
    <n v="1411"/>
    <n v="1002617688"/>
    <n v="3"/>
    <x v="7"/>
    <n v="5"/>
    <s v="SINGARJA"/>
    <s v="TABANAN"/>
    <s v="BTR"/>
    <s v="REG"/>
    <s v="AO"/>
    <s v="NEW SALES"/>
    <m/>
    <s v="Completed (PS)"/>
    <s v="RBS-Regional 3"/>
    <d v="2026-10-01T12:05:21"/>
    <d v="2026-10-02T19:05:50"/>
    <n v="69402261"/>
    <m/>
    <n v="172414214642"/>
    <s v="SD 4 SENGANAN"/>
    <s v="ODP-BTR-FA/14"/>
    <s v="WO065497753"/>
    <m/>
    <m/>
    <m/>
    <n v="115.1615592"/>
    <n v="-8.3697926999999996"/>
    <s v="MN02844/PIC I WAYAN WIJAYA KUSUMA/082260882199/wijayak339@gmail.com"/>
    <s v="Sales Force DBS"/>
    <m/>
    <m/>
    <m/>
    <m/>
    <m/>
    <m/>
    <m/>
    <m/>
    <s v="Management Janji"/>
    <s v="2026-10-02 11:00:00|Nama PIC:  bp wijaya kusuma No HP: 082260882199 Alt: Tanggal: 02/10/2026 Jam Pasang: Siang Note: Hubungi sebelum ke lokasi, terimakasih. |40931149|MYDITA"/>
    <s v="FCC"/>
    <d v="2026-01-10T12:25:17"/>
    <d v="2026-10-02T11:00:00"/>
    <m/>
    <s v="PS"/>
    <s v="TABANAN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11:00:00"/>
    <s v="2026-10-02 11:00:00|Nama PIC:  bp wijaya kusuma No HP: 082260882199 Alt: Tanggal: 02/10/2026 Jam Pasang: Siang Note: Hubungi sebelum ke lokasi, terimakasih. |40931149|MYDITA"/>
    <n v="2026"/>
    <n v="10"/>
    <n v="2"/>
    <d v="2026-10-02T00:00:00"/>
    <n v="-0.45833333333575865"/>
    <x v="0"/>
    <x v="31"/>
  </r>
  <r>
    <n v="1412"/>
    <n v="1002617698"/>
    <n v="3"/>
    <x v="7"/>
    <n v="5"/>
    <s v="SINGARJA"/>
    <s v="TABANAN"/>
    <s v="BTR"/>
    <s v="REG"/>
    <s v="AO"/>
    <s v="NEW SALES"/>
    <m/>
    <s v="Completed (PS)"/>
    <s v="RBS-Regional 3"/>
    <d v="2026-10-01T12:09:19"/>
    <d v="2026-10-02T19:02:50"/>
    <n v="69402262"/>
    <m/>
    <n v="172414214639"/>
    <s v="SD 5 SENGANAN"/>
    <s v="ODP-BTR-FQ/05"/>
    <s v="WO065488757"/>
    <m/>
    <m/>
    <m/>
    <n v="115.14373620000001"/>
    <n v="-8.3613206000000009"/>
    <s v="MN02844/PIC GUSTI AYU PUTU DEVI LUVIANA/085737154821/lutvianadevi@gmail.com"/>
    <s v="Sales Force DBS"/>
    <m/>
    <m/>
    <m/>
    <m/>
    <m/>
    <m/>
    <m/>
    <m/>
    <s v="Management Janji"/>
    <s v="2026-10-02 11:00:00|Nama PIC : ibu devi No HP : 085737154821 Alt :  M Janji : (JUMAT/2/oktober/2026) jam Pasang : 09:00 Note : hubungi pelanggan jika ingin kelokasi|40961371|MYDITA"/>
    <s v="FCC"/>
    <d v="2026-01-10T12:25:17"/>
    <d v="2026-10-02T11:00:00"/>
    <m/>
    <s v="PS"/>
    <s v="TABANAN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11:00:00"/>
    <s v="2026-10-02 11:00:00|Nama PIC : ibu devi No HP : 085737154821 Alt :  M Janji : (JUMAT/2/oktober/2026) jam Pasang : 09:00 Note : hubungi pelanggan jika ingin kelokasi|40961371|MYDITA"/>
    <n v="2026"/>
    <n v="10"/>
    <n v="2"/>
    <d v="2026-10-02T00:00:00"/>
    <n v="-0.45833333333575865"/>
    <x v="0"/>
    <x v="31"/>
  </r>
  <r>
    <n v="1413"/>
    <n v="1002620294"/>
    <n v="3"/>
    <x v="7"/>
    <n v="5"/>
    <s v="SINGARJA"/>
    <s v="TABANAN"/>
    <s v="BTR"/>
    <s v="REG"/>
    <s v="AO"/>
    <s v="NEW SALES"/>
    <m/>
    <s v="Completed (PS)"/>
    <s v="RBS-Regional 3"/>
    <d v="2026-10-02T15:40:40"/>
    <d v="2026-10-05T13:28:19"/>
    <n v="69403239"/>
    <m/>
    <n v="172414214645"/>
    <s v="SD N 1 Luwus"/>
    <s v="ODP-BTR-FL/25"/>
    <s v="WO065610727"/>
    <m/>
    <m/>
    <m/>
    <n v="115.19612909999999"/>
    <n v="-8.3990746000000005"/>
    <s v="MN02658/PIC NI PUTU TRESNIASIH/085935127147/satuluwussdn@gmail.com"/>
    <s v="Sales Force DBS"/>
    <m/>
    <m/>
    <m/>
    <m/>
    <m/>
    <m/>
    <m/>
    <m/>
    <s v="Management Janji"/>
    <s v="2026-10-05 08:00:00|Nama PIC : Ibu Putu No HP : 085935127147 No Alt : - M Janji : 05 Okt 2026 Jam Pasang : Pagi / Siang Note : hubungi pelanggan jika ingin ke lokasi, terima kasih |40951378|MYDITA"/>
    <s v="FCC"/>
    <d v="2026-02-10T15:55:26"/>
    <d v="2026-10-05T08:00:00"/>
    <m/>
    <s v="PS"/>
    <s v="TABANAN"/>
    <s v="NO ADDON"/>
    <n v="202610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5T08:00:00"/>
    <s v="2026-10-05 08:00:00|Nama PIC : Ibu Putu No HP : 085935127147 No Alt : - M Janji : 05 Okt 2026 Jam Pasang : Pagi / Siang Note : hubungi pelanggan jika ingin ke lokasi, terima kasih |40951378|MYDITA"/>
    <n v="2026"/>
    <n v="10"/>
    <n v="5"/>
    <d v="2026-10-05T00:00:00"/>
    <n v="-0.33333333333575865"/>
    <x v="0"/>
    <x v="31"/>
  </r>
  <r>
    <n v="1414"/>
    <n v="1002622343"/>
    <n v="3"/>
    <x v="7"/>
    <n v="5"/>
    <s v="SINGARJA"/>
    <s v="TABANAN"/>
    <s v="BTR"/>
    <s v="REG"/>
    <s v="AO"/>
    <s v="NEW SALES"/>
    <m/>
    <s v="Completed (PS)"/>
    <s v="RBS-Regional 3"/>
    <d v="2026-10-05T12:50:50"/>
    <d v="2026-10-06T15:25:45"/>
    <n v="69404309"/>
    <m/>
    <n v="172414214649"/>
    <s v="SD Negeri 2 Mekar Sari"/>
    <s v="ODP-BTR-FL/18"/>
    <s v="WO065772749"/>
    <m/>
    <m/>
    <m/>
    <n v="115.19286990000001"/>
    <n v="-8.3685223000000004"/>
    <s v="MN02658/PIC NI LUH PUTU SUANTARI/085749460246/2mekarsari@gmail.com"/>
    <s v="Sales Force DBS"/>
    <m/>
    <m/>
    <m/>
    <m/>
    <m/>
    <m/>
    <m/>
    <m/>
    <s v="Management Janji"/>
    <s v="2026-10-06 11:00:00|Jam pemasangan : 12.00 Info Tambahan : Hubungi pelanggan dulu sebelum ke lokasi terimakasih |40951381|MYDITA"/>
    <s v="FCC"/>
    <d v="2026-05-10T13:40:15"/>
    <d v="2026-10-06T11:00:00"/>
    <m/>
    <s v="PS"/>
    <s v="TABANAN"/>
    <s v="NO ADDON"/>
    <n v="20261006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6T11:00:00"/>
    <s v="2026-10-06 11:00:00|Jam pemasangan : 12.00 Info Tambahan : Hubungi pelanggan dulu sebelum ke lokasi terimakasih |40951381|MYDITA"/>
    <n v="2026"/>
    <n v="10"/>
    <n v="6"/>
    <d v="2026-10-06T00:00:00"/>
    <n v="-0.45833333333575865"/>
    <x v="0"/>
    <x v="31"/>
  </r>
  <r>
    <n v="1415"/>
    <n v="1002625634"/>
    <n v="3"/>
    <x v="7"/>
    <n v="5"/>
    <s v="SINGARJA"/>
    <s v="TABANAN"/>
    <s v="BTR"/>
    <s v="REG"/>
    <s v="AO"/>
    <s v="NEW SALES"/>
    <m/>
    <s v="Completed (PS)"/>
    <s v="RBS-Regional 3"/>
    <d v="2026-10-07T10:32:36"/>
    <d v="2026-10-07T14:59:42"/>
    <n v="69404311"/>
    <m/>
    <n v="172414214655"/>
    <s v="SD NEGERI 1 MEKARSARI"/>
    <s v="ODP-BTR-FL/06"/>
    <s v="WO065915158"/>
    <m/>
    <m/>
    <m/>
    <n v="115.192901158822"/>
    <n v="-8.3725817915668408"/>
    <s v="MN02658/PIC I WAYAN SUDIKSA/081916881123/sdmekarsari376@gmail.com"/>
    <s v="Sales Force DBS"/>
    <m/>
    <m/>
    <m/>
    <m/>
    <m/>
    <m/>
    <m/>
    <m/>
    <s v="Management Janji"/>
    <s v="2026-10-06 11:00:00|Nama : BP I WAYAN SUDIKSA  No Hp : 081916881123  No Alt :   Tgl Pemasangan : 06 Oktober 2026  Interval : PAGI   Note : Hubungi pelanggan terlebih dahulu|40000798|MYDITA"/>
    <s v="FCC"/>
    <d v="2026-07-10T10:40:21"/>
    <m/>
    <m/>
    <s v="PS"/>
    <s v="TABANAN"/>
    <s v="NO ADDON"/>
    <n v="20261007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10-07T07:00:00"/>
    <s v="2026-10-06 11:00:00|Nama : BP I WAYAN SUDIKSA  No Hp : 081916881123  No Alt :   Tgl Pemasangan : 06 Oktober 2026  Interval : PAGI   Note : Hubungi pelanggan terlebih dahulu|40000798|MYDITA"/>
    <n v="2026"/>
    <n v="10"/>
    <n v="7"/>
    <d v="2026-10-07T00:00:00"/>
    <n v="-0.29166666666424135"/>
    <x v="0"/>
    <x v="31"/>
  </r>
  <r>
    <n v="1416"/>
    <n v="1002628743"/>
    <n v="3"/>
    <x v="7"/>
    <n v="5"/>
    <s v="SINGARJA"/>
    <s v="TABANAN"/>
    <s v="BTR"/>
    <s v="REG"/>
    <s v="AO"/>
    <s v="NEW SALES"/>
    <m/>
    <s v="Completed (PS)"/>
    <s v="RBS-Regional 3"/>
    <d v="2026-10-09T08:09:48"/>
    <d v="2026-10-12T17:10:31"/>
    <n v="69406965"/>
    <m/>
    <n v="172414214658"/>
    <s v="Kantor Perbekel Desa Luwus"/>
    <s v="ODP-BTR-FL/24"/>
    <s v="WO066061226"/>
    <m/>
    <m/>
    <m/>
    <n v="115.1961371"/>
    <n v="-8.3991354000000005"/>
    <s v="MN02658/PIC I MADE NARKA/085738541951/kantordesaluwus@gmail.com"/>
    <s v="Sales Force DBS"/>
    <m/>
    <m/>
    <m/>
    <m/>
    <m/>
    <m/>
    <m/>
    <m/>
    <s v="Management Janji"/>
    <s v="2026-10-12 11:00:00|Tanggal: 10/10/2026 Jam Pasang: 08.00 - 12.00 Note: Hubungi sebelum ke lokasi, terimakasih.  |40931149|MYDITA"/>
    <s v="FCC"/>
    <d v="2026-09-10T08:10:40"/>
    <d v="2026-10-12T11:00:00"/>
    <s v="Kendala Pelanggan"/>
    <s v="PS"/>
    <s v="TABANAN"/>
    <s v="OCA"/>
    <n v="20261012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12T11:00:00"/>
    <s v="2026-10-12 11:00:00|Tanggal: 10/10/2026 Jam Pasang: 08.00 - 12.00 Note: Hubungi sebelum ke lokasi, terimakasih.  |40931149|MYDITA"/>
    <n v="2026"/>
    <n v="10"/>
    <n v="12"/>
    <d v="2026-10-12T00:00:00"/>
    <n v="-0.45833333333575865"/>
    <x v="0"/>
    <x v="31"/>
  </r>
  <r>
    <n v="1417"/>
    <n v="1002628757"/>
    <n v="3"/>
    <x v="7"/>
    <n v="5"/>
    <s v="SINGARJA"/>
    <s v="TABANAN"/>
    <s v="BTR"/>
    <s v="REG"/>
    <s v="AO"/>
    <s v="NEW SALES"/>
    <m/>
    <s v="Completed (PS)"/>
    <s v="RBS-Regional 3"/>
    <d v="2026-10-09T08:17:23"/>
    <d v="2026-10-14T08:42:26"/>
    <n v="69406967"/>
    <m/>
    <n v="172414214660"/>
    <s v="SPBU 5482112"/>
    <s v="ODP-BTR-FL/15"/>
    <s v="WO066095893"/>
    <m/>
    <m/>
    <m/>
    <n v="115.1954396"/>
    <n v="-8.3843010000000007"/>
    <s v="MN02658/PIC ABDUL MUJIB/085790642441/spbu.bali.5482112@gmail.com"/>
    <s v="Sales Force DBS"/>
    <m/>
    <m/>
    <m/>
    <m/>
    <m/>
    <m/>
    <m/>
    <m/>
    <s v="Management Janji"/>
    <s v="2026-10-10 11:00:00|Tanggal pemasangan : 10 Oct 2026 Jam pemasangan : 12.00 Info Tambahan : Hubungi pelanggan dulu sebelum ke lokasi terima kasih.|40941148|MYDITA"/>
    <s v="FCC"/>
    <d v="2026-09-10T08:40:28"/>
    <d v="2026-10-10T11:00:00"/>
    <m/>
    <s v="PS"/>
    <s v="TABANAN"/>
    <s v="OCA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11:00:00"/>
    <s v="2026-10-10 11:00:00|Tanggal pemasangan : 10 Oct 2026 Jam pemasangan : 12.00 Info Tambahan : Hubungi pelanggan dulu sebelum ke lokasi terima kasih.|40941148|MYDITA"/>
    <n v="2026"/>
    <n v="10"/>
    <n v="14"/>
    <d v="2026-10-14T00:00:00"/>
    <n v="3.5416666666642413"/>
    <x v="2"/>
    <x v="31"/>
  </r>
  <r>
    <n v="1418"/>
    <n v="1002622354"/>
    <n v="3"/>
    <x v="7"/>
    <n v="5"/>
    <s v="SINGARJA"/>
    <s v="TABANAN"/>
    <s v="BTR"/>
    <s v="REG"/>
    <s v="AO"/>
    <s v="NEW SALES"/>
    <m/>
    <s v="102 | FOLLOW UP COMPLETED"/>
    <s v="RBS-Regional 3"/>
    <d v="2026-10-05T12:56:59"/>
    <d v="2026-10-07T10:32:35"/>
    <n v="69404311"/>
    <m/>
    <n v="172414214650"/>
    <s v="SD NEGERI 1 MEKARSARI"/>
    <s v="ODP-BTR-FL/05"/>
    <s v="WO065784959"/>
    <m/>
    <m/>
    <m/>
    <n v="115.19494330000001"/>
    <n v="-8.3803806000000005"/>
    <s v="MN02658/PIC I WAYAN SUDIKSA/081916881123/sdmekarsari376@gmail.com"/>
    <s v="Sales Force DBS"/>
    <m/>
    <m/>
    <m/>
    <m/>
    <m/>
    <m/>
    <m/>
    <m/>
    <s v="Management Janji"/>
    <s v="2026-10-06 11:00:00|Nama : BP I WAYAN SUDIKSA No Hp : 081916881123 No Alt :  Tgl Pemasangan : 06 Oktober 2026 Interval : PAGI  Note : Hubungi pelanggan terlebih dahulu|40000798|MYDITA"/>
    <s v="FCC"/>
    <d v="2026-05-10T13:40:15"/>
    <d v="2026-10-06T11:00:00"/>
    <m/>
    <s v="REVOKE"/>
    <s v="TABANAN"/>
    <s v="NO ADDON"/>
    <m/>
    <s v="Follow Up Revoke Completed, New Order ID : SC1002625634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6T11:00:00"/>
    <s v="2026-10-06 11:00:00|Nama : BP I WAYAN SUDIKSA No Hp : 081916881123 No Alt :  Tgl Pemasangan : 06 Oktober 2026 Interval : PAGI  Note : Hubungi pelanggan terlebih dahulu|40000798|MYDITA"/>
    <m/>
    <m/>
    <m/>
    <e v="#NUM!"/>
    <e v="#NUM!"/>
    <x v="1"/>
    <x v="31"/>
  </r>
  <r>
    <n v="1419"/>
    <n v="1002621590"/>
    <n v="3"/>
    <x v="7"/>
    <n v="5"/>
    <s v="SINGARJA"/>
    <s v="TABANAN"/>
    <s v="TBN"/>
    <s v="REG"/>
    <s v="AO"/>
    <s v="NEW SALES"/>
    <m/>
    <s v="Completed (PS)"/>
    <s v="RBS-Regional 3"/>
    <d v="2026-10-05T08:31:37"/>
    <d v="2026-10-06T10:47:45"/>
    <n v="69404022"/>
    <m/>
    <n v="172413245197"/>
    <s v="Toko Mick &amp; Mack"/>
    <s v="ODP-TBN-FCD/18"/>
    <s v="WO065755472"/>
    <m/>
    <m/>
    <m/>
    <n v="115.1276422"/>
    <n v="-8.5313531999999999"/>
    <s v="MN02844/PIC I MADE SEDANA/087860600651/kadeksedana@gmail.com"/>
    <s v="Sales Force DBS"/>
    <m/>
    <m/>
    <m/>
    <m/>
    <m/>
    <m/>
    <m/>
    <m/>
    <s v="Management Janji"/>
    <s v="2026-10-06 08:00:00|Nama PIC : Bp I Made No HP : 083878985272 Alt : - M Janji : 06 Okt 2026 Jam Pasang : Pagi / Siang Note : hubungi pelanggan jika ingin kelokasi |40951378|MYDITA"/>
    <s v="FCC"/>
    <d v="2026-05-10T08:40:40"/>
    <d v="2026-10-06T08:00:00"/>
    <m/>
    <s v="PS"/>
    <s v="TABANAN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Nama PIC : Bp I Made No HP : 083878985272 Alt : - M Janji : 06 Okt 2026 Jam Pasang : Pagi / Siang Note : hubungi pelanggan jika ingin kelokasi |40951378|MYDITA"/>
    <n v="2026"/>
    <n v="10"/>
    <n v="6"/>
    <d v="2026-10-06T00:00:00"/>
    <n v="-0.33333333333575865"/>
    <x v="0"/>
    <x v="31"/>
  </r>
  <r>
    <n v="1420"/>
    <n v="1002621600"/>
    <n v="3"/>
    <x v="7"/>
    <n v="5"/>
    <s v="SINGARJA"/>
    <s v="TABANAN"/>
    <s v="TBN"/>
    <s v="REG"/>
    <s v="AO"/>
    <s v="NEW SALES"/>
    <m/>
    <s v="Completed (PS)"/>
    <s v="RBS-Regional 3"/>
    <d v="2026-10-05T08:38:13"/>
    <d v="2026-10-06T15:55:57"/>
    <n v="69404036"/>
    <m/>
    <n v="172413245198"/>
    <s v="Bimbel Rainbow"/>
    <s v="ODP-TBN-FX/46"/>
    <s v="WO065739534"/>
    <m/>
    <m/>
    <m/>
    <n v="115.14450720000001"/>
    <n v="-8.4264419000000004"/>
    <s v="MN02844/PIC NI PUTU DIAN INDRA PRATIWI/087853310931/dianindrapratiwi6@gmail.com"/>
    <s v="Sales Force DBS"/>
    <m/>
    <m/>
    <m/>
    <m/>
    <m/>
    <m/>
    <m/>
    <m/>
    <s v="Management Janji"/>
    <s v="2026-10-06 08:00:00|Waktu pemasangan: 02 oktober 2026 Jam pemasangan : 08.00 - 12.00 Mohon hubungi pelanggan sebelum ke lokasi  Terima kasih |40951377|MYDITA"/>
    <s v="FCC"/>
    <d v="2026-05-10T08:40:40"/>
    <d v="2026-10-06T08:00:00"/>
    <m/>
    <s v="PS"/>
    <s v="TABANAN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Waktu pemasangan: 02 oktober 2026 Jam pemasangan : 08.00 - 12.00 Mohon hubungi pelanggan sebelum ke lokasi  Terima kasih |40951377|MYDITA"/>
    <n v="2026"/>
    <n v="10"/>
    <n v="6"/>
    <d v="2026-10-06T00:00:00"/>
    <n v="-0.33333333333575865"/>
    <x v="0"/>
    <x v="31"/>
  </r>
  <r>
    <n v="1421"/>
    <n v="1002626557"/>
    <n v="3"/>
    <x v="7"/>
    <n v="5"/>
    <s v="SINGARJA"/>
    <s v="TABANAN"/>
    <s v="TBN"/>
    <s v="REG"/>
    <s v="AO"/>
    <s v="NEW SALES"/>
    <m/>
    <s v="Completed (PS)"/>
    <s v="RBS-Regional 2"/>
    <d v="2026-10-07T15:29:20"/>
    <d v="2026-10-08T17:17:16"/>
    <n v="69405991"/>
    <m/>
    <n v="172413244789"/>
    <s v="SD NEGERI 2 PENEBEL"/>
    <s v="ODP-TBN-FX/20"/>
    <s v="WO065969752"/>
    <m/>
    <m/>
    <m/>
    <n v="115.1451118"/>
    <n v="-8.4218925999999996"/>
    <s v="|MN02885|/PIC LUH ARI PARWATI/082247278170/sdn2penebel20@gmail.com"/>
    <s v="Sales Force DBS"/>
    <m/>
    <m/>
    <m/>
    <m/>
    <m/>
    <m/>
    <m/>
    <m/>
    <s v="Management Janji"/>
    <s v="2026-10-08 15:00:00|Tanggal pemasangan : 08 OKTOBER 2026 Jam pemasangan : pagi/siang Info Tambahan : Hubungi pelanggan dulu sebelum ke lokasi terima kasih|40010577|MYDITA"/>
    <s v="FCC"/>
    <d v="2026-07-10T15:55:12"/>
    <d v="2026-10-08T15:00:00"/>
    <m/>
    <s v="PS"/>
    <s v="TABANAN"/>
    <s v="OCA"/>
    <n v="20261008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08T15:00:00"/>
    <s v="2026-10-08 15:00:00|Tanggal pemasangan : 08 OKTOBER 2026 Jam pemasangan : pagi/siang Info Tambahan : Hubungi pelanggan dulu sebelum ke lokasi terima kasih|40010577|MYDITA"/>
    <n v="2026"/>
    <n v="10"/>
    <n v="8"/>
    <d v="2026-10-08T00:00:00"/>
    <n v="-0.625"/>
    <x v="0"/>
    <x v="31"/>
  </r>
  <r>
    <n v="1422"/>
    <n v="1002626521"/>
    <n v="3"/>
    <x v="7"/>
    <n v="5"/>
    <s v="SINGARJA"/>
    <s v="TABANAN"/>
    <s v="TBN"/>
    <s v="REG"/>
    <s v="AO"/>
    <s v="NEW SALES"/>
    <m/>
    <s v="Completed (PS)"/>
    <s v="RBS-Regional 3"/>
    <d v="2026-10-07T15:18:44"/>
    <d v="2026-10-08T17:01:35"/>
    <n v="69405962"/>
    <m/>
    <n v="172413245225"/>
    <s v="SD NEGERI 2 PENEBEL"/>
    <s v="ODP-TBN-FX/20"/>
    <s v="WO065962646"/>
    <m/>
    <m/>
    <m/>
    <n v="115.1451118"/>
    <n v="-8.4218925999999996"/>
    <s v="|MN02885|/PIC LUH ARI PARWATI/082247278170/sdn2penebel20@gmail.com"/>
    <s v="Sales Force DBS"/>
    <m/>
    <m/>
    <m/>
    <m/>
    <m/>
    <m/>
    <m/>
    <m/>
    <s v="Management Janji"/>
    <s v="2026-10-09 11:00:00|Tanggal pemasangan : 08 OKTOBER 2026 Jam pemasangan : pagi/siang Info Tambahan : Hubungi pelanggan dulu sebelum ke lokasi terima kasih|40010577|MYDITA"/>
    <s v="FCC"/>
    <d v="2026-07-10T15:25:13"/>
    <d v="2026-10-09T11:00:00"/>
    <m/>
    <s v="PS"/>
    <s v="TABANAN"/>
    <s v="OCA"/>
    <n v="20261008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09T11:00:00"/>
    <s v="2026-10-09 11:00:00|Tanggal pemasangan : 08 OKTOBER 2026 Jam pemasangan : pagi/siang Info Tambahan : Hubungi pelanggan dulu sebelum ke lokasi terima kasih|40010577|MYDITA"/>
    <n v="2026"/>
    <n v="10"/>
    <n v="8"/>
    <d v="2026-10-08T00:00:00"/>
    <n v="-1.4583333333357587"/>
    <x v="0"/>
    <x v="31"/>
  </r>
  <r>
    <n v="1423"/>
    <n v="1002629282"/>
    <n v="3"/>
    <x v="7"/>
    <n v="5"/>
    <s v="SINGARJA"/>
    <s v="TABANAN"/>
    <s v="TBN"/>
    <s v="REG"/>
    <s v="AO"/>
    <s v="NEW SALES"/>
    <m/>
    <s v="Completed (PS)"/>
    <s v="RBS-Regional 3"/>
    <d v="2026-10-09T10:45:13"/>
    <d v="2026-10-09T13:54:36"/>
    <n v="69400838"/>
    <m/>
    <n v="172413244816"/>
    <s v="PT VARASH INDONESIA JAYA"/>
    <s v="ODP-TBN-FAM/37"/>
    <s v="WO066073638"/>
    <m/>
    <m/>
    <m/>
    <n v="115.09691204695299"/>
    <n v="-8.5769942907975896"/>
    <s v="|MN02677|/CP SANG PUTU WIDYA ARTAWAN/081993491811-085333560244/hrd.pabrik.varashindonesiajaya@gmail.com"/>
    <s v="Sales Force DBS"/>
    <m/>
    <m/>
    <m/>
    <m/>
    <m/>
    <m/>
    <m/>
    <m/>
    <s v="Management Janji"/>
    <s v="2026-09-30 15:00:00|Tanggal pemasangan : 30/09/2026  Jam pemasangan : pagi / siang   Info Tambahan : Hubungi pelanggan dulu sebelum ke lokasi Terimakasih|40000798|MYDITA"/>
    <s v="FCC"/>
    <d v="2026-09-10T10:55:09"/>
    <m/>
    <m/>
    <s v="PS"/>
    <s v="TABANAN"/>
    <s v="OCA"/>
    <n v="20261009"/>
    <s v="Completed"/>
    <s v="- 11_11446;Biaya PSB HSI EBIS Tunai di Depan ~ 11[150000]  - E23015;E23015 ~ ES23 - Perangkat ONT[0]  - E23015~null~44292;E23015||11||Abodemen 0[0]  - E23015~null~E23015_SWONTPREM;SWONTPREM ~ Biaya Sewa ONT Premium ~ E23015[50000]  - E24058;E24058 ~ ES24 "/>
    <s v="INDIBIZ"/>
    <m/>
    <m/>
    <d v="2026-10-09T07:00:00"/>
    <s v="2026-09-30 15:00:00|Tanggal pemasangan : 30/09/2026  Jam pemasangan : pagi / siang   Info Tambahan : Hubungi pelanggan dulu sebelum ke lokasi Terimakasih|40000798|MYDITA"/>
    <n v="2026"/>
    <n v="10"/>
    <n v="9"/>
    <d v="2026-10-09T00:00:00"/>
    <n v="-0.29166666666424135"/>
    <x v="0"/>
    <x v="31"/>
  </r>
  <r>
    <n v="1424"/>
    <n v="1002629893"/>
    <n v="3"/>
    <x v="7"/>
    <n v="5"/>
    <s v="SINGARJA"/>
    <s v="TABANAN"/>
    <s v="TBN"/>
    <s v="REG"/>
    <s v="AO"/>
    <s v="NEW SALES"/>
    <m/>
    <s v="Completed (PS)"/>
    <s v="RBS-Regional 3"/>
    <d v="2026-10-09T14:28:23"/>
    <d v="2026-10-09T20:38:07"/>
    <n v="69407430"/>
    <m/>
    <n v="172413245244"/>
    <s v="Resort MAYA Balian"/>
    <s v="ODP-TBN-FU/32"/>
    <s v="WO066116231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10 15:00:00|Nama Pic : bp agus No Hp Pic : 085847308751 No alt : - Jam Pemasangan : siang  Tanggal Pemasangan : 10 Oktober 2026|40951375|MYDITA"/>
    <s v="FCC"/>
    <d v="2026-09-10T14:40:29"/>
    <d v="2026-10-10T15:00:00"/>
    <m/>
    <s v="PS"/>
    <s v="TABANAN"/>
    <s v="NO ADDON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15:00:00"/>
    <s v="2026-10-10 15:00:00|Nama Pic : bp agus No Hp Pic : 085847308751 No alt : - Jam Pemasangan : siang  Tanggal Pemasangan : 10 Oktober 2026|40951375|MYDITA"/>
    <n v="2026"/>
    <n v="10"/>
    <n v="9"/>
    <d v="2026-10-09T00:00:00"/>
    <n v="-1.625"/>
    <x v="0"/>
    <x v="31"/>
  </r>
  <r>
    <n v="1425"/>
    <n v="1002630184"/>
    <n v="3"/>
    <x v="7"/>
    <n v="5"/>
    <s v="SINGARJA"/>
    <s v="TABANAN"/>
    <s v="TBN"/>
    <s v="REG"/>
    <s v="AO"/>
    <s v="NEW SALES"/>
    <m/>
    <s v="Completed (PS)"/>
    <s v="RBS-Regional 3"/>
    <d v="2026-10-09T15:33:54"/>
    <d v="2026-10-09T20:41:07"/>
    <n v="69407533"/>
    <m/>
    <n v="172413244821"/>
    <s v="MAYA Balian resort"/>
    <s v="ODP-TBN-FU/21"/>
    <s v="WO066116320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10 15:00:00|Nama Pic : AGUS  No Hp Pic : 085847308751 No alt : - Jam Pemasangan : pagi  Tanggal Pemasangan : 10 Oktober 2026|40951375|MYDITA"/>
    <s v="FCC"/>
    <d v="2026-09-10T15:40:41"/>
    <d v="2026-10-10T15:00:00"/>
    <m/>
    <s v="PS"/>
    <s v="TABANAN"/>
    <s v="NO ADDON"/>
    <n v="20261009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10T15:00:00"/>
    <s v="2026-10-10 15:00:00|Nama Pic : AGUS  No Hp Pic : 085847308751 No alt : - Jam Pemasangan : pagi  Tanggal Pemasangan : 10 Oktober 2026|40951375|MYDITA"/>
    <n v="2026"/>
    <n v="10"/>
    <n v="9"/>
    <d v="2026-10-09T00:00:00"/>
    <n v="-1.625"/>
    <x v="0"/>
    <x v="31"/>
  </r>
  <r>
    <n v="1426"/>
    <n v="1002636217"/>
    <n v="3"/>
    <x v="7"/>
    <n v="5"/>
    <s v="SINGARJA"/>
    <s v="TABANAN"/>
    <s v="TBN"/>
    <s v="REG"/>
    <s v="AO"/>
    <s v="NEW SALES"/>
    <m/>
    <s v="Completed (PS)"/>
    <s v="RBS-Regional 2"/>
    <d v="2026-10-14T09:52:23"/>
    <d v="2026-10-15T22:25:48"/>
    <n v="69409887"/>
    <m/>
    <n v="172413245306"/>
    <s v="PT. SATU AKSES INDONESIA"/>
    <s v="ODP-TBN-FAK/03"/>
    <s v="WO066418926"/>
    <m/>
    <m/>
    <m/>
    <n v="115.111919045448"/>
    <n v="-8.5361480498941695"/>
    <s v="AM/A00020/BS BKS NAIMATUL HABIBAH/HSI BISNIS BASIC INTERNET ONLY 50 MBPS/08119998026 081258380706/support@satu.net.id"/>
    <s v="Amex"/>
    <m/>
    <m/>
    <m/>
    <m/>
    <m/>
    <m/>
    <m/>
    <m/>
    <s v="Management Janji"/>
    <s v="2026-10-15 15:00:00|Nama : BU TIAR (OWNER) No Hp : 08119998026 No Hp Alternatif : 081258380706 Tanggal : 15 Oktober 2026 Interval : PAGI  Note : Mohon hubungi pelanggan terlebih dahulu|40981182|MYDITA"/>
    <s v="FCC"/>
    <s v="14-10-2026 09:54:49"/>
    <d v="2026-10-15T15:00:00"/>
    <m/>
    <s v="PS"/>
    <s v="TABANAN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15:00:00"/>
    <s v="2026-10-15 15:00:00|Nama : BU TIAR (OWNER) No Hp : 08119998026 No Hp Alternatif : 081258380706 Tanggal : 15 Oktober 2026 Interval : PAGI  Note : Mohon hubungi pelanggan terlebih dahulu|40981182|MYDITA"/>
    <n v="2026"/>
    <n v="10"/>
    <n v="15"/>
    <d v="2026-10-15T00:00:00"/>
    <n v="-0.625"/>
    <x v="0"/>
    <x v="31"/>
  </r>
  <r>
    <n v="1427"/>
    <n v="1002632857"/>
    <n v="3"/>
    <x v="7"/>
    <n v="5"/>
    <s v="SINGARJA"/>
    <s v="TABANAN"/>
    <s v="TBN"/>
    <s v="REG"/>
    <s v="AO"/>
    <s v="NEW SALES"/>
    <m/>
    <s v="102 | FOLLOW UP COMPLETED"/>
    <s v="RBS-Regional 3"/>
    <d v="2026-10-12T13:11:11"/>
    <d v="2026-10-14T15:51:50"/>
    <n v="69408623"/>
    <m/>
    <n v="172413245262"/>
    <s v="TOKO PERHIASAN EMAS MULYANA"/>
    <s v="ODP-TBN-FDF/16"/>
    <s v="WO066258771"/>
    <m/>
    <m/>
    <m/>
    <n v="115.1265478"/>
    <n v="-8.5390294999999998"/>
    <s v="MN02844/PIC I MADE KUSUMAJAYA/081246619774/kusumajayaa63@gmail.com"/>
    <s v="Sales Force DBS"/>
    <m/>
    <m/>
    <m/>
    <m/>
    <m/>
    <m/>
    <m/>
    <m/>
    <s v="Management Janji"/>
    <s v="2026-10-13 11:00:00|Tanggal : 13 Oktober 2026 Jam : pagi siang Hubungi pelanggan sebelum ke lokasi |40981182|MYDITA"/>
    <s v="FCC"/>
    <d v="2026-12-10T13:25:06"/>
    <d v="2026-10-13T11:00:00"/>
    <s v="Kendala Teknik"/>
    <s v="REVOKE"/>
    <s v="TABANAN"/>
    <s v="OCA"/>
    <m/>
    <s v="Follow Up Revoke Completed, New Order ID : SC1002637200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13T11:00:00"/>
    <s v="2026-10-13 11:00:00|Tanggal : 13 Oktober 2026 Jam : pagi siang Hubungi pelanggan sebelum ke lokasi |40981182|MYDITA"/>
    <m/>
    <m/>
    <m/>
    <e v="#NUM!"/>
    <e v="#NUM!"/>
    <x v="1"/>
    <x v="31"/>
  </r>
  <r>
    <n v="1428"/>
    <n v="1002626101"/>
    <n v="3"/>
    <x v="7"/>
    <n v="5"/>
    <s v="SINGARJA"/>
    <s v="TABANAN"/>
    <s v="TBN"/>
    <s v="REG"/>
    <s v="AO"/>
    <s v="NEW SALES"/>
    <m/>
    <s v="7 | OSS - PROVISIONING ISSUED"/>
    <s v="RBS-Regional 3"/>
    <d v="2026-10-07T13:22:16"/>
    <d v="2026-10-12T08:41:17"/>
    <n v="69405836"/>
    <m/>
    <n v="172413244777"/>
    <s v="Farm Boster21"/>
    <s v="ODP-TBN-FX/11"/>
    <s v="WO065940452"/>
    <m/>
    <m/>
    <m/>
    <n v="115.1439596"/>
    <n v="-8.4251176000000001"/>
    <s v="MN02844/PIC TIAS PUSPANINGRUM/08174117358/tyaspuspaningrum03@gmail.com"/>
    <s v="Sales Force DBS"/>
    <m/>
    <m/>
    <m/>
    <m/>
    <m/>
    <m/>
    <m/>
    <m/>
    <s v="Management Janji"/>
    <s v="2026-10-08 11:00:00| M Janji : (08/10/2026) jam Pasang : 09:00 Note : hubungi pelanggan jika ingin kelokasi  |40971304|MYDITA"/>
    <s v="FCC"/>
    <d v="2026-07-10T13:25:45"/>
    <d v="2026-10-08T11:00:00"/>
    <m/>
    <s v="PI"/>
    <s v="TABANAN"/>
    <s v="OCA"/>
    <m/>
    <s v="Provisioning Issued"/>
    <s v="- 11_11446;Biaya PSB HSI EBIS Tunai di Depan ~ 11[150000]  - E25023;E25023 ~ ES25 - Paket Produk OCA Breach Checker[0]  - E25023~null~104837;E25023||77||Abodemen 0[0]  - E25023~null~E25023_OCABRECHE;OCABRECHE ~ OCA Breach Checker ~ E25023[30500]  - E26017"/>
    <s v="INDIBIZ"/>
    <m/>
    <m/>
    <d v="2026-10-08T11:00:00"/>
    <s v="2026-10-08 11:00:00| M Janji : (08/10/2026) jam Pasang : 09:00 Note : hubungi pelanggan jika ingin kelokasi  |40971304|MYDITA"/>
    <m/>
    <m/>
    <m/>
    <e v="#NUM!"/>
    <e v="#NUM!"/>
    <x v="1"/>
    <x v="31"/>
  </r>
  <r>
    <n v="1429"/>
    <n v="1002637200"/>
    <n v="3"/>
    <x v="7"/>
    <n v="5"/>
    <s v="SINGARJA"/>
    <s v="TABANAN"/>
    <s v="TBN"/>
    <s v="REG"/>
    <s v="AO"/>
    <s v="NEW SALES"/>
    <m/>
    <s v="7 | OSS - PROVISIONING ISSUED"/>
    <s v="RBS-Regional 3"/>
    <d v="2026-10-14T15:51:51"/>
    <d v="2026-10-15T11:23:24"/>
    <n v="69408623"/>
    <m/>
    <n v="172413245301"/>
    <s v="TOKO PERHIASAN EMAS MULYANA"/>
    <s v="ODP-TBN-FDF/17"/>
    <s v="WO066423186"/>
    <m/>
    <m/>
    <m/>
    <n v="115.12637078762"/>
    <n v="-8.5395122711215894"/>
    <s v="MN02844/PIC I MADE KUSUMAJAYA/081246619774/kusumajayaa63@gmail.com"/>
    <s v="Sales Force DBS"/>
    <m/>
    <m/>
    <m/>
    <m/>
    <m/>
    <m/>
    <m/>
    <m/>
    <s v="Management Janji"/>
    <s v="2026-10-13 11:00:00|Tanggal : 13 Oktober 2026  Jam : pagi siang  Hubungi pelanggan sebelum ke lokasi |40981182|MYDITA"/>
    <s v="FCC"/>
    <s v="14-10-2026 15:54:47"/>
    <m/>
    <m/>
    <s v="PI"/>
    <s v="TABANAN"/>
    <s v="OCA"/>
    <m/>
    <s v="Provisioning Issued"/>
    <s v="- 11_11446;Biaya PSB HSI EBIS Tunai di Depan ~ 11[150000]  - E25023;E25023 ~ ES25 - Paket Produk OCA Breach Checker[0]  - E25023~null~104837;E25023||77||Abodemen 0[0]  - E25023~null~E25023_OCABRECHE;OCABRECHE ~ OCA Breach Checker ~ E25023[30500]  - E23015"/>
    <s v="INDIBIZ"/>
    <m/>
    <m/>
    <d v="2026-10-14T07:00:00"/>
    <s v="2026-10-13 11:00:00|Tanggal : 13 Oktober 2026  Jam : pagi siang  Hubungi pelanggan sebelum ke lokasi |40981182|MYDITA"/>
    <m/>
    <m/>
    <m/>
    <e v="#NUM!"/>
    <e v="#NUM!"/>
    <x v="1"/>
    <x v="31"/>
  </r>
  <r>
    <n v="1430"/>
    <n v="1002636891"/>
    <n v="3"/>
    <x v="7"/>
    <n v="5"/>
    <s v="SINGARJA"/>
    <s v="TABANAN"/>
    <s v="TBN"/>
    <s v="REG"/>
    <s v="AO"/>
    <s v="NEW SALES"/>
    <m/>
    <s v="7 | OSS - PROVISIONING ISSUED"/>
    <s v="RBS-Regional 3"/>
    <d v="2026-10-14T14:08:23"/>
    <d v="2026-10-15T11:20:21"/>
    <n v="69410191"/>
    <m/>
    <n v="172413245297"/>
    <s v="SMAN 1 Penebel"/>
    <s v="ODP-TBN-FX/24"/>
    <s v="WO066415974"/>
    <m/>
    <m/>
    <m/>
    <n v="115.1416273"/>
    <n v="-8.4282594999999993"/>
    <s v="MN00087/PIC Pak Ketut/085738845720/smaspenjaya1987@gmail.com"/>
    <s v="Sales Force DBS"/>
    <m/>
    <m/>
    <m/>
    <m/>
    <m/>
    <m/>
    <m/>
    <m/>
    <s v="Management Janji"/>
    <s v="2026-10-15 11:00:00|Tanggal Pemasangan : 15 Oktober 2026 Jam Pemasangan : 08:00 15:00 Info Tambahan : Hubungi pelanggan dulu sebelum ke lokasi terimakasih|40961370|MYDITA"/>
    <s v="FCC"/>
    <s v="14-10-2026 14:09:57"/>
    <d v="2026-10-15T11:00:00"/>
    <m/>
    <s v="PI"/>
    <s v="TABANAN"/>
    <s v="NETMONK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11:00:00"/>
    <s v="2026-10-15 11:00:00|Tanggal Pemasangan : 15 Oktober 2026 Jam Pemasangan : 08:00 15:00 Info Tambahan : Hubungi pelanggan dulu sebelum ke lokasi terimakasih|40961370|MYDITA"/>
    <m/>
    <m/>
    <m/>
    <e v="#NUM!"/>
    <e v="#NUM!"/>
    <x v="1"/>
    <x v="31"/>
  </r>
  <r>
    <n v="1431"/>
    <n v="1002619183"/>
    <n v="3"/>
    <x v="7"/>
    <n v="5"/>
    <s v="SINGARJA"/>
    <s v="TABANAN"/>
    <s v="TBN"/>
    <s v="REG"/>
    <s v="AO"/>
    <s v="NEW SALES"/>
    <m/>
    <s v="OSS - FALLOUT"/>
    <s v="RBS-Regional 3"/>
    <d v="2026-10-02T09:46:18"/>
    <d v="2026-10-06T09:02:37"/>
    <n v="69402795"/>
    <m/>
    <n v="172413245144"/>
    <s v="Guest House Margarete"/>
    <s v="ODP-TBN-FU/32"/>
    <s v="WO065572895"/>
    <m/>
    <m/>
    <m/>
    <n v="114.9505413"/>
    <n v="-8.4895628999999992"/>
    <s v="|MN02364|/PIC GERALDINE MARGARET/085857075852/indiajones.co@gmail.com"/>
    <s v="Sales Force DBS"/>
    <m/>
    <m/>
    <m/>
    <m/>
    <m/>
    <m/>
    <m/>
    <m/>
    <s v="Management Janji"/>
    <s v="2026-10-03 11:00:00|telp :085857075852 Jam pemasangan :pagi / siang 03/10/2026 Info Tambahan : Hubungi pelanggan dulu sebelum ke lokasi terimakasih  |40000802|MYDITA"/>
    <s v="FCC"/>
    <d v="2026-02-10T10:10:27"/>
    <d v="2026-10-03T11:00:00"/>
    <s v="Kendala Teknik"/>
    <s v="FO_WFM"/>
    <s v="TABANAN"/>
    <s v="NETMONK"/>
    <m/>
    <s v="Provisioning Failed|WFM|INF009675709|TOF_-8.1127818,115.0921977_perlu pt2 expan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1:00:00"/>
    <s v="2026-10-03 11:00:00|telp :085857075852 Jam pemasangan :pagi / siang 03/10/2026 Info Tambahan : Hubungi pelanggan dulu sebelum ke lokasi terimakasih  |40000802|MYDITA"/>
    <m/>
    <m/>
    <m/>
    <e v="#NUM!"/>
    <e v="#NUM!"/>
    <x v="1"/>
    <x v="31"/>
  </r>
  <r>
    <n v="1432"/>
    <n v="1002621601"/>
    <n v="3"/>
    <x v="7"/>
    <n v="5"/>
    <s v="SINGARJA"/>
    <s v="TABANAN"/>
    <s v="TBN"/>
    <s v="REG"/>
    <s v="AO"/>
    <s v="NEW SALES"/>
    <m/>
    <s v="OSS - FALLOUT"/>
    <s v="RBS-Regional 3"/>
    <d v="2026-10-05T08:38:34"/>
    <d v="2026-10-06T11:15:29"/>
    <n v="69404038"/>
    <m/>
    <n v="172413245199"/>
    <s v="Guest House Margarete"/>
    <s v="ODP-TBN-FU/42"/>
    <s v="WO065770278"/>
    <m/>
    <m/>
    <m/>
    <n v="114.9505413"/>
    <n v="-8.4895628999999992"/>
    <s v="|MN02364|/PIC GERALDINE MARGARET/085857075852/indiajones.co@gmail.com"/>
    <s v="Sales Force DBS"/>
    <m/>
    <m/>
    <m/>
    <m/>
    <m/>
    <m/>
    <m/>
    <m/>
    <s v="Management Janji"/>
    <s v="2026-10-06 11:00:00|Nama : BU AMI (STAFF) No Hp : 085857075852 No Alt :  Tgl Pemasangan : 06 Oktober 2026 Interval : PAGI  Note : Hubungi pelanggan terlebih dahulu|40000798|MYDITA"/>
    <s v="FCC"/>
    <d v="2026-05-10T08:40:40"/>
    <d v="2026-10-06T11:00:00"/>
    <s v="Kendala Teknik"/>
    <s v="FO_WFM"/>
    <s v="TABANAN"/>
    <s v="NO ADDON"/>
    <m/>
    <s v="Provisioning Failed|WFM|INF009677575|TKJ_-8.4937563,114.9620287_sekitar lokasi pelanggan belum ada jaringan Telkom yang masu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11:00:00"/>
    <s v="2026-10-06 11:00:00|Nama : BU AMI (STAFF) No Hp : 085857075852 No Alt :  Tgl Pemasangan : 06 Oktober 2026 Interval : PAGI  Note : Hubungi pelanggan terlebih dahulu|40000798|MYDITA"/>
    <m/>
    <m/>
    <m/>
    <e v="#NUM!"/>
    <e v="#NUM!"/>
    <x v="1"/>
    <x v="31"/>
  </r>
  <r>
    <n v="1433"/>
    <n v="1002622681"/>
    <n v="3"/>
    <x v="7"/>
    <n v="5"/>
    <s v="SINGARJA"/>
    <s v="TABANAN"/>
    <s v="TBN"/>
    <s v="REG"/>
    <s v="AO"/>
    <s v="NEW SALES"/>
    <m/>
    <s v="9 | WFM - UN-SCS"/>
    <s v="RBS-Regional 3"/>
    <d v="2026-10-05T14:32:11"/>
    <d v="2026-10-05T14:32:11"/>
    <n v="69403301"/>
    <m/>
    <m/>
    <s v="resort MAYA Balian"/>
    <m/>
    <s v="WO065610832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4:40:19"/>
    <d v="2026-10-04T00:00:00"/>
    <m/>
    <s v="UNSC"/>
    <s v="TABANAN"/>
    <s v="NO ADDON"/>
    <m/>
    <s v="Inprogress Alpro, SC Lama : SC1002620445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34"/>
    <n v="1002622687"/>
    <n v="3"/>
    <x v="7"/>
    <n v="5"/>
    <s v="SINGARJA"/>
    <s v="TABANAN"/>
    <s v="TBN"/>
    <s v="REG"/>
    <s v="AO"/>
    <s v="NEW SALES"/>
    <m/>
    <s v="9 | WFM - UN-SCS"/>
    <s v="RBS-Regional 3"/>
    <d v="2026-10-05T14:34:31"/>
    <d v="2026-10-05T14:34:32"/>
    <n v="69403328"/>
    <m/>
    <m/>
    <s v="MAYA Balian"/>
    <m/>
    <s v="WO065611728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4:40:19"/>
    <d v="2026-10-04T00:00:00"/>
    <m/>
    <s v="UNSC"/>
    <s v="TABANAN"/>
    <s v="NO ADDON"/>
    <m/>
    <s v="Inprogress Alpro, SC Lama : SC1002620478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35"/>
    <n v="1002622731"/>
    <n v="3"/>
    <x v="7"/>
    <n v="5"/>
    <s v="SINGARJA"/>
    <s v="TABANAN"/>
    <s v="TBN"/>
    <s v="REG"/>
    <s v="AO"/>
    <s v="NEW SALES"/>
    <m/>
    <s v="9 | WFM - UN-SCS"/>
    <s v="RBS-Regional 3"/>
    <d v="2026-10-05T14:50:17"/>
    <d v="2026-10-05T14:50:18"/>
    <n v="69403354"/>
    <m/>
    <m/>
    <s v="MAYA Balian"/>
    <m/>
    <s v="WO065611450"/>
    <m/>
    <m/>
    <m/>
    <n v="114.9491"/>
    <n v="-8.49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5:11:09"/>
    <d v="2026-10-04T00:00:00"/>
    <m/>
    <s v="UNSC"/>
    <s v="TABANAN"/>
    <s v="NO ADDON"/>
    <m/>
    <s v="Inprogress Alpro, SC Lama : SC100262055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36"/>
    <n v="1002622711"/>
    <n v="3"/>
    <x v="7"/>
    <n v="5"/>
    <s v="SINGARJA"/>
    <s v="TABANAN"/>
    <s v="TBN"/>
    <s v="REG"/>
    <s v="AO"/>
    <s v="NEW SALES"/>
    <m/>
    <s v="9 | WFM - UN-SCS"/>
    <s v="RBS-Regional 3"/>
    <d v="2026-10-05T14:45:39"/>
    <d v="2026-10-05T14:45:40"/>
    <n v="69403343"/>
    <m/>
    <m/>
    <s v="Resort MAYA Balian"/>
    <m/>
    <s v="WO065611204"/>
    <m/>
    <m/>
    <m/>
    <n v="114.9491"/>
    <n v="-8.49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5:11:09"/>
    <d v="2026-10-04T00:00:00"/>
    <m/>
    <s v="UNSC"/>
    <s v="TABANAN"/>
    <s v="NO ADDON"/>
    <m/>
    <s v="Inprogress Alpro, SC Lama : SC100262054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37"/>
    <n v="1002622699"/>
    <n v="3"/>
    <x v="7"/>
    <n v="5"/>
    <s v="SINGARJA"/>
    <s v="TABANAN"/>
    <s v="TBN"/>
    <s v="REG"/>
    <s v="AO"/>
    <s v="NEW SALES"/>
    <m/>
    <s v="9 | WFM - UN-SCS"/>
    <s v="RBS-Regional 3"/>
    <d v="2026-10-05T14:40:16"/>
    <d v="2026-10-05T14:40:17"/>
    <n v="69403340"/>
    <m/>
    <m/>
    <s v="MAYA Balian"/>
    <m/>
    <s v="WO065610970"/>
    <m/>
    <m/>
    <m/>
    <n v="114.9491"/>
    <n v="-8.49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5:11:09"/>
    <d v="2026-10-04T00:00:00"/>
    <m/>
    <s v="UNSC"/>
    <s v="TABANAN"/>
    <s v="NO ADDON"/>
    <m/>
    <s v="Inprogress Alpro, SC Lama : SC1002620534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38"/>
    <n v="1002623520"/>
    <n v="3"/>
    <x v="7"/>
    <n v="5"/>
    <s v="SINGARJA"/>
    <s v="TABANAN"/>
    <s v="TBN"/>
    <s v="REG"/>
    <s v="AO"/>
    <s v="NEW SALES"/>
    <m/>
    <s v="9 | WFM - UN-SCS"/>
    <s v="RBS-Regional 3"/>
    <d v="2026-10-06T09:06:05"/>
    <d v="2026-10-06T09:06:06"/>
    <n v="69403334"/>
    <m/>
    <m/>
    <s v="Resort MAYA Balian"/>
    <m/>
    <s v="WO065611316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6-10T09:25:04"/>
    <d v="2026-10-04T00:00:00"/>
    <m/>
    <s v="UNSC"/>
    <s v="TABANAN"/>
    <s v="NO ADDON"/>
    <m/>
    <s v="Inprogress Alpro, SC Lama : SC1002620504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39"/>
    <n v="1002623524"/>
    <n v="3"/>
    <x v="7"/>
    <n v="5"/>
    <s v="SINGARJA"/>
    <s v="TABANAN"/>
    <s v="TBN"/>
    <s v="REG"/>
    <s v="AO"/>
    <s v="NEW SALES"/>
    <m/>
    <s v="9 | WFM - UN-SCS"/>
    <s v="RBS-Regional 3"/>
    <d v="2026-10-06T09:07:15"/>
    <d v="2026-10-06T09:07:15"/>
    <n v="69403349"/>
    <m/>
    <m/>
    <s v="Resort MAYA Balian"/>
    <m/>
    <s v="WO065611644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6-10T09:25:04"/>
    <d v="2026-10-04T00:00:00"/>
    <m/>
    <s v="UNSC"/>
    <s v="TABANAN"/>
    <s v="NO ADDON"/>
    <m/>
    <s v="Inprogress Alpro, SC Lama : SC1002620518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40"/>
    <n v="1002623506"/>
    <n v="3"/>
    <x v="7"/>
    <n v="5"/>
    <s v="SINGARJA"/>
    <s v="TABANAN"/>
    <s v="TBN"/>
    <s v="REG"/>
    <s v="AO"/>
    <s v="NEW SALES"/>
    <m/>
    <s v="9 | WFM - UN-SCS"/>
    <s v="RBS-Regional 3"/>
    <d v="2026-10-06T09:02:15"/>
    <d v="2026-10-06T09:02:15"/>
    <n v="69403369"/>
    <m/>
    <m/>
    <s v="MAYA Balian Resort"/>
    <m/>
    <s v="WO065610687"/>
    <m/>
    <m/>
    <m/>
    <n v="114.9491"/>
    <n v="-8.49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6-10T09:25:04"/>
    <d v="2026-10-04T00:00:00"/>
    <m/>
    <s v="UNSC"/>
    <s v="TABANAN"/>
    <s v="NO ADDON"/>
    <m/>
    <s v="Inprogress Alpro, SC Lama : SC1002620569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41"/>
    <n v="1002623518"/>
    <n v="3"/>
    <x v="7"/>
    <n v="5"/>
    <s v="SINGARJA"/>
    <s v="TABANAN"/>
    <s v="TBN"/>
    <s v="REG"/>
    <s v="AO"/>
    <s v="NEW SALES"/>
    <m/>
    <s v="9 | WFM - UN-SCS"/>
    <s v="RBS-Regional 3"/>
    <d v="2026-10-06T09:05:01"/>
    <d v="2026-10-06T09:05:01"/>
    <n v="69403323"/>
    <m/>
    <m/>
    <s v="MAYA Balian"/>
    <m/>
    <s v="WO065610514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04 08:00:00|Jam Pemasangan : pagi siang Tanggal Pemasangan :04/10/2026 Info Tambahan : Hubungi pelanggan sebelum datang ke lokasi|40900827|MYDITA"/>
    <s v="FCC"/>
    <d v="2026-06-10T09:25:04"/>
    <d v="2026-10-04T00:00:00"/>
    <m/>
    <s v="UNSC"/>
    <s v="TABANAN"/>
    <s v="NO ADDON"/>
    <m/>
    <s v="Inprogress Alpro, SC Lama : SC1002620492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siang Tanggal Pemasangan :04/10/2026 Info Tambahan : Hubungi pelanggan sebelum datang ke lokasi|40900827|MYDITA"/>
    <m/>
    <m/>
    <m/>
    <e v="#NUM!"/>
    <e v="#NUM!"/>
    <x v="1"/>
    <x v="31"/>
  </r>
  <r>
    <n v="1442"/>
    <n v="1002628549"/>
    <n v="3"/>
    <x v="7"/>
    <n v="5"/>
    <s v="SINGARJA"/>
    <s v="TABANAN"/>
    <s v="TBN"/>
    <s v="REG"/>
    <s v="AO"/>
    <s v="NEW SALES"/>
    <m/>
    <s v="100 | REVOKE COMPLETED"/>
    <s v="RBS-Regional 3"/>
    <d v="2026-10-08T17:49:23"/>
    <d v="2026-10-09T10:01:44"/>
    <n v="69400838"/>
    <m/>
    <n v="172413245235"/>
    <s v="PT VARASH INDONESIA JAYA"/>
    <s v="ODP-TBN-FAM/36"/>
    <s v="WO066044279"/>
    <m/>
    <m/>
    <m/>
    <n v="115.09691204695299"/>
    <n v="-8.5769942907975896"/>
    <s v="|MN02677|/CP SANG PUTU WIDYA ARTAWAN/081993491811-085333560244/hrd.pabrik.varashindonesiajaya@gmail.com"/>
    <s v="Sales Force DBS"/>
    <m/>
    <m/>
    <m/>
    <m/>
    <m/>
    <m/>
    <m/>
    <m/>
    <s v="Management Janji"/>
    <s v="2026-09-30 15:00:00|Tanggal pemasangan : 30/09/2026  Jam pemasangan : pagi / siang   Info Tambahan : Hubungi pelanggan dulu sebelum ke lokasi Terimakasih|40000798|MYDITA"/>
    <s v="FCC"/>
    <d v="2026-08-10T17:55:09"/>
    <m/>
    <s v="Kendala Teknik"/>
    <s v="REVOKE"/>
    <s v="TABANAN"/>
    <s v="OCA"/>
    <m/>
    <s v="Revoke Completed"/>
    <s v="- 11_11446;Biaya PSB HSI EBIS Tunai di Depan ~ 11[150000]  - E25023;E25023 ~ ES25 - Paket Produk OCA Breach Checker[0]  - E25023~null~104837;E25023||77||Abodemen 0[0]  - E25023~null~E25023_OCABRECHE;OCABRECHE ~ OCA Breach Checker ~ E25023[30500]  - E23015"/>
    <s v="INDIBIZ"/>
    <m/>
    <m/>
    <d v="2026-10-08T07:00:00"/>
    <s v="2026-09-30 15:00:00|Tanggal pemasangan : 30/09/2026  Jam pemasangan : pagi / siang   Info Tambahan : Hubungi pelanggan dulu sebelum ke lokasi Terimakasih|40000798|MYDITA"/>
    <m/>
    <m/>
    <m/>
    <e v="#NUM!"/>
    <e v="#NUM!"/>
    <x v="1"/>
    <x v="31"/>
  </r>
  <r>
    <n v="1443"/>
    <n v="1002621888"/>
    <n v="3"/>
    <x v="7"/>
    <n v="5"/>
    <s v="SINGARJA"/>
    <s v="TABANAN"/>
    <s v="TBN"/>
    <s v="REG"/>
    <s v="AO"/>
    <s v="NEW SALES"/>
    <m/>
    <s v="MIE - SEND SURVEY"/>
    <s v="RBS-Regional 3"/>
    <d v="2026-10-05T10:12:44"/>
    <d v="2026-10-05T14:43:56"/>
    <n v="69404148"/>
    <m/>
    <n v="172413244757"/>
    <s v="Villa Casa Aitana"/>
    <s v="ODP-TBN-FU/25"/>
    <s v="WO065782597"/>
    <m/>
    <m/>
    <m/>
    <n v="114.958879"/>
    <n v="-8.4973027999999999"/>
    <s v="|MN02885|/PIC ENY SULISTYOWATI/081337674040/sokoramane@yahoo.com"/>
    <s v="Sales Force DBS"/>
    <m/>
    <m/>
    <m/>
    <m/>
    <m/>
    <m/>
    <m/>
    <m/>
    <s v="Management Janji"/>
    <s v="2026-10-06 11:00:00|M Janji : 6 Oct 2026 Jam Pasang : Siang Note : hubungi pelanggan jika ingin ke lokasi, terima kasih.|40941148|MYDITA"/>
    <s v="FCC"/>
    <d v="2026-05-10T10:40:08"/>
    <d v="2026-10-06T00:00:00"/>
    <m/>
    <s v="SURVEY_NEW_MANJA"/>
    <s v="TABANAN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11:00:00"/>
    <s v="2026-10-06 11:00:00|M Janji : 6 Oct 2026 Jam Pasang : Siang Note : hubungi pelanggan jika ingin ke lokasi, terima kasih.|40941148|MYDITA"/>
    <m/>
    <m/>
    <m/>
    <e v="#NUM!"/>
    <e v="#NUM!"/>
    <x v="1"/>
    <x v="31"/>
  </r>
  <r>
    <n v="1444"/>
    <n v="1002622743"/>
    <n v="3"/>
    <x v="7"/>
    <n v="5"/>
    <s v="SINGARJA"/>
    <s v="TABANAN"/>
    <s v="TBN"/>
    <s v="REG"/>
    <s v="AO"/>
    <s v="NEW SALES"/>
    <m/>
    <s v="WAITING AKTIFASI IHLD"/>
    <s v="RBS-Regional 3"/>
    <d v="2026-10-05T14:52:50"/>
    <d v="2026-10-06T11:15:03"/>
    <n v="69403357"/>
    <m/>
    <m/>
    <s v="RESORT MAYA Balian"/>
    <m/>
    <s v="WO065611523"/>
    <m/>
    <m/>
    <m/>
    <n v="114.9491"/>
    <n v="-8.49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5-10T15:11:09"/>
    <d v="2026-10-04T00:00:00"/>
    <m/>
    <s v="UNSC"/>
    <s v="TABANAN"/>
    <s v="NO ADDON"/>
    <m/>
    <s v="WAITING:  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45"/>
    <n v="1002623512"/>
    <n v="3"/>
    <x v="7"/>
    <n v="5"/>
    <s v="SINGARJA"/>
    <s v="TABANAN"/>
    <s v="TBN"/>
    <s v="REG"/>
    <s v="AO"/>
    <s v="NEW SALES"/>
    <m/>
    <s v="INPROGRESS"/>
    <s v="RBS-Regional 3"/>
    <d v="2026-10-06T09:03:38"/>
    <d v="2026-10-12T14:23:00"/>
    <n v="69403325"/>
    <m/>
    <n v="172413244875"/>
    <s v="Resort MAYA Balian"/>
    <s v="ODP-TBN-FU/32"/>
    <s v="WO065611099"/>
    <m/>
    <m/>
    <m/>
    <n v="114.9491"/>
    <n v="-8.49"/>
    <s v="|MN02885|/CP I KADEK AGUS SUARTANA/085847308751/agus@yamabalian.com"/>
    <s v="Sales Force DBS"/>
    <m/>
    <m/>
    <m/>
    <m/>
    <m/>
    <m/>
    <m/>
    <m/>
    <s v="Management Janji"/>
    <s v="2026-10-13 11:00:00|Tanggal pemasangan: 13/10//2026 Jam pemasangan : pagi/siang Info Tambahan : Hubungi pelanggan dulu sebelum ke lokasi. terima kasih|40921089|MYDITA"/>
    <s v="FCC"/>
    <d v="2026-06-10T09:25:04"/>
    <d v="2026-10-13T00:00:00"/>
    <m/>
    <s v="INPROGRESS_SC"/>
    <s v="TABANAN"/>
    <s v="NO ADDON"/>
    <m/>
    <s v="INPROGRESS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13T11:00:00"/>
    <s v="2026-10-13 11:00:00|Tanggal pemasangan: 13/10//2026 Jam pemasangan : pagi/siang Info Tambahan : Hubungi pelanggan dulu sebelum ke lokasi. terima kasih|40921089|MYDITA"/>
    <m/>
    <m/>
    <m/>
    <e v="#NUM!"/>
    <e v="#NUM!"/>
    <x v="1"/>
    <x v="31"/>
  </r>
  <r>
    <n v="1446"/>
    <n v="1002625616"/>
    <n v="3"/>
    <x v="7"/>
    <n v="5"/>
    <s v="SINGARJA"/>
    <s v="TABANAN"/>
    <s v="TBN"/>
    <s v="REG"/>
    <s v="AO"/>
    <s v="NEW SALES"/>
    <m/>
    <s v="CANCEL COMPLETED"/>
    <s v="RBS-Regional 3"/>
    <d v="2026-10-07T10:29:46"/>
    <d v="2026-10-07T11:16:34"/>
    <n v="69405562"/>
    <m/>
    <n v="172413244358"/>
    <s v="Farm Boster21"/>
    <s v="ODP-TBN-FX/46"/>
    <m/>
    <m/>
    <m/>
    <m/>
    <n v="115.1439596"/>
    <n v="-8.4251176000000001"/>
    <s v="MN02844/PIC TIAS PUSPANINGRUM/08174117358/tyaspuspaningrum03@gmail.com"/>
    <s v="Sales Force DBS"/>
    <m/>
    <m/>
    <m/>
    <m/>
    <m/>
    <m/>
    <m/>
    <m/>
    <m/>
    <m/>
    <m/>
    <d v="2026-07-10T10:40:21"/>
    <m/>
    <m/>
    <s v="REJECT_FCC"/>
    <s v="TABANAN"/>
    <s v="OCA"/>
    <m/>
    <s v="DECLINE : Decline - Pindah Segmentasi Ghina Swanti Ariesa 4094114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Pindah Segmentasi Ghina Swanti Ariesa 40941148|MYDITA"/>
    <m/>
    <m/>
    <m/>
    <m/>
    <m/>
    <e v="#NUM!"/>
    <e v="#NUM!"/>
    <x v="1"/>
    <x v="31"/>
  </r>
  <r>
    <n v="1447"/>
    <n v="1002629508"/>
    <n v="3"/>
    <x v="7"/>
    <n v="5"/>
    <s v="SINGARJA"/>
    <s v="TABANAN"/>
    <s v="TBN"/>
    <s v="REG"/>
    <s v="AO"/>
    <s v="NEW SALES"/>
    <m/>
    <s v="CANCEL COMPLETED"/>
    <s v="RBS-Regional 3"/>
    <d v="2026-10-09T11:46:16"/>
    <d v="2026-10-14T09:04:26"/>
    <n v="69407259"/>
    <m/>
    <n v="172413245238"/>
    <s v="SMAN 1 Penebel"/>
    <s v="ODP-TBN-FX/24"/>
    <m/>
    <m/>
    <m/>
    <m/>
    <n v="115.1416273"/>
    <n v="-8.4282594999999993"/>
    <s v="MN00087/PIC Gede Agus Wiryawan, S.Pd/081338521946/smaspenjaya1987@gmail.com"/>
    <s v="Sales Force DBS"/>
    <m/>
    <m/>
    <m/>
    <m/>
    <m/>
    <m/>
    <m/>
    <m/>
    <m/>
    <m/>
    <m/>
    <d v="2026-09-10T11:55:13"/>
    <m/>
    <m/>
    <s v="REJECT_FCC"/>
    <s v="TABANAN"/>
    <s v="NETMONK"/>
    <m/>
    <s v="DECLINE : Decline - Batal Order RANGGA WISNU EKAPAKSI 40951381|MYDITA"/>
    <s v="- 11_11446;Biaya PSB HSI EBIS Tunai di Depan ~ 11[150000]  - SP_NOSS;SP_NOSS ~ Internet NOSS Multispeed Network[0]  - SP_NOSS;SP_NOSS ~ Internet NOSS Multispeed Network[0]  - E23047;E23047 ~ ES23 - Paket HSI Bisnis Basic[0]  - E23047~null~E23047_UNL;UNL ~"/>
    <s v="INDIBIZ"/>
    <m/>
    <s v="DECLINE : Decline - Batal Order RANGGA WISNU EKAPAKSI 40951381|MYDITA"/>
    <m/>
    <m/>
    <m/>
    <m/>
    <m/>
    <e v="#NUM!"/>
    <e v="#NUM!"/>
    <x v="1"/>
    <x v="31"/>
  </r>
  <r>
    <n v="1448"/>
    <n v="1002620492"/>
    <n v="3"/>
    <x v="7"/>
    <n v="5"/>
    <s v="SINGARJA"/>
    <s v="TABANAN"/>
    <s v="TBN"/>
    <s v="REG"/>
    <s v="AO"/>
    <s v="NEW SALES"/>
    <m/>
    <s v="98 | OSS - CANCEL COMPLETE"/>
    <s v="RBS-Regional 3"/>
    <d v="2026-10-02T16:53:37"/>
    <d v="2026-10-06T09:05:52"/>
    <n v="69403323"/>
    <m/>
    <n v="172413245153"/>
    <s v="MAYA Balian"/>
    <s v="ODP-TBN-FU/22"/>
    <s v="WO065610514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siang Tanggal Pemasangan :04/10/2026 Info Tambahan : Hubungi pelanggan sebelum datang ke lokasi|40900827|MYDITA"/>
    <s v="FCC"/>
    <d v="2026-02-10T16:55:52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siang Tanggal Pemasangan :04/10/2026 Info Tambahan : Hubungi pelanggan sebelum datang ke lokasi|40900827|MYDITA"/>
    <m/>
    <m/>
    <m/>
    <e v="#NUM!"/>
    <e v="#NUM!"/>
    <x v="1"/>
    <x v="31"/>
  </r>
  <r>
    <n v="1449"/>
    <n v="1002620541"/>
    <n v="3"/>
    <x v="7"/>
    <n v="5"/>
    <s v="SINGARJA"/>
    <s v="TABANAN"/>
    <s v="TBN"/>
    <s v="REG"/>
    <s v="AO"/>
    <s v="NEW SALES"/>
    <m/>
    <s v="98 | OSS - CANCEL COMPLETE"/>
    <s v="RBS-Regional 3"/>
    <d v="2026-10-02T17:11:21"/>
    <d v="2026-10-05T14:46:39"/>
    <n v="69403343"/>
    <m/>
    <n v="172413245157"/>
    <s v="Resort MAYA Balian"/>
    <s v="ODP-TBN-FU/22"/>
    <s v="WO065611204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39:54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50"/>
    <n v="1002620478"/>
    <n v="3"/>
    <x v="7"/>
    <n v="5"/>
    <s v="SINGARJA"/>
    <s v="TABANAN"/>
    <s v="TBN"/>
    <s v="REG"/>
    <s v="AO"/>
    <s v="NEW SALES"/>
    <m/>
    <s v="98 | OSS - CANCEL COMPLETE"/>
    <s v="RBS-Regional 3"/>
    <d v="2026-10-02T16:48:02"/>
    <d v="2026-10-05T14:35:08"/>
    <n v="69403328"/>
    <m/>
    <n v="172413245152"/>
    <s v="MAYA Balian"/>
    <s v="ODP-TBN-FU/22"/>
    <s v="WO065611728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6:55:52"/>
    <d v="2026-10-04T08:00:00"/>
    <s v="Kendala Teknik"/>
    <s v="CANCEL"/>
    <s v="TABANAN"/>
    <s v="NO ADDON"/>
    <m/>
    <s v="Cancel 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51"/>
    <n v="1002620569"/>
    <n v="3"/>
    <x v="7"/>
    <n v="5"/>
    <s v="SINGARJA"/>
    <s v="TABANAN"/>
    <s v="TBN"/>
    <s v="REG"/>
    <s v="AO"/>
    <s v="NEW SALES"/>
    <m/>
    <s v="98 | OSS - CANCEL COMPLETE"/>
    <s v="RBS-Regional 3"/>
    <d v="2026-10-02T17:24:03"/>
    <d v="2026-10-06T09:03:09"/>
    <n v="69403369"/>
    <m/>
    <n v="172413245159"/>
    <s v="MAYA Balian Resort"/>
    <s v="ODP-TBN-FU/11"/>
    <s v="WO065610687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39:54"/>
    <d v="2026-10-04T08:00:00"/>
    <s v="Kendala Teknik"/>
    <s v="CANCEL"/>
    <s v="TABANAN"/>
    <s v="NO ADDON"/>
    <m/>
    <s v="Cancel 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52"/>
    <n v="1002620470"/>
    <n v="3"/>
    <x v="7"/>
    <n v="5"/>
    <s v="SINGARJA"/>
    <s v="TABANAN"/>
    <s v="TBN"/>
    <s v="REG"/>
    <s v="AO"/>
    <s v="NEW SALES"/>
    <m/>
    <s v="98 | OSS - CANCEL COMPLETE"/>
    <s v="RBS-Regional 3"/>
    <d v="2026-10-02T16:44:10"/>
    <d v="2026-10-06T09:04:11"/>
    <n v="69403325"/>
    <m/>
    <n v="172413245151"/>
    <s v="Resort MAYA Balian"/>
    <s v="ODP-TBN-FU/22"/>
    <s v="WO065611099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6:55:52"/>
    <d v="2026-10-04T08:00:00"/>
    <s v="Kendala Teknik"/>
    <s v="CANCEL"/>
    <s v="TABANAN"/>
    <s v="NO ADDON"/>
    <m/>
    <s v="Cancel 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53"/>
    <n v="1002620582"/>
    <n v="3"/>
    <x v="7"/>
    <n v="5"/>
    <s v="SINGARJA"/>
    <s v="TABANAN"/>
    <s v="TBN"/>
    <s v="REG"/>
    <s v="AO"/>
    <s v="NEW SALES"/>
    <m/>
    <s v="98 | OSS - CANCEL COMPLETE"/>
    <s v="RBS-Regional 3"/>
    <d v="2026-10-02T17:30:45"/>
    <d v="2026-10-05T14:53:30"/>
    <n v="69403357"/>
    <m/>
    <n v="172413245160"/>
    <s v="RESORT MAYA Balian"/>
    <s v="ODP-TBN-FU/33"/>
    <s v="WO065611523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39:54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54"/>
    <n v="1002620552"/>
    <n v="3"/>
    <x v="7"/>
    <n v="5"/>
    <s v="SINGARJA"/>
    <s v="TABANAN"/>
    <s v="TBN"/>
    <s v="REG"/>
    <s v="AO"/>
    <s v="NEW SALES"/>
    <m/>
    <s v="98 | OSS - CANCEL COMPLETE"/>
    <s v="RBS-Regional 3"/>
    <d v="2026-10-02T17:15:51"/>
    <d v="2026-10-05T14:51:20"/>
    <n v="69403354"/>
    <m/>
    <n v="172413245158"/>
    <s v="MAYA Balian"/>
    <s v="ODP-TBN-FU/12"/>
    <s v="WO065611450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39:54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55"/>
    <n v="1002620445"/>
    <n v="3"/>
    <x v="7"/>
    <n v="5"/>
    <s v="SINGARJA"/>
    <s v="TABANAN"/>
    <s v="TBN"/>
    <s v="REG"/>
    <s v="AO"/>
    <s v="NEW SALES"/>
    <m/>
    <s v="98 | OSS - CANCEL COMPLETE"/>
    <s v="RBS-Regional 3"/>
    <d v="2026-10-02T16:31:39"/>
    <d v="2026-10-05T14:32:47"/>
    <n v="69403301"/>
    <m/>
    <n v="172413245150"/>
    <s v="resort MAYA Balian"/>
    <s v="ODP-TBN-FU/32"/>
    <s v="WO065610832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6:40:22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56"/>
    <n v="1002620534"/>
    <n v="3"/>
    <x v="7"/>
    <n v="5"/>
    <s v="SINGARJA"/>
    <s v="TABANAN"/>
    <s v="TBN"/>
    <s v="REG"/>
    <s v="AO"/>
    <s v="NEW SALES"/>
    <m/>
    <s v="98 | OSS - CANCEL COMPLETE"/>
    <s v="RBS-Regional 3"/>
    <d v="2026-10-02T17:07:30"/>
    <d v="2026-10-05T14:40:54"/>
    <n v="69403340"/>
    <m/>
    <n v="172413245156"/>
    <s v="MAYA Balian"/>
    <s v="ODP-TBN-FU/22"/>
    <s v="WO065610970"/>
    <m/>
    <m/>
    <m/>
    <n v="114.9505413"/>
    <n v="-8.4895628999999992"/>
    <s v="|MN02364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11:15"/>
    <d v="2026-10-04T08:00:00"/>
    <s v="Kendala Teknik"/>
    <s v="CANCEL"/>
    <s v="TABANAN"/>
    <s v="NO ADDON"/>
    <m/>
    <s v="Cancel 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57"/>
    <n v="1002620518"/>
    <n v="3"/>
    <x v="7"/>
    <n v="5"/>
    <s v="SINGARJA"/>
    <s v="TABANAN"/>
    <s v="TBN"/>
    <s v="REG"/>
    <s v="AO"/>
    <s v="NEW SALES"/>
    <m/>
    <s v="98 | OSS - CANCEL COMPLETE"/>
    <s v="RBS-Regional 3"/>
    <d v="2026-10-02T17:02:07"/>
    <d v="2026-10-06T09:08:12"/>
    <n v="69403349"/>
    <m/>
    <n v="172413245155"/>
    <s v="Resort MAYA Balian"/>
    <s v="ODP-TBN-FU/22"/>
    <s v="WO065611644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11:15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58"/>
    <n v="1002620504"/>
    <n v="3"/>
    <x v="7"/>
    <n v="5"/>
    <s v="SINGARJA"/>
    <s v="TABANAN"/>
    <s v="TBN"/>
    <s v="REG"/>
    <s v="AO"/>
    <s v="NEW SALES"/>
    <m/>
    <s v="98 | OSS - CANCEL COMPLETE"/>
    <s v="RBS-Regional 3"/>
    <d v="2026-10-02T16:57:32"/>
    <d v="2026-10-06T09:06:59"/>
    <n v="69403334"/>
    <m/>
    <n v="172413245154"/>
    <s v="Resort MAYA Balian"/>
    <s v="ODP-TBN-FU/22"/>
    <s v="WO065611316"/>
    <m/>
    <m/>
    <m/>
    <n v="114.9505413"/>
    <n v="-8.4895628999999992"/>
    <s v="|MN02885|/CP I KADEK AGUS SUARTANA/085847308751/agus@yamabalian.com"/>
    <s v="Sales Force DBS"/>
    <m/>
    <m/>
    <m/>
    <m/>
    <m/>
    <m/>
    <m/>
    <m/>
    <s v="Management Janji"/>
    <s v="2026-10-04 08:00:00|Jam Pemasangan : pagi  Tanggal Pemasangan :04/10/2026 Info Tambahan : Hubungi pelanggan sebelum datang ke lokasi|40900827|MYDITA"/>
    <s v="FCC"/>
    <d v="2026-02-10T17:11:15"/>
    <d v="2026-10-04T08:00:00"/>
    <s v="Kendala Teknik"/>
    <s v="CANCEL"/>
    <s v="TABANAN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4T08:00:00"/>
    <s v="2026-10-04 08:00:00|Jam Pemasangan : pagi  Tanggal Pemasangan :04/10/2026 Info Tambahan : Hubungi pelanggan sebelum datang ke lokasi|40900827|MYDITA"/>
    <m/>
    <m/>
    <m/>
    <e v="#NUM!"/>
    <e v="#NUM!"/>
    <x v="1"/>
    <x v="31"/>
  </r>
  <r>
    <n v="1459"/>
    <n v="1002628602"/>
    <n v="3"/>
    <x v="7"/>
    <n v="5"/>
    <s v="DENPASAR"/>
    <s v="UBUNG"/>
    <s v="SMY"/>
    <s v="REG"/>
    <s v="AO"/>
    <s v="NEW SALES"/>
    <m/>
    <s v="Completed (PS)"/>
    <s v="RBS-Regional 3"/>
    <d v="2026-10-08T18:52:30"/>
    <d v="2026-10-09T19:42:19"/>
    <n v="69404260"/>
    <m/>
    <n v="172416797958"/>
    <s v="Calf Kerobokan Kasir"/>
    <s v="ODP-SMY-FS/26"/>
    <s v="WO066048133"/>
    <m/>
    <m/>
    <m/>
    <n v="115.16459999999999"/>
    <n v="-8.6694999999999993"/>
    <s v="|MN02038|MYIA-032891482009/POI/bekali prima ajar/081289273457/calfmaintenance2@gmail.com"/>
    <s v="Sales Force DBS"/>
    <m/>
    <m/>
    <m/>
    <m/>
    <m/>
    <m/>
    <m/>
    <m/>
    <s v="Management Janji"/>
    <s v="2026-10-06 08:00:00 | Nama :BAPA BEKALI  No HP :081289273457  No Alternatif :  M Janji : 06/10/2026  Jam Pasang : Pagi  NoteÃ‚Â :  Hubungi terlebih dahulu sebelum ke lokasi"/>
    <s v="FCC"/>
    <d v="2026-08-10T19:25:28"/>
    <m/>
    <m/>
    <s v="PS"/>
    <s v="SEMINYAK"/>
    <s v="NETMONK"/>
    <n v="20261009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8T07:00:00"/>
    <s v="2026-10-06 08:00:00 | Nama :BAPA BEKALI  No HP :081289273457  No Alternatif :  M Janji : 06/10/2026  Jam Pasang : Pagi  NoteÃ‚Â :  Hubungi terlebih dahulu sebelum ke lokasi"/>
    <n v="2026"/>
    <n v="10"/>
    <n v="9"/>
    <d v="2026-10-09T00:00:00"/>
    <n v="0.70833333333575865"/>
    <x v="0"/>
    <x v="32"/>
  </r>
  <r>
    <n v="1460"/>
    <n v="1002622206"/>
    <n v="3"/>
    <x v="7"/>
    <n v="5"/>
    <s v="DENPASAR"/>
    <s v="UBUNG"/>
    <s v="SMY"/>
    <s v="REG"/>
    <s v="AO"/>
    <s v="NEW SALES"/>
    <s v="1P INET"/>
    <s v="102 | FOLLOW UP COMPLETED"/>
    <s v="RBS-Regional 3"/>
    <d v="2026-10-05T11:44:40"/>
    <d v="2026-10-08T18:52:30"/>
    <n v="69404260"/>
    <m/>
    <n v="172416797936"/>
    <s v="Calf Kerobokan Kasir"/>
    <s v="ODP-SMY-FS/25 FS/D02/25.01"/>
    <s v="WO065759481"/>
    <m/>
    <m/>
    <m/>
    <n v="115.1647837"/>
    <n v="-8.6711109000000004"/>
    <s v="|MN02038|MYIA-032891482009/POI/bekali prima ajar/081289273457/calfmaintenance2@gmail.com"/>
    <s v="MYIB_ASSISTANT"/>
    <m/>
    <m/>
    <m/>
    <m/>
    <m/>
    <m/>
    <m/>
    <m/>
    <s v="Management Janji"/>
    <s v="2026-10-06 08:00:00 | Nama :BAPA BEKALI No HP :081289273457 No Alternatif : M Janji : 06/10/2026 Jam Pasang : Pagi NoteÃ‚Â :  Hubungi terlebih dahulu sebelum ke lokasi"/>
    <s v="FCC"/>
    <d v="2026-05-10T11:55:08"/>
    <d v="2026-10-06T08:00:00"/>
    <s v="Kendala Teknik"/>
    <s v="REVOKE"/>
    <s v="SEMINYAK"/>
    <s v="NETMONK"/>
    <m/>
    <s v="Follow Up Revoke Completed, New Order ID : SC1002628602"/>
    <s v="HSI Bisnis Bundling Netmonk Promo H2 2026 PSB 70% - 50 Mbps"/>
    <s v="INDIBIZ"/>
    <m/>
    <m/>
    <d v="2026-10-06T08:00:00"/>
    <s v="2026-10-06 08:00:00 | Nama :BAPA BEKALI No HP :081289273457 No Alternatif : M Janji : 06/10/2026 Jam Pasang : Pagi NoteÃ‚Â :  Hubungi terlebih dahulu sebelum ke lokasi"/>
    <m/>
    <m/>
    <m/>
    <e v="#NUM!"/>
    <e v="#NUM!"/>
    <x v="1"/>
    <x v="32"/>
  </r>
  <r>
    <n v="1461"/>
    <n v="1002636202"/>
    <n v="3"/>
    <x v="7"/>
    <n v="5"/>
    <s v="DENPASAR"/>
    <s v="UBUNG"/>
    <s v="SMY"/>
    <s v="REG"/>
    <s v="AO"/>
    <s v="NEW SALES"/>
    <m/>
    <s v="7 | OSS - PROVISIONING ISSUED"/>
    <s v="RBS-Regional 2"/>
    <d v="2026-10-14T09:46:00"/>
    <d v="2026-10-15T08:15:48"/>
    <n v="69409840"/>
    <m/>
    <n v="172416797819"/>
    <s v="PT. SATU AKSES INDONESIA"/>
    <s v="ODP-SMY-FAG/53"/>
    <s v="WO066393339"/>
    <m/>
    <m/>
    <m/>
    <n v="115.16708490000001"/>
    <n v="-8.6617493000000003"/>
    <s v="|MB30108|/WIENNY NOOR RAENNY/08119998026 081258380706/support@satu.net.id"/>
    <s v="B2B Partner Management (PM)"/>
    <m/>
    <m/>
    <m/>
    <m/>
    <m/>
    <m/>
    <m/>
    <m/>
    <s v="Management Janji"/>
    <s v="2026-10-15 08:00:00|No HP : 08119998026 No Alt : - M Janji : 15 Oktober  2026 Jam Pasang : Pagi / Siang Note : hubungi pelanggan jika ingin kelokasi |40000802|MYDITA"/>
    <s v="FCC"/>
    <s v="14-10-2026 09:54:49"/>
    <d v="2026-10-15T08:00:00"/>
    <m/>
    <s v="PI"/>
    <s v="SEMINYAK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5T08:00:00"/>
    <s v="2026-10-15 08:00:00|No HP : 08119998026 No Alt : - M Janji : 15 Oktober  2026 Jam Pasang : Pagi / Siang Note : hubungi pelanggan jika ingin kelokasi |40000802|MYDITA"/>
    <m/>
    <m/>
    <m/>
    <e v="#NUM!"/>
    <e v="#NUM!"/>
    <x v="1"/>
    <x v="32"/>
  </r>
  <r>
    <n v="1462"/>
    <n v="1002616976"/>
    <n v="3"/>
    <x v="7"/>
    <n v="5"/>
    <s v="DENPASAR"/>
    <s v="UBUNG"/>
    <s v="UBN"/>
    <s v="REG"/>
    <s v="AO"/>
    <s v="NEW SALES"/>
    <m/>
    <s v="Completed (PS)"/>
    <s v="RBS-Regional 3"/>
    <d v="2026-10-01T08:59:17"/>
    <d v="2026-10-02T10:59:21"/>
    <n v="69402057"/>
    <m/>
    <n v="172418758697"/>
    <s v="PT. CAHAYA SURYA BALI INDAH"/>
    <s v="ODP-UBN-FDJ/13"/>
    <s v="WO065467458"/>
    <m/>
    <m/>
    <m/>
    <n v="115.2095704"/>
    <n v="-8.6576401000000001"/>
    <s v="|MN02545|/PIC I MADE SALIN/081779993097/madesalin307@gmail.com"/>
    <s v="Sales Force DBS"/>
    <m/>
    <m/>
    <m/>
    <m/>
    <m/>
    <m/>
    <m/>
    <m/>
    <s v="Management Janji"/>
    <s v="2026-10-02 08:00:00|Tanggal: 2/10/2026 Jam Pasang: 08.00 - 12.00 Note: Hubungi sebelum ke lokasi, terimakasih.  |40971401|MYDITA"/>
    <s v="FCC"/>
    <d v="2026-01-10T09:25:42"/>
    <d v="2026-10-02T08:00:00"/>
    <m/>
    <s v="PS"/>
    <s v="UBUNG"/>
    <s v="NO ADDON"/>
    <n v="202610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2T08:00:00"/>
    <s v="2026-10-02 08:00:00|Tanggal: 2/10/2026 Jam Pasang: 08.00 - 12.00 Note: Hubungi sebelum ke lokasi, terimakasih.  |40971401|MYDITA"/>
    <n v="2026"/>
    <n v="10"/>
    <n v="2"/>
    <d v="2026-10-02T00:00:00"/>
    <n v="-0.33333333333575865"/>
    <x v="0"/>
    <x v="32"/>
  </r>
  <r>
    <n v="1463"/>
    <n v="1002626420"/>
    <n v="3"/>
    <x v="7"/>
    <n v="5"/>
    <s v="DENPASAR"/>
    <s v="UBUNG"/>
    <s v="UBN"/>
    <s v="REG"/>
    <s v="AO"/>
    <s v="NEW SALES"/>
    <s v="1P INET"/>
    <s v="Completed (PS)"/>
    <s v="RBS-Regional 3"/>
    <d v="2026-10-07T14:41:39"/>
    <d v="2026-10-09T18:42:52"/>
    <n v="69405968"/>
    <m/>
    <n v="172418759471"/>
    <s v="DEWA MOTOR CANGGU BALI"/>
    <s v="ODP-UBN-FM/14 FM/D02/14.01"/>
    <s v="WO065944414"/>
    <m/>
    <m/>
    <m/>
    <n v="115.1324072"/>
    <n v="-8.6532097999999902"/>
    <s v="|MN01984|MYIA-061192468783/POI/TRI HENDRA /082114253919/ap.finance@dewamotor.com"/>
    <s v="MYIB_ASSISTANT"/>
    <m/>
    <m/>
    <m/>
    <m/>
    <m/>
    <m/>
    <m/>
    <m/>
    <s v="Management Janji"/>
    <s v="2026-10-08 11:00:00 | Tanggal pemasangan: 08/10/2026 Jam pemasangan : pagi / siang Info Tambahan : Hubungi pelanggan dulu sebelum ke lokasi. terima kasih"/>
    <s v="FCC"/>
    <d v="2026-07-10T14:55:21"/>
    <d v="2026-10-08T11:00:00"/>
    <m/>
    <s v="PS"/>
    <s v="UBUNG"/>
    <s v="NO ADDON"/>
    <n v="20261009"/>
    <s v="Completed"/>
    <s v="HSI Bisnis Basic Promo Hari Pelanggan Nasional PSB 70% - 50 Mbps"/>
    <s v="INDIBIZ"/>
    <m/>
    <m/>
    <d v="2026-10-08T11:00:00"/>
    <s v="2026-10-08 11:00:00 | Tanggal pemasangan: 08/10/2026 Jam pemasangan : pagi / siang Info Tambahan : Hubungi pelanggan dulu sebelum ke lokasi. terima kasih"/>
    <n v="2026"/>
    <n v="10"/>
    <n v="9"/>
    <d v="2026-10-09T00:00:00"/>
    <n v="0.54166666666424135"/>
    <x v="0"/>
    <x v="32"/>
  </r>
  <r>
    <n v="1464"/>
    <n v="1002625492"/>
    <n v="3"/>
    <x v="7"/>
    <n v="5"/>
    <s v="DENPASAR"/>
    <s v="UBUNG"/>
    <s v="UBN"/>
    <s v="REG"/>
    <s v="AO"/>
    <s v="NEW SALES"/>
    <s v="1P INET"/>
    <s v="Completed (PS)"/>
    <s v="RBS-Regional 3"/>
    <d v="2026-10-07T09:47:40"/>
    <d v="2026-10-07T17:06:23"/>
    <n v="69405513"/>
    <m/>
    <n v="172418759464"/>
    <s v="DEWA MOTOR BUANA RAYA"/>
    <s v="ODP-UBN-FDK/137 FDK/D08/137.01"/>
    <s v="WO065909853"/>
    <m/>
    <m/>
    <m/>
    <n v="115.1877368"/>
    <n v="-8.6606921999999997"/>
    <s v="|MN01984|MYIA-073196355655/POI/TRI HENDRA/082114253919/ap.finance@dewamotor.com"/>
    <s v="MYIB_ASSISTANT"/>
    <m/>
    <m/>
    <m/>
    <m/>
    <m/>
    <m/>
    <m/>
    <m/>
    <s v="Management Janji"/>
    <s v="2026-10-08 08:00:00 | Nama :TRI HENDRA No HP :082114253919 No Alternatif : M Janji : 08/10/2026 Jam Pasang : Pagi NoteÃ‚Â :  Hubungi terlebih dahulu sebelum ke lokasi"/>
    <s v="FCC"/>
    <d v="2026-07-10T09:55:18"/>
    <d v="2026-10-08T08:00:00"/>
    <m/>
    <s v="PS"/>
    <s v="UBUNG"/>
    <s v="NO ADDON"/>
    <n v="20261007"/>
    <s v="Completed"/>
    <s v="HSI Bisnis Basic Promo Hari Pelanggan Nasional PSB 70% - 50 Mbps"/>
    <s v="INDIBIZ"/>
    <m/>
    <m/>
    <d v="2026-10-08T08:00:00"/>
    <s v="2026-10-08 08:00:00 | Nama :TRI HENDRA No HP :082114253919 No Alternatif : M Janji : 08/10/2026 Jam Pasang : Pagi NoteÃ‚Â :  Hubungi terlebih dahulu sebelum ke lokasi"/>
    <n v="2026"/>
    <n v="10"/>
    <n v="7"/>
    <d v="2026-10-07T00:00:00"/>
    <n v="-1.3333333333357587"/>
    <x v="0"/>
    <x v="32"/>
  </r>
  <r>
    <n v="1465"/>
    <n v="1002617925"/>
    <n v="3"/>
    <x v="7"/>
    <n v="5"/>
    <s v="DENPASAR"/>
    <s v="UBUNG"/>
    <s v="UBN"/>
    <s v="REG"/>
    <s v="AO"/>
    <s v="NEW SALES"/>
    <m/>
    <s v="102 | FOLLOW UP COMPLETED"/>
    <s v="RBS-Regional 3"/>
    <d v="2026-10-01T13:48:55"/>
    <d v="2026-10-07T14:08:32"/>
    <n v="69402378"/>
    <m/>
    <n v="172418758061"/>
    <s v="ISTANA BONEKA GATSU BALI"/>
    <s v="ODP-UBN-FCQ/01"/>
    <s v="WO065502037"/>
    <m/>
    <m/>
    <m/>
    <n v="115.2218709"/>
    <n v="-8.6356625999999999"/>
    <s v="AMRBS;406961;DEVI PUSPITASARI;ISTANA BONEKA GATSU BALI;HSI 50MB + NETMONK;08979429963"/>
    <s v="Account Manager"/>
    <m/>
    <m/>
    <m/>
    <m/>
    <m/>
    <m/>
    <m/>
    <m/>
    <s v="Management Janji"/>
    <s v="2026-10-02 11:00:00|Tanggal: 2/10/2026 Jam Pasang: 08.00 - 12.00 Note: Hubungi sebelum ke lokasi, terimakasih.  |40971401|MYDITA"/>
    <s v="FCC"/>
    <d v="2026-01-10T13:55:01"/>
    <d v="2026-10-02T11:00:00"/>
    <s v="Kendala Lainnya"/>
    <s v="REVOKE"/>
    <s v="UBUNG"/>
    <s v="NETMONK"/>
    <m/>
    <s v="Follow Up Revoke Completed, New Order ID : SC1002626288"/>
    <s v="- SP_NOSS;SP_NOSS ~ Internet NOSS Multispeed Network[0]  - SP_NOSS;SP_NOSS ~ Internet NOSS Multispeed Network[0]  - E25060;E25060 ~ ES25 - Paket HSI Bisnis (HSIE) Khusus Winback 2.0[0]  - E25060~null~E25060_UNL;UNL ~ Internet-Link Unlimited Internet Usage"/>
    <s v="INDIBIZ"/>
    <m/>
    <m/>
    <d v="2026-10-02T11:00:00"/>
    <s v="2026-10-02 11:00:00|Tanggal: 2/10/2026 Jam Pasang: 08.00 - 12.00 Note: Hubungi sebelum ke lokasi, terimakasih.  |40971401|MYDITA"/>
    <m/>
    <m/>
    <m/>
    <e v="#NUM!"/>
    <e v="#NUM!"/>
    <x v="1"/>
    <x v="32"/>
  </r>
  <r>
    <n v="1466"/>
    <n v="1002637080"/>
    <n v="3"/>
    <x v="7"/>
    <n v="5"/>
    <s v="DENPASAR"/>
    <s v="UBUNG"/>
    <s v="UBN"/>
    <s v="REG"/>
    <s v="AO"/>
    <s v="NEW SALES"/>
    <s v="1P INET"/>
    <s v="7 | OSS - PROVISIONING ISSUED"/>
    <s v="RBS-Regional 3"/>
    <d v="2026-10-14T15:05:35"/>
    <d v="2026-10-15T15:09:39"/>
    <n v="69410250"/>
    <m/>
    <n v="172418758980"/>
    <s v="PUSATEMAS.ID"/>
    <s v="ODP-UBN-FCQ/61 FCQ/D06/61.01"/>
    <s v="WO066416335"/>
    <m/>
    <m/>
    <m/>
    <n v="115.2199983"/>
    <n v="-8.6358550999999899"/>
    <s v="|MN01715|MYIA-019567856350/POI/M. IRGI MUNGGARAN /081119807105/pusatemasirgi@gmail.com"/>
    <s v="MYIB_ASSISTANT"/>
    <m/>
    <m/>
    <m/>
    <m/>
    <m/>
    <m/>
    <m/>
    <m/>
    <s v="Management Janji"/>
    <s v="2026-10-15 15:00:00 | Nama Pic : bp IRGI  No Hp Pic : 081119807105 No alt : - Jam Pemasangan : pagi  Tanggal Pemasangan : 15 Oktober 2026"/>
    <s v="FCC"/>
    <s v="14-10-2026 15:10:04"/>
    <d v="2026-10-15T15:00:00"/>
    <m/>
    <s v="PI"/>
    <s v="UBUNG"/>
    <s v="NO ADDON"/>
    <m/>
    <s v="Provisioning Issued"/>
    <s v="HSI Bisnis Basic Promo Hari Pelanggan Nasional PSB 70% - 50 Mbps"/>
    <s v="INDIBIZ"/>
    <m/>
    <m/>
    <d v="2026-10-15T15:00:00"/>
    <s v="2026-10-15 15:00:00 | Nama Pic : bp IRGI  No Hp Pic : 081119807105 No alt : - Jam Pemasangan : pagi  Tanggal Pemasangan : 15 Oktober 2026"/>
    <m/>
    <m/>
    <m/>
    <e v="#NUM!"/>
    <e v="#NUM!"/>
    <x v="1"/>
    <x v="32"/>
  </r>
  <r>
    <n v="1467"/>
    <n v="1002630105"/>
    <n v="3"/>
    <x v="7"/>
    <n v="5"/>
    <s v="DENPASAR"/>
    <s v="UBUNG"/>
    <s v="UBN"/>
    <s v="REG"/>
    <s v="AO"/>
    <s v="NEW SALES"/>
    <m/>
    <s v="OSS - FALLOUT"/>
    <s v="RBS-Regional 3"/>
    <d v="2026-10-09T15:16:35"/>
    <d v="2026-10-15T18:42:28"/>
    <n v="69407485"/>
    <m/>
    <n v="172418758884"/>
    <s v="CV TUNAS INDAH"/>
    <s v="ODP-UBN-FAQ/26"/>
    <s v="WO066217017"/>
    <m/>
    <m/>
    <m/>
    <n v="115.209575"/>
    <n v="-8.6447573999999996"/>
    <s v="|MN02658| PAK MADE/089678004691/spbu.bali.5480110.maruti@gmail.com"/>
    <s v="Sales Force DBS"/>
    <m/>
    <m/>
    <m/>
    <m/>
    <m/>
    <m/>
    <m/>
    <m/>
    <s v="Management Janji"/>
    <s v="2026-10-12 15:00:00|telp :085929879301 alt : manja : pagi / siang 12/10/2026 hub sebelum ke lokasi |40000802|MYDITA"/>
    <s v="FCC"/>
    <d v="2026-09-10T15:40:41"/>
    <d v="2026-10-12T15:00:00"/>
    <s v="Kendala Teknik"/>
    <s v="FO_WFM"/>
    <s v="UBUNG"/>
    <s v="OCA"/>
    <m/>
    <s v="Provisioning Failed|WFM|INF009835198|ont dualband digudang masih kosong"/>
    <s v="- SP_NOSS;SP_NOSS ~ Internet NOSS Multispeed Network[0]  - SP_NOSS;SP_NOSS ~ Internet NOSS Multispeed Network[0]  - E26017;E26017 ~ ES26 - Paket HSI Basic (HSIEF) Khusus Winback 3.0[0]  - E26017~null~105871;E26017||11||Abodemen 0[0]  - E26017~null~E26017_"/>
    <s v="INDIBIZ"/>
    <m/>
    <m/>
    <d v="2026-10-12T15:00:00"/>
    <s v="2026-10-12 15:00:00|telp :085929879301 alt : manja : pagi / siang 12/10/2026 hub sebelum ke lokasi |40000802|MYDITA"/>
    <m/>
    <m/>
    <m/>
    <e v="#NUM!"/>
    <e v="#NUM!"/>
    <x v="1"/>
    <x v="32"/>
  </r>
  <r>
    <n v="1468"/>
    <n v="1002616933"/>
    <n v="3"/>
    <x v="7"/>
    <n v="5"/>
    <s v="DENPASAR"/>
    <s v="UBUNG"/>
    <s v="UBN"/>
    <s v="REG"/>
    <s v="AO"/>
    <s v="NEW SALES"/>
    <m/>
    <s v="98 | OSS - CANCEL COMPLETE"/>
    <s v="RBS-Regional 3"/>
    <d v="2026-10-01T08:46:21"/>
    <d v="2026-10-06T09:32:02"/>
    <n v="69401252"/>
    <m/>
    <n v="172418758695"/>
    <s v="PT. CAHAYA SURYA BALI INDAH"/>
    <s v="ODP-UBN-FDJ/13"/>
    <s v="WO065461325"/>
    <m/>
    <m/>
    <m/>
    <n v="115.209762709739"/>
    <n v="-8.65767524401166"/>
    <s v="|MN02545|/PIC I MADE SALIN/081779993097/madesalin307@gmail.com"/>
    <s v="Sales Force DBS"/>
    <m/>
    <m/>
    <m/>
    <m/>
    <m/>
    <m/>
    <m/>
    <m/>
    <s v="Management Janji"/>
    <s v="2026-10-01 11:00:00|Nama : BP I MADE SALIN  No Hp : 081779993097  No Alt : 081999412311  Tgl Pemasangan : 01 Oktober 2026  Interval : PAGI   Note : Hubungi pelanggan terlebih dahulu|40971402|MYDITA"/>
    <s v="FCC"/>
    <d v="2026-01-10T09:25:42"/>
    <m/>
    <s v="Kendala Pelanggan"/>
    <s v="CANCEL"/>
    <s v="UBUNG"/>
    <s v="OCA"/>
    <m/>
    <s v="Cancel Completed"/>
    <s v="- 11_11446;Biaya PSB HSI EBIS Tunai di Depan ~ 11[150000]  - E23015;E23015 ~ ES23 - Perangkat ONT[0]  - E23015~null~44292;E23015||11||Abodemen 0[0]  - E23015~null~E23015_SWONTPREM;SWONTPREM ~ Biaya Sewa ONT Premium ~ E23015[50000]  - E26016;E26016 ~ ES26 "/>
    <s v="INDIBIZ"/>
    <m/>
    <m/>
    <d v="2026-10-01T07:00:00"/>
    <s v="2026-10-01 11:00:00|Nama : BP I MADE SALIN  No Hp : 081779993097  No Alt : 081999412311  Tgl Pemasangan : 01 Oktober 2026  Interval : PAGI   Note : Hubungi pelanggan terlebih dahulu|40971402|MYDITA"/>
    <m/>
    <m/>
    <m/>
    <e v="#NUM!"/>
    <e v="#NUM!"/>
    <x v="1"/>
    <x v="32"/>
  </r>
  <r>
    <n v="1469"/>
    <n v="1002630345"/>
    <n v="3"/>
    <x v="7"/>
    <n v="5"/>
    <s v="DENPASAR"/>
    <s v="UBUNG"/>
    <s v="MMN"/>
    <s v="REG"/>
    <s v="AO"/>
    <s v="NEW SALES"/>
    <s v="1P INET"/>
    <s v="Completed (PS)"/>
    <s v="RBS-Regional 3"/>
    <d v="2026-10-09T16:19:40"/>
    <d v="2026-10-11T12:22:32"/>
    <n v="69407605"/>
    <m/>
    <n v="172419207316"/>
    <s v="PT THE KANJENG INDONESIA"/>
    <s v="ODP-MMN-FR/02 FR/D01/02.01"/>
    <s v="WO066109279"/>
    <m/>
    <m/>
    <m/>
    <n v="115.1850226"/>
    <n v="-8.7207825999999997"/>
    <s v="|MN02665|MYIA-018090069187/POI/Pak rahmad/081995466021/acct.thekanjeng@gmail.com"/>
    <s v="MYIB_ASSISTANT"/>
    <m/>
    <m/>
    <m/>
    <m/>
    <m/>
    <m/>
    <m/>
    <m/>
    <s v="Management Janji"/>
    <s v="2026-10-10 15:00:00 | Tanggal pemasangan: 10/10/2026 Jam pemasangan : pagi / siang Info Tambahan : Hubungi pelanggan dulu sebelum ke lokasi terima kasih."/>
    <s v="FCC"/>
    <d v="2026-09-10T17:25:25"/>
    <d v="2026-10-10T15:00:00"/>
    <m/>
    <s v="PS"/>
    <s v="MONANG MANING"/>
    <s v="OCA"/>
    <n v="20261011"/>
    <s v="Completed"/>
    <s v="HSI Bisnis Basic Bundling OCA Breach Checker Promo H2 2026 PSB 70% - 100 Mbps"/>
    <s v="INDIBIZ"/>
    <m/>
    <m/>
    <d v="2026-10-10T15:00:00"/>
    <s v="2026-10-10 15:00:00 | Tanggal pemasangan: 10/10/2026 Jam pemasangan : pagi / siang Info Tambahan : Hubungi pelanggan dulu sebelum ke lokasi terima kasih."/>
    <n v="2026"/>
    <n v="10"/>
    <n v="11"/>
    <d v="2026-10-11T00:00:00"/>
    <n v="0.375"/>
    <x v="0"/>
    <x v="32"/>
  </r>
  <r>
    <n v="1470"/>
    <n v="1002630328"/>
    <n v="3"/>
    <x v="7"/>
    <n v="5"/>
    <s v="DENPASAR"/>
    <s v="UBUNG"/>
    <s v="MMN"/>
    <s v="REG"/>
    <s v="AO"/>
    <s v="NEW SALES"/>
    <s v="1P INET"/>
    <s v="Completed (PS)"/>
    <s v="RBS-Regional 3"/>
    <d v="2026-10-09T16:13:40"/>
    <d v="2026-10-11T12:31:55"/>
    <n v="69407561"/>
    <m/>
    <n v="172419207308"/>
    <s v="PT THE KANJENG INDONESIA"/>
    <s v="ODP-MMN-FR/02 FR/D01/02.01"/>
    <s v="WO066108680"/>
    <m/>
    <m/>
    <m/>
    <n v="115.1850226"/>
    <n v="-8.7207825999999997"/>
    <s v="|MN02665|MYIA-013447053262/POI/pak deka/081995466021/acct.thekanjeng@gmail.com"/>
    <s v="MYIB_ASSISTANT"/>
    <m/>
    <m/>
    <m/>
    <m/>
    <m/>
    <m/>
    <m/>
    <m/>
    <s v="Management Janji"/>
    <s v="2026-10-10 15:00:00 | Tanggal pemasangan: 10/10/2026 Jam pemasangan : pagi / siang Info Tambahan : Hubungi pelanggan dulu sebelum ke lokasi terima kasih."/>
    <s v="FCC"/>
    <d v="2026-09-10T17:25:25"/>
    <d v="2026-10-10T15:00:00"/>
    <m/>
    <s v="PS"/>
    <s v="MONANG MANING"/>
    <s v="OCA"/>
    <n v="20261011"/>
    <s v="Completed"/>
    <s v="HSI Bisnis Basic Bundling OCA Breach Checker Promo H2 2026 PSB 70% - 100 Mbps"/>
    <s v="INDIBIZ"/>
    <m/>
    <m/>
    <d v="2026-10-10T15:00:00"/>
    <s v="2026-10-10 15:00:00 | Tanggal pemasangan: 10/10/2026 Jam pemasangan : pagi / siang Info Tambahan : Hubungi pelanggan dulu sebelum ke lokasi terima kasih."/>
    <n v="2026"/>
    <n v="10"/>
    <n v="11"/>
    <d v="2026-10-11T00:00:00"/>
    <n v="0.375"/>
    <x v="0"/>
    <x v="32"/>
  </r>
  <r>
    <n v="1471"/>
    <n v="1002630341"/>
    <n v="3"/>
    <x v="7"/>
    <n v="5"/>
    <s v="DENPASAR"/>
    <s v="UBUNG"/>
    <s v="MMN"/>
    <s v="REG"/>
    <s v="AO"/>
    <s v="NEW SALES"/>
    <s v="1P INET"/>
    <s v="Completed (PS)"/>
    <s v="RBS-Regional 3"/>
    <d v="2026-10-09T16:17:40"/>
    <d v="2026-10-11T12:20:51"/>
    <n v="69407583"/>
    <m/>
    <n v="172419207314"/>
    <s v="PT THE KANJENG INDONESIA"/>
    <s v="ODP-MMN-FR/40 FR/D03/40.01"/>
    <s v="WO066109153"/>
    <m/>
    <m/>
    <m/>
    <n v="115.1850226"/>
    <n v="-8.7207825999999997"/>
    <s v="|MN02665|MYIA-021814577485/POI/pak deka/081995466021/acct.thekanjeng@gmail.com"/>
    <s v="MYIB_ASSISTANT"/>
    <m/>
    <m/>
    <m/>
    <m/>
    <m/>
    <m/>
    <m/>
    <m/>
    <s v="Management Janji"/>
    <s v="2026-10-10 15:00:00 | Tanggal pemasangan: 10/10/2026 Jam pemasangan : pagi / siang Info Tambahan : Hubungi pelanggan dulu sebelum ke lokasi terima kasih."/>
    <s v="FCC"/>
    <d v="2026-09-10T17:25:25"/>
    <d v="2026-10-10T15:00:00"/>
    <m/>
    <s v="PS"/>
    <s v="MONANG MANING"/>
    <s v="NETMONK"/>
    <n v="20261011"/>
    <s v="Completed"/>
    <s v="HSI Bisnis Basic Bundling Netmonk Promo H2 2026 PSB 70% - 100 Mbps"/>
    <s v="INDIBIZ"/>
    <m/>
    <m/>
    <d v="2026-10-10T15:00:00"/>
    <s v="2026-10-10 15:00:00 | Tanggal pemasangan: 10/10/2026 Jam pemasangan : pagi / siang Info Tambahan : Hubungi pelanggan dulu sebelum ke lokasi terima kasih."/>
    <n v="2026"/>
    <n v="10"/>
    <n v="11"/>
    <d v="2026-10-11T00:00:00"/>
    <n v="0.375"/>
    <x v="0"/>
    <x v="32"/>
  </r>
  <r>
    <n v="1472"/>
    <n v="1002630204"/>
    <n v="3"/>
    <x v="7"/>
    <n v="5"/>
    <s v="DENPASAR"/>
    <s v="UBUNG"/>
    <s v="MMN"/>
    <s v="REG"/>
    <s v="AO"/>
    <s v="NEW SALES"/>
    <s v="1P INET"/>
    <s v="Completed (PS)"/>
    <s v="RBS-Regional 3"/>
    <d v="2026-10-09T15:37:40"/>
    <d v="2026-10-11T13:12:06"/>
    <n v="69407536"/>
    <m/>
    <n v="172419207307"/>
    <s v="THE KANJENG INDONESIA"/>
    <s v="ODP-MMN-FR/02 FR/D01/02.01"/>
    <s v="WO066104573"/>
    <m/>
    <m/>
    <m/>
    <n v="115.1850226"/>
    <n v="-8.7207825999999997"/>
    <s v="|MN02665|MYIA-078276993623/POI/pak deka/081995466021/acct.thekanjeng@gmail.com"/>
    <s v="MYIB_ASSISTANT"/>
    <m/>
    <m/>
    <m/>
    <m/>
    <m/>
    <m/>
    <m/>
    <m/>
    <s v="Management Janji"/>
    <s v="2026-10-10 15:00:00 | Tanggal : 10 Oktober 2026 Jam : siang Hubungi pelanggan sebelum ke lokasi "/>
    <s v="FCC"/>
    <d v="2026-09-10T15:40:41"/>
    <d v="2026-10-10T15:00:00"/>
    <m/>
    <s v="PS"/>
    <s v="MONANG MANING"/>
    <s v="OCA"/>
    <n v="20261011"/>
    <s v="Completed"/>
    <s v="HSI Bisnis Basic Bundling OCA Breach Checker Promo H2 2026 PSB 70% - 100 Mbps"/>
    <s v="INDIBIZ"/>
    <m/>
    <m/>
    <d v="2026-10-10T15:00:00"/>
    <s v="2026-10-10 15:00:00 | Tanggal : 10 Oktober 2026 Jam : siang Hubungi pelanggan sebelum ke lokasi "/>
    <n v="2026"/>
    <n v="10"/>
    <n v="11"/>
    <d v="2026-10-11T00:00:00"/>
    <n v="0.375"/>
    <x v="0"/>
    <x v="32"/>
  </r>
  <r>
    <n v="1473"/>
    <n v="1002631228"/>
    <n v="3"/>
    <x v="7"/>
    <n v="5"/>
    <s v="DENPASAR"/>
    <s v="UBUNG"/>
    <s v="MMN"/>
    <s v="REG"/>
    <s v="AO"/>
    <s v="NEW SALES"/>
    <s v="1P INET"/>
    <s v="Completed (PS)"/>
    <s v="RBS-Regional 3"/>
    <d v="2026-10-10T18:31:40"/>
    <d v="2026-10-11T12:24:32"/>
    <n v="69408069"/>
    <m/>
    <n v="172419207458"/>
    <s v="PT THE KANJENG INDONESIA"/>
    <s v="ODP-MMN-FR/02 FR/D01/02.01"/>
    <s v="WO066177165"/>
    <m/>
    <m/>
    <m/>
    <n v="115.1850226"/>
    <n v="-8.7207825999999997"/>
    <s v="|MN02665|MYIA-013890825449/POI/pak deka/081995466021/acct.thekanjeng@gmail.com"/>
    <s v="MYIB_ASSISTANT"/>
    <m/>
    <m/>
    <m/>
    <m/>
    <m/>
    <m/>
    <m/>
    <m/>
    <s v="Management Janji"/>
    <s v="2026-10-11 15:00:00 | Tanggal Pemasangan : 11 Oktober 2026 Jam Pemasangan : 08:00 15:00 Info Tambahan : Hubungi pelanggan dulu sebelum ke lokasi terimakasih"/>
    <s v="FCC"/>
    <d v="2026-10-10T18:40:35"/>
    <d v="2026-10-11T15:00:00"/>
    <m/>
    <s v="PS"/>
    <s v="MONANG MANING"/>
    <s v="NETMONK"/>
    <n v="20261011"/>
    <s v="Completed"/>
    <s v="HSI Bisnis Basic Bundling Netmonk Promo H2 2026 PSB 70% - 100 Mbps"/>
    <s v="INDIBIZ"/>
    <m/>
    <m/>
    <d v="2026-10-11T15:00:00"/>
    <s v="2026-10-11 15:00:00 | Tanggal Pemasangan : 11 Oktober 2026 Jam Pemasangan : 08:00 15:00 Info Tambahan : Hubungi pelanggan dulu sebelum ke lokasi terimakasih"/>
    <n v="2026"/>
    <n v="10"/>
    <n v="11"/>
    <d v="2026-10-11T00:00:00"/>
    <n v="-0.625"/>
    <x v="0"/>
    <x v="32"/>
  </r>
  <r>
    <n v="1474"/>
    <n v="1002625984"/>
    <n v="3"/>
    <x v="7"/>
    <n v="5"/>
    <s v="DENPASAR"/>
    <s v="UBUNG"/>
    <s v="MMN"/>
    <s v="REG"/>
    <s v="AO"/>
    <s v="NEW SALES"/>
    <s v="1P INET"/>
    <s v="7 | OSS - PROVISIONING ISSUED"/>
    <s v="RBS-Regional 3"/>
    <d v="2026-10-07T12:35:35"/>
    <d v="2026-10-08T11:29:51"/>
    <n v="69405774"/>
    <m/>
    <n v="172419207450"/>
    <s v="DEWA MOTOR IMAM BONJOL BALI"/>
    <s v="ODP-MMN-FL/07 FL/D01/07.01"/>
    <s v="WO065929715"/>
    <m/>
    <m/>
    <m/>
    <n v="115.196907"/>
    <n v="-8.681635"/>
    <s v="|MN01984|MYIA-025855507854/POI/Tri Hendra/082114253919/ap.finance@dewamotor.com"/>
    <s v="MYIB_ASSISTANT"/>
    <m/>
    <m/>
    <m/>
    <m/>
    <m/>
    <m/>
    <m/>
    <m/>
    <s v="Management Janji"/>
    <s v="2026-10-08 11:00:00 | Nama PIC : DEWA MOTOR IMAM BONJOL BALI No HP : 082114253919 Alt :  M Janji : 08/09/2026 Jam Pasang : 08.00  - 13:00  NoteÃ‚Â :  hubungi terlebih dahulu sebelum ke lokasi, terima kasih."/>
    <s v="FCC"/>
    <d v="2026-07-10T12:55:39"/>
    <d v="2026-10-08T11:00:00"/>
    <m/>
    <s v="PI"/>
    <s v="MONANG MANING"/>
    <s v="NO ADDON"/>
    <m/>
    <s v="Provisioning Issued"/>
    <s v="HSI Bisnis Basic Promo Hari Pelanggan Nasional PSB 70% - 50 Mbps"/>
    <s v="INDIBIZ"/>
    <m/>
    <m/>
    <d v="2026-10-08T11:00:00"/>
    <s v="2026-10-08 11:00:00 | Nama PIC : DEWA MOTOR IMAM BONJOL BALI No HP : 082114253919 Alt :  M Janji : 08/09/2026 Jam Pasang : 08.00  - 13:00  NoteÃ‚Â :  hubungi terlebih dahulu sebelum ke lokasi, terima kasih."/>
    <m/>
    <m/>
    <m/>
    <e v="#NUM!"/>
    <e v="#NUM!"/>
    <x v="1"/>
    <x v="32"/>
  </r>
  <r>
    <n v="1475"/>
    <n v="1002625512"/>
    <n v="3"/>
    <x v="7"/>
    <n v="5"/>
    <s v="DENPASAR"/>
    <s v="UBUNG"/>
    <s v="MMN"/>
    <s v="REG"/>
    <s v="AO"/>
    <s v="NEW SALES"/>
    <s v="1P INET"/>
    <s v="7 | OSS - PROVISIONING ISSUED"/>
    <s v="RBS-Regional 3"/>
    <d v="2026-10-07T09:53:35"/>
    <d v="2026-10-08T08:05:51"/>
    <n v="69405520"/>
    <m/>
    <n v="172419207448"/>
    <s v="DEWA MOTOR MONANG MANING"/>
    <s v="ODP-MMN-FC/18 FC/D01/18.01"/>
    <s v="WO065910360"/>
    <m/>
    <m/>
    <m/>
    <n v="115.19958509999999"/>
    <n v="-8.6599863999999993"/>
    <s v="|MN01984|MYIA-007966391431/POI/TRI HENDRA/082114253919/ap.finance@dewamotor.com"/>
    <s v="MYIB_ASSISTANT"/>
    <m/>
    <m/>
    <m/>
    <m/>
    <m/>
    <m/>
    <m/>
    <m/>
    <s v="Management Janji"/>
    <s v="2026-10-08 08:00:00 | Nama :TRI HENDRA No HP :082114253919 No Alternatif : M Janji : 08/10/2026 Jam Pasang : Pagi NoteÃ‚Â :  Hubungi terlebih dahulu sebelum ke lokasi"/>
    <s v="FCC"/>
    <d v="2026-07-10T09:55:18"/>
    <d v="2026-10-08T08:00:00"/>
    <m/>
    <s v="PI"/>
    <s v="MONANG MANING"/>
    <s v="NO ADDON"/>
    <m/>
    <s v="Provisioning Issued"/>
    <s v="HSI Bisnis Basic Promo Hari Pelanggan Nasional PSB 70% - 50 Mbps"/>
    <s v="INDIBIZ"/>
    <m/>
    <m/>
    <d v="2026-10-08T08:00:00"/>
    <s v="2026-10-08 08:00:00 | Nama :TRI HENDRA No HP :082114253919 No Alternatif : M Janji : 08/10/2026 Jam Pasang : Pagi NoteÃ‚Â :  Hubungi terlebih dahulu sebelum ke lokasi"/>
    <m/>
    <m/>
    <m/>
    <e v="#NUM!"/>
    <e v="#NUM!"/>
    <x v="1"/>
    <x v="32"/>
  </r>
  <r>
    <n v="1476"/>
    <n v="1002630192"/>
    <n v="3"/>
    <x v="7"/>
    <n v="5"/>
    <s v="DENPASAR"/>
    <s v="UBUNG"/>
    <s v="MMN"/>
    <s v="REG"/>
    <s v="AO"/>
    <s v="NEW SALES"/>
    <s v="1P INET"/>
    <s v="100 | REVOKE COMPLETED"/>
    <s v="RBS-Regional 3"/>
    <d v="2026-10-09T15:34:35"/>
    <d v="2026-10-10T16:31:29"/>
    <n v="69407523"/>
    <m/>
    <n v="172419207306"/>
    <s v="PT THE KANJENG INDONESIA"/>
    <s v="ODP-MMN-FR/02 FR/D01/02.01"/>
    <s v="WO066104320"/>
    <m/>
    <m/>
    <m/>
    <n v="115.1850226"/>
    <n v="-8.7207825999999997"/>
    <s v="|MN02665|MYIA-079719573834/POI/pak deka/081995466021/acct.thekanjeng@gmail.com"/>
    <s v="MYIB_ASSISTANT"/>
    <m/>
    <m/>
    <m/>
    <m/>
    <m/>
    <m/>
    <m/>
    <m/>
    <s v="Management Janji"/>
    <s v="2026-10-10 15:00:00 | M Janji : (10/10/2026) jam Pasang : 09:00 Note : hubungi pelanggan jika ingin kelokasi  "/>
    <s v="FCC"/>
    <d v="2026-09-10T15:40:41"/>
    <d v="2026-10-10T15:00:00"/>
    <m/>
    <s v="REVOKE"/>
    <s v="MONANG MANING"/>
    <s v="NETMONK"/>
    <m/>
    <s v="Revoke Completed"/>
    <s v="HSI Bisnis Basic Bundling Netmonk Promo H2 2026 PSB 70% - 100 Mbps"/>
    <s v="INDIBIZ"/>
    <m/>
    <m/>
    <d v="2026-10-10T15:00:00"/>
    <s v="2026-10-10 15:00:00 | M Janji : (10/10/2026) jam Pasang : 09:00 Note : hubungi pelanggan jika ingin kelokasi  "/>
    <m/>
    <m/>
    <m/>
    <e v="#NUM!"/>
    <e v="#NUM!"/>
    <x v="1"/>
    <x v="32"/>
  </r>
  <r>
    <n v="1477"/>
    <n v="1002624917"/>
    <n v="3"/>
    <x v="7"/>
    <n v="5"/>
    <s v="DENPASAR"/>
    <s v="SANUR"/>
    <s v="TOP"/>
    <s v="REG"/>
    <s v="AO"/>
    <s v="NEW SALES"/>
    <m/>
    <s v="Completed (PS)"/>
    <s v="RBS-Regional 3"/>
    <d v="2026-10-06T16:29:28"/>
    <d v="2026-10-07T12:44:27"/>
    <n v="69405277"/>
    <m/>
    <n v="172422212992"/>
    <s v="SD NEGERI 4 PEGUYANGAN"/>
    <s v="ODP-TOP-FN/77"/>
    <s v="WO065884034"/>
    <m/>
    <m/>
    <m/>
    <n v="115.2278987"/>
    <n v="-8.6179930999999996"/>
    <s v="|MN02364|/PIC PAK PRASETYA/08980797841/sdempatpeguyangan@gmail.com"/>
    <s v="Sales Force DBS"/>
    <m/>
    <m/>
    <m/>
    <m/>
    <m/>
    <m/>
    <m/>
    <m/>
    <s v="Management Janji"/>
    <s v="2026-10-07 15:00:00|M Janji : Rabu 07 oktober  2026 Jam Pasang : Pagi / Siang Note : hubungi pelanggan jika ingin ke lokasi, terima kasih.|40971304|MYDITA"/>
    <s v="FCC"/>
    <d v="2026-06-10T16:40:46"/>
    <d v="2026-10-07T15:00:00"/>
    <m/>
    <s v="PS"/>
    <s v="TOHPATI SUKAWATI"/>
    <s v="OCA"/>
    <n v="20261007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10-07T15:00:00"/>
    <s v="2026-10-07 15:00:00|M Janji : Rabu 07 oktober  2026 Jam Pasang : Pagi / Siang Note : hubungi pelanggan jika ingin ke lokasi, terima kasih.|40971304|MYDITA"/>
    <n v="2026"/>
    <n v="10"/>
    <n v="7"/>
    <d v="2026-10-07T00:00:00"/>
    <n v="-0.625"/>
    <x v="0"/>
    <x v="33"/>
  </r>
  <r>
    <n v="1478"/>
    <n v="1002625401"/>
    <n v="3"/>
    <x v="7"/>
    <n v="5"/>
    <s v="DENPASAR"/>
    <s v="SANUR"/>
    <s v="TOP"/>
    <s v="REG"/>
    <s v="AO"/>
    <s v="NEW SALES"/>
    <m/>
    <s v="Completed (PS)"/>
    <s v="RBS-Regional 3"/>
    <d v="2026-10-07T09:20:06"/>
    <d v="2026-10-08T16:20:12"/>
    <n v="69405485"/>
    <m/>
    <n v="172422212989"/>
    <s v="CHIBO STUDIO"/>
    <s v="ODP-TOP-FC/110"/>
    <s v="WO065918937"/>
    <m/>
    <m/>
    <m/>
    <n v="115.24038160000001"/>
    <n v="-8.6185463999999996"/>
    <s v="|MN02658| IBU DWI INDRAYANI/087763410766/dwiindrayani0710@gmail.com"/>
    <s v="Sales Force DBS"/>
    <m/>
    <m/>
    <m/>
    <m/>
    <m/>
    <m/>
    <m/>
    <m/>
    <s v="Management Janji"/>
    <s v="2026-10-08 15:00:00|Tanggal: 8/10/2026 Jam Pasang: 15.00 Note: Hubungi sebelum ke lokasi, terimakasih.|40971401|MYDITA"/>
    <s v="FCC"/>
    <d v="2026-07-10T09:25:32"/>
    <d v="2026-10-08T15:00:00"/>
    <m/>
    <s v="PS"/>
    <s v="TOHPATI SUKAWATI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15:00:00"/>
    <s v="2026-10-08 15:00:00|Tanggal: 8/10/2026 Jam Pasang: 15.00 Note: Hubungi sebelum ke lokasi, terimakasih.|40971401|MYDITA"/>
    <n v="2026"/>
    <n v="10"/>
    <n v="8"/>
    <d v="2026-10-08T00:00:00"/>
    <n v="-0.625"/>
    <x v="0"/>
    <x v="33"/>
  </r>
  <r>
    <n v="1479"/>
    <n v="1002626540"/>
    <n v="3"/>
    <x v="7"/>
    <n v="5"/>
    <s v="DENPASAR"/>
    <s v="SANUR"/>
    <s v="TOP"/>
    <s v="REG"/>
    <s v="AO"/>
    <s v="NEW SALES"/>
    <m/>
    <s v="Completed (PS)"/>
    <s v="RBS-Regional 3"/>
    <d v="2026-10-07T15:22:24"/>
    <d v="2026-10-07T16:25:12"/>
    <n v="69404730"/>
    <n v="3619583045"/>
    <n v="172422212998"/>
    <s v="WAYAN KONTRUKSI"/>
    <s v="ODP-TOP-FX/24"/>
    <s v="WO065951653"/>
    <m/>
    <m/>
    <m/>
    <n v="115.214159700189"/>
    <n v="-8.5609337248596393"/>
    <s v="|MN02364|/PIC I Wayan Arnaya/085739560708/wkonbali@gmail.com"/>
    <s v="Sales Force DBS"/>
    <m/>
    <m/>
    <m/>
    <m/>
    <m/>
    <m/>
    <m/>
    <m/>
    <s v="Management Janji"/>
    <s v="2026-10-07 11:00:00|Tanggal pemasangan : 07 OKTOBER 2026  Jam pemasangan : pagi/siang  Info Tambahan : Hubungi pelanggan dulu sebelum ke lokasi  terima kasih|40010577|MYDITA"/>
    <s v="FCC"/>
    <d v="2026-07-10T15:25:13"/>
    <m/>
    <m/>
    <s v="PS"/>
    <s v="TOHPATI SUKAWATI"/>
    <s v="NO ADDON"/>
    <n v="20261007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7T07:00:00"/>
    <s v="2026-10-07 11:00:00|Tanggal pemasangan : 07 OKTOBER 2026  Jam pemasangan : pagi/siang  Info Tambahan : Hubungi pelanggan dulu sebelum ke lokasi  terima kasih|40010577|MYDITA"/>
    <n v="2026"/>
    <n v="10"/>
    <n v="7"/>
    <d v="2026-10-07T00:00:00"/>
    <n v="-0.29166666666424135"/>
    <x v="0"/>
    <x v="33"/>
  </r>
  <r>
    <n v="1480"/>
    <n v="1002629344"/>
    <n v="3"/>
    <x v="7"/>
    <n v="5"/>
    <s v="DENPASAR"/>
    <s v="SANUR"/>
    <s v="TOP"/>
    <s v="REG"/>
    <s v="AO"/>
    <s v="NEW SALES"/>
    <m/>
    <s v="Completed (PS)"/>
    <s v="RBS-Regional 3"/>
    <d v="2026-10-09T11:02:45"/>
    <d v="2026-10-10T15:51:55"/>
    <n v="69407164"/>
    <m/>
    <n v="172422212991"/>
    <s v="WARUNG BUK SANDY"/>
    <s v="ODP-TOP-FV/39"/>
    <s v="WO066080972"/>
    <m/>
    <m/>
    <m/>
    <n v="115.243647"/>
    <n v="-8.5909416000000007"/>
    <s v="|MN02364|/PIC I PUTU SANDY ERMAWAN/085601300769-082329162249/sandyermawan97@gmail.com"/>
    <s v="Sales Force DBS"/>
    <m/>
    <m/>
    <m/>
    <m/>
    <m/>
    <m/>
    <m/>
    <m/>
    <s v="Management Janji"/>
    <s v="2026-10-10 08:00:00|Tanggal pemasangan : 10 Oct 2026 Jam pemasangan : 08.00 Info Tambahan : Hubungi pelanggan dulu sebelum ke lokasi terima kasih.|40941148|MYDITA"/>
    <s v="FCC"/>
    <d v="2026-09-10T11:25:12"/>
    <d v="2026-10-10T08:00:00"/>
    <m/>
    <s v="PS"/>
    <s v="TOHPATI SUKAWATI"/>
    <s v="NETMONK"/>
    <n v="202610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Tanggal pemasangan : 10 Oct 2026 Jam pemasangan : 08.00 Info Tambahan : Hubungi pelanggan dulu sebelum ke lokasi terima kasih.|40941148|MYDITA"/>
    <n v="2026"/>
    <n v="10"/>
    <n v="10"/>
    <d v="2026-10-10T00:00:00"/>
    <n v="-0.33333333333575865"/>
    <x v="0"/>
    <x v="33"/>
  </r>
  <r>
    <n v="1481"/>
    <n v="1002629579"/>
    <n v="3"/>
    <x v="7"/>
    <n v="5"/>
    <s v="DENPASAR"/>
    <s v="SANUR"/>
    <s v="TOP"/>
    <s v="REG"/>
    <s v="AO"/>
    <s v="NEW SALES"/>
    <m/>
    <s v="Completed (PS)"/>
    <s v="RBS-Regional 3"/>
    <d v="2026-10-09T12:33:10"/>
    <d v="2026-10-10T18:40:40"/>
    <n v="69407312"/>
    <m/>
    <n v="172422213010"/>
    <s v="SD NEGERI 4 PENATIH"/>
    <s v="ODP-TOP-FR/95"/>
    <s v="WO066091211"/>
    <m/>
    <m/>
    <m/>
    <n v="115.2507226"/>
    <n v="-8.6211859000000004"/>
    <s v="|MN02885| IBU NIANDAYANI/082329162249/niandayani1990@gmail.com"/>
    <s v="Sales Force DBS"/>
    <m/>
    <m/>
    <m/>
    <m/>
    <m/>
    <m/>
    <m/>
    <m/>
    <s v="Management Janji"/>
    <s v="2026-10-10 11:00:00|Nama PIC : SD NEGERI 4 PENATIH No HP : 082329162249 No Alt : - M Janji : sabtu 10 oktober  2026 Jam Pasang : Pagi / Siang Note : hubungi pelanggan jika ingin ke lokasi, terima kasih. |40951377|MYDITA"/>
    <s v="FCC"/>
    <d v="2026-09-10T12:40:45"/>
    <d v="2026-10-10T11:00:00"/>
    <m/>
    <s v="PS"/>
    <s v="TOHPATI SUKAWATI"/>
    <s v="NETMONK"/>
    <n v="20261010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10T11:00:00"/>
    <s v="2026-10-10 11:00:00|Nama PIC : SD NEGERI 4 PENATIH No HP : 082329162249 No Alt : - M Janji : sabtu 10 oktober  2026 Jam Pasang : Pagi / Siang Note : hubungi pelanggan jika ingin ke lokasi, terima kasih. |40951377|MYDITA"/>
    <n v="2026"/>
    <n v="10"/>
    <n v="10"/>
    <d v="2026-10-10T00:00:00"/>
    <n v="-0.45833333333575865"/>
    <x v="0"/>
    <x v="33"/>
  </r>
  <r>
    <n v="1482"/>
    <n v="1002623560"/>
    <n v="3"/>
    <x v="7"/>
    <n v="5"/>
    <s v="DENPASAR"/>
    <s v="SANUR"/>
    <s v="TOP"/>
    <s v="REG"/>
    <s v="AO"/>
    <s v="NEW SALES"/>
    <m/>
    <s v="102 | FOLLOW UP COMPLETED"/>
    <s v="RBS-Regional 3"/>
    <d v="2026-10-06T09:17:19"/>
    <d v="2026-10-07T15:22:24"/>
    <n v="69404730"/>
    <n v="3619583044"/>
    <n v="172422212977"/>
    <s v="WAYAN KONTRUKSI"/>
    <s v="ODP-TOP-FX/23"/>
    <s v="WO065855671"/>
    <m/>
    <m/>
    <m/>
    <n v="115.2203195"/>
    <n v="-8.5661214000000001"/>
    <s v="|MN02364|/PIC I Wayan Arnaya/085739560708/wkonbali@gmail.com"/>
    <s v="Sales Force DBS"/>
    <m/>
    <m/>
    <m/>
    <m/>
    <m/>
    <m/>
    <m/>
    <m/>
    <s v="Management Janji"/>
    <s v="2026-10-07 11:00:00|Tanggal pemasangan : 07 OKTOBER 2026 Jam pemasangan : pagi/siang Info Tambahan : Hubungi pelanggan dulu sebelum ke lokasi terima kasih|40010577|MYDITA"/>
    <s v="FCC"/>
    <d v="2026-06-10T09:25:04"/>
    <d v="2026-10-07T11:00:00"/>
    <m/>
    <s v="REVOKE"/>
    <s v="TOHPATI SUKAWATI"/>
    <s v="NO ADDON"/>
    <m/>
    <s v="Follow Up Revoke Completed, New Order ID : SC1002626540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10-07T11:00:00"/>
    <s v="2026-10-07 11:00:00|Tanggal pemasangan : 07 OKTOBER 2026 Jam pemasangan : pagi/siang Info Tambahan : Hubungi pelanggan dulu sebelum ke lokasi terima kasih|40010577|MYDITA"/>
    <m/>
    <m/>
    <m/>
    <e v="#NUM!"/>
    <e v="#NUM!"/>
    <x v="1"/>
    <x v="33"/>
  </r>
  <r>
    <n v="1483"/>
    <n v="1002628154"/>
    <n v="3"/>
    <x v="7"/>
    <n v="5"/>
    <s v="DENPASAR"/>
    <s v="SANUR"/>
    <s v="TOP"/>
    <s v="REG"/>
    <s v="AO"/>
    <s v="NEW SALES"/>
    <m/>
    <s v="CANCEL COMPLETED"/>
    <s v="RBS-Regional 3"/>
    <d v="2026-10-08T16:05:16"/>
    <d v="2026-10-09T10:07:42"/>
    <n v="69406719"/>
    <m/>
    <n v="172422213005"/>
    <s v="WARUNG BUK SANDY"/>
    <s v="ODP-TOP-FV/39"/>
    <m/>
    <m/>
    <m/>
    <m/>
    <n v="115.243647"/>
    <n v="-8.5909416000000007"/>
    <s v="|MN02364|/PIC I PUTU SANDY ERMAWAN/085601300769/sandyermawan97@gmail.com"/>
    <s v="Sales Force DBS"/>
    <m/>
    <m/>
    <m/>
    <m/>
    <m/>
    <m/>
    <m/>
    <m/>
    <m/>
    <m/>
    <m/>
    <d v="2026-08-10T16:25:42"/>
    <m/>
    <m/>
    <s v="REJECT_FCC"/>
    <s v="TOHPATI SUKAWATI"/>
    <s v="NETMONK"/>
    <m/>
    <s v="DECLINE : Decline - Batal Order EVI PUSPITA EKASARI 40931150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1"/>
    <x v="33"/>
  </r>
  <r>
    <n v="1484"/>
    <n v="1002622443"/>
    <n v="3"/>
    <x v="7"/>
    <n v="5"/>
    <s v="DENPASAR"/>
    <s v="JIMBARAN"/>
    <s v="JBR"/>
    <s v="REG"/>
    <s v="AO"/>
    <s v="NEW SALES"/>
    <m/>
    <s v="Completed (PS)"/>
    <s v="RBS-Regional 3"/>
    <d v="2026-10-05T13:31:35"/>
    <d v="2026-10-08T09:08:36"/>
    <n v="69404353"/>
    <m/>
    <n v="172415799062"/>
    <s v="SMP NEGERI 3 KUTA"/>
    <s v="ODP-JBR-FG/30"/>
    <s v="WO065844801"/>
    <m/>
    <m/>
    <m/>
    <n v="115.17277989999999"/>
    <n v="-8.7640621999999997"/>
    <s v="|MN00737|/CP PAK PUTU WIMAHAYANA ADNYANA/085738182223/Smpn3kuta@gmail.com"/>
    <s v="Sales Force DBS"/>
    <m/>
    <m/>
    <m/>
    <m/>
    <m/>
    <m/>
    <m/>
    <m/>
    <s v="Management Janji"/>
    <s v="2026-10-07 08:00:00|Jam pemasangan : 12.00 Info Tambahan : Hubungi pelanggan dulu sebelum ke lokasi terimakasih |40951381|MYDITA"/>
    <s v="FCC"/>
    <d v="2026-05-10T13:40:15"/>
    <d v="2026-10-07T08:00:00"/>
    <m/>
    <s v="PS"/>
    <s v="JIMBARAN NUSA DUA"/>
    <s v="NO ADDON"/>
    <n v="202610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8:00:00"/>
    <s v="2026-10-07 08:00:00|Jam pemasangan : 12.00 Info Tambahan : Hubungi pelanggan dulu sebelum ke lokasi terimakasih |40951381|MYDITA"/>
    <n v="2026"/>
    <n v="10"/>
    <n v="8"/>
    <d v="2026-10-08T00:00:00"/>
    <n v="0.66666666666424135"/>
    <x v="0"/>
    <x v="34"/>
  </r>
  <r>
    <n v="1485"/>
    <n v="1002626311"/>
    <n v="3"/>
    <x v="7"/>
    <n v="5"/>
    <s v="DENPASAR"/>
    <s v="JIMBARAN"/>
    <s v="JBR"/>
    <s v="REG"/>
    <s v="AO"/>
    <s v="NEW SALES"/>
    <m/>
    <s v="Completed (PS)"/>
    <s v="RBS-Regional 3"/>
    <d v="2026-10-07T14:13:45"/>
    <d v="2026-10-07T17:04:53"/>
    <n v="69386156"/>
    <m/>
    <n v="172415799080"/>
    <s v="PT ARRA PROPERTI ISWARA"/>
    <s v="ODP-JBR-FD/80"/>
    <s v="WO065941464"/>
    <m/>
    <m/>
    <m/>
    <n v="115.108496981862"/>
    <n v="-8.8409450363345403"/>
    <s v="|MN00737|/CP PAK BENEDICTUS RICKY SITORUS/0818108737/ricky.wearesds@gmail.com"/>
    <s v="Sales Profesional"/>
    <m/>
    <m/>
    <m/>
    <m/>
    <m/>
    <m/>
    <m/>
    <m/>
    <s v="Management Janji"/>
    <s v="2026-09-10 08:00:00|Nama PIC:  pandu  No HP: 0818108737  Alt:  Tanggal: 10/9/2026  Jam Pasang:   Note: Hubungi sebelum ke lokasi, terimakasih. |40951377|MYDITA"/>
    <s v="FCC"/>
    <d v="2026-07-10T14:25:31"/>
    <m/>
    <m/>
    <s v="PS"/>
    <s v="JIMBARAN NUSA DUA"/>
    <s v="NO ADDON"/>
    <n v="202610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07T07:00:00"/>
    <s v="2026-09-10 08:00:00|Nama PIC:  pandu  No HP: 0818108737  Alt:  Tanggal: 10/9/2026  Jam Pasang:   Note: Hubungi sebelum ke lokasi, terimakasih. |40951377|MYDITA"/>
    <n v="2026"/>
    <n v="10"/>
    <n v="7"/>
    <d v="2026-10-07T00:00:00"/>
    <n v="-0.29166666666424135"/>
    <x v="0"/>
    <x v="34"/>
  </r>
  <r>
    <n v="1486"/>
    <n v="1002633167"/>
    <n v="3"/>
    <x v="7"/>
    <n v="5"/>
    <s v="DENPASAR"/>
    <s v="JIMBARAN"/>
    <s v="JBR"/>
    <s v="REG"/>
    <s v="AO"/>
    <s v="NEW SALES"/>
    <s v="1P INET"/>
    <s v="Completed (PS)"/>
    <s v="RBS-Regional 3"/>
    <d v="2026-10-12T14:29:35"/>
    <d v="2026-10-13T09:18:52"/>
    <n v="69408731"/>
    <m/>
    <n v="172415799108"/>
    <s v="THE ENJOY KOST"/>
    <s v="ODP-JBR-FG/06"/>
    <s v="WO066264566"/>
    <m/>
    <m/>
    <m/>
    <n v="115.173014402389"/>
    <n v="-8.7544271026908707"/>
    <s v="MD|MYDB-20261012270608|DN00001/MN00737|THE ENJOY KOST|085738747152"/>
    <s v="MYDIGIBIZPARTNER"/>
    <m/>
    <m/>
    <m/>
    <m/>
    <m/>
    <m/>
    <m/>
    <m/>
    <s v="Management Janji"/>
    <s v="2026-10-13 11:00:00 | Tanggal Pemasangan : 13 Oktober 2026 Jam Pemasangan : 08:00 15:00 Info Tambahan : Hubungi pelanggan dulu sebelum ke lokasi terimakasih"/>
    <s v="FCC"/>
    <d v="2026-12-10T14:40:37"/>
    <d v="2026-10-13T11:00:00"/>
    <m/>
    <s v="PS"/>
    <s v="JIMBARAN NUSA DUA"/>
    <s v="NO ADDON"/>
    <n v="20261013"/>
    <s v="Completed"/>
    <s v="HSI Bisnis Basic Promo Hari Pelanggan Nasional PSB 70% - 100 Mbps"/>
    <s v="INDIBIZ"/>
    <m/>
    <m/>
    <d v="2026-10-13T11:00:00"/>
    <s v="2026-10-13 11:00:00 | Tanggal Pemasangan : 13 Oktober 2026 Jam Pemasangan : 08:00 15:00 Info Tambahan : Hubungi pelanggan dulu sebelum ke lokasi terimakasih"/>
    <n v="2026"/>
    <n v="10"/>
    <n v="13"/>
    <d v="2026-10-13T00:00:00"/>
    <n v="-0.45833333333575865"/>
    <x v="0"/>
    <x v="34"/>
  </r>
  <r>
    <n v="1487"/>
    <n v="1002625250"/>
    <n v="3"/>
    <x v="7"/>
    <n v="5"/>
    <s v="DENPASAR"/>
    <s v="JIMBARAN"/>
    <s v="JBR"/>
    <s v="REG"/>
    <s v="AO"/>
    <s v="NEW SALES"/>
    <s v="1P INET"/>
    <s v="OSS - FALLOUT"/>
    <s v="RBS-Regional 3"/>
    <d v="2026-10-07T07:35:40"/>
    <d v="2026-10-15T11:22:41"/>
    <n v="69405431"/>
    <m/>
    <n v="172415799069"/>
    <s v="Bumbu Bali"/>
    <s v="ODP-JBR-FG/10 FG/D01/10.01"/>
    <s v="WO065899840"/>
    <m/>
    <m/>
    <m/>
    <n v="115.17430521547701"/>
    <n v="-8.75555552660337"/>
    <s v="MD|MYDB-20261005270302|DN00001/MN00737|Bumbu Bali|087750057270"/>
    <s v="MYDIGIBIZPARTNER"/>
    <m/>
    <m/>
    <m/>
    <m/>
    <m/>
    <m/>
    <m/>
    <m/>
    <s v="Management Janji"/>
    <s v="2026-10-08 08:00:00 | Tanggal Pemasangan : 08 Oktober 2026 Jam Pemasangan : 08:00 15:00 Info Tambahan : Hubungi pelanggan dulu sebelum ke lokasi terimakasih"/>
    <s v="FCC"/>
    <d v="2026-07-10T07:40:05"/>
    <d v="2026-10-08T08:00:00"/>
    <s v="Kendala Pelanggan"/>
    <s v="FO_WFM"/>
    <s v="JIMBARAN NUSA DUA"/>
    <s v="NO ADDON"/>
    <m/>
    <s v="Provisioning Failed|WFM|INF009825643|batal"/>
    <s v="HSI Bisnis Basic Promo Hari Pelanggan Nasional PSB 70% - 50 Mbps"/>
    <s v="INDIBIZ"/>
    <m/>
    <m/>
    <d v="2026-10-08T08:00:00"/>
    <s v="2026-10-08 08:00:00 | Tanggal Pemasangan : 08 Oktober 2026 Jam Pemasangan : 08:00 15:00 Info Tambahan : Hubungi pelanggan dulu sebelum ke lokasi terimakasih"/>
    <m/>
    <m/>
    <m/>
    <e v="#NUM!"/>
    <e v="#NUM!"/>
    <x v="1"/>
    <x v="34"/>
  </r>
  <r>
    <n v="1488"/>
    <n v="1002626137"/>
    <n v="3"/>
    <x v="7"/>
    <n v="5"/>
    <s v="DENPASAR"/>
    <s v="JIMBARAN"/>
    <s v="JBR"/>
    <s v="REG"/>
    <s v="AO"/>
    <s v="NEW SALES"/>
    <s v="1P INET"/>
    <s v="REVOKE ORDER"/>
    <s v="RBS-Regional 3"/>
    <d v="2026-10-07T13:29:35"/>
    <d v="2026-10-12T09:26:44"/>
    <n v="69405842"/>
    <m/>
    <n v="172415799078"/>
    <s v="THE ENJOY KOST"/>
    <s v="ODP-JBR-FG/08 FG/D01/08.01"/>
    <s v="WO065935260"/>
    <m/>
    <m/>
    <m/>
    <n v="115.172865204513"/>
    <n v="-8.7547009247845793"/>
    <s v="MD|MYDB-20261007270416|DN00001/MN00737|THE ENJOY KOST|085738747152"/>
    <s v="MYDIGIBIZPARTNER"/>
    <m/>
    <m/>
    <m/>
    <m/>
    <m/>
    <m/>
    <m/>
    <m/>
    <s v="Management Janji"/>
    <s v="2026-10-08 11:00:00 | Nama Pic : BP BAIM No Hp Pic :  Jam Pemasangan : 08:00 - 12.00 Tanggal Pemasangan : KAMIS 08 OKTOBER 2026 Info Tambahan : Hubungi pelanggan sebelum datang ke lokasi"/>
    <s v="FCC"/>
    <d v="2026-07-10T13:40:16"/>
    <d v="2026-10-08T11:00:00"/>
    <m/>
    <s v="REVOKE"/>
    <s v="JIMBARAN NUSA DUA"/>
    <s v="NO ADDON"/>
    <m/>
    <s v="Order direvoke oleh CHRISTOPHORUS DRYANTORO remark : revoke ke ODP-JBR-FG/07 response : transactionID : SC1002626137| Account"/>
    <s v="HSI Bisnis Basic Promo Hari Pelanggan Nasional PSB 70% - 100 Mbps"/>
    <s v="INDIBIZ"/>
    <m/>
    <m/>
    <d v="2026-10-08T11:00:00"/>
    <s v="2026-10-08 11:00:00 | Nama Pic : BP BAIM No Hp Pic :  Jam Pemasangan : 08:00 - 12.00 Tanggal Pemasangan : KAMIS 08 OKTOBER 2026 Info Tambahan : Hubungi pelanggan sebelum datang ke lokasi"/>
    <m/>
    <m/>
    <m/>
    <e v="#NUM!"/>
    <e v="#NUM!"/>
    <x v="1"/>
    <x v="34"/>
  </r>
  <r>
    <n v="1489"/>
    <n v="1002638542"/>
    <n v="3"/>
    <x v="7"/>
    <n v="5"/>
    <s v="DENPASAR"/>
    <s v="JIMBARAN"/>
    <s v="JBR"/>
    <s v="REG"/>
    <s v="AO"/>
    <s v="NEW SALES"/>
    <m/>
    <s v="MIE - SEND SURVEY"/>
    <s v="RBS-Regional 3"/>
    <d v="2026-10-15T13:47:55"/>
    <d v="2026-10-15T14:58:02"/>
    <n v="69410832"/>
    <m/>
    <n v="172415798331"/>
    <s v="PT TOP INDONESIA HOLIDAYS"/>
    <s v="ODP-JBR-FU/15"/>
    <s v="WO066487303"/>
    <m/>
    <m/>
    <m/>
    <n v="115.17601310000001"/>
    <n v="-8.7681067000000006"/>
    <s v="|MN00737|/CP YAYUK PRIATNI/08123858343-081805485919/yayuk118@gmail.com"/>
    <s v="Sales Force DBS"/>
    <m/>
    <m/>
    <m/>
    <m/>
    <m/>
    <m/>
    <m/>
    <m/>
    <s v="Management Janji"/>
    <s v="2026-10-16 11:00:00|Nama PIC : Ibu Yayuk No HP : 08123858343 No Alt : - M Janji :  16 Okt 2026 Jam Pasang : Pagi / Siang Note : hubungi pelanggan jika ingin kelokasi |40951378|MYDITA"/>
    <s v="FCC"/>
    <s v="15-10-2026 13:55:16"/>
    <d v="2026-10-16T11:00:00"/>
    <m/>
    <s v="SURVEY_NEW_MANJA"/>
    <s v="JIMBARAN NUSA DUA"/>
    <s v="OCA"/>
    <m/>
    <s v="MIE - SEND SURVEY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10-16T11:00:00"/>
    <s v="2026-10-16 11:00:00|Nama PIC : Ibu Yayuk No HP : 08123858343 No Alt : - M Janji :  16 Okt 2026 Jam Pasang : Pagi / Siang Note : hubungi pelanggan jika ingin kelokasi |40951378|MYDITA"/>
    <m/>
    <m/>
    <m/>
    <e v="#NUM!"/>
    <e v="#NUM!"/>
    <x v="1"/>
    <x v="34"/>
  </r>
  <r>
    <n v="1490"/>
    <n v="1002622473"/>
    <n v="3"/>
    <x v="7"/>
    <n v="5"/>
    <s v="DENPASAR"/>
    <s v="JIMBARAN"/>
    <s v="JBR"/>
    <s v="REG"/>
    <s v="AO"/>
    <s v="NEW SALES"/>
    <m/>
    <s v="CANCEL COMPLETED"/>
    <s v="RBS-Regional 3"/>
    <d v="2026-10-05T13:41:35"/>
    <d v="2026-10-06T17:16:41"/>
    <n v="69404358"/>
    <m/>
    <n v="172415799063"/>
    <s v="BUMBU BALI "/>
    <s v="ODP-JBR-FG/10"/>
    <m/>
    <m/>
    <m/>
    <m/>
    <n v="115.1744427"/>
    <n v="-8.7556173000000008"/>
    <s v="|MN00737|/CP PAK PUTU DIAN EKA PUTRA/087750057270/epsdian71@gmail.com"/>
    <s v="Sales Force DBS"/>
    <m/>
    <m/>
    <m/>
    <m/>
    <m/>
    <m/>
    <m/>
    <m/>
    <m/>
    <m/>
    <m/>
    <d v="2026-05-10T14:25:44"/>
    <m/>
    <m/>
    <s v="REJECT_FCC"/>
    <s v="JIMBARAN NUSA DUA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HANIF NUROHMAN 40981182|MYDITA"/>
    <m/>
    <m/>
    <m/>
    <m/>
    <m/>
    <e v="#NUM!"/>
    <e v="#NUM!"/>
    <x v="1"/>
    <x v="34"/>
  </r>
  <r>
    <n v="1491"/>
    <n v="1002634128"/>
    <n v="3"/>
    <x v="7"/>
    <n v="5"/>
    <s v="DENPASAR"/>
    <s v="JIMBARAN"/>
    <s v="JBR"/>
    <s v="REG"/>
    <s v="AO"/>
    <s v="NEW SALES"/>
    <m/>
    <s v="CANCEL COMPLETED"/>
    <s v="RBS-Regional 3"/>
    <d v="2026-10-13T09:17:27"/>
    <d v="2026-10-13T13:12:16"/>
    <n v="69409074"/>
    <m/>
    <n v="172415799112"/>
    <s v="Villa Yudistira 36"/>
    <s v="ODP-JBR-FY/32"/>
    <m/>
    <m/>
    <m/>
    <m/>
    <n v="115.14214440000001"/>
    <n v="-8.8223514000000005"/>
    <s v="|MN02545|/PIC LISA KURTUMIANINGSIH BIBBY/081231186405/grahambibby9@gmail.com"/>
    <s v="Sales Force DBS"/>
    <m/>
    <m/>
    <m/>
    <m/>
    <m/>
    <m/>
    <m/>
    <m/>
    <m/>
    <m/>
    <m/>
    <s v="13-10-2026 09:25:11"/>
    <m/>
    <m/>
    <s v="REJECT_FCC"/>
    <s v="JIMBARAN NUSA DUA"/>
    <s v="NO ADDON"/>
    <m/>
    <s v="DECLINE : Decline - Pindah Segmentasi Ilham Budhi Prasetya 40000802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Decline - Pindah Segmentasi Ilham Budhi Prasetya 40000802|MYDITA"/>
    <m/>
    <m/>
    <m/>
    <m/>
    <m/>
    <e v="#NUM!"/>
    <e v="#NUM!"/>
    <x v="1"/>
    <x v="34"/>
  </r>
  <r>
    <n v="1492"/>
    <n v="1002626577"/>
    <n v="3"/>
    <x v="7"/>
    <n v="5"/>
    <s v="DENPASAR"/>
    <s v="JIMBARAN"/>
    <s v="KUT"/>
    <s v="REG"/>
    <s v="AO"/>
    <s v="NEW SALES"/>
    <m/>
    <s v="Completed (PS)"/>
    <s v="RBS-Regional 3"/>
    <d v="2026-10-07T15:34:48"/>
    <d v="2026-10-12T08:25:03"/>
    <n v="69406010"/>
    <m/>
    <n v="172416429369"/>
    <s v="LITTLE BEAUTY SALON 2"/>
    <s v="ODP-KUT-FC/12"/>
    <s v="WO065962552"/>
    <m/>
    <m/>
    <m/>
    <n v="115.1721465"/>
    <n v="-8.7123358999999994"/>
    <s v="|MN00737|/CP MR. GARY LEON HASLUCK/0819-9923-7055/littlebeautysalon2@outlook.com"/>
    <s v="Sales Force DBS"/>
    <m/>
    <m/>
    <m/>
    <m/>
    <m/>
    <m/>
    <m/>
    <m/>
    <s v="Management Janji"/>
    <s v="2026-10-08 15:00:00|Nama PIC : Ratna  No HP : 081999237055 Alt :  M Janji : 08/10/2026 Jam Pasang : 08.00  - 13:00  NoteÃ‚Â :  hubungi terlebih dahulu sebelum ke lokasi, terima kasih.|40981184|MYDITA"/>
    <s v="FCC"/>
    <d v="2026-07-10T15:55:12"/>
    <d v="2026-10-08T15:00:00"/>
    <s v="Kendala Teknik"/>
    <s v="PS"/>
    <s v="KUTA"/>
    <s v="NO ADDON"/>
    <n v="202610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8T15:00:00"/>
    <s v="2026-10-08 15:00:00|Nama PIC : Ratna  No HP : 081999237055 Alt :  M Janji : 08/10/2026 Jam Pasang : 08.00  - 13:00  NoteÃ‚Â :  hubungi terlebih dahulu sebelum ke lokasi, terima kasih.|40981184|MYDITA"/>
    <n v="2026"/>
    <n v="10"/>
    <n v="12"/>
    <d v="2026-10-12T00:00:00"/>
    <n v="3.375"/>
    <x v="2"/>
    <x v="34"/>
  </r>
  <r>
    <n v="1493"/>
    <n v="1002627508"/>
    <n v="3"/>
    <x v="7"/>
    <n v="5"/>
    <s v="DENPASAR"/>
    <s v="JIMBARAN"/>
    <s v="KUT"/>
    <s v="REG"/>
    <s v="AO"/>
    <s v="NEW SALES"/>
    <m/>
    <s v="Completed (PS)"/>
    <s v="RBS-Regional 3"/>
    <d v="2026-10-08T11:26:55"/>
    <d v="2026-10-09T15:00:02"/>
    <n v="69405473"/>
    <m/>
    <n v="172416429507"/>
    <s v="SHABRINA SPA"/>
    <s v="ODP-KUT-FA/36"/>
    <s v="WO066000307"/>
    <m/>
    <m/>
    <m/>
    <n v="115.166129"/>
    <n v="-8.7017129999999998"/>
    <s v="|MN02631|/PIC HANDRYANUS SATTU/085256744148/shandryanus@gmail.com"/>
    <s v="Sales Force DBS"/>
    <m/>
    <m/>
    <m/>
    <m/>
    <m/>
    <m/>
    <m/>
    <m/>
    <s v="Management Janji"/>
    <s v="2026-10-08 08:00:00|No HP :085256744148  Alt :   M Janji : (RABU/8/oktober/2026)  Note : hubungi pelanggan jika ingin kelokasi|40000802|MYDITA"/>
    <s v="FCC"/>
    <d v="2026-08-10T11:40:36"/>
    <m/>
    <m/>
    <s v="PS"/>
    <s v="KUTA"/>
    <s v="NO ADDON"/>
    <n v="20261009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10-08T07:00:00"/>
    <s v="2026-10-08 08:00:00|No HP :085256744148  Alt :   M Janji : (RABU/8/oktober/2026)  Note : hubungi pelanggan jika ingin kelokasi|40000802|MYDITA"/>
    <n v="2026"/>
    <n v="10"/>
    <n v="9"/>
    <d v="2026-10-09T00:00:00"/>
    <n v="0.70833333333575865"/>
    <x v="0"/>
    <x v="34"/>
  </r>
  <r>
    <n v="1494"/>
    <n v="1002625326"/>
    <n v="3"/>
    <x v="7"/>
    <n v="5"/>
    <s v="DENPASAR"/>
    <s v="JIMBARAN"/>
    <s v="KUT"/>
    <s v="REG"/>
    <s v="AO"/>
    <s v="NEW SALES"/>
    <m/>
    <s v="102 | FOLLOW UP COMPLETED"/>
    <s v="RBS-Regional 3"/>
    <d v="2026-10-07T08:46:53"/>
    <d v="2026-10-08T11:26:54"/>
    <n v="69405473"/>
    <m/>
    <n v="172416429502"/>
    <s v="SHABRINA SPA"/>
    <s v="ODP-KUT-FA/02"/>
    <s v="WO065923406"/>
    <m/>
    <m/>
    <m/>
    <m/>
    <m/>
    <s v="|MN02631|/PIC HANDRYANUS SATTU/085256744148/shandryanus@gmail.com"/>
    <s v="Sales Force DBS"/>
    <m/>
    <m/>
    <m/>
    <m/>
    <m/>
    <m/>
    <m/>
    <m/>
    <s v="Management Janji"/>
    <s v="2026-10-08 08:00:00|No HP :085256744148 Alt :  M Janji : (RABU/8/oktober/2026) Note : hubungi pelanggan jika ingin kelokasi|40000802|MYDITA"/>
    <s v="FCC"/>
    <d v="2026-07-10T09:25:32"/>
    <d v="2026-10-08T08:00:00"/>
    <m/>
    <s v="REVOKE"/>
    <s v="KUTA"/>
    <s v="NO ADDON"/>
    <m/>
    <s v="Follow Up Revoke Completed, New Order ID : SC1002627508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8T08:00:00"/>
    <s v="2026-10-08 08:00:00|No HP :085256744148 Alt :  M Janji : (RABU/8/oktober/2026) Note : hubungi pelanggan jika ingin kelokasi|40000802|MYDITA"/>
    <m/>
    <m/>
    <m/>
    <e v="#NUM!"/>
    <e v="#NUM!"/>
    <x v="1"/>
    <x v="34"/>
  </r>
  <r>
    <n v="1495"/>
    <n v="1002619911"/>
    <n v="3"/>
    <x v="7"/>
    <n v="5"/>
    <s v="DENPASAR"/>
    <s v="JIMBARAN"/>
    <s v="KUT"/>
    <s v="REG"/>
    <s v="AO"/>
    <s v="NEW SALES"/>
    <m/>
    <s v="7 | OSS - PROVISIONING ISSUED"/>
    <s v="RBS-Regional 3"/>
    <d v="2026-10-02T14:06:42"/>
    <d v="2026-10-04T15:15:02"/>
    <n v="69403135"/>
    <m/>
    <n v="172416429347"/>
    <s v="Cafe Temiri"/>
    <s v="ODP-KUT-FY/11"/>
    <s v="WO065672667"/>
    <m/>
    <m/>
    <m/>
    <n v="115.1830829"/>
    <n v="-8.7048287999999996"/>
    <s v="|MN02364|/PIC RISTA NOHARIN/082185015932-089626032484/alconpurchasing@gmail.com"/>
    <s v="Sales Force DBS"/>
    <m/>
    <m/>
    <m/>
    <m/>
    <m/>
    <m/>
    <m/>
    <m/>
    <s v="Management Janji"/>
    <s v="2026-10-04 15:00:00|Tanggal pemasangan: 04/11//2026 Jam pemasangan : pagi/siang Info Tambahan : Hubungi pelanggan dulu sebelum ke lokasi. terima kasih|40000798|MYDITA"/>
    <s v="FCC"/>
    <d v="2026-02-10T14:39:55"/>
    <d v="2026-10-04T15:00:00"/>
    <m/>
    <s v="PI"/>
    <s v="KUTA"/>
    <s v="NETMONK"/>
    <m/>
    <s v="Provisioning Issu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04T15:00:00"/>
    <s v="2026-10-04 15:00:00|Tanggal pemasangan: 04/11//2026 Jam pemasangan : pagi/siang Info Tambahan : Hubungi pelanggan dulu sebelum ke lokasi. terima kasih|40000798|MYDITA"/>
    <m/>
    <m/>
    <m/>
    <e v="#NUM!"/>
    <e v="#NUM!"/>
    <x v="1"/>
    <x v="34"/>
  </r>
  <r>
    <n v="1496"/>
    <n v="1002621594"/>
    <n v="3"/>
    <x v="7"/>
    <n v="5"/>
    <s v="DENPASAR"/>
    <s v="JIMBARAN"/>
    <s v="KUT"/>
    <s v="REG"/>
    <s v="AO"/>
    <s v="NEW SALES"/>
    <m/>
    <s v="7 | OSS - PROVISIONING ISSUED"/>
    <s v="RBS-Regional 3"/>
    <d v="2026-10-05T08:33:15"/>
    <d v="2026-10-06T08:11:14"/>
    <n v="69404024"/>
    <m/>
    <n v="172416429487"/>
    <s v="PT. Temiri Bali Persada"/>
    <s v="ODP-KUT-FY/11"/>
    <s v="WO065760211"/>
    <m/>
    <m/>
    <m/>
    <n v="115.1830829"/>
    <n v="-8.7048287999999996"/>
    <s v="|MN02364|/PIC RISTA NOHARIN/082185015932-089626032484/alconpurchasing@gmail.com"/>
    <s v="Sales Force DBS"/>
    <m/>
    <m/>
    <m/>
    <m/>
    <m/>
    <m/>
    <m/>
    <m/>
    <s v="Management Janji"/>
    <s v="2026-10-06 08:00:00|Nama PIC : Ibu Salsa No HP : 082185015932 Alt : - M Janji : 06 Okt 2026 Jam Pasang : Pagi / Siang Note : hubungi pelanggan jika ingin kelokasi |40951378|MYDITA"/>
    <s v="FCC"/>
    <d v="2026-05-10T08:40:40"/>
    <d v="2026-10-06T08:00:00"/>
    <m/>
    <s v="PI"/>
    <s v="KUTA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Nama PIC : Ibu Salsa No HP : 082185015932 Alt : - M Janji : 06 Okt 2026 Jam Pasang : Pagi / Siang Note : hubungi pelanggan jika ingin kelokasi |40951378|MYDITA"/>
    <m/>
    <m/>
    <m/>
    <e v="#NUM!"/>
    <e v="#NUM!"/>
    <x v="1"/>
    <x v="34"/>
  </r>
  <r>
    <n v="1497"/>
    <n v="1002626636"/>
    <n v="3"/>
    <x v="7"/>
    <n v="5"/>
    <s v="DENPASAR"/>
    <s v="JIMBARAN"/>
    <s v="KUT"/>
    <s v="REG"/>
    <s v="AO"/>
    <s v="NEW SALES"/>
    <s v="1P INET"/>
    <s v="7 | OSS - PROVISIONING ISSUED"/>
    <s v="RBS-Regional 3"/>
    <d v="2026-10-07T15:47:41"/>
    <d v="2026-10-09T16:33:29"/>
    <n v="69406029"/>
    <m/>
    <n v="172416429505"/>
    <s v="PUSATEMAS.ID"/>
    <s v="ODP-KUT-FF/58 FF/D06/58.01"/>
    <s v="WO065954179"/>
    <m/>
    <m/>
    <m/>
    <n v="115.1783271"/>
    <n v="-8.7406834"/>
    <s v="|MN01715|MYIA-020413530936/POI/M. IRGI MUNGGARAN /081119807105/pusatemasirgi@gmail.com"/>
    <s v="MYIB_ASSISTANT"/>
    <m/>
    <m/>
    <m/>
    <m/>
    <m/>
    <m/>
    <m/>
    <m/>
    <s v="Management Janji"/>
    <s v="2026-10-08 15:00:00 | Nama PIC : Irgi No HP : 081119807105 Alt :  M Janji : 08/09/2026 Jam Pasang : 08.00  - 13:00  NoteÃ‚Â :  hubungi terlebih dahulu sebelum ke lokasi, terima kasih."/>
    <s v="FCC"/>
    <d v="2026-07-10T15:55:12"/>
    <d v="2026-10-08T15:00:00"/>
    <m/>
    <s v="PI"/>
    <s v="KUTA"/>
    <s v="NO ADDON"/>
    <m/>
    <s v="Provisioning Issued"/>
    <s v="HSI Bisnis Basic Promo Hari Pelanggan Nasional PSB 70% - 50 Mbps"/>
    <s v="INDIBIZ"/>
    <m/>
    <m/>
    <d v="2026-10-08T15:00:00"/>
    <s v="2026-10-08 15:00:00 | Nama PIC : Irgi No HP : 081119807105 Alt :  M Janji : 08/09/2026 Jam Pasang : 08.00  - 13:00  NoteÃ‚Â :  hubungi terlebih dahulu sebelum ke lokasi, terima kasih."/>
    <m/>
    <m/>
    <m/>
    <e v="#NUM!"/>
    <e v="#NUM!"/>
    <x v="1"/>
    <x v="34"/>
  </r>
  <r>
    <n v="1498"/>
    <n v="1002619261"/>
    <n v="3"/>
    <x v="7"/>
    <n v="5"/>
    <s v="DENPASAR"/>
    <s v="JIMBARAN"/>
    <s v="KUT"/>
    <s v="REG"/>
    <s v="AO"/>
    <s v="NEW SALES"/>
    <m/>
    <s v="CANCEL COMPLETED"/>
    <s v="RBS-Regional 3"/>
    <d v="2026-10-02T10:22:26"/>
    <d v="2026-10-09T14:07:23"/>
    <n v="69402843"/>
    <m/>
    <n v="172416429336"/>
    <s v="Cafe Subkon"/>
    <s v="ODP-KUT-FY/11"/>
    <m/>
    <m/>
    <m/>
    <m/>
    <n v="115.1830829"/>
    <n v="-8.7048287999999996"/>
    <s v="|MN02364|/PIC RISTA NOHARIN/082185015932-089626032484/alconpurchasing@gmail.com"/>
    <s v="Sales Force DBS"/>
    <m/>
    <m/>
    <m/>
    <m/>
    <m/>
    <m/>
    <m/>
    <m/>
    <m/>
    <m/>
    <m/>
    <d v="2026-02-10T10:39:55"/>
    <m/>
    <m/>
    <s v="REJECT_FCC"/>
    <s v="KUTA"/>
    <s v="NETMONK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1"/>
    <x v="34"/>
  </r>
  <r>
    <n v="1499"/>
    <n v="1002621473"/>
    <n v="3"/>
    <x v="7"/>
    <n v="5"/>
    <s v="DENPASAR"/>
    <s v="SANUR"/>
    <s v="KLM"/>
    <s v="REG"/>
    <s v="AO"/>
    <s v="NEW SALES"/>
    <s v="1P INET"/>
    <s v="Completed (PS)"/>
    <s v="RBS-Regional 3"/>
    <d v="2026-10-04T15:58:40"/>
    <d v="2026-10-06T07:56:25"/>
    <n v="69403960"/>
    <m/>
    <n v="172401794124"/>
    <s v="CV JOY INDOFONE"/>
    <s v="ODP-KLM-FCF/35 FCF/D04/35.01"/>
    <s v="WO065716560"/>
    <m/>
    <m/>
    <m/>
    <n v="115.233876292338"/>
    <n v="-8.68437292116249"/>
    <s v="MD|MYIB-098040947140|SYSTEM|CV JOYINDOFONE|082342500340"/>
    <s v="LPC_EBIS"/>
    <m/>
    <m/>
    <m/>
    <m/>
    <m/>
    <m/>
    <m/>
    <m/>
    <s v="Management Janji"/>
    <s v="2026-10-05 15:00:00 | Nama PIC: Notel: 082342500340 Alt: 085161024560 Tanggal: 5/10/2026 Jam Pasang: Sore Note: Hubungi sebelum ke lokasi, terimakasih."/>
    <s v="FCC"/>
    <d v="2026-04-10T16:10:39"/>
    <d v="2026-10-05T15:00:00"/>
    <m/>
    <s v="PS"/>
    <s v="KALIASEM"/>
    <s v="NO ADDON"/>
    <n v="20261006"/>
    <s v="Completed"/>
    <s v="HSI Bisnis Khusus Winback 3.0 PSB 70% - 300 Mbps"/>
    <s v="INDIBIZ"/>
    <m/>
    <m/>
    <d v="2026-10-05T15:00:00"/>
    <s v="2026-10-05 15:00:00 | Nama PIC: Notel: 082342500340 Alt: 085161024560 Tanggal: 5/10/2026 Jam Pasang: Sore Note: Hubungi sebelum ke lokasi, terimakasih."/>
    <n v="2026"/>
    <n v="10"/>
    <n v="6"/>
    <d v="2026-10-06T00:00:00"/>
    <n v="0.375"/>
    <x v="0"/>
    <x v="33"/>
  </r>
  <r>
    <n v="1500"/>
    <n v="1002626288"/>
    <n v="3"/>
    <x v="7"/>
    <n v="5"/>
    <s v="DENPASAR"/>
    <s v="SANUR"/>
    <s v="KLM"/>
    <s v="REG"/>
    <s v="AO"/>
    <s v="NEW SALES"/>
    <m/>
    <s v="Completed (PS)"/>
    <s v="RBS-Regional 3"/>
    <d v="2026-10-07T14:08:32"/>
    <d v="2026-10-07T17:03:57"/>
    <n v="69402378"/>
    <m/>
    <n v="172401793742"/>
    <s v="ISTANA BONEKA GATSU BALI"/>
    <s v="ODP-KLM-FBS/11"/>
    <s v="WO065940489"/>
    <m/>
    <m/>
    <m/>
    <n v="115.221521"/>
    <n v="-8.6358139999999999"/>
    <s v="AMRBS;406961;DEVI PUSPITASARI;ISTANA BONEKA GATSU BALI;HSI 50MB + NETMONK;08979429963"/>
    <s v="Account Manager"/>
    <m/>
    <m/>
    <m/>
    <m/>
    <m/>
    <m/>
    <m/>
    <m/>
    <s v="Management Janji"/>
    <s v="2026-10-02 11:00:00|Tanggal: 2/10/2026  Jam Pasang: 08.00 - 12.00  Note: Hubungi sebelum ke lokasi, terimakasih.   |40971401|MYDITA"/>
    <s v="FCC"/>
    <d v="2026-07-10T14:10:33"/>
    <m/>
    <m/>
    <s v="PS"/>
    <s v="KALIASEM"/>
    <s v="NETMONK"/>
    <n v="20261007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10-07T07:00:00"/>
    <s v="2026-10-02 11:00:00|Tanggal: 2/10/2026  Jam Pasang: 08.00 - 12.00  Note: Hubungi sebelum ke lokasi, terimakasih.   |40971401|MYDITA"/>
    <n v="2026"/>
    <n v="10"/>
    <n v="7"/>
    <d v="2026-10-07T00:00:00"/>
    <n v="-0.29166666666424135"/>
    <x v="0"/>
    <x v="33"/>
  </r>
  <r>
    <n v="1501"/>
    <n v="1002628227"/>
    <n v="3"/>
    <x v="7"/>
    <n v="5"/>
    <s v="DENPASAR"/>
    <s v="SANUR"/>
    <s v="KLM"/>
    <s v="REG"/>
    <s v="AO"/>
    <s v="NEW SALES"/>
    <m/>
    <s v="Completed (PS)"/>
    <s v="RBS-Regional 3"/>
    <d v="2026-10-08T16:15:55"/>
    <d v="2026-10-11T12:18:11"/>
    <n v="69406751"/>
    <m/>
    <n v="172401794182"/>
    <s v="SD NEGERI 26 DANGIN PURI DENPASAR"/>
    <s v="ODP-KLM-FA/03"/>
    <s v="WO066062399"/>
    <m/>
    <m/>
    <m/>
    <n v="115.2201859"/>
    <n v="-8.6584436"/>
    <s v="|MN02364|/PIC Kadek Supriana/085903122960/sdndanginpuri26@gmail.com"/>
    <s v="Sales Force DBS"/>
    <m/>
    <m/>
    <m/>
    <m/>
    <m/>
    <m/>
    <m/>
    <m/>
    <s v="Management Janji"/>
    <s v="2026-10-10 08:00:00|Tanggal : 10 Oktober 2026 Jam : pagi  Hubungi pelanggan sebelum ke lokasi |40900827|MYDITA"/>
    <s v="FCC"/>
    <d v="2026-08-10T16:25:42"/>
    <d v="2026-10-10T08:00:00"/>
    <m/>
    <s v="PS"/>
    <s v="KALIASEM"/>
    <s v="NETMONK"/>
    <n v="20261011"/>
    <s v="Completed"/>
    <s v="- 11_11446;Biaya PSB HSI EBIS Tunai di Depan ~ 11[150000]  - SP_NOSS;SP_NOSS ~ Internet NOSS Multispeed Network[0]  - SP_NOSS;SP_NOSS ~ Internet NOSS Multispeed Network[0]  - E26017;E26017 ~ ES26 - Paket HSI Basic (HSIEF) Khusus Winback 3.0[0]  - E26017~n"/>
    <s v="INDIBIZ"/>
    <m/>
    <m/>
    <d v="2026-10-10T08:00:00"/>
    <s v="2026-10-10 08:00:00|Tanggal : 10 Oktober 2026 Jam : pagi  Hubungi pelanggan sebelum ke lokasi |40900827|MYDITA"/>
    <n v="2026"/>
    <n v="10"/>
    <n v="11"/>
    <d v="2026-10-11T00:00:00"/>
    <n v="0.66666666666424135"/>
    <x v="0"/>
    <x v="33"/>
  </r>
  <r>
    <n v="1502"/>
    <n v="1002629952"/>
    <n v="3"/>
    <x v="7"/>
    <n v="5"/>
    <s v="DENPASAR"/>
    <s v="SANUR"/>
    <s v="KLM"/>
    <s v="REG"/>
    <s v="AO"/>
    <s v="NEW SALES"/>
    <m/>
    <s v="Completed (PS)"/>
    <s v="RBS-Regional 3"/>
    <d v="2026-10-09T14:43:11"/>
    <d v="2026-10-13T14:08:26"/>
    <n v="69407456"/>
    <m/>
    <n v="172401793785"/>
    <s v="PT. ORTHO BINTANG TIMUR"/>
    <s v="ODP-KLM-FH/41"/>
    <s v="WO066109717"/>
    <m/>
    <m/>
    <m/>
    <n v="115.2409576"/>
    <n v="-8.6679416000000007"/>
    <s v="|MN02885| IBU OKA TIRTA/081227017422/orthobintangtimur@gmail.com"/>
    <s v="Sales Force DBS"/>
    <m/>
    <m/>
    <m/>
    <m/>
    <m/>
    <m/>
    <m/>
    <m/>
    <s v="Management Janji"/>
    <s v="2026-10-12 11:00:00|Nama : BU NI WAYAN OKA TIRTA ASIH No Hp : 081227017422 No Alt :  Tgl Pemasangan : 12 Oktober 2026 Interval : SIANG Note : Hubungi pelanggan terlebih dahulu|40000798|MYDITA"/>
    <s v="FCC"/>
    <d v="2026-09-10T14:55:43"/>
    <d v="2026-10-12T11:00:00"/>
    <m/>
    <s v="PS"/>
    <s v="KALIASEM"/>
    <s v="NO ADDON"/>
    <n v="20261013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10-12T11:00:00"/>
    <s v="2026-10-12 11:00:00|Nama : BU NI WAYAN OKA TIRTA ASIH No Hp : 081227017422 No Alt :  Tgl Pemasangan : 12 Oktober 2026 Interval : SIANG Note : Hubungi pelanggan terlebih dahulu|40000798|MYDITA"/>
    <n v="2026"/>
    <n v="10"/>
    <n v="13"/>
    <d v="2026-10-13T00:00:00"/>
    <n v="0.54166666666424135"/>
    <x v="0"/>
    <x v="33"/>
  </r>
  <r>
    <n v="1503"/>
    <n v="1002636845"/>
    <n v="3"/>
    <x v="7"/>
    <n v="5"/>
    <s v="DENPASAR"/>
    <s v="SANUR"/>
    <s v="KLM"/>
    <s v="REG"/>
    <s v="AO"/>
    <s v="NEW SALES"/>
    <s v="2P INET + VOICE"/>
    <s v="8 | OSS - PONR"/>
    <s v="RBS-Regional 3"/>
    <d v="2026-10-14T13:49:40"/>
    <d v="2026-10-15T12:03:15"/>
    <n v="69410178"/>
    <n v="3612108164"/>
    <n v="172401794233"/>
    <s v="JOBSTACULAR INSAN SEJAHTERA"/>
    <s v="ODP-KLM-FN/37 FN/D05/37.01"/>
    <s v="WO066407679"/>
    <m/>
    <m/>
    <m/>
    <n v="115.232325084507"/>
    <n v="-8.6745429015287208"/>
    <s v="MD|MYDB-20261014270747|DN00001/MN00737|JOBSTACULAR INSAN SEJAHTERA|081138107772"/>
    <s v="MYDIGIBIZPARTNER"/>
    <m/>
    <m/>
    <m/>
    <m/>
    <m/>
    <m/>
    <m/>
    <m/>
    <s v="Management Janji"/>
    <s v="2026-10-15 11:00:00 | M Janji : (15/10/2026) jam Pasang : 09:00 Note : hubungi pelanggan jika ingin kelokasi"/>
    <s v="FCC"/>
    <s v="14-10-2026 13:55:29"/>
    <d v="2026-10-15T11:00:00"/>
    <m/>
    <s v="ACT_COM"/>
    <s v="KALIASEM"/>
    <s v="NO ADDON"/>
    <m/>
    <s v="PONR"/>
    <s v="HSI Bisnis Bundling Phone PSB 70% - Free 800 Menit Promo - 50 Mbps"/>
    <s v="INDIBIZ"/>
    <m/>
    <m/>
    <d v="2026-10-15T11:00:00"/>
    <s v="2026-10-15 11:00:00 | M Janji : (15/10/2026) jam Pasang : 09:00 Note : hubungi pelanggan jika ingin kelokasi"/>
    <m/>
    <m/>
    <m/>
    <e v="#NUM!"/>
    <e v="#NUM!"/>
    <x v="1"/>
    <x v="33"/>
  </r>
  <r>
    <n v="1504"/>
    <n v="1002638415"/>
    <n v="3"/>
    <x v="7"/>
    <n v="5"/>
    <s v="DENPASAR"/>
    <s v="SANUR"/>
    <s v="KLM"/>
    <s v="REG"/>
    <s v="AO"/>
    <s v="NEW SALES"/>
    <s v="1P INET"/>
    <s v="MIE - SEND SURVEY"/>
    <s v="RBS-Regional 3"/>
    <d v="2026-10-15T13:10:40"/>
    <d v="2026-10-15T13:12:01"/>
    <n v="69410781"/>
    <m/>
    <n v="172401794239"/>
    <s v="Cava Beauty"/>
    <s v="ODP-KLM-FAT/27 FAT/D02/27.01"/>
    <s v="WO066475178"/>
    <m/>
    <m/>
    <m/>
    <n v="115.2173212"/>
    <n v="-8.6739538999999901"/>
    <s v="|MN02631|MYIA-034376412862/POI/buk yati/08123800019/admsiloamspa@gmail.com"/>
    <s v="MYIB_ASSISTANT"/>
    <m/>
    <m/>
    <m/>
    <m/>
    <m/>
    <m/>
    <m/>
    <m/>
    <s v="Management Janji"/>
    <s v="2026-10-16 11:00:00 | Nama : BU DR YETIE  No Hp : 08123800019 No Hp Alternatif :  Tanggal : 16 Oktober 2026 Interval : PAGI  Note : Mohon hubungi pelanggan terlebih dahulu"/>
    <s v="FCC"/>
    <s v="15-10-2026 13:25:34"/>
    <d v="2026-10-16T11:00:00"/>
    <m/>
    <s v="SURVEY_NEW_MANJA"/>
    <s v="KALIASEM"/>
    <s v="OCA"/>
    <m/>
    <s v="MIE - SEND SURVEY"/>
    <s v="HSI Bisnis Basic Bundling OCA Breach Checker Promo H2 2026 Dual Band PSB 70% - 100 Mbps"/>
    <s v="INDIBIZ"/>
    <m/>
    <m/>
    <d v="2026-10-16T11:00:00"/>
    <s v="2026-10-16 11:00:00 | Nama : BU DR YETIE  No Hp : 08123800019 No Hp Alternatif :  Tanggal : 16 Oktober 2026 Interval : PAGI  Note : Mohon hubungi pelanggan terlebih dahulu"/>
    <m/>
    <m/>
    <m/>
    <e v="#NUM!"/>
    <e v="#NUM!"/>
    <x v="1"/>
    <x v="33"/>
  </r>
  <r>
    <n v="1505"/>
    <n v="1002617750"/>
    <n v="3"/>
    <x v="7"/>
    <n v="5"/>
    <s v="SINGARJA"/>
    <s v="SINGARAJA"/>
    <s v="KNT"/>
    <s v="REG"/>
    <s v="AO"/>
    <s v="NEW SALES"/>
    <m/>
    <s v="Completed (PS)"/>
    <s v="RBS-Regional 3"/>
    <d v="2026-10-01T12:43:31"/>
    <d v="2026-10-02T20:38:49"/>
    <n v="69402318"/>
    <m/>
    <n v="172406213398"/>
    <s v="Mindup Education"/>
    <s v="ODP-KNT-FG/10"/>
    <s v="WO065509775"/>
    <m/>
    <m/>
    <m/>
    <n v="115.3283899"/>
    <n v="-8.2477935999999996"/>
    <s v="|MN00087|/PIC I Gede Wisnu Saputra/081353277918-082314691321/mindupeducation@gmail.com"/>
    <s v="Sales Force DBS"/>
    <m/>
    <m/>
    <m/>
    <m/>
    <m/>
    <m/>
    <m/>
    <m/>
    <s v="Management Janji"/>
    <s v="2026-10-02 15:00:00|Nama PIC : BAPAK WISNU No HP : 081353277918 Alt :  M Janji : (JUMAT/2/oktober/2026) jam Pasang : 09:00 Note : hubungi pelanggan jika ingin kelokasi|40961371|MYDITA"/>
    <s v="FCC"/>
    <d v="2026-01-10T13:25:24"/>
    <d v="2026-10-02T15:00:00"/>
    <m/>
    <s v="PS"/>
    <s v="X"/>
    <s v="NETMONK"/>
    <n v="20261002"/>
    <s v="Completed"/>
    <s v="- 11_11446;Biaya PSB HSI EBIS Tunai di Depan ~ 11[150000]  - SP_NOSS;SP_NOSS ~ Internet NOSS Multispeed Network[0]  - E23047;E23047 ~ ES23 - Paket HSI Bisnis Basic[0]  - E23047~null~E23047_UNL;UNL ~ Internet-Link Unlimited Internet Usage ~ E23047[0]  - E2"/>
    <s v="INDIBIZ"/>
    <m/>
    <m/>
    <d v="2026-10-02T15:00:00"/>
    <s v="2026-10-02 15:00:00|Nama PIC : BAPAK WISNU No HP : 081353277918 Alt :  M Janji : (JUMAT/2/oktober/2026) jam Pasang : 09:00 Note : hubungi pelanggan jika ingin kelokasi|40961371|MYDITA"/>
    <n v="2026"/>
    <n v="10"/>
    <n v="2"/>
    <d v="2026-10-02T00:00:00"/>
    <n v="-0.625"/>
    <x v="0"/>
    <x v="29"/>
  </r>
  <r>
    <n v="1506"/>
    <n v="1002621736"/>
    <n v="3"/>
    <x v="7"/>
    <n v="5"/>
    <s v="SINGARJA"/>
    <s v="SINGARAJA"/>
    <s v="KNT"/>
    <s v="REG"/>
    <s v="AO"/>
    <s v="NEW SALES"/>
    <m/>
    <s v="Completed (PS)"/>
    <s v="RBS-Regional 3"/>
    <d v="2026-10-05T09:27:31"/>
    <d v="2026-10-09T19:45:07"/>
    <n v="69404079"/>
    <m/>
    <n v="172406213405"/>
    <s v="KSP_TLM-Kintamani"/>
    <s v="ODP-KNT-FG/16"/>
    <s v="WO065758252"/>
    <m/>
    <m/>
    <m/>
    <n v="115.3249307"/>
    <n v="-8.2389054999999995"/>
    <s v="|MN02750|/PIC Aprilus Lodowik Amtaran/081338116355-081238882454/aprilus.amtaran@cooptlm.id"/>
    <s v="Sales Force DBS"/>
    <m/>
    <m/>
    <m/>
    <m/>
    <m/>
    <m/>
    <m/>
    <m/>
    <s v="Management Janji"/>
    <s v="2026-10-12 08:00:00|Nama PIC : Bp Epi No HP : 081338116355 Alt : - M Janji : 12 Okt 2026 Jam Pasang : Pagi / Siang Note : hubungi pelanggan jika ingin kelokasi |40951378|MYDITA"/>
    <s v="FCC"/>
    <d v="2026-05-10T09:40:06"/>
    <d v="2026-10-12T08:00:00"/>
    <m/>
    <s v="PS"/>
    <s v="X"/>
    <s v="NO ADDON"/>
    <n v="202610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10-12T08:00:00"/>
    <s v="2026-10-12 08:00:00|Nama PIC : Bp Epi No HP : 081338116355 Alt : - M Janji : 12 Okt 2026 Jam Pasang : Pagi / Siang Note : hubungi pelanggan jika ingin kelokasi |40951378|MYDITA"/>
    <n v="2026"/>
    <n v="10"/>
    <n v="9"/>
    <d v="2026-10-09T00:00:00"/>
    <n v="-3.3333333333357587"/>
    <x v="0"/>
    <x v="29"/>
  </r>
  <r>
    <n v="1507"/>
    <n v="1002619726"/>
    <n v="3"/>
    <x v="7"/>
    <n v="5"/>
    <s v="SINGARJA"/>
    <s v="GIANYAR"/>
    <s v="GIN"/>
    <s v="REG"/>
    <s v="AO"/>
    <s v="NEW SALES"/>
    <m/>
    <s v="Completed (PS)"/>
    <s v="RBS-Regional 3"/>
    <d v="2026-10-02T13:09:24"/>
    <d v="2026-10-06T16:54:55"/>
    <n v="69403052"/>
    <m/>
    <n v="172407214848"/>
    <s v="KOS-KOSAN SURYA"/>
    <s v="ODP-GIN-FS/13"/>
    <s v="WO065603773"/>
    <m/>
    <m/>
    <m/>
    <n v="115.3231564"/>
    <n v="-8.5493194999999993"/>
    <s v="|MN02750|/PIC Pande Putu Surya Pramana/087837456510/suryapramana099@gmail.com"/>
    <s v="Sales Force DBS"/>
    <m/>
    <m/>
    <m/>
    <m/>
    <m/>
    <m/>
    <m/>
    <m/>
    <s v="Management Janji"/>
    <s v="2026-10-03 15:00:00|Jam Pemasangan : siang Tanggal Pemasangan :03/10/2026 Info Tambahan : Hubungi pelanggan sebelum datang ke lokasi|40900827|MYDITA"/>
    <s v="FCC"/>
    <d v="2026-02-10T13:11:06"/>
    <d v="2026-10-03T15:00:00"/>
    <m/>
    <s v="PS"/>
    <s v="GIANYAR"/>
    <s v="NO ADDON"/>
    <n v="202610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3T15:00:00"/>
    <s v="2026-10-03 15:00:00|Jam Pemasangan : siang Tanggal Pemasangan :03/10/2026 Info Tambahan : Hubungi pelanggan sebelum datang ke lokasi|40900827|MYDITA"/>
    <n v="2026"/>
    <n v="10"/>
    <n v="6"/>
    <d v="2026-10-06T00:00:00"/>
    <n v="2.375"/>
    <x v="2"/>
    <x v="35"/>
  </r>
  <r>
    <n v="1508"/>
    <n v="1002620148"/>
    <n v="3"/>
    <x v="7"/>
    <n v="5"/>
    <s v="SINGARJA"/>
    <s v="GIANYAR"/>
    <s v="GIN"/>
    <s v="REG"/>
    <s v="AO"/>
    <s v="NEW SALES"/>
    <m/>
    <s v="Completed (PS)"/>
    <s v="RBS-Regional 3"/>
    <d v="2026-10-02T15:03:19"/>
    <d v="2026-10-05T17:00:49"/>
    <n v="69403198"/>
    <m/>
    <n v="172407215204"/>
    <s v="LPD Desa Adat Tegal Tugu"/>
    <s v="ODP-GIN-FAF/05"/>
    <s v="WO065594896"/>
    <m/>
    <m/>
    <m/>
    <n v="115.33344959999999"/>
    <n v="-8.5427497999999993"/>
    <s v="|MN02658|/PIC I WAYAN SUASTIKA/0895334613651/wayansuatika235@gmail.com"/>
    <s v="Sales Force DBS"/>
    <m/>
    <m/>
    <m/>
    <m/>
    <m/>
    <m/>
    <m/>
    <m/>
    <s v="Management Janji"/>
    <s v="2026-10-05 08:00:00|Tanggal pemasangan : 03 OKTOBER 2026 Jam pemasangan : pagi/siang Info Tambahan : Hubungi pelanggan dulu sebelum ke lokasi terima kasih|40010577|MYDITA"/>
    <s v="FCC"/>
    <d v="2026-02-10T15:40:15"/>
    <d v="2026-10-05T08:00:00"/>
    <m/>
    <s v="PS"/>
    <s v="GIANYAR"/>
    <s v="NO ADDON"/>
    <n v="202610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5T08:00:00"/>
    <s v="2026-10-05 08:00:00|Tanggal pemasangan : 03 OKTOBER 2026 Jam pemasangan : pagi/siang Info Tambahan : Hubungi pelanggan dulu sebelum ke lokasi terima kasih|40010577|MYDITA"/>
    <n v="2026"/>
    <n v="10"/>
    <n v="5"/>
    <d v="2026-10-05T00:00:00"/>
    <n v="-0.33333333333575865"/>
    <x v="0"/>
    <x v="35"/>
  </r>
  <r>
    <n v="1509"/>
    <n v="1002619348"/>
    <n v="3"/>
    <x v="7"/>
    <n v="5"/>
    <s v="SINGARJA"/>
    <s v="GIANYAR"/>
    <s v="GIN"/>
    <s v="REG"/>
    <s v="AO"/>
    <s v="NEW SALES"/>
    <m/>
    <s v="Completed (PS)"/>
    <s v="RBS-Regional 3"/>
    <d v="2026-10-02T10:34:36"/>
    <d v="2026-10-05T17:07:10"/>
    <n v="69402864"/>
    <m/>
    <n v="172407214846"/>
    <s v="SD NEGERI 1 TEGAL TUGU"/>
    <s v="ODP-GIN-FAF/16"/>
    <s v="WO065562694"/>
    <m/>
    <m/>
    <m/>
    <n v="115.3345219"/>
    <n v="-8.5517137999999999"/>
    <s v="|MN02658|/PIC PANDE PUTU FEBI RIANTI/081338161385/sdn1samplangan@gmail.com"/>
    <s v="Sales Force DBS"/>
    <m/>
    <m/>
    <m/>
    <m/>
    <m/>
    <m/>
    <m/>
    <m/>
    <s v="Management Janji"/>
    <s v="2026-10-03 08:00:00|Jam Pemasangan : 08:00 - 12.00 Tanggal Pemasangan : SABTU 03 OKTOBER 2026 Info Tambahan : Hubungi pelanggan sebelum datang ke lokasi|40000798|MYDITA"/>
    <s v="FCC"/>
    <d v="2026-02-10T10:39:55"/>
    <d v="2026-10-03T08:00:00"/>
    <m/>
    <s v="PS"/>
    <s v="GIANYAR"/>
    <s v="NO ADDON"/>
    <n v="20261005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3T08:00:00"/>
    <s v="2026-10-03 08:00:00|Jam Pemasangan : 08:00 - 12.00 Tanggal Pemasangan : SABTU 03 OKTOBER 2026 Info Tambahan : Hubungi pelanggan sebelum datang ke lokasi|40000798|MYDITA"/>
    <n v="2026"/>
    <n v="10"/>
    <n v="5"/>
    <d v="2026-10-05T00:00:00"/>
    <n v="1.6666666666642413"/>
    <x v="2"/>
    <x v="35"/>
  </r>
  <r>
    <n v="1510"/>
    <n v="1002624615"/>
    <n v="3"/>
    <x v="7"/>
    <n v="5"/>
    <s v="SINGARJA"/>
    <s v="GIANYAR"/>
    <s v="GIN"/>
    <s v="REG"/>
    <s v="AO"/>
    <s v="NEW SALES"/>
    <m/>
    <s v="Completed (PS)"/>
    <s v="RBS-Regional 3"/>
    <d v="2026-10-06T14:44:38"/>
    <d v="2026-10-06T16:17:10"/>
    <n v="69403887"/>
    <m/>
    <n v="172407215397"/>
    <s v="PT Taman Prakerti Bhuana"/>
    <s v="ODP-GIN-FH/124"/>
    <s v="WO065866724"/>
    <m/>
    <m/>
    <m/>
    <n v="115.3298109"/>
    <n v="-8.5302106000000002"/>
    <s v="|MN02658|/PIC PT Taman Prakerti Bhuana/082147822274/tamanprakertibhuana@gmail.com"/>
    <s v="Sales Force DBS"/>
    <m/>
    <m/>
    <m/>
    <m/>
    <m/>
    <m/>
    <m/>
    <m/>
    <s v="Management Janji"/>
    <s v="2026-10-05 11:00:00|Nama PIC : Raka   No HP : 082147822274  Alt :   M Janji : 05/10/2026  Jam Pasang : 08.00 - 13:00   NoteÃ‚Â :  hubungi terlebih dahulu sebelum kelokasi |40981184|MYDITA"/>
    <s v="FCC"/>
    <d v="2026-06-10T14:55:39"/>
    <m/>
    <m/>
    <s v="PS"/>
    <s v="GIANYAR"/>
    <s v="NO ADDON"/>
    <n v="20261006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10-06T07:00:00"/>
    <s v="2026-10-05 11:00:00|Nama PIC : Raka   No HP : 082147822274  Alt :   M Janji : 05/10/2026  Jam Pasang : 08.00 - 13:00   NoteÃ‚Â :  hubungi terlebih dahulu sebelum kelokasi |40981184|MYDITA"/>
    <n v="2026"/>
    <n v="10"/>
    <n v="6"/>
    <d v="2026-10-06T00:00:00"/>
    <n v="-0.29166666666424135"/>
    <x v="0"/>
    <x v="35"/>
  </r>
  <r>
    <n v="1511"/>
    <n v="1002623430"/>
    <n v="3"/>
    <x v="7"/>
    <n v="5"/>
    <s v="SINGARJA"/>
    <s v="GIANYAR"/>
    <s v="GIN"/>
    <s v="REG"/>
    <s v="AO"/>
    <s v="NEW SALES"/>
    <m/>
    <s v="Completed (PS)"/>
    <s v="RBS-Regional 3"/>
    <d v="2026-10-06T08:36:42"/>
    <d v="2026-10-08T16:40:12"/>
    <n v="69404688"/>
    <m/>
    <n v="172407215218"/>
    <s v="TK Negeri Hindu Tunas Wangi"/>
    <s v="ODP-GIN-FA/106"/>
    <s v="WO065844564"/>
    <m/>
    <m/>
    <m/>
    <n v="115.3188648"/>
    <n v="-8.5513589999999997"/>
    <s v="|MN02658|/PIC NI MADE CITRARIANI/081803464246/tktunaswangi bona@gmail.com"/>
    <s v="Sales Force DBS"/>
    <m/>
    <m/>
    <m/>
    <m/>
    <m/>
    <m/>
    <m/>
    <m/>
    <s v="Management Janji"/>
    <s v="2026-10-07 08:00:00|Nama PIC : Cita No HP : 081803464246 Alt :  Tgl Pemasangan : 07 Oktober 2026 Interval : PAGI / SIANG Note : Hubungi pelanggan terlebih dahulu|40981184|MYDITA"/>
    <s v="FCC"/>
    <d v="2026-06-10T08:40:47"/>
    <d v="2026-10-07T08:00:00"/>
    <s v="Kendala Lainnya"/>
    <s v="PS"/>
    <s v="GIANYAR"/>
    <s v="OCA"/>
    <n v="20261008"/>
    <s v="Completed"/>
    <s v="- 11_11446;Biaya PSB HSI EBIS Tunai di Depan ~ 11[150000]  - SP_NOSS;SP_NOSS ~ Internet NOSS Multispeed Network[0]  - SP_NOSS;SP_NOSS ~ Internet NOSS Multispeed Network[0]  - E26017;E26017 ~ ES26 - Paket HSI Basic (HSIEF) Khusus Winback 3.0[0]  - E26017~n"/>
    <s v="INDIBIZ"/>
    <m/>
    <m/>
    <d v="2026-10-07T08:00:00"/>
    <s v="2026-10-07 08:00:00|Nama PIC : Cita No HP : 081803464246 Alt :  Tgl Pemasangan : 07 Oktober 2026 Interval : PAGI / SIANG Note : Hubungi pelanggan terlebih dahulu|40981184|MYDITA"/>
    <n v="2026"/>
    <n v="10"/>
    <n v="8"/>
    <d v="2026-10-08T00:00:00"/>
    <n v="0.66666666666424135"/>
    <x v="0"/>
    <x v="35"/>
  </r>
  <r>
    <n v="1512"/>
    <n v="1002625358"/>
    <n v="3"/>
    <x v="7"/>
    <n v="5"/>
    <s v="SINGARJA"/>
    <s v="GIANYAR"/>
    <s v="GIN"/>
    <s v="REG"/>
    <s v="AO"/>
    <s v="NEW SALES"/>
    <m/>
    <s v="Completed (PS)"/>
    <s v="RBS-Regional 3"/>
    <d v="2026-10-07T09:04:06"/>
    <d v="2026-10-12T07:32:42"/>
    <n v="69405458"/>
    <m/>
    <n v="172407215399"/>
    <s v="SD NEGERI 1 BELEGA"/>
    <s v="ODP-GIN-FA/11"/>
    <s v="WO065941671"/>
    <m/>
    <m/>
    <m/>
    <m/>
    <m/>
    <s v="|MN02658|/PIC NI WAYAN NUSANTARI/081338388416/sdn1belega@gmail.com"/>
    <s v="Sales Force DBS"/>
    <m/>
    <m/>
    <m/>
    <m/>
    <m/>
    <m/>
    <m/>
    <m/>
    <s v="Management Janji"/>
    <s v="2026-10-08 11:00:00|Tanggal: 8/10/2026 Jam Pasang: 08.00 - 12.00 Note: Hubungi sebelum ke lokasi, terimakasih.|40971401|MYDITA"/>
    <s v="FCC"/>
    <d v="2026-07-10T09:25:32"/>
    <d v="2026-10-08T11:00:00"/>
    <m/>
    <s v="PS"/>
    <s v="GIANYAR"/>
    <s v="NO ADDON"/>
    <n v="20261012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10-08T11:00:00"/>
    <s v="2026-10-08 11:00:00|Tanggal: 8/10/2026 Jam Pasang: 08.00 - 12.00 Note: Hubungi sebelum ke lokasi, terimakasih.|40971401|MYDITA"/>
    <n v="2026"/>
    <n v="10"/>
    <n v="12"/>
    <d v="2026-10-12T00:00:00"/>
    <n v="3.5416666666642413"/>
    <x v="2"/>
    <x v="35"/>
  </r>
  <r>
    <n v="1513"/>
    <n v="1002627714"/>
    <n v="3"/>
    <x v="7"/>
    <n v="5"/>
    <s v="SINGARJA"/>
    <s v="GIANYAR"/>
    <s v="GIN"/>
    <s v="REG"/>
    <s v="AO"/>
    <s v="NEW SALES"/>
    <m/>
    <s v="Completed (PS)"/>
    <s v="RBS-Regional 3"/>
    <d v="2026-10-08T13:35:03"/>
    <d v="2026-10-08T16:44:36"/>
    <n v="69403881"/>
    <m/>
    <n v="172407212667"/>
    <s v="YADNYA GROSIR"/>
    <s v="ODP-GIN-FH/96"/>
    <s v="WO066013994"/>
    <m/>
    <m/>
    <m/>
    <n v="115.33045470714499"/>
    <n v="-8.52090737065509"/>
    <s v="|MN02658|/PIC COKORDA RAKA WISMA PUTRA/082147822274/cokrakawismaputra@gmail.com"/>
    <s v="Sales Force DBS"/>
    <m/>
    <m/>
    <m/>
    <m/>
    <m/>
    <m/>
    <m/>
    <m/>
    <s v="Management Janji"/>
    <s v="2026-10-07 11:00:00|Nama PIC : Bp Raka  No HP : 082147822274  No Alt : -  M Janji : 7 Okt 2026  Jam Pasang : Pagi / Siang  Note : hubungi pelanggan jika ingin kelokasi|40951378|MYDITA"/>
    <s v="FCC"/>
    <d v="2026-08-10T13:40:32"/>
    <m/>
    <m/>
    <s v="PS"/>
    <s v="GIANYAR"/>
    <s v="NO ADDON"/>
    <n v="20261008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10-08T07:00:00"/>
    <s v="2026-10-07 11:00:00|Nama PIC : Bp Raka  No HP : 082147822274  No Alt : -  M Janji : 7 Okt 2026  Jam Pasang : Pagi / Siang  Note : hubungi pelanggan jika ingin kelokasi|40951378|MYDITA"/>
    <n v="2026"/>
    <n v="10"/>
    <n v="8"/>
    <d v="2026-10-08T00:00:00"/>
    <n v="-0.29166666666424135"/>
    <x v="0"/>
    <x v="35"/>
  </r>
  <r>
    <n v="1514"/>
    <n v="1002631844"/>
    <n v="3"/>
    <x v="7"/>
    <n v="5"/>
    <s v="SINGARJA"/>
    <s v="GIANYAR"/>
    <s v="GIN"/>
    <s v="REG"/>
    <s v="AO"/>
    <s v="NEW SALES"/>
    <m/>
    <s v="Completed (PS)"/>
    <s v="RBS-Regional 3"/>
    <d v="2026-10-11T20:39:09"/>
    <d v="2026-10-12T16:26:40"/>
    <n v="69404114"/>
    <m/>
    <n v="172407212673"/>
    <s v="KSP_TLM-Gianyar"/>
    <s v="ODP-GIN-FQ/64"/>
    <s v="WO066220345"/>
    <m/>
    <m/>
    <m/>
    <n v="115.30650184"/>
    <n v="-8.5488376719999994"/>
    <s v="|MN02750|/PIC Yacob Bunga/085239162484-082145836523/yacob.bunga@cooptlm.id"/>
    <s v="Sales Force DBS"/>
    <m/>
    <m/>
    <m/>
    <m/>
    <m/>
    <m/>
    <m/>
    <m/>
    <s v="Management Janji"/>
    <s v="2026-10-06 08:00:00|Jam Pemasangan : 08:00 - 12.00  Tanggal Pemasangan : SELASA 06 OKTOBER 2026  Info Tambahan : Hubungi pelanggan sebelum datang ke lokasi|40981184|MYDITA"/>
    <s v="FCC"/>
    <d v="2026-11-10T20:40:20"/>
    <m/>
    <m/>
    <s v="PS"/>
    <s v="GIANYAR"/>
    <s v="NO ADDON"/>
    <n v="202610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11T07:00:00"/>
    <s v="2026-10-06 08:00:00|Jam Pemasangan : 08:00 - 12.00  Tanggal Pemasangan : SELASA 06 OKTOBER 2026  Info Tambahan : Hubungi pelanggan sebelum datang ke lokasi|40981184|MYDITA"/>
    <n v="2026"/>
    <n v="10"/>
    <n v="12"/>
    <d v="2026-10-12T00:00:00"/>
    <n v="0.70833333333575865"/>
    <x v="0"/>
    <x v="35"/>
  </r>
  <r>
    <n v="1515"/>
    <n v="1002621371"/>
    <n v="3"/>
    <x v="7"/>
    <n v="5"/>
    <s v="SINGARJA"/>
    <s v="GIANYAR"/>
    <s v="GIN"/>
    <s v="REG"/>
    <s v="AO"/>
    <s v="NEW SALES"/>
    <m/>
    <s v="102 | FOLLOW UP COMPLETED"/>
    <s v="RBS-Regional 3"/>
    <d v="2026-10-04T12:56:44"/>
    <d v="2026-10-06T14:44:38"/>
    <n v="69403887"/>
    <m/>
    <n v="172407215032"/>
    <s v="PT Taman Prakerti Bhuana"/>
    <s v="ODP-GIN-FH/123"/>
    <s v="WO065708301"/>
    <m/>
    <m/>
    <m/>
    <n v="115.3299674"/>
    <n v="-8.5350801000000001"/>
    <s v="|MN02658|/PIC PT Taman Prakerti Bhuana/082147822274/tamanprakertibhuana@gmail.com"/>
    <s v="Sales Force DBS"/>
    <m/>
    <m/>
    <m/>
    <m/>
    <m/>
    <m/>
    <m/>
    <m/>
    <s v="Management Janji"/>
    <s v="2026-10-05 11:00:00|Nama PIC : Raka  No HP : 082147822274 Alt :  M Janji : 05/10/2026 Jam Pasang : 08.00 - 13:00  NoteÃ‚Â :  hubungi terlebih dahulu sebelum kelokasi |40981184|MYDITA"/>
    <s v="FCC"/>
    <d v="2026-04-10T13:10:49"/>
    <d v="2026-10-05T11:00:00"/>
    <m/>
    <s v="REVOKE"/>
    <s v="GIANYAR"/>
    <s v="NO ADDON"/>
    <m/>
    <s v="Follow Up Revoke Completed, New Order ID : SC1002624615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05T11:00:00"/>
    <s v="2026-10-05 11:00:00|Nama PIC : Raka  No HP : 082147822274 Alt :  M Janji : 05/10/2026 Jam Pasang : 08.00 - 13:00  NoteÃ‚Â :  hubungi terlebih dahulu sebelum kelokasi |40981184|MYDITA"/>
    <m/>
    <m/>
    <m/>
    <e v="#NUM!"/>
    <e v="#NUM!"/>
    <x v="1"/>
    <x v="35"/>
  </r>
  <r>
    <n v="1516"/>
    <n v="1002621378"/>
    <n v="3"/>
    <x v="7"/>
    <n v="5"/>
    <s v="SINGARJA"/>
    <s v="GIANYAR"/>
    <s v="GIN"/>
    <s v="REG"/>
    <s v="AO"/>
    <s v="NEW SALES"/>
    <m/>
    <s v="102 | FOLLOW UP COMPLETED"/>
    <s v="RBS-Regional 3"/>
    <d v="2026-10-04T13:02:47"/>
    <d v="2026-10-08T13:35:02"/>
    <n v="69403881"/>
    <m/>
    <n v="172407215034"/>
    <s v="YADNYA GROSIR"/>
    <s v="ODP-GIN-FH/98"/>
    <s v="WO065849082"/>
    <m/>
    <m/>
    <m/>
    <n v="115.32853489999999"/>
    <n v="-8.5257539999999992"/>
    <s v="|MN02658|/PIC COKORDA RAKA WISMA PUTRA/082147822274/cokrakawismaputra@gmail.com"/>
    <s v="Sales Force DBS"/>
    <m/>
    <m/>
    <m/>
    <m/>
    <m/>
    <m/>
    <m/>
    <m/>
    <s v="Management Janji"/>
    <s v="2026-10-07 11:00:00|Nama PIC : Bp Raka No HP : 082147822274 No Alt : - M Janji : 7 Okt 2026 Jam Pasang : Pagi / Siang Note : hubungi pelanggan jika ingin kelokasi|40951378|MYDITA"/>
    <s v="FCC"/>
    <d v="2026-04-10T13:10:49"/>
    <d v="2026-10-07T11:00:00"/>
    <s v="Kendala Pelanggan"/>
    <s v="REVOKE"/>
    <s v="GIANYAR"/>
    <s v="NO ADDON"/>
    <m/>
    <s v="Follow Up Revoke Completed, New Order ID : SC100262771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11:00:00"/>
    <s v="2026-10-07 11:00:00|Nama PIC : Bp Raka No HP : 082147822274 No Alt : - M Janji : 7 Okt 2026 Jam Pasang : Pagi / Siang Note : hubungi pelanggan jika ingin kelokasi|40951378|MYDITA"/>
    <m/>
    <m/>
    <m/>
    <e v="#NUM!"/>
    <e v="#NUM!"/>
    <x v="1"/>
    <x v="35"/>
  </r>
  <r>
    <n v="1517"/>
    <n v="1002621815"/>
    <n v="3"/>
    <x v="7"/>
    <n v="5"/>
    <s v="SINGARJA"/>
    <s v="GIANYAR"/>
    <s v="GIN"/>
    <s v="REG"/>
    <s v="AO"/>
    <s v="NEW SALES"/>
    <m/>
    <s v="102 | FOLLOW UP COMPLETED"/>
    <s v="RBS-Regional 3"/>
    <d v="2026-10-05T09:50:34"/>
    <d v="2026-10-11T20:39:09"/>
    <n v="69404114"/>
    <m/>
    <n v="172407215211"/>
    <s v="KSP_TLM-Gianyar"/>
    <s v="ODP-GIN-FQ/66"/>
    <s v="WO065749195"/>
    <m/>
    <m/>
    <m/>
    <n v="115.3080235"/>
    <n v="-8.5486885000000008"/>
    <s v="|MN02750|/PIC Yacob Bunga/085239162484-082145836523/yacob.bunga@cooptlm.id"/>
    <s v="Sales Force DBS"/>
    <m/>
    <m/>
    <m/>
    <m/>
    <m/>
    <m/>
    <m/>
    <m/>
    <s v="Management Janji"/>
    <s v="2026-10-06 08:00:00|Jam Pemasangan : 08:00 - 12.00 Tanggal Pemasangan : SELASA 06 OKTOBER 2026 Info Tambahan : Hubungi pelanggan sebelum datang ke lokasi|40981184|MYDITA"/>
    <s v="FCC"/>
    <d v="2026-05-10T10:40:08"/>
    <d v="2026-10-06T08:00:00"/>
    <s v="Kendala Teknik"/>
    <s v="REVOKE"/>
    <s v="GIANYAR"/>
    <s v="NO ADDON"/>
    <m/>
    <s v="Follow Up Revoke Completed, New Order ID : SC100263184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6T08:00:00"/>
    <s v="2026-10-06 08:00:00|Jam Pemasangan : 08:00 - 12.00 Tanggal Pemasangan : SELASA 06 OKTOBER 2026 Info Tambahan : Hubungi pelanggan sebelum datang ke lokasi|40981184|MYDITA"/>
    <m/>
    <m/>
    <m/>
    <e v="#NUM!"/>
    <e v="#NUM!"/>
    <x v="1"/>
    <x v="35"/>
  </r>
  <r>
    <n v="1518"/>
    <n v="1002634828"/>
    <n v="3"/>
    <x v="7"/>
    <n v="5"/>
    <s v="DENPASAR"/>
    <s v="SANUR"/>
    <s v="SWI"/>
    <s v="REG"/>
    <s v="AO"/>
    <s v="NEW SALES"/>
    <s v="1P INET"/>
    <s v="Completed (PS)"/>
    <s v="RBS-Regional 3"/>
    <d v="2026-10-13T12:05:40"/>
    <d v="2026-10-14T16:57:51"/>
    <n v="69409294"/>
    <m/>
    <n v="172423220336"/>
    <s v="SD N 4 KETEWEL"/>
    <s v="ODP-SWI-FC/08 FC/D01/08.01"/>
    <s v="WO066324100"/>
    <m/>
    <m/>
    <m/>
    <n v="115.2928538"/>
    <n v="-8.6284793999999998"/>
    <s v="|MN02631|MYIA-092559780757/POI/pak arya/081805533225/omanarya21@gmail.com"/>
    <s v="MYIB_ASSISTANT"/>
    <m/>
    <m/>
    <m/>
    <m/>
    <m/>
    <m/>
    <m/>
    <m/>
    <s v="Management Janji"/>
    <s v="2026-10-15 11:00:00 | Tanggal: 15/10/2026 Jam Pasang: 08.00 - 12.00 Note: Hubungi sebelum ke lokasi, terimakasih. "/>
    <s v="FCC"/>
    <s v="13-10-2026 12:10:23"/>
    <d v="2026-10-15T11:00:00"/>
    <m/>
    <s v="PS"/>
    <s v="TOHPATI SUKAWATI"/>
    <s v="NO ADDON"/>
    <n v="20261014"/>
    <s v="Completed"/>
    <s v="HSI Bisnis Basic Promo Hari Pelanggan Nasional PSB 70% - 50 Mbps"/>
    <s v="INDIBIZ"/>
    <m/>
    <m/>
    <d v="2026-10-15T11:00:00"/>
    <s v="2026-10-15 11:00:00 | Tanggal: 15/10/2026 Jam Pasang: 08.00 - 12.00 Note: Hubungi sebelum ke lokasi, terimakasih. "/>
    <n v="2026"/>
    <n v="10"/>
    <n v="14"/>
    <d v="2026-10-14T00:00:00"/>
    <n v="-1.4583333333357587"/>
    <x v="0"/>
    <x v="33"/>
  </r>
  <r>
    <n v="1519"/>
    <n v="1002619149"/>
    <n v="3"/>
    <x v="7"/>
    <n v="5"/>
    <s v="SINGARJA"/>
    <s v="GIANYAR"/>
    <s v="UBU"/>
    <s v="REG"/>
    <s v="AO"/>
    <s v="NEW SALES"/>
    <m/>
    <s v="Completed (PS)"/>
    <s v="RBS-Regional 3"/>
    <d v="2026-10-02T09:36:00"/>
    <d v="2026-10-02T17:39:52"/>
    <n v="69402788"/>
    <m/>
    <n v="172408248401"/>
    <s v="PT. Agung Natura Semesta"/>
    <s v="ODP-UBU-FBS/19"/>
    <s v="WO065565830"/>
    <m/>
    <m/>
    <m/>
    <n v="115.2497039"/>
    <n v="-8.4707056000000005"/>
    <s v="AMEX/406561/RAMADHANI TIARA ASTIKA/R3/BALI/1S HSI BISNIS WINBACK 2.0 200MBPS/Delviana Jocelyn/087860037275/ayatarait@gmail.com"/>
    <s v="Amex"/>
    <m/>
    <m/>
    <m/>
    <m/>
    <m/>
    <m/>
    <m/>
    <m/>
    <s v="Management Janji"/>
    <s v="2026-10-03 08:00:00|Nama PIC:  bp i wayan sumaryo No HP: 087860037275 Alt: Tanggal: 3/10/2026 Jam Pasang: Pagi Note: Hubungi sebelum ke lokasi, terimakasih.  Tinggal aktivasi|40931149|MYDITA"/>
    <s v="FCC"/>
    <d v="2026-02-10T09:40:29"/>
    <d v="2026-10-03T08:00:00"/>
    <m/>
    <s v="PS"/>
    <s v="UBUD"/>
    <s v="NO ADDON"/>
    <n v="2026100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03T08:00:00"/>
    <s v="2026-10-03 08:00:00|Nama PIC:  bp i wayan sumaryo No HP: 087860037275 Alt: Tanggal: 3/10/2026 Jam Pasang: Pagi Note: Hubungi sebelum ke lokasi, terimakasih.  Tinggal aktivasi|40931149|MYDITA"/>
    <n v="2026"/>
    <n v="10"/>
    <n v="2"/>
    <d v="2026-10-02T00:00:00"/>
    <n v="-1.3333333333357587"/>
    <x v="0"/>
    <x v="35"/>
  </r>
  <r>
    <n v="1520"/>
    <n v="1002626585"/>
    <n v="3"/>
    <x v="7"/>
    <n v="5"/>
    <s v="SINGARJA"/>
    <s v="KLUNGKUNG"/>
    <s v="APR"/>
    <s v="REG"/>
    <s v="AO"/>
    <s v="NEW SALES"/>
    <m/>
    <s v="Completed (PS)"/>
    <s v="RBS-Regional 3"/>
    <d v="2026-10-07T15:33:27"/>
    <d v="2026-10-07T20:27:34"/>
    <n v="69401485"/>
    <m/>
    <n v="172404209308"/>
    <s v="PT Mega Amertha"/>
    <s v="ODP-APR-FE/42"/>
    <s v="WO065953288"/>
    <m/>
    <m/>
    <m/>
    <n v="115.55213860000001"/>
    <n v="-8.2345296000000001"/>
    <s v="|MN02750|/PIC NI WAYAN YULIASIH MEGAYANA/081246434576/spbu.bali.5480808@gmail.com"/>
    <s v="Sales Force DBS"/>
    <m/>
    <m/>
    <m/>
    <m/>
    <m/>
    <m/>
    <m/>
    <m/>
    <s v="Management Janji"/>
    <s v="2026-10-01 11:00:00|Nama PIC : Ibu Yuli  No HP : 081246434576  No Alt : -  M Janji :  01 Okt  2026  Jam Pasang : Pagi / Siang  Note : hubungi pelanggan jika ingin kelokasi|40951378|MYDITA"/>
    <s v="FCC"/>
    <d v="2026-07-10T15:55:12"/>
    <m/>
    <m/>
    <s v="PS"/>
    <s v="KARANGASEM"/>
    <s v="OCA"/>
    <n v="20261007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E26016"/>
    <s v="INDIBIZ"/>
    <m/>
    <m/>
    <d v="2026-10-07T07:00:00"/>
    <s v="2026-10-01 11:00:00|Nama PIC : Ibu Yuli  No HP : 081246434576  No Alt : -  M Janji :  01 Okt  2026  Jam Pasang : Pagi / Siang  Note : hubungi pelanggan jika ingin kelokasi|40951378|MYDITA"/>
    <n v="2026"/>
    <n v="10"/>
    <n v="7"/>
    <d v="2026-10-07T00:00:00"/>
    <n v="-0.29166666666424135"/>
    <x v="0"/>
    <x v="36"/>
  </r>
  <r>
    <n v="1521"/>
    <n v="1002632361"/>
    <n v="3"/>
    <x v="7"/>
    <n v="5"/>
    <s v="SINGARJA"/>
    <s v="KLUNGKUNG"/>
    <s v="APR"/>
    <s v="REG"/>
    <s v="AO"/>
    <s v="NEW SALES"/>
    <m/>
    <s v="Completed (PS)"/>
    <s v="RBS-Regional 3"/>
    <d v="2026-10-12T10:28:54"/>
    <d v="2026-10-14T08:27:34"/>
    <n v="69408403"/>
    <m/>
    <n v="172404209442"/>
    <s v="THE MALINI SARI HOMESTAY"/>
    <s v="ODP-APR-FB/69"/>
    <s v="WO066258658"/>
    <m/>
    <m/>
    <m/>
    <n v="115.6418212"/>
    <n v="-8.3405331999999994"/>
    <s v="|MN02750|/PIC I Wayan Bang Arya Sutenggo/085792111110-081933009617-081946251061/ariftry07@gmail.com"/>
    <s v="Sales Force DBS"/>
    <m/>
    <m/>
    <m/>
    <m/>
    <m/>
    <m/>
    <m/>
    <m/>
    <s v="Management Janji"/>
    <s v="2026-10-14 08:00:00|Nama PIC : Wayan  No HP : 085792111110 No Alt : 081933009617 M Janji : 13 Oktober  2026 Jam Pasang : Pagi / Siang Note : hubungi pelanggan jika ingin kelokasi|40981184|MYDITA"/>
    <s v="FCC"/>
    <d v="2026-12-10T10:55:25"/>
    <d v="2026-10-14T08:00:00"/>
    <m/>
    <s v="PS"/>
    <s v="KARANGASEM"/>
    <s v="NO ADDON"/>
    <n v="202610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08:00:00"/>
    <s v="2026-10-14 08:00:00|Nama PIC : Wayan  No HP : 085792111110 No Alt : 081933009617 M Janji : 13 Oktober  2026 Jam Pasang : Pagi / Siang Note : hubungi pelanggan jika ingin kelokasi|40981184|MYDITA"/>
    <n v="2026"/>
    <n v="10"/>
    <n v="14"/>
    <d v="2026-10-14T00:00:00"/>
    <n v="-0.33333333333575865"/>
    <x v="0"/>
    <x v="36"/>
  </r>
  <r>
    <n v="1522"/>
    <n v="1002636551"/>
    <n v="3"/>
    <x v="7"/>
    <n v="5"/>
    <s v="SINGARJA"/>
    <s v="KLUNGKUNG"/>
    <s v="APR"/>
    <s v="REG"/>
    <s v="AO"/>
    <s v="NEW SALES"/>
    <m/>
    <s v="Completed (PS)"/>
    <s v="RBS-Regional 3"/>
    <d v="2026-10-14T11:42:03"/>
    <d v="2026-10-14T19:40:29"/>
    <n v="69409028"/>
    <m/>
    <n v="172404209453"/>
    <s v="HOMESTAY KANGIN"/>
    <s v="ODP-APR-FB/89"/>
    <s v="WO066394737"/>
    <m/>
    <m/>
    <m/>
    <n v="115.6284089"/>
    <n v="-8.3370838999999997"/>
    <s v="|MN02750|/PIC Ni Kadek Ardani/083114611947-083193335352/kadekardani13@gmail.com"/>
    <s v="Sales Force DBS"/>
    <m/>
    <m/>
    <m/>
    <m/>
    <m/>
    <m/>
    <m/>
    <m/>
    <s v="Management Janji"/>
    <s v="2026-10-14 08:00:00|Tanggal Pemasangan : 14 Oktober 2026  Jam Pemasangan : 08:00 15:00  Info Tambahan : Hubungi pelanggan dulu sebelum ke lokasi terimakasih|40961370|MYDITA"/>
    <s v="FCC"/>
    <s v="14-10-2026 11:54:48"/>
    <m/>
    <m/>
    <s v="PS"/>
    <s v="KARANGASEM"/>
    <s v="NO ADDON"/>
    <n v="202610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10-14T07:00:00"/>
    <s v="2026-10-14 08:00:00|Tanggal Pemasangan : 14 Oktober 2026  Jam Pemasangan : 08:00 15:00  Info Tambahan : Hubungi pelanggan dulu sebelum ke lokasi terimakasih|40961370|MYDITA"/>
    <n v="2026"/>
    <n v="10"/>
    <n v="14"/>
    <d v="2026-10-14T00:00:00"/>
    <n v="-0.29166666666424135"/>
    <x v="0"/>
    <x v="36"/>
  </r>
  <r>
    <n v="1523"/>
    <n v="1002633966"/>
    <n v="3"/>
    <x v="7"/>
    <n v="5"/>
    <s v="SINGARJA"/>
    <s v="KLUNGKUNG"/>
    <s v="APR"/>
    <s v="REG"/>
    <s v="AO"/>
    <s v="NEW SALES"/>
    <m/>
    <s v="102 | FOLLOW UP COMPLETED"/>
    <s v="RBS-Regional 3"/>
    <d v="2026-10-13T08:16:15"/>
    <d v="2026-10-14T11:42:02"/>
    <n v="69409028"/>
    <m/>
    <n v="172404209449"/>
    <s v="HOMESTAY KANGIN"/>
    <s v="ODP-APR-FB/55"/>
    <s v="WO066306976"/>
    <m/>
    <m/>
    <m/>
    <n v="115.6284168"/>
    <n v="-8.3370417000000003"/>
    <s v="|MN02750|/PIC Ni Kadek Ardani/083114611947-083193335352/kadekardani13@gmail.com"/>
    <s v="Sales Force DBS"/>
    <m/>
    <m/>
    <m/>
    <m/>
    <m/>
    <m/>
    <m/>
    <m/>
    <s v="Management Janji"/>
    <s v="2026-10-14 08:00:00|Tanggal Pemasangan : 14 Oktober 2026 Jam Pemasangan : 08:00 15:00 Info Tambahan : Hubungi pelanggan dulu sebelum ke lokasi terimakasih|40961370|MYDITA"/>
    <s v="FCC"/>
    <s v="13-10-2026 08:40:05"/>
    <d v="2026-10-14T08:00:00"/>
    <m/>
    <s v="REVOKE"/>
    <s v="KARANGASEM"/>
    <s v="NO ADDON"/>
    <m/>
    <s v="Follow Up Revoke Completed, New Order ID : SC1002636551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10-14T08:00:00"/>
    <s v="2026-10-14 08:00:00|Tanggal Pemasangan : 14 Oktober 2026 Jam Pemasangan : 08:00 15:00 Info Tambahan : Hubungi pelanggan dulu sebelum ke lokasi terimakasih|40961370|MYDITA"/>
    <m/>
    <m/>
    <m/>
    <e v="#NUM!"/>
    <e v="#NUM!"/>
    <x v="1"/>
    <x v="36"/>
  </r>
  <r>
    <n v="1524"/>
    <n v="1002622955"/>
    <n v="3"/>
    <x v="7"/>
    <n v="5"/>
    <s v="SINGARJA"/>
    <s v="KLUNGKUNG"/>
    <s v="CDS"/>
    <s v="REG"/>
    <s v="AO"/>
    <s v="NEW SALES"/>
    <m/>
    <s v="Completed (PS)"/>
    <s v="RBS-Regional 3"/>
    <d v="2026-10-05T15:47:38"/>
    <d v="2026-10-07T17:08:13"/>
    <n v="69404514"/>
    <m/>
    <n v="172404695145"/>
    <s v="Villa Samudra"/>
    <s v="ODP-CDS-FH/52"/>
    <s v="WO065825467"/>
    <m/>
    <m/>
    <m/>
    <n v="115.50679359999999"/>
    <n v="-8.5327634000000003"/>
    <s v="|MN02750|/PIC I Kadek Samudra/082359766289/iwayanduwita3@gmail.com"/>
    <s v="Sales Force DBS"/>
    <m/>
    <m/>
    <m/>
    <m/>
    <m/>
    <m/>
    <m/>
    <m/>
    <s v="Management Janji"/>
    <s v="2026-10-07 08:00:00|Tanggal pemasangan : 07 OKTOBER 2026 Jam pemasangan : pagi/siang Info Tambahan : Hubungi pelanggan dulu sebelum ke lokasi terima kasih|40010577|MYDITA"/>
    <s v="FCC"/>
    <d v="2026-05-10T16:25:46"/>
    <d v="2026-10-07T08:00:00"/>
    <m/>
    <s v="PS"/>
    <s v="KARANGASEM"/>
    <s v="NO ADDON"/>
    <n v="202610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07T08:00:00"/>
    <s v="2026-10-07 08:00:00|Tanggal pemasangan : 07 OKTOBER 2026 Jam pemasangan : pagi/siang Info Tambahan : Hubungi pelanggan dulu sebelum ke lokasi terima kasih|40010577|MYDITA"/>
    <n v="2026"/>
    <n v="10"/>
    <n v="7"/>
    <d v="2026-10-07T00:00:00"/>
    <n v="-0.33333333333575865"/>
    <x v="0"/>
    <x v="36"/>
  </r>
  <r>
    <n v="1525"/>
    <n v="1002622764"/>
    <n v="3"/>
    <x v="7"/>
    <n v="5"/>
    <s v="SINGARJA"/>
    <s v="KLUNGKUNG"/>
    <s v="CDS"/>
    <s v="REG"/>
    <s v="AO"/>
    <s v="NEW SALES"/>
    <m/>
    <s v="CANCEL COMPLETED"/>
    <s v="RBS-Regional 3"/>
    <d v="2026-10-05T14:58:53"/>
    <d v="2026-10-05T16:43:14"/>
    <n v="69404467"/>
    <m/>
    <n v="172404695094"/>
    <s v="Kantor Posko Padangbai"/>
    <s v="ODP-CDS-FH/52"/>
    <m/>
    <m/>
    <m/>
    <m/>
    <n v="115.50679359999999"/>
    <n v="-8.5327634000000003"/>
    <s v="|MN02750|/PIC I Kadek Samudra/082359766289/kejari.karangasem008711@gmail.com"/>
    <s v="Sales Force DBS"/>
    <m/>
    <m/>
    <m/>
    <m/>
    <m/>
    <m/>
    <m/>
    <m/>
    <m/>
    <m/>
    <m/>
    <d v="2026-05-10T15:11:09"/>
    <m/>
    <m/>
    <s v="REJECT_FCC"/>
    <s v="KARANGASEM"/>
    <s v="NO ADDON"/>
    <m/>
    <s v="DECLINE : Decline - Pindah Segmentasi Ilham Budhi Prasetya 40000802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s v="DECLINE : Decline - Pindah Segmentasi Ilham Budhi Prasetya 40000802|MYDITA"/>
    <m/>
    <m/>
    <m/>
    <m/>
    <m/>
    <e v="#NUM!"/>
    <e v="#NUM!"/>
    <x v="1"/>
    <x v="36"/>
  </r>
  <r>
    <n v="1526"/>
    <n v="1002628752"/>
    <n v="3"/>
    <x v="7"/>
    <n v="5"/>
    <s v="SINGARJA"/>
    <s v="KLUNGKUNG"/>
    <s v="SMA"/>
    <s v="REG"/>
    <s v="AO"/>
    <s v="NEW SALES"/>
    <m/>
    <s v="Completed (PS)"/>
    <s v="RBS-Regional 3"/>
    <d v="2026-10-09T08:15:11"/>
    <d v="2026-10-09T20:40:07"/>
    <n v="69406964"/>
    <m/>
    <n v="172428816228"/>
    <s v="Home Stay Komang"/>
    <s v="ODP-SMA-FAH/08"/>
    <s v="WO066062783"/>
    <m/>
    <m/>
    <m/>
    <n v="115.4465709"/>
    <n v="-8.4808534000000009"/>
    <s v="|MN02750|/PIC I KOMANG TRESNA/085888011421/tvsaya1997@gmaip.com"/>
    <s v="Sales Force DBS"/>
    <m/>
    <m/>
    <m/>
    <m/>
    <m/>
    <m/>
    <m/>
    <m/>
    <s v="Management Janji"/>
    <s v="2026-10-10 08:00:00|Tanggal : 10 Oktober 2026 Jam : pagi  Hubungi pelanggan sebelum ke lokasi |40900827|MYDITA"/>
    <s v="FCC"/>
    <d v="2026-09-10T08:40:28"/>
    <d v="2026-10-10T08:00:00"/>
    <m/>
    <s v="PS"/>
    <s v="SEMARAPURA"/>
    <s v="OCA"/>
    <n v="202610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0T08:00:00"/>
    <s v="2026-10-10 08:00:00|Tanggal : 10 Oktober 2026 Jam : pagi  Hubungi pelanggan sebelum ke lokasi |40900827|MYDITA"/>
    <n v="2026"/>
    <n v="10"/>
    <n v="9"/>
    <d v="2026-10-09T00:00:00"/>
    <n v="-1.3333333333357587"/>
    <x v="0"/>
    <x v="36"/>
  </r>
  <r>
    <n v="1527"/>
    <n v="1002635252"/>
    <n v="3"/>
    <x v="7"/>
    <n v="5"/>
    <s v="SINGARJA"/>
    <s v="KLUNGKUNG"/>
    <s v="SMA"/>
    <s v="REG"/>
    <s v="AO"/>
    <s v="NEW SALES"/>
    <m/>
    <s v="Completed (PS)"/>
    <s v="RBS-Regional 3"/>
    <d v="2026-10-13T14:34:56"/>
    <d v="2026-10-15T16:24:43"/>
    <n v="69409487"/>
    <m/>
    <n v="172428816249"/>
    <s v="MAHESWARI Suites"/>
    <s v="ODP-SMA-FM/52"/>
    <s v="WO066347475"/>
    <m/>
    <m/>
    <m/>
    <n v="115.4465709"/>
    <n v="-8.4808534000000009"/>
    <s v="|MN02750|/PIC I Gusti Lanang Purnama Wirahadi/085738613591-085792730877/warungnana77@gmail.com"/>
    <s v="Sales Force DBS"/>
    <m/>
    <m/>
    <m/>
    <m/>
    <m/>
    <m/>
    <m/>
    <m/>
    <s v="Management Janji"/>
    <s v="2026-10-14 15:00:00|Nama PIC : Bp Gusti No HP : 085738613591 No Alt : - M Janji : 14 Okt 2026 Jam Pasang : Pagi / Siang Note : hubungi pelanggan jika ingin ke lokasi, terima kasih|40951378|MYDITA"/>
    <s v="FCC"/>
    <s v="13-10-2026 14:40:09"/>
    <d v="2026-10-14T15:00:00"/>
    <m/>
    <s v="PS"/>
    <s v="SEMARAPURA"/>
    <s v="NO ADDON"/>
    <n v="202610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10-14T15:00:00"/>
    <s v="2026-10-14 15:00:00|Nama PIC : Bp Gusti No HP : 085738613591 No Alt : - M Janji : 14 Okt 2026 Jam Pasang : Pagi / Siang Note : hubungi pelanggan jika ingin ke lokasi, terima kasih|40951378|MYDITA"/>
    <n v="2026"/>
    <n v="10"/>
    <n v="15"/>
    <d v="2026-10-15T00:00:00"/>
    <n v="0.375"/>
    <x v="0"/>
    <x v="36"/>
  </r>
  <r>
    <n v="1528"/>
    <n v="1002633139"/>
    <n v="3"/>
    <x v="7"/>
    <n v="5"/>
    <s v="SINGARJA"/>
    <s v="KLUNGKUNG"/>
    <s v="SMA"/>
    <s v="REG"/>
    <s v="AO"/>
    <s v="NEW SALES"/>
    <m/>
    <s v="7 | OSS - PROVISIONING ISSUED"/>
    <s v="RBS-Regional 3"/>
    <d v="2026-10-12T14:26:22"/>
    <d v="2026-10-13T15:19:32"/>
    <n v="69408696"/>
    <m/>
    <n v="172428816133"/>
    <s v="PT HARAPAN JAYA UTAMA"/>
    <s v="ODP-SMA-FN/21"/>
    <s v="WO066276422"/>
    <m/>
    <m/>
    <m/>
    <n v="115.3916327"/>
    <n v="-8.5673309"/>
    <s v="|MN02750|/PIC  NI LUH MARIANI/081337509706/spbu.bali.5480705@gmail.com"/>
    <s v="Sales Force DBS"/>
    <m/>
    <m/>
    <m/>
    <m/>
    <m/>
    <m/>
    <m/>
    <m/>
    <s v="Management Janji"/>
    <s v="2026-10-13 15:00:00|Nama :IBU MARIANI No HP :081337509706 No Alternatif : M Janji : 13/10/2026 Jam Pasang : Pagi NoteÃ‚Â :  Hubungi terlebih dahulu sebelum ke lokasi |40951377|MYDITA"/>
    <s v="FCC"/>
    <d v="2026-12-10T14:40:37"/>
    <d v="2026-10-13T15:00:00"/>
    <m/>
    <s v="PI"/>
    <s v="SEMARAPURA"/>
    <s v="NO ADDON"/>
    <m/>
    <s v="Provisioning Issu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13T15:00:00"/>
    <s v="2026-10-13 15:00:00|Nama :IBU MARIANI No HP :081337509706 No Alternatif : M Janji : 13/10/2026 Jam Pasang : Pagi NoteÃ‚Â :  Hubungi terlebih dahulu sebelum ke lokasi |40951377|MYDITA"/>
    <m/>
    <m/>
    <m/>
    <e v="#NUM!"/>
    <e v="#NUM!"/>
    <x v="1"/>
    <x v="36"/>
  </r>
  <r>
    <n v="1529"/>
    <n v="1002636335"/>
    <n v="3"/>
    <x v="7"/>
    <n v="5"/>
    <s v="SINGARJA"/>
    <s v="KLUNGKUNG"/>
    <s v="SMA"/>
    <s v="REG"/>
    <s v="AO"/>
    <s v="NEW SALES"/>
    <m/>
    <s v="MIE - SEND SURVEY"/>
    <s v="RBS-Regional 3"/>
    <d v="2026-10-14T10:30:09"/>
    <d v="2026-10-15T14:30:07"/>
    <n v="69409928"/>
    <m/>
    <n v="172428816137"/>
    <s v="PT. Solusi Surya Deswata"/>
    <s v="ODP-SMA-FX/28"/>
    <s v="WO066484165"/>
    <m/>
    <m/>
    <m/>
    <n v="115.5489884"/>
    <n v="-8.6747470999999994"/>
    <s v="|MN02750|/PIC TRIANTO KUSWANTORO/087862477911/antokuswantoro@gmail.com"/>
    <s v="Sales Force DBS"/>
    <m/>
    <m/>
    <m/>
    <m/>
    <m/>
    <m/>
    <m/>
    <m/>
    <s v="Management Janji"/>
    <s v="2026-10-16 11:00:00|Tgl Pemasangan : 16 Oktober 2026 Interval : PAGI / SIANG Note : Hubungi pelanggan terlebih dahulu|40981182|MYDITA"/>
    <s v="FCC"/>
    <s v="14-10-2026 10:40:00"/>
    <d v="2026-10-16T11:00:00"/>
    <m/>
    <s v="SURVEY_NEW_MANJA"/>
    <s v="SEMARAPURA"/>
    <s v="NO ADDON"/>
    <m/>
    <s v="MIE - SEND SURVEY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10-16T11:00:00"/>
    <s v="2026-10-16 11:00:00|Tgl Pemasangan : 16 Oktober 2026 Interval : PAGI / SIANG Note : Hubungi pelanggan terlebih dahulu|40981182|MYDITA"/>
    <m/>
    <m/>
    <m/>
    <e v="#NUM!"/>
    <e v="#NUM!"/>
    <x v="1"/>
    <x v="36"/>
  </r>
  <r>
    <n v="1530"/>
    <n v="1002637641"/>
    <n v="3"/>
    <x v="7"/>
    <n v="5"/>
    <s v="SINGARJA"/>
    <s v="KLUNGKUNG"/>
    <s v="SMA"/>
    <s v="REG"/>
    <s v="AO"/>
    <s v="NEW SALES"/>
    <m/>
    <s v="MIE - SEND SURVEY"/>
    <s v="RBS-Regional 3"/>
    <d v="2026-10-15T08:18:45"/>
    <d v="2026-10-15T10:14:02"/>
    <n v="69410480"/>
    <m/>
    <n v="172428816260"/>
    <s v="VILLA SHIBUMI"/>
    <s v="ODP-SMA-FAJ/44"/>
    <s v="WO066456641"/>
    <m/>
    <m/>
    <m/>
    <n v="115.4465709"/>
    <n v="-8.4808534000000009"/>
    <s v="|MN02750|/PIC JESSE JANITRA JAHJA/081293100978/jahja.jesse@gmail.com"/>
    <s v="Sales Force DBS"/>
    <m/>
    <m/>
    <m/>
    <m/>
    <m/>
    <m/>
    <m/>
    <m/>
    <s v="Management Janji"/>
    <s v="2026-10-16 08:00:00|Tanggal pemasangan : 16 OKTOBER 2026 Jam pemasangan : pagi/siang Info Tambahan : Hubungi pelanggan dulu sebelum ke lokasi terima kasih|40010577|MYDITA"/>
    <s v="FCC"/>
    <s v="15-10-2026 08:25:02"/>
    <d v="2026-10-16T08:00:00"/>
    <m/>
    <s v="SURVEY_NEW_MANJA"/>
    <s v="SEMARAPURA"/>
    <s v="NO ADDON"/>
    <m/>
    <s v="MIE - SEND SURVEY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10-16T08:00:00"/>
    <s v="2026-10-16 08:00:00|Tanggal pemasangan : 16 OKTOBER 2026 Jam pemasangan : pagi/siang Info Tambahan : Hubungi pelanggan dulu sebelum ke lokasi terima kasih|40010577|MYDITA"/>
    <m/>
    <m/>
    <m/>
    <e v="#NUM!"/>
    <e v="#NUM!"/>
    <x v="1"/>
    <x v="36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1"/>
    <x v="7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37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A17:E60" firstHeaderRow="1" firstDataRow="2" firstDataCol="1"/>
  <pivotFields count="61">
    <pivotField showAll="0"/>
    <pivotField showAll="0"/>
    <pivotField showAll="0"/>
    <pivotField axis="axisRow" showAll="0">
      <items count="10">
        <item x="7"/>
        <item x="1"/>
        <item x="5"/>
        <item x="0"/>
        <item h="1" x="6"/>
        <item h="1" x="4"/>
        <item x="3"/>
        <item h="1"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  <pivotField axis="axisRow" showAll="0">
      <items count="112">
        <item m="1" x="87"/>
        <item m="1" x="83"/>
        <item m="1" x="73"/>
        <item m="1" x="81"/>
        <item m="1" x="74"/>
        <item m="1" x="89"/>
        <item m="1" x="82"/>
        <item m="1" x="91"/>
        <item m="1" x="92"/>
        <item m="1" x="109"/>
        <item m="1" x="86"/>
        <item m="1" x="96"/>
        <item m="1" x="103"/>
        <item m="1" x="59"/>
        <item m="1" x="101"/>
        <item m="1" x="71"/>
        <item m="1" x="88"/>
        <item m="1" x="84"/>
        <item m="1" x="100"/>
        <item m="1" x="97"/>
        <item m="1" x="104"/>
        <item m="1" x="76"/>
        <item m="1" x="64"/>
        <item m="1" x="78"/>
        <item m="1" x="108"/>
        <item m="1" x="61"/>
        <item m="1" x="106"/>
        <item m="1" x="102"/>
        <item m="1" x="70"/>
        <item m="1" x="98"/>
        <item m="1" x="77"/>
        <item m="1" x="90"/>
        <item m="1" x="68"/>
        <item m="1" x="110"/>
        <item m="1" x="67"/>
        <item m="1" x="72"/>
        <item m="1" x="69"/>
        <item m="1" x="85"/>
        <item m="1" x="80"/>
        <item m="1" x="60"/>
        <item m="1" x="99"/>
        <item m="1" x="66"/>
        <item m="1" x="105"/>
        <item m="1" x="63"/>
        <item m="1" x="65"/>
        <item m="1" x="107"/>
        <item m="1" x="79"/>
        <item m="1" x="75"/>
        <item m="1" x="93"/>
        <item x="7"/>
        <item x="37"/>
        <item m="1" x="43"/>
        <item m="1" x="94"/>
        <item m="1" x="52"/>
        <item m="1" x="56"/>
        <item m="1" x="45"/>
        <item x="3"/>
        <item x="34"/>
        <item m="1" x="42"/>
        <item x="25"/>
        <item m="1" x="49"/>
        <item m="1" x="44"/>
        <item m="1" x="62"/>
        <item x="9"/>
        <item m="1" x="46"/>
        <item m="1" x="48"/>
        <item m="1" x="47"/>
        <item x="5"/>
        <item m="1" x="57"/>
        <item x="15"/>
        <item x="2"/>
        <item x="35"/>
        <item m="1" x="95"/>
        <item x="18"/>
        <item m="1" x="51"/>
        <item x="24"/>
        <item x="26"/>
        <item m="1" x="38"/>
        <item x="16"/>
        <item x="32"/>
        <item x="19"/>
        <item x="8"/>
        <item x="23"/>
        <item m="1" x="40"/>
        <item x="20"/>
        <item x="36"/>
        <item m="1" x="58"/>
        <item x="10"/>
        <item x="21"/>
        <item x="29"/>
        <item m="1" x="53"/>
        <item m="1" x="54"/>
        <item x="33"/>
        <item m="1" x="50"/>
        <item x="6"/>
        <item x="27"/>
        <item m="1" x="41"/>
        <item x="31"/>
        <item x="22"/>
        <item x="11"/>
        <item x="28"/>
        <item m="1" x="55"/>
        <item m="1" x="39"/>
        <item x="30"/>
        <item x="17"/>
        <item x="0"/>
        <item x="12"/>
        <item x="14"/>
        <item x="13"/>
        <item x="4"/>
        <item x="1"/>
        <item t="default"/>
      </items>
    </pivotField>
  </pivotFields>
  <rowFields count="2">
    <field x="3"/>
    <field x="60"/>
  </rowFields>
  <rowItems count="42">
    <i>
      <x/>
    </i>
    <i r="1">
      <x v="57"/>
    </i>
    <i r="1">
      <x v="71"/>
    </i>
    <i r="1">
      <x v="79"/>
    </i>
    <i r="1">
      <x v="85"/>
    </i>
    <i r="1">
      <x v="89"/>
    </i>
    <i r="1">
      <x v="92"/>
    </i>
    <i r="1">
      <x v="97"/>
    </i>
    <i r="1">
      <x v="103"/>
    </i>
    <i>
      <x v="1"/>
    </i>
    <i r="1">
      <x v="63"/>
    </i>
    <i r="1">
      <x v="67"/>
    </i>
    <i r="1">
      <x v="80"/>
    </i>
    <i r="1">
      <x v="81"/>
    </i>
    <i r="1">
      <x v="87"/>
    </i>
    <i r="1">
      <x v="94"/>
    </i>
    <i r="1">
      <x v="99"/>
    </i>
    <i r="1">
      <x v="109"/>
    </i>
    <i>
      <x v="2"/>
    </i>
    <i r="1">
      <x v="59"/>
    </i>
    <i r="1">
      <x v="73"/>
    </i>
    <i r="1">
      <x v="75"/>
    </i>
    <i r="1">
      <x v="78"/>
    </i>
    <i r="1">
      <x v="82"/>
    </i>
    <i r="1">
      <x v="104"/>
    </i>
    <i>
      <x v="3"/>
    </i>
    <i r="1">
      <x v="56"/>
    </i>
    <i r="1">
      <x v="70"/>
    </i>
    <i r="1">
      <x v="76"/>
    </i>
    <i r="1">
      <x v="84"/>
    </i>
    <i r="1">
      <x v="88"/>
    </i>
    <i r="1">
      <x v="95"/>
    </i>
    <i r="1">
      <x v="98"/>
    </i>
    <i r="1">
      <x v="100"/>
    </i>
    <i r="1">
      <x v="105"/>
    </i>
    <i r="1">
      <x v="110"/>
    </i>
    <i>
      <x v="6"/>
    </i>
    <i r="1">
      <x v="69"/>
    </i>
    <i r="1">
      <x v="106"/>
    </i>
    <i r="1">
      <x v="107"/>
    </i>
    <i r="1">
      <x v="108"/>
    </i>
    <i t="grand">
      <x/>
    </i>
  </rowItems>
  <colFields count="1">
    <field x="59"/>
  </colFields>
  <colItems count="4">
    <i>
      <x/>
    </i>
    <i>
      <x v="1"/>
    </i>
    <i>
      <x v="2"/>
    </i>
    <i t="grand">
      <x/>
    </i>
  </colItems>
  <dataFields count="1">
    <dataField name="Count of HASIL" fld="5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31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A3:E10" firstHeaderRow="1" firstDataRow="2" firstDataCol="1" rowPageCount="1" colPageCount="1"/>
  <pivotFields count="60">
    <pivotField showAll="0"/>
    <pivotField showAll="0"/>
    <pivotField showAll="0"/>
    <pivotField axis="axisRow" showAll="0">
      <items count="10">
        <item x="7"/>
        <item x="1"/>
        <item x="5"/>
        <item x="0"/>
        <item h="1" x="6"/>
        <item h="1" x="4"/>
        <item x="3"/>
        <item h="1"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m="1" x="2"/>
        <item x="0"/>
        <item h="1" m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6"/>
    </i>
    <i t="grand">
      <x/>
    </i>
  </rowItems>
  <colFields count="1">
    <field x="59"/>
  </colFields>
  <colItems count="4">
    <i>
      <x/>
    </i>
    <i>
      <x v="1"/>
    </i>
    <i>
      <x v="2"/>
    </i>
    <i t="grand">
      <x/>
    </i>
  </colItems>
  <pageFields count="1">
    <pageField fld="10" hier="0"/>
  </pageFields>
  <dataFields count="1">
    <dataField name="Count of HASIL" fld="5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97"/>
  <sheetViews>
    <sheetView showGridLines="0" topLeftCell="A3" zoomScale="62" zoomScaleNormal="62" workbookViewId="0">
      <selection activeCell="B20" sqref="B20:Q39"/>
    </sheetView>
  </sheetViews>
  <sheetFormatPr defaultColWidth="9" defaultRowHeight="14.5"/>
  <cols>
    <col min="2" max="2" width="15.453125" customWidth="1"/>
    <col min="3" max="3" width="17.81640625" customWidth="1"/>
    <col min="4" max="4" width="13.26953125" customWidth="1"/>
    <col min="5" max="5" width="9.1796875" customWidth="1"/>
    <col min="6" max="6" width="8.54296875" customWidth="1"/>
    <col min="7" max="7" width="9.7265625" customWidth="1"/>
    <col min="8" max="8" width="9" customWidth="1"/>
    <col min="9" max="9" width="8.453125" customWidth="1"/>
    <col min="10" max="10" width="11.7265625" customWidth="1"/>
    <col min="11" max="11" width="7.54296875" customWidth="1"/>
    <col min="12" max="12" width="9.81640625" customWidth="1"/>
    <col min="13" max="13" width="6.81640625" customWidth="1"/>
    <col min="14" max="14" width="7.54296875" customWidth="1"/>
    <col min="15" max="15" width="7.453125" customWidth="1"/>
    <col min="17" max="17" width="10.54296875" customWidth="1"/>
    <col min="20" max="20" width="8.81640625" customWidth="1"/>
    <col min="22" max="22" width="11.1796875" customWidth="1"/>
    <col min="23" max="23" width="9.1796875" customWidth="1"/>
    <col min="24" max="24" width="11.453125" customWidth="1"/>
    <col min="30" max="30" width="11.54296875" customWidth="1"/>
  </cols>
  <sheetData>
    <row r="1" spans="2:34"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</row>
    <row r="2" spans="2:34"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</row>
    <row r="3" spans="2:34" ht="14.5" customHeight="1"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2:34"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6" spans="2:34">
      <c r="B6" s="107" t="s">
        <v>1</v>
      </c>
      <c r="C6" s="103" t="s">
        <v>2</v>
      </c>
      <c r="D6" s="103" t="s">
        <v>3</v>
      </c>
      <c r="E6" s="103" t="s">
        <v>4</v>
      </c>
      <c r="F6" s="103" t="s">
        <v>5</v>
      </c>
      <c r="G6" s="103" t="s">
        <v>6</v>
      </c>
      <c r="H6" s="103" t="s">
        <v>7</v>
      </c>
      <c r="I6" s="103" t="s">
        <v>8</v>
      </c>
      <c r="J6" s="103" t="s">
        <v>9</v>
      </c>
      <c r="K6" s="103" t="s">
        <v>10</v>
      </c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 t="s">
        <v>11</v>
      </c>
      <c r="Z6" s="103" t="s">
        <v>12</v>
      </c>
      <c r="AA6" s="103"/>
      <c r="AB6" s="103"/>
      <c r="AC6" s="103"/>
      <c r="AD6" s="103" t="s">
        <v>13</v>
      </c>
      <c r="AE6" s="103" t="s">
        <v>14</v>
      </c>
      <c r="AF6" s="103" t="s">
        <v>15</v>
      </c>
      <c r="AG6" s="103" t="s">
        <v>16</v>
      </c>
      <c r="AH6" s="103" t="s">
        <v>17</v>
      </c>
    </row>
    <row r="7" spans="2:34">
      <c r="B7" s="107"/>
      <c r="C7" s="103"/>
      <c r="D7" s="103"/>
      <c r="E7" s="103"/>
      <c r="F7" s="103"/>
      <c r="G7" s="103"/>
      <c r="H7" s="103"/>
      <c r="I7" s="103"/>
      <c r="J7" s="103"/>
      <c r="K7" s="103" t="s">
        <v>2</v>
      </c>
      <c r="L7" s="103" t="s">
        <v>18</v>
      </c>
      <c r="M7" s="103"/>
      <c r="N7" s="103"/>
      <c r="O7" s="103" t="s">
        <v>19</v>
      </c>
      <c r="P7" s="103" t="s">
        <v>20</v>
      </c>
      <c r="Q7" s="103"/>
      <c r="R7" s="103"/>
      <c r="S7" s="103"/>
      <c r="T7" s="103"/>
      <c r="U7" s="103"/>
      <c r="V7" s="103"/>
      <c r="W7" s="103" t="s">
        <v>21</v>
      </c>
      <c r="X7" s="103" t="s">
        <v>22</v>
      </c>
      <c r="Y7" s="103"/>
      <c r="Z7" s="103"/>
      <c r="AA7" s="103"/>
      <c r="AB7" s="103"/>
      <c r="AC7" s="103"/>
      <c r="AD7" s="103"/>
      <c r="AE7" s="103"/>
      <c r="AF7" s="103"/>
      <c r="AG7" s="103"/>
      <c r="AH7" s="103"/>
    </row>
    <row r="8" spans="2:34">
      <c r="B8" s="107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 t="s">
        <v>23</v>
      </c>
      <c r="Q8" s="103"/>
      <c r="R8" s="103"/>
      <c r="S8" s="103"/>
      <c r="T8" s="103" t="s">
        <v>24</v>
      </c>
      <c r="U8" s="103" t="s">
        <v>25</v>
      </c>
      <c r="V8" s="103" t="s">
        <v>26</v>
      </c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</row>
    <row r="9" spans="2:34" ht="29">
      <c r="B9" s="107"/>
      <c r="C9" s="103"/>
      <c r="D9" s="103"/>
      <c r="E9" s="103"/>
      <c r="F9" s="103"/>
      <c r="G9" s="103"/>
      <c r="H9" s="103"/>
      <c r="I9" s="103"/>
      <c r="J9" s="103"/>
      <c r="K9" s="13"/>
      <c r="L9" s="13" t="s">
        <v>27</v>
      </c>
      <c r="M9" s="13" t="s">
        <v>28</v>
      </c>
      <c r="N9" s="13" t="s">
        <v>29</v>
      </c>
      <c r="O9" s="103"/>
      <c r="P9" s="13" t="s">
        <v>30</v>
      </c>
      <c r="Q9" s="13" t="s">
        <v>31</v>
      </c>
      <c r="R9" s="13" t="s">
        <v>32</v>
      </c>
      <c r="S9" s="13" t="s">
        <v>33</v>
      </c>
      <c r="T9" s="103"/>
      <c r="U9" s="103"/>
      <c r="V9" s="103"/>
      <c r="W9" s="103"/>
      <c r="X9" s="103"/>
      <c r="Y9" s="103"/>
      <c r="Z9" s="13" t="s">
        <v>30</v>
      </c>
      <c r="AA9" s="13" t="s">
        <v>31</v>
      </c>
      <c r="AB9" s="13" t="s">
        <v>32</v>
      </c>
      <c r="AC9" s="13" t="s">
        <v>33</v>
      </c>
      <c r="AD9" s="103"/>
      <c r="AE9" s="103"/>
      <c r="AF9" s="103"/>
      <c r="AG9" s="103"/>
      <c r="AH9" s="103"/>
    </row>
    <row r="10" spans="2:34" ht="21">
      <c r="B10" s="11" t="s">
        <v>34</v>
      </c>
      <c r="C10" s="42">
        <v>0</v>
      </c>
      <c r="D10" s="42">
        <v>19</v>
      </c>
      <c r="E10" s="42">
        <v>1</v>
      </c>
      <c r="F10" s="42">
        <v>2</v>
      </c>
      <c r="G10" s="42">
        <v>1</v>
      </c>
      <c r="H10" s="42">
        <v>0</v>
      </c>
      <c r="I10" s="42">
        <v>7</v>
      </c>
      <c r="J10" s="42">
        <v>0</v>
      </c>
      <c r="K10" s="42">
        <v>0</v>
      </c>
      <c r="L10" s="42">
        <v>2</v>
      </c>
      <c r="M10" s="42">
        <v>0</v>
      </c>
      <c r="N10" s="42">
        <v>0</v>
      </c>
      <c r="O10" s="42">
        <v>2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5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54" t="s">
        <v>35</v>
      </c>
      <c r="AG10" s="55" t="s">
        <v>36</v>
      </c>
      <c r="AH10" s="54" t="s">
        <v>37</v>
      </c>
    </row>
    <row r="11" spans="2:34" ht="21">
      <c r="B11" s="11" t="s">
        <v>38</v>
      </c>
      <c r="C11" s="42">
        <v>0</v>
      </c>
      <c r="D11" s="42">
        <v>30</v>
      </c>
      <c r="E11" s="42">
        <v>2</v>
      </c>
      <c r="F11" s="42">
        <v>2</v>
      </c>
      <c r="G11" s="42">
        <v>0</v>
      </c>
      <c r="H11" s="42">
        <v>0</v>
      </c>
      <c r="I11" s="42">
        <v>11</v>
      </c>
      <c r="J11" s="42">
        <v>1</v>
      </c>
      <c r="K11" s="42">
        <v>5</v>
      </c>
      <c r="L11" s="42">
        <v>1</v>
      </c>
      <c r="M11" s="42">
        <v>0</v>
      </c>
      <c r="N11" s="42">
        <v>0</v>
      </c>
      <c r="O11" s="42">
        <v>1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1</v>
      </c>
      <c r="Y11" s="42">
        <v>6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1</v>
      </c>
      <c r="AF11" s="54" t="s">
        <v>39</v>
      </c>
      <c r="AG11" s="55" t="s">
        <v>40</v>
      </c>
      <c r="AH11" s="54" t="s">
        <v>41</v>
      </c>
    </row>
    <row r="12" spans="2:34" ht="21">
      <c r="B12" s="11" t="s">
        <v>42</v>
      </c>
      <c r="C12" s="42">
        <v>0</v>
      </c>
      <c r="D12" s="42">
        <v>27</v>
      </c>
      <c r="E12" s="42">
        <v>2</v>
      </c>
      <c r="F12" s="42">
        <v>0</v>
      </c>
      <c r="G12" s="42">
        <v>1</v>
      </c>
      <c r="H12" s="42">
        <v>0</v>
      </c>
      <c r="I12" s="42">
        <v>9</v>
      </c>
      <c r="J12" s="42">
        <v>0</v>
      </c>
      <c r="K12" s="42">
        <v>1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7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54" t="s">
        <v>43</v>
      </c>
      <c r="AG12" s="55" t="s">
        <v>43</v>
      </c>
      <c r="AH12" s="54" t="s">
        <v>44</v>
      </c>
    </row>
    <row r="13" spans="2:34" ht="21">
      <c r="B13" s="11" t="s">
        <v>45</v>
      </c>
      <c r="C13" s="42">
        <v>0</v>
      </c>
      <c r="D13" s="42">
        <v>23</v>
      </c>
      <c r="E13" s="42">
        <v>0</v>
      </c>
      <c r="F13" s="42">
        <v>0</v>
      </c>
      <c r="G13" s="42">
        <v>1</v>
      </c>
      <c r="H13" s="42">
        <v>0</v>
      </c>
      <c r="I13" s="42">
        <v>16</v>
      </c>
      <c r="J13" s="42">
        <v>0</v>
      </c>
      <c r="K13" s="42">
        <v>0</v>
      </c>
      <c r="L13" s="42">
        <v>2</v>
      </c>
      <c r="M13" s="42">
        <v>0</v>
      </c>
      <c r="N13" s="42">
        <v>0</v>
      </c>
      <c r="O13" s="42">
        <v>2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1</v>
      </c>
      <c r="Y13" s="42">
        <v>2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54" t="s">
        <v>46</v>
      </c>
      <c r="AG13" s="55" t="s">
        <v>47</v>
      </c>
      <c r="AH13" s="54" t="s">
        <v>48</v>
      </c>
    </row>
    <row r="14" spans="2:34" ht="21">
      <c r="B14" s="11" t="s">
        <v>49</v>
      </c>
      <c r="C14" s="42">
        <v>0</v>
      </c>
      <c r="D14" s="42">
        <v>15</v>
      </c>
      <c r="E14" s="42">
        <v>4</v>
      </c>
      <c r="F14" s="42">
        <v>0</v>
      </c>
      <c r="G14" s="42">
        <v>0</v>
      </c>
      <c r="H14" s="42">
        <v>0</v>
      </c>
      <c r="I14" s="42">
        <v>9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2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54" t="s">
        <v>50</v>
      </c>
      <c r="AG14" s="55" t="s">
        <v>50</v>
      </c>
      <c r="AH14" s="54" t="s">
        <v>44</v>
      </c>
    </row>
    <row r="15" spans="2:34" ht="21">
      <c r="B15" s="11" t="s">
        <v>51</v>
      </c>
      <c r="C15" s="42">
        <v>0</v>
      </c>
      <c r="D15" s="42">
        <v>15</v>
      </c>
      <c r="E15" s="42">
        <v>3</v>
      </c>
      <c r="F15" s="42">
        <v>3</v>
      </c>
      <c r="G15" s="42">
        <v>1</v>
      </c>
      <c r="H15" s="42">
        <v>0</v>
      </c>
      <c r="I15" s="42">
        <v>2</v>
      </c>
      <c r="J15" s="42">
        <v>0</v>
      </c>
      <c r="K15" s="42">
        <v>0</v>
      </c>
      <c r="L15" s="42">
        <v>3</v>
      </c>
      <c r="M15" s="42">
        <v>0</v>
      </c>
      <c r="N15" s="42">
        <v>0</v>
      </c>
      <c r="O15" s="42">
        <v>3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1</v>
      </c>
      <c r="Y15" s="42">
        <v>1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54" t="s">
        <v>52</v>
      </c>
      <c r="AG15" s="55" t="s">
        <v>53</v>
      </c>
      <c r="AH15" s="54" t="s">
        <v>54</v>
      </c>
    </row>
    <row r="16" spans="2:34" ht="21">
      <c r="B16" s="11" t="s">
        <v>55</v>
      </c>
      <c r="C16" s="42">
        <v>0</v>
      </c>
      <c r="D16" s="42">
        <v>31</v>
      </c>
      <c r="E16" s="42">
        <v>1</v>
      </c>
      <c r="F16" s="42">
        <v>0</v>
      </c>
      <c r="G16" s="42">
        <v>0</v>
      </c>
      <c r="H16" s="42">
        <v>0</v>
      </c>
      <c r="I16" s="42">
        <v>15</v>
      </c>
      <c r="J16" s="42">
        <v>1</v>
      </c>
      <c r="K16" s="42">
        <v>0</v>
      </c>
      <c r="L16" s="42">
        <v>2</v>
      </c>
      <c r="M16" s="42">
        <v>0</v>
      </c>
      <c r="N16" s="42">
        <v>0</v>
      </c>
      <c r="O16" s="42">
        <v>2</v>
      </c>
      <c r="P16" s="42">
        <v>0</v>
      </c>
      <c r="Q16" s="42">
        <v>0</v>
      </c>
      <c r="R16" s="42">
        <v>0</v>
      </c>
      <c r="S16" s="42">
        <v>1</v>
      </c>
      <c r="T16" s="42">
        <v>0</v>
      </c>
      <c r="U16" s="42">
        <v>0</v>
      </c>
      <c r="V16" s="42">
        <v>0</v>
      </c>
      <c r="W16" s="42">
        <v>1</v>
      </c>
      <c r="X16" s="42">
        <v>2</v>
      </c>
      <c r="Y16" s="42">
        <v>6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1</v>
      </c>
      <c r="AF16" s="54" t="s">
        <v>56</v>
      </c>
      <c r="AG16" s="55" t="s">
        <v>57</v>
      </c>
      <c r="AH16" s="54" t="s">
        <v>58</v>
      </c>
    </row>
    <row r="17" spans="2:34" ht="21">
      <c r="B17" s="11" t="s">
        <v>59</v>
      </c>
      <c r="C17" s="42">
        <v>0</v>
      </c>
      <c r="D17" s="42">
        <v>27</v>
      </c>
      <c r="E17" s="42">
        <v>1</v>
      </c>
      <c r="F17" s="42">
        <v>2</v>
      </c>
      <c r="G17" s="42">
        <v>2</v>
      </c>
      <c r="H17" s="42">
        <v>0</v>
      </c>
      <c r="I17" s="42">
        <v>10</v>
      </c>
      <c r="J17" s="42">
        <v>0</v>
      </c>
      <c r="K17" s="42">
        <v>0</v>
      </c>
      <c r="L17" s="42">
        <v>2</v>
      </c>
      <c r="M17" s="42">
        <v>0</v>
      </c>
      <c r="N17" s="42">
        <v>0</v>
      </c>
      <c r="O17" s="42">
        <v>2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9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54" t="s">
        <v>60</v>
      </c>
      <c r="AG17" s="55" t="s">
        <v>52</v>
      </c>
      <c r="AH17" s="54" t="s">
        <v>61</v>
      </c>
    </row>
    <row r="18" spans="2:34" ht="21">
      <c r="B18" s="15" t="s">
        <v>62</v>
      </c>
      <c r="C18" s="16">
        <v>0</v>
      </c>
      <c r="D18" s="16">
        <v>187</v>
      </c>
      <c r="E18" s="16">
        <v>14</v>
      </c>
      <c r="F18" s="16">
        <v>9</v>
      </c>
      <c r="G18" s="16">
        <v>6</v>
      </c>
      <c r="H18" s="16">
        <v>0</v>
      </c>
      <c r="I18" s="16">
        <v>79</v>
      </c>
      <c r="J18" s="16">
        <v>2</v>
      </c>
      <c r="K18" s="16">
        <v>6</v>
      </c>
      <c r="L18" s="16">
        <v>12</v>
      </c>
      <c r="M18" s="16">
        <v>0</v>
      </c>
      <c r="N18" s="16">
        <v>0</v>
      </c>
      <c r="O18" s="16">
        <v>12</v>
      </c>
      <c r="P18" s="16">
        <v>0</v>
      </c>
      <c r="Q18" s="16">
        <v>0</v>
      </c>
      <c r="R18" s="16">
        <v>0</v>
      </c>
      <c r="S18" s="16">
        <v>1</v>
      </c>
      <c r="T18" s="16">
        <v>0</v>
      </c>
      <c r="U18" s="16">
        <v>0</v>
      </c>
      <c r="V18" s="16">
        <v>0</v>
      </c>
      <c r="W18" s="16">
        <v>1</v>
      </c>
      <c r="X18" s="16">
        <v>5</v>
      </c>
      <c r="Y18" s="16">
        <v>38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2</v>
      </c>
      <c r="AF18" s="17" t="s">
        <v>63</v>
      </c>
      <c r="AG18" s="18" t="s">
        <v>64</v>
      </c>
      <c r="AH18" s="17" t="s">
        <v>65</v>
      </c>
    </row>
    <row r="20" spans="2:34" ht="18.5">
      <c r="B20" s="105" t="str">
        <f ca="1">"PROVISIONING INDIBIZ TR3 JBN HARIAN "&amp;TEXT(TODAY(),"YYYY-MM-DD ")&amp;TEXT(NOW(),"HH:MM")&amp;" WIB"</f>
        <v>PROVISIONING INDIBIZ TR3 JBN HARIAN 2026-10-16 10:57 WIB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spans="2:34" ht="15.5">
      <c r="B21" s="106" t="s">
        <v>66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3" spans="2:34" ht="14.5" customHeight="1">
      <c r="B23" s="113" t="s">
        <v>1</v>
      </c>
      <c r="C23" s="114" t="s">
        <v>3</v>
      </c>
      <c r="D23" s="114" t="s">
        <v>67</v>
      </c>
      <c r="E23" s="121" t="s">
        <v>7</v>
      </c>
      <c r="F23" s="104" t="s">
        <v>8</v>
      </c>
      <c r="G23" s="104" t="s">
        <v>9</v>
      </c>
      <c r="H23" s="117" t="s">
        <v>10</v>
      </c>
      <c r="I23" s="118"/>
      <c r="J23" s="118"/>
      <c r="K23" s="119"/>
      <c r="L23" s="104" t="s">
        <v>68</v>
      </c>
      <c r="M23" s="120" t="s">
        <v>11</v>
      </c>
      <c r="N23" s="121" t="s">
        <v>12</v>
      </c>
      <c r="O23" s="121"/>
      <c r="P23" s="121" t="s">
        <v>13</v>
      </c>
      <c r="Q23" s="121" t="s">
        <v>14</v>
      </c>
    </row>
    <row r="24" spans="2:34" ht="15.65" customHeight="1">
      <c r="B24" s="113"/>
      <c r="C24" s="114"/>
      <c r="D24" s="114"/>
      <c r="E24" s="121"/>
      <c r="F24" s="104"/>
      <c r="G24" s="104"/>
      <c r="H24" s="104" t="s">
        <v>2</v>
      </c>
      <c r="I24" s="104" t="s">
        <v>18</v>
      </c>
      <c r="J24" s="104" t="s">
        <v>20</v>
      </c>
      <c r="K24" s="104" t="s">
        <v>22</v>
      </c>
      <c r="L24" s="104"/>
      <c r="M24" s="120"/>
      <c r="N24" s="121"/>
      <c r="O24" s="121"/>
      <c r="P24" s="121"/>
      <c r="Q24" s="121"/>
    </row>
    <row r="25" spans="2:34" ht="14.5" customHeight="1">
      <c r="B25" s="113"/>
      <c r="C25" s="114"/>
      <c r="D25" s="114"/>
      <c r="E25" s="121"/>
      <c r="F25" s="104"/>
      <c r="G25" s="104"/>
      <c r="H25" s="104"/>
      <c r="I25" s="104"/>
      <c r="J25" s="104"/>
      <c r="K25" s="104"/>
      <c r="L25" s="104"/>
      <c r="M25" s="120"/>
      <c r="N25" s="121"/>
      <c r="O25" s="121"/>
      <c r="P25" s="121"/>
      <c r="Q25" s="121"/>
    </row>
    <row r="26" spans="2:34" ht="29.15" customHeight="1">
      <c r="B26" s="113"/>
      <c r="C26" s="114"/>
      <c r="D26" s="114"/>
      <c r="E26" s="121"/>
      <c r="F26" s="104"/>
      <c r="G26" s="104"/>
      <c r="H26" s="104"/>
      <c r="I26" s="104"/>
      <c r="J26" s="104"/>
      <c r="K26" s="104"/>
      <c r="L26" s="104"/>
      <c r="M26" s="120"/>
      <c r="N26" s="43" t="s">
        <v>30</v>
      </c>
      <c r="O26" s="43" t="s">
        <v>69</v>
      </c>
      <c r="P26" s="121"/>
      <c r="Q26" s="121"/>
    </row>
    <row r="27" spans="2:34" ht="15.5">
      <c r="B27" s="44" t="s">
        <v>34</v>
      </c>
      <c r="C27" s="44">
        <f>D10</f>
        <v>19</v>
      </c>
      <c r="D27" s="44">
        <f>E10+F10+G10</f>
        <v>4</v>
      </c>
      <c r="E27" s="44">
        <f t="shared" ref="E27:H30" si="0">H10</f>
        <v>0</v>
      </c>
      <c r="F27" s="45">
        <f t="shared" si="0"/>
        <v>7</v>
      </c>
      <c r="G27" s="45">
        <f t="shared" si="0"/>
        <v>0</v>
      </c>
      <c r="H27" s="45">
        <f t="shared" si="0"/>
        <v>0</v>
      </c>
      <c r="I27" s="45">
        <f>O10</f>
        <v>2</v>
      </c>
      <c r="J27" s="45">
        <f t="shared" ref="J27:K30" si="1">W10</f>
        <v>0</v>
      </c>
      <c r="K27" s="45">
        <f t="shared" si="1"/>
        <v>0</v>
      </c>
      <c r="L27" s="45">
        <f>SUM(H27:K27)</f>
        <v>2</v>
      </c>
      <c r="M27" s="45">
        <f t="shared" ref="M27:N30" si="2">Y10</f>
        <v>5</v>
      </c>
      <c r="N27" s="45">
        <f t="shared" si="2"/>
        <v>0</v>
      </c>
      <c r="O27" s="45">
        <f>AD10-N27</f>
        <v>0</v>
      </c>
      <c r="P27" s="45">
        <f>SUM(N27:O27)</f>
        <v>0</v>
      </c>
      <c r="Q27" s="45">
        <f>AE10</f>
        <v>0</v>
      </c>
    </row>
    <row r="28" spans="2:34" ht="15.5">
      <c r="B28" s="44" t="s">
        <v>38</v>
      </c>
      <c r="C28" s="44">
        <f>D11</f>
        <v>30</v>
      </c>
      <c r="D28" s="44">
        <f>E11+F11+G11</f>
        <v>4</v>
      </c>
      <c r="E28" s="44">
        <f t="shared" si="0"/>
        <v>0</v>
      </c>
      <c r="F28" s="45">
        <f t="shared" si="0"/>
        <v>11</v>
      </c>
      <c r="G28" s="45">
        <f t="shared" si="0"/>
        <v>1</v>
      </c>
      <c r="H28" s="45">
        <f t="shared" si="0"/>
        <v>5</v>
      </c>
      <c r="I28" s="45">
        <f>O11</f>
        <v>1</v>
      </c>
      <c r="J28" s="45">
        <f t="shared" si="1"/>
        <v>0</v>
      </c>
      <c r="K28" s="45">
        <f t="shared" si="1"/>
        <v>1</v>
      </c>
      <c r="L28" s="45">
        <f>SUM(H28:K28)</f>
        <v>7</v>
      </c>
      <c r="M28" s="45">
        <f t="shared" si="2"/>
        <v>6</v>
      </c>
      <c r="N28" s="45">
        <f t="shared" si="2"/>
        <v>0</v>
      </c>
      <c r="O28" s="45">
        <f>AD11-N28</f>
        <v>0</v>
      </c>
      <c r="P28" s="45">
        <f>SUM(N28:O28)</f>
        <v>0</v>
      </c>
      <c r="Q28" s="45">
        <f>AE11</f>
        <v>1</v>
      </c>
    </row>
    <row r="29" spans="2:34" ht="15.5">
      <c r="B29" s="44" t="s">
        <v>42</v>
      </c>
      <c r="C29" s="44">
        <f>D12</f>
        <v>27</v>
      </c>
      <c r="D29" s="44">
        <f>E12+F12+G12</f>
        <v>3</v>
      </c>
      <c r="E29" s="44">
        <f t="shared" si="0"/>
        <v>0</v>
      </c>
      <c r="F29" s="45">
        <f t="shared" si="0"/>
        <v>9</v>
      </c>
      <c r="G29" s="45">
        <f t="shared" si="0"/>
        <v>0</v>
      </c>
      <c r="H29" s="45">
        <f t="shared" si="0"/>
        <v>1</v>
      </c>
      <c r="I29" s="45">
        <f>O12</f>
        <v>0</v>
      </c>
      <c r="J29" s="45">
        <f t="shared" si="1"/>
        <v>0</v>
      </c>
      <c r="K29" s="45">
        <f t="shared" si="1"/>
        <v>0</v>
      </c>
      <c r="L29" s="45">
        <f>SUM(H29:K29)</f>
        <v>1</v>
      </c>
      <c r="M29" s="45">
        <f t="shared" si="2"/>
        <v>7</v>
      </c>
      <c r="N29" s="45">
        <f t="shared" si="2"/>
        <v>0</v>
      </c>
      <c r="O29" s="45">
        <f>AD12-N29</f>
        <v>0</v>
      </c>
      <c r="P29" s="45">
        <f>SUM(N29:O29)</f>
        <v>0</v>
      </c>
      <c r="Q29" s="45">
        <f>AE12</f>
        <v>0</v>
      </c>
    </row>
    <row r="30" spans="2:34" ht="15.5">
      <c r="B30" s="44" t="s">
        <v>70</v>
      </c>
      <c r="C30" s="44">
        <f>D13</f>
        <v>23</v>
      </c>
      <c r="D30" s="44">
        <f>E13+F13+G13</f>
        <v>1</v>
      </c>
      <c r="E30" s="44">
        <f t="shared" si="0"/>
        <v>0</v>
      </c>
      <c r="F30" s="45">
        <f t="shared" si="0"/>
        <v>16</v>
      </c>
      <c r="G30" s="45">
        <f t="shared" si="0"/>
        <v>0</v>
      </c>
      <c r="H30" s="45">
        <f t="shared" si="0"/>
        <v>0</v>
      </c>
      <c r="I30" s="45">
        <f>O13</f>
        <v>2</v>
      </c>
      <c r="J30" s="45">
        <f t="shared" si="1"/>
        <v>0</v>
      </c>
      <c r="K30" s="45">
        <f t="shared" si="1"/>
        <v>1</v>
      </c>
      <c r="L30" s="45">
        <f>SUM(H30:K30)</f>
        <v>3</v>
      </c>
      <c r="M30" s="45">
        <f t="shared" si="2"/>
        <v>2</v>
      </c>
      <c r="N30" s="45">
        <f t="shared" si="2"/>
        <v>0</v>
      </c>
      <c r="O30" s="45">
        <f>AD13-N30</f>
        <v>0</v>
      </c>
      <c r="P30" s="45">
        <f>SUM(N30:O30)</f>
        <v>0</v>
      </c>
      <c r="Q30" s="45">
        <f>AE13</f>
        <v>0</v>
      </c>
    </row>
    <row r="31" spans="2:34" ht="15.5">
      <c r="B31" s="44" t="s">
        <v>55</v>
      </c>
      <c r="C31" s="44">
        <f>D16</f>
        <v>31</v>
      </c>
      <c r="D31" s="44">
        <f>SUM(E16,F16,G16)</f>
        <v>1</v>
      </c>
      <c r="E31" s="44">
        <f>H16</f>
        <v>0</v>
      </c>
      <c r="F31" s="45">
        <f>I16</f>
        <v>15</v>
      </c>
      <c r="G31" s="45">
        <f>J16</f>
        <v>1</v>
      </c>
      <c r="H31" s="45">
        <f>K16</f>
        <v>0</v>
      </c>
      <c r="I31" s="45">
        <f>O16</f>
        <v>2</v>
      </c>
      <c r="J31" s="45">
        <f>W16</f>
        <v>1</v>
      </c>
      <c r="K31" s="45">
        <f>X16</f>
        <v>2</v>
      </c>
      <c r="L31" s="45">
        <f>SUM(H31:K31)</f>
        <v>5</v>
      </c>
      <c r="M31" s="45">
        <f>Y16</f>
        <v>6</v>
      </c>
      <c r="N31" s="45">
        <f>Z16</f>
        <v>0</v>
      </c>
      <c r="O31" s="45">
        <f>AD16-N31</f>
        <v>0</v>
      </c>
      <c r="P31" s="45">
        <f>SUM(N31:O31)</f>
        <v>0</v>
      </c>
      <c r="Q31" s="45">
        <f>AE16</f>
        <v>1</v>
      </c>
    </row>
    <row r="32" spans="2:34" ht="15.5">
      <c r="B32" s="46" t="s">
        <v>62</v>
      </c>
      <c r="C32" s="46">
        <f>SUM(C27:C31)</f>
        <v>130</v>
      </c>
      <c r="D32" s="46">
        <f t="shared" ref="D32:Q32" si="3">SUM(D27:D31)</f>
        <v>13</v>
      </c>
      <c r="E32" s="46">
        <f t="shared" si="3"/>
        <v>0</v>
      </c>
      <c r="F32" s="46">
        <f t="shared" si="3"/>
        <v>58</v>
      </c>
      <c r="G32" s="46">
        <f t="shared" si="3"/>
        <v>2</v>
      </c>
      <c r="H32" s="46">
        <f t="shared" si="3"/>
        <v>6</v>
      </c>
      <c r="I32" s="46">
        <f t="shared" si="3"/>
        <v>7</v>
      </c>
      <c r="J32" s="46">
        <f t="shared" si="3"/>
        <v>1</v>
      </c>
      <c r="K32" s="46">
        <f t="shared" si="3"/>
        <v>4</v>
      </c>
      <c r="L32" s="46">
        <f t="shared" si="3"/>
        <v>18</v>
      </c>
      <c r="M32" s="46">
        <f t="shared" si="3"/>
        <v>26</v>
      </c>
      <c r="N32" s="46">
        <f t="shared" si="3"/>
        <v>0</v>
      </c>
      <c r="O32" s="46">
        <f t="shared" si="3"/>
        <v>0</v>
      </c>
      <c r="P32" s="46">
        <f t="shared" si="3"/>
        <v>0</v>
      </c>
      <c r="Q32" s="46">
        <f t="shared" si="3"/>
        <v>2</v>
      </c>
    </row>
    <row r="33" spans="2:18" ht="15.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2:18" ht="15.5">
      <c r="B34" s="47" t="s">
        <v>71</v>
      </c>
      <c r="C34" s="122" t="s">
        <v>72</v>
      </c>
      <c r="D34" s="123"/>
    </row>
    <row r="35" spans="2:18" ht="15.5">
      <c r="B35" s="48"/>
      <c r="C35" s="124" t="s">
        <v>73</v>
      </c>
      <c r="D35" s="124"/>
    </row>
    <row r="36" spans="2:18">
      <c r="B36" s="49"/>
      <c r="C36" s="124" t="s">
        <v>74</v>
      </c>
      <c r="D36" s="124"/>
    </row>
    <row r="37" spans="2:18">
      <c r="B37" s="50"/>
      <c r="C37" s="124" t="s">
        <v>75</v>
      </c>
      <c r="D37" s="124"/>
    </row>
    <row r="38" spans="2:18">
      <c r="B38" s="51"/>
      <c r="C38" s="115" t="s">
        <v>76</v>
      </c>
      <c r="D38" s="116"/>
    </row>
    <row r="39" spans="2:18">
      <c r="C39" s="1"/>
      <c r="D39" s="1"/>
    </row>
    <row r="40" spans="2:18" ht="18.5">
      <c r="B40" s="105" t="str">
        <f ca="1">"PROVISIONING INDIBIZ TR3 JBN BY TELDA MTD "&amp;TEXT(TODAY(),"YYYY-MM-DD ")&amp;TEXT(NOW(),"HH:MM")&amp;" WIB"</f>
        <v>PROVISIONING INDIBIZ TR3 JBN BY TELDA MTD 2026-10-16 10:57 WIB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</row>
    <row r="41" spans="2:18" ht="15.5">
      <c r="B41" s="106" t="s">
        <v>77</v>
      </c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</row>
    <row r="43" spans="2:18" ht="15.65" customHeight="1">
      <c r="B43" s="113" t="s">
        <v>1</v>
      </c>
      <c r="C43" s="113" t="s">
        <v>78</v>
      </c>
      <c r="D43" s="114" t="s">
        <v>3</v>
      </c>
      <c r="E43" s="114" t="s">
        <v>67</v>
      </c>
      <c r="F43" s="121" t="s">
        <v>7</v>
      </c>
      <c r="G43" s="104" t="s">
        <v>8</v>
      </c>
      <c r="H43" s="104" t="s">
        <v>9</v>
      </c>
      <c r="I43" s="117" t="s">
        <v>10</v>
      </c>
      <c r="J43" s="118"/>
      <c r="K43" s="118"/>
      <c r="L43" s="119"/>
      <c r="M43" s="104" t="s">
        <v>68</v>
      </c>
      <c r="N43" s="120" t="s">
        <v>11</v>
      </c>
      <c r="O43" s="121" t="s">
        <v>12</v>
      </c>
      <c r="P43" s="121"/>
      <c r="Q43" s="121" t="s">
        <v>13</v>
      </c>
      <c r="R43" s="121" t="s">
        <v>14</v>
      </c>
    </row>
    <row r="44" spans="2:18" ht="14.5" customHeight="1">
      <c r="B44" s="113"/>
      <c r="C44" s="113"/>
      <c r="D44" s="114"/>
      <c r="E44" s="114"/>
      <c r="F44" s="121"/>
      <c r="G44" s="104"/>
      <c r="H44" s="104"/>
      <c r="I44" s="104" t="s">
        <v>2</v>
      </c>
      <c r="J44" s="104" t="s">
        <v>18</v>
      </c>
      <c r="K44" s="104" t="s">
        <v>20</v>
      </c>
      <c r="L44" s="104" t="s">
        <v>22</v>
      </c>
      <c r="M44" s="104"/>
      <c r="N44" s="120"/>
      <c r="O44" s="121"/>
      <c r="P44" s="121"/>
      <c r="Q44" s="121"/>
      <c r="R44" s="121"/>
    </row>
    <row r="45" spans="2:18" ht="14.5" customHeight="1">
      <c r="B45" s="113"/>
      <c r="C45" s="113"/>
      <c r="D45" s="114"/>
      <c r="E45" s="114"/>
      <c r="F45" s="121"/>
      <c r="G45" s="104"/>
      <c r="H45" s="104"/>
      <c r="I45" s="104"/>
      <c r="J45" s="104"/>
      <c r="K45" s="104"/>
      <c r="L45" s="104"/>
      <c r="M45" s="104"/>
      <c r="N45" s="120"/>
      <c r="O45" s="121"/>
      <c r="P45" s="121"/>
      <c r="Q45" s="121"/>
      <c r="R45" s="121"/>
    </row>
    <row r="46" spans="2:18" ht="46.5">
      <c r="B46" s="113"/>
      <c r="C46" s="113"/>
      <c r="D46" s="114"/>
      <c r="E46" s="114"/>
      <c r="F46" s="121"/>
      <c r="G46" s="104"/>
      <c r="H46" s="104"/>
      <c r="I46" s="104"/>
      <c r="J46" s="104"/>
      <c r="K46" s="104"/>
      <c r="L46" s="104"/>
      <c r="M46" s="104"/>
      <c r="N46" s="120"/>
      <c r="O46" s="43" t="s">
        <v>30</v>
      </c>
      <c r="P46" s="43" t="s">
        <v>69</v>
      </c>
      <c r="Q46" s="121"/>
      <c r="R46" s="121"/>
    </row>
    <row r="47" spans="2:18">
      <c r="B47" s="110" t="s">
        <v>34</v>
      </c>
      <c r="C47" s="52" t="s">
        <v>79</v>
      </c>
      <c r="D47" s="53">
        <f>'LOOKUP  telda'!E7</f>
        <v>12</v>
      </c>
      <c r="E47" s="53">
        <f>'LOOKUP  telda'!F7+'LOOKUP  telda'!G7+'LOOKUP  telda'!H7</f>
        <v>0</v>
      </c>
      <c r="F47" s="53">
        <f>'LOOKUP  telda'!I7</f>
        <v>0</v>
      </c>
      <c r="G47" s="53">
        <f>'LOOKUP  telda'!J7</f>
        <v>0</v>
      </c>
      <c r="H47" s="53">
        <f>'LOOKUP  telda'!K7</f>
        <v>0</v>
      </c>
      <c r="I47" s="53">
        <f>'LOOKUP  telda'!L7</f>
        <v>0</v>
      </c>
      <c r="J47" s="53">
        <f>'LOOKUP  telda'!P7</f>
        <v>0</v>
      </c>
      <c r="K47" s="53">
        <f>'LOOKUP  telda'!X7</f>
        <v>0</v>
      </c>
      <c r="L47" s="53">
        <f>'LOOKUP  telda'!Y7</f>
        <v>0</v>
      </c>
      <c r="M47" s="53">
        <f>SUM('DATA MTD'!I47:L47)</f>
        <v>0</v>
      </c>
      <c r="N47" s="53">
        <f>'LOOKUP  telda'!Z7</f>
        <v>9</v>
      </c>
      <c r="O47" s="53">
        <f>'LOOKUP  telda'!AA7</f>
        <v>0</v>
      </c>
      <c r="P47" s="53">
        <f>'LOOKUP  telda'!AE7-'LOOKUP  telda'!AA7</f>
        <v>0</v>
      </c>
      <c r="Q47" s="53">
        <f>SUM(O47:P47)</f>
        <v>0</v>
      </c>
      <c r="R47" s="53">
        <f>'LOOKUP  telda'!AF7</f>
        <v>3</v>
      </c>
    </row>
    <row r="48" spans="2:18">
      <c r="B48" s="111"/>
      <c r="C48" s="52" t="s">
        <v>80</v>
      </c>
      <c r="D48" s="53">
        <f>'LOOKUP  telda'!E8</f>
        <v>1</v>
      </c>
      <c r="E48" s="53">
        <f>'LOOKUP  telda'!F8+'LOOKUP  telda'!G8+'LOOKUP  telda'!H8</f>
        <v>0</v>
      </c>
      <c r="F48" s="53">
        <f>'LOOKUP  telda'!I8</f>
        <v>0</v>
      </c>
      <c r="G48" s="53">
        <f>'LOOKUP  telda'!J8</f>
        <v>0</v>
      </c>
      <c r="H48" s="53">
        <f>'LOOKUP  telda'!K8</f>
        <v>0</v>
      </c>
      <c r="I48" s="53">
        <f>'LOOKUP  telda'!L8</f>
        <v>0</v>
      </c>
      <c r="J48" s="53">
        <f>'LOOKUP  telda'!P8</f>
        <v>0</v>
      </c>
      <c r="K48" s="53">
        <f>'LOOKUP  telda'!X8</f>
        <v>0</v>
      </c>
      <c r="L48" s="53">
        <f>'LOOKUP  telda'!Y8</f>
        <v>0</v>
      </c>
      <c r="M48" s="53">
        <f>SUM('DATA MTD'!I48:L48)</f>
        <v>0</v>
      </c>
      <c r="N48" s="53">
        <f>'LOOKUP  telda'!Z8</f>
        <v>1</v>
      </c>
      <c r="O48" s="53">
        <f>'LOOKUP  telda'!AA8</f>
        <v>0</v>
      </c>
      <c r="P48" s="53">
        <f>'LOOKUP  telda'!AE8-'LOOKUP  telda'!AA8</f>
        <v>0</v>
      </c>
      <c r="Q48" s="53">
        <f t="shared" ref="Q48:Q96" si="4">SUM(O48:P48)</f>
        <v>0</v>
      </c>
      <c r="R48" s="53">
        <f>'LOOKUP  telda'!AF8</f>
        <v>0</v>
      </c>
    </row>
    <row r="49" spans="2:18">
      <c r="B49" s="111"/>
      <c r="C49" s="52" t="s">
        <v>81</v>
      </c>
      <c r="D49" s="53">
        <f>'LOOKUP  telda'!E9</f>
        <v>15</v>
      </c>
      <c r="E49" s="53">
        <f>'LOOKUP  telda'!F9+'LOOKUP  telda'!G9+'LOOKUP  telda'!H9</f>
        <v>0</v>
      </c>
      <c r="F49" s="53">
        <f>'LOOKUP  telda'!I9</f>
        <v>3</v>
      </c>
      <c r="G49" s="53">
        <f>'LOOKUP  telda'!J9</f>
        <v>1</v>
      </c>
      <c r="H49" s="53">
        <f>'LOOKUP  telda'!K9</f>
        <v>0</v>
      </c>
      <c r="I49" s="53">
        <f>'LOOKUP  telda'!L9</f>
        <v>0</v>
      </c>
      <c r="J49" s="53">
        <f>'LOOKUP  telda'!P9</f>
        <v>3</v>
      </c>
      <c r="K49" s="53">
        <f>'LOOKUP  telda'!X9</f>
        <v>1</v>
      </c>
      <c r="L49" s="53">
        <f>'LOOKUP  telda'!Y9</f>
        <v>0</v>
      </c>
      <c r="M49" s="53">
        <f>SUM('DATA MTD'!I49:L49)</f>
        <v>4</v>
      </c>
      <c r="N49" s="53">
        <f>'LOOKUP  telda'!Z9</f>
        <v>5</v>
      </c>
      <c r="O49" s="53">
        <f>'LOOKUP  telda'!AA9</f>
        <v>0</v>
      </c>
      <c r="P49" s="53">
        <f>'LOOKUP  telda'!AE9-'LOOKUP  telda'!AA9</f>
        <v>0</v>
      </c>
      <c r="Q49" s="53">
        <f t="shared" si="4"/>
        <v>0</v>
      </c>
      <c r="R49" s="53">
        <f>'LOOKUP  telda'!AF9</f>
        <v>2</v>
      </c>
    </row>
    <row r="50" spans="2:18">
      <c r="B50" s="111"/>
      <c r="C50" s="52" t="s">
        <v>82</v>
      </c>
      <c r="D50" s="53">
        <f>'LOOKUP  telda'!E10</f>
        <v>11</v>
      </c>
      <c r="E50" s="53">
        <f>'LOOKUP  telda'!F10+'LOOKUP  telda'!G10+'LOOKUP  telda'!H10</f>
        <v>0</v>
      </c>
      <c r="F50" s="53">
        <f>'LOOKUP  telda'!I10</f>
        <v>1</v>
      </c>
      <c r="G50" s="53">
        <f>'LOOKUP  telda'!J10</f>
        <v>2</v>
      </c>
      <c r="H50" s="53">
        <f>'LOOKUP  telda'!K10</f>
        <v>0</v>
      </c>
      <c r="I50" s="53">
        <f>'LOOKUP  telda'!L10</f>
        <v>0</v>
      </c>
      <c r="J50" s="53">
        <f>'LOOKUP  telda'!P10</f>
        <v>1</v>
      </c>
      <c r="K50" s="53">
        <f>'LOOKUP  telda'!X10</f>
        <v>0</v>
      </c>
      <c r="L50" s="53">
        <f>'LOOKUP  telda'!Y10</f>
        <v>0</v>
      </c>
      <c r="M50" s="53">
        <f>SUM('DATA MTD'!I50:L50)</f>
        <v>1</v>
      </c>
      <c r="N50" s="53">
        <f>'LOOKUP  telda'!Z10</f>
        <v>6</v>
      </c>
      <c r="O50" s="53">
        <f>'LOOKUP  telda'!AA10</f>
        <v>0</v>
      </c>
      <c r="P50" s="53">
        <f>'LOOKUP  telda'!AE10-'LOOKUP  telda'!AA10</f>
        <v>0</v>
      </c>
      <c r="Q50" s="53">
        <f t="shared" si="4"/>
        <v>0</v>
      </c>
      <c r="R50" s="53">
        <f>'LOOKUP  telda'!AF10</f>
        <v>1</v>
      </c>
    </row>
    <row r="51" spans="2:18">
      <c r="B51" s="111"/>
      <c r="C51" s="52" t="s">
        <v>83</v>
      </c>
      <c r="D51" s="53">
        <f>'LOOKUP  telda'!E11</f>
        <v>14</v>
      </c>
      <c r="E51" s="53">
        <f>'LOOKUP  telda'!F11+'LOOKUP  telda'!G11+'LOOKUP  telda'!H11</f>
        <v>0</v>
      </c>
      <c r="F51" s="53">
        <f>'LOOKUP  telda'!I11</f>
        <v>1</v>
      </c>
      <c r="G51" s="53">
        <f>'LOOKUP  telda'!J11</f>
        <v>1</v>
      </c>
      <c r="H51" s="53">
        <f>'LOOKUP  telda'!K11</f>
        <v>0</v>
      </c>
      <c r="I51" s="53">
        <f>'LOOKUP  telda'!L11</f>
        <v>0</v>
      </c>
      <c r="J51" s="53">
        <f>'LOOKUP  telda'!P11</f>
        <v>0</v>
      </c>
      <c r="K51" s="53">
        <f>'LOOKUP  telda'!X11</f>
        <v>0</v>
      </c>
      <c r="L51" s="53">
        <f>'LOOKUP  telda'!Y11</f>
        <v>1</v>
      </c>
      <c r="M51" s="53">
        <f>SUM('DATA MTD'!I51:L51)</f>
        <v>1</v>
      </c>
      <c r="N51" s="53">
        <f>'LOOKUP  telda'!Z11</f>
        <v>10</v>
      </c>
      <c r="O51" s="53">
        <f>'LOOKUP  telda'!AA11</f>
        <v>0</v>
      </c>
      <c r="P51" s="53">
        <f>'LOOKUP  telda'!AE11-'LOOKUP  telda'!AA11</f>
        <v>0</v>
      </c>
      <c r="Q51" s="53">
        <f t="shared" si="4"/>
        <v>0</v>
      </c>
      <c r="R51" s="53">
        <f>'LOOKUP  telda'!AF11</f>
        <v>1</v>
      </c>
    </row>
    <row r="52" spans="2:18">
      <c r="B52" s="111"/>
      <c r="C52" s="52" t="s">
        <v>84</v>
      </c>
      <c r="D52" s="53">
        <f>'LOOKUP  telda'!E12</f>
        <v>7</v>
      </c>
      <c r="E52" s="53">
        <f>'LOOKUP  telda'!F12+'LOOKUP  telda'!G12+'LOOKUP  telda'!H12</f>
        <v>0</v>
      </c>
      <c r="F52" s="53">
        <f>'LOOKUP  telda'!I12</f>
        <v>0</v>
      </c>
      <c r="G52" s="53">
        <f>'LOOKUP  telda'!J12</f>
        <v>0</v>
      </c>
      <c r="H52" s="53">
        <f>'LOOKUP  telda'!K12</f>
        <v>0</v>
      </c>
      <c r="I52" s="53">
        <f>'LOOKUP  telda'!L12</f>
        <v>0</v>
      </c>
      <c r="J52" s="53">
        <f>'LOOKUP  telda'!P12</f>
        <v>1</v>
      </c>
      <c r="K52" s="53">
        <f>'LOOKUP  telda'!X12</f>
        <v>0</v>
      </c>
      <c r="L52" s="53">
        <f>'LOOKUP  telda'!Y12</f>
        <v>0</v>
      </c>
      <c r="M52" s="53">
        <f>SUM('DATA MTD'!I52:L52)</f>
        <v>1</v>
      </c>
      <c r="N52" s="53">
        <f>'LOOKUP  telda'!Z12</f>
        <v>5</v>
      </c>
      <c r="O52" s="53">
        <f>'LOOKUP  telda'!AA12</f>
        <v>0</v>
      </c>
      <c r="P52" s="53">
        <f>'LOOKUP  telda'!AE12-'LOOKUP  telda'!AA12</f>
        <v>0</v>
      </c>
      <c r="Q52" s="53">
        <f t="shared" si="4"/>
        <v>0</v>
      </c>
      <c r="R52" s="53">
        <f>'LOOKUP  telda'!AF12</f>
        <v>1</v>
      </c>
    </row>
    <row r="53" spans="2:18">
      <c r="B53" s="111"/>
      <c r="C53" s="52" t="s">
        <v>85</v>
      </c>
      <c r="D53" s="53">
        <f>'LOOKUP  telda'!E13</f>
        <v>48</v>
      </c>
      <c r="E53" s="53">
        <f>'LOOKUP  telda'!F13+'LOOKUP  telda'!G13+'LOOKUP  telda'!H13</f>
        <v>1</v>
      </c>
      <c r="F53" s="53">
        <f>'LOOKUP  telda'!I13</f>
        <v>2</v>
      </c>
      <c r="G53" s="53">
        <f>'LOOKUP  telda'!J13</f>
        <v>1</v>
      </c>
      <c r="H53" s="53">
        <f>'LOOKUP  telda'!K13</f>
        <v>10</v>
      </c>
      <c r="I53" s="53">
        <f>'LOOKUP  telda'!L13</f>
        <v>0</v>
      </c>
      <c r="J53" s="53">
        <f>'LOOKUP  telda'!P13</f>
        <v>3</v>
      </c>
      <c r="K53" s="53">
        <f>'LOOKUP  telda'!X13</f>
        <v>2</v>
      </c>
      <c r="L53" s="53">
        <f>'LOOKUP  telda'!Y13</f>
        <v>0</v>
      </c>
      <c r="M53" s="53">
        <f>SUM('DATA MTD'!I53:L53)</f>
        <v>5</v>
      </c>
      <c r="N53" s="53">
        <f>'LOOKUP  telda'!Z13</f>
        <v>15</v>
      </c>
      <c r="O53" s="53">
        <f>'LOOKUP  telda'!AA13</f>
        <v>0</v>
      </c>
      <c r="P53" s="53">
        <f>'LOOKUP  telda'!AE13-'LOOKUP  telda'!AA13</f>
        <v>11</v>
      </c>
      <c r="Q53" s="53">
        <f t="shared" si="4"/>
        <v>11</v>
      </c>
      <c r="R53" s="53">
        <f>'LOOKUP  telda'!AF13</f>
        <v>3</v>
      </c>
    </row>
    <row r="54" spans="2:18">
      <c r="B54" s="112"/>
      <c r="C54" s="52" t="s">
        <v>86</v>
      </c>
      <c r="D54" s="53">
        <f>'LOOKUP  telda'!E14</f>
        <v>18</v>
      </c>
      <c r="E54" s="53">
        <f>'LOOKUP  telda'!F14+'LOOKUP  telda'!G14+'LOOKUP  telda'!H14</f>
        <v>0</v>
      </c>
      <c r="F54" s="53">
        <f>'LOOKUP  telda'!I14</f>
        <v>0</v>
      </c>
      <c r="G54" s="53">
        <f>'LOOKUP  telda'!J14</f>
        <v>0</v>
      </c>
      <c r="H54" s="53">
        <f>'LOOKUP  telda'!K14</f>
        <v>0</v>
      </c>
      <c r="I54" s="53">
        <f>'LOOKUP  telda'!L14</f>
        <v>0</v>
      </c>
      <c r="J54" s="53">
        <f>'LOOKUP  telda'!P14</f>
        <v>4</v>
      </c>
      <c r="K54" s="53">
        <f>'LOOKUP  telda'!X14</f>
        <v>1</v>
      </c>
      <c r="L54" s="53">
        <f>'LOOKUP  telda'!Y14</f>
        <v>0</v>
      </c>
      <c r="M54" s="53">
        <f>SUM('DATA MTD'!I54:L54)</f>
        <v>5</v>
      </c>
      <c r="N54" s="53">
        <f>'LOOKUP  telda'!Z14</f>
        <v>9</v>
      </c>
      <c r="O54" s="53">
        <f>'LOOKUP  telda'!AA14</f>
        <v>1</v>
      </c>
      <c r="P54" s="53">
        <f>'LOOKUP  telda'!AE14-'LOOKUP  telda'!AA14</f>
        <v>0</v>
      </c>
      <c r="Q54" s="53">
        <f t="shared" si="4"/>
        <v>1</v>
      </c>
      <c r="R54" s="53">
        <f>'LOOKUP  telda'!AF14</f>
        <v>3</v>
      </c>
    </row>
    <row r="55" spans="2:18">
      <c r="B55" s="110" t="s">
        <v>38</v>
      </c>
      <c r="C55" s="52" t="s">
        <v>87</v>
      </c>
      <c r="D55" s="53" t="e">
        <f>'LOOKUP  telda'!#REF!</f>
        <v>#REF!</v>
      </c>
      <c r="E55" s="53" t="e">
        <f>'LOOKUP  telda'!#REF!+'LOOKUP  telda'!#REF!+'LOOKUP  telda'!#REF!</f>
        <v>#REF!</v>
      </c>
      <c r="F55" s="53" t="e">
        <f>'LOOKUP  telda'!#REF!</f>
        <v>#REF!</v>
      </c>
      <c r="G55" s="53" t="e">
        <f>'LOOKUP  telda'!#REF!</f>
        <v>#REF!</v>
      </c>
      <c r="H55" s="53" t="e">
        <f>'LOOKUP  telda'!#REF!</f>
        <v>#REF!</v>
      </c>
      <c r="I55" s="53" t="e">
        <f>'LOOKUP  telda'!#REF!</f>
        <v>#REF!</v>
      </c>
      <c r="J55" s="53" t="e">
        <f>'LOOKUP  telda'!#REF!</f>
        <v>#REF!</v>
      </c>
      <c r="K55" s="53" t="e">
        <f>'LOOKUP  telda'!#REF!</f>
        <v>#REF!</v>
      </c>
      <c r="L55" s="53" t="e">
        <f>'LOOKUP  telda'!#REF!</f>
        <v>#REF!</v>
      </c>
      <c r="M55" s="53" t="e">
        <f>SUM('DATA MTD'!I55:L55)</f>
        <v>#REF!</v>
      </c>
      <c r="N55" s="53" t="e">
        <f>'LOOKUP  telda'!#REF!</f>
        <v>#REF!</v>
      </c>
      <c r="O55" s="53" t="e">
        <f>'LOOKUP  telda'!#REF!</f>
        <v>#REF!</v>
      </c>
      <c r="P55" s="53" t="e">
        <f>'LOOKUP  telda'!#REF!-'LOOKUP  telda'!#REF!</f>
        <v>#REF!</v>
      </c>
      <c r="Q55" s="53" t="e">
        <f t="shared" si="4"/>
        <v>#REF!</v>
      </c>
      <c r="R55" s="53" t="e">
        <f>'LOOKUP  telda'!#REF!</f>
        <v>#REF!</v>
      </c>
    </row>
    <row r="56" spans="2:18">
      <c r="B56" s="111"/>
      <c r="C56" s="52" t="s">
        <v>88</v>
      </c>
      <c r="D56" s="53">
        <f>'LOOKUP  telda'!E15</f>
        <v>31</v>
      </c>
      <c r="E56" s="53">
        <f>'LOOKUP  telda'!F15+'LOOKUP  telda'!G15+'LOOKUP  telda'!H15</f>
        <v>3</v>
      </c>
      <c r="F56" s="53">
        <f>'LOOKUP  telda'!I15</f>
        <v>0</v>
      </c>
      <c r="G56" s="53">
        <f>'LOOKUP  telda'!J15</f>
        <v>8</v>
      </c>
      <c r="H56" s="53">
        <f>'LOOKUP  telda'!K15</f>
        <v>0</v>
      </c>
      <c r="I56" s="53">
        <f>'LOOKUP  telda'!L15</f>
        <v>0</v>
      </c>
      <c r="J56" s="53">
        <f>'LOOKUP  telda'!P15</f>
        <v>0</v>
      </c>
      <c r="K56" s="53">
        <f>'LOOKUP  telda'!X15</f>
        <v>0</v>
      </c>
      <c r="L56" s="53">
        <f>'LOOKUP  telda'!Y15</f>
        <v>0</v>
      </c>
      <c r="M56" s="53">
        <f>SUM('DATA MTD'!I56:L56)</f>
        <v>0</v>
      </c>
      <c r="N56" s="53">
        <f>'LOOKUP  telda'!Z15</f>
        <v>16</v>
      </c>
      <c r="O56" s="53">
        <f>'LOOKUP  telda'!AA15</f>
        <v>0</v>
      </c>
      <c r="P56" s="53">
        <f>'LOOKUP  telda'!AE15-'LOOKUP  telda'!AA15</f>
        <v>3</v>
      </c>
      <c r="Q56" s="53">
        <f t="shared" si="4"/>
        <v>3</v>
      </c>
      <c r="R56" s="53">
        <f>'LOOKUP  telda'!AF15</f>
        <v>1</v>
      </c>
    </row>
    <row r="57" spans="2:18">
      <c r="B57" s="111"/>
      <c r="C57" s="52" t="s">
        <v>89</v>
      </c>
      <c r="D57" s="53">
        <f>'LOOKUP  telda'!E16</f>
        <v>12</v>
      </c>
      <c r="E57" s="53">
        <f>'LOOKUP  telda'!F16+'LOOKUP  telda'!G16+'LOOKUP  telda'!H16</f>
        <v>0</v>
      </c>
      <c r="F57" s="53">
        <f>'LOOKUP  telda'!I16</f>
        <v>0</v>
      </c>
      <c r="G57" s="53">
        <f>'LOOKUP  telda'!J16</f>
        <v>0</v>
      </c>
      <c r="H57" s="53">
        <f>'LOOKUP  telda'!K16</f>
        <v>0</v>
      </c>
      <c r="I57" s="53">
        <f>'LOOKUP  telda'!L16</f>
        <v>0</v>
      </c>
      <c r="J57" s="53">
        <f>'LOOKUP  telda'!P16</f>
        <v>0</v>
      </c>
      <c r="K57" s="53">
        <f>'LOOKUP  telda'!X16</f>
        <v>0</v>
      </c>
      <c r="L57" s="53">
        <f>'LOOKUP  telda'!Y16</f>
        <v>0</v>
      </c>
      <c r="M57" s="53">
        <f>SUM('DATA MTD'!I57:L57)</f>
        <v>0</v>
      </c>
      <c r="N57" s="53">
        <f>'LOOKUP  telda'!Z16</f>
        <v>12</v>
      </c>
      <c r="O57" s="53">
        <f>'LOOKUP  telda'!AA16</f>
        <v>0</v>
      </c>
      <c r="P57" s="53">
        <f>'LOOKUP  telda'!AE16-'LOOKUP  telda'!AA16</f>
        <v>0</v>
      </c>
      <c r="Q57" s="53">
        <f t="shared" si="4"/>
        <v>0</v>
      </c>
      <c r="R57" s="53">
        <f>'LOOKUP  telda'!AF16</f>
        <v>0</v>
      </c>
    </row>
    <row r="58" spans="2:18">
      <c r="B58" s="111"/>
      <c r="C58" s="52" t="s">
        <v>90</v>
      </c>
      <c r="D58" s="53">
        <f>'LOOKUP  telda'!E17</f>
        <v>21</v>
      </c>
      <c r="E58" s="53">
        <f>'LOOKUP  telda'!F17+'LOOKUP  telda'!G17+'LOOKUP  telda'!H17</f>
        <v>0</v>
      </c>
      <c r="F58" s="53">
        <f>'LOOKUP  telda'!I17</f>
        <v>1</v>
      </c>
      <c r="G58" s="53">
        <f>'LOOKUP  telda'!J17</f>
        <v>0</v>
      </c>
      <c r="H58" s="53">
        <f>'LOOKUP  telda'!K17</f>
        <v>0</v>
      </c>
      <c r="I58" s="53">
        <f>'LOOKUP  telda'!L17</f>
        <v>0</v>
      </c>
      <c r="J58" s="53">
        <f>'LOOKUP  telda'!P17</f>
        <v>0</v>
      </c>
      <c r="K58" s="53">
        <f>'LOOKUP  telda'!X17</f>
        <v>0</v>
      </c>
      <c r="L58" s="53">
        <f>'LOOKUP  telda'!Y17</f>
        <v>1</v>
      </c>
      <c r="M58" s="53">
        <f>SUM('DATA MTD'!I58:L58)</f>
        <v>1</v>
      </c>
      <c r="N58" s="53">
        <f>'LOOKUP  telda'!Z17</f>
        <v>16</v>
      </c>
      <c r="O58" s="53">
        <f>'LOOKUP  telda'!AA17</f>
        <v>0</v>
      </c>
      <c r="P58" s="53">
        <f>'LOOKUP  telda'!AE17-'LOOKUP  telda'!AA17</f>
        <v>0</v>
      </c>
      <c r="Q58" s="53">
        <f t="shared" si="4"/>
        <v>0</v>
      </c>
      <c r="R58" s="53">
        <f>'LOOKUP  telda'!AF17</f>
        <v>3</v>
      </c>
    </row>
    <row r="59" spans="2:18">
      <c r="B59" s="111"/>
      <c r="C59" s="52" t="s">
        <v>91</v>
      </c>
      <c r="D59" s="53">
        <f>'LOOKUP  telda'!E18</f>
        <v>33</v>
      </c>
      <c r="E59" s="53">
        <f>'LOOKUP  telda'!F18+'LOOKUP  telda'!G18+'LOOKUP  telda'!H18</f>
        <v>1</v>
      </c>
      <c r="F59" s="53">
        <f>'LOOKUP  telda'!I18</f>
        <v>0</v>
      </c>
      <c r="G59" s="53">
        <f>'LOOKUP  telda'!J18</f>
        <v>0</v>
      </c>
      <c r="H59" s="53">
        <f>'LOOKUP  telda'!K18</f>
        <v>0</v>
      </c>
      <c r="I59" s="53">
        <f>'LOOKUP  telda'!L18</f>
        <v>0</v>
      </c>
      <c r="J59" s="53">
        <f>'LOOKUP  telda'!P18</f>
        <v>0</v>
      </c>
      <c r="K59" s="53">
        <f>'LOOKUP  telda'!X18</f>
        <v>0</v>
      </c>
      <c r="L59" s="53">
        <f>'LOOKUP  telda'!Y18</f>
        <v>1</v>
      </c>
      <c r="M59" s="53">
        <f>SUM('DATA MTD'!I59:L59)</f>
        <v>1</v>
      </c>
      <c r="N59" s="53">
        <f>'LOOKUP  telda'!Z18</f>
        <v>30</v>
      </c>
      <c r="O59" s="53">
        <f>'LOOKUP  telda'!AA18</f>
        <v>0</v>
      </c>
      <c r="P59" s="53">
        <f>'LOOKUP  telda'!AE18-'LOOKUP  telda'!AA18</f>
        <v>1</v>
      </c>
      <c r="Q59" s="53">
        <f t="shared" si="4"/>
        <v>1</v>
      </c>
      <c r="R59" s="53">
        <f>'LOOKUP  telda'!AF18</f>
        <v>0</v>
      </c>
    </row>
    <row r="60" spans="2:18">
      <c r="B60" s="111"/>
      <c r="C60" s="52" t="s">
        <v>92</v>
      </c>
      <c r="D60" s="53">
        <f>'LOOKUP  telda'!E19</f>
        <v>34</v>
      </c>
      <c r="E60" s="53">
        <f>'LOOKUP  telda'!F19+'LOOKUP  telda'!G19+'LOOKUP  telda'!H19</f>
        <v>0</v>
      </c>
      <c r="F60" s="53">
        <f>'LOOKUP  telda'!I19</f>
        <v>0</v>
      </c>
      <c r="G60" s="53">
        <f>'LOOKUP  telda'!J19</f>
        <v>0</v>
      </c>
      <c r="H60" s="53">
        <f>'LOOKUP  telda'!K19</f>
        <v>0</v>
      </c>
      <c r="I60" s="53">
        <f>'LOOKUP  telda'!L19</f>
        <v>0</v>
      </c>
      <c r="J60" s="53">
        <f>'LOOKUP  telda'!P19</f>
        <v>0</v>
      </c>
      <c r="K60" s="53">
        <f>'LOOKUP  telda'!X19</f>
        <v>0</v>
      </c>
      <c r="L60" s="53">
        <f>'LOOKUP  telda'!Y19</f>
        <v>0</v>
      </c>
      <c r="M60" s="53">
        <f>SUM('DATA MTD'!I60:L60)</f>
        <v>0</v>
      </c>
      <c r="N60" s="53">
        <f>'LOOKUP  telda'!Z19</f>
        <v>31</v>
      </c>
      <c r="O60" s="53">
        <f>'LOOKUP  telda'!AA19</f>
        <v>0</v>
      </c>
      <c r="P60" s="53">
        <f>'LOOKUP  telda'!AE19-'LOOKUP  telda'!AA19</f>
        <v>0</v>
      </c>
      <c r="Q60" s="53">
        <f t="shared" si="4"/>
        <v>0</v>
      </c>
      <c r="R60" s="53">
        <f>'LOOKUP  telda'!AF19</f>
        <v>3</v>
      </c>
    </row>
    <row r="61" spans="2:18">
      <c r="B61" s="111"/>
      <c r="C61" s="52" t="s">
        <v>93</v>
      </c>
      <c r="D61" s="53">
        <f>'LOOKUP  telda'!E20</f>
        <v>8</v>
      </c>
      <c r="E61" s="53">
        <f>'LOOKUP  telda'!F20+'LOOKUP  telda'!G20+'LOOKUP  telda'!H20</f>
        <v>0</v>
      </c>
      <c r="F61" s="53">
        <f>'LOOKUP  telda'!I20</f>
        <v>0</v>
      </c>
      <c r="G61" s="53">
        <f>'LOOKUP  telda'!J20</f>
        <v>0</v>
      </c>
      <c r="H61" s="53">
        <f>'LOOKUP  telda'!K20</f>
        <v>0</v>
      </c>
      <c r="I61" s="53">
        <f>'LOOKUP  telda'!L20</f>
        <v>0</v>
      </c>
      <c r="J61" s="53">
        <f>'LOOKUP  telda'!P20</f>
        <v>0</v>
      </c>
      <c r="K61" s="53">
        <f>'LOOKUP  telda'!X20</f>
        <v>0</v>
      </c>
      <c r="L61" s="53">
        <f>'LOOKUP  telda'!Y20</f>
        <v>0</v>
      </c>
      <c r="M61" s="53">
        <f>SUM('DATA MTD'!I61:L61)</f>
        <v>0</v>
      </c>
      <c r="N61" s="53">
        <f>'LOOKUP  telda'!Z20</f>
        <v>7</v>
      </c>
      <c r="O61" s="53">
        <f>'LOOKUP  telda'!AA20</f>
        <v>0</v>
      </c>
      <c r="P61" s="53">
        <f>'LOOKUP  telda'!AE20-'LOOKUP  telda'!AA20</f>
        <v>0</v>
      </c>
      <c r="Q61" s="53">
        <f t="shared" si="4"/>
        <v>0</v>
      </c>
      <c r="R61" s="53">
        <f>'LOOKUP  telda'!AF20</f>
        <v>0</v>
      </c>
    </row>
    <row r="62" spans="2:18">
      <c r="B62" s="111"/>
      <c r="C62" s="52" t="s">
        <v>94</v>
      </c>
      <c r="D62" s="53">
        <f>'LOOKUP  telda'!E21</f>
        <v>20</v>
      </c>
      <c r="E62" s="53">
        <f>'LOOKUP  telda'!F21+'LOOKUP  telda'!G21+'LOOKUP  telda'!H21</f>
        <v>0</v>
      </c>
      <c r="F62" s="53">
        <f>'LOOKUP  telda'!I21</f>
        <v>0</v>
      </c>
      <c r="G62" s="53">
        <f>'LOOKUP  telda'!J21</f>
        <v>1</v>
      </c>
      <c r="H62" s="53">
        <f>'LOOKUP  telda'!K21</f>
        <v>5</v>
      </c>
      <c r="I62" s="53">
        <f>'LOOKUP  telda'!L21</f>
        <v>0</v>
      </c>
      <c r="J62" s="53">
        <f>'LOOKUP  telda'!P21</f>
        <v>1</v>
      </c>
      <c r="K62" s="53">
        <f>'LOOKUP  telda'!X21</f>
        <v>0</v>
      </c>
      <c r="L62" s="53">
        <f>'LOOKUP  telda'!Y21</f>
        <v>1</v>
      </c>
      <c r="M62" s="53">
        <f>SUM('DATA MTD'!I62:L62)</f>
        <v>2</v>
      </c>
      <c r="N62" s="53">
        <f>'LOOKUP  telda'!Z21</f>
        <v>9</v>
      </c>
      <c r="O62" s="53">
        <f>'LOOKUP  telda'!AA21</f>
        <v>0</v>
      </c>
      <c r="P62" s="53">
        <f>'LOOKUP  telda'!AE21-'LOOKUP  telda'!AA21</f>
        <v>1</v>
      </c>
      <c r="Q62" s="53">
        <f t="shared" si="4"/>
        <v>1</v>
      </c>
      <c r="R62" s="53">
        <f>'LOOKUP  telda'!AF21</f>
        <v>2</v>
      </c>
    </row>
    <row r="63" spans="2:18">
      <c r="B63" s="111"/>
      <c r="C63" s="52" t="s">
        <v>95</v>
      </c>
      <c r="D63" s="53">
        <f>'LOOKUP  telda'!E22</f>
        <v>8</v>
      </c>
      <c r="E63" s="53">
        <f>'LOOKUP  telda'!F22+'LOOKUP  telda'!G22+'LOOKUP  telda'!H22</f>
        <v>0</v>
      </c>
      <c r="F63" s="53">
        <f>'LOOKUP  telda'!I22</f>
        <v>0</v>
      </c>
      <c r="G63" s="53">
        <f>'LOOKUP  telda'!J22</f>
        <v>1</v>
      </c>
      <c r="H63" s="53">
        <f>'LOOKUP  telda'!K22</f>
        <v>0</v>
      </c>
      <c r="I63" s="53">
        <f>'LOOKUP  telda'!L22</f>
        <v>0</v>
      </c>
      <c r="J63" s="53">
        <f>'LOOKUP  telda'!P22</f>
        <v>0</v>
      </c>
      <c r="K63" s="53">
        <f>'LOOKUP  telda'!X22</f>
        <v>1</v>
      </c>
      <c r="L63" s="53">
        <f>'LOOKUP  telda'!Y22</f>
        <v>0</v>
      </c>
      <c r="M63" s="53">
        <f>SUM('DATA MTD'!I63:L63)</f>
        <v>1</v>
      </c>
      <c r="N63" s="53">
        <f>'LOOKUP  telda'!Z22</f>
        <v>6</v>
      </c>
      <c r="O63" s="53">
        <f>'LOOKUP  telda'!AA22</f>
        <v>0</v>
      </c>
      <c r="P63" s="53">
        <f>'LOOKUP  telda'!AE22-'LOOKUP  telda'!AA22</f>
        <v>0</v>
      </c>
      <c r="Q63" s="53">
        <f t="shared" si="4"/>
        <v>0</v>
      </c>
      <c r="R63" s="53">
        <f>'LOOKUP  telda'!AF22</f>
        <v>0</v>
      </c>
    </row>
    <row r="64" spans="2:18">
      <c r="B64" s="111"/>
      <c r="C64" s="52" t="s">
        <v>96</v>
      </c>
      <c r="D64" s="53">
        <f>'LOOKUP  telda'!E23</f>
        <v>21</v>
      </c>
      <c r="E64" s="53">
        <f>'LOOKUP  telda'!F23+'LOOKUP  telda'!G23+'LOOKUP  telda'!H23</f>
        <v>0</v>
      </c>
      <c r="F64" s="53">
        <f>'LOOKUP  telda'!I23</f>
        <v>0</v>
      </c>
      <c r="G64" s="53">
        <f>'LOOKUP  telda'!J23</f>
        <v>2</v>
      </c>
      <c r="H64" s="53">
        <f>'LOOKUP  telda'!K23</f>
        <v>1</v>
      </c>
      <c r="I64" s="53">
        <f>'LOOKUP  telda'!L23</f>
        <v>0</v>
      </c>
      <c r="J64" s="53">
        <f>'LOOKUP  telda'!P23</f>
        <v>0</v>
      </c>
      <c r="K64" s="53">
        <f>'LOOKUP  telda'!X23</f>
        <v>0</v>
      </c>
      <c r="L64" s="53">
        <f>'LOOKUP  telda'!Y23</f>
        <v>0</v>
      </c>
      <c r="M64" s="53">
        <f>SUM('DATA MTD'!I64:L64)</f>
        <v>0</v>
      </c>
      <c r="N64" s="53">
        <f>'LOOKUP  telda'!Z23</f>
        <v>15</v>
      </c>
      <c r="O64" s="53">
        <f>'LOOKUP  telda'!AA23</f>
        <v>0</v>
      </c>
      <c r="P64" s="53">
        <f>'LOOKUP  telda'!AE23-'LOOKUP  telda'!AA23</f>
        <v>1</v>
      </c>
      <c r="Q64" s="53">
        <f t="shared" si="4"/>
        <v>1</v>
      </c>
      <c r="R64" s="53">
        <f>'LOOKUP  telda'!AF23</f>
        <v>2</v>
      </c>
    </row>
    <row r="65" spans="2:18">
      <c r="B65" s="111"/>
      <c r="C65" s="52" t="s">
        <v>97</v>
      </c>
      <c r="D65" s="53">
        <f>'LOOKUP  telda'!E24</f>
        <v>8</v>
      </c>
      <c r="E65" s="53">
        <f>'LOOKUP  telda'!F24+'LOOKUP  telda'!G24+'LOOKUP  telda'!H24</f>
        <v>0</v>
      </c>
      <c r="F65" s="53">
        <f>'LOOKUP  telda'!I24</f>
        <v>0</v>
      </c>
      <c r="G65" s="53">
        <f>'LOOKUP  telda'!J24</f>
        <v>0</v>
      </c>
      <c r="H65" s="53">
        <f>'LOOKUP  telda'!K24</f>
        <v>0</v>
      </c>
      <c r="I65" s="53">
        <f>'LOOKUP  telda'!L24</f>
        <v>0</v>
      </c>
      <c r="J65" s="53">
        <f>'LOOKUP  telda'!P24</f>
        <v>0</v>
      </c>
      <c r="K65" s="53">
        <f>'LOOKUP  telda'!X24</f>
        <v>0</v>
      </c>
      <c r="L65" s="53">
        <f>'LOOKUP  telda'!Y24</f>
        <v>0</v>
      </c>
      <c r="M65" s="53">
        <f>SUM('DATA MTD'!I65:L65)</f>
        <v>0</v>
      </c>
      <c r="N65" s="53">
        <f>'LOOKUP  telda'!Z24</f>
        <v>6</v>
      </c>
      <c r="O65" s="53">
        <f>'LOOKUP  telda'!AA24</f>
        <v>2</v>
      </c>
      <c r="P65" s="53">
        <f>'LOOKUP  telda'!AE24-'LOOKUP  telda'!AA24</f>
        <v>0</v>
      </c>
      <c r="Q65" s="53">
        <f t="shared" si="4"/>
        <v>2</v>
      </c>
      <c r="R65" s="53">
        <f>'LOOKUP  telda'!AF24</f>
        <v>0</v>
      </c>
    </row>
    <row r="66" spans="2:18">
      <c r="B66" s="112"/>
      <c r="C66" s="52" t="s">
        <v>98</v>
      </c>
      <c r="D66" s="53">
        <f>'LOOKUP  telda'!E25</f>
        <v>22</v>
      </c>
      <c r="E66" s="53">
        <f>'LOOKUP  telda'!F25+'LOOKUP  telda'!G25+'LOOKUP  telda'!H25</f>
        <v>1</v>
      </c>
      <c r="F66" s="53">
        <f>'LOOKUP  telda'!I25</f>
        <v>2</v>
      </c>
      <c r="G66" s="53">
        <f>'LOOKUP  telda'!J25</f>
        <v>0</v>
      </c>
      <c r="H66" s="53">
        <f>'LOOKUP  telda'!K25</f>
        <v>2</v>
      </c>
      <c r="I66" s="53">
        <f>'LOOKUP  telda'!L25</f>
        <v>0</v>
      </c>
      <c r="J66" s="53">
        <f>'LOOKUP  telda'!P25</f>
        <v>0</v>
      </c>
      <c r="K66" s="53">
        <f>'LOOKUP  telda'!X25</f>
        <v>0</v>
      </c>
      <c r="L66" s="53">
        <f>'LOOKUP  telda'!Y25</f>
        <v>0</v>
      </c>
      <c r="M66" s="53">
        <f>SUM('DATA MTD'!I66:L66)</f>
        <v>0</v>
      </c>
      <c r="N66" s="53">
        <f>'LOOKUP  telda'!Z25</f>
        <v>13</v>
      </c>
      <c r="O66" s="53">
        <f>'LOOKUP  telda'!AA25</f>
        <v>1</v>
      </c>
      <c r="P66" s="53">
        <f>'LOOKUP  telda'!AE25-'LOOKUP  telda'!AA25</f>
        <v>1</v>
      </c>
      <c r="Q66" s="53">
        <f t="shared" si="4"/>
        <v>2</v>
      </c>
      <c r="R66" s="53">
        <f>'LOOKUP  telda'!AF25</f>
        <v>2</v>
      </c>
    </row>
    <row r="67" spans="2:18">
      <c r="B67" s="110" t="s">
        <v>42</v>
      </c>
      <c r="C67" s="52" t="s">
        <v>99</v>
      </c>
      <c r="D67" s="53">
        <f>'LOOKUP  telda'!E26</f>
        <v>13</v>
      </c>
      <c r="E67" s="53">
        <f>'LOOKUP  telda'!F26+'LOOKUP  telda'!G26+'LOOKUP  telda'!H26</f>
        <v>0</v>
      </c>
      <c r="F67" s="53">
        <f>'LOOKUP  telda'!I26</f>
        <v>2</v>
      </c>
      <c r="G67" s="53">
        <f>'LOOKUP  telda'!J26</f>
        <v>2</v>
      </c>
      <c r="H67" s="53">
        <f>'LOOKUP  telda'!K26</f>
        <v>0</v>
      </c>
      <c r="I67" s="53">
        <f>'LOOKUP  telda'!L26</f>
        <v>0</v>
      </c>
      <c r="J67" s="53">
        <f>'LOOKUP  telda'!P26</f>
        <v>0</v>
      </c>
      <c r="K67" s="53">
        <f>'LOOKUP  telda'!X26</f>
        <v>0</v>
      </c>
      <c r="L67" s="53">
        <f>'LOOKUP  telda'!Y26</f>
        <v>0</v>
      </c>
      <c r="M67" s="53">
        <f>SUM('DATA MTD'!I67:L67)</f>
        <v>0</v>
      </c>
      <c r="N67" s="53">
        <f>'LOOKUP  telda'!Z26</f>
        <v>8</v>
      </c>
      <c r="O67" s="53">
        <f>'LOOKUP  telda'!AA26</f>
        <v>0</v>
      </c>
      <c r="P67" s="53">
        <f>'LOOKUP  telda'!AE26-'LOOKUP  telda'!AA26</f>
        <v>1</v>
      </c>
      <c r="Q67" s="53">
        <f t="shared" si="4"/>
        <v>1</v>
      </c>
      <c r="R67" s="53">
        <f>'LOOKUP  telda'!AF26</f>
        <v>0</v>
      </c>
    </row>
    <row r="68" spans="2:18">
      <c r="B68" s="111"/>
      <c r="C68" s="52" t="s">
        <v>100</v>
      </c>
      <c r="D68" s="53">
        <f>'LOOKUP  telda'!E27</f>
        <v>18</v>
      </c>
      <c r="E68" s="53">
        <f>'LOOKUP  telda'!F27+'LOOKUP  telda'!G27+'LOOKUP  telda'!H27</f>
        <v>0</v>
      </c>
      <c r="F68" s="53">
        <f>'LOOKUP  telda'!I27</f>
        <v>0</v>
      </c>
      <c r="G68" s="53">
        <f>'LOOKUP  telda'!J27</f>
        <v>2</v>
      </c>
      <c r="H68" s="53">
        <f>'LOOKUP  telda'!K27</f>
        <v>0</v>
      </c>
      <c r="I68" s="53">
        <f>'LOOKUP  telda'!L27</f>
        <v>0</v>
      </c>
      <c r="J68" s="53">
        <f>'LOOKUP  telda'!P27</f>
        <v>0</v>
      </c>
      <c r="K68" s="53">
        <f>'LOOKUP  telda'!X27</f>
        <v>0</v>
      </c>
      <c r="L68" s="53">
        <f>'LOOKUP  telda'!Y27</f>
        <v>0</v>
      </c>
      <c r="M68" s="53">
        <f>SUM('DATA MTD'!I68:L68)</f>
        <v>0</v>
      </c>
      <c r="N68" s="53">
        <f>'LOOKUP  telda'!Z27</f>
        <v>13</v>
      </c>
      <c r="O68" s="53">
        <f>'LOOKUP  telda'!AA27</f>
        <v>1</v>
      </c>
      <c r="P68" s="53">
        <f>'LOOKUP  telda'!AE27-'LOOKUP  telda'!AA27</f>
        <v>2</v>
      </c>
      <c r="Q68" s="53">
        <f t="shared" si="4"/>
        <v>3</v>
      </c>
      <c r="R68" s="53">
        <f>'LOOKUP  telda'!AF27</f>
        <v>0</v>
      </c>
    </row>
    <row r="69" spans="2:18" ht="29">
      <c r="B69" s="111"/>
      <c r="C69" s="52" t="s">
        <v>101</v>
      </c>
      <c r="D69" s="53">
        <f>'LOOKUP  telda'!E28</f>
        <v>12</v>
      </c>
      <c r="E69" s="53">
        <f>'LOOKUP  telda'!F28+'LOOKUP  telda'!G28+'LOOKUP  telda'!H28</f>
        <v>0</v>
      </c>
      <c r="F69" s="53">
        <f>'LOOKUP  telda'!I28</f>
        <v>0</v>
      </c>
      <c r="G69" s="53">
        <f>'LOOKUP  telda'!J28</f>
        <v>0</v>
      </c>
      <c r="H69" s="53">
        <f>'LOOKUP  telda'!K28</f>
        <v>0</v>
      </c>
      <c r="I69" s="53">
        <f>'LOOKUP  telda'!L28</f>
        <v>0</v>
      </c>
      <c r="J69" s="53">
        <f>'LOOKUP  telda'!P28</f>
        <v>0</v>
      </c>
      <c r="K69" s="53">
        <f>'LOOKUP  telda'!X28</f>
        <v>0</v>
      </c>
      <c r="L69" s="53">
        <f>'LOOKUP  telda'!Y28</f>
        <v>0</v>
      </c>
      <c r="M69" s="53">
        <f>SUM('DATA MTD'!I69:L69)</f>
        <v>0</v>
      </c>
      <c r="N69" s="53">
        <f>'LOOKUP  telda'!Z28</f>
        <v>11</v>
      </c>
      <c r="O69" s="53">
        <f>'LOOKUP  telda'!AA28</f>
        <v>0</v>
      </c>
      <c r="P69" s="53">
        <f>'LOOKUP  telda'!AE28-'LOOKUP  telda'!AA28</f>
        <v>1</v>
      </c>
      <c r="Q69" s="53">
        <f t="shared" si="4"/>
        <v>1</v>
      </c>
      <c r="R69" s="53">
        <f>'LOOKUP  telda'!AF28</f>
        <v>0</v>
      </c>
    </row>
    <row r="70" spans="2:18">
      <c r="B70" s="111"/>
      <c r="C70" s="52" t="s">
        <v>102</v>
      </c>
      <c r="D70" s="53">
        <f>'LOOKUP  telda'!E29</f>
        <v>32</v>
      </c>
      <c r="E70" s="53">
        <f>'LOOKUP  telda'!F29+'LOOKUP  telda'!G29+'LOOKUP  telda'!H29</f>
        <v>0</v>
      </c>
      <c r="F70" s="53">
        <f>'LOOKUP  telda'!I29</f>
        <v>0</v>
      </c>
      <c r="G70" s="53">
        <f>'LOOKUP  telda'!J29</f>
        <v>0</v>
      </c>
      <c r="H70" s="53">
        <f>'LOOKUP  telda'!K29</f>
        <v>1</v>
      </c>
      <c r="I70" s="53">
        <f>'LOOKUP  telda'!L29</f>
        <v>0</v>
      </c>
      <c r="J70" s="53">
        <f>'LOOKUP  telda'!P29</f>
        <v>0</v>
      </c>
      <c r="K70" s="53">
        <f>'LOOKUP  telda'!X29</f>
        <v>0</v>
      </c>
      <c r="L70" s="53">
        <f>'LOOKUP  telda'!Y29</f>
        <v>1</v>
      </c>
      <c r="M70" s="53">
        <f>SUM('DATA MTD'!I70:L70)</f>
        <v>1</v>
      </c>
      <c r="N70" s="53">
        <f>'LOOKUP  telda'!Z29</f>
        <v>24</v>
      </c>
      <c r="O70" s="53">
        <f>'LOOKUP  telda'!AA29</f>
        <v>1</v>
      </c>
      <c r="P70" s="53">
        <f>'LOOKUP  telda'!AE29-'LOOKUP  telda'!AA29</f>
        <v>2</v>
      </c>
      <c r="Q70" s="53">
        <f t="shared" si="4"/>
        <v>3</v>
      </c>
      <c r="R70" s="53">
        <f>'LOOKUP  telda'!AF29</f>
        <v>3</v>
      </c>
    </row>
    <row r="71" spans="2:18">
      <c r="B71" s="111"/>
      <c r="C71" s="52" t="s">
        <v>103</v>
      </c>
      <c r="D71" s="53">
        <f>'LOOKUP  telda'!E30</f>
        <v>10</v>
      </c>
      <c r="E71" s="53">
        <f>'LOOKUP  telda'!F30+'LOOKUP  telda'!G30+'LOOKUP  telda'!H30</f>
        <v>0</v>
      </c>
      <c r="F71" s="53">
        <f>'LOOKUP  telda'!I30</f>
        <v>0</v>
      </c>
      <c r="G71" s="53">
        <f>'LOOKUP  telda'!J30</f>
        <v>0</v>
      </c>
      <c r="H71" s="53">
        <f>'LOOKUP  telda'!K30</f>
        <v>0</v>
      </c>
      <c r="I71" s="53">
        <f>'LOOKUP  telda'!L30</f>
        <v>0</v>
      </c>
      <c r="J71" s="53">
        <f>'LOOKUP  telda'!P30</f>
        <v>0</v>
      </c>
      <c r="K71" s="53">
        <f>'LOOKUP  telda'!X30</f>
        <v>0</v>
      </c>
      <c r="L71" s="53">
        <f>'LOOKUP  telda'!Y30</f>
        <v>1</v>
      </c>
      <c r="M71" s="53">
        <f>SUM('DATA MTD'!I71:L71)</f>
        <v>1</v>
      </c>
      <c r="N71" s="53">
        <f>'LOOKUP  telda'!Z30</f>
        <v>9</v>
      </c>
      <c r="O71" s="53">
        <f>'LOOKUP  telda'!AA30</f>
        <v>0</v>
      </c>
      <c r="P71" s="53">
        <f>'LOOKUP  telda'!AE30-'LOOKUP  telda'!AA30</f>
        <v>0</v>
      </c>
      <c r="Q71" s="53">
        <f t="shared" si="4"/>
        <v>0</v>
      </c>
      <c r="R71" s="53">
        <f>'LOOKUP  telda'!AF30</f>
        <v>0</v>
      </c>
    </row>
    <row r="72" spans="2:18">
      <c r="B72" s="111"/>
      <c r="C72" s="52" t="s">
        <v>104</v>
      </c>
      <c r="D72" s="53">
        <f>'LOOKUP  telda'!E31</f>
        <v>21</v>
      </c>
      <c r="E72" s="53">
        <f>'LOOKUP  telda'!F31+'LOOKUP  telda'!G31+'LOOKUP  telda'!H31</f>
        <v>0</v>
      </c>
      <c r="F72" s="53">
        <f>'LOOKUP  telda'!I31</f>
        <v>0</v>
      </c>
      <c r="G72" s="53">
        <f>'LOOKUP  telda'!J31</f>
        <v>0</v>
      </c>
      <c r="H72" s="53">
        <f>'LOOKUP  telda'!K31</f>
        <v>1</v>
      </c>
      <c r="I72" s="53">
        <f>'LOOKUP  telda'!L31</f>
        <v>0</v>
      </c>
      <c r="J72" s="53">
        <f>'LOOKUP  telda'!P31</f>
        <v>0</v>
      </c>
      <c r="K72" s="53">
        <f>'LOOKUP  telda'!X31</f>
        <v>0</v>
      </c>
      <c r="L72" s="53">
        <f>'LOOKUP  telda'!Y31</f>
        <v>2</v>
      </c>
      <c r="M72" s="53">
        <f>SUM('DATA MTD'!I72:L72)</f>
        <v>2</v>
      </c>
      <c r="N72" s="53">
        <f>'LOOKUP  telda'!Z31</f>
        <v>14</v>
      </c>
      <c r="O72" s="53">
        <f>'LOOKUP  telda'!AA31</f>
        <v>0</v>
      </c>
      <c r="P72" s="53">
        <f>'LOOKUP  telda'!AE31-'LOOKUP  telda'!AA31</f>
        <v>1</v>
      </c>
      <c r="Q72" s="53">
        <f t="shared" si="4"/>
        <v>1</v>
      </c>
      <c r="R72" s="53">
        <f>'LOOKUP  telda'!AF31</f>
        <v>3</v>
      </c>
    </row>
    <row r="73" spans="2:18">
      <c r="B73" s="111"/>
      <c r="C73" s="52" t="s">
        <v>105</v>
      </c>
      <c r="D73" s="53">
        <f>'LOOKUP  telda'!E32</f>
        <v>8</v>
      </c>
      <c r="E73" s="53">
        <f>'LOOKUP  telda'!F32+'LOOKUP  telda'!G32+'LOOKUP  telda'!H32</f>
        <v>0</v>
      </c>
      <c r="F73" s="53">
        <f>'LOOKUP  telda'!I32</f>
        <v>0</v>
      </c>
      <c r="G73" s="53">
        <f>'LOOKUP  telda'!J32</f>
        <v>0</v>
      </c>
      <c r="H73" s="53">
        <f>'LOOKUP  telda'!K32</f>
        <v>0</v>
      </c>
      <c r="I73" s="53">
        <f>'LOOKUP  telda'!L32</f>
        <v>0</v>
      </c>
      <c r="J73" s="53">
        <f>'LOOKUP  telda'!P32</f>
        <v>0</v>
      </c>
      <c r="K73" s="53">
        <f>'LOOKUP  telda'!X32</f>
        <v>2</v>
      </c>
      <c r="L73" s="53">
        <f>'LOOKUP  telda'!Y32</f>
        <v>0</v>
      </c>
      <c r="M73" s="53">
        <f>SUM('DATA MTD'!I73:L73)</f>
        <v>2</v>
      </c>
      <c r="N73" s="53">
        <f>'LOOKUP  telda'!Z32</f>
        <v>6</v>
      </c>
      <c r="O73" s="53">
        <f>'LOOKUP  telda'!AA32</f>
        <v>0</v>
      </c>
      <c r="P73" s="53">
        <f>'LOOKUP  telda'!AE32-'LOOKUP  telda'!AA32</f>
        <v>0</v>
      </c>
      <c r="Q73" s="53">
        <f t="shared" si="4"/>
        <v>0</v>
      </c>
      <c r="R73" s="53">
        <f>'LOOKUP  telda'!AF32</f>
        <v>0</v>
      </c>
    </row>
    <row r="74" spans="2:18">
      <c r="B74" s="111"/>
      <c r="C74" s="52" t="s">
        <v>106</v>
      </c>
      <c r="D74" s="53">
        <f>'LOOKUP  telda'!E33</f>
        <v>30</v>
      </c>
      <c r="E74" s="53">
        <f>'LOOKUP  telda'!F33+'LOOKUP  telda'!G33+'LOOKUP  telda'!H33</f>
        <v>2</v>
      </c>
      <c r="F74" s="53">
        <f>'LOOKUP  telda'!I33</f>
        <v>1</v>
      </c>
      <c r="G74" s="53">
        <f>'LOOKUP  telda'!J33</f>
        <v>2</v>
      </c>
      <c r="H74" s="53">
        <f>'LOOKUP  telda'!K33</f>
        <v>0</v>
      </c>
      <c r="I74" s="53">
        <f>'LOOKUP  telda'!L33</f>
        <v>0</v>
      </c>
      <c r="J74" s="53">
        <f>'LOOKUP  telda'!P33</f>
        <v>0</v>
      </c>
      <c r="K74" s="53">
        <f>'LOOKUP  telda'!X33</f>
        <v>0</v>
      </c>
      <c r="L74" s="53">
        <f>'LOOKUP  telda'!Y33</f>
        <v>0</v>
      </c>
      <c r="M74" s="53">
        <f>SUM('DATA MTD'!I74:L74)</f>
        <v>0</v>
      </c>
      <c r="N74" s="53">
        <f>'LOOKUP  telda'!Z33</f>
        <v>22</v>
      </c>
      <c r="O74" s="53">
        <f>'LOOKUP  telda'!AA33</f>
        <v>0</v>
      </c>
      <c r="P74" s="53">
        <f>'LOOKUP  telda'!AE33-'LOOKUP  telda'!AA33</f>
        <v>0</v>
      </c>
      <c r="Q74" s="53">
        <f t="shared" si="4"/>
        <v>0</v>
      </c>
      <c r="R74" s="53">
        <f>'LOOKUP  telda'!AF33</f>
        <v>3</v>
      </c>
    </row>
    <row r="75" spans="2:18">
      <c r="B75" s="111"/>
      <c r="C75" s="52" t="s">
        <v>107</v>
      </c>
      <c r="D75" s="53">
        <f>'LOOKUP  telda'!E34</f>
        <v>23</v>
      </c>
      <c r="E75" s="53">
        <f>'LOOKUP  telda'!F34+'LOOKUP  telda'!G34+'LOOKUP  telda'!H34</f>
        <v>2</v>
      </c>
      <c r="F75" s="53">
        <f>'LOOKUP  telda'!I34</f>
        <v>1</v>
      </c>
      <c r="G75" s="53">
        <f>'LOOKUP  telda'!J34</f>
        <v>0</v>
      </c>
      <c r="H75" s="53">
        <f>'LOOKUP  telda'!K34</f>
        <v>0</v>
      </c>
      <c r="I75" s="53">
        <f>'LOOKUP  telda'!L34</f>
        <v>0</v>
      </c>
      <c r="J75" s="53">
        <f>'LOOKUP  telda'!P34</f>
        <v>0</v>
      </c>
      <c r="K75" s="53">
        <f>'LOOKUP  telda'!X34</f>
        <v>0</v>
      </c>
      <c r="L75" s="53">
        <f>'LOOKUP  telda'!Y34</f>
        <v>0</v>
      </c>
      <c r="M75" s="53">
        <f>SUM('DATA MTD'!I75:L75)</f>
        <v>0</v>
      </c>
      <c r="N75" s="53">
        <f>'LOOKUP  telda'!Z34</f>
        <v>16</v>
      </c>
      <c r="O75" s="53">
        <f>'LOOKUP  telda'!AA34</f>
        <v>2</v>
      </c>
      <c r="P75" s="53">
        <f>'LOOKUP  telda'!AE34-'LOOKUP  telda'!AA34</f>
        <v>2</v>
      </c>
      <c r="Q75" s="53">
        <f t="shared" si="4"/>
        <v>4</v>
      </c>
      <c r="R75" s="53">
        <f>'LOOKUP  telda'!AF34</f>
        <v>0</v>
      </c>
    </row>
    <row r="76" spans="2:18">
      <c r="B76" s="112"/>
      <c r="C76" s="52" t="s">
        <v>108</v>
      </c>
      <c r="D76" s="53">
        <f>'LOOKUP  telda'!E35</f>
        <v>16</v>
      </c>
      <c r="E76" s="53">
        <f>'LOOKUP  telda'!F35+'LOOKUP  telda'!G35+'LOOKUP  telda'!H35</f>
        <v>0</v>
      </c>
      <c r="F76" s="53">
        <f>'LOOKUP  telda'!I35</f>
        <v>0</v>
      </c>
      <c r="G76" s="53">
        <f>'LOOKUP  telda'!J35</f>
        <v>1</v>
      </c>
      <c r="H76" s="53">
        <f>'LOOKUP  telda'!K35</f>
        <v>0</v>
      </c>
      <c r="I76" s="53">
        <f>'LOOKUP  telda'!L35</f>
        <v>0</v>
      </c>
      <c r="J76" s="53">
        <f>'LOOKUP  telda'!P35</f>
        <v>1</v>
      </c>
      <c r="K76" s="53">
        <f>'LOOKUP  telda'!X35</f>
        <v>0</v>
      </c>
      <c r="L76" s="53">
        <f>'LOOKUP  telda'!Y35</f>
        <v>1</v>
      </c>
      <c r="M76" s="53">
        <f>SUM('DATA MTD'!I76:L76)</f>
        <v>2</v>
      </c>
      <c r="N76" s="53">
        <f>'LOOKUP  telda'!Z35</f>
        <v>12</v>
      </c>
      <c r="O76" s="53">
        <f>'LOOKUP  telda'!AA35</f>
        <v>1</v>
      </c>
      <c r="P76" s="53">
        <f>'LOOKUP  telda'!AE35-'LOOKUP  telda'!AA35</f>
        <v>0</v>
      </c>
      <c r="Q76" s="53">
        <f t="shared" si="4"/>
        <v>1</v>
      </c>
      <c r="R76" s="53">
        <f>'LOOKUP  telda'!AF35</f>
        <v>0</v>
      </c>
    </row>
    <row r="77" spans="2:18">
      <c r="B77" s="110" t="s">
        <v>70</v>
      </c>
      <c r="C77" s="52" t="s">
        <v>109</v>
      </c>
      <c r="D77" s="53">
        <f>'LOOKUP  telda'!E36</f>
        <v>3</v>
      </c>
      <c r="E77" s="53">
        <f>'LOOKUP  telda'!F36+'LOOKUP  telda'!G36+'LOOKUP  telda'!H36</f>
        <v>0</v>
      </c>
      <c r="F77" s="53">
        <f>'LOOKUP  telda'!I36</f>
        <v>0</v>
      </c>
      <c r="G77" s="53">
        <f>'LOOKUP  telda'!J36</f>
        <v>0</v>
      </c>
      <c r="H77" s="53">
        <f>'LOOKUP  telda'!K36</f>
        <v>0</v>
      </c>
      <c r="I77" s="53">
        <f>'LOOKUP  telda'!L36</f>
        <v>0</v>
      </c>
      <c r="J77" s="53">
        <f>'LOOKUP  telda'!P36</f>
        <v>0</v>
      </c>
      <c r="K77" s="53">
        <f>'LOOKUP  telda'!X36</f>
        <v>0</v>
      </c>
      <c r="L77" s="53">
        <f>'LOOKUP  telda'!Y36</f>
        <v>0</v>
      </c>
      <c r="M77" s="53">
        <f>SUM('DATA MTD'!I77:L77)</f>
        <v>0</v>
      </c>
      <c r="N77" s="53">
        <f>'LOOKUP  telda'!Z36</f>
        <v>3</v>
      </c>
      <c r="O77" s="53">
        <f>'LOOKUP  telda'!AA36</f>
        <v>0</v>
      </c>
      <c r="P77" s="53">
        <f>'LOOKUP  telda'!AE36-'LOOKUP  telda'!AA36</f>
        <v>0</v>
      </c>
      <c r="Q77" s="53">
        <f t="shared" si="4"/>
        <v>0</v>
      </c>
      <c r="R77" s="53">
        <f>'LOOKUP  telda'!AF36</f>
        <v>0</v>
      </c>
    </row>
    <row r="78" spans="2:18">
      <c r="B78" s="111"/>
      <c r="C78" s="52" t="s">
        <v>110</v>
      </c>
      <c r="D78" s="53">
        <f>'LOOKUP  telda'!E37</f>
        <v>2</v>
      </c>
      <c r="E78" s="53">
        <f>'LOOKUP  telda'!F37+'LOOKUP  telda'!G37+'LOOKUP  telda'!H37</f>
        <v>1</v>
      </c>
      <c r="F78" s="53">
        <f>'LOOKUP  telda'!I37</f>
        <v>0</v>
      </c>
      <c r="G78" s="53">
        <f>'LOOKUP  telda'!J37</f>
        <v>0</v>
      </c>
      <c r="H78" s="53">
        <f>'LOOKUP  telda'!K37</f>
        <v>0</v>
      </c>
      <c r="I78" s="53">
        <f>'LOOKUP  telda'!L37</f>
        <v>0</v>
      </c>
      <c r="J78" s="53">
        <f>'LOOKUP  telda'!P37</f>
        <v>0</v>
      </c>
      <c r="K78" s="53">
        <f>'LOOKUP  telda'!X37</f>
        <v>0</v>
      </c>
      <c r="L78" s="53">
        <f>'LOOKUP  telda'!Y37</f>
        <v>0</v>
      </c>
      <c r="M78" s="53">
        <f>SUM('DATA MTD'!I78:L78)</f>
        <v>0</v>
      </c>
      <c r="N78" s="53">
        <f>'LOOKUP  telda'!Z37</f>
        <v>1</v>
      </c>
      <c r="O78" s="53">
        <f>'LOOKUP  telda'!AA37</f>
        <v>0</v>
      </c>
      <c r="P78" s="53">
        <f>'LOOKUP  telda'!AE37-'LOOKUP  telda'!AA37</f>
        <v>0</v>
      </c>
      <c r="Q78" s="53">
        <f t="shared" si="4"/>
        <v>0</v>
      </c>
      <c r="R78" s="53">
        <f>'LOOKUP  telda'!AF37</f>
        <v>0</v>
      </c>
    </row>
    <row r="79" spans="2:18">
      <c r="B79" s="111"/>
      <c r="C79" s="52" t="s">
        <v>111</v>
      </c>
      <c r="D79" s="53">
        <f>'LOOKUP  telda'!E38</f>
        <v>18</v>
      </c>
      <c r="E79" s="53">
        <f>'LOOKUP  telda'!F38+'LOOKUP  telda'!G38+'LOOKUP  telda'!H38</f>
        <v>0</v>
      </c>
      <c r="F79" s="53">
        <f>'LOOKUP  telda'!I38</f>
        <v>0</v>
      </c>
      <c r="G79" s="53">
        <f>'LOOKUP  telda'!J38</f>
        <v>0</v>
      </c>
      <c r="H79" s="53">
        <f>'LOOKUP  telda'!K38</f>
        <v>0</v>
      </c>
      <c r="I79" s="53">
        <f>'LOOKUP  telda'!L38</f>
        <v>1</v>
      </c>
      <c r="J79" s="53">
        <f>'LOOKUP  telda'!P38</f>
        <v>1</v>
      </c>
      <c r="K79" s="53">
        <f>'LOOKUP  telda'!X38</f>
        <v>1</v>
      </c>
      <c r="L79" s="53">
        <f>'LOOKUP  telda'!Y38</f>
        <v>1</v>
      </c>
      <c r="M79" s="53">
        <f>SUM('DATA MTD'!I79:L79)</f>
        <v>4</v>
      </c>
      <c r="N79" s="53">
        <f>'LOOKUP  telda'!Z38</f>
        <v>9</v>
      </c>
      <c r="O79" s="53">
        <f>'LOOKUP  telda'!AA38</f>
        <v>0</v>
      </c>
      <c r="P79" s="53">
        <f>'LOOKUP  telda'!AE38-'LOOKUP  telda'!AA38</f>
        <v>0</v>
      </c>
      <c r="Q79" s="53">
        <f t="shared" si="4"/>
        <v>0</v>
      </c>
      <c r="R79" s="53">
        <f>'LOOKUP  telda'!AF38</f>
        <v>5</v>
      </c>
    </row>
    <row r="80" spans="2:18" ht="29">
      <c r="B80" s="111"/>
      <c r="C80" s="52" t="s">
        <v>112</v>
      </c>
      <c r="D80" s="53">
        <f>'LOOKUP  telda'!E39</f>
        <v>14</v>
      </c>
      <c r="E80" s="53">
        <f>'LOOKUP  telda'!F39+'LOOKUP  telda'!G39+'LOOKUP  telda'!H39</f>
        <v>0</v>
      </c>
      <c r="F80" s="53">
        <f>'LOOKUP  telda'!I39</f>
        <v>0</v>
      </c>
      <c r="G80" s="53">
        <f>'LOOKUP  telda'!J39</f>
        <v>0</v>
      </c>
      <c r="H80" s="53">
        <f>'LOOKUP  telda'!K39</f>
        <v>0</v>
      </c>
      <c r="I80" s="53">
        <f>'LOOKUP  telda'!L39</f>
        <v>0</v>
      </c>
      <c r="J80" s="53">
        <f>'LOOKUP  telda'!P39</f>
        <v>2</v>
      </c>
      <c r="K80" s="53">
        <f>'LOOKUP  telda'!X39</f>
        <v>0</v>
      </c>
      <c r="L80" s="53">
        <f>'LOOKUP  telda'!Y39</f>
        <v>0</v>
      </c>
      <c r="M80" s="53">
        <f>SUM('DATA MTD'!I80:L80)</f>
        <v>2</v>
      </c>
      <c r="N80" s="53">
        <f>'LOOKUP  telda'!Z39</f>
        <v>12</v>
      </c>
      <c r="O80" s="53">
        <f>'LOOKUP  telda'!AA39</f>
        <v>0</v>
      </c>
      <c r="P80" s="53">
        <f>'LOOKUP  telda'!AE39-'LOOKUP  telda'!AA39</f>
        <v>0</v>
      </c>
      <c r="Q80" s="53">
        <f t="shared" si="4"/>
        <v>0</v>
      </c>
      <c r="R80" s="53">
        <f>'LOOKUP  telda'!AF39</f>
        <v>0</v>
      </c>
    </row>
    <row r="81" spans="2:18">
      <c r="B81" s="111"/>
      <c r="C81" s="52" t="s">
        <v>113</v>
      </c>
      <c r="D81" s="53">
        <f>'LOOKUP  telda'!E40</f>
        <v>26</v>
      </c>
      <c r="E81" s="53">
        <f>'LOOKUP  telda'!F40+'LOOKUP  telda'!G40+'LOOKUP  telda'!H40</f>
        <v>0</v>
      </c>
      <c r="F81" s="53">
        <f>'LOOKUP  telda'!I40</f>
        <v>0</v>
      </c>
      <c r="G81" s="53">
        <f>'LOOKUP  telda'!J40</f>
        <v>0</v>
      </c>
      <c r="H81" s="53">
        <f>'LOOKUP  telda'!K40</f>
        <v>0</v>
      </c>
      <c r="I81" s="53">
        <f>'LOOKUP  telda'!L40</f>
        <v>0</v>
      </c>
      <c r="J81" s="53">
        <f>'LOOKUP  telda'!P40</f>
        <v>3</v>
      </c>
      <c r="K81" s="53">
        <f>'LOOKUP  telda'!X40</f>
        <v>0</v>
      </c>
      <c r="L81" s="53">
        <f>'LOOKUP  telda'!Y40</f>
        <v>0</v>
      </c>
      <c r="M81" s="53">
        <f>SUM('DATA MTD'!I81:L81)</f>
        <v>3</v>
      </c>
      <c r="N81" s="53">
        <f>'LOOKUP  telda'!Z40</f>
        <v>16</v>
      </c>
      <c r="O81" s="53">
        <f>'LOOKUP  telda'!AA40</f>
        <v>1</v>
      </c>
      <c r="P81" s="53">
        <f>'LOOKUP  telda'!AE40-'LOOKUP  telda'!AA40</f>
        <v>0</v>
      </c>
      <c r="Q81" s="53">
        <f t="shared" si="4"/>
        <v>1</v>
      </c>
      <c r="R81" s="53">
        <f>'LOOKUP  telda'!AF40</f>
        <v>6</v>
      </c>
    </row>
    <row r="82" spans="2:18">
      <c r="B82" s="111"/>
      <c r="C82" s="52" t="s">
        <v>114</v>
      </c>
      <c r="D82" s="53">
        <f>'LOOKUP  telda'!E41</f>
        <v>24</v>
      </c>
      <c r="E82" s="53">
        <f>'LOOKUP  telda'!F41+'LOOKUP  telda'!G41+'LOOKUP  telda'!H41</f>
        <v>0</v>
      </c>
      <c r="F82" s="53">
        <f>'LOOKUP  telda'!I41</f>
        <v>1</v>
      </c>
      <c r="G82" s="53">
        <f>'LOOKUP  telda'!J41</f>
        <v>2</v>
      </c>
      <c r="H82" s="53">
        <f>'LOOKUP  telda'!K41</f>
        <v>2</v>
      </c>
      <c r="I82" s="53">
        <f>'LOOKUP  telda'!L41</f>
        <v>0</v>
      </c>
      <c r="J82" s="53">
        <f>'LOOKUP  telda'!P41</f>
        <v>6</v>
      </c>
      <c r="K82" s="53">
        <f>'LOOKUP  telda'!X41</f>
        <v>0</v>
      </c>
      <c r="L82" s="53">
        <f>'LOOKUP  telda'!Y41</f>
        <v>1</v>
      </c>
      <c r="M82" s="53">
        <f>SUM('DATA MTD'!I82:L82)</f>
        <v>7</v>
      </c>
      <c r="N82" s="53">
        <f>'LOOKUP  telda'!Z41</f>
        <v>10</v>
      </c>
      <c r="O82" s="53">
        <f>'LOOKUP  telda'!AA41</f>
        <v>0</v>
      </c>
      <c r="P82" s="53">
        <f>'LOOKUP  telda'!AE41-'LOOKUP  telda'!AA41</f>
        <v>3</v>
      </c>
      <c r="Q82" s="53">
        <f t="shared" si="4"/>
        <v>3</v>
      </c>
      <c r="R82" s="53">
        <f>'LOOKUP  telda'!AF41</f>
        <v>0</v>
      </c>
    </row>
    <row r="83" spans="2:18" ht="29">
      <c r="B83" s="111"/>
      <c r="C83" s="52" t="s">
        <v>115</v>
      </c>
      <c r="D83" s="53">
        <f>'LOOKUP  telda'!E42</f>
        <v>9</v>
      </c>
      <c r="E83" s="53">
        <f>'LOOKUP  telda'!F42+'LOOKUP  telda'!G42+'LOOKUP  telda'!H42</f>
        <v>0</v>
      </c>
      <c r="F83" s="53">
        <f>'LOOKUP  telda'!I42</f>
        <v>0</v>
      </c>
      <c r="G83" s="53">
        <f>'LOOKUP  telda'!J42</f>
        <v>0</v>
      </c>
      <c r="H83" s="53">
        <f>'LOOKUP  telda'!K42</f>
        <v>2</v>
      </c>
      <c r="I83" s="53">
        <f>'LOOKUP  telda'!L42</f>
        <v>0</v>
      </c>
      <c r="J83" s="53">
        <f>'LOOKUP  telda'!P42</f>
        <v>1</v>
      </c>
      <c r="K83" s="53">
        <f>'LOOKUP  telda'!X42</f>
        <v>0</v>
      </c>
      <c r="L83" s="53">
        <f>'LOOKUP  telda'!Y42</f>
        <v>0</v>
      </c>
      <c r="M83" s="53">
        <f>SUM('DATA MTD'!I83:L83)</f>
        <v>1</v>
      </c>
      <c r="N83" s="53">
        <f>'LOOKUP  telda'!Z42</f>
        <v>6</v>
      </c>
      <c r="O83" s="53">
        <f>'LOOKUP  telda'!AA42</f>
        <v>0</v>
      </c>
      <c r="P83" s="53">
        <f>'LOOKUP  telda'!AE42-'LOOKUP  telda'!AA42</f>
        <v>0</v>
      </c>
      <c r="Q83" s="53">
        <f t="shared" si="4"/>
        <v>0</v>
      </c>
      <c r="R83" s="53">
        <f>'LOOKUP  telda'!AF42</f>
        <v>0</v>
      </c>
    </row>
    <row r="84" spans="2:18" ht="29">
      <c r="B84" s="111"/>
      <c r="C84" s="52" t="s">
        <v>116</v>
      </c>
      <c r="D84" s="53">
        <f>'LOOKUP  telda'!E43</f>
        <v>32</v>
      </c>
      <c r="E84" s="53">
        <f>'LOOKUP  telda'!F43+'LOOKUP  telda'!G43+'LOOKUP  telda'!H43</f>
        <v>1</v>
      </c>
      <c r="F84" s="53">
        <f>'LOOKUP  telda'!I43</f>
        <v>1</v>
      </c>
      <c r="G84" s="53">
        <f>'LOOKUP  telda'!J43</f>
        <v>2</v>
      </c>
      <c r="H84" s="53">
        <f>'LOOKUP  telda'!K43</f>
        <v>1</v>
      </c>
      <c r="I84" s="53">
        <f>'LOOKUP  telda'!L43</f>
        <v>0</v>
      </c>
      <c r="J84" s="53">
        <f>'LOOKUP  telda'!P43</f>
        <v>2</v>
      </c>
      <c r="K84" s="53">
        <f>'LOOKUP  telda'!X43</f>
        <v>2</v>
      </c>
      <c r="L84" s="53">
        <f>'LOOKUP  telda'!Y43</f>
        <v>0</v>
      </c>
      <c r="M84" s="53">
        <f>SUM('DATA MTD'!I84:L84)</f>
        <v>4</v>
      </c>
      <c r="N84" s="53">
        <f>'LOOKUP  telda'!Z43</f>
        <v>19</v>
      </c>
      <c r="O84" s="53">
        <f>'LOOKUP  telda'!AA43</f>
        <v>0</v>
      </c>
      <c r="P84" s="53">
        <f>'LOOKUP  telda'!AE43-'LOOKUP  telda'!AA43</f>
        <v>0</v>
      </c>
      <c r="Q84" s="53">
        <f t="shared" si="4"/>
        <v>0</v>
      </c>
      <c r="R84" s="53">
        <f>'LOOKUP  telda'!AF43</f>
        <v>4</v>
      </c>
    </row>
    <row r="85" spans="2:18">
      <c r="B85" s="111"/>
      <c r="C85" s="52" t="s">
        <v>117</v>
      </c>
      <c r="D85" s="53">
        <f>'LOOKUP  telda'!E44</f>
        <v>32</v>
      </c>
      <c r="E85" s="53">
        <f>'LOOKUP  telda'!F44+'LOOKUP  telda'!G44+'LOOKUP  telda'!H44</f>
        <v>1</v>
      </c>
      <c r="F85" s="53">
        <f>'LOOKUP  telda'!I44</f>
        <v>1</v>
      </c>
      <c r="G85" s="53">
        <f>'LOOKUP  telda'!J44</f>
        <v>2</v>
      </c>
      <c r="H85" s="53">
        <f>'LOOKUP  telda'!K44</f>
        <v>0</v>
      </c>
      <c r="I85" s="53">
        <f>'LOOKUP  telda'!L44</f>
        <v>0</v>
      </c>
      <c r="J85" s="53">
        <f>'LOOKUP  telda'!P44</f>
        <v>1</v>
      </c>
      <c r="K85" s="53">
        <f>'LOOKUP  telda'!X44</f>
        <v>1</v>
      </c>
      <c r="L85" s="53">
        <f>'LOOKUP  telda'!Y44</f>
        <v>1</v>
      </c>
      <c r="M85" s="53">
        <f>SUM('DATA MTD'!I85:L85)</f>
        <v>3</v>
      </c>
      <c r="N85" s="53">
        <f>'LOOKUP  telda'!Z44</f>
        <v>19</v>
      </c>
      <c r="O85" s="53">
        <f>'LOOKUP  telda'!AA44</f>
        <v>0</v>
      </c>
      <c r="P85" s="53">
        <f>'LOOKUP  telda'!AE44-'LOOKUP  telda'!AA44</f>
        <v>0</v>
      </c>
      <c r="Q85" s="53">
        <f t="shared" si="4"/>
        <v>0</v>
      </c>
      <c r="R85" s="53">
        <f>'LOOKUP  telda'!AF44</f>
        <v>6</v>
      </c>
    </row>
    <row r="86" spans="2:18">
      <c r="B86" s="111"/>
      <c r="C86" s="52" t="s">
        <v>118</v>
      </c>
      <c r="D86" s="53">
        <f>'LOOKUP  telda'!E45</f>
        <v>8</v>
      </c>
      <c r="E86" s="53">
        <f>'LOOKUP  telda'!F45+'LOOKUP  telda'!G45+'LOOKUP  telda'!H45</f>
        <v>0</v>
      </c>
      <c r="F86" s="53">
        <f>'LOOKUP  telda'!I45</f>
        <v>0</v>
      </c>
      <c r="G86" s="53">
        <f>'LOOKUP  telda'!J45</f>
        <v>0</v>
      </c>
      <c r="H86" s="53">
        <f>'LOOKUP  telda'!K45</f>
        <v>0</v>
      </c>
      <c r="I86" s="53">
        <f>'LOOKUP  telda'!L45</f>
        <v>0</v>
      </c>
      <c r="J86" s="53">
        <f>'LOOKUP  telda'!P45</f>
        <v>2</v>
      </c>
      <c r="K86" s="53">
        <f>'LOOKUP  telda'!X45</f>
        <v>0</v>
      </c>
      <c r="L86" s="53">
        <f>'LOOKUP  telda'!Y45</f>
        <v>2</v>
      </c>
      <c r="M86" s="53">
        <f>SUM('DATA MTD'!I86:L86)</f>
        <v>4</v>
      </c>
      <c r="N86" s="53">
        <f>'LOOKUP  telda'!Z45</f>
        <v>4</v>
      </c>
      <c r="O86" s="53">
        <f>'LOOKUP  telda'!AA45</f>
        <v>0</v>
      </c>
      <c r="P86" s="53">
        <f>'LOOKUP  telda'!AE45-'LOOKUP  telda'!AA45</f>
        <v>0</v>
      </c>
      <c r="Q86" s="53">
        <f t="shared" si="4"/>
        <v>0</v>
      </c>
      <c r="R86" s="53">
        <f>'LOOKUP  telda'!AF45</f>
        <v>0</v>
      </c>
    </row>
    <row r="87" spans="2:18">
      <c r="B87" s="111"/>
      <c r="C87" s="52" t="s">
        <v>119</v>
      </c>
      <c r="D87" s="53">
        <f>'LOOKUP  telda'!E46</f>
        <v>38</v>
      </c>
      <c r="E87" s="53">
        <f>'LOOKUP  telda'!F46+'LOOKUP  telda'!G46+'LOOKUP  telda'!H46</f>
        <v>3</v>
      </c>
      <c r="F87" s="53">
        <f>'LOOKUP  telda'!I46</f>
        <v>0</v>
      </c>
      <c r="G87" s="53">
        <f>'LOOKUP  telda'!J46</f>
        <v>3</v>
      </c>
      <c r="H87" s="53">
        <f>'LOOKUP  telda'!K46</f>
        <v>0</v>
      </c>
      <c r="I87" s="53">
        <f>'LOOKUP  telda'!L46</f>
        <v>0</v>
      </c>
      <c r="J87" s="53">
        <f>'LOOKUP  telda'!P46</f>
        <v>1</v>
      </c>
      <c r="K87" s="53">
        <f>'LOOKUP  telda'!X46</f>
        <v>1</v>
      </c>
      <c r="L87" s="53">
        <f>'LOOKUP  telda'!Y46</f>
        <v>0</v>
      </c>
      <c r="M87" s="53">
        <f>SUM('DATA MTD'!I87:L87)</f>
        <v>2</v>
      </c>
      <c r="N87" s="53">
        <f>'LOOKUP  telda'!Z46</f>
        <v>20</v>
      </c>
      <c r="O87" s="53">
        <f>'LOOKUP  telda'!AA46</f>
        <v>0</v>
      </c>
      <c r="P87" s="53">
        <f>'LOOKUP  telda'!AE46-'LOOKUP  telda'!AA46</f>
        <v>0</v>
      </c>
      <c r="Q87" s="53">
        <f t="shared" si="4"/>
        <v>0</v>
      </c>
      <c r="R87" s="53">
        <f>'LOOKUP  telda'!AF46</f>
        <v>10</v>
      </c>
    </row>
    <row r="88" spans="2:18">
      <c r="B88" s="112"/>
      <c r="C88" s="52" t="s">
        <v>120</v>
      </c>
      <c r="D88" s="53">
        <f>'LOOKUP  telda'!E47</f>
        <v>2</v>
      </c>
      <c r="E88" s="53">
        <f>'LOOKUP  telda'!F47+'LOOKUP  telda'!G47+'LOOKUP  telda'!H47</f>
        <v>0</v>
      </c>
      <c r="F88" s="53">
        <f>'LOOKUP  telda'!I47</f>
        <v>0</v>
      </c>
      <c r="G88" s="53">
        <f>'LOOKUP  telda'!J47</f>
        <v>0</v>
      </c>
      <c r="H88" s="53">
        <f>'LOOKUP  telda'!K47</f>
        <v>0</v>
      </c>
      <c r="I88" s="53">
        <f>'LOOKUP  telda'!L47</f>
        <v>0</v>
      </c>
      <c r="J88" s="53">
        <f>'LOOKUP  telda'!P47</f>
        <v>0</v>
      </c>
      <c r="K88" s="53">
        <f>'LOOKUP  telda'!X47</f>
        <v>0</v>
      </c>
      <c r="L88" s="53">
        <f>'LOOKUP  telda'!Y47</f>
        <v>0</v>
      </c>
      <c r="M88" s="53">
        <f>SUM('DATA MTD'!I88:L88)</f>
        <v>0</v>
      </c>
      <c r="N88" s="53">
        <f>'LOOKUP  telda'!Z47</f>
        <v>1</v>
      </c>
      <c r="O88" s="53">
        <f>'LOOKUP  telda'!AA47</f>
        <v>1</v>
      </c>
      <c r="P88" s="53">
        <f>'LOOKUP  telda'!AE47-'LOOKUP  telda'!AA47</f>
        <v>0</v>
      </c>
      <c r="Q88" s="53">
        <f t="shared" si="4"/>
        <v>1</v>
      </c>
      <c r="R88" s="53">
        <f>'LOOKUP  telda'!AF47</f>
        <v>0</v>
      </c>
    </row>
    <row r="89" spans="2:18">
      <c r="B89" s="110" t="s">
        <v>55</v>
      </c>
      <c r="C89" s="52" t="s">
        <v>121</v>
      </c>
      <c r="D89" s="53">
        <f>'LOOKUP  telda'!E48</f>
        <v>5</v>
      </c>
      <c r="E89" s="53">
        <f>'LOOKUP  telda'!F48+'LOOKUP  telda'!G48+'LOOKUP  telda'!H48</f>
        <v>0</v>
      </c>
      <c r="F89" s="53">
        <f>'LOOKUP  telda'!I48</f>
        <v>1</v>
      </c>
      <c r="G89" s="53">
        <f>'LOOKUP  telda'!J48</f>
        <v>0</v>
      </c>
      <c r="H89" s="53">
        <f>'LOOKUP  telda'!K48</f>
        <v>0</v>
      </c>
      <c r="I89" s="53">
        <f>'LOOKUP  telda'!L48</f>
        <v>0</v>
      </c>
      <c r="J89" s="53">
        <f>'LOOKUP  telda'!P48</f>
        <v>0</v>
      </c>
      <c r="K89" s="53">
        <f>'LOOKUP  telda'!X48</f>
        <v>0</v>
      </c>
      <c r="L89" s="53">
        <f>'LOOKUP  telda'!Y48</f>
        <v>0</v>
      </c>
      <c r="M89" s="53">
        <f>SUM('DATA MTD'!I89:L89)</f>
        <v>0</v>
      </c>
      <c r="N89" s="53">
        <f>'LOOKUP  telda'!Z48</f>
        <v>4</v>
      </c>
      <c r="O89" s="53">
        <f>'LOOKUP  telda'!AA48</f>
        <v>0</v>
      </c>
      <c r="P89" s="53">
        <f>'LOOKUP  telda'!AE48-'LOOKUP  telda'!AA48</f>
        <v>0</v>
      </c>
      <c r="Q89" s="53">
        <f t="shared" si="4"/>
        <v>0</v>
      </c>
      <c r="R89" s="53">
        <f>'LOOKUP  telda'!AF48</f>
        <v>0</v>
      </c>
    </row>
    <row r="90" spans="2:18">
      <c r="B90" s="111"/>
      <c r="C90" s="52" t="s">
        <v>122</v>
      </c>
      <c r="D90" s="53">
        <f>'LOOKUP  telda'!E49</f>
        <v>23</v>
      </c>
      <c r="E90" s="53">
        <f>'LOOKUP  telda'!F49+'LOOKUP  telda'!G49+'LOOKUP  telda'!H49</f>
        <v>3</v>
      </c>
      <c r="F90" s="53">
        <f>'LOOKUP  telda'!I49</f>
        <v>0</v>
      </c>
      <c r="G90" s="53">
        <f>'LOOKUP  telda'!J49</f>
        <v>1</v>
      </c>
      <c r="H90" s="53">
        <f>'LOOKUP  telda'!K49</f>
        <v>0</v>
      </c>
      <c r="I90" s="53">
        <f>'LOOKUP  telda'!L49</f>
        <v>0</v>
      </c>
      <c r="J90" s="53">
        <f>'LOOKUP  telda'!P49</f>
        <v>0</v>
      </c>
      <c r="K90" s="53">
        <f>'LOOKUP  telda'!X49</f>
        <v>0</v>
      </c>
      <c r="L90" s="53">
        <f>'LOOKUP  telda'!Y49</f>
        <v>0</v>
      </c>
      <c r="M90" s="53">
        <f>SUM('DATA MTD'!I90:L90)</f>
        <v>0</v>
      </c>
      <c r="N90" s="53">
        <f>'LOOKUP  telda'!Z49</f>
        <v>14</v>
      </c>
      <c r="O90" s="53">
        <f>'LOOKUP  telda'!AA49</f>
        <v>0</v>
      </c>
      <c r="P90" s="53">
        <f>'LOOKUP  telda'!AE49-'LOOKUP  telda'!AA49</f>
        <v>0</v>
      </c>
      <c r="Q90" s="53">
        <f t="shared" si="4"/>
        <v>0</v>
      </c>
      <c r="R90" s="53">
        <f>'LOOKUP  telda'!AF49</f>
        <v>5</v>
      </c>
    </row>
    <row r="91" spans="2:18">
      <c r="B91" s="111"/>
      <c r="C91" s="52" t="s">
        <v>123</v>
      </c>
      <c r="D91" s="53">
        <f>'LOOKUP  telda'!E50</f>
        <v>44</v>
      </c>
      <c r="E91" s="53">
        <f>'LOOKUP  telda'!F50+'LOOKUP  telda'!G50+'LOOKUP  telda'!H50</f>
        <v>0</v>
      </c>
      <c r="F91" s="53">
        <f>'LOOKUP  telda'!I50</f>
        <v>1</v>
      </c>
      <c r="G91" s="53">
        <f>'LOOKUP  telda'!J50</f>
        <v>3</v>
      </c>
      <c r="H91" s="53">
        <f>'LOOKUP  telda'!K50</f>
        <v>0</v>
      </c>
      <c r="I91" s="53">
        <f>'LOOKUP  telda'!L50</f>
        <v>1</v>
      </c>
      <c r="J91" s="53">
        <f>'LOOKUP  telda'!P50</f>
        <v>0</v>
      </c>
      <c r="K91" s="53">
        <f>'LOOKUP  telda'!X50</f>
        <v>1</v>
      </c>
      <c r="L91" s="53">
        <f>'LOOKUP  telda'!Y50</f>
        <v>2</v>
      </c>
      <c r="M91" s="53">
        <f>SUM('DATA MTD'!I91:L91)</f>
        <v>4</v>
      </c>
      <c r="N91" s="53">
        <f>'LOOKUP  telda'!Z50</f>
        <v>25</v>
      </c>
      <c r="O91" s="53">
        <f>'LOOKUP  telda'!AA50</f>
        <v>0</v>
      </c>
      <c r="P91" s="53">
        <f>'LOOKUP  telda'!AE50-'LOOKUP  telda'!AA50</f>
        <v>0</v>
      </c>
      <c r="Q91" s="53">
        <f t="shared" si="4"/>
        <v>0</v>
      </c>
      <c r="R91" s="53">
        <f>'LOOKUP  telda'!AF50</f>
        <v>11</v>
      </c>
    </row>
    <row r="92" spans="2:18">
      <c r="B92" s="111"/>
      <c r="C92" s="52" t="s">
        <v>124</v>
      </c>
      <c r="D92" s="53">
        <f>'LOOKUP  telda'!E51</f>
        <v>22</v>
      </c>
      <c r="E92" s="53">
        <f>'LOOKUP  telda'!F51+'LOOKUP  telda'!G51+'LOOKUP  telda'!H51</f>
        <v>0</v>
      </c>
      <c r="F92" s="53">
        <f>'LOOKUP  telda'!I51</f>
        <v>1</v>
      </c>
      <c r="G92" s="53">
        <f>'LOOKUP  telda'!J51</f>
        <v>2</v>
      </c>
      <c r="H92" s="53">
        <f>'LOOKUP  telda'!K51</f>
        <v>0</v>
      </c>
      <c r="I92" s="53">
        <f>'LOOKUP  telda'!L51</f>
        <v>0</v>
      </c>
      <c r="J92" s="53">
        <f>'LOOKUP  telda'!P51</f>
        <v>0</v>
      </c>
      <c r="K92" s="53">
        <f>'LOOKUP  telda'!X51</f>
        <v>0</v>
      </c>
      <c r="L92" s="53">
        <f>'LOOKUP  telda'!Y51</f>
        <v>1</v>
      </c>
      <c r="M92" s="53">
        <f>SUM('DATA MTD'!I92:L92)</f>
        <v>1</v>
      </c>
      <c r="N92" s="53">
        <f>'LOOKUP  telda'!Z51</f>
        <v>14</v>
      </c>
      <c r="O92" s="53">
        <f>'LOOKUP  telda'!AA51</f>
        <v>0</v>
      </c>
      <c r="P92" s="53">
        <f>'LOOKUP  telda'!AE51-'LOOKUP  telda'!AA51</f>
        <v>0</v>
      </c>
      <c r="Q92" s="53">
        <f t="shared" si="4"/>
        <v>0</v>
      </c>
      <c r="R92" s="53">
        <f>'LOOKUP  telda'!AF51</f>
        <v>4</v>
      </c>
    </row>
    <row r="93" spans="2:18">
      <c r="B93" s="111"/>
      <c r="C93" s="52" t="s">
        <v>125</v>
      </c>
      <c r="D93" s="53">
        <f>'LOOKUP  telda'!E52</f>
        <v>37</v>
      </c>
      <c r="E93" s="53">
        <f>'LOOKUP  telda'!F52+'LOOKUP  telda'!G52+'LOOKUP  telda'!H52</f>
        <v>2</v>
      </c>
      <c r="F93" s="53">
        <f>'LOOKUP  telda'!I52</f>
        <v>1</v>
      </c>
      <c r="G93" s="53">
        <f>'LOOKUP  telda'!J52</f>
        <v>3</v>
      </c>
      <c r="H93" s="53">
        <f>'LOOKUP  telda'!K52</f>
        <v>0</v>
      </c>
      <c r="I93" s="53">
        <f>'LOOKUP  telda'!L52</f>
        <v>0</v>
      </c>
      <c r="J93" s="53">
        <f>'LOOKUP  telda'!P52</f>
        <v>0</v>
      </c>
      <c r="K93" s="53">
        <f>'LOOKUP  telda'!X52</f>
        <v>1</v>
      </c>
      <c r="L93" s="53">
        <f>'LOOKUP  telda'!Y52</f>
        <v>0</v>
      </c>
      <c r="M93" s="53">
        <f>SUM('DATA MTD'!I93:L93)</f>
        <v>1</v>
      </c>
      <c r="N93" s="53">
        <f>'LOOKUP  telda'!Z52</f>
        <v>22</v>
      </c>
      <c r="O93" s="53">
        <f>'LOOKUP  telda'!AA52</f>
        <v>0</v>
      </c>
      <c r="P93" s="53">
        <f>'LOOKUP  telda'!AE52-'LOOKUP  telda'!AA52</f>
        <v>0</v>
      </c>
      <c r="Q93" s="53">
        <f t="shared" si="4"/>
        <v>0</v>
      </c>
      <c r="R93" s="53">
        <f>'LOOKUP  telda'!AF52</f>
        <v>8</v>
      </c>
    </row>
    <row r="94" spans="2:18">
      <c r="B94" s="111"/>
      <c r="C94" s="52" t="s">
        <v>126</v>
      </c>
      <c r="D94" s="53">
        <f>'LOOKUP  telda'!E53</f>
        <v>32</v>
      </c>
      <c r="E94" s="53">
        <f>'LOOKUP  telda'!F53+'LOOKUP  telda'!G53+'LOOKUP  telda'!H53</f>
        <v>2</v>
      </c>
      <c r="F94" s="53">
        <f>'LOOKUP  telda'!I53</f>
        <v>1</v>
      </c>
      <c r="G94" s="53">
        <f>'LOOKUP  telda'!J53</f>
        <v>3</v>
      </c>
      <c r="H94" s="53">
        <f>'LOOKUP  telda'!K53</f>
        <v>1</v>
      </c>
      <c r="I94" s="53">
        <f>'LOOKUP  telda'!L53</f>
        <v>0</v>
      </c>
      <c r="J94" s="53">
        <f>'LOOKUP  telda'!P53</f>
        <v>1</v>
      </c>
      <c r="K94" s="53">
        <f>'LOOKUP  telda'!X53</f>
        <v>3</v>
      </c>
      <c r="L94" s="53">
        <f>'LOOKUP  telda'!Y53</f>
        <v>0</v>
      </c>
      <c r="M94" s="53">
        <f>SUM('DATA MTD'!I94:L94)</f>
        <v>4</v>
      </c>
      <c r="N94" s="53">
        <f>'LOOKUP  telda'!Z53</f>
        <v>19</v>
      </c>
      <c r="O94" s="53">
        <f>'LOOKUP  telda'!AA53</f>
        <v>0</v>
      </c>
      <c r="P94" s="53">
        <f>'LOOKUP  telda'!AE53-'LOOKUP  telda'!AA53</f>
        <v>1</v>
      </c>
      <c r="Q94" s="53">
        <f t="shared" si="4"/>
        <v>1</v>
      </c>
      <c r="R94" s="53">
        <f>'LOOKUP  telda'!AF53</f>
        <v>1</v>
      </c>
    </row>
    <row r="95" spans="2:18">
      <c r="B95" s="111"/>
      <c r="C95" s="52" t="s">
        <v>127</v>
      </c>
      <c r="D95" s="53">
        <f>'LOOKUP  telda'!E54</f>
        <v>35</v>
      </c>
      <c r="E95" s="53">
        <f>'LOOKUP  telda'!F54+'LOOKUP  telda'!G54+'LOOKUP  telda'!H54</f>
        <v>1</v>
      </c>
      <c r="F95" s="53">
        <f>'LOOKUP  telda'!I54</f>
        <v>0</v>
      </c>
      <c r="G95" s="53">
        <f>'LOOKUP  telda'!J54</f>
        <v>5</v>
      </c>
      <c r="H95" s="53">
        <f>'LOOKUP  telda'!K54</f>
        <v>0</v>
      </c>
      <c r="I95" s="53">
        <f>'LOOKUP  telda'!L54</f>
        <v>0</v>
      </c>
      <c r="J95" s="53">
        <f>'LOOKUP  telda'!P54</f>
        <v>0</v>
      </c>
      <c r="K95" s="53">
        <f>'LOOKUP  telda'!X54</f>
        <v>0</v>
      </c>
      <c r="L95" s="53">
        <f>'LOOKUP  telda'!Y54</f>
        <v>1</v>
      </c>
      <c r="M95" s="53">
        <f>SUM('DATA MTD'!I95:L95)</f>
        <v>1</v>
      </c>
      <c r="N95" s="53">
        <f>'LOOKUP  telda'!Z54</f>
        <v>23</v>
      </c>
      <c r="O95" s="53">
        <f>'LOOKUP  telda'!AA54</f>
        <v>1</v>
      </c>
      <c r="P95" s="53">
        <f>'LOOKUP  telda'!AE54-'LOOKUP  telda'!AA54</f>
        <v>0</v>
      </c>
      <c r="Q95" s="53">
        <f t="shared" si="4"/>
        <v>1</v>
      </c>
      <c r="R95" s="53">
        <f>'LOOKUP  telda'!AF54</f>
        <v>4</v>
      </c>
    </row>
    <row r="96" spans="2:18">
      <c r="B96" s="112"/>
      <c r="C96" s="52" t="s">
        <v>128</v>
      </c>
      <c r="D96" s="53">
        <f>'LOOKUP  telda'!E55</f>
        <v>38</v>
      </c>
      <c r="E96" s="53">
        <f>'LOOKUP  telda'!F55+'LOOKUP  telda'!G55+'LOOKUP  telda'!H55</f>
        <v>1</v>
      </c>
      <c r="F96" s="53">
        <f>'LOOKUP  telda'!I55</f>
        <v>0</v>
      </c>
      <c r="G96" s="53">
        <f>'LOOKUP  telda'!J55</f>
        <v>3</v>
      </c>
      <c r="H96" s="53">
        <f>'LOOKUP  telda'!K55</f>
        <v>0</v>
      </c>
      <c r="I96" s="53">
        <f>'LOOKUP  telda'!L55</f>
        <v>0</v>
      </c>
      <c r="J96" s="53">
        <f>'LOOKUP  telda'!P55</f>
        <v>0</v>
      </c>
      <c r="K96" s="53">
        <f>'LOOKUP  telda'!X55</f>
        <v>0</v>
      </c>
      <c r="L96" s="53">
        <f>'LOOKUP  telda'!Y55</f>
        <v>0</v>
      </c>
      <c r="M96" s="53">
        <f>SUM('DATA MTD'!I96:L96)</f>
        <v>0</v>
      </c>
      <c r="N96" s="53">
        <f>'LOOKUP  telda'!Z55</f>
        <v>27</v>
      </c>
      <c r="O96" s="53">
        <f>'LOOKUP  telda'!AA55</f>
        <v>0</v>
      </c>
      <c r="P96" s="53">
        <f>'LOOKUP  telda'!AE55-'LOOKUP  telda'!AA55</f>
        <v>1</v>
      </c>
      <c r="Q96" s="53">
        <f t="shared" si="4"/>
        <v>1</v>
      </c>
      <c r="R96" s="53">
        <f>'LOOKUP  telda'!AF55</f>
        <v>6</v>
      </c>
    </row>
    <row r="97" spans="2:18" ht="15.5">
      <c r="B97" s="108" t="s">
        <v>62</v>
      </c>
      <c r="C97" s="109"/>
      <c r="D97" s="56" t="e">
        <f>SUM(D47:D96)</f>
        <v>#REF!</v>
      </c>
      <c r="E97" s="56" t="e">
        <f t="shared" ref="E97:R97" si="5">SUM(E47:E96)</f>
        <v>#REF!</v>
      </c>
      <c r="F97" s="56" t="e">
        <f t="shared" si="5"/>
        <v>#REF!</v>
      </c>
      <c r="G97" s="56" t="e">
        <f t="shared" si="5"/>
        <v>#REF!</v>
      </c>
      <c r="H97" s="56" t="e">
        <f t="shared" si="5"/>
        <v>#REF!</v>
      </c>
      <c r="I97" s="56" t="e">
        <f t="shared" si="5"/>
        <v>#REF!</v>
      </c>
      <c r="J97" s="56" t="e">
        <f t="shared" si="5"/>
        <v>#REF!</v>
      </c>
      <c r="K97" s="56" t="e">
        <f t="shared" si="5"/>
        <v>#REF!</v>
      </c>
      <c r="L97" s="56" t="e">
        <f t="shared" si="5"/>
        <v>#REF!</v>
      </c>
      <c r="M97" s="56" t="e">
        <f t="shared" si="5"/>
        <v>#REF!</v>
      </c>
      <c r="N97" s="56" t="e">
        <f t="shared" si="5"/>
        <v>#REF!</v>
      </c>
      <c r="O97" s="56" t="e">
        <f t="shared" si="5"/>
        <v>#REF!</v>
      </c>
      <c r="P97" s="56" t="e">
        <f t="shared" si="5"/>
        <v>#REF!</v>
      </c>
      <c r="Q97" s="56" t="e">
        <f t="shared" si="5"/>
        <v>#REF!</v>
      </c>
      <c r="R97" s="56" t="e">
        <f t="shared" si="5"/>
        <v>#REF!</v>
      </c>
    </row>
  </sheetData>
  <mergeCells count="76">
    <mergeCell ref="L7:N8"/>
    <mergeCell ref="Z6:AC8"/>
    <mergeCell ref="B1:Q4"/>
    <mergeCell ref="N23:O25"/>
    <mergeCell ref="O43:P45"/>
    <mergeCell ref="U8:U9"/>
    <mergeCell ref="V8:V9"/>
    <mergeCell ref="W7:W9"/>
    <mergeCell ref="X7:X9"/>
    <mergeCell ref="Y6:Y9"/>
    <mergeCell ref="P23:P26"/>
    <mergeCell ref="Q23:Q26"/>
    <mergeCell ref="Q43:Q46"/>
    <mergeCell ref="R43:R46"/>
    <mergeCell ref="T8:T9"/>
    <mergeCell ref="L23:L26"/>
    <mergeCell ref="AD6:AD9"/>
    <mergeCell ref="AE6:AE9"/>
    <mergeCell ref="AF6:AF9"/>
    <mergeCell ref="AG6:AG9"/>
    <mergeCell ref="AH6:AH9"/>
    <mergeCell ref="N43:N46"/>
    <mergeCell ref="B23:B26"/>
    <mergeCell ref="B43:B46"/>
    <mergeCell ref="H23:K23"/>
    <mergeCell ref="C34:D34"/>
    <mergeCell ref="C35:D35"/>
    <mergeCell ref="C36:D36"/>
    <mergeCell ref="C37:D37"/>
    <mergeCell ref="C23:C26"/>
    <mergeCell ref="D23:D26"/>
    <mergeCell ref="E23:E26"/>
    <mergeCell ref="F23:F26"/>
    <mergeCell ref="G23:G26"/>
    <mergeCell ref="J44:J46"/>
    <mergeCell ref="K44:K46"/>
    <mergeCell ref="L44:L46"/>
    <mergeCell ref="M23:M26"/>
    <mergeCell ref="M43:M46"/>
    <mergeCell ref="E43:E46"/>
    <mergeCell ref="F43:F46"/>
    <mergeCell ref="G43:G46"/>
    <mergeCell ref="H43:H46"/>
    <mergeCell ref="I44:I46"/>
    <mergeCell ref="E6:E9"/>
    <mergeCell ref="F6:F9"/>
    <mergeCell ref="G6:G9"/>
    <mergeCell ref="H6:H9"/>
    <mergeCell ref="B97:C97"/>
    <mergeCell ref="B77:B88"/>
    <mergeCell ref="B89:B96"/>
    <mergeCell ref="C43:C46"/>
    <mergeCell ref="D43:D46"/>
    <mergeCell ref="B47:B54"/>
    <mergeCell ref="B55:B66"/>
    <mergeCell ref="B67:B76"/>
    <mergeCell ref="C38:D38"/>
    <mergeCell ref="B40:Q40"/>
    <mergeCell ref="B41:Q41"/>
    <mergeCell ref="I43:L43"/>
    <mergeCell ref="I6:I9"/>
    <mergeCell ref="J6:J9"/>
    <mergeCell ref="K7:K8"/>
    <mergeCell ref="O7:O9"/>
    <mergeCell ref="H24:H26"/>
    <mergeCell ref="I24:I26"/>
    <mergeCell ref="J24:J26"/>
    <mergeCell ref="K24:K26"/>
    <mergeCell ref="K6:X6"/>
    <mergeCell ref="P7:V7"/>
    <mergeCell ref="P8:S8"/>
    <mergeCell ref="B20:Q20"/>
    <mergeCell ref="B21:Q21"/>
    <mergeCell ref="B6:B9"/>
    <mergeCell ref="C6:C9"/>
    <mergeCell ref="D6:D9"/>
  </mergeCells>
  <conditionalFormatting sqref="C47:R96">
    <cfRule type="expression" dxfId="20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83"/>
  <sheetViews>
    <sheetView showGridLines="0" topLeftCell="B1" zoomScale="70" zoomScaleNormal="70" workbookViewId="0">
      <selection activeCell="U10" sqref="U10:U11"/>
    </sheetView>
  </sheetViews>
  <sheetFormatPr defaultColWidth="9" defaultRowHeight="14.5"/>
  <cols>
    <col min="2" max="2" width="22.81640625" style="19" customWidth="1"/>
    <col min="3" max="3" width="21" customWidth="1"/>
    <col min="4" max="4" width="13.26953125" customWidth="1"/>
    <col min="5" max="5" width="16" customWidth="1"/>
    <col min="6" max="6" width="13.54296875" customWidth="1"/>
    <col min="7" max="7" width="9.7265625" customWidth="1"/>
    <col min="8" max="8" width="10.81640625" customWidth="1"/>
    <col min="9" max="9" width="9" customWidth="1"/>
    <col min="10" max="10" width="12.7265625" customWidth="1"/>
    <col min="11" max="11" width="10.453125" customWidth="1"/>
    <col min="12" max="12" width="11.1796875" customWidth="1"/>
    <col min="13" max="13" width="12.26953125" customWidth="1"/>
    <col min="14" max="14" width="10.81640625" customWidth="1"/>
    <col min="15" max="15" width="13.1796875" customWidth="1"/>
    <col min="16" max="16" width="13.453125" customWidth="1"/>
    <col min="17" max="17" width="12" customWidth="1"/>
    <col min="18" max="18" width="13.1796875" customWidth="1"/>
    <col min="19" max="19" width="13.54296875" customWidth="1"/>
    <col min="20" max="20" width="9.1796875" customWidth="1"/>
    <col min="21" max="21" width="11.453125" customWidth="1"/>
    <col min="22" max="22" width="20" customWidth="1"/>
    <col min="27" max="27" width="11.54296875" customWidth="1"/>
  </cols>
  <sheetData>
    <row r="2" spans="3:31" ht="18.5">
      <c r="C2" s="105" t="str">
        <f ca="1">"PROVISIONING NEW SALES INDIBIZ TR3 JBN MTD  "&amp;TEXT(TODAY()-1,"YYYY-MM-DD ")</f>
        <v xml:space="preserve">PROVISIONING NEW SALES INDIBIZ TR3 JBN MTD  2026-10-15 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20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</row>
    <row r="3" spans="3:31" ht="18.5">
      <c r="C3" s="105" t="str">
        <f ca="1">"PERIODE ORDER &amp; PS : 2026-01-01 to  "&amp;TEXT(TODAY()-1,"YYYY-MM-DD ")</f>
        <v xml:space="preserve">PERIODE ORDER &amp; PS : 2026-01-01 to  2026-10-15 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20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</row>
    <row r="4" spans="3:31" ht="23.25" customHeight="1">
      <c r="C4" s="132" t="s">
        <v>586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21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6" spans="3:31" ht="14.5" customHeight="1">
      <c r="C6" s="135" t="s">
        <v>1</v>
      </c>
      <c r="D6" s="138" t="s">
        <v>129</v>
      </c>
      <c r="E6" s="138" t="s">
        <v>67</v>
      </c>
      <c r="F6" s="161" t="s">
        <v>12</v>
      </c>
      <c r="G6" s="162"/>
      <c r="H6" s="163"/>
      <c r="I6" s="141" t="s">
        <v>14</v>
      </c>
      <c r="J6" s="144" t="s">
        <v>8</v>
      </c>
      <c r="K6" s="144" t="s">
        <v>9</v>
      </c>
      <c r="L6" s="170" t="s">
        <v>10</v>
      </c>
      <c r="M6" s="171"/>
      <c r="N6" s="171"/>
      <c r="O6" s="172"/>
      <c r="P6" s="147" t="s">
        <v>11</v>
      </c>
      <c r="Q6" s="150" t="s">
        <v>130</v>
      </c>
      <c r="R6" s="150" t="s">
        <v>131</v>
      </c>
      <c r="S6" s="150" t="s">
        <v>132</v>
      </c>
    </row>
    <row r="7" spans="3:31" ht="15.65" customHeight="1">
      <c r="C7" s="136"/>
      <c r="D7" s="139"/>
      <c r="E7" s="139"/>
      <c r="F7" s="164"/>
      <c r="G7" s="165"/>
      <c r="H7" s="166"/>
      <c r="I7" s="142"/>
      <c r="J7" s="145"/>
      <c r="K7" s="145"/>
      <c r="L7" s="173"/>
      <c r="M7" s="174"/>
      <c r="N7" s="174"/>
      <c r="O7" s="175"/>
      <c r="P7" s="148"/>
      <c r="Q7" s="151"/>
      <c r="R7" s="151"/>
      <c r="S7" s="151"/>
    </row>
    <row r="8" spans="3:31" ht="14.5" customHeight="1">
      <c r="C8" s="136"/>
      <c r="D8" s="139"/>
      <c r="E8" s="139"/>
      <c r="F8" s="167"/>
      <c r="G8" s="168"/>
      <c r="H8" s="169"/>
      <c r="I8" s="142"/>
      <c r="J8" s="145"/>
      <c r="K8" s="145"/>
      <c r="L8" s="176"/>
      <c r="M8" s="177"/>
      <c r="N8" s="177"/>
      <c r="O8" s="178"/>
      <c r="P8" s="148"/>
      <c r="Q8" s="151"/>
      <c r="R8" s="151"/>
      <c r="S8" s="151"/>
    </row>
    <row r="9" spans="3:31" ht="49.5" customHeight="1">
      <c r="C9" s="137"/>
      <c r="D9" s="140"/>
      <c r="E9" s="140"/>
      <c r="F9" s="22" t="s">
        <v>133</v>
      </c>
      <c r="G9" s="22" t="s">
        <v>30</v>
      </c>
      <c r="H9" s="22" t="s">
        <v>69</v>
      </c>
      <c r="I9" s="143"/>
      <c r="J9" s="146"/>
      <c r="K9" s="146"/>
      <c r="L9" s="37" t="s">
        <v>2</v>
      </c>
      <c r="M9" s="37" t="s">
        <v>18</v>
      </c>
      <c r="N9" s="37" t="s">
        <v>20</v>
      </c>
      <c r="O9" s="37" t="s">
        <v>22</v>
      </c>
      <c r="P9" s="149"/>
      <c r="Q9" s="152"/>
      <c r="R9" s="152"/>
      <c r="S9" s="152"/>
      <c r="X9">
        <f>205/216</f>
        <v>0.94907407407407407</v>
      </c>
    </row>
    <row r="10" spans="3:31" ht="15.5">
      <c r="C10" s="23" t="s">
        <v>34</v>
      </c>
      <c r="D10" s="24">
        <f>'COPY DATA XPRO'!E63</f>
        <v>126</v>
      </c>
      <c r="E10" s="24">
        <f>'COPY DATA XPRO'!F63+'COPY DATA XPRO'!G63+'COPY DATA XPRO'!H63</f>
        <v>1</v>
      </c>
      <c r="F10" s="24">
        <f>'COPY DATA XPRO'!I63</f>
        <v>7</v>
      </c>
      <c r="G10" s="24">
        <f>'COPY DATA XPRO'!AA63</f>
        <v>1</v>
      </c>
      <c r="H10" s="24">
        <f>'COPY DATA XPRO'!AE63-HARIAN!G10</f>
        <v>11</v>
      </c>
      <c r="I10" s="24">
        <f>'COPY DATA XPRO'!AF63</f>
        <v>14</v>
      </c>
      <c r="J10" s="24">
        <f>'COPY DATA XPRO'!J63</f>
        <v>5</v>
      </c>
      <c r="K10" s="24">
        <f>'COPY DATA XPRO'!K63</f>
        <v>10</v>
      </c>
      <c r="L10" s="24">
        <f>'COPY DATA XPRO'!L63</f>
        <v>0</v>
      </c>
      <c r="M10" s="24">
        <f>'COPY DATA XPRO'!P63</f>
        <v>12</v>
      </c>
      <c r="N10" s="24">
        <f>'COPY DATA XPRO'!X63</f>
        <v>4</v>
      </c>
      <c r="O10" s="24">
        <f>'COPY DATA XPRO'!Y63</f>
        <v>1</v>
      </c>
      <c r="P10" s="24">
        <f>'COPY DATA XPRO'!Z63</f>
        <v>60</v>
      </c>
      <c r="Q10" s="40">
        <f t="shared" ref="Q10:R15" si="0">T10</f>
        <v>0.63157894736842102</v>
      </c>
      <c r="R10" s="40">
        <f>U10</f>
        <v>0.77922077922077926</v>
      </c>
      <c r="S10" s="40">
        <f>VLOOKUP(C10,Sheet3!$A$19:$G$81,7,FALSE)</f>
        <v>0.91666666666666663</v>
      </c>
      <c r="T10" s="8">
        <f t="shared" ref="T10:T15" si="1">P10/(D10-F10-K10-I10)</f>
        <v>0.63157894736842102</v>
      </c>
      <c r="U10" s="8">
        <f>P10/(M10+N10+O10+P10)</f>
        <v>0.77922077922077926</v>
      </c>
    </row>
    <row r="11" spans="3:31" ht="15.5">
      <c r="C11" s="23" t="s">
        <v>38</v>
      </c>
      <c r="D11" s="24">
        <f>'COPY DATA XPRO'!E64</f>
        <v>231</v>
      </c>
      <c r="E11" s="24">
        <f>'COPY DATA XPRO'!F64+'COPY DATA XPRO'!G64+'COPY DATA XPRO'!H64</f>
        <v>5</v>
      </c>
      <c r="F11" s="24">
        <f>'COPY DATA XPRO'!I64</f>
        <v>5</v>
      </c>
      <c r="G11" s="24">
        <f>'COPY DATA XPRO'!AA64</f>
        <v>3</v>
      </c>
      <c r="H11" s="24">
        <f>'COPY DATA XPRO'!AE64-HARIAN!G11</f>
        <v>8</v>
      </c>
      <c r="I11" s="24">
        <f>'COPY DATA XPRO'!AF64</f>
        <v>13</v>
      </c>
      <c r="J11" s="24">
        <f>'COPY DATA XPRO'!J64</f>
        <v>14</v>
      </c>
      <c r="K11" s="24">
        <f>'COPY DATA XPRO'!K64</f>
        <v>8</v>
      </c>
      <c r="L11" s="24">
        <f>'COPY DATA XPRO'!L64</f>
        <v>0</v>
      </c>
      <c r="M11" s="24">
        <f>'COPY DATA XPRO'!P64</f>
        <v>1</v>
      </c>
      <c r="N11" s="24">
        <f>'COPY DATA XPRO'!X64</f>
        <v>1</v>
      </c>
      <c r="O11" s="24">
        <f>'COPY DATA XPRO'!Y64</f>
        <v>3</v>
      </c>
      <c r="P11" s="24">
        <f>'COPY DATA XPRO'!Z64</f>
        <v>169</v>
      </c>
      <c r="Q11" s="40">
        <f t="shared" si="0"/>
        <v>0.82439024390243898</v>
      </c>
      <c r="R11" s="40">
        <f t="shared" si="0"/>
        <v>0.97126436781609193</v>
      </c>
      <c r="S11" s="40">
        <f>VLOOKUP(C11,Sheet3!$A$19:$G$81,7,FALSE)</f>
        <v>0.98224852071005919</v>
      </c>
      <c r="T11" s="8">
        <f t="shared" si="1"/>
        <v>0.82439024390243898</v>
      </c>
      <c r="U11" s="8">
        <f>P11/(M11+N11+O11+P11)</f>
        <v>0.97126436781609193</v>
      </c>
    </row>
    <row r="12" spans="3:31" ht="15.5">
      <c r="C12" s="23" t="s">
        <v>42</v>
      </c>
      <c r="D12" s="24">
        <f>'COPY DATA XPRO'!E65</f>
        <v>173</v>
      </c>
      <c r="E12" s="24">
        <f>'COPY DATA XPRO'!F65+'COPY DATA XPRO'!G65+'COPY DATA XPRO'!H65</f>
        <v>4</v>
      </c>
      <c r="F12" s="24">
        <f>'COPY DATA XPRO'!I65</f>
        <v>2</v>
      </c>
      <c r="G12" s="24">
        <f>'COPY DATA XPRO'!AA65</f>
        <v>5</v>
      </c>
      <c r="H12" s="24">
        <f>'COPY DATA XPRO'!AE65-HARIAN!G12</f>
        <v>8</v>
      </c>
      <c r="I12" s="24">
        <f>'COPY DATA XPRO'!AF65</f>
        <v>9</v>
      </c>
      <c r="J12" s="24">
        <f>'COPY DATA XPRO'!J65</f>
        <v>5</v>
      </c>
      <c r="K12" s="24">
        <f>'COPY DATA XPRO'!K65</f>
        <v>2</v>
      </c>
      <c r="L12" s="24">
        <f>'COPY DATA XPRO'!L65</f>
        <v>0</v>
      </c>
      <c r="M12" s="24">
        <f>'COPY DATA XPRO'!P65</f>
        <v>1</v>
      </c>
      <c r="N12" s="24">
        <f>'COPY DATA XPRO'!X65</f>
        <v>2</v>
      </c>
      <c r="O12" s="24">
        <f>'COPY DATA XPRO'!Y65</f>
        <v>5</v>
      </c>
      <c r="P12" s="24">
        <f>'COPY DATA XPRO'!Z65</f>
        <v>130</v>
      </c>
      <c r="Q12" s="40">
        <f t="shared" si="0"/>
        <v>0.8125</v>
      </c>
      <c r="R12" s="40">
        <f t="shared" si="0"/>
        <v>0.94202898550724634</v>
      </c>
      <c r="S12" s="40">
        <f>VLOOKUP(C12,Sheet3!$A$19:$G$81,7,FALSE)</f>
        <v>1</v>
      </c>
      <c r="T12" s="8">
        <f t="shared" si="1"/>
        <v>0.8125</v>
      </c>
      <c r="U12" s="8">
        <f t="shared" ref="U12:U15" si="2">P12/(M12+N12+O12+P12)</f>
        <v>0.94202898550724634</v>
      </c>
    </row>
    <row r="13" spans="3:31" ht="15.5">
      <c r="C13" s="23" t="s">
        <v>45</v>
      </c>
      <c r="D13" s="24">
        <f>'COPY DATA XPRO'!E66</f>
        <v>210</v>
      </c>
      <c r="E13" s="24">
        <f>'COPY DATA XPRO'!F66+'COPY DATA XPRO'!G66+'COPY DATA XPRO'!H66</f>
        <v>6</v>
      </c>
      <c r="F13" s="24">
        <f>'COPY DATA XPRO'!I66</f>
        <v>4</v>
      </c>
      <c r="G13" s="24">
        <f>'COPY DATA XPRO'!AA66</f>
        <v>2</v>
      </c>
      <c r="H13" s="24">
        <f>'COPY DATA XPRO'!AE66-HARIAN!G13</f>
        <v>3</v>
      </c>
      <c r="I13" s="24">
        <f>'COPY DATA XPRO'!AF66</f>
        <v>31</v>
      </c>
      <c r="J13" s="24">
        <f>'COPY DATA XPRO'!J66</f>
        <v>9</v>
      </c>
      <c r="K13" s="24">
        <f>'COPY DATA XPRO'!K66</f>
        <v>5</v>
      </c>
      <c r="L13" s="24">
        <f>'COPY DATA XPRO'!L66</f>
        <v>1</v>
      </c>
      <c r="M13" s="24">
        <f>'COPY DATA XPRO'!P66</f>
        <v>19</v>
      </c>
      <c r="N13" s="24">
        <f>'COPY DATA XPRO'!X66</f>
        <v>5</v>
      </c>
      <c r="O13" s="24">
        <f>'COPY DATA XPRO'!Y66</f>
        <v>5</v>
      </c>
      <c r="P13" s="24">
        <f>'COPY DATA XPRO'!Z66</f>
        <v>121</v>
      </c>
      <c r="Q13" s="40">
        <f t="shared" si="0"/>
        <v>0.71176470588235297</v>
      </c>
      <c r="R13" s="40">
        <f t="shared" si="0"/>
        <v>0.80666666666666664</v>
      </c>
      <c r="S13" s="40">
        <f>VLOOKUP(C13,Sheet3!$A$19:$G$81,7,FALSE)</f>
        <v>0.76033057851239672</v>
      </c>
      <c r="T13" s="8">
        <f t="shared" si="1"/>
        <v>0.71176470588235297</v>
      </c>
      <c r="U13" s="8">
        <f t="shared" si="2"/>
        <v>0.80666666666666664</v>
      </c>
    </row>
    <row r="14" spans="3:31" ht="15.5">
      <c r="C14" s="23" t="s">
        <v>55</v>
      </c>
      <c r="D14" s="24">
        <f>'COPY DATA XPRO'!E69</f>
        <v>274</v>
      </c>
      <c r="E14" s="24">
        <f>'COPY DATA XPRO'!F69+'COPY DATA XPRO'!G69+'COPY DATA XPRO'!H69</f>
        <v>11</v>
      </c>
      <c r="F14" s="24">
        <f>'COPY DATA XPRO'!I69</f>
        <v>6</v>
      </c>
      <c r="G14" s="24">
        <f>'COPY DATA XPRO'!AA69</f>
        <v>1</v>
      </c>
      <c r="H14" s="24">
        <f>'COPY DATA XPRO'!AE69-HARIAN!G14</f>
        <v>3</v>
      </c>
      <c r="I14" s="24">
        <f>'COPY DATA XPRO'!AF69</f>
        <v>47</v>
      </c>
      <c r="J14" s="24">
        <f>'COPY DATA XPRO'!J69</f>
        <v>29</v>
      </c>
      <c r="K14" s="24">
        <f>'COPY DATA XPRO'!K69</f>
        <v>2</v>
      </c>
      <c r="L14" s="24">
        <f>'COPY DATA XPRO'!L69</f>
        <v>1</v>
      </c>
      <c r="M14" s="24">
        <f>'COPY DATA XPRO'!P69</f>
        <v>1</v>
      </c>
      <c r="N14" s="24">
        <f>'COPY DATA XPRO'!X69</f>
        <v>5</v>
      </c>
      <c r="O14" s="24">
        <f>'COPY DATA XPRO'!Y69</f>
        <v>4</v>
      </c>
      <c r="P14" s="24">
        <f>'COPY DATA XPRO'!Z69</f>
        <v>164</v>
      </c>
      <c r="Q14" s="40">
        <f t="shared" si="0"/>
        <v>0.74885844748858443</v>
      </c>
      <c r="R14" s="40">
        <f t="shared" si="0"/>
        <v>0.94252873563218387</v>
      </c>
      <c r="S14" s="40">
        <f>VLOOKUP(C14,Sheet3!$A$19:$G$81,7,FALSE)</f>
        <v>0.98170731707317072</v>
      </c>
      <c r="T14" s="8">
        <f t="shared" si="1"/>
        <v>0.74885844748858443</v>
      </c>
      <c r="U14" s="8">
        <f t="shared" si="2"/>
        <v>0.94252873563218387</v>
      </c>
    </row>
    <row r="15" spans="3:31" ht="15.5">
      <c r="C15" s="25" t="s">
        <v>62</v>
      </c>
      <c r="D15" s="26">
        <f>SUM(D10:D14)</f>
        <v>1014</v>
      </c>
      <c r="E15" s="26">
        <f>SUM(E10:E14)</f>
        <v>27</v>
      </c>
      <c r="F15" s="26">
        <f>SUM(F10:F14)</f>
        <v>24</v>
      </c>
      <c r="G15" s="26">
        <f t="shared" ref="G15:P15" si="3">SUM(G10:G14)</f>
        <v>12</v>
      </c>
      <c r="H15" s="26">
        <f t="shared" si="3"/>
        <v>33</v>
      </c>
      <c r="I15" s="26">
        <f t="shared" si="3"/>
        <v>114</v>
      </c>
      <c r="J15" s="26">
        <f t="shared" si="3"/>
        <v>62</v>
      </c>
      <c r="K15" s="26">
        <f t="shared" si="3"/>
        <v>27</v>
      </c>
      <c r="L15" s="26">
        <f t="shared" si="3"/>
        <v>2</v>
      </c>
      <c r="M15" s="26">
        <f t="shared" si="3"/>
        <v>34</v>
      </c>
      <c r="N15" s="26">
        <f t="shared" si="3"/>
        <v>17</v>
      </c>
      <c r="O15" s="26">
        <f t="shared" si="3"/>
        <v>18</v>
      </c>
      <c r="P15" s="26">
        <f t="shared" si="3"/>
        <v>644</v>
      </c>
      <c r="Q15" s="41">
        <f t="shared" si="0"/>
        <v>0.75853945818610125</v>
      </c>
      <c r="R15" s="41">
        <f>U15</f>
        <v>0.90322580645161288</v>
      </c>
      <c r="S15" s="41">
        <f>Sheet3!G10</f>
        <v>0.93788819875776397</v>
      </c>
      <c r="T15" s="8">
        <f t="shared" si="1"/>
        <v>0.75853945818610125</v>
      </c>
      <c r="U15" s="8">
        <f t="shared" si="2"/>
        <v>0.90322580645161288</v>
      </c>
    </row>
    <row r="16" spans="3:31" ht="16" thickBot="1"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2:22" ht="15.5">
      <c r="C17" s="28" t="s">
        <v>71</v>
      </c>
      <c r="D17" s="133" t="s">
        <v>72</v>
      </c>
      <c r="E17" s="134"/>
      <c r="G17" s="60" t="s">
        <v>134</v>
      </c>
      <c r="H17" s="61"/>
      <c r="I17" s="61"/>
      <c r="J17" s="61"/>
      <c r="K17" s="61"/>
      <c r="L17" s="60" t="s">
        <v>529</v>
      </c>
      <c r="M17" s="61"/>
      <c r="N17" s="61"/>
    </row>
    <row r="18" spans="2:22" ht="15.5">
      <c r="C18" s="29"/>
      <c r="D18" s="102" t="s">
        <v>73</v>
      </c>
      <c r="E18" s="131"/>
      <c r="G18" s="61" t="s">
        <v>135</v>
      </c>
      <c r="H18" s="61"/>
      <c r="I18" s="61"/>
      <c r="J18" s="61"/>
      <c r="K18" s="61"/>
      <c r="L18" s="61" t="s">
        <v>530</v>
      </c>
      <c r="M18" s="61"/>
      <c r="N18" s="61"/>
    </row>
    <row r="19" spans="2:22">
      <c r="C19" s="30"/>
      <c r="D19" s="102" t="s">
        <v>74</v>
      </c>
      <c r="E19" s="131"/>
      <c r="G19" s="61" t="s">
        <v>136</v>
      </c>
      <c r="H19" s="61"/>
      <c r="I19" s="61"/>
      <c r="J19" s="61"/>
      <c r="K19" s="61"/>
      <c r="L19" s="61" t="s">
        <v>531</v>
      </c>
      <c r="M19" s="61"/>
      <c r="N19" s="61"/>
    </row>
    <row r="20" spans="2:22">
      <c r="C20" s="31"/>
      <c r="D20" s="102" t="s">
        <v>75</v>
      </c>
      <c r="E20" s="131"/>
      <c r="G20" s="61" t="s">
        <v>137</v>
      </c>
      <c r="H20" s="61"/>
      <c r="I20" s="61"/>
      <c r="J20" s="61"/>
      <c r="K20" s="61"/>
      <c r="L20" s="61" t="s">
        <v>532</v>
      </c>
      <c r="M20" s="61"/>
      <c r="N20" s="61"/>
    </row>
    <row r="21" spans="2:22">
      <c r="C21" s="32"/>
      <c r="D21" s="102" t="s">
        <v>76</v>
      </c>
      <c r="E21" s="131"/>
      <c r="G21" s="61" t="s">
        <v>533</v>
      </c>
      <c r="H21" s="61"/>
      <c r="I21" s="61"/>
      <c r="J21" s="61"/>
      <c r="K21" s="61"/>
      <c r="L21" s="61"/>
      <c r="M21" s="61"/>
      <c r="N21" s="61"/>
    </row>
    <row r="22" spans="2:22" ht="15" thickBot="1">
      <c r="C22" s="33"/>
      <c r="D22" s="127" t="s">
        <v>138</v>
      </c>
      <c r="E22" s="128"/>
      <c r="G22" s="61" t="s">
        <v>139</v>
      </c>
      <c r="H22" s="61"/>
      <c r="I22" s="61"/>
      <c r="J22" s="61"/>
      <c r="K22" s="61"/>
      <c r="L22" s="61"/>
      <c r="M22" s="61"/>
      <c r="N22" s="61"/>
    </row>
    <row r="23" spans="2:22">
      <c r="D23" s="1"/>
      <c r="E23" s="1"/>
    </row>
    <row r="24" spans="2:22">
      <c r="B24" s="129" t="str">
        <f ca="1">C2</f>
        <v xml:space="preserve">PROVISIONING NEW SALES INDIBIZ TR3 JBN MTD  2026-10-15 </v>
      </c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34"/>
    </row>
    <row r="25" spans="2:22">
      <c r="B25" s="129" t="str">
        <f ca="1">C3</f>
        <v xml:space="preserve">PERIODE ORDER &amp; PS : 2026-01-01 to  2026-10-15 </v>
      </c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34"/>
    </row>
    <row r="26" spans="2:22" ht="18.5">
      <c r="B26" s="130" t="str">
        <f>C4</f>
        <v>Last update proses : 06-03-2026 15:19:48 WIB (Source: ETL XPRO)</v>
      </c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35"/>
    </row>
    <row r="27" spans="2:22" ht="15.5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36"/>
    </row>
    <row r="29" spans="2:22" ht="15.65" customHeight="1">
      <c r="B29" s="154" t="s">
        <v>1</v>
      </c>
      <c r="C29" s="160" t="s">
        <v>78</v>
      </c>
      <c r="D29" s="154" t="s">
        <v>129</v>
      </c>
      <c r="E29" s="154" t="s">
        <v>67</v>
      </c>
      <c r="F29" s="180" t="s">
        <v>12</v>
      </c>
      <c r="G29" s="180"/>
      <c r="H29" s="180"/>
      <c r="I29" s="180" t="s">
        <v>14</v>
      </c>
      <c r="J29" s="179" t="s">
        <v>8</v>
      </c>
      <c r="K29" s="179" t="s">
        <v>9</v>
      </c>
      <c r="L29" s="179" t="s">
        <v>10</v>
      </c>
      <c r="M29" s="179"/>
      <c r="N29" s="179"/>
      <c r="O29" s="179"/>
      <c r="P29" s="181" t="s">
        <v>11</v>
      </c>
      <c r="Q29" s="126" t="s">
        <v>130</v>
      </c>
      <c r="R29" s="126" t="s">
        <v>131</v>
      </c>
      <c r="S29" s="126" t="s">
        <v>132</v>
      </c>
    </row>
    <row r="30" spans="2:22" ht="14.5" customHeight="1">
      <c r="B30" s="154"/>
      <c r="C30" s="160"/>
      <c r="D30" s="154"/>
      <c r="E30" s="154"/>
      <c r="F30" s="180"/>
      <c r="G30" s="180"/>
      <c r="H30" s="180"/>
      <c r="I30" s="180"/>
      <c r="J30" s="179"/>
      <c r="K30" s="179"/>
      <c r="L30" s="179"/>
      <c r="M30" s="179"/>
      <c r="N30" s="179"/>
      <c r="O30" s="179"/>
      <c r="P30" s="181"/>
      <c r="Q30" s="126"/>
      <c r="R30" s="126"/>
      <c r="S30" s="126"/>
    </row>
    <row r="31" spans="2:22" ht="14.5" customHeight="1">
      <c r="B31" s="154"/>
      <c r="C31" s="160"/>
      <c r="D31" s="154"/>
      <c r="E31" s="154"/>
      <c r="F31" s="180"/>
      <c r="G31" s="180"/>
      <c r="H31" s="180"/>
      <c r="I31" s="180"/>
      <c r="J31" s="179"/>
      <c r="K31" s="179"/>
      <c r="L31" s="179"/>
      <c r="M31" s="179"/>
      <c r="N31" s="179"/>
      <c r="O31" s="179"/>
      <c r="P31" s="181"/>
      <c r="Q31" s="126"/>
      <c r="R31" s="126"/>
      <c r="S31" s="126"/>
    </row>
    <row r="32" spans="2:22" ht="31">
      <c r="B32" s="154"/>
      <c r="C32" s="160"/>
      <c r="D32" s="154"/>
      <c r="E32" s="154"/>
      <c r="F32" s="22" t="s">
        <v>133</v>
      </c>
      <c r="G32" s="22" t="s">
        <v>30</v>
      </c>
      <c r="H32" s="22" t="s">
        <v>69</v>
      </c>
      <c r="I32" s="180"/>
      <c r="J32" s="179"/>
      <c r="K32" s="179"/>
      <c r="L32" s="37" t="s">
        <v>2</v>
      </c>
      <c r="M32" s="37" t="s">
        <v>18</v>
      </c>
      <c r="N32" s="37" t="s">
        <v>20</v>
      </c>
      <c r="O32" s="37" t="s">
        <v>22</v>
      </c>
      <c r="P32" s="181"/>
      <c r="Q32" s="126"/>
      <c r="R32" s="126"/>
      <c r="S32" s="126"/>
      <c r="V32" s="87" t="s">
        <v>796</v>
      </c>
    </row>
    <row r="33" spans="2:22" ht="15.5">
      <c r="B33" s="155" t="s">
        <v>34</v>
      </c>
      <c r="C33" s="64" t="s">
        <v>79</v>
      </c>
      <c r="D33" s="65">
        <f>'LOOKUP  telda'!E7</f>
        <v>12</v>
      </c>
      <c r="E33" s="65">
        <f>'LOOKUP  telda'!F7+'LOOKUP  telda'!G7+'LOOKUP  telda'!H7</f>
        <v>0</v>
      </c>
      <c r="F33" s="65">
        <f>'LOOKUP  telda'!I7</f>
        <v>0</v>
      </c>
      <c r="G33" s="65">
        <f>'LOOKUP  telda'!AA7</f>
        <v>0</v>
      </c>
      <c r="H33" s="65">
        <f>'LOOKUP  telda'!AE7-'LOOKUP  telda'!AA7</f>
        <v>0</v>
      </c>
      <c r="I33" s="65">
        <f>'LOOKUP  telda'!AF7</f>
        <v>3</v>
      </c>
      <c r="J33" s="65">
        <f>'LOOKUP  telda'!J7</f>
        <v>0</v>
      </c>
      <c r="K33" s="65">
        <f>'LOOKUP  telda'!K7</f>
        <v>0</v>
      </c>
      <c r="L33" s="65">
        <f>'LOOKUP  telda'!L7</f>
        <v>0</v>
      </c>
      <c r="M33" s="65">
        <f>'LOOKUP  telda'!P7</f>
        <v>0</v>
      </c>
      <c r="N33" s="65">
        <f>'LOOKUP  telda'!X7</f>
        <v>0</v>
      </c>
      <c r="O33" s="65">
        <f>'LOOKUP  telda'!Y7</f>
        <v>0</v>
      </c>
      <c r="P33" s="65">
        <f>'LOOKUP  telda'!Z7</f>
        <v>9</v>
      </c>
      <c r="Q33" s="40">
        <f>T33</f>
        <v>1</v>
      </c>
      <c r="R33" s="40">
        <f>U33</f>
        <v>1</v>
      </c>
      <c r="S33" s="40">
        <f>VLOOKUP(C33,Sheet3!$A$19:$G$81,7,FALSE)</f>
        <v>0.66666666666666663</v>
      </c>
      <c r="T33" s="8">
        <f>IFERROR(P33/(D33-F33-K33-I33),0)</f>
        <v>1</v>
      </c>
      <c r="U33" s="8">
        <f>IFERROR(P33/(M33+N33+O33+P33),0)</f>
        <v>1</v>
      </c>
      <c r="V33" t="str">
        <f>VLOOKUP(C33,Sheet5!$A$2:$J$270,8,FALSE)</f>
        <v>GIANYAR</v>
      </c>
    </row>
    <row r="34" spans="2:22" ht="15.5">
      <c r="B34" s="155"/>
      <c r="C34" s="64" t="s">
        <v>80</v>
      </c>
      <c r="D34" s="65">
        <f>'LOOKUP  telda'!E8</f>
        <v>1</v>
      </c>
      <c r="E34" s="65">
        <f>'LOOKUP  telda'!F8+'LOOKUP  telda'!G8+'LOOKUP  telda'!H8</f>
        <v>0</v>
      </c>
      <c r="F34" s="65">
        <f>'LOOKUP  telda'!I8</f>
        <v>0</v>
      </c>
      <c r="G34" s="65">
        <f>'LOOKUP  telda'!AA8</f>
        <v>0</v>
      </c>
      <c r="H34" s="65">
        <f>'LOOKUP  telda'!AE8-'LOOKUP  telda'!AA8</f>
        <v>0</v>
      </c>
      <c r="I34" s="65">
        <f>'LOOKUP  telda'!AF8</f>
        <v>0</v>
      </c>
      <c r="J34" s="65">
        <f>'LOOKUP  telda'!J8</f>
        <v>0</v>
      </c>
      <c r="K34" s="65">
        <f>'LOOKUP  telda'!K8</f>
        <v>0</v>
      </c>
      <c r="L34" s="65">
        <f>'LOOKUP  telda'!L8</f>
        <v>0</v>
      </c>
      <c r="M34" s="65">
        <f>'LOOKUP  telda'!P8</f>
        <v>0</v>
      </c>
      <c r="N34" s="65">
        <f>'LOOKUP  telda'!X8</f>
        <v>0</v>
      </c>
      <c r="O34" s="65">
        <f>'LOOKUP  telda'!Y8</f>
        <v>0</v>
      </c>
      <c r="P34" s="65">
        <f>'LOOKUP  telda'!Z8</f>
        <v>1</v>
      </c>
      <c r="Q34" s="40">
        <f t="shared" ref="Q34:Q82" si="4">T34</f>
        <v>1</v>
      </c>
      <c r="R34" s="40">
        <f t="shared" ref="R34:R82" si="5">U34</f>
        <v>1</v>
      </c>
      <c r="S34" s="40">
        <f>VLOOKUP(C34,Sheet3!$A$19:$G$81,7,FALSE)</f>
        <v>1</v>
      </c>
      <c r="T34" s="8">
        <f t="shared" ref="T34:T82" si="6">IFERROR(P34/(D34-F34-K34-I34),0)</f>
        <v>1</v>
      </c>
      <c r="U34" s="8">
        <f t="shared" ref="U34:U82" si="7">IFERROR(P34/(M34+N34+O34+P34),0)</f>
        <v>1</v>
      </c>
      <c r="V34" t="str">
        <f>VLOOKUP(C34,Sheet5!$A$2:$J$270,8,FALSE)</f>
        <v>TABANAN</v>
      </c>
    </row>
    <row r="35" spans="2:22" ht="15.5">
      <c r="B35" s="155"/>
      <c r="C35" s="64" t="s">
        <v>81</v>
      </c>
      <c r="D35" s="65">
        <f>'LOOKUP  telda'!E9</f>
        <v>15</v>
      </c>
      <c r="E35" s="65">
        <f>'LOOKUP  telda'!F9+'LOOKUP  telda'!G9+'LOOKUP  telda'!H9</f>
        <v>0</v>
      </c>
      <c r="F35" s="65">
        <f>'LOOKUP  telda'!I9</f>
        <v>3</v>
      </c>
      <c r="G35" s="65">
        <f>'LOOKUP  telda'!AA9</f>
        <v>0</v>
      </c>
      <c r="H35" s="65">
        <f>'LOOKUP  telda'!AE9-'LOOKUP  telda'!AA9</f>
        <v>0</v>
      </c>
      <c r="I35" s="65">
        <f>'LOOKUP  telda'!AF9</f>
        <v>2</v>
      </c>
      <c r="J35" s="65">
        <f>'LOOKUP  telda'!J9</f>
        <v>1</v>
      </c>
      <c r="K35" s="65">
        <f>'LOOKUP  telda'!K9</f>
        <v>0</v>
      </c>
      <c r="L35" s="65">
        <f>'LOOKUP  telda'!L9</f>
        <v>0</v>
      </c>
      <c r="M35" s="65">
        <f>'LOOKUP  telda'!P9</f>
        <v>3</v>
      </c>
      <c r="N35" s="65">
        <f>'LOOKUP  telda'!X9</f>
        <v>1</v>
      </c>
      <c r="O35" s="65">
        <f>'LOOKUP  telda'!Y9</f>
        <v>0</v>
      </c>
      <c r="P35" s="65">
        <f>'LOOKUP  telda'!Z9</f>
        <v>5</v>
      </c>
      <c r="Q35" s="40">
        <f t="shared" si="4"/>
        <v>0.5</v>
      </c>
      <c r="R35" s="40">
        <f t="shared" si="5"/>
        <v>0.55555555555555558</v>
      </c>
      <c r="S35" s="40">
        <f>VLOOKUP(C35,Sheet3!$A$19:$G$81,7,FALSE)</f>
        <v>0.8</v>
      </c>
      <c r="T35" s="8">
        <f t="shared" si="6"/>
        <v>0.5</v>
      </c>
      <c r="U35" s="8">
        <f t="shared" si="7"/>
        <v>0.55555555555555558</v>
      </c>
      <c r="V35" t="str">
        <f>VLOOKUP(C35,Sheet5!$A$2:$J$270,8,FALSE)</f>
        <v>JIMBARAN</v>
      </c>
    </row>
    <row r="36" spans="2:22" ht="15.5">
      <c r="B36" s="155"/>
      <c r="C36" s="64" t="s">
        <v>82</v>
      </c>
      <c r="D36" s="65">
        <f>'LOOKUP  telda'!E10</f>
        <v>11</v>
      </c>
      <c r="E36" s="65">
        <f>'LOOKUP  telda'!F10+'LOOKUP  telda'!G10+'LOOKUP  telda'!H10</f>
        <v>0</v>
      </c>
      <c r="F36" s="65">
        <f>'LOOKUP  telda'!I10</f>
        <v>1</v>
      </c>
      <c r="G36" s="65">
        <f>'LOOKUP  telda'!AA10</f>
        <v>0</v>
      </c>
      <c r="H36" s="65">
        <f>'LOOKUP  telda'!AE10-'LOOKUP  telda'!AA10</f>
        <v>0</v>
      </c>
      <c r="I36" s="65">
        <f>'LOOKUP  telda'!AF10</f>
        <v>1</v>
      </c>
      <c r="J36" s="65">
        <f>'LOOKUP  telda'!J10</f>
        <v>2</v>
      </c>
      <c r="K36" s="65">
        <f>'LOOKUP  telda'!K10</f>
        <v>0</v>
      </c>
      <c r="L36" s="65">
        <f>'LOOKUP  telda'!L10</f>
        <v>0</v>
      </c>
      <c r="M36" s="65">
        <f>'LOOKUP  telda'!P10</f>
        <v>1</v>
      </c>
      <c r="N36" s="65">
        <f>'LOOKUP  telda'!X10</f>
        <v>0</v>
      </c>
      <c r="O36" s="65">
        <f>'LOOKUP  telda'!Y10</f>
        <v>0</v>
      </c>
      <c r="P36" s="65">
        <f>'LOOKUP  telda'!Z10</f>
        <v>6</v>
      </c>
      <c r="Q36" s="40">
        <f t="shared" si="4"/>
        <v>0.66666666666666663</v>
      </c>
      <c r="R36" s="40">
        <f t="shared" si="5"/>
        <v>0.8571428571428571</v>
      </c>
      <c r="S36" s="40">
        <f>VLOOKUP(C36,Sheet3!$A$19:$G$81,7,FALSE)</f>
        <v>1</v>
      </c>
      <c r="T36" s="8">
        <f t="shared" si="6"/>
        <v>0.66666666666666663</v>
      </c>
      <c r="U36" s="8">
        <f t="shared" si="7"/>
        <v>0.8571428571428571</v>
      </c>
      <c r="V36" t="str">
        <f>VLOOKUP(C36,Sheet5!$A$2:$J$270,8,FALSE)</f>
        <v>KLUNGKUNG</v>
      </c>
    </row>
    <row r="37" spans="2:22" ht="15.5">
      <c r="B37" s="155"/>
      <c r="C37" s="64" t="s">
        <v>83</v>
      </c>
      <c r="D37" s="65">
        <f>'LOOKUP  telda'!E11</f>
        <v>14</v>
      </c>
      <c r="E37" s="65">
        <f>'LOOKUP  telda'!F11+'LOOKUP  telda'!G11+'LOOKUP  telda'!H11</f>
        <v>0</v>
      </c>
      <c r="F37" s="65">
        <f>'LOOKUP  telda'!I11</f>
        <v>1</v>
      </c>
      <c r="G37" s="65">
        <f>'LOOKUP  telda'!AA11</f>
        <v>0</v>
      </c>
      <c r="H37" s="65">
        <f>'LOOKUP  telda'!AE11-'LOOKUP  telda'!AA11</f>
        <v>0</v>
      </c>
      <c r="I37" s="65">
        <f>'LOOKUP  telda'!AF11</f>
        <v>1</v>
      </c>
      <c r="J37" s="65">
        <f>'LOOKUP  telda'!J11</f>
        <v>1</v>
      </c>
      <c r="K37" s="65">
        <f>'LOOKUP  telda'!K11</f>
        <v>0</v>
      </c>
      <c r="L37" s="65">
        <f>'LOOKUP  telda'!L11</f>
        <v>0</v>
      </c>
      <c r="M37" s="65">
        <f>'LOOKUP  telda'!P11</f>
        <v>0</v>
      </c>
      <c r="N37" s="65">
        <f>'LOOKUP  telda'!X11</f>
        <v>0</v>
      </c>
      <c r="O37" s="65">
        <f>'LOOKUP  telda'!Y11</f>
        <v>1</v>
      </c>
      <c r="P37" s="65">
        <f>'LOOKUP  telda'!Z11</f>
        <v>10</v>
      </c>
      <c r="Q37" s="40">
        <f t="shared" si="4"/>
        <v>0.83333333333333337</v>
      </c>
      <c r="R37" s="40">
        <f t="shared" si="5"/>
        <v>0.90909090909090906</v>
      </c>
      <c r="S37" s="40">
        <f>VLOOKUP(C37,Sheet3!$A$19:$G$81,7,FALSE)</f>
        <v>1</v>
      </c>
      <c r="T37" s="8">
        <f t="shared" si="6"/>
        <v>0.83333333333333337</v>
      </c>
      <c r="U37" s="8">
        <f t="shared" si="7"/>
        <v>0.90909090909090906</v>
      </c>
      <c r="V37" t="str">
        <f>VLOOKUP(C37,Sheet5!$A$2:$J$270,8,FALSE)</f>
        <v>SANUR</v>
      </c>
    </row>
    <row r="38" spans="2:22" ht="15.5">
      <c r="B38" s="155"/>
      <c r="C38" s="64" t="s">
        <v>84</v>
      </c>
      <c r="D38" s="65">
        <f>'LOOKUP  telda'!E12</f>
        <v>7</v>
      </c>
      <c r="E38" s="65">
        <f>'LOOKUP  telda'!F12+'LOOKUP  telda'!G12+'LOOKUP  telda'!H12</f>
        <v>0</v>
      </c>
      <c r="F38" s="65">
        <f>'LOOKUP  telda'!I12</f>
        <v>0</v>
      </c>
      <c r="G38" s="65">
        <f>'LOOKUP  telda'!AA12</f>
        <v>0</v>
      </c>
      <c r="H38" s="65">
        <f>'LOOKUP  telda'!AE12-'LOOKUP  telda'!AA12</f>
        <v>0</v>
      </c>
      <c r="I38" s="65">
        <f>'LOOKUP  telda'!AF12</f>
        <v>1</v>
      </c>
      <c r="J38" s="65">
        <f>'LOOKUP  telda'!J12</f>
        <v>0</v>
      </c>
      <c r="K38" s="65">
        <f>'LOOKUP  telda'!K12</f>
        <v>0</v>
      </c>
      <c r="L38" s="65">
        <f>'LOOKUP  telda'!L12</f>
        <v>0</v>
      </c>
      <c r="M38" s="65">
        <f>'LOOKUP  telda'!P12</f>
        <v>1</v>
      </c>
      <c r="N38" s="65">
        <f>'LOOKUP  telda'!X12</f>
        <v>0</v>
      </c>
      <c r="O38" s="65">
        <f>'LOOKUP  telda'!Y12</f>
        <v>0</v>
      </c>
      <c r="P38" s="65">
        <f>'LOOKUP  telda'!Z12</f>
        <v>5</v>
      </c>
      <c r="Q38" s="40">
        <f t="shared" si="4"/>
        <v>0.83333333333333337</v>
      </c>
      <c r="R38" s="40">
        <f t="shared" si="5"/>
        <v>0.83333333333333337</v>
      </c>
      <c r="S38" s="40">
        <f>VLOOKUP(C38,Sheet3!$A$19:$G$81,7,FALSE)</f>
        <v>1</v>
      </c>
      <c r="T38" s="8">
        <f t="shared" si="6"/>
        <v>0.83333333333333337</v>
      </c>
      <c r="U38" s="8">
        <f t="shared" si="7"/>
        <v>0.83333333333333337</v>
      </c>
      <c r="V38" t="str">
        <f>VLOOKUP(C38,Sheet5!$A$2:$J$270,8,FALSE)</f>
        <v>SINGARAJA</v>
      </c>
    </row>
    <row r="39" spans="2:22" ht="15.5">
      <c r="B39" s="155"/>
      <c r="C39" s="64" t="s">
        <v>85</v>
      </c>
      <c r="D39" s="65">
        <f>'LOOKUP  telda'!E13</f>
        <v>48</v>
      </c>
      <c r="E39" s="65">
        <f>'LOOKUP  telda'!F13+'LOOKUP  telda'!G13+'LOOKUP  telda'!H13</f>
        <v>1</v>
      </c>
      <c r="F39" s="65">
        <f>'LOOKUP  telda'!I13</f>
        <v>2</v>
      </c>
      <c r="G39" s="65">
        <f>'LOOKUP  telda'!AA13</f>
        <v>0</v>
      </c>
      <c r="H39" s="65">
        <f>'LOOKUP  telda'!AE13-'LOOKUP  telda'!AA13</f>
        <v>11</v>
      </c>
      <c r="I39" s="65">
        <f>'LOOKUP  telda'!AF13</f>
        <v>3</v>
      </c>
      <c r="J39" s="65">
        <f>'LOOKUP  telda'!J13</f>
        <v>1</v>
      </c>
      <c r="K39" s="65">
        <f>'LOOKUP  telda'!K13</f>
        <v>10</v>
      </c>
      <c r="L39" s="65">
        <f>'LOOKUP  telda'!L13</f>
        <v>0</v>
      </c>
      <c r="M39" s="65">
        <f>'LOOKUP  telda'!P13</f>
        <v>3</v>
      </c>
      <c r="N39" s="65">
        <f>'LOOKUP  telda'!X13</f>
        <v>2</v>
      </c>
      <c r="O39" s="65">
        <f>'LOOKUP  telda'!Y13</f>
        <v>0</v>
      </c>
      <c r="P39" s="65">
        <f>'LOOKUP  telda'!Z13</f>
        <v>15</v>
      </c>
      <c r="Q39" s="40">
        <f t="shared" si="4"/>
        <v>0.45454545454545453</v>
      </c>
      <c r="R39" s="40">
        <f t="shared" si="5"/>
        <v>0.75</v>
      </c>
      <c r="S39" s="40">
        <f>VLOOKUP(C39,Sheet3!$A$19:$G$81,7,FALSE)</f>
        <v>0.93333333333333335</v>
      </c>
      <c r="T39" s="8">
        <f t="shared" si="6"/>
        <v>0.45454545454545453</v>
      </c>
      <c r="U39" s="8">
        <f t="shared" si="7"/>
        <v>0.75</v>
      </c>
      <c r="V39" t="str">
        <f>VLOOKUP(C39,Sheet5!$A$2:$J$270,8,FALSE)</f>
        <v>TABANAN</v>
      </c>
    </row>
    <row r="40" spans="2:22" ht="15.5">
      <c r="B40" s="155"/>
      <c r="C40" s="64" t="s">
        <v>86</v>
      </c>
      <c r="D40" s="65">
        <f>'LOOKUP  telda'!E14</f>
        <v>18</v>
      </c>
      <c r="E40" s="65">
        <f>'LOOKUP  telda'!F14+'LOOKUP  telda'!G14+'LOOKUP  telda'!H14</f>
        <v>0</v>
      </c>
      <c r="F40" s="65">
        <f>'LOOKUP  telda'!I14</f>
        <v>0</v>
      </c>
      <c r="G40" s="65">
        <f>'LOOKUP  telda'!AA14</f>
        <v>1</v>
      </c>
      <c r="H40" s="65">
        <f>'LOOKUP  telda'!AE14-'LOOKUP  telda'!AA14</f>
        <v>0</v>
      </c>
      <c r="I40" s="65">
        <f>'LOOKUP  telda'!AF14</f>
        <v>3</v>
      </c>
      <c r="J40" s="65">
        <f>'LOOKUP  telda'!J14</f>
        <v>0</v>
      </c>
      <c r="K40" s="65">
        <f>'LOOKUP  telda'!K14</f>
        <v>0</v>
      </c>
      <c r="L40" s="65">
        <f>'LOOKUP  telda'!L14</f>
        <v>0</v>
      </c>
      <c r="M40" s="65">
        <f>'LOOKUP  telda'!P14</f>
        <v>4</v>
      </c>
      <c r="N40" s="65">
        <f>'LOOKUP  telda'!X14</f>
        <v>1</v>
      </c>
      <c r="O40" s="65">
        <f>'LOOKUP  telda'!Y14</f>
        <v>0</v>
      </c>
      <c r="P40" s="65">
        <f>'LOOKUP  telda'!Z14</f>
        <v>9</v>
      </c>
      <c r="Q40" s="40">
        <f t="shared" si="4"/>
        <v>0.6</v>
      </c>
      <c r="R40" s="40">
        <f t="shared" si="5"/>
        <v>0.6428571428571429</v>
      </c>
      <c r="S40" s="40">
        <f>VLOOKUP(C40,Sheet3!$A$19:$G$81,7,FALSE)</f>
        <v>1</v>
      </c>
      <c r="T40" s="8">
        <f t="shared" si="6"/>
        <v>0.6</v>
      </c>
      <c r="U40" s="8">
        <f t="shared" si="7"/>
        <v>0.6428571428571429</v>
      </c>
      <c r="V40" t="str">
        <f>VLOOKUP(C40,Sheet5!$A$2:$J$270,8,FALSE)</f>
        <v>UBUNG</v>
      </c>
    </row>
    <row r="41" spans="2:22" ht="15.5">
      <c r="B41" s="156" t="s">
        <v>38</v>
      </c>
      <c r="C41" s="66" t="s">
        <v>87</v>
      </c>
      <c r="D41" s="67">
        <f>'LOOKUP  telda'!E15</f>
        <v>31</v>
      </c>
      <c r="E41" s="67">
        <f>'LOOKUP  telda'!F15+'LOOKUP  telda'!G15+'LOOKUP  telda'!H15</f>
        <v>3</v>
      </c>
      <c r="F41" s="67">
        <f>'LOOKUP  telda'!I15</f>
        <v>0</v>
      </c>
      <c r="G41" s="67">
        <f>'LOOKUP  telda'!AA15</f>
        <v>0</v>
      </c>
      <c r="H41" s="67">
        <f>'LOOKUP  telda'!AE15-'LOOKUP  telda'!AA15</f>
        <v>3</v>
      </c>
      <c r="I41" s="67">
        <f>'LOOKUP  telda'!AF15</f>
        <v>1</v>
      </c>
      <c r="J41" s="67">
        <f>'LOOKUP  telda'!J15</f>
        <v>8</v>
      </c>
      <c r="K41" s="67">
        <f>'LOOKUP  telda'!K15</f>
        <v>0</v>
      </c>
      <c r="L41" s="67">
        <f>'LOOKUP  telda'!L15</f>
        <v>0</v>
      </c>
      <c r="M41" s="67">
        <f>'LOOKUP  telda'!P15</f>
        <v>0</v>
      </c>
      <c r="N41" s="67">
        <f>'LOOKUP  telda'!X15</f>
        <v>0</v>
      </c>
      <c r="O41" s="67">
        <f>'LOOKUP  telda'!Y15</f>
        <v>0</v>
      </c>
      <c r="P41" s="67">
        <f>'LOOKUP  telda'!Z15</f>
        <v>16</v>
      </c>
      <c r="Q41" s="40">
        <f t="shared" si="4"/>
        <v>0.53333333333333333</v>
      </c>
      <c r="R41" s="40">
        <f t="shared" si="5"/>
        <v>1</v>
      </c>
      <c r="S41" s="40">
        <f>VLOOKUP(C41,Sheet3!$A$19:$G$81,7,FALSE)</f>
        <v>1</v>
      </c>
      <c r="T41" s="8">
        <f t="shared" si="6"/>
        <v>0.53333333333333333</v>
      </c>
      <c r="U41" s="8">
        <f t="shared" si="7"/>
        <v>1</v>
      </c>
      <c r="V41" t="str">
        <f>VLOOKUP(C41,Sheet5!$A$2:$J$270,8,FALSE)</f>
        <v>BATU</v>
      </c>
    </row>
    <row r="42" spans="2:22" ht="15.5">
      <c r="B42" s="156"/>
      <c r="C42" s="66" t="s">
        <v>88</v>
      </c>
      <c r="D42" s="67">
        <f>'LOOKUP  telda'!E16</f>
        <v>12</v>
      </c>
      <c r="E42" s="67">
        <f>'LOOKUP  telda'!F16+'LOOKUP  telda'!G16+'LOOKUP  telda'!H16</f>
        <v>0</v>
      </c>
      <c r="F42" s="67">
        <f>'LOOKUP  telda'!I16</f>
        <v>0</v>
      </c>
      <c r="G42" s="67">
        <f>'LOOKUP  telda'!AA16</f>
        <v>0</v>
      </c>
      <c r="H42" s="67">
        <f>'LOOKUP  telda'!AE16-'LOOKUP  telda'!AA16</f>
        <v>0</v>
      </c>
      <c r="I42" s="67">
        <f>'LOOKUP  telda'!AF16</f>
        <v>0</v>
      </c>
      <c r="J42" s="67">
        <f>'LOOKUP  telda'!J16</f>
        <v>0</v>
      </c>
      <c r="K42" s="67">
        <f>'LOOKUP  telda'!K16</f>
        <v>0</v>
      </c>
      <c r="L42" s="67">
        <f>'LOOKUP  telda'!L16</f>
        <v>0</v>
      </c>
      <c r="M42" s="67">
        <f>'LOOKUP  telda'!P16</f>
        <v>0</v>
      </c>
      <c r="N42" s="67">
        <f>'LOOKUP  telda'!X16</f>
        <v>0</v>
      </c>
      <c r="O42" s="67">
        <f>'LOOKUP  telda'!Y16</f>
        <v>0</v>
      </c>
      <c r="P42" s="67">
        <f>'LOOKUP  telda'!Z16</f>
        <v>12</v>
      </c>
      <c r="Q42" s="40">
        <f t="shared" si="4"/>
        <v>1</v>
      </c>
      <c r="R42" s="40">
        <f t="shared" si="5"/>
        <v>1</v>
      </c>
      <c r="S42" s="40">
        <f>VLOOKUP(C42,Sheet3!$A$19:$G$81,7,FALSE)</f>
        <v>1</v>
      </c>
      <c r="T42" s="8">
        <f t="shared" si="6"/>
        <v>1</v>
      </c>
      <c r="U42" s="8">
        <f t="shared" si="7"/>
        <v>1</v>
      </c>
      <c r="V42" t="str">
        <f>VLOOKUP(C42,Sheet5!$A$2:$J$270,8,FALSE)</f>
        <v>BLITAR</v>
      </c>
    </row>
    <row r="43" spans="2:22" ht="15.5">
      <c r="B43" s="156"/>
      <c r="C43" s="66" t="s">
        <v>89</v>
      </c>
      <c r="D43" s="67">
        <f>'LOOKUP  telda'!E17</f>
        <v>21</v>
      </c>
      <c r="E43" s="67">
        <f>'LOOKUP  telda'!F17+'LOOKUP  telda'!G17+'LOOKUP  telda'!H17</f>
        <v>0</v>
      </c>
      <c r="F43" s="67">
        <f>'LOOKUP  telda'!I17</f>
        <v>1</v>
      </c>
      <c r="G43" s="67">
        <f>'LOOKUP  telda'!AA17</f>
        <v>0</v>
      </c>
      <c r="H43" s="67">
        <f>'LOOKUP  telda'!AE17-'LOOKUP  telda'!AA17</f>
        <v>0</v>
      </c>
      <c r="I43" s="67">
        <f>'LOOKUP  telda'!AF17</f>
        <v>3</v>
      </c>
      <c r="J43" s="67">
        <f>'LOOKUP  telda'!J17</f>
        <v>0</v>
      </c>
      <c r="K43" s="67">
        <f>'LOOKUP  telda'!K17</f>
        <v>0</v>
      </c>
      <c r="L43" s="67">
        <f>'LOOKUP  telda'!L17</f>
        <v>0</v>
      </c>
      <c r="M43" s="67">
        <f>'LOOKUP  telda'!P17</f>
        <v>0</v>
      </c>
      <c r="N43" s="67">
        <f>'LOOKUP  telda'!X17</f>
        <v>0</v>
      </c>
      <c r="O43" s="67">
        <f>'LOOKUP  telda'!Y17</f>
        <v>1</v>
      </c>
      <c r="P43" s="67">
        <f>'LOOKUP  telda'!Z17</f>
        <v>16</v>
      </c>
      <c r="Q43" s="40">
        <f t="shared" si="4"/>
        <v>0.94117647058823528</v>
      </c>
      <c r="R43" s="40">
        <f t="shared" si="5"/>
        <v>0.94117647058823528</v>
      </c>
      <c r="S43" s="40">
        <f>VLOOKUP(C43,Sheet3!$A$19:$G$81,7,FALSE)</f>
        <v>1</v>
      </c>
      <c r="T43" s="8">
        <f t="shared" si="6"/>
        <v>0.94117647058823528</v>
      </c>
      <c r="U43" s="8">
        <f t="shared" si="7"/>
        <v>0.94117647058823528</v>
      </c>
      <c r="V43" t="str">
        <f>VLOOKUP(C43,Sheet5!$A$2:$J$270,8,FALSE)</f>
        <v>BOJONEGORO</v>
      </c>
    </row>
    <row r="44" spans="2:22" ht="15.5">
      <c r="B44" s="156"/>
      <c r="C44" s="66" t="s">
        <v>90</v>
      </c>
      <c r="D44" s="67">
        <f>'LOOKUP  telda'!E18</f>
        <v>33</v>
      </c>
      <c r="E44" s="67">
        <f>'LOOKUP  telda'!F18+'LOOKUP  telda'!G18+'LOOKUP  telda'!H18</f>
        <v>1</v>
      </c>
      <c r="F44" s="67">
        <f>'LOOKUP  telda'!I18</f>
        <v>0</v>
      </c>
      <c r="G44" s="67">
        <f>'LOOKUP  telda'!AA18</f>
        <v>0</v>
      </c>
      <c r="H44" s="67">
        <f>'LOOKUP  telda'!AE18-'LOOKUP  telda'!AA18</f>
        <v>1</v>
      </c>
      <c r="I44" s="67">
        <f>'LOOKUP  telda'!AF18</f>
        <v>0</v>
      </c>
      <c r="J44" s="67">
        <f>'LOOKUP  telda'!J18</f>
        <v>0</v>
      </c>
      <c r="K44" s="67">
        <f>'LOOKUP  telda'!K18</f>
        <v>0</v>
      </c>
      <c r="L44" s="67">
        <f>'LOOKUP  telda'!L18</f>
        <v>0</v>
      </c>
      <c r="M44" s="67">
        <f>'LOOKUP  telda'!P18</f>
        <v>0</v>
      </c>
      <c r="N44" s="67">
        <f>'LOOKUP  telda'!X18</f>
        <v>0</v>
      </c>
      <c r="O44" s="67">
        <f>'LOOKUP  telda'!Y18</f>
        <v>1</v>
      </c>
      <c r="P44" s="67">
        <f>'LOOKUP  telda'!Z18</f>
        <v>30</v>
      </c>
      <c r="Q44" s="40">
        <f t="shared" si="4"/>
        <v>0.90909090909090906</v>
      </c>
      <c r="R44" s="40">
        <f t="shared" si="5"/>
        <v>0.967741935483871</v>
      </c>
      <c r="S44" s="40">
        <f>VLOOKUP(C44,Sheet3!$A$19:$G$81,7,FALSE)</f>
        <v>0.93333333333333335</v>
      </c>
      <c r="T44" s="8">
        <f t="shared" si="6"/>
        <v>0.90909090909090906</v>
      </c>
      <c r="U44" s="8">
        <f t="shared" si="7"/>
        <v>0.967741935483871</v>
      </c>
      <c r="V44" t="str">
        <f>VLOOKUP(C44,Sheet5!$A$2:$J$270,8,FALSE)</f>
        <v>KEDIRI</v>
      </c>
    </row>
    <row r="45" spans="2:22" ht="15.5">
      <c r="B45" s="156"/>
      <c r="C45" s="66" t="s">
        <v>91</v>
      </c>
      <c r="D45" s="67">
        <f>'LOOKUP  telda'!E19</f>
        <v>34</v>
      </c>
      <c r="E45" s="67">
        <f>'LOOKUP  telda'!F19+'LOOKUP  telda'!G19+'LOOKUP  telda'!H19</f>
        <v>0</v>
      </c>
      <c r="F45" s="67">
        <f>'LOOKUP  telda'!I19</f>
        <v>0</v>
      </c>
      <c r="G45" s="67">
        <f>'LOOKUP  telda'!AA19</f>
        <v>0</v>
      </c>
      <c r="H45" s="67">
        <f>'LOOKUP  telda'!AE19-'LOOKUP  telda'!AA19</f>
        <v>0</v>
      </c>
      <c r="I45" s="67">
        <f>'LOOKUP  telda'!AF19</f>
        <v>3</v>
      </c>
      <c r="J45" s="67">
        <f>'LOOKUP  telda'!J19</f>
        <v>0</v>
      </c>
      <c r="K45" s="67">
        <f>'LOOKUP  telda'!K19</f>
        <v>0</v>
      </c>
      <c r="L45" s="67">
        <f>'LOOKUP  telda'!L19</f>
        <v>0</v>
      </c>
      <c r="M45" s="67">
        <f>'LOOKUP  telda'!P19</f>
        <v>0</v>
      </c>
      <c r="N45" s="67">
        <f>'LOOKUP  telda'!X19</f>
        <v>0</v>
      </c>
      <c r="O45" s="67">
        <f>'LOOKUP  telda'!Y19</f>
        <v>0</v>
      </c>
      <c r="P45" s="67">
        <f>'LOOKUP  telda'!Z19</f>
        <v>31</v>
      </c>
      <c r="Q45" s="40">
        <f t="shared" si="4"/>
        <v>1</v>
      </c>
      <c r="R45" s="40">
        <f t="shared" si="5"/>
        <v>1</v>
      </c>
      <c r="S45" s="40" t="e">
        <f>VLOOKUP(C45,Sheet3!$A$19:$G$81,7,FALSE)</f>
        <v>#N/A</v>
      </c>
      <c r="T45" s="8">
        <f t="shared" si="6"/>
        <v>1</v>
      </c>
      <c r="U45" s="8">
        <f t="shared" si="7"/>
        <v>1</v>
      </c>
      <c r="V45" t="str">
        <f>VLOOKUP(C45,Sheet5!$A$2:$J$270,8,FALSE)</f>
        <v>MALANG</v>
      </c>
    </row>
    <row r="46" spans="2:22" ht="15.5">
      <c r="B46" s="156"/>
      <c r="C46" s="66" t="s">
        <v>92</v>
      </c>
      <c r="D46" s="67">
        <f>'LOOKUP  telda'!E20</f>
        <v>8</v>
      </c>
      <c r="E46" s="67">
        <f>'LOOKUP  telda'!F20+'LOOKUP  telda'!G20+'LOOKUP  telda'!H20</f>
        <v>0</v>
      </c>
      <c r="F46" s="67">
        <f>'LOOKUP  telda'!I20</f>
        <v>0</v>
      </c>
      <c r="G46" s="67">
        <f>'LOOKUP  telda'!AA20</f>
        <v>0</v>
      </c>
      <c r="H46" s="67">
        <f>'LOOKUP  telda'!AE20-'LOOKUP  telda'!AA20</f>
        <v>0</v>
      </c>
      <c r="I46" s="67">
        <f>'LOOKUP  telda'!AF20</f>
        <v>0</v>
      </c>
      <c r="J46" s="67">
        <f>'LOOKUP  telda'!J20</f>
        <v>0</v>
      </c>
      <c r="K46" s="67">
        <f>'LOOKUP  telda'!K20</f>
        <v>0</v>
      </c>
      <c r="L46" s="67">
        <f>'LOOKUP  telda'!L20</f>
        <v>0</v>
      </c>
      <c r="M46" s="67">
        <f>'LOOKUP  telda'!P20</f>
        <v>0</v>
      </c>
      <c r="N46" s="67">
        <f>'LOOKUP  telda'!X20</f>
        <v>0</v>
      </c>
      <c r="O46" s="67">
        <f>'LOOKUP  telda'!Y20</f>
        <v>0</v>
      </c>
      <c r="P46" s="67">
        <f>'LOOKUP  telda'!Z20</f>
        <v>7</v>
      </c>
      <c r="Q46" s="40">
        <f t="shared" si="4"/>
        <v>0.875</v>
      </c>
      <c r="R46" s="40">
        <f t="shared" si="5"/>
        <v>1</v>
      </c>
      <c r="S46" s="40">
        <f>VLOOKUP(C46,Sheet3!$A$19:$G$81,7,FALSE)</f>
        <v>1</v>
      </c>
      <c r="T46" s="8">
        <f t="shared" si="6"/>
        <v>0.875</v>
      </c>
      <c r="U46" s="8">
        <f t="shared" si="7"/>
        <v>1</v>
      </c>
      <c r="V46" t="str">
        <f>VLOOKUP(C46,Sheet5!$A$2:$J$270,8,FALSE)</f>
        <v>MADIUN</v>
      </c>
    </row>
    <row r="47" spans="2:22" ht="15.5">
      <c r="B47" s="156"/>
      <c r="C47" s="66" t="s">
        <v>93</v>
      </c>
      <c r="D47" s="67">
        <f>'LOOKUP  telda'!E21</f>
        <v>20</v>
      </c>
      <c r="E47" s="67">
        <f>'LOOKUP  telda'!F21+'LOOKUP  telda'!G21+'LOOKUP  telda'!H21</f>
        <v>0</v>
      </c>
      <c r="F47" s="67">
        <f>'LOOKUP  telda'!I21</f>
        <v>0</v>
      </c>
      <c r="G47" s="67">
        <f>'LOOKUP  telda'!AA21</f>
        <v>0</v>
      </c>
      <c r="H47" s="67">
        <f>'LOOKUP  telda'!AE21-'LOOKUP  telda'!AA21</f>
        <v>1</v>
      </c>
      <c r="I47" s="67">
        <f>'LOOKUP  telda'!AF21</f>
        <v>2</v>
      </c>
      <c r="J47" s="67">
        <f>'LOOKUP  telda'!J21</f>
        <v>1</v>
      </c>
      <c r="K47" s="67">
        <f>'LOOKUP  telda'!K21</f>
        <v>5</v>
      </c>
      <c r="L47" s="67">
        <f>'LOOKUP  telda'!L21</f>
        <v>0</v>
      </c>
      <c r="M47" s="67">
        <f>'LOOKUP  telda'!P21</f>
        <v>1</v>
      </c>
      <c r="N47" s="67">
        <f>'LOOKUP  telda'!X21</f>
        <v>0</v>
      </c>
      <c r="O47" s="67">
        <f>'LOOKUP  telda'!Y21</f>
        <v>1</v>
      </c>
      <c r="P47" s="67">
        <f>'LOOKUP  telda'!Z21</f>
        <v>9</v>
      </c>
      <c r="Q47" s="40">
        <f t="shared" si="4"/>
        <v>0.69230769230769229</v>
      </c>
      <c r="R47" s="40">
        <f t="shared" si="5"/>
        <v>0.81818181818181823</v>
      </c>
      <c r="S47" s="40">
        <f>VLOOKUP(C47,Sheet3!$A$19:$G$81,7,FALSE)</f>
        <v>1</v>
      </c>
      <c r="T47" s="8">
        <f t="shared" si="6"/>
        <v>0.69230769230769229</v>
      </c>
      <c r="U47" s="8">
        <f t="shared" si="7"/>
        <v>0.81818181818181823</v>
      </c>
      <c r="V47" t="str">
        <f>VLOOKUP(C47,Sheet5!$A$2:$J$270,8,FALSE)</f>
        <v>NGANJUK</v>
      </c>
    </row>
    <row r="48" spans="2:22" ht="15.5">
      <c r="B48" s="156"/>
      <c r="C48" s="66" t="s">
        <v>94</v>
      </c>
      <c r="D48" s="67">
        <f>'LOOKUP  telda'!E22</f>
        <v>8</v>
      </c>
      <c r="E48" s="67">
        <f>'LOOKUP  telda'!F22+'LOOKUP  telda'!G22+'LOOKUP  telda'!H22</f>
        <v>0</v>
      </c>
      <c r="F48" s="67">
        <f>'LOOKUP  telda'!I22</f>
        <v>0</v>
      </c>
      <c r="G48" s="67">
        <f>'LOOKUP  telda'!AA22</f>
        <v>0</v>
      </c>
      <c r="H48" s="67">
        <f>'LOOKUP  telda'!AE22-'LOOKUP  telda'!AA22</f>
        <v>0</v>
      </c>
      <c r="I48" s="67">
        <f>'LOOKUP  telda'!AF22</f>
        <v>0</v>
      </c>
      <c r="J48" s="67">
        <f>'LOOKUP  telda'!J22</f>
        <v>1</v>
      </c>
      <c r="K48" s="67">
        <f>'LOOKUP  telda'!K22</f>
        <v>0</v>
      </c>
      <c r="L48" s="67">
        <f>'LOOKUP  telda'!L22</f>
        <v>0</v>
      </c>
      <c r="M48" s="67">
        <f>'LOOKUP  telda'!P22</f>
        <v>0</v>
      </c>
      <c r="N48" s="67">
        <f>'LOOKUP  telda'!X22</f>
        <v>1</v>
      </c>
      <c r="O48" s="67">
        <f>'LOOKUP  telda'!Y22</f>
        <v>0</v>
      </c>
      <c r="P48" s="67">
        <f>'LOOKUP  telda'!Z22</f>
        <v>6</v>
      </c>
      <c r="Q48" s="40">
        <f t="shared" si="4"/>
        <v>0.75</v>
      </c>
      <c r="R48" s="40">
        <f t="shared" si="5"/>
        <v>0.8571428571428571</v>
      </c>
      <c r="S48" s="40" t="e">
        <f>VLOOKUP(C48,Sheet3!$A$19:$G$81,7,FALSE)</f>
        <v>#N/A</v>
      </c>
      <c r="T48" s="8">
        <f t="shared" si="6"/>
        <v>0.75</v>
      </c>
      <c r="U48" s="8">
        <f t="shared" si="7"/>
        <v>0.8571428571428571</v>
      </c>
      <c r="V48" t="str">
        <f>VLOOKUP(C48,Sheet5!$A$2:$J$270,8,FALSE)</f>
        <v>MADIUN</v>
      </c>
    </row>
    <row r="49" spans="2:22" ht="15.5">
      <c r="B49" s="156"/>
      <c r="C49" s="66" t="s">
        <v>95</v>
      </c>
      <c r="D49" s="67">
        <f>'LOOKUP  telda'!E23</f>
        <v>21</v>
      </c>
      <c r="E49" s="67">
        <f>'LOOKUP  telda'!F23+'LOOKUP  telda'!G23+'LOOKUP  telda'!H23</f>
        <v>0</v>
      </c>
      <c r="F49" s="67">
        <f>'LOOKUP  telda'!I23</f>
        <v>0</v>
      </c>
      <c r="G49" s="67">
        <f>'LOOKUP  telda'!AA23</f>
        <v>0</v>
      </c>
      <c r="H49" s="67">
        <f>'LOOKUP  telda'!AE23-'LOOKUP  telda'!AA23</f>
        <v>1</v>
      </c>
      <c r="I49" s="67">
        <f>'LOOKUP  telda'!AF23</f>
        <v>2</v>
      </c>
      <c r="J49" s="67">
        <f>'LOOKUP  telda'!J23</f>
        <v>2</v>
      </c>
      <c r="K49" s="67">
        <f>'LOOKUP  telda'!K23</f>
        <v>1</v>
      </c>
      <c r="L49" s="67">
        <f>'LOOKUP  telda'!L23</f>
        <v>0</v>
      </c>
      <c r="M49" s="67">
        <f>'LOOKUP  telda'!P23</f>
        <v>0</v>
      </c>
      <c r="N49" s="67">
        <f>'LOOKUP  telda'!X23</f>
        <v>0</v>
      </c>
      <c r="O49" s="67">
        <f>'LOOKUP  telda'!Y23</f>
        <v>0</v>
      </c>
      <c r="P49" s="67">
        <f>'LOOKUP  telda'!Z23</f>
        <v>15</v>
      </c>
      <c r="Q49" s="40">
        <f t="shared" si="4"/>
        <v>0.83333333333333337</v>
      </c>
      <c r="R49" s="40">
        <f t="shared" si="5"/>
        <v>1</v>
      </c>
      <c r="S49" s="40">
        <f>VLOOKUP(C49,Sheet3!$A$19:$G$81,7,FALSE)</f>
        <v>0.95238095238095233</v>
      </c>
      <c r="T49" s="8">
        <f t="shared" si="6"/>
        <v>0.83333333333333337</v>
      </c>
      <c r="U49" s="8">
        <f t="shared" si="7"/>
        <v>1</v>
      </c>
      <c r="V49" t="str">
        <f>VLOOKUP(C49,Sheet5!$A$2:$J$270,8,FALSE)</f>
        <v>PONOROGO</v>
      </c>
    </row>
    <row r="50" spans="2:22" ht="15.5">
      <c r="B50" s="156"/>
      <c r="C50" s="66" t="s">
        <v>96</v>
      </c>
      <c r="D50" s="67">
        <f>'LOOKUP  telda'!E24</f>
        <v>8</v>
      </c>
      <c r="E50" s="67">
        <f>'LOOKUP  telda'!F24+'LOOKUP  telda'!G24+'LOOKUP  telda'!H24</f>
        <v>0</v>
      </c>
      <c r="F50" s="67">
        <f>'LOOKUP  telda'!I24</f>
        <v>0</v>
      </c>
      <c r="G50" s="67">
        <f>'LOOKUP  telda'!AA24</f>
        <v>2</v>
      </c>
      <c r="H50" s="67">
        <f>'LOOKUP  telda'!AE24-'LOOKUP  telda'!AA24</f>
        <v>0</v>
      </c>
      <c r="I50" s="67">
        <f>'LOOKUP  telda'!AF24</f>
        <v>0</v>
      </c>
      <c r="J50" s="67">
        <f>'LOOKUP  telda'!J24</f>
        <v>0</v>
      </c>
      <c r="K50" s="67">
        <f>'LOOKUP  telda'!K24</f>
        <v>0</v>
      </c>
      <c r="L50" s="67">
        <f>'LOOKUP  telda'!L24</f>
        <v>0</v>
      </c>
      <c r="M50" s="67">
        <f>'LOOKUP  telda'!P24</f>
        <v>0</v>
      </c>
      <c r="N50" s="67">
        <f>'LOOKUP  telda'!X24</f>
        <v>0</v>
      </c>
      <c r="O50" s="67">
        <f>'LOOKUP  telda'!Y24</f>
        <v>0</v>
      </c>
      <c r="P50" s="67">
        <f>'LOOKUP  telda'!Z24</f>
        <v>6</v>
      </c>
      <c r="Q50" s="40">
        <f t="shared" si="4"/>
        <v>0.75</v>
      </c>
      <c r="R50" s="40">
        <f t="shared" si="5"/>
        <v>1</v>
      </c>
      <c r="S50" s="40" t="e">
        <f>VLOOKUP(C50,Sheet3!$A$19:$G$81,7,FALSE)</f>
        <v>#N/A</v>
      </c>
      <c r="T50" s="8">
        <f t="shared" si="6"/>
        <v>0.75</v>
      </c>
      <c r="U50" s="8">
        <f t="shared" si="7"/>
        <v>1</v>
      </c>
      <c r="V50" t="str">
        <f>VLOOKUP(C50,Sheet5!$A$2:$J$270,8,FALSE)</f>
        <v>PONOROGO</v>
      </c>
    </row>
    <row r="51" spans="2:22" ht="15.5">
      <c r="B51" s="156"/>
      <c r="C51" s="66" t="s">
        <v>97</v>
      </c>
      <c r="D51" s="67">
        <f>'LOOKUP  telda'!E25</f>
        <v>22</v>
      </c>
      <c r="E51" s="67">
        <f>'LOOKUP  telda'!F25+'LOOKUP  telda'!G25+'LOOKUP  telda'!H25</f>
        <v>1</v>
      </c>
      <c r="F51" s="67">
        <f>'LOOKUP  telda'!I25</f>
        <v>2</v>
      </c>
      <c r="G51" s="67">
        <f>'LOOKUP  telda'!AA25</f>
        <v>1</v>
      </c>
      <c r="H51" s="67">
        <f>'LOOKUP  telda'!AE25-'LOOKUP  telda'!AA25</f>
        <v>1</v>
      </c>
      <c r="I51" s="67">
        <f>'LOOKUP  telda'!AF25</f>
        <v>2</v>
      </c>
      <c r="J51" s="67">
        <f>'LOOKUP  telda'!J25</f>
        <v>0</v>
      </c>
      <c r="K51" s="67">
        <f>'LOOKUP  telda'!K25</f>
        <v>2</v>
      </c>
      <c r="L51" s="67">
        <f>'LOOKUP  telda'!L25</f>
        <v>0</v>
      </c>
      <c r="M51" s="67">
        <f>'LOOKUP  telda'!P25</f>
        <v>0</v>
      </c>
      <c r="N51" s="67">
        <f>'LOOKUP  telda'!X25</f>
        <v>0</v>
      </c>
      <c r="O51" s="67">
        <f>'LOOKUP  telda'!Y25</f>
        <v>0</v>
      </c>
      <c r="P51" s="67">
        <f>'LOOKUP  telda'!Z25</f>
        <v>13</v>
      </c>
      <c r="Q51" s="40">
        <f t="shared" si="4"/>
        <v>0.8125</v>
      </c>
      <c r="R51" s="40">
        <f t="shared" si="5"/>
        <v>1</v>
      </c>
      <c r="S51" s="40" t="e">
        <f>VLOOKUP(C51,Sheet3!$A$19:$G$81,7,FALSE)</f>
        <v>#N/A</v>
      </c>
      <c r="T51" s="8">
        <f t="shared" si="6"/>
        <v>0.8125</v>
      </c>
      <c r="U51" s="8">
        <f t="shared" si="7"/>
        <v>1</v>
      </c>
      <c r="V51" t="str">
        <f>VLOOKUP(C51,Sheet5!$A$2:$J$270,8,FALSE)</f>
        <v>BOJONEGORO</v>
      </c>
    </row>
    <row r="52" spans="2:22" ht="15.5">
      <c r="B52" s="156"/>
      <c r="C52" s="66" t="s">
        <v>98</v>
      </c>
      <c r="D52" s="67">
        <f>'LOOKUP  telda'!E26</f>
        <v>13</v>
      </c>
      <c r="E52" s="67">
        <f>'LOOKUP  telda'!F26+'LOOKUP  telda'!G26+'LOOKUP  telda'!H26</f>
        <v>0</v>
      </c>
      <c r="F52" s="67">
        <f>'LOOKUP  telda'!I26</f>
        <v>2</v>
      </c>
      <c r="G52" s="67">
        <f>'LOOKUP  telda'!AA26</f>
        <v>0</v>
      </c>
      <c r="H52" s="67">
        <f>'LOOKUP  telda'!AE26-'LOOKUP  telda'!AA26</f>
        <v>1</v>
      </c>
      <c r="I52" s="67">
        <f>'LOOKUP  telda'!AF26</f>
        <v>0</v>
      </c>
      <c r="J52" s="67">
        <f>'LOOKUP  telda'!J26</f>
        <v>2</v>
      </c>
      <c r="K52" s="67">
        <f>'LOOKUP  telda'!K26</f>
        <v>0</v>
      </c>
      <c r="L52" s="67">
        <f>'LOOKUP  telda'!L26</f>
        <v>0</v>
      </c>
      <c r="M52" s="67">
        <f>'LOOKUP  telda'!P26</f>
        <v>0</v>
      </c>
      <c r="N52" s="67">
        <f>'LOOKUP  telda'!X26</f>
        <v>0</v>
      </c>
      <c r="O52" s="67">
        <f>'LOOKUP  telda'!Y26</f>
        <v>0</v>
      </c>
      <c r="P52" s="67">
        <f>'LOOKUP  telda'!Z26</f>
        <v>8</v>
      </c>
      <c r="Q52" s="40">
        <f t="shared" si="4"/>
        <v>0.72727272727272729</v>
      </c>
      <c r="R52" s="40">
        <f t="shared" si="5"/>
        <v>1</v>
      </c>
      <c r="S52" s="40" t="e">
        <f>VLOOKUP(C52,Sheet3!$A$19:$G$81,7,FALSE)</f>
        <v>#N/A</v>
      </c>
      <c r="T52" s="8">
        <f t="shared" si="6"/>
        <v>0.72727272727272729</v>
      </c>
      <c r="U52" s="8">
        <f t="shared" si="7"/>
        <v>1</v>
      </c>
      <c r="V52" t="str">
        <f>VLOOKUP(C52,Sheet5!$A$2:$J$270,8,FALSE)</f>
        <v>BLITAR</v>
      </c>
    </row>
    <row r="53" spans="2:22" ht="15.5">
      <c r="B53" s="157" t="s">
        <v>42</v>
      </c>
      <c r="C53" s="62" t="s">
        <v>99</v>
      </c>
      <c r="D53" s="63">
        <f>'LOOKUP  telda'!E27</f>
        <v>18</v>
      </c>
      <c r="E53" s="63">
        <f>'LOOKUP  telda'!F27+'LOOKUP  telda'!G27+'LOOKUP  telda'!H27</f>
        <v>0</v>
      </c>
      <c r="F53" s="63">
        <f>'LOOKUP  telda'!I27</f>
        <v>0</v>
      </c>
      <c r="G53" s="63">
        <f>'LOOKUP  telda'!AA27</f>
        <v>1</v>
      </c>
      <c r="H53" s="63">
        <f>'LOOKUP  telda'!AE27-'LOOKUP  telda'!AA27</f>
        <v>2</v>
      </c>
      <c r="I53" s="63">
        <f>'LOOKUP  telda'!AF27</f>
        <v>0</v>
      </c>
      <c r="J53" s="63">
        <f>'LOOKUP  telda'!J27</f>
        <v>2</v>
      </c>
      <c r="K53" s="63">
        <f>'LOOKUP  telda'!K27</f>
        <v>0</v>
      </c>
      <c r="L53" s="63">
        <f>'LOOKUP  telda'!L27</f>
        <v>0</v>
      </c>
      <c r="M53" s="63">
        <f>'LOOKUP  telda'!P27</f>
        <v>0</v>
      </c>
      <c r="N53" s="63">
        <f>'LOOKUP  telda'!X27</f>
        <v>0</v>
      </c>
      <c r="O53" s="63">
        <f>'LOOKUP  telda'!Y27</f>
        <v>0</v>
      </c>
      <c r="P53" s="63">
        <f>'LOOKUP  telda'!Z27</f>
        <v>13</v>
      </c>
      <c r="Q53" s="40">
        <f t="shared" si="4"/>
        <v>0.72222222222222221</v>
      </c>
      <c r="R53" s="40">
        <f t="shared" si="5"/>
        <v>1</v>
      </c>
      <c r="S53" s="40">
        <f>VLOOKUP(C53,Sheet3!$A$19:$G$81,7,FALSE)</f>
        <v>1</v>
      </c>
      <c r="T53" s="8">
        <f t="shared" si="6"/>
        <v>0.72222222222222221</v>
      </c>
      <c r="U53" s="8">
        <f t="shared" si="7"/>
        <v>1</v>
      </c>
      <c r="V53" t="str">
        <f>VLOOKUP(C53,Sheet5!$A$2:$J$270,8,FALSE)</f>
        <v>BANYUWANGI</v>
      </c>
    </row>
    <row r="54" spans="2:22" ht="15.5">
      <c r="B54" s="157"/>
      <c r="C54" s="62" t="s">
        <v>100</v>
      </c>
      <c r="D54" s="63">
        <f>'LOOKUP  telda'!E28</f>
        <v>12</v>
      </c>
      <c r="E54" s="63">
        <f>'LOOKUP  telda'!F28+'LOOKUP  telda'!G28+'LOOKUP  telda'!H28</f>
        <v>0</v>
      </c>
      <c r="F54" s="63">
        <f>'LOOKUP  telda'!I28</f>
        <v>0</v>
      </c>
      <c r="G54" s="63">
        <f>'LOOKUP  telda'!AA28</f>
        <v>0</v>
      </c>
      <c r="H54" s="63">
        <f>'LOOKUP  telda'!AE28-'LOOKUP  telda'!AA28</f>
        <v>1</v>
      </c>
      <c r="I54" s="63">
        <f>'LOOKUP  telda'!AF28</f>
        <v>0</v>
      </c>
      <c r="J54" s="63">
        <f>'LOOKUP  telda'!J28</f>
        <v>0</v>
      </c>
      <c r="K54" s="63">
        <f>'LOOKUP  telda'!K28</f>
        <v>0</v>
      </c>
      <c r="L54" s="63">
        <f>'LOOKUP  telda'!L28</f>
        <v>0</v>
      </c>
      <c r="M54" s="63">
        <f>'LOOKUP  telda'!P28</f>
        <v>0</v>
      </c>
      <c r="N54" s="63">
        <f>'LOOKUP  telda'!X28</f>
        <v>0</v>
      </c>
      <c r="O54" s="63">
        <f>'LOOKUP  telda'!Y28</f>
        <v>0</v>
      </c>
      <c r="P54" s="63">
        <f>'LOOKUP  telda'!Z28</f>
        <v>11</v>
      </c>
      <c r="Q54" s="40">
        <f t="shared" si="4"/>
        <v>0.91666666666666663</v>
      </c>
      <c r="R54" s="40">
        <f t="shared" si="5"/>
        <v>1</v>
      </c>
      <c r="S54" s="40" t="e">
        <f>VLOOKUP(C54,Sheet3!$A$19:$G$81,7,FALSE)</f>
        <v>#N/A</v>
      </c>
      <c r="T54" s="8">
        <f t="shared" si="6"/>
        <v>0.91666666666666663</v>
      </c>
      <c r="U54" s="8">
        <f t="shared" si="7"/>
        <v>1</v>
      </c>
      <c r="V54" t="str">
        <f>VLOOKUP(C54,Sheet5!$A$2:$J$270,8,FALSE)</f>
        <v>JEMBER</v>
      </c>
    </row>
    <row r="55" spans="2:22" ht="34.5" customHeight="1">
      <c r="B55" s="157"/>
      <c r="C55" s="62" t="s">
        <v>101</v>
      </c>
      <c r="D55" s="63">
        <f>'LOOKUP  telda'!E29</f>
        <v>32</v>
      </c>
      <c r="E55" s="63">
        <f>'LOOKUP  telda'!F29+'LOOKUP  telda'!G29+'LOOKUP  telda'!H29</f>
        <v>0</v>
      </c>
      <c r="F55" s="63">
        <f>'LOOKUP  telda'!I29</f>
        <v>0</v>
      </c>
      <c r="G55" s="63">
        <f>'LOOKUP  telda'!AA29</f>
        <v>1</v>
      </c>
      <c r="H55" s="63">
        <f>'LOOKUP  telda'!AE29-'LOOKUP  telda'!AA29</f>
        <v>2</v>
      </c>
      <c r="I55" s="63">
        <f>'LOOKUP  telda'!AF29</f>
        <v>3</v>
      </c>
      <c r="J55" s="63">
        <f>'LOOKUP  telda'!J29</f>
        <v>0</v>
      </c>
      <c r="K55" s="63">
        <f>'LOOKUP  telda'!K29</f>
        <v>1</v>
      </c>
      <c r="L55" s="63">
        <f>'LOOKUP  telda'!L29</f>
        <v>0</v>
      </c>
      <c r="M55" s="63">
        <f>'LOOKUP  telda'!P29</f>
        <v>0</v>
      </c>
      <c r="N55" s="63">
        <f>'LOOKUP  telda'!X29</f>
        <v>0</v>
      </c>
      <c r="O55" s="63">
        <f>'LOOKUP  telda'!Y29</f>
        <v>1</v>
      </c>
      <c r="P55" s="63">
        <f>'LOOKUP  telda'!Z29</f>
        <v>24</v>
      </c>
      <c r="Q55" s="40">
        <f t="shared" si="4"/>
        <v>0.8571428571428571</v>
      </c>
      <c r="R55" s="40">
        <f t="shared" si="5"/>
        <v>0.96</v>
      </c>
      <c r="S55" s="40" t="e">
        <f>VLOOKUP(C55,Sheet3!$A$19:$G$81,7,FALSE)</f>
        <v>#N/A</v>
      </c>
      <c r="T55" s="8">
        <f t="shared" si="6"/>
        <v>0.8571428571428571</v>
      </c>
      <c r="U55" s="8">
        <f t="shared" si="7"/>
        <v>0.96</v>
      </c>
      <c r="V55" t="str">
        <f>VLOOKUP(C55,Sheet5!$A$2:$J$270,8,FALSE)</f>
        <v>SIDOARJO</v>
      </c>
    </row>
    <row r="56" spans="2:22" ht="15.5">
      <c r="B56" s="157"/>
      <c r="C56" s="62" t="s">
        <v>102</v>
      </c>
      <c r="D56" s="63">
        <f>'LOOKUP  telda'!E30</f>
        <v>10</v>
      </c>
      <c r="E56" s="63">
        <f>'LOOKUP  telda'!F30+'LOOKUP  telda'!G30+'LOOKUP  telda'!H30</f>
        <v>0</v>
      </c>
      <c r="F56" s="63">
        <f>'LOOKUP  telda'!I30</f>
        <v>0</v>
      </c>
      <c r="G56" s="63">
        <f>'LOOKUP  telda'!AA30</f>
        <v>0</v>
      </c>
      <c r="H56" s="63">
        <f>'LOOKUP  telda'!AE30-'LOOKUP  telda'!AA30</f>
        <v>0</v>
      </c>
      <c r="I56" s="63">
        <f>'LOOKUP  telda'!AF30</f>
        <v>0</v>
      </c>
      <c r="J56" s="63">
        <f>'LOOKUP  telda'!J30</f>
        <v>0</v>
      </c>
      <c r="K56" s="63">
        <f>'LOOKUP  telda'!K30</f>
        <v>0</v>
      </c>
      <c r="L56" s="63">
        <f>'LOOKUP  telda'!L30</f>
        <v>0</v>
      </c>
      <c r="M56" s="63">
        <f>'LOOKUP  telda'!P30</f>
        <v>0</v>
      </c>
      <c r="N56" s="63">
        <f>'LOOKUP  telda'!X30</f>
        <v>0</v>
      </c>
      <c r="O56" s="63">
        <f>'LOOKUP  telda'!Y30</f>
        <v>1</v>
      </c>
      <c r="P56" s="63">
        <f>'LOOKUP  telda'!Z30</f>
        <v>9</v>
      </c>
      <c r="Q56" s="40">
        <f t="shared" si="4"/>
        <v>0.9</v>
      </c>
      <c r="R56" s="40">
        <f t="shared" si="5"/>
        <v>0.9</v>
      </c>
      <c r="S56" s="40">
        <f>VLOOKUP(C56,Sheet3!$A$19:$G$81,7,FALSE)</f>
        <v>1</v>
      </c>
      <c r="T56" s="8">
        <f t="shared" si="6"/>
        <v>0.9</v>
      </c>
      <c r="U56" s="8">
        <f t="shared" si="7"/>
        <v>0.9</v>
      </c>
      <c r="V56" t="str">
        <f>VLOOKUP(C56,Sheet5!$A$2:$J$270,8,FALSE)</f>
        <v>JEMBER</v>
      </c>
    </row>
    <row r="57" spans="2:22" ht="15.5">
      <c r="B57" s="157"/>
      <c r="C57" s="62" t="s">
        <v>103</v>
      </c>
      <c r="D57" s="63">
        <f>'LOOKUP  telda'!E31</f>
        <v>21</v>
      </c>
      <c r="E57" s="63">
        <f>'LOOKUP  telda'!F31+'LOOKUP  telda'!G31+'LOOKUP  telda'!H31</f>
        <v>0</v>
      </c>
      <c r="F57" s="63">
        <f>'LOOKUP  telda'!I31</f>
        <v>0</v>
      </c>
      <c r="G57" s="63">
        <f>'LOOKUP  telda'!AA31</f>
        <v>0</v>
      </c>
      <c r="H57" s="63">
        <f>'LOOKUP  telda'!AE31-'LOOKUP  telda'!AA31</f>
        <v>1</v>
      </c>
      <c r="I57" s="63">
        <f>'LOOKUP  telda'!AF31</f>
        <v>3</v>
      </c>
      <c r="J57" s="63">
        <f>'LOOKUP  telda'!J31</f>
        <v>0</v>
      </c>
      <c r="K57" s="63">
        <f>'LOOKUP  telda'!K31</f>
        <v>1</v>
      </c>
      <c r="L57" s="63">
        <f>'LOOKUP  telda'!L31</f>
        <v>0</v>
      </c>
      <c r="M57" s="63">
        <f>'LOOKUP  telda'!P31</f>
        <v>0</v>
      </c>
      <c r="N57" s="63">
        <f>'LOOKUP  telda'!X31</f>
        <v>0</v>
      </c>
      <c r="O57" s="63">
        <f>'LOOKUP  telda'!Y31</f>
        <v>2</v>
      </c>
      <c r="P57" s="63">
        <f>'LOOKUP  telda'!Z31</f>
        <v>14</v>
      </c>
      <c r="Q57" s="40">
        <f t="shared" si="4"/>
        <v>0.82352941176470584</v>
      </c>
      <c r="R57" s="40">
        <f t="shared" si="5"/>
        <v>0.875</v>
      </c>
      <c r="S57" s="40" t="e">
        <f>VLOOKUP(C57,Sheet3!$A$19:$G$81,7,FALSE)</f>
        <v>#N/A</v>
      </c>
      <c r="T57" s="8">
        <f t="shared" si="6"/>
        <v>0.82352941176470584</v>
      </c>
      <c r="U57" s="8">
        <f t="shared" si="7"/>
        <v>0.875</v>
      </c>
      <c r="V57" t="str">
        <f>VLOOKUP(C57,Sheet5!$A$2:$J$270,8,FALSE)</f>
        <v>MOJOKERTO</v>
      </c>
    </row>
    <row r="58" spans="2:22" ht="15.5">
      <c r="B58" s="157"/>
      <c r="C58" s="62" t="s">
        <v>104</v>
      </c>
      <c r="D58" s="63">
        <f>'LOOKUP  telda'!E32</f>
        <v>8</v>
      </c>
      <c r="E58" s="63">
        <f>'LOOKUP  telda'!F32+'LOOKUP  telda'!G32+'LOOKUP  telda'!H32</f>
        <v>0</v>
      </c>
      <c r="F58" s="63">
        <f>'LOOKUP  telda'!I32</f>
        <v>0</v>
      </c>
      <c r="G58" s="63">
        <f>'LOOKUP  telda'!AA32</f>
        <v>0</v>
      </c>
      <c r="H58" s="63">
        <f>'LOOKUP  telda'!AE32-'LOOKUP  telda'!AA32</f>
        <v>0</v>
      </c>
      <c r="I58" s="63">
        <f>'LOOKUP  telda'!AF32</f>
        <v>0</v>
      </c>
      <c r="J58" s="63">
        <f>'LOOKUP  telda'!J32</f>
        <v>0</v>
      </c>
      <c r="K58" s="63">
        <f>'LOOKUP  telda'!K32</f>
        <v>0</v>
      </c>
      <c r="L58" s="63">
        <f>'LOOKUP  telda'!L32</f>
        <v>0</v>
      </c>
      <c r="M58" s="63">
        <f>'LOOKUP  telda'!P32</f>
        <v>0</v>
      </c>
      <c r="N58" s="63">
        <f>'LOOKUP  telda'!X32</f>
        <v>2</v>
      </c>
      <c r="O58" s="63">
        <f>'LOOKUP  telda'!Y32</f>
        <v>0</v>
      </c>
      <c r="P58" s="63">
        <f>'LOOKUP  telda'!Z32</f>
        <v>6</v>
      </c>
      <c r="Q58" s="40">
        <f t="shared" si="4"/>
        <v>0.75</v>
      </c>
      <c r="R58" s="40">
        <f t="shared" si="5"/>
        <v>0.75</v>
      </c>
      <c r="S58" s="40" t="e">
        <f>VLOOKUP(C58,Sheet3!$A$19:$G$81,7,FALSE)</f>
        <v>#N/A</v>
      </c>
      <c r="T58" s="8">
        <f t="shared" si="6"/>
        <v>0.75</v>
      </c>
      <c r="U58" s="8">
        <f t="shared" si="7"/>
        <v>0.75</v>
      </c>
      <c r="V58" t="str">
        <f>VLOOKUP(C58,Sheet5!$A$2:$J$270,8,FALSE)</f>
        <v>PROBOLINGGO</v>
      </c>
    </row>
    <row r="59" spans="2:22" ht="15.5">
      <c r="B59" s="157"/>
      <c r="C59" s="62" t="s">
        <v>105</v>
      </c>
      <c r="D59" s="63">
        <f>'LOOKUP  telda'!E33</f>
        <v>30</v>
      </c>
      <c r="E59" s="63">
        <f>'LOOKUP  telda'!F33+'LOOKUP  telda'!G33+'LOOKUP  telda'!H33</f>
        <v>2</v>
      </c>
      <c r="F59" s="63">
        <f>'LOOKUP  telda'!I33</f>
        <v>1</v>
      </c>
      <c r="G59" s="63">
        <f>'LOOKUP  telda'!AA33</f>
        <v>0</v>
      </c>
      <c r="H59" s="63">
        <f>'LOOKUP  telda'!AE33-'LOOKUP  telda'!AA33</f>
        <v>0</v>
      </c>
      <c r="I59" s="63">
        <f>'LOOKUP  telda'!AF33</f>
        <v>3</v>
      </c>
      <c r="J59" s="63">
        <f>'LOOKUP  telda'!J33</f>
        <v>2</v>
      </c>
      <c r="K59" s="63">
        <f>'LOOKUP  telda'!K33</f>
        <v>0</v>
      </c>
      <c r="L59" s="63">
        <f>'LOOKUP  telda'!L33</f>
        <v>0</v>
      </c>
      <c r="M59" s="63">
        <f>'LOOKUP  telda'!P33</f>
        <v>0</v>
      </c>
      <c r="N59" s="63">
        <f>'LOOKUP  telda'!X33</f>
        <v>0</v>
      </c>
      <c r="O59" s="63">
        <f>'LOOKUP  telda'!Y33</f>
        <v>0</v>
      </c>
      <c r="P59" s="63">
        <f>'LOOKUP  telda'!Z33</f>
        <v>22</v>
      </c>
      <c r="Q59" s="40">
        <f t="shared" si="4"/>
        <v>0.84615384615384615</v>
      </c>
      <c r="R59" s="40">
        <f t="shared" si="5"/>
        <v>1</v>
      </c>
      <c r="S59" s="40">
        <f>VLOOKUP(C59,Sheet3!$A$19:$G$81,7,FALSE)</f>
        <v>1</v>
      </c>
      <c r="T59" s="8">
        <f t="shared" si="6"/>
        <v>0.84615384615384615</v>
      </c>
      <c r="U59" s="8">
        <f t="shared" si="7"/>
        <v>1</v>
      </c>
      <c r="V59" t="str">
        <f>VLOOKUP(C59,Sheet5!$A$2:$J$270,8,FALSE)</f>
        <v>MOJOKERTO</v>
      </c>
    </row>
    <row r="60" spans="2:22" ht="15.5">
      <c r="B60" s="157"/>
      <c r="C60" s="62" t="s">
        <v>106</v>
      </c>
      <c r="D60" s="63">
        <f>'LOOKUP  telda'!E34</f>
        <v>23</v>
      </c>
      <c r="E60" s="63">
        <f>'LOOKUP  telda'!F34+'LOOKUP  telda'!G34+'LOOKUP  telda'!H34</f>
        <v>2</v>
      </c>
      <c r="F60" s="63">
        <f>'LOOKUP  telda'!I34</f>
        <v>1</v>
      </c>
      <c r="G60" s="63">
        <f>'LOOKUP  telda'!AA34</f>
        <v>2</v>
      </c>
      <c r="H60" s="63">
        <f>'LOOKUP  telda'!AE34-'LOOKUP  telda'!AA34</f>
        <v>2</v>
      </c>
      <c r="I60" s="63">
        <f>'LOOKUP  telda'!AF34</f>
        <v>0</v>
      </c>
      <c r="J60" s="63">
        <f>'LOOKUP  telda'!J34</f>
        <v>0</v>
      </c>
      <c r="K60" s="63">
        <f>'LOOKUP  telda'!K34</f>
        <v>0</v>
      </c>
      <c r="L60" s="63">
        <f>'LOOKUP  telda'!L34</f>
        <v>0</v>
      </c>
      <c r="M60" s="63">
        <f>'LOOKUP  telda'!P34</f>
        <v>0</v>
      </c>
      <c r="N60" s="63">
        <f>'LOOKUP  telda'!X34</f>
        <v>0</v>
      </c>
      <c r="O60" s="63">
        <f>'LOOKUP  telda'!Y34</f>
        <v>0</v>
      </c>
      <c r="P60" s="63">
        <f>'LOOKUP  telda'!Z34</f>
        <v>16</v>
      </c>
      <c r="Q60" s="40">
        <f t="shared" si="4"/>
        <v>0.72727272727272729</v>
      </c>
      <c r="R60" s="40">
        <f t="shared" si="5"/>
        <v>1</v>
      </c>
      <c r="S60" s="40">
        <f>VLOOKUP(C60,Sheet3!$A$19:$G$81,7,FALSE)</f>
        <v>1</v>
      </c>
      <c r="T60" s="8">
        <f t="shared" si="6"/>
        <v>0.72727272727272729</v>
      </c>
      <c r="U60" s="8">
        <f t="shared" si="7"/>
        <v>1</v>
      </c>
      <c r="V60" t="str">
        <f>VLOOKUP(C60,Sheet5!$A$2:$J$270,8,FALSE)</f>
        <v>PASURUAN</v>
      </c>
    </row>
    <row r="61" spans="2:22" ht="15.5">
      <c r="B61" s="157"/>
      <c r="C61" s="62" t="s">
        <v>107</v>
      </c>
      <c r="D61" s="63">
        <f>'LOOKUP  telda'!E35</f>
        <v>16</v>
      </c>
      <c r="E61" s="63">
        <f>'LOOKUP  telda'!F35+'LOOKUP  telda'!G35+'LOOKUP  telda'!H35</f>
        <v>0</v>
      </c>
      <c r="F61" s="63">
        <f>'LOOKUP  telda'!I35</f>
        <v>0</v>
      </c>
      <c r="G61" s="63">
        <f>'LOOKUP  telda'!AA35</f>
        <v>1</v>
      </c>
      <c r="H61" s="63">
        <f>'LOOKUP  telda'!AE35-'LOOKUP  telda'!AA35</f>
        <v>0</v>
      </c>
      <c r="I61" s="63">
        <f>'LOOKUP  telda'!AF35</f>
        <v>0</v>
      </c>
      <c r="J61" s="63">
        <f>'LOOKUP  telda'!J35</f>
        <v>1</v>
      </c>
      <c r="K61" s="63">
        <f>'LOOKUP  telda'!K35</f>
        <v>0</v>
      </c>
      <c r="L61" s="63">
        <f>'LOOKUP  telda'!L35</f>
        <v>0</v>
      </c>
      <c r="M61" s="63">
        <f>'LOOKUP  telda'!P35</f>
        <v>1</v>
      </c>
      <c r="N61" s="63">
        <f>'LOOKUP  telda'!X35</f>
        <v>0</v>
      </c>
      <c r="O61" s="63">
        <f>'LOOKUP  telda'!Y35</f>
        <v>1</v>
      </c>
      <c r="P61" s="63">
        <f>'LOOKUP  telda'!Z35</f>
        <v>12</v>
      </c>
      <c r="Q61" s="40">
        <f t="shared" si="4"/>
        <v>0.75</v>
      </c>
      <c r="R61" s="40">
        <f t="shared" si="5"/>
        <v>0.8571428571428571</v>
      </c>
      <c r="S61" s="40">
        <f>VLOOKUP(C61,Sheet3!$A$19:$G$81,7,FALSE)</f>
        <v>1</v>
      </c>
      <c r="T61" s="8">
        <f t="shared" si="6"/>
        <v>0.75</v>
      </c>
      <c r="U61" s="8">
        <f t="shared" si="7"/>
        <v>0.8571428571428571</v>
      </c>
      <c r="V61" t="str">
        <f>VLOOKUP(C61,Sheet5!$A$2:$J$270,8,FALSE)</f>
        <v>PROBOLINGGO</v>
      </c>
    </row>
    <row r="62" spans="2:22" ht="15.5">
      <c r="B62" s="157"/>
      <c r="C62" s="62" t="s">
        <v>108</v>
      </c>
      <c r="D62" s="63">
        <f>'LOOKUP  telda'!E36</f>
        <v>3</v>
      </c>
      <c r="E62" s="63">
        <f>'LOOKUP  telda'!F36+'LOOKUP  telda'!G36+'LOOKUP  telda'!H36</f>
        <v>0</v>
      </c>
      <c r="F62" s="63">
        <f>'LOOKUP  telda'!I36</f>
        <v>0</v>
      </c>
      <c r="G62" s="63">
        <f>'LOOKUP  telda'!AA36</f>
        <v>0</v>
      </c>
      <c r="H62" s="63">
        <f>'LOOKUP  telda'!AE36-'LOOKUP  telda'!AA36</f>
        <v>0</v>
      </c>
      <c r="I62" s="63">
        <f>'LOOKUP  telda'!AF36</f>
        <v>0</v>
      </c>
      <c r="J62" s="63">
        <f>'LOOKUP  telda'!J36</f>
        <v>0</v>
      </c>
      <c r="K62" s="63">
        <f>'LOOKUP  telda'!K36</f>
        <v>0</v>
      </c>
      <c r="L62" s="63">
        <f>'LOOKUP  telda'!L36</f>
        <v>0</v>
      </c>
      <c r="M62" s="63">
        <f>'LOOKUP  telda'!P36</f>
        <v>0</v>
      </c>
      <c r="N62" s="63">
        <f>'LOOKUP  telda'!X36</f>
        <v>0</v>
      </c>
      <c r="O62" s="63">
        <f>'LOOKUP  telda'!Y36</f>
        <v>0</v>
      </c>
      <c r="P62" s="63">
        <f>'LOOKUP  telda'!Z36</f>
        <v>3</v>
      </c>
      <c r="Q62" s="40">
        <f t="shared" si="4"/>
        <v>1</v>
      </c>
      <c r="R62" s="40">
        <f t="shared" si="5"/>
        <v>1</v>
      </c>
      <c r="S62" s="40" t="e">
        <f>VLOOKUP(C62,Sheet3!$A$19:$G$81,7,FALSE)</f>
        <v>#N/A</v>
      </c>
      <c r="T62" s="8">
        <f t="shared" si="6"/>
        <v>1</v>
      </c>
      <c r="U62" s="8">
        <f t="shared" si="7"/>
        <v>1</v>
      </c>
      <c r="V62" t="str">
        <f>VLOOKUP(C62,Sheet5!$A$2:$J$270,8,FALSE)</f>
        <v>BANYUWANGI</v>
      </c>
    </row>
    <row r="63" spans="2:22" ht="15.5">
      <c r="B63" s="158" t="s">
        <v>70</v>
      </c>
      <c r="C63" s="68" t="s">
        <v>109</v>
      </c>
      <c r="D63" s="69">
        <f>'LOOKUP  telda'!E37</f>
        <v>2</v>
      </c>
      <c r="E63" s="69">
        <f>'LOOKUP  telda'!F37+'LOOKUP  telda'!G37+'LOOKUP  telda'!H37</f>
        <v>1</v>
      </c>
      <c r="F63" s="69">
        <f>'LOOKUP  telda'!I37</f>
        <v>0</v>
      </c>
      <c r="G63" s="69">
        <f>'LOOKUP  telda'!AA37</f>
        <v>0</v>
      </c>
      <c r="H63" s="69">
        <f>'LOOKUP  telda'!AE37-'LOOKUP  telda'!AA37</f>
        <v>0</v>
      </c>
      <c r="I63" s="69">
        <f>'LOOKUP  telda'!AF37</f>
        <v>0</v>
      </c>
      <c r="J63" s="69">
        <f>'LOOKUP  telda'!J37</f>
        <v>0</v>
      </c>
      <c r="K63" s="69">
        <f>'LOOKUP  telda'!K37</f>
        <v>0</v>
      </c>
      <c r="L63" s="69">
        <f>'LOOKUP  telda'!L37</f>
        <v>0</v>
      </c>
      <c r="M63" s="69">
        <f>'LOOKUP  telda'!P37</f>
        <v>0</v>
      </c>
      <c r="N63" s="69">
        <f>'LOOKUP  telda'!X37</f>
        <v>0</v>
      </c>
      <c r="O63" s="69">
        <f>'LOOKUP  telda'!Y37</f>
        <v>0</v>
      </c>
      <c r="P63" s="69">
        <f>'LOOKUP  telda'!Z37</f>
        <v>1</v>
      </c>
      <c r="Q63" s="40">
        <f t="shared" si="4"/>
        <v>0.5</v>
      </c>
      <c r="R63" s="40">
        <f t="shared" si="5"/>
        <v>1</v>
      </c>
      <c r="S63" s="40">
        <f>VLOOKUP(C63,Sheet3!$A$19:$G$81,7,FALSE)</f>
        <v>1</v>
      </c>
      <c r="T63" s="8">
        <f t="shared" si="6"/>
        <v>0.5</v>
      </c>
      <c r="U63" s="8">
        <f t="shared" si="7"/>
        <v>1</v>
      </c>
      <c r="V63" t="str">
        <f>VLOOKUP(C63,Sheet5!$A$2:$J$270,8,FALSE)</f>
        <v>ATAMBUA</v>
      </c>
    </row>
    <row r="64" spans="2:22" ht="15.5">
      <c r="B64" s="158"/>
      <c r="C64" s="68" t="s">
        <v>110</v>
      </c>
      <c r="D64" s="69">
        <f>'LOOKUP  telda'!E38</f>
        <v>18</v>
      </c>
      <c r="E64" s="69">
        <f>'LOOKUP  telda'!F38+'LOOKUP  telda'!G38+'LOOKUP  telda'!H38</f>
        <v>0</v>
      </c>
      <c r="F64" s="69">
        <f>'LOOKUP  telda'!I38</f>
        <v>0</v>
      </c>
      <c r="G64" s="69">
        <f>'LOOKUP  telda'!AA38</f>
        <v>0</v>
      </c>
      <c r="H64" s="69">
        <f>'LOOKUP  telda'!AE38-'LOOKUP  telda'!AA38</f>
        <v>0</v>
      </c>
      <c r="I64" s="69">
        <f>'LOOKUP  telda'!AF38</f>
        <v>5</v>
      </c>
      <c r="J64" s="69">
        <f>'LOOKUP  telda'!J38</f>
        <v>0</v>
      </c>
      <c r="K64" s="69">
        <f>'LOOKUP  telda'!K38</f>
        <v>0</v>
      </c>
      <c r="L64" s="69">
        <f>'LOOKUP  telda'!L38</f>
        <v>1</v>
      </c>
      <c r="M64" s="69">
        <f>'LOOKUP  telda'!P38</f>
        <v>1</v>
      </c>
      <c r="N64" s="69">
        <f>'LOOKUP  telda'!X38</f>
        <v>1</v>
      </c>
      <c r="O64" s="69">
        <f>'LOOKUP  telda'!Y38</f>
        <v>1</v>
      </c>
      <c r="P64" s="69">
        <f>'LOOKUP  telda'!Z38</f>
        <v>9</v>
      </c>
      <c r="Q64" s="40">
        <f t="shared" si="4"/>
        <v>0.69230769230769229</v>
      </c>
      <c r="R64" s="40">
        <f t="shared" si="5"/>
        <v>0.75</v>
      </c>
      <c r="S64" s="40">
        <f>VLOOKUP(C64,Sheet3!$A$19:$G$81,7,FALSE)</f>
        <v>0.55555555555555558</v>
      </c>
      <c r="T64" s="8">
        <f t="shared" si="6"/>
        <v>0.69230769230769229</v>
      </c>
      <c r="U64" s="8">
        <f t="shared" si="7"/>
        <v>0.75</v>
      </c>
      <c r="V64" t="str">
        <f>VLOOKUP(C64,Sheet5!$A$2:$J$270,8,FALSE)</f>
        <v>BIMA</v>
      </c>
    </row>
    <row r="65" spans="2:22" ht="15.5">
      <c r="B65" s="158"/>
      <c r="C65" s="68" t="s">
        <v>111</v>
      </c>
      <c r="D65" s="69">
        <f>'LOOKUP  telda'!E39</f>
        <v>14</v>
      </c>
      <c r="E65" s="69">
        <f>'LOOKUP  telda'!F39+'LOOKUP  telda'!G39+'LOOKUP  telda'!H39</f>
        <v>0</v>
      </c>
      <c r="F65" s="69">
        <f>'LOOKUP  telda'!I39</f>
        <v>0</v>
      </c>
      <c r="G65" s="69">
        <f>'LOOKUP  telda'!AA39</f>
        <v>0</v>
      </c>
      <c r="H65" s="69">
        <f>'LOOKUP  telda'!AE39-'LOOKUP  telda'!AA39</f>
        <v>0</v>
      </c>
      <c r="I65" s="69">
        <f>'LOOKUP  telda'!AF39</f>
        <v>0</v>
      </c>
      <c r="J65" s="69">
        <f>'LOOKUP  telda'!J39</f>
        <v>0</v>
      </c>
      <c r="K65" s="69">
        <f>'LOOKUP  telda'!K39</f>
        <v>0</v>
      </c>
      <c r="L65" s="69">
        <f>'LOOKUP  telda'!L39</f>
        <v>0</v>
      </c>
      <c r="M65" s="69">
        <f>'LOOKUP  telda'!P39</f>
        <v>2</v>
      </c>
      <c r="N65" s="69">
        <f>'LOOKUP  telda'!X39</f>
        <v>0</v>
      </c>
      <c r="O65" s="69">
        <f>'LOOKUP  telda'!Y39</f>
        <v>0</v>
      </c>
      <c r="P65" s="69">
        <f>'LOOKUP  telda'!Z39</f>
        <v>12</v>
      </c>
      <c r="Q65" s="40">
        <f t="shared" si="4"/>
        <v>0.8571428571428571</v>
      </c>
      <c r="R65" s="40">
        <f t="shared" si="5"/>
        <v>0.8571428571428571</v>
      </c>
      <c r="S65" s="40">
        <f>VLOOKUP(C65,Sheet3!$A$19:$G$81,7,FALSE)</f>
        <v>0.75</v>
      </c>
      <c r="T65" s="8">
        <f t="shared" si="6"/>
        <v>0.8571428571428571</v>
      </c>
      <c r="U65" s="8">
        <f t="shared" si="7"/>
        <v>0.8571428571428571</v>
      </c>
      <c r="V65" t="str">
        <f>VLOOKUP(C65,Sheet5!$A$2:$J$270,8,FALSE)</f>
        <v>ENDE</v>
      </c>
    </row>
    <row r="66" spans="2:22" ht="29">
      <c r="B66" s="158"/>
      <c r="C66" s="68" t="s">
        <v>112</v>
      </c>
      <c r="D66" s="69">
        <f>'LOOKUP  telda'!E40</f>
        <v>26</v>
      </c>
      <c r="E66" s="69">
        <f>'LOOKUP  telda'!F40+'LOOKUP  telda'!G40+'LOOKUP  telda'!H40</f>
        <v>0</v>
      </c>
      <c r="F66" s="69">
        <f>'LOOKUP  telda'!I40</f>
        <v>0</v>
      </c>
      <c r="G66" s="69">
        <f>'LOOKUP  telda'!AA40</f>
        <v>1</v>
      </c>
      <c r="H66" s="69">
        <f>'LOOKUP  telda'!AE40-'LOOKUP  telda'!AA40</f>
        <v>0</v>
      </c>
      <c r="I66" s="69">
        <f>'LOOKUP  telda'!AF40</f>
        <v>6</v>
      </c>
      <c r="J66" s="69">
        <f>'LOOKUP  telda'!J40</f>
        <v>0</v>
      </c>
      <c r="K66" s="69">
        <f>'LOOKUP  telda'!K40</f>
        <v>0</v>
      </c>
      <c r="L66" s="69">
        <f>'LOOKUP  telda'!L40</f>
        <v>0</v>
      </c>
      <c r="M66" s="69">
        <f>'LOOKUP  telda'!P40</f>
        <v>3</v>
      </c>
      <c r="N66" s="69">
        <f>'LOOKUP  telda'!X40</f>
        <v>0</v>
      </c>
      <c r="O66" s="69">
        <f>'LOOKUP  telda'!Y40</f>
        <v>0</v>
      </c>
      <c r="P66" s="69">
        <f>'LOOKUP  telda'!Z40</f>
        <v>16</v>
      </c>
      <c r="Q66" s="40">
        <f t="shared" si="4"/>
        <v>0.8</v>
      </c>
      <c r="R66" s="40">
        <f t="shared" si="5"/>
        <v>0.84210526315789469</v>
      </c>
      <c r="S66" s="40" t="e">
        <f>VLOOKUP(C66,Sheet3!$A$19:$G$81,7,FALSE)</f>
        <v>#N/A</v>
      </c>
      <c r="T66" s="8">
        <f t="shared" si="6"/>
        <v>0.8</v>
      </c>
      <c r="U66" s="8">
        <f t="shared" si="7"/>
        <v>0.84210526315789469</v>
      </c>
      <c r="V66" t="str">
        <f>VLOOKUP(C66,Sheet5!$A$2:$J$270,8,FALSE)</f>
        <v>MATARAM</v>
      </c>
    </row>
    <row r="67" spans="2:22" ht="15.5">
      <c r="B67" s="158"/>
      <c r="C67" s="68" t="s">
        <v>113</v>
      </c>
      <c r="D67" s="69">
        <f>'LOOKUP  telda'!E41</f>
        <v>24</v>
      </c>
      <c r="E67" s="69">
        <f>'LOOKUP  telda'!F41+'LOOKUP  telda'!G41+'LOOKUP  telda'!H41</f>
        <v>0</v>
      </c>
      <c r="F67" s="69">
        <f>'LOOKUP  telda'!I41</f>
        <v>1</v>
      </c>
      <c r="G67" s="69">
        <f>'LOOKUP  telda'!AA41</f>
        <v>0</v>
      </c>
      <c r="H67" s="69">
        <f>'LOOKUP  telda'!AE41-'LOOKUP  telda'!AA41</f>
        <v>3</v>
      </c>
      <c r="I67" s="69">
        <f>'LOOKUP  telda'!AF41</f>
        <v>0</v>
      </c>
      <c r="J67" s="69">
        <f>'LOOKUP  telda'!J41</f>
        <v>2</v>
      </c>
      <c r="K67" s="69">
        <f>'LOOKUP  telda'!K41</f>
        <v>2</v>
      </c>
      <c r="L67" s="69">
        <f>'LOOKUP  telda'!L41</f>
        <v>0</v>
      </c>
      <c r="M67" s="69">
        <f>'LOOKUP  telda'!P41</f>
        <v>6</v>
      </c>
      <c r="N67" s="69">
        <f>'LOOKUP  telda'!X41</f>
        <v>0</v>
      </c>
      <c r="O67" s="69">
        <f>'LOOKUP  telda'!Y41</f>
        <v>1</v>
      </c>
      <c r="P67" s="69">
        <f>'LOOKUP  telda'!Z41</f>
        <v>10</v>
      </c>
      <c r="Q67" s="40">
        <f t="shared" si="4"/>
        <v>0.47619047619047616</v>
      </c>
      <c r="R67" s="40">
        <f t="shared" si="5"/>
        <v>0.58823529411764708</v>
      </c>
      <c r="S67" s="40">
        <f>VLOOKUP(C67,Sheet3!$A$19:$G$81,7,FALSE)</f>
        <v>0.2</v>
      </c>
      <c r="T67" s="8">
        <f t="shared" si="6"/>
        <v>0.47619047619047616</v>
      </c>
      <c r="U67" s="8">
        <f t="shared" si="7"/>
        <v>0.58823529411764708</v>
      </c>
      <c r="V67" t="str">
        <f>VLOOKUP(C67,Sheet5!$A$2:$J$270,8,FALSE)</f>
        <v>KUPANG</v>
      </c>
    </row>
    <row r="68" spans="2:22" ht="15.5">
      <c r="B68" s="158"/>
      <c r="C68" s="68" t="s">
        <v>114</v>
      </c>
      <c r="D68" s="69">
        <f>'LOOKUP  telda'!E42</f>
        <v>9</v>
      </c>
      <c r="E68" s="69">
        <f>'LOOKUP  telda'!F42+'LOOKUP  telda'!G42+'LOOKUP  telda'!H42</f>
        <v>0</v>
      </c>
      <c r="F68" s="69">
        <f>'LOOKUP  telda'!I42</f>
        <v>0</v>
      </c>
      <c r="G68" s="69">
        <f>'LOOKUP  telda'!AA42</f>
        <v>0</v>
      </c>
      <c r="H68" s="69">
        <f>'LOOKUP  telda'!AE42-'LOOKUP  telda'!AA42</f>
        <v>0</v>
      </c>
      <c r="I68" s="69">
        <f>'LOOKUP  telda'!AF42</f>
        <v>0</v>
      </c>
      <c r="J68" s="69">
        <f>'LOOKUP  telda'!J42</f>
        <v>0</v>
      </c>
      <c r="K68" s="69">
        <f>'LOOKUP  telda'!K42</f>
        <v>2</v>
      </c>
      <c r="L68" s="69">
        <f>'LOOKUP  telda'!L42</f>
        <v>0</v>
      </c>
      <c r="M68" s="69">
        <f>'LOOKUP  telda'!P42</f>
        <v>1</v>
      </c>
      <c r="N68" s="69">
        <f>'LOOKUP  telda'!X42</f>
        <v>0</v>
      </c>
      <c r="O68" s="69">
        <f>'LOOKUP  telda'!Y42</f>
        <v>0</v>
      </c>
      <c r="P68" s="69">
        <f>'LOOKUP  telda'!Z42</f>
        <v>6</v>
      </c>
      <c r="Q68" s="40">
        <f t="shared" si="4"/>
        <v>0.8571428571428571</v>
      </c>
      <c r="R68" s="40">
        <f t="shared" si="5"/>
        <v>0.8571428571428571</v>
      </c>
      <c r="S68" s="40">
        <f>VLOOKUP(C68,Sheet3!$A$19:$G$81,7,FALSE)</f>
        <v>0.66666666666666663</v>
      </c>
      <c r="T68" s="8">
        <f t="shared" si="6"/>
        <v>0.8571428571428571</v>
      </c>
      <c r="U68" s="8">
        <f t="shared" si="7"/>
        <v>0.8571428571428571</v>
      </c>
      <c r="V68" t="str">
        <f>VLOOKUP(C68,Sheet5!$A$2:$J$270,8,FALSE)</f>
        <v>LABOAN BAJO</v>
      </c>
    </row>
    <row r="69" spans="2:22" ht="29">
      <c r="B69" s="158"/>
      <c r="C69" s="68" t="s">
        <v>115</v>
      </c>
      <c r="D69" s="69">
        <f>'LOOKUP  telda'!E43</f>
        <v>32</v>
      </c>
      <c r="E69" s="69">
        <f>'LOOKUP  telda'!F43+'LOOKUP  telda'!G43+'LOOKUP  telda'!H43</f>
        <v>1</v>
      </c>
      <c r="F69" s="69">
        <f>'LOOKUP  telda'!I43</f>
        <v>1</v>
      </c>
      <c r="G69" s="69">
        <f>'LOOKUP  telda'!AA43</f>
        <v>0</v>
      </c>
      <c r="H69" s="69">
        <f>'LOOKUP  telda'!AE43-'LOOKUP  telda'!AA43</f>
        <v>0</v>
      </c>
      <c r="I69" s="69">
        <f>'LOOKUP  telda'!AF43</f>
        <v>4</v>
      </c>
      <c r="J69" s="69">
        <f>'LOOKUP  telda'!J43</f>
        <v>2</v>
      </c>
      <c r="K69" s="69">
        <f>'LOOKUP  telda'!K43</f>
        <v>1</v>
      </c>
      <c r="L69" s="69">
        <f>'LOOKUP  telda'!L43</f>
        <v>0</v>
      </c>
      <c r="M69" s="69">
        <f>'LOOKUP  telda'!P43</f>
        <v>2</v>
      </c>
      <c r="N69" s="69">
        <f>'LOOKUP  telda'!X43</f>
        <v>2</v>
      </c>
      <c r="O69" s="69">
        <f>'LOOKUP  telda'!Y43</f>
        <v>0</v>
      </c>
      <c r="P69" s="69">
        <f>'LOOKUP  telda'!Z43</f>
        <v>19</v>
      </c>
      <c r="Q69" s="40">
        <f t="shared" si="4"/>
        <v>0.73076923076923073</v>
      </c>
      <c r="R69" s="40">
        <f t="shared" si="5"/>
        <v>0.82608695652173914</v>
      </c>
      <c r="S69" s="40" t="e">
        <f>VLOOKUP(C69,Sheet3!$A$19:$G$81,7,FALSE)</f>
        <v>#N/A</v>
      </c>
      <c r="T69" s="8">
        <f t="shared" si="6"/>
        <v>0.73076923076923073</v>
      </c>
      <c r="U69" s="8">
        <f t="shared" si="7"/>
        <v>0.82608695652173914</v>
      </c>
      <c r="V69" t="str">
        <f>VLOOKUP(C69,Sheet5!$A$2:$J$270,8,FALSE)</f>
        <v>SELONG</v>
      </c>
    </row>
    <row r="70" spans="2:22" ht="15.5">
      <c r="B70" s="158"/>
      <c r="C70" s="68" t="s">
        <v>116</v>
      </c>
      <c r="D70" s="69">
        <f>'LOOKUP  telda'!E44</f>
        <v>32</v>
      </c>
      <c r="E70" s="69">
        <f>'LOOKUP  telda'!F44+'LOOKUP  telda'!G44+'LOOKUP  telda'!H44</f>
        <v>1</v>
      </c>
      <c r="F70" s="69">
        <f>'LOOKUP  telda'!I44</f>
        <v>1</v>
      </c>
      <c r="G70" s="69">
        <f>'LOOKUP  telda'!AA44</f>
        <v>0</v>
      </c>
      <c r="H70" s="69">
        <f>'LOOKUP  telda'!AE44-'LOOKUP  telda'!AA44</f>
        <v>0</v>
      </c>
      <c r="I70" s="69">
        <f>'LOOKUP  telda'!AF44</f>
        <v>6</v>
      </c>
      <c r="J70" s="69">
        <f>'LOOKUP  telda'!J44</f>
        <v>2</v>
      </c>
      <c r="K70" s="69">
        <f>'LOOKUP  telda'!K44</f>
        <v>0</v>
      </c>
      <c r="L70" s="69">
        <f>'LOOKUP  telda'!L44</f>
        <v>0</v>
      </c>
      <c r="M70" s="69">
        <f>'LOOKUP  telda'!P44</f>
        <v>1</v>
      </c>
      <c r="N70" s="69">
        <f>'LOOKUP  telda'!X44</f>
        <v>1</v>
      </c>
      <c r="O70" s="69">
        <f>'LOOKUP  telda'!Y44</f>
        <v>1</v>
      </c>
      <c r="P70" s="69">
        <f>'LOOKUP  telda'!Z44</f>
        <v>19</v>
      </c>
      <c r="Q70" s="40">
        <f t="shared" si="4"/>
        <v>0.76</v>
      </c>
      <c r="R70" s="40">
        <f t="shared" si="5"/>
        <v>0.86363636363636365</v>
      </c>
      <c r="S70" s="40" t="e">
        <f>VLOOKUP(C70,Sheet3!$A$19:$G$81,7,FALSE)</f>
        <v>#N/A</v>
      </c>
      <c r="T70" s="8">
        <f t="shared" si="6"/>
        <v>0.76</v>
      </c>
      <c r="U70" s="8">
        <f t="shared" si="7"/>
        <v>0.86363636363636365</v>
      </c>
      <c r="V70" t="str">
        <f>VLOOKUP(C70,Sheet5!$A$2:$J$270,8,FALSE)</f>
        <v>SELONG</v>
      </c>
    </row>
    <row r="71" spans="2:22" ht="15.5">
      <c r="B71" s="158"/>
      <c r="C71" s="68" t="s">
        <v>117</v>
      </c>
      <c r="D71" s="69">
        <f>'LOOKUP  telda'!E45</f>
        <v>8</v>
      </c>
      <c r="E71" s="69">
        <f>'LOOKUP  telda'!F45+'LOOKUP  telda'!G45+'LOOKUP  telda'!H45</f>
        <v>0</v>
      </c>
      <c r="F71" s="69">
        <f>'LOOKUP  telda'!I45</f>
        <v>0</v>
      </c>
      <c r="G71" s="69">
        <f>'LOOKUP  telda'!AA45</f>
        <v>0</v>
      </c>
      <c r="H71" s="69">
        <f>'LOOKUP  telda'!AE45-'LOOKUP  telda'!AA45</f>
        <v>0</v>
      </c>
      <c r="I71" s="69">
        <f>'LOOKUP  telda'!AF45</f>
        <v>0</v>
      </c>
      <c r="J71" s="69">
        <f>'LOOKUP  telda'!J45</f>
        <v>0</v>
      </c>
      <c r="K71" s="69">
        <f>'LOOKUP  telda'!K45</f>
        <v>0</v>
      </c>
      <c r="L71" s="69">
        <f>'LOOKUP  telda'!L45</f>
        <v>0</v>
      </c>
      <c r="M71" s="69">
        <f>'LOOKUP  telda'!P45</f>
        <v>2</v>
      </c>
      <c r="N71" s="69">
        <f>'LOOKUP  telda'!X45</f>
        <v>0</v>
      </c>
      <c r="O71" s="69">
        <f>'LOOKUP  telda'!Y45</f>
        <v>2</v>
      </c>
      <c r="P71" s="69">
        <f>'LOOKUP  telda'!Z45</f>
        <v>4</v>
      </c>
      <c r="Q71" s="40">
        <f t="shared" si="4"/>
        <v>0.5</v>
      </c>
      <c r="R71" s="40">
        <f t="shared" si="5"/>
        <v>0.5</v>
      </c>
      <c r="S71" s="40">
        <f>VLOOKUP(C71,Sheet3!$A$19:$G$81,7,FALSE)</f>
        <v>0.25</v>
      </c>
      <c r="T71" s="8">
        <f t="shared" si="6"/>
        <v>0.5</v>
      </c>
      <c r="U71" s="8">
        <f t="shared" si="7"/>
        <v>0.5</v>
      </c>
      <c r="V71" t="str">
        <f>VLOOKUP(C71,Sheet5!$A$2:$J$270,8,FALSE)</f>
        <v>MAUMERE</v>
      </c>
    </row>
    <row r="72" spans="2:22" ht="15.5">
      <c r="B72" s="158"/>
      <c r="C72" s="68" t="s">
        <v>118</v>
      </c>
      <c r="D72" s="69">
        <f>'LOOKUP  telda'!E46</f>
        <v>38</v>
      </c>
      <c r="E72" s="69">
        <f>'LOOKUP  telda'!F46+'LOOKUP  telda'!G46+'LOOKUP  telda'!H46</f>
        <v>3</v>
      </c>
      <c r="F72" s="69">
        <f>'LOOKUP  telda'!I46</f>
        <v>0</v>
      </c>
      <c r="G72" s="69">
        <f>'LOOKUP  telda'!AA46</f>
        <v>0</v>
      </c>
      <c r="H72" s="69">
        <f>'LOOKUP  telda'!AE46-'LOOKUP  telda'!AA46</f>
        <v>0</v>
      </c>
      <c r="I72" s="69">
        <f>'LOOKUP  telda'!AF46</f>
        <v>10</v>
      </c>
      <c r="J72" s="69">
        <f>'LOOKUP  telda'!J46</f>
        <v>3</v>
      </c>
      <c r="K72" s="69">
        <f>'LOOKUP  telda'!K46</f>
        <v>0</v>
      </c>
      <c r="L72" s="69">
        <f>'LOOKUP  telda'!L46</f>
        <v>0</v>
      </c>
      <c r="M72" s="69">
        <f>'LOOKUP  telda'!P46</f>
        <v>1</v>
      </c>
      <c r="N72" s="69">
        <f>'LOOKUP  telda'!X46</f>
        <v>1</v>
      </c>
      <c r="O72" s="69">
        <f>'LOOKUP  telda'!Y46</f>
        <v>0</v>
      </c>
      <c r="P72" s="69">
        <f>'LOOKUP  telda'!Z46</f>
        <v>20</v>
      </c>
      <c r="Q72" s="40">
        <f t="shared" si="4"/>
        <v>0.7142857142857143</v>
      </c>
      <c r="R72" s="40">
        <f t="shared" si="5"/>
        <v>0.90909090909090906</v>
      </c>
      <c r="S72" s="40">
        <f>VLOOKUP(C72,Sheet3!$A$19:$G$81,7,FALSE)</f>
        <v>0.9</v>
      </c>
      <c r="T72" s="8">
        <f t="shared" si="6"/>
        <v>0.7142857142857143</v>
      </c>
      <c r="U72" s="8">
        <f t="shared" si="7"/>
        <v>0.90909090909090906</v>
      </c>
      <c r="V72" t="str">
        <f>VLOOKUP(C72,Sheet5!$A$2:$J$270,8,FALSE)</f>
        <v>SUMBAWA</v>
      </c>
    </row>
    <row r="73" spans="2:22" ht="15.5">
      <c r="B73" s="158"/>
      <c r="C73" s="68" t="s">
        <v>119</v>
      </c>
      <c r="D73" s="69">
        <f>'LOOKUP  telda'!E47</f>
        <v>2</v>
      </c>
      <c r="E73" s="69">
        <f>'LOOKUP  telda'!F47+'LOOKUP  telda'!G47+'LOOKUP  telda'!H47</f>
        <v>0</v>
      </c>
      <c r="F73" s="69">
        <f>'LOOKUP  telda'!I47</f>
        <v>0</v>
      </c>
      <c r="G73" s="69">
        <f>'LOOKUP  telda'!AA47</f>
        <v>1</v>
      </c>
      <c r="H73" s="69">
        <f>'LOOKUP  telda'!AE47-'LOOKUP  telda'!AA47</f>
        <v>0</v>
      </c>
      <c r="I73" s="69">
        <f>'LOOKUP  telda'!AF47</f>
        <v>0</v>
      </c>
      <c r="J73" s="69">
        <f>'LOOKUP  telda'!J47</f>
        <v>0</v>
      </c>
      <c r="K73" s="69">
        <f>'LOOKUP  telda'!K47</f>
        <v>0</v>
      </c>
      <c r="L73" s="69">
        <f>'LOOKUP  telda'!L47</f>
        <v>0</v>
      </c>
      <c r="M73" s="69">
        <f>'LOOKUP  telda'!P47</f>
        <v>0</v>
      </c>
      <c r="N73" s="69">
        <f>'LOOKUP  telda'!X47</f>
        <v>0</v>
      </c>
      <c r="O73" s="69">
        <f>'LOOKUP  telda'!Y47</f>
        <v>0</v>
      </c>
      <c r="P73" s="69">
        <f>'LOOKUP  telda'!Z47</f>
        <v>1</v>
      </c>
      <c r="Q73" s="40">
        <f t="shared" si="4"/>
        <v>0.5</v>
      </c>
      <c r="R73" s="40">
        <f t="shared" si="5"/>
        <v>1</v>
      </c>
      <c r="S73" s="40" t="e">
        <f>VLOOKUP(C73,Sheet3!$A$19:$G$81,7,FALSE)</f>
        <v>#N/A</v>
      </c>
      <c r="T73" s="8">
        <f t="shared" si="6"/>
        <v>0.5</v>
      </c>
      <c r="U73" s="8">
        <f t="shared" si="7"/>
        <v>1</v>
      </c>
      <c r="V73" t="str">
        <f>VLOOKUP(C73,Sheet5!$A$2:$J$270,8,FALSE)</f>
        <v>WAINGAPU</v>
      </c>
    </row>
    <row r="74" spans="2:22" ht="15.5">
      <c r="B74" s="158"/>
      <c r="C74" s="68" t="s">
        <v>120</v>
      </c>
      <c r="D74" s="69">
        <f>'LOOKUP  telda'!E48</f>
        <v>5</v>
      </c>
      <c r="E74" s="69">
        <f>'LOOKUP  telda'!F48+'LOOKUP  telda'!G48+'LOOKUP  telda'!H48</f>
        <v>0</v>
      </c>
      <c r="F74" s="69">
        <f>'LOOKUP  telda'!I48</f>
        <v>1</v>
      </c>
      <c r="G74" s="69">
        <f>'LOOKUP  telda'!AA48</f>
        <v>0</v>
      </c>
      <c r="H74" s="69">
        <f>'LOOKUP  telda'!AE48-'LOOKUP  telda'!AA48</f>
        <v>0</v>
      </c>
      <c r="I74" s="69">
        <f>'LOOKUP  telda'!AF48</f>
        <v>0</v>
      </c>
      <c r="J74" s="69">
        <f>'LOOKUP  telda'!J48</f>
        <v>0</v>
      </c>
      <c r="K74" s="69">
        <f>'LOOKUP  telda'!K48</f>
        <v>0</v>
      </c>
      <c r="L74" s="69">
        <f>'LOOKUP  telda'!L48</f>
        <v>0</v>
      </c>
      <c r="M74" s="69">
        <f>'LOOKUP  telda'!P48</f>
        <v>0</v>
      </c>
      <c r="N74" s="69">
        <f>'LOOKUP  telda'!X48</f>
        <v>0</v>
      </c>
      <c r="O74" s="69">
        <f>'LOOKUP  telda'!Y48</f>
        <v>0</v>
      </c>
      <c r="P74" s="69">
        <f>'LOOKUP  telda'!Z48</f>
        <v>4</v>
      </c>
      <c r="Q74" s="40">
        <f t="shared" si="4"/>
        <v>1</v>
      </c>
      <c r="R74" s="40">
        <f t="shared" si="5"/>
        <v>1</v>
      </c>
      <c r="S74" s="40">
        <f>VLOOKUP(C74,Sheet3!$A$19:$G$81,7,FALSE)</f>
        <v>0.8</v>
      </c>
      <c r="T74" s="8">
        <f t="shared" si="6"/>
        <v>1</v>
      </c>
      <c r="U74" s="8">
        <f t="shared" si="7"/>
        <v>1</v>
      </c>
      <c r="V74" t="str">
        <f>VLOOKUP(C74,Sheet5!$A$2:$J$270,8,FALSE)</f>
        <v>WAINGAPU</v>
      </c>
    </row>
    <row r="75" spans="2:22" ht="15.5">
      <c r="B75" s="159" t="s">
        <v>55</v>
      </c>
      <c r="C75" s="70" t="s">
        <v>121</v>
      </c>
      <c r="D75" s="99">
        <f>'LOOKUP  telda'!E49</f>
        <v>23</v>
      </c>
      <c r="E75" s="99">
        <f>'LOOKUP  telda'!F49+'LOOKUP  telda'!G49+'LOOKUP  telda'!H49</f>
        <v>3</v>
      </c>
      <c r="F75" s="99">
        <f>'LOOKUP  telda'!I49</f>
        <v>0</v>
      </c>
      <c r="G75" s="99">
        <f>'LOOKUP  telda'!AA49</f>
        <v>0</v>
      </c>
      <c r="H75" s="99">
        <f>'LOOKUP  telda'!AE49-'LOOKUP  telda'!AA49</f>
        <v>0</v>
      </c>
      <c r="I75" s="99">
        <f>'LOOKUP  telda'!AF49</f>
        <v>5</v>
      </c>
      <c r="J75" s="99">
        <f>'LOOKUP  telda'!J49</f>
        <v>1</v>
      </c>
      <c r="K75" s="99">
        <f>'LOOKUP  telda'!K49</f>
        <v>0</v>
      </c>
      <c r="L75" s="99">
        <f>'LOOKUP  telda'!L49</f>
        <v>0</v>
      </c>
      <c r="M75" s="99">
        <f>'LOOKUP  telda'!P49</f>
        <v>0</v>
      </c>
      <c r="N75" s="99">
        <f>'LOOKUP  telda'!X49</f>
        <v>0</v>
      </c>
      <c r="O75" s="99">
        <f>'LOOKUP  telda'!Y49</f>
        <v>0</v>
      </c>
      <c r="P75" s="99">
        <f>'LOOKUP  telda'!Z49</f>
        <v>14</v>
      </c>
      <c r="Q75" s="40">
        <f t="shared" si="4"/>
        <v>0.77777777777777779</v>
      </c>
      <c r="R75" s="40">
        <f t="shared" si="5"/>
        <v>1</v>
      </c>
      <c r="S75" s="40" t="e">
        <f>VLOOKUP(C75,Sheet3!$A$19:$G$81,7,FALSE)</f>
        <v>#N/A</v>
      </c>
      <c r="T75" s="8">
        <f t="shared" si="6"/>
        <v>0.77777777777777779</v>
      </c>
      <c r="U75" s="8">
        <f t="shared" si="7"/>
        <v>1</v>
      </c>
      <c r="V75" t="str">
        <f>VLOOKUP(C75,Sheet5!$A$2:$J$270,8,FALSE)</f>
        <v>MADURA</v>
      </c>
    </row>
    <row r="76" spans="2:22" ht="15.5">
      <c r="B76" s="159"/>
      <c r="C76" s="70" t="s">
        <v>122</v>
      </c>
      <c r="D76" s="99">
        <f>'LOOKUP  telda'!E50</f>
        <v>44</v>
      </c>
      <c r="E76" s="99">
        <f>'LOOKUP  telda'!F50+'LOOKUP  telda'!G50+'LOOKUP  telda'!H50</f>
        <v>0</v>
      </c>
      <c r="F76" s="99">
        <f>'LOOKUP  telda'!I50</f>
        <v>1</v>
      </c>
      <c r="G76" s="99">
        <f>'LOOKUP  telda'!AA50</f>
        <v>0</v>
      </c>
      <c r="H76" s="99">
        <f>'LOOKUP  telda'!AE50-'LOOKUP  telda'!AA50</f>
        <v>0</v>
      </c>
      <c r="I76" s="99">
        <f>'LOOKUP  telda'!AF50</f>
        <v>11</v>
      </c>
      <c r="J76" s="99">
        <f>'LOOKUP  telda'!J50</f>
        <v>3</v>
      </c>
      <c r="K76" s="99">
        <f>'LOOKUP  telda'!K50</f>
        <v>0</v>
      </c>
      <c r="L76" s="99">
        <f>'LOOKUP  telda'!L50</f>
        <v>1</v>
      </c>
      <c r="M76" s="99">
        <f>'LOOKUP  telda'!P50</f>
        <v>0</v>
      </c>
      <c r="N76" s="99">
        <f>'LOOKUP  telda'!X50</f>
        <v>1</v>
      </c>
      <c r="O76" s="99">
        <f>'LOOKUP  telda'!Y50</f>
        <v>2</v>
      </c>
      <c r="P76" s="99">
        <f>'LOOKUP  telda'!Z50</f>
        <v>25</v>
      </c>
      <c r="Q76" s="40">
        <f t="shared" si="4"/>
        <v>0.78125</v>
      </c>
      <c r="R76" s="40">
        <f t="shared" si="5"/>
        <v>0.8928571428571429</v>
      </c>
      <c r="S76" s="40">
        <f>VLOOKUP(C76,Sheet3!$A$19:$G$81,7,FALSE)</f>
        <v>0.97727272727272729</v>
      </c>
      <c r="T76" s="8">
        <f t="shared" si="6"/>
        <v>0.78125</v>
      </c>
      <c r="U76" s="8">
        <f t="shared" si="7"/>
        <v>0.8928571428571429</v>
      </c>
      <c r="V76" t="str">
        <f>VLOOKUP(C76,Sheet5!$A$2:$J$270,8,FALSE)</f>
        <v>GRESIK</v>
      </c>
    </row>
    <row r="77" spans="2:22" ht="15.5">
      <c r="B77" s="159"/>
      <c r="C77" s="70" t="s">
        <v>123</v>
      </c>
      <c r="D77" s="99">
        <f>'LOOKUP  telda'!E51</f>
        <v>22</v>
      </c>
      <c r="E77" s="99">
        <f>'LOOKUP  telda'!F51+'LOOKUP  telda'!G51+'LOOKUP  telda'!H51</f>
        <v>0</v>
      </c>
      <c r="F77" s="99">
        <f>'LOOKUP  telda'!I51</f>
        <v>1</v>
      </c>
      <c r="G77" s="99">
        <f>'LOOKUP  telda'!AA51</f>
        <v>0</v>
      </c>
      <c r="H77" s="99">
        <f>'LOOKUP  telda'!AE51-'LOOKUP  telda'!AA51</f>
        <v>0</v>
      </c>
      <c r="I77" s="99">
        <f>'LOOKUP  telda'!AF51</f>
        <v>4</v>
      </c>
      <c r="J77" s="99">
        <f>'LOOKUP  telda'!J51</f>
        <v>2</v>
      </c>
      <c r="K77" s="99">
        <f>'LOOKUP  telda'!K51</f>
        <v>0</v>
      </c>
      <c r="L77" s="99">
        <f>'LOOKUP  telda'!L51</f>
        <v>0</v>
      </c>
      <c r="M77" s="99">
        <f>'LOOKUP  telda'!P51</f>
        <v>0</v>
      </c>
      <c r="N77" s="99">
        <f>'LOOKUP  telda'!X51</f>
        <v>0</v>
      </c>
      <c r="O77" s="99">
        <f>'LOOKUP  telda'!Y51</f>
        <v>1</v>
      </c>
      <c r="P77" s="99">
        <f>'LOOKUP  telda'!Z51</f>
        <v>14</v>
      </c>
      <c r="Q77" s="40">
        <f t="shared" si="4"/>
        <v>0.82352941176470584</v>
      </c>
      <c r="R77" s="40">
        <f t="shared" si="5"/>
        <v>0.93333333333333335</v>
      </c>
      <c r="S77" s="40" t="e">
        <f>VLOOKUP(C77,Sheet3!$A$19:$G$81,7,FALSE)</f>
        <v>#N/A</v>
      </c>
      <c r="T77" s="8">
        <f t="shared" si="6"/>
        <v>0.82352941176470584</v>
      </c>
      <c r="U77" s="8">
        <f t="shared" si="7"/>
        <v>0.93333333333333335</v>
      </c>
      <c r="V77" t="str">
        <f>VLOOKUP(C77,Sheet5!$A$2:$J$270,8,FALSE)</f>
        <v>SURABAYA UTARA</v>
      </c>
    </row>
    <row r="78" spans="2:22" ht="15.5">
      <c r="B78" s="159"/>
      <c r="C78" s="70" t="s">
        <v>124</v>
      </c>
      <c r="D78" s="99">
        <f>'LOOKUP  telda'!E52</f>
        <v>37</v>
      </c>
      <c r="E78" s="99">
        <f>'LOOKUP  telda'!F52+'LOOKUP  telda'!G52+'LOOKUP  telda'!H52</f>
        <v>2</v>
      </c>
      <c r="F78" s="99">
        <f>'LOOKUP  telda'!I52</f>
        <v>1</v>
      </c>
      <c r="G78" s="99">
        <f>'LOOKUP  telda'!AA52</f>
        <v>0</v>
      </c>
      <c r="H78" s="99">
        <f>'LOOKUP  telda'!AE52-'LOOKUP  telda'!AA52</f>
        <v>0</v>
      </c>
      <c r="I78" s="99">
        <f>'LOOKUP  telda'!AF52</f>
        <v>8</v>
      </c>
      <c r="J78" s="99">
        <f>'LOOKUP  telda'!J52</f>
        <v>3</v>
      </c>
      <c r="K78" s="99">
        <f>'LOOKUP  telda'!K52</f>
        <v>0</v>
      </c>
      <c r="L78" s="99">
        <f>'LOOKUP  telda'!L52</f>
        <v>0</v>
      </c>
      <c r="M78" s="99">
        <f>'LOOKUP  telda'!P52</f>
        <v>0</v>
      </c>
      <c r="N78" s="99">
        <f>'LOOKUP  telda'!X52</f>
        <v>1</v>
      </c>
      <c r="O78" s="99">
        <f>'LOOKUP  telda'!Y52</f>
        <v>0</v>
      </c>
      <c r="P78" s="99">
        <f>'LOOKUP  telda'!Z52</f>
        <v>22</v>
      </c>
      <c r="Q78" s="40">
        <f t="shared" si="4"/>
        <v>0.7857142857142857</v>
      </c>
      <c r="R78" s="40">
        <f t="shared" si="5"/>
        <v>0.95652173913043481</v>
      </c>
      <c r="S78" s="40" t="e">
        <f>VLOOKUP(C78,Sheet3!$A$19:$G$81,7,FALSE)</f>
        <v>#N/A</v>
      </c>
      <c r="T78" s="8">
        <f t="shared" si="6"/>
        <v>0.7857142857142857</v>
      </c>
      <c r="U78" s="8">
        <f t="shared" si="7"/>
        <v>0.95652173913043481</v>
      </c>
      <c r="V78" t="str">
        <f>VLOOKUP(C78,Sheet5!$A$2:$J$270,8,FALSE)</f>
        <v>SURABAYA SELATAN</v>
      </c>
    </row>
    <row r="79" spans="2:22" ht="15.5">
      <c r="B79" s="159"/>
      <c r="C79" s="70" t="s">
        <v>125</v>
      </c>
      <c r="D79" s="99">
        <f>'LOOKUP  telda'!E53</f>
        <v>32</v>
      </c>
      <c r="E79" s="99">
        <f>'LOOKUP  telda'!F53+'LOOKUP  telda'!G53+'LOOKUP  telda'!H53</f>
        <v>2</v>
      </c>
      <c r="F79" s="99">
        <f>'LOOKUP  telda'!I53</f>
        <v>1</v>
      </c>
      <c r="G79" s="99">
        <f>'LOOKUP  telda'!AA53</f>
        <v>0</v>
      </c>
      <c r="H79" s="99">
        <f>'LOOKUP  telda'!AE53-'LOOKUP  telda'!AA53</f>
        <v>1</v>
      </c>
      <c r="I79" s="99">
        <f>'LOOKUP  telda'!AF53</f>
        <v>1</v>
      </c>
      <c r="J79" s="99">
        <f>'LOOKUP  telda'!J53</f>
        <v>3</v>
      </c>
      <c r="K79" s="99">
        <f>'LOOKUP  telda'!K53</f>
        <v>1</v>
      </c>
      <c r="L79" s="99">
        <f>'LOOKUP  telda'!L53</f>
        <v>0</v>
      </c>
      <c r="M79" s="99">
        <f>'LOOKUP  telda'!P53</f>
        <v>1</v>
      </c>
      <c r="N79" s="99">
        <f>'LOOKUP  telda'!X53</f>
        <v>3</v>
      </c>
      <c r="O79" s="99">
        <f>'LOOKUP  telda'!Y53</f>
        <v>0</v>
      </c>
      <c r="P79" s="99">
        <f>'LOOKUP  telda'!Z53</f>
        <v>19</v>
      </c>
      <c r="Q79" s="40">
        <f t="shared" si="4"/>
        <v>0.65517241379310343</v>
      </c>
      <c r="R79" s="40">
        <f t="shared" si="5"/>
        <v>0.82608695652173914</v>
      </c>
      <c r="S79" s="40" t="e">
        <f>VLOOKUP(C79,Sheet3!$A$19:$G$81,7,FALSE)</f>
        <v>#N/A</v>
      </c>
      <c r="T79" s="8">
        <f t="shared" si="6"/>
        <v>0.65517241379310343</v>
      </c>
      <c r="U79" s="8">
        <f t="shared" si="7"/>
        <v>0.82608695652173914</v>
      </c>
      <c r="V79" t="str">
        <f>VLOOKUP(C79,Sheet5!$A$2:$J$270,8,FALSE)</f>
        <v>GRESIK</v>
      </c>
    </row>
    <row r="80" spans="2:22" ht="15.5">
      <c r="B80" s="159"/>
      <c r="C80" s="70" t="s">
        <v>126</v>
      </c>
      <c r="D80" s="99">
        <f>'LOOKUP  telda'!E54</f>
        <v>35</v>
      </c>
      <c r="E80" s="99">
        <f>'LOOKUP  telda'!F54+'LOOKUP  telda'!G54+'LOOKUP  telda'!H54</f>
        <v>1</v>
      </c>
      <c r="F80" s="99">
        <f>'LOOKUP  telda'!I54</f>
        <v>0</v>
      </c>
      <c r="G80" s="99">
        <f>'LOOKUP  telda'!AA54</f>
        <v>1</v>
      </c>
      <c r="H80" s="99">
        <f>'LOOKUP  telda'!AE54-'LOOKUP  telda'!AA54</f>
        <v>0</v>
      </c>
      <c r="I80" s="99">
        <f>'LOOKUP  telda'!AF54</f>
        <v>4</v>
      </c>
      <c r="J80" s="99">
        <f>'LOOKUP  telda'!J54</f>
        <v>5</v>
      </c>
      <c r="K80" s="99">
        <f>'LOOKUP  telda'!K54</f>
        <v>0</v>
      </c>
      <c r="L80" s="99">
        <f>'LOOKUP  telda'!L54</f>
        <v>0</v>
      </c>
      <c r="M80" s="99">
        <f>'LOOKUP  telda'!P54</f>
        <v>0</v>
      </c>
      <c r="N80" s="99">
        <f>'LOOKUP  telda'!X54</f>
        <v>0</v>
      </c>
      <c r="O80" s="99">
        <f>'LOOKUP  telda'!Y54</f>
        <v>1</v>
      </c>
      <c r="P80" s="99">
        <f>'LOOKUP  telda'!Z54</f>
        <v>23</v>
      </c>
      <c r="Q80" s="40">
        <f t="shared" si="4"/>
        <v>0.74193548387096775</v>
      </c>
      <c r="R80" s="40">
        <f t="shared" si="5"/>
        <v>0.95833333333333337</v>
      </c>
      <c r="S80" s="40" t="e">
        <f>VLOOKUP(C80,Sheet3!$A$19:$G$81,7,FALSE)</f>
        <v>#N/A</v>
      </c>
      <c r="T80" s="8">
        <f t="shared" si="6"/>
        <v>0.74193548387096775</v>
      </c>
      <c r="U80" s="8">
        <f t="shared" si="7"/>
        <v>0.95833333333333337</v>
      </c>
      <c r="V80" t="str">
        <f>VLOOKUP(C80,Sheet5!$A$2:$J$270,8,FALSE)</f>
        <v>SURABAYA SELATAN</v>
      </c>
    </row>
    <row r="81" spans="2:22" ht="15.5">
      <c r="B81" s="159"/>
      <c r="C81" s="70" t="s">
        <v>127</v>
      </c>
      <c r="D81" s="99">
        <f>'LOOKUP  telda'!E55</f>
        <v>38</v>
      </c>
      <c r="E81" s="99">
        <f>'LOOKUP  telda'!F55+'LOOKUP  telda'!G55+'LOOKUP  telda'!H55</f>
        <v>1</v>
      </c>
      <c r="F81" s="99">
        <f>'LOOKUP  telda'!I55</f>
        <v>0</v>
      </c>
      <c r="G81" s="99">
        <f>'LOOKUP  telda'!AA55</f>
        <v>0</v>
      </c>
      <c r="H81" s="99">
        <f>'LOOKUP  telda'!AE55-'LOOKUP  telda'!AA55</f>
        <v>1</v>
      </c>
      <c r="I81" s="99">
        <f>'LOOKUP  telda'!AF55</f>
        <v>6</v>
      </c>
      <c r="J81" s="99">
        <f>'LOOKUP  telda'!J55</f>
        <v>3</v>
      </c>
      <c r="K81" s="99">
        <f>'LOOKUP  telda'!K55</f>
        <v>0</v>
      </c>
      <c r="L81" s="99">
        <f>'LOOKUP  telda'!L55</f>
        <v>0</v>
      </c>
      <c r="M81" s="99">
        <f>'LOOKUP  telda'!P55</f>
        <v>0</v>
      </c>
      <c r="N81" s="99">
        <f>'LOOKUP  telda'!X55</f>
        <v>0</v>
      </c>
      <c r="O81" s="99">
        <f>'LOOKUP  telda'!Y55</f>
        <v>0</v>
      </c>
      <c r="P81" s="99">
        <f>'LOOKUP  telda'!Z55</f>
        <v>27</v>
      </c>
      <c r="Q81" s="40">
        <f t="shared" si="4"/>
        <v>0.84375</v>
      </c>
      <c r="R81" s="40">
        <f t="shared" si="5"/>
        <v>1</v>
      </c>
      <c r="S81" s="40" t="e">
        <f>VLOOKUP(C81,Sheet3!$A$19:$G$81,7,FALSE)</f>
        <v>#N/A</v>
      </c>
      <c r="T81" s="8">
        <f t="shared" si="6"/>
        <v>0.84375</v>
      </c>
      <c r="U81" s="8">
        <f t="shared" si="7"/>
        <v>1</v>
      </c>
      <c r="V81" t="str">
        <f>VLOOKUP(C81,Sheet5!$A$2:$J$270,8,FALSE)</f>
        <v>MADURA</v>
      </c>
    </row>
    <row r="82" spans="2:22" ht="15.5">
      <c r="B82" s="159"/>
      <c r="C82" s="70" t="s">
        <v>128</v>
      </c>
      <c r="D82" s="99">
        <f>'LOOKUP  telda'!E56</f>
        <v>43</v>
      </c>
      <c r="E82" s="99">
        <f>'LOOKUP  telda'!F56+'LOOKUP  telda'!G56+'LOOKUP  telda'!H56</f>
        <v>2</v>
      </c>
      <c r="F82" s="99">
        <f>'LOOKUP  telda'!I56</f>
        <v>2</v>
      </c>
      <c r="G82" s="99">
        <f>'LOOKUP  telda'!AA56</f>
        <v>0</v>
      </c>
      <c r="H82" s="99">
        <f>'LOOKUP  telda'!AE56-'LOOKUP  telda'!AA56</f>
        <v>1</v>
      </c>
      <c r="I82" s="99">
        <f>'LOOKUP  telda'!AF56</f>
        <v>8</v>
      </c>
      <c r="J82" s="99">
        <f>'LOOKUP  telda'!J56</f>
        <v>9</v>
      </c>
      <c r="K82" s="99">
        <f>'LOOKUP  telda'!K56</f>
        <v>1</v>
      </c>
      <c r="L82" s="99">
        <f>'LOOKUP  telda'!L56</f>
        <v>0</v>
      </c>
      <c r="M82" s="99">
        <f>'LOOKUP  telda'!P56</f>
        <v>0</v>
      </c>
      <c r="N82" s="99">
        <f>'LOOKUP  telda'!X56</f>
        <v>0</v>
      </c>
      <c r="O82" s="99">
        <f>'LOOKUP  telda'!Y56</f>
        <v>0</v>
      </c>
      <c r="P82" s="99">
        <f>'LOOKUP  telda'!Z56</f>
        <v>20</v>
      </c>
      <c r="Q82" s="40">
        <f t="shared" si="4"/>
        <v>0.625</v>
      </c>
      <c r="R82" s="40">
        <f t="shared" si="5"/>
        <v>1</v>
      </c>
      <c r="S82" s="40" t="e">
        <f>VLOOKUP(C82,Sheet3!$A$19:$G$81,7,FALSE)</f>
        <v>#N/A</v>
      </c>
      <c r="T82" s="8">
        <f t="shared" si="6"/>
        <v>0.625</v>
      </c>
      <c r="U82" s="8">
        <f t="shared" si="7"/>
        <v>1</v>
      </c>
      <c r="V82" t="str">
        <f>VLOOKUP(C82,Sheet5!$A$2:$J$270,8,FALSE)</f>
        <v>SURABAYA UTARA</v>
      </c>
    </row>
    <row r="83" spans="2:22" ht="15.5">
      <c r="B83" s="153" t="s">
        <v>62</v>
      </c>
      <c r="C83" s="153"/>
      <c r="D83" s="26">
        <f>SUM(D33:D82)</f>
        <v>1014</v>
      </c>
      <c r="E83" s="26">
        <f>SUM(E33:E82)</f>
        <v>27</v>
      </c>
      <c r="F83" s="26">
        <f>SUM(F33:F82)</f>
        <v>24</v>
      </c>
      <c r="G83" s="26">
        <f t="shared" ref="G83:P83" si="8">SUM(G33:G82)</f>
        <v>12</v>
      </c>
      <c r="H83" s="26">
        <f t="shared" si="8"/>
        <v>33</v>
      </c>
      <c r="I83" s="26">
        <f t="shared" si="8"/>
        <v>114</v>
      </c>
      <c r="J83" s="26">
        <f t="shared" si="8"/>
        <v>62</v>
      </c>
      <c r="K83" s="26">
        <f t="shared" si="8"/>
        <v>27</v>
      </c>
      <c r="L83" s="26">
        <f t="shared" si="8"/>
        <v>2</v>
      </c>
      <c r="M83" s="26">
        <f t="shared" si="8"/>
        <v>34</v>
      </c>
      <c r="N83" s="26">
        <f t="shared" si="8"/>
        <v>17</v>
      </c>
      <c r="O83" s="26">
        <f t="shared" si="8"/>
        <v>18</v>
      </c>
      <c r="P83" s="26">
        <f t="shared" si="8"/>
        <v>644</v>
      </c>
      <c r="Q83" s="41">
        <f>T83</f>
        <v>0.75853945818610125</v>
      </c>
      <c r="R83" s="41">
        <f>U83</f>
        <v>0.90322580645161288</v>
      </c>
      <c r="S83" s="41">
        <f>S15</f>
        <v>0.93788819875776397</v>
      </c>
      <c r="T83" s="8">
        <f>P83/(D83-F83-K83-I83)</f>
        <v>0.75853945818610125</v>
      </c>
      <c r="U83" s="8">
        <f>P83/(M83+N83+O83+P83)</f>
        <v>0.90322580645161288</v>
      </c>
      <c r="V83" t="e">
        <f>VLOOKUP(C83,Sheet5!$A$2:$J$270,8,FALSE)</f>
        <v>#N/A</v>
      </c>
    </row>
  </sheetData>
  <mergeCells count="44">
    <mergeCell ref="S6:S9"/>
    <mergeCell ref="S29:S32"/>
    <mergeCell ref="F6:H8"/>
    <mergeCell ref="L6:O8"/>
    <mergeCell ref="L29:O31"/>
    <mergeCell ref="F29:H31"/>
    <mergeCell ref="B27:R27"/>
    <mergeCell ref="D29:D32"/>
    <mergeCell ref="E29:E32"/>
    <mergeCell ref="I29:I32"/>
    <mergeCell ref="J29:J32"/>
    <mergeCell ref="K29:K32"/>
    <mergeCell ref="P29:P32"/>
    <mergeCell ref="Q29:Q32"/>
    <mergeCell ref="D20:E20"/>
    <mergeCell ref="R6:R9"/>
    <mergeCell ref="B83:C83"/>
    <mergeCell ref="B29:B32"/>
    <mergeCell ref="B33:B40"/>
    <mergeCell ref="B41:B52"/>
    <mergeCell ref="B53:B62"/>
    <mergeCell ref="B63:B74"/>
    <mergeCell ref="B75:B82"/>
    <mergeCell ref="C29:C32"/>
    <mergeCell ref="C2:R2"/>
    <mergeCell ref="C4:R4"/>
    <mergeCell ref="D17:E17"/>
    <mergeCell ref="D18:E18"/>
    <mergeCell ref="D19:E19"/>
    <mergeCell ref="C6:C9"/>
    <mergeCell ref="D6:D9"/>
    <mergeCell ref="E6:E9"/>
    <mergeCell ref="I6:I9"/>
    <mergeCell ref="J6:J9"/>
    <mergeCell ref="K6:K9"/>
    <mergeCell ref="P6:P9"/>
    <mergeCell ref="Q6:Q9"/>
    <mergeCell ref="C3:R3"/>
    <mergeCell ref="R29:R32"/>
    <mergeCell ref="D22:E22"/>
    <mergeCell ref="B24:R24"/>
    <mergeCell ref="B26:R26"/>
    <mergeCell ref="D21:E21"/>
    <mergeCell ref="B25:R25"/>
  </mergeCells>
  <conditionalFormatting sqref="Q33:Q82">
    <cfRule type="cellIs" dxfId="19" priority="11" operator="lessThan">
      <formula>0.8</formula>
    </cfRule>
    <cfRule type="cellIs" dxfId="18" priority="12" operator="greaterThanOrEqual">
      <formula>0.8</formula>
    </cfRule>
  </conditionalFormatting>
  <conditionalFormatting sqref="Q10:R14">
    <cfRule type="cellIs" dxfId="17" priority="27" operator="lessThan">
      <formula>0.8</formula>
    </cfRule>
    <cfRule type="cellIs" dxfId="16" priority="28" operator="greaterThanOrEqual">
      <formula>0.8</formula>
    </cfRule>
  </conditionalFormatting>
  <conditionalFormatting sqref="R33:R82">
    <cfRule type="cellIs" dxfId="15" priority="1" operator="lessThan">
      <formula>0.88</formula>
    </cfRule>
    <cfRule type="cellIs" dxfId="14" priority="2" operator="greaterThanOrEqual">
      <formula>0.88</formula>
    </cfRule>
  </conditionalFormatting>
  <conditionalFormatting sqref="S10:S14">
    <cfRule type="cellIs" dxfId="13" priority="5" operator="lessThan">
      <formula>0.85</formula>
    </cfRule>
    <cfRule type="cellIs" dxfId="12" priority="6" operator="greaterThanOrEqual">
      <formula>0.85</formula>
    </cfRule>
  </conditionalFormatting>
  <conditionalFormatting sqref="S33:S82">
    <cfRule type="cellIs" dxfId="11" priority="3" operator="lessThan">
      <formula>0.85</formula>
    </cfRule>
    <cfRule type="cellIs" dxfId="10" priority="4" operator="greaterThanOrEqual">
      <formula>0.85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00DD-E40B-4B4F-BB79-E10B643A48AC}">
  <dimension ref="A1:H11"/>
  <sheetViews>
    <sheetView zoomScale="80" zoomScaleNormal="80" workbookViewId="0">
      <selection activeCell="H10" sqref="H10"/>
    </sheetView>
  </sheetViews>
  <sheetFormatPr defaultRowHeight="14.5"/>
  <cols>
    <col min="1" max="1" width="19.54296875" customWidth="1"/>
    <col min="3" max="3" width="15.453125" customWidth="1"/>
    <col min="4" max="4" width="15.1796875" customWidth="1"/>
    <col min="5" max="5" width="14" customWidth="1"/>
    <col min="6" max="6" width="16.54296875" customWidth="1"/>
    <col min="7" max="7" width="11.453125" customWidth="1"/>
    <col min="8" max="8" width="23.1796875" customWidth="1"/>
  </cols>
  <sheetData>
    <row r="1" spans="1:8">
      <c r="A1" s="182" t="str">
        <f ca="1">LAPORAN!C1</f>
        <v xml:space="preserve">PROVISIONING NEW SALES INDIBIZ TR3 JBN MTD H-1  2026-10-15 </v>
      </c>
      <c r="B1" s="182"/>
      <c r="C1" s="182"/>
      <c r="D1" s="182"/>
      <c r="E1" s="182"/>
      <c r="F1" s="182"/>
      <c r="G1" s="182"/>
      <c r="H1" s="182"/>
    </row>
    <row r="2" spans="1:8">
      <c r="A2" s="182" t="str">
        <f ca="1">LAPORAN!C2</f>
        <v xml:space="preserve">PERIODE ORDER &amp; PS : 2026-10-01 to  2026-10-15 </v>
      </c>
      <c r="B2" s="182"/>
      <c r="C2" s="182"/>
      <c r="D2" s="182"/>
      <c r="E2" s="182"/>
      <c r="F2" s="182"/>
      <c r="G2" s="182"/>
      <c r="H2" s="182"/>
    </row>
    <row r="3" spans="1:8">
      <c r="A3" s="182" t="str">
        <f>LAPORAN!C3</f>
        <v>Last update proses : 16-10-2026 08:34:07 WIB (Source: ETL XPRO)</v>
      </c>
      <c r="B3" s="182"/>
      <c r="C3" s="182"/>
      <c r="D3" s="182"/>
      <c r="E3" s="182"/>
      <c r="F3" s="182"/>
      <c r="G3" s="182"/>
      <c r="H3" s="182"/>
    </row>
    <row r="5" spans="1:8" ht="15" customHeight="1">
      <c r="A5" s="73" t="s">
        <v>1</v>
      </c>
      <c r="B5" s="74" t="s">
        <v>129</v>
      </c>
      <c r="C5" s="22" t="s">
        <v>14</v>
      </c>
      <c r="D5" s="75" t="s">
        <v>11</v>
      </c>
      <c r="E5" s="75" t="s">
        <v>534</v>
      </c>
      <c r="F5" s="72" t="s">
        <v>130</v>
      </c>
      <c r="G5" s="72" t="s">
        <v>131</v>
      </c>
      <c r="H5" s="72" t="s">
        <v>132</v>
      </c>
    </row>
    <row r="6" spans="1:8">
      <c r="A6" s="76" t="str">
        <f>HARIAN!C10</f>
        <v>BALI</v>
      </c>
      <c r="B6" s="4">
        <f>HARIAN!D10</f>
        <v>126</v>
      </c>
      <c r="C6" s="4">
        <f>HARIAN!I10</f>
        <v>14</v>
      </c>
      <c r="D6" s="4">
        <f>HARIAN!P10</f>
        <v>60</v>
      </c>
      <c r="E6" s="77">
        <f t="shared" ref="E6:E11" si="0">C6/B6</f>
        <v>0.1111111111111111</v>
      </c>
      <c r="F6" s="78">
        <f>HARIAN!Q10</f>
        <v>0.63157894736842102</v>
      </c>
      <c r="G6" s="78">
        <f>HARIAN!R10</f>
        <v>0.77922077922077926</v>
      </c>
      <c r="H6" s="78">
        <f>HARIAN!S10</f>
        <v>0.91666666666666663</v>
      </c>
    </row>
    <row r="7" spans="1:8">
      <c r="A7" s="76" t="str">
        <f>HARIAN!C11</f>
        <v>JATIM BARAT</v>
      </c>
      <c r="B7" s="4">
        <f>HARIAN!D11</f>
        <v>231</v>
      </c>
      <c r="C7" s="4">
        <f>HARIAN!I11</f>
        <v>13</v>
      </c>
      <c r="D7" s="4">
        <f>HARIAN!P11</f>
        <v>169</v>
      </c>
      <c r="E7" s="77">
        <f t="shared" si="0"/>
        <v>5.627705627705628E-2</v>
      </c>
      <c r="F7" s="78">
        <f>HARIAN!Q11</f>
        <v>0.82439024390243898</v>
      </c>
      <c r="G7" s="78">
        <f>HARIAN!R11</f>
        <v>0.97126436781609193</v>
      </c>
      <c r="H7" s="78">
        <f>HARIAN!S11</f>
        <v>0.98224852071005919</v>
      </c>
    </row>
    <row r="8" spans="1:8">
      <c r="A8" s="76" t="str">
        <f>HARIAN!C12</f>
        <v>JATIM TIMUR</v>
      </c>
      <c r="B8" s="4">
        <f>HARIAN!D12</f>
        <v>173</v>
      </c>
      <c r="C8" s="4">
        <f>HARIAN!I12</f>
        <v>9</v>
      </c>
      <c r="D8" s="4">
        <f>HARIAN!P12</f>
        <v>130</v>
      </c>
      <c r="E8" s="77">
        <f t="shared" si="0"/>
        <v>5.2023121387283239E-2</v>
      </c>
      <c r="F8" s="78">
        <f>HARIAN!Q12</f>
        <v>0.8125</v>
      </c>
      <c r="G8" s="78">
        <f>HARIAN!R12</f>
        <v>0.94202898550724634</v>
      </c>
      <c r="H8" s="78">
        <f>HARIAN!S12</f>
        <v>1</v>
      </c>
    </row>
    <row r="9" spans="1:8">
      <c r="A9" s="76" t="str">
        <f>HARIAN!C13</f>
        <v>NUSA TENGGARA</v>
      </c>
      <c r="B9" s="4">
        <f>HARIAN!D13</f>
        <v>210</v>
      </c>
      <c r="C9" s="4">
        <f>HARIAN!I13</f>
        <v>31</v>
      </c>
      <c r="D9" s="4">
        <f>HARIAN!P13</f>
        <v>121</v>
      </c>
      <c r="E9" s="77">
        <f t="shared" si="0"/>
        <v>0.14761904761904762</v>
      </c>
      <c r="F9" s="78">
        <f>HARIAN!Q13</f>
        <v>0.71176470588235297</v>
      </c>
      <c r="G9" s="78">
        <f>HARIAN!R13</f>
        <v>0.80666666666666664</v>
      </c>
      <c r="H9" s="78">
        <f>HARIAN!S13</f>
        <v>0.76033057851239672</v>
      </c>
    </row>
    <row r="10" spans="1:8">
      <c r="A10" s="76" t="str">
        <f>HARIAN!C14</f>
        <v>SURAMADU</v>
      </c>
      <c r="B10" s="4">
        <f>HARIAN!D14</f>
        <v>274</v>
      </c>
      <c r="C10" s="4">
        <f>HARIAN!I14</f>
        <v>47</v>
      </c>
      <c r="D10" s="4">
        <f>HARIAN!P14</f>
        <v>164</v>
      </c>
      <c r="E10" s="77">
        <f t="shared" si="0"/>
        <v>0.17153284671532848</v>
      </c>
      <c r="F10" s="78">
        <f>HARIAN!Q14</f>
        <v>0.74885844748858443</v>
      </c>
      <c r="G10" s="78">
        <f>HARIAN!R14</f>
        <v>0.94252873563218387</v>
      </c>
      <c r="H10" s="78">
        <f>HARIAN!S14</f>
        <v>0.98170731707317072</v>
      </c>
    </row>
    <row r="11" spans="1:8">
      <c r="A11" s="79" t="str">
        <f>HARIAN!C15</f>
        <v>TOTAL</v>
      </c>
      <c r="B11" s="80">
        <f>HARIAN!D15</f>
        <v>1014</v>
      </c>
      <c r="C11" s="80">
        <f>HARIAN!I15</f>
        <v>114</v>
      </c>
      <c r="D11" s="80">
        <f>HARIAN!P15</f>
        <v>644</v>
      </c>
      <c r="E11" s="81">
        <f t="shared" si="0"/>
        <v>0.11242603550295859</v>
      </c>
      <c r="F11" s="82">
        <f>HARIAN!Q15</f>
        <v>0.75853945818610125</v>
      </c>
      <c r="G11" s="82">
        <f>HARIAN!R15</f>
        <v>0.90322580645161288</v>
      </c>
      <c r="H11" s="82">
        <f>HARIAN!S15</f>
        <v>0.93788819875776397</v>
      </c>
    </row>
  </sheetData>
  <mergeCells count="3">
    <mergeCell ref="A3:H3"/>
    <mergeCell ref="A1:H1"/>
    <mergeCell ref="A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07A7-5FB8-490E-829D-C73BDFC617DF}">
  <dimension ref="B1:U68"/>
  <sheetViews>
    <sheetView topLeftCell="C1" zoomScale="90" zoomScaleNormal="90" workbookViewId="0">
      <selection activeCell="C2" sqref="C2:R2"/>
    </sheetView>
  </sheetViews>
  <sheetFormatPr defaultRowHeight="14.5"/>
  <cols>
    <col min="2" max="2" width="12.81640625" bestFit="1" customWidth="1"/>
    <col min="3" max="3" width="19.26953125" bestFit="1" customWidth="1"/>
    <col min="14" max="14" width="9.54296875" bestFit="1" customWidth="1"/>
    <col min="16" max="16" width="11.7265625" customWidth="1"/>
    <col min="17" max="17" width="13" customWidth="1"/>
    <col min="18" max="18" width="13.453125" customWidth="1"/>
    <col min="19" max="19" width="14.453125" customWidth="1"/>
  </cols>
  <sheetData>
    <row r="1" spans="3:19" ht="18.5">
      <c r="C1" s="105" t="str">
        <f ca="1">"PROVISIONING NEW SALES INDIBIZ TR3 JBN MTD H-1  "&amp;TEXT(TODAY()-1,"YYYY-MM-DD ")</f>
        <v xml:space="preserve">PROVISIONING NEW SALES INDIBIZ TR3 JBN MTD H-1  2026-10-15 </v>
      </c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20"/>
    </row>
    <row r="2" spans="3:19" ht="18.5">
      <c r="C2" s="105" t="str">
        <f ca="1">"PERIODE ORDER &amp; PS : 2026-10-01 to  "&amp;TEXT(TODAY()-1,"YYYY-MM-DD ")</f>
        <v xml:space="preserve">PERIODE ORDER &amp; PS : 2026-10-01 to  2026-10-15 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20"/>
    </row>
    <row r="3" spans="3:19" ht="15.5">
      <c r="C3" s="183" t="s">
        <v>7979</v>
      </c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93"/>
    </row>
    <row r="5" spans="3:19" ht="15" customHeight="1">
      <c r="C5" s="138" t="s">
        <v>1</v>
      </c>
      <c r="D5" s="138" t="s">
        <v>129</v>
      </c>
      <c r="E5" s="138" t="s">
        <v>67</v>
      </c>
      <c r="F5" s="161" t="s">
        <v>12</v>
      </c>
      <c r="G5" s="162"/>
      <c r="H5" s="163"/>
      <c r="I5" s="141" t="s">
        <v>14</v>
      </c>
      <c r="J5" s="144" t="s">
        <v>8</v>
      </c>
      <c r="K5" s="144" t="s">
        <v>9</v>
      </c>
      <c r="L5" s="170" t="s">
        <v>10</v>
      </c>
      <c r="M5" s="171"/>
      <c r="N5" s="171"/>
      <c r="O5" s="172"/>
      <c r="P5" s="147" t="s">
        <v>11</v>
      </c>
      <c r="Q5" s="150" t="s">
        <v>130</v>
      </c>
      <c r="R5" s="150" t="s">
        <v>806</v>
      </c>
      <c r="S5" s="150" t="s">
        <v>807</v>
      </c>
    </row>
    <row r="6" spans="3:19" ht="6.75" customHeight="1">
      <c r="C6" s="139"/>
      <c r="D6" s="139"/>
      <c r="E6" s="139"/>
      <c r="F6" s="164"/>
      <c r="G6" s="165"/>
      <c r="H6" s="166"/>
      <c r="I6" s="142"/>
      <c r="J6" s="145"/>
      <c r="K6" s="145"/>
      <c r="L6" s="173"/>
      <c r="M6" s="174"/>
      <c r="N6" s="174"/>
      <c r="O6" s="175"/>
      <c r="P6" s="148"/>
      <c r="Q6" s="151"/>
      <c r="R6" s="151"/>
      <c r="S6" s="151"/>
    </row>
    <row r="7" spans="3:19" ht="4.5" customHeight="1">
      <c r="C7" s="139"/>
      <c r="D7" s="139"/>
      <c r="E7" s="139"/>
      <c r="F7" s="167"/>
      <c r="G7" s="168"/>
      <c r="H7" s="169"/>
      <c r="I7" s="142"/>
      <c r="J7" s="145"/>
      <c r="K7" s="145"/>
      <c r="L7" s="176"/>
      <c r="M7" s="177"/>
      <c r="N7" s="177"/>
      <c r="O7" s="178"/>
      <c r="P7" s="148"/>
      <c r="Q7" s="151"/>
      <c r="R7" s="151"/>
      <c r="S7" s="151"/>
    </row>
    <row r="8" spans="3:19" ht="45" customHeight="1">
      <c r="C8" s="140"/>
      <c r="D8" s="140"/>
      <c r="E8" s="140"/>
      <c r="F8" s="22" t="s">
        <v>133</v>
      </c>
      <c r="G8" s="22" t="s">
        <v>30</v>
      </c>
      <c r="H8" s="22" t="s">
        <v>69</v>
      </c>
      <c r="I8" s="143"/>
      <c r="J8" s="146"/>
      <c r="K8" s="146"/>
      <c r="L8" s="37" t="s">
        <v>2</v>
      </c>
      <c r="M8" s="37" t="s">
        <v>18</v>
      </c>
      <c r="N8" s="37" t="s">
        <v>20</v>
      </c>
      <c r="O8" s="37" t="s">
        <v>22</v>
      </c>
      <c r="P8" s="149"/>
      <c r="Q8" s="152"/>
      <c r="R8" s="152"/>
      <c r="S8" s="152"/>
    </row>
    <row r="9" spans="3:19" ht="15.5">
      <c r="C9" s="23" t="s">
        <v>34</v>
      </c>
      <c r="D9" s="24">
        <f>HARIAN!D10</f>
        <v>126</v>
      </c>
      <c r="E9" s="24">
        <f>HARIAN!E10</f>
        <v>1</v>
      </c>
      <c r="F9" s="24">
        <f>HARIAN!F10</f>
        <v>7</v>
      </c>
      <c r="G9" s="24">
        <f>HARIAN!G10</f>
        <v>1</v>
      </c>
      <c r="H9" s="24">
        <f>HARIAN!H10</f>
        <v>11</v>
      </c>
      <c r="I9" s="24">
        <f>HARIAN!I10</f>
        <v>14</v>
      </c>
      <c r="J9" s="24">
        <f>HARIAN!J10</f>
        <v>5</v>
      </c>
      <c r="K9" s="24">
        <f>HARIAN!K10</f>
        <v>10</v>
      </c>
      <c r="L9" s="24">
        <f>HARIAN!L10</f>
        <v>0</v>
      </c>
      <c r="M9" s="24">
        <f>HARIAN!M10</f>
        <v>12</v>
      </c>
      <c r="N9" s="24">
        <f>HARIAN!N10</f>
        <v>4</v>
      </c>
      <c r="O9" s="24">
        <f>HARIAN!O10</f>
        <v>1</v>
      </c>
      <c r="P9" s="24">
        <f>HARIAN!P10</f>
        <v>60</v>
      </c>
      <c r="Q9" s="40">
        <f>HARIAN!Q10</f>
        <v>0.63157894736842102</v>
      </c>
      <c r="R9" s="40">
        <f>HARIAN!R10</f>
        <v>0.77922077922077926</v>
      </c>
      <c r="S9" s="40">
        <f>HARIAN!S10</f>
        <v>0.91666666666666663</v>
      </c>
    </row>
    <row r="10" spans="3:19" ht="15.5">
      <c r="C10" s="23" t="s">
        <v>38</v>
      </c>
      <c r="D10" s="24">
        <f>HARIAN!D11</f>
        <v>231</v>
      </c>
      <c r="E10" s="24">
        <f>HARIAN!E11</f>
        <v>5</v>
      </c>
      <c r="F10" s="24">
        <f>HARIAN!F11</f>
        <v>5</v>
      </c>
      <c r="G10" s="24">
        <f>HARIAN!G11</f>
        <v>3</v>
      </c>
      <c r="H10" s="24">
        <f>HARIAN!H11</f>
        <v>8</v>
      </c>
      <c r="I10" s="24">
        <f>HARIAN!I11</f>
        <v>13</v>
      </c>
      <c r="J10" s="24">
        <f>HARIAN!J11</f>
        <v>14</v>
      </c>
      <c r="K10" s="24">
        <f>HARIAN!K11</f>
        <v>8</v>
      </c>
      <c r="L10" s="24">
        <f>HARIAN!L11</f>
        <v>0</v>
      </c>
      <c r="M10" s="24">
        <f>HARIAN!M11</f>
        <v>1</v>
      </c>
      <c r="N10" s="24">
        <f>HARIAN!N11</f>
        <v>1</v>
      </c>
      <c r="O10" s="24">
        <f>HARIAN!O11</f>
        <v>3</v>
      </c>
      <c r="P10" s="24">
        <f>HARIAN!P11</f>
        <v>169</v>
      </c>
      <c r="Q10" s="40">
        <f>HARIAN!Q11</f>
        <v>0.82439024390243898</v>
      </c>
      <c r="R10" s="40">
        <f>HARIAN!R11</f>
        <v>0.97126436781609193</v>
      </c>
      <c r="S10" s="40">
        <f>HARIAN!S11</f>
        <v>0.98224852071005919</v>
      </c>
    </row>
    <row r="11" spans="3:19" ht="15.5">
      <c r="C11" s="23" t="s">
        <v>42</v>
      </c>
      <c r="D11" s="24">
        <f>HARIAN!D12</f>
        <v>173</v>
      </c>
      <c r="E11" s="24">
        <f>HARIAN!E12</f>
        <v>4</v>
      </c>
      <c r="F11" s="24">
        <f>HARIAN!F12</f>
        <v>2</v>
      </c>
      <c r="G11" s="24">
        <f>HARIAN!G12</f>
        <v>5</v>
      </c>
      <c r="H11" s="24">
        <f>HARIAN!H12</f>
        <v>8</v>
      </c>
      <c r="I11" s="24">
        <f>HARIAN!I12</f>
        <v>9</v>
      </c>
      <c r="J11" s="24">
        <f>HARIAN!J12</f>
        <v>5</v>
      </c>
      <c r="K11" s="24">
        <f>HARIAN!K12</f>
        <v>2</v>
      </c>
      <c r="L11" s="24">
        <f>HARIAN!L12</f>
        <v>0</v>
      </c>
      <c r="M11" s="24">
        <f>HARIAN!M12</f>
        <v>1</v>
      </c>
      <c r="N11" s="24">
        <f>HARIAN!N12</f>
        <v>2</v>
      </c>
      <c r="O11" s="24">
        <f>HARIAN!O12</f>
        <v>5</v>
      </c>
      <c r="P11" s="24">
        <f>HARIAN!P12</f>
        <v>130</v>
      </c>
      <c r="Q11" s="40">
        <f>HARIAN!Q12</f>
        <v>0.8125</v>
      </c>
      <c r="R11" s="40">
        <f>HARIAN!R12</f>
        <v>0.94202898550724634</v>
      </c>
      <c r="S11" s="40">
        <f>HARIAN!S12</f>
        <v>1</v>
      </c>
    </row>
    <row r="12" spans="3:19" ht="15.5">
      <c r="C12" s="23" t="s">
        <v>45</v>
      </c>
      <c r="D12" s="24">
        <f>HARIAN!D13</f>
        <v>210</v>
      </c>
      <c r="E12" s="24">
        <f>HARIAN!E13</f>
        <v>6</v>
      </c>
      <c r="F12" s="24">
        <f>HARIAN!F13</f>
        <v>4</v>
      </c>
      <c r="G12" s="24">
        <f>HARIAN!G13</f>
        <v>2</v>
      </c>
      <c r="H12" s="24">
        <f>HARIAN!H13</f>
        <v>3</v>
      </c>
      <c r="I12" s="24">
        <f>HARIAN!I13</f>
        <v>31</v>
      </c>
      <c r="J12" s="24">
        <f>HARIAN!J13</f>
        <v>9</v>
      </c>
      <c r="K12" s="24">
        <f>HARIAN!K13</f>
        <v>5</v>
      </c>
      <c r="L12" s="24">
        <f>HARIAN!L13</f>
        <v>1</v>
      </c>
      <c r="M12" s="24">
        <f>HARIAN!M13</f>
        <v>19</v>
      </c>
      <c r="N12" s="24">
        <f>HARIAN!N13</f>
        <v>5</v>
      </c>
      <c r="O12" s="24">
        <f>HARIAN!O13</f>
        <v>5</v>
      </c>
      <c r="P12" s="24">
        <f>HARIAN!P13</f>
        <v>121</v>
      </c>
      <c r="Q12" s="40">
        <f>HARIAN!Q13</f>
        <v>0.71176470588235297</v>
      </c>
      <c r="R12" s="40">
        <f>HARIAN!R13</f>
        <v>0.80666666666666664</v>
      </c>
      <c r="S12" s="40">
        <f>HARIAN!S13</f>
        <v>0.76033057851239672</v>
      </c>
    </row>
    <row r="13" spans="3:19" ht="15.5">
      <c r="C13" s="23" t="s">
        <v>55</v>
      </c>
      <c r="D13" s="24">
        <f>HARIAN!D14</f>
        <v>274</v>
      </c>
      <c r="E13" s="24">
        <f>HARIAN!E14</f>
        <v>11</v>
      </c>
      <c r="F13" s="24">
        <f>HARIAN!F14</f>
        <v>6</v>
      </c>
      <c r="G13" s="24">
        <f>HARIAN!G14</f>
        <v>1</v>
      </c>
      <c r="H13" s="24">
        <f>HARIAN!H14</f>
        <v>3</v>
      </c>
      <c r="I13" s="24">
        <f>HARIAN!I14</f>
        <v>47</v>
      </c>
      <c r="J13" s="24">
        <f>HARIAN!J14</f>
        <v>29</v>
      </c>
      <c r="K13" s="24">
        <f>HARIAN!K14</f>
        <v>2</v>
      </c>
      <c r="L13" s="24">
        <f>HARIAN!L14</f>
        <v>1</v>
      </c>
      <c r="M13" s="24">
        <f>HARIAN!M14</f>
        <v>1</v>
      </c>
      <c r="N13" s="24">
        <f>HARIAN!N14</f>
        <v>5</v>
      </c>
      <c r="O13" s="24">
        <f>HARIAN!O14</f>
        <v>4</v>
      </c>
      <c r="P13" s="24">
        <f>HARIAN!P14</f>
        <v>164</v>
      </c>
      <c r="Q13" s="40">
        <f>HARIAN!Q14</f>
        <v>0.74885844748858443</v>
      </c>
      <c r="R13" s="40">
        <f>HARIAN!R14</f>
        <v>0.94252873563218387</v>
      </c>
      <c r="S13" s="40">
        <f>HARIAN!S14</f>
        <v>0.98170731707317072</v>
      </c>
    </row>
    <row r="14" spans="3:19" ht="15.5">
      <c r="C14" s="25" t="s">
        <v>62</v>
      </c>
      <c r="D14" s="26">
        <f>SUM(D9:D13)</f>
        <v>1014</v>
      </c>
      <c r="E14" s="26">
        <f>SUM(E9:E13)</f>
        <v>27</v>
      </c>
      <c r="F14" s="26">
        <f>SUM(F9:F13)</f>
        <v>24</v>
      </c>
      <c r="G14" s="26">
        <f t="shared" ref="G14:P14" si="0">SUM(G9:G13)</f>
        <v>12</v>
      </c>
      <c r="H14" s="26">
        <f t="shared" si="0"/>
        <v>33</v>
      </c>
      <c r="I14" s="26">
        <f t="shared" si="0"/>
        <v>114</v>
      </c>
      <c r="J14" s="26">
        <f t="shared" si="0"/>
        <v>62</v>
      </c>
      <c r="K14" s="26">
        <f t="shared" si="0"/>
        <v>27</v>
      </c>
      <c r="L14" s="26">
        <f t="shared" si="0"/>
        <v>2</v>
      </c>
      <c r="M14" s="26">
        <f t="shared" si="0"/>
        <v>34</v>
      </c>
      <c r="N14" s="26">
        <f t="shared" si="0"/>
        <v>17</v>
      </c>
      <c r="O14" s="26">
        <f t="shared" si="0"/>
        <v>18</v>
      </c>
      <c r="P14" s="26">
        <f t="shared" si="0"/>
        <v>644</v>
      </c>
      <c r="Q14" s="41">
        <f>HARIAN!Q15</f>
        <v>0.75853945818610125</v>
      </c>
      <c r="R14" s="41">
        <f>HARIAN!R15</f>
        <v>0.90322580645161288</v>
      </c>
      <c r="S14" s="41">
        <f>HARIAN!S15</f>
        <v>0.93788819875776397</v>
      </c>
    </row>
    <row r="15" spans="3:19" ht="16" thickBot="1"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3:19" ht="15.5">
      <c r="C16" s="28" t="s">
        <v>71</v>
      </c>
      <c r="D16" s="133" t="s">
        <v>72</v>
      </c>
      <c r="E16" s="134"/>
      <c r="G16" s="60" t="s">
        <v>134</v>
      </c>
      <c r="H16" s="61"/>
      <c r="I16" s="61"/>
      <c r="J16" s="61"/>
      <c r="K16" s="61"/>
      <c r="L16" s="60" t="s">
        <v>529</v>
      </c>
      <c r="M16" s="61"/>
      <c r="N16" s="61"/>
    </row>
    <row r="17" spans="2:21" ht="15.5">
      <c r="C17" s="29"/>
      <c r="D17" s="102" t="s">
        <v>73</v>
      </c>
      <c r="E17" s="131"/>
      <c r="G17" s="61" t="s">
        <v>135</v>
      </c>
      <c r="H17" s="61"/>
      <c r="I17" s="61"/>
      <c r="J17" s="61"/>
      <c r="K17" s="61"/>
      <c r="L17" s="61" t="s">
        <v>530</v>
      </c>
      <c r="M17" s="61"/>
      <c r="N17" s="61"/>
    </row>
    <row r="18" spans="2:21">
      <c r="C18" s="30"/>
      <c r="D18" s="102" t="s">
        <v>74</v>
      </c>
      <c r="E18" s="131"/>
      <c r="G18" s="61" t="s">
        <v>136</v>
      </c>
      <c r="H18" s="61"/>
      <c r="I18" s="61"/>
      <c r="J18" s="61"/>
      <c r="K18" s="61"/>
      <c r="L18" s="61" t="s">
        <v>531</v>
      </c>
      <c r="M18" s="61"/>
      <c r="N18" s="61"/>
    </row>
    <row r="19" spans="2:21">
      <c r="C19" s="31"/>
      <c r="D19" s="102" t="s">
        <v>75</v>
      </c>
      <c r="E19" s="131"/>
      <c r="G19" s="61" t="s">
        <v>137</v>
      </c>
      <c r="H19" s="61"/>
      <c r="I19" s="61"/>
      <c r="J19" s="61"/>
      <c r="K19" s="61"/>
      <c r="L19" s="61" t="s">
        <v>532</v>
      </c>
      <c r="M19" s="61"/>
      <c r="N19" s="61"/>
    </row>
    <row r="20" spans="2:21">
      <c r="C20" s="32"/>
      <c r="D20" s="102" t="s">
        <v>76</v>
      </c>
      <c r="E20" s="131"/>
      <c r="G20" s="61" t="s">
        <v>533</v>
      </c>
      <c r="H20" s="61"/>
      <c r="I20" s="61"/>
      <c r="J20" s="61"/>
      <c r="K20" s="61"/>
      <c r="L20" s="61"/>
      <c r="M20" s="61"/>
      <c r="N20" s="61"/>
    </row>
    <row r="21" spans="2:21" ht="15" thickBot="1">
      <c r="C21" s="33"/>
      <c r="D21" s="127" t="s">
        <v>138</v>
      </c>
      <c r="E21" s="128"/>
      <c r="G21" s="61" t="s">
        <v>139</v>
      </c>
      <c r="H21" s="61"/>
      <c r="I21" s="61"/>
      <c r="J21" s="61"/>
      <c r="K21" s="61"/>
      <c r="L21" s="61"/>
      <c r="M21" s="61"/>
      <c r="N21" s="61"/>
    </row>
    <row r="22" spans="2:21">
      <c r="D22" s="1"/>
      <c r="E22" s="1"/>
    </row>
    <row r="23" spans="2:21">
      <c r="B23" s="182" t="str">
        <f ca="1">C1</f>
        <v xml:space="preserve">PROVISIONING NEW SALES INDIBIZ TR3 JBN MTD H-1  2026-10-15 </v>
      </c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83"/>
    </row>
    <row r="24" spans="2:21">
      <c r="B24" s="182" t="str">
        <f ca="1">C2</f>
        <v xml:space="preserve">PERIODE ORDER &amp; PS : 2026-10-01 to  2026-10-15 </v>
      </c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83"/>
    </row>
    <row r="25" spans="2:21" ht="18.5">
      <c r="B25" s="130" t="str">
        <f>C3</f>
        <v>Last update proses : 16-10-2026 08:34:07 WIB (Source: ETL XPRO)</v>
      </c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35"/>
    </row>
    <row r="26" spans="2:21" ht="6.75" customHeight="1"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36"/>
    </row>
    <row r="27" spans="2:21" ht="9" customHeight="1"/>
    <row r="28" spans="2:21" ht="15" customHeight="1">
      <c r="B28" s="160" t="s">
        <v>1</v>
      </c>
      <c r="C28" s="160" t="s">
        <v>78</v>
      </c>
      <c r="D28" s="160" t="s">
        <v>129</v>
      </c>
      <c r="E28" s="154" t="s">
        <v>67</v>
      </c>
      <c r="F28" s="184" t="s">
        <v>12</v>
      </c>
      <c r="G28" s="184"/>
      <c r="H28" s="184"/>
      <c r="I28" s="184" t="s">
        <v>14</v>
      </c>
      <c r="J28" s="179" t="s">
        <v>8</v>
      </c>
      <c r="K28" s="179" t="s">
        <v>9</v>
      </c>
      <c r="L28" s="185" t="s">
        <v>10</v>
      </c>
      <c r="M28" s="185"/>
      <c r="N28" s="185"/>
      <c r="O28" s="185"/>
      <c r="P28" s="181" t="s">
        <v>11</v>
      </c>
      <c r="Q28" s="126" t="s">
        <v>130</v>
      </c>
      <c r="R28" s="150" t="s">
        <v>806</v>
      </c>
      <c r="S28" s="150" t="s">
        <v>807</v>
      </c>
    </row>
    <row r="29" spans="2:21" ht="15" customHeight="1">
      <c r="B29" s="160"/>
      <c r="C29" s="160"/>
      <c r="D29" s="160"/>
      <c r="E29" s="154"/>
      <c r="F29" s="184"/>
      <c r="G29" s="184"/>
      <c r="H29" s="184"/>
      <c r="I29" s="184"/>
      <c r="J29" s="179"/>
      <c r="K29" s="179"/>
      <c r="L29" s="185"/>
      <c r="M29" s="185"/>
      <c r="N29" s="185"/>
      <c r="O29" s="185"/>
      <c r="P29" s="181"/>
      <c r="Q29" s="126"/>
      <c r="R29" s="151"/>
      <c r="S29" s="151"/>
    </row>
    <row r="30" spans="2:21" ht="15" customHeight="1">
      <c r="B30" s="160"/>
      <c r="C30" s="160"/>
      <c r="D30" s="160"/>
      <c r="E30" s="154"/>
      <c r="F30" s="184"/>
      <c r="G30" s="184"/>
      <c r="H30" s="184"/>
      <c r="I30" s="184"/>
      <c r="J30" s="179"/>
      <c r="K30" s="179"/>
      <c r="L30" s="185"/>
      <c r="M30" s="185"/>
      <c r="N30" s="185"/>
      <c r="O30" s="185"/>
      <c r="P30" s="181"/>
      <c r="Q30" s="126"/>
      <c r="R30" s="151"/>
      <c r="S30" s="151"/>
    </row>
    <row r="31" spans="2:21" s="19" customFormat="1" ht="48" customHeight="1">
      <c r="B31" s="160"/>
      <c r="C31" s="160"/>
      <c r="D31" s="160"/>
      <c r="E31" s="154"/>
      <c r="F31" s="22" t="s">
        <v>133</v>
      </c>
      <c r="G31" s="22" t="s">
        <v>30</v>
      </c>
      <c r="H31" s="22" t="s">
        <v>69</v>
      </c>
      <c r="I31" s="184"/>
      <c r="J31" s="179"/>
      <c r="K31" s="179"/>
      <c r="L31" s="37" t="s">
        <v>2</v>
      </c>
      <c r="M31" s="37" t="s">
        <v>18</v>
      </c>
      <c r="N31" s="37" t="s">
        <v>20</v>
      </c>
      <c r="O31" s="37" t="s">
        <v>22</v>
      </c>
      <c r="P31" s="181"/>
      <c r="Q31" s="126"/>
      <c r="R31" s="152"/>
      <c r="S31" s="152"/>
    </row>
    <row r="32" spans="2:21" ht="15.5">
      <c r="B32" s="186" t="s">
        <v>34</v>
      </c>
      <c r="C32" s="88" t="s">
        <v>79</v>
      </c>
      <c r="D32" s="65">
        <f>HARIAN!D33</f>
        <v>12</v>
      </c>
      <c r="E32" s="65">
        <f>HARIAN!E33</f>
        <v>0</v>
      </c>
      <c r="F32" s="65">
        <f>HARIAN!F33</f>
        <v>0</v>
      </c>
      <c r="G32" s="65">
        <f>HARIAN!G33</f>
        <v>0</v>
      </c>
      <c r="H32" s="65">
        <f>HARIAN!H33</f>
        <v>0</v>
      </c>
      <c r="I32" s="65">
        <f>HARIAN!I33</f>
        <v>3</v>
      </c>
      <c r="J32" s="65">
        <f>HARIAN!J33</f>
        <v>0</v>
      </c>
      <c r="K32" s="65">
        <f>HARIAN!K33</f>
        <v>0</v>
      </c>
      <c r="L32" s="65">
        <f>HARIAN!L33</f>
        <v>0</v>
      </c>
      <c r="M32" s="65">
        <f>HARIAN!M33</f>
        <v>0</v>
      </c>
      <c r="N32" s="65">
        <f>HARIAN!N33</f>
        <v>0</v>
      </c>
      <c r="O32" s="65">
        <f>HARIAN!O33</f>
        <v>0</v>
      </c>
      <c r="P32" s="65">
        <f>HARIAN!P33</f>
        <v>9</v>
      </c>
      <c r="Q32" s="40">
        <f>T32</f>
        <v>1</v>
      </c>
      <c r="R32" s="40">
        <f t="shared" ref="R32:R67" si="1">U32</f>
        <v>1</v>
      </c>
      <c r="S32" s="40">
        <f>VLOOKUP(C32,Sheet3!$A$19:$G$81,7,FALSE)</f>
        <v>0.66666666666666663</v>
      </c>
      <c r="T32" s="10">
        <f>P32/(D32-F32-K32-I32)</f>
        <v>1</v>
      </c>
      <c r="U32" s="10">
        <f>P32/(M32+N32+O32+P32)</f>
        <v>1</v>
      </c>
    </row>
    <row r="33" spans="2:21" ht="15.5">
      <c r="B33" s="186"/>
      <c r="C33" s="88" t="s">
        <v>85</v>
      </c>
      <c r="D33" s="65">
        <f>HARIAN!D34+HARIAN!D39</f>
        <v>49</v>
      </c>
      <c r="E33" s="65">
        <f>HARIAN!E34+HARIAN!E39</f>
        <v>1</v>
      </c>
      <c r="F33" s="65">
        <f>HARIAN!F34+HARIAN!F39</f>
        <v>2</v>
      </c>
      <c r="G33" s="65">
        <f>HARIAN!G34+HARIAN!G39</f>
        <v>0</v>
      </c>
      <c r="H33" s="65">
        <f>HARIAN!H34+HARIAN!H39</f>
        <v>11</v>
      </c>
      <c r="I33" s="65">
        <f>HARIAN!I34+HARIAN!I39</f>
        <v>3</v>
      </c>
      <c r="J33" s="65">
        <f>HARIAN!J34+HARIAN!J39</f>
        <v>1</v>
      </c>
      <c r="K33" s="65">
        <f>HARIAN!K34+HARIAN!K39</f>
        <v>10</v>
      </c>
      <c r="L33" s="65">
        <f>HARIAN!L34+HARIAN!L39</f>
        <v>0</v>
      </c>
      <c r="M33" s="65">
        <f>HARIAN!M34+HARIAN!M39</f>
        <v>3</v>
      </c>
      <c r="N33" s="65">
        <f>HARIAN!N34+HARIAN!N39</f>
        <v>2</v>
      </c>
      <c r="O33" s="65">
        <f>HARIAN!O34+HARIAN!O39</f>
        <v>0</v>
      </c>
      <c r="P33" s="65">
        <f>HARIAN!P34+HARIAN!P39</f>
        <v>16</v>
      </c>
      <c r="Q33" s="40">
        <f t="shared" ref="Q33:Q67" si="2">T33</f>
        <v>0.47058823529411764</v>
      </c>
      <c r="R33" s="40">
        <f t="shared" si="1"/>
        <v>0.76190476190476186</v>
      </c>
      <c r="S33" s="40">
        <f>VLOOKUP(C33,Sheet3!$A$19:$G$81,7,FALSE)</f>
        <v>0.93333333333333335</v>
      </c>
      <c r="T33" s="10">
        <f t="shared" ref="T33:T67" si="3">P33/(D33-F33-K33-I33)</f>
        <v>0.47058823529411764</v>
      </c>
      <c r="U33" s="10">
        <f t="shared" ref="U33:U67" si="4">P33/(M33+N33+O33+P33)</f>
        <v>0.76190476190476186</v>
      </c>
    </row>
    <row r="34" spans="2:21" ht="15.5">
      <c r="B34" s="186"/>
      <c r="C34" s="88" t="s">
        <v>81</v>
      </c>
      <c r="D34" s="65">
        <f>HARIAN!D35</f>
        <v>15</v>
      </c>
      <c r="E34" s="65">
        <f>HARIAN!E35</f>
        <v>0</v>
      </c>
      <c r="F34" s="65">
        <f>HARIAN!F35</f>
        <v>3</v>
      </c>
      <c r="G34" s="65">
        <f>HARIAN!G35</f>
        <v>0</v>
      </c>
      <c r="H34" s="65">
        <f>HARIAN!H35</f>
        <v>0</v>
      </c>
      <c r="I34" s="65">
        <f>HARIAN!I35</f>
        <v>2</v>
      </c>
      <c r="J34" s="65">
        <f>HARIAN!J35</f>
        <v>1</v>
      </c>
      <c r="K34" s="65">
        <f>HARIAN!K35</f>
        <v>0</v>
      </c>
      <c r="L34" s="65">
        <f>HARIAN!L35</f>
        <v>0</v>
      </c>
      <c r="M34" s="65">
        <f>HARIAN!M35</f>
        <v>3</v>
      </c>
      <c r="N34" s="65">
        <f>HARIAN!N35</f>
        <v>1</v>
      </c>
      <c r="O34" s="65">
        <f>HARIAN!O35</f>
        <v>0</v>
      </c>
      <c r="P34" s="65">
        <f>HARIAN!P35</f>
        <v>5</v>
      </c>
      <c r="Q34" s="40">
        <f t="shared" si="2"/>
        <v>0.5</v>
      </c>
      <c r="R34" s="40">
        <f t="shared" si="1"/>
        <v>0.55555555555555558</v>
      </c>
      <c r="S34" s="40">
        <f>VLOOKUP(C34,Sheet3!$A$19:$G$81,7,FALSE)</f>
        <v>0.8</v>
      </c>
      <c r="T34" s="10">
        <f t="shared" si="3"/>
        <v>0.5</v>
      </c>
      <c r="U34" s="10">
        <f t="shared" si="4"/>
        <v>0.55555555555555558</v>
      </c>
    </row>
    <row r="35" spans="2:21" ht="15.5">
      <c r="B35" s="186"/>
      <c r="C35" s="88" t="s">
        <v>82</v>
      </c>
      <c r="D35" s="65">
        <f>HARIAN!D36</f>
        <v>11</v>
      </c>
      <c r="E35" s="65">
        <f>HARIAN!E36</f>
        <v>0</v>
      </c>
      <c r="F35" s="65">
        <f>HARIAN!F36</f>
        <v>1</v>
      </c>
      <c r="G35" s="65">
        <f>HARIAN!G36</f>
        <v>0</v>
      </c>
      <c r="H35" s="65">
        <f>HARIAN!H36</f>
        <v>0</v>
      </c>
      <c r="I35" s="65">
        <f>HARIAN!I36</f>
        <v>1</v>
      </c>
      <c r="J35" s="65">
        <f>HARIAN!J36</f>
        <v>2</v>
      </c>
      <c r="K35" s="65">
        <f>HARIAN!K36</f>
        <v>0</v>
      </c>
      <c r="L35" s="65">
        <f>HARIAN!L36</f>
        <v>0</v>
      </c>
      <c r="M35" s="65">
        <f>HARIAN!M36</f>
        <v>1</v>
      </c>
      <c r="N35" s="65">
        <f>HARIAN!N36</f>
        <v>0</v>
      </c>
      <c r="O35" s="65">
        <f>HARIAN!O36</f>
        <v>0</v>
      </c>
      <c r="P35" s="65">
        <f>HARIAN!P36</f>
        <v>6</v>
      </c>
      <c r="Q35" s="40">
        <f t="shared" si="2"/>
        <v>0.66666666666666663</v>
      </c>
      <c r="R35" s="40">
        <f t="shared" si="1"/>
        <v>0.8571428571428571</v>
      </c>
      <c r="S35" s="40">
        <f>VLOOKUP(C35,Sheet3!$A$19:$G$81,7,FALSE)</f>
        <v>1</v>
      </c>
      <c r="T35" s="10">
        <f t="shared" si="3"/>
        <v>0.66666666666666663</v>
      </c>
      <c r="U35" s="10">
        <f t="shared" si="4"/>
        <v>0.8571428571428571</v>
      </c>
    </row>
    <row r="36" spans="2:21" ht="15.5">
      <c r="B36" s="186"/>
      <c r="C36" s="88" t="s">
        <v>83</v>
      </c>
      <c r="D36" s="65">
        <f>HARIAN!D37</f>
        <v>14</v>
      </c>
      <c r="E36" s="65">
        <f>HARIAN!E37</f>
        <v>0</v>
      </c>
      <c r="F36" s="65">
        <f>HARIAN!F37</f>
        <v>1</v>
      </c>
      <c r="G36" s="65">
        <f>HARIAN!G37</f>
        <v>0</v>
      </c>
      <c r="H36" s="65">
        <f>HARIAN!H37</f>
        <v>0</v>
      </c>
      <c r="I36" s="65">
        <f>HARIAN!I37</f>
        <v>1</v>
      </c>
      <c r="J36" s="65">
        <f>HARIAN!J37</f>
        <v>1</v>
      </c>
      <c r="K36" s="65">
        <f>HARIAN!K37</f>
        <v>0</v>
      </c>
      <c r="L36" s="65">
        <f>HARIAN!L37</f>
        <v>0</v>
      </c>
      <c r="M36" s="65">
        <f>HARIAN!M37</f>
        <v>0</v>
      </c>
      <c r="N36" s="65">
        <f>HARIAN!N37</f>
        <v>0</v>
      </c>
      <c r="O36" s="65">
        <f>HARIAN!O37</f>
        <v>1</v>
      </c>
      <c r="P36" s="65">
        <f>HARIAN!P37</f>
        <v>10</v>
      </c>
      <c r="Q36" s="40">
        <f t="shared" si="2"/>
        <v>0.83333333333333337</v>
      </c>
      <c r="R36" s="40">
        <f t="shared" si="1"/>
        <v>0.90909090909090906</v>
      </c>
      <c r="S36" s="40">
        <f>VLOOKUP(C36,Sheet3!$A$19:$G$81,7,FALSE)</f>
        <v>1</v>
      </c>
      <c r="T36" s="10">
        <f t="shared" si="3"/>
        <v>0.83333333333333337</v>
      </c>
      <c r="U36" s="10">
        <f t="shared" si="4"/>
        <v>0.90909090909090906</v>
      </c>
    </row>
    <row r="37" spans="2:21" ht="15.5">
      <c r="B37" s="186"/>
      <c r="C37" s="88" t="s">
        <v>84</v>
      </c>
      <c r="D37" s="65">
        <f>HARIAN!D38</f>
        <v>7</v>
      </c>
      <c r="E37" s="65">
        <f>HARIAN!E38</f>
        <v>0</v>
      </c>
      <c r="F37" s="65">
        <f>HARIAN!F38</f>
        <v>0</v>
      </c>
      <c r="G37" s="65">
        <f>HARIAN!G38</f>
        <v>0</v>
      </c>
      <c r="H37" s="65">
        <f>HARIAN!H38</f>
        <v>0</v>
      </c>
      <c r="I37" s="65">
        <f>HARIAN!I38</f>
        <v>1</v>
      </c>
      <c r="J37" s="65">
        <f>HARIAN!J38</f>
        <v>0</v>
      </c>
      <c r="K37" s="65">
        <f>HARIAN!K38</f>
        <v>0</v>
      </c>
      <c r="L37" s="65">
        <f>HARIAN!L38</f>
        <v>0</v>
      </c>
      <c r="M37" s="65">
        <f>HARIAN!M38</f>
        <v>1</v>
      </c>
      <c r="N37" s="65">
        <f>HARIAN!N38</f>
        <v>0</v>
      </c>
      <c r="O37" s="65">
        <f>HARIAN!O38</f>
        <v>0</v>
      </c>
      <c r="P37" s="65">
        <f>HARIAN!P38</f>
        <v>5</v>
      </c>
      <c r="Q37" s="40">
        <f t="shared" si="2"/>
        <v>0.83333333333333337</v>
      </c>
      <c r="R37" s="40">
        <f t="shared" si="1"/>
        <v>0.83333333333333337</v>
      </c>
      <c r="S37" s="40">
        <f>VLOOKUP(C37,Sheet3!$A$19:$G$81,7,FALSE)</f>
        <v>1</v>
      </c>
      <c r="T37" s="10">
        <f t="shared" si="3"/>
        <v>0.83333333333333337</v>
      </c>
      <c r="U37" s="10">
        <f t="shared" si="4"/>
        <v>0.83333333333333337</v>
      </c>
    </row>
    <row r="38" spans="2:21" ht="15.5">
      <c r="B38" s="186"/>
      <c r="C38" s="88" t="s">
        <v>86</v>
      </c>
      <c r="D38" s="65">
        <f>HARIAN!D40</f>
        <v>18</v>
      </c>
      <c r="E38" s="65">
        <f>HARIAN!E40</f>
        <v>0</v>
      </c>
      <c r="F38" s="65">
        <f>HARIAN!F40</f>
        <v>0</v>
      </c>
      <c r="G38" s="65">
        <f>HARIAN!G40</f>
        <v>1</v>
      </c>
      <c r="H38" s="65">
        <f>HARIAN!H40</f>
        <v>0</v>
      </c>
      <c r="I38" s="65">
        <f>HARIAN!I40</f>
        <v>3</v>
      </c>
      <c r="J38" s="65">
        <f>HARIAN!J40</f>
        <v>0</v>
      </c>
      <c r="K38" s="65">
        <f>HARIAN!K40</f>
        <v>0</v>
      </c>
      <c r="L38" s="65">
        <f>HARIAN!L40</f>
        <v>0</v>
      </c>
      <c r="M38" s="65">
        <f>HARIAN!M40</f>
        <v>4</v>
      </c>
      <c r="N38" s="65">
        <f>HARIAN!N40</f>
        <v>1</v>
      </c>
      <c r="O38" s="65">
        <f>HARIAN!O40</f>
        <v>0</v>
      </c>
      <c r="P38" s="65">
        <f>HARIAN!P40</f>
        <v>9</v>
      </c>
      <c r="Q38" s="40">
        <f t="shared" si="2"/>
        <v>0.6</v>
      </c>
      <c r="R38" s="40">
        <f t="shared" si="1"/>
        <v>0.6428571428571429</v>
      </c>
      <c r="S38" s="40">
        <f>VLOOKUP(C38,Sheet3!$A$19:$G$81,7,FALSE)</f>
        <v>1</v>
      </c>
      <c r="T38" s="10">
        <f t="shared" si="3"/>
        <v>0.6</v>
      </c>
      <c r="U38" s="10">
        <f t="shared" si="4"/>
        <v>0.6428571428571429</v>
      </c>
    </row>
    <row r="39" spans="2:21" ht="15.5">
      <c r="B39" s="187" t="s">
        <v>38</v>
      </c>
      <c r="C39" s="89" t="s">
        <v>87</v>
      </c>
      <c r="D39" s="67">
        <f>HARIAN!D41</f>
        <v>31</v>
      </c>
      <c r="E39" s="67">
        <f>HARIAN!E41</f>
        <v>3</v>
      </c>
      <c r="F39" s="67">
        <f>HARIAN!F41</f>
        <v>0</v>
      </c>
      <c r="G39" s="67">
        <f>HARIAN!G41</f>
        <v>0</v>
      </c>
      <c r="H39" s="67">
        <f>HARIAN!H41</f>
        <v>3</v>
      </c>
      <c r="I39" s="67">
        <f>HARIAN!I41</f>
        <v>1</v>
      </c>
      <c r="J39" s="67">
        <f>HARIAN!J41</f>
        <v>8</v>
      </c>
      <c r="K39" s="67">
        <f>HARIAN!K41</f>
        <v>0</v>
      </c>
      <c r="L39" s="67">
        <f>HARIAN!L41</f>
        <v>0</v>
      </c>
      <c r="M39" s="67">
        <f>HARIAN!M41</f>
        <v>0</v>
      </c>
      <c r="N39" s="67">
        <f>HARIAN!N41</f>
        <v>0</v>
      </c>
      <c r="O39" s="67">
        <f>HARIAN!O41</f>
        <v>0</v>
      </c>
      <c r="P39" s="67">
        <f>HARIAN!P41</f>
        <v>16</v>
      </c>
      <c r="Q39" s="40">
        <f t="shared" si="2"/>
        <v>0.53333333333333333</v>
      </c>
      <c r="R39" s="40">
        <f t="shared" si="1"/>
        <v>1</v>
      </c>
      <c r="S39" s="40">
        <f>VLOOKUP(C39,Sheet3!$A$19:$G$81,7,FALSE)</f>
        <v>1</v>
      </c>
      <c r="T39" s="10">
        <f t="shared" ref="T39" si="5">P39/(D39-F39-K39-I39)</f>
        <v>0.53333333333333333</v>
      </c>
      <c r="U39" s="10">
        <f t="shared" ref="U39" si="6">P39/(M39+N39+O39+P39)</f>
        <v>1</v>
      </c>
    </row>
    <row r="40" spans="2:21" ht="15.5">
      <c r="B40" s="187"/>
      <c r="C40" s="89" t="s">
        <v>88</v>
      </c>
      <c r="D40" s="67">
        <f>HARIAN!D42+HARIAN!D52</f>
        <v>25</v>
      </c>
      <c r="E40" s="67">
        <f>HARIAN!E42+HARIAN!E52</f>
        <v>0</v>
      </c>
      <c r="F40" s="67">
        <f>HARIAN!F42+HARIAN!F52</f>
        <v>2</v>
      </c>
      <c r="G40" s="67">
        <f>HARIAN!G42+HARIAN!G52</f>
        <v>0</v>
      </c>
      <c r="H40" s="67">
        <f>HARIAN!H42+HARIAN!H52</f>
        <v>1</v>
      </c>
      <c r="I40" s="67">
        <f>HARIAN!I42+HARIAN!I52</f>
        <v>0</v>
      </c>
      <c r="J40" s="67">
        <f>HARIAN!J42+HARIAN!J52</f>
        <v>2</v>
      </c>
      <c r="K40" s="67">
        <f>HARIAN!K42+HARIAN!K52</f>
        <v>0</v>
      </c>
      <c r="L40" s="67">
        <f>HARIAN!L42+HARIAN!L52</f>
        <v>0</v>
      </c>
      <c r="M40" s="67">
        <f>HARIAN!M42+HARIAN!M52</f>
        <v>0</v>
      </c>
      <c r="N40" s="67">
        <f>HARIAN!N42+HARIAN!N52</f>
        <v>0</v>
      </c>
      <c r="O40" s="67">
        <f>HARIAN!O42+HARIAN!O52</f>
        <v>0</v>
      </c>
      <c r="P40" s="67">
        <f>HARIAN!P42+HARIAN!P52</f>
        <v>20</v>
      </c>
      <c r="Q40" s="40">
        <f t="shared" si="2"/>
        <v>0.86956521739130432</v>
      </c>
      <c r="R40" s="40">
        <f t="shared" si="1"/>
        <v>1</v>
      </c>
      <c r="S40" s="40">
        <f>VLOOKUP(C40,Sheet3!$A$19:$G$81,7,FALSE)</f>
        <v>1</v>
      </c>
      <c r="T40" s="10">
        <f t="shared" si="3"/>
        <v>0.86956521739130432</v>
      </c>
      <c r="U40" s="10">
        <f t="shared" si="4"/>
        <v>1</v>
      </c>
    </row>
    <row r="41" spans="2:21" ht="15.5">
      <c r="B41" s="187"/>
      <c r="C41" s="89" t="s">
        <v>89</v>
      </c>
      <c r="D41" s="67">
        <f>HARIAN!D43+HARIAN!D51</f>
        <v>43</v>
      </c>
      <c r="E41" s="67">
        <f>HARIAN!E43+HARIAN!E51</f>
        <v>1</v>
      </c>
      <c r="F41" s="67">
        <f>HARIAN!F43+HARIAN!F51</f>
        <v>3</v>
      </c>
      <c r="G41" s="67">
        <f>HARIAN!G43+HARIAN!G51</f>
        <v>1</v>
      </c>
      <c r="H41" s="67">
        <f>HARIAN!H43+HARIAN!H51</f>
        <v>1</v>
      </c>
      <c r="I41" s="67">
        <f>HARIAN!I43+HARIAN!I51</f>
        <v>5</v>
      </c>
      <c r="J41" s="67">
        <f>HARIAN!J43+HARIAN!J51</f>
        <v>0</v>
      </c>
      <c r="K41" s="67">
        <f>HARIAN!K43+HARIAN!K51</f>
        <v>2</v>
      </c>
      <c r="L41" s="67">
        <f>HARIAN!L43+HARIAN!L51</f>
        <v>0</v>
      </c>
      <c r="M41" s="67">
        <f>HARIAN!M43+HARIAN!M51</f>
        <v>0</v>
      </c>
      <c r="N41" s="67">
        <f>HARIAN!N43+HARIAN!N51</f>
        <v>0</v>
      </c>
      <c r="O41" s="67">
        <f>HARIAN!O43+HARIAN!O51</f>
        <v>1</v>
      </c>
      <c r="P41" s="67">
        <f>HARIAN!P43+HARIAN!P51</f>
        <v>29</v>
      </c>
      <c r="Q41" s="40">
        <f t="shared" si="2"/>
        <v>0.87878787878787878</v>
      </c>
      <c r="R41" s="40">
        <f t="shared" si="1"/>
        <v>0.96666666666666667</v>
      </c>
      <c r="S41" s="40">
        <f>VLOOKUP(C41,Sheet3!$A$19:$G$81,7,FALSE)</f>
        <v>1</v>
      </c>
      <c r="T41" s="10">
        <f t="shared" si="3"/>
        <v>0.87878787878787878</v>
      </c>
      <c r="U41" s="10">
        <f t="shared" si="4"/>
        <v>0.96666666666666667</v>
      </c>
    </row>
    <row r="42" spans="2:21" ht="15.5">
      <c r="B42" s="187"/>
      <c r="C42" s="89" t="s">
        <v>90</v>
      </c>
      <c r="D42" s="67">
        <f>HARIAN!D44</f>
        <v>33</v>
      </c>
      <c r="E42" s="67">
        <f>HARIAN!E44</f>
        <v>1</v>
      </c>
      <c r="F42" s="67">
        <f>HARIAN!F44</f>
        <v>0</v>
      </c>
      <c r="G42" s="67">
        <f>HARIAN!G44</f>
        <v>0</v>
      </c>
      <c r="H42" s="67">
        <f>HARIAN!H44</f>
        <v>1</v>
      </c>
      <c r="I42" s="67">
        <f>HARIAN!I44</f>
        <v>0</v>
      </c>
      <c r="J42" s="67">
        <f>HARIAN!J44</f>
        <v>0</v>
      </c>
      <c r="K42" s="67">
        <f>HARIAN!K44</f>
        <v>0</v>
      </c>
      <c r="L42" s="67">
        <f>HARIAN!L44</f>
        <v>0</v>
      </c>
      <c r="M42" s="67">
        <f>HARIAN!M44</f>
        <v>0</v>
      </c>
      <c r="N42" s="67">
        <f>HARIAN!N44</f>
        <v>0</v>
      </c>
      <c r="O42" s="67">
        <f>HARIAN!O44</f>
        <v>1</v>
      </c>
      <c r="P42" s="67">
        <f>HARIAN!P44</f>
        <v>30</v>
      </c>
      <c r="Q42" s="40">
        <f t="shared" si="2"/>
        <v>0.90909090909090906</v>
      </c>
      <c r="R42" s="40">
        <f t="shared" si="1"/>
        <v>0.967741935483871</v>
      </c>
      <c r="S42" s="40">
        <f>VLOOKUP(C42,Sheet3!$A$19:$G$81,7,FALSE)</f>
        <v>0.93333333333333335</v>
      </c>
      <c r="T42" s="10">
        <f t="shared" si="3"/>
        <v>0.90909090909090906</v>
      </c>
      <c r="U42" s="10">
        <f t="shared" si="4"/>
        <v>0.967741935483871</v>
      </c>
    </row>
    <row r="43" spans="2:21" ht="15.5">
      <c r="B43" s="187"/>
      <c r="C43" s="89" t="s">
        <v>247</v>
      </c>
      <c r="D43" s="67">
        <f>HARIAN!D45</f>
        <v>34</v>
      </c>
      <c r="E43" s="67">
        <f>HARIAN!E45</f>
        <v>0</v>
      </c>
      <c r="F43" s="67">
        <f>HARIAN!F45</f>
        <v>0</v>
      </c>
      <c r="G43" s="67">
        <f>HARIAN!G45</f>
        <v>0</v>
      </c>
      <c r="H43" s="67">
        <f>HARIAN!H45</f>
        <v>0</v>
      </c>
      <c r="I43" s="67">
        <f>HARIAN!I45</f>
        <v>3</v>
      </c>
      <c r="J43" s="67">
        <f>HARIAN!J45</f>
        <v>0</v>
      </c>
      <c r="K43" s="67">
        <f>HARIAN!K45</f>
        <v>0</v>
      </c>
      <c r="L43" s="67">
        <f>HARIAN!L45</f>
        <v>0</v>
      </c>
      <c r="M43" s="67">
        <f>HARIAN!M45</f>
        <v>0</v>
      </c>
      <c r="N43" s="67">
        <f>HARIAN!N45</f>
        <v>0</v>
      </c>
      <c r="O43" s="67">
        <f>HARIAN!O45</f>
        <v>0</v>
      </c>
      <c r="P43" s="67">
        <f>HARIAN!P45</f>
        <v>31</v>
      </c>
      <c r="Q43" s="40">
        <f t="shared" si="2"/>
        <v>1</v>
      </c>
      <c r="R43" s="40">
        <f t="shared" si="1"/>
        <v>1</v>
      </c>
      <c r="S43" s="40">
        <f>VLOOKUP(C43,Sheet3!$A$19:$G$81,7,FALSE)</f>
        <v>1</v>
      </c>
      <c r="T43" s="10">
        <f t="shared" si="3"/>
        <v>1</v>
      </c>
      <c r="U43" s="10">
        <f t="shared" si="4"/>
        <v>1</v>
      </c>
    </row>
    <row r="44" spans="2:21" ht="15.5">
      <c r="B44" s="187"/>
      <c r="C44" s="89" t="s">
        <v>92</v>
      </c>
      <c r="D44" s="67">
        <f>HARIAN!D46</f>
        <v>8</v>
      </c>
      <c r="E44" s="67">
        <f>HARIAN!E46</f>
        <v>0</v>
      </c>
      <c r="F44" s="67">
        <f>HARIAN!F46</f>
        <v>0</v>
      </c>
      <c r="G44" s="67">
        <f>HARIAN!G46</f>
        <v>0</v>
      </c>
      <c r="H44" s="67">
        <f>HARIAN!H46</f>
        <v>0</v>
      </c>
      <c r="I44" s="67">
        <f>HARIAN!I46</f>
        <v>0</v>
      </c>
      <c r="J44" s="67">
        <f>HARIAN!J46</f>
        <v>0</v>
      </c>
      <c r="K44" s="67">
        <f>HARIAN!K46</f>
        <v>0</v>
      </c>
      <c r="L44" s="67">
        <f>HARIAN!L46</f>
        <v>0</v>
      </c>
      <c r="M44" s="67">
        <f>HARIAN!M46</f>
        <v>0</v>
      </c>
      <c r="N44" s="67">
        <f>HARIAN!N46</f>
        <v>0</v>
      </c>
      <c r="O44" s="67">
        <f>HARIAN!O46</f>
        <v>0</v>
      </c>
      <c r="P44" s="67">
        <f>HARIAN!P46</f>
        <v>7</v>
      </c>
      <c r="Q44" s="40">
        <f t="shared" si="2"/>
        <v>0.875</v>
      </c>
      <c r="R44" s="40">
        <f t="shared" si="1"/>
        <v>1</v>
      </c>
      <c r="S44" s="40">
        <f>VLOOKUP(C44,Sheet3!$A$19:$G$81,7,FALSE)</f>
        <v>1</v>
      </c>
      <c r="T44" s="10">
        <f t="shared" si="3"/>
        <v>0.875</v>
      </c>
      <c r="U44" s="10">
        <f t="shared" si="4"/>
        <v>1</v>
      </c>
    </row>
    <row r="45" spans="2:21" ht="15.5">
      <c r="B45" s="187"/>
      <c r="C45" s="89" t="s">
        <v>93</v>
      </c>
      <c r="D45" s="67">
        <f>HARIAN!D47</f>
        <v>20</v>
      </c>
      <c r="E45" s="67">
        <f>HARIAN!E47</f>
        <v>0</v>
      </c>
      <c r="F45" s="67">
        <f>HARIAN!F47</f>
        <v>0</v>
      </c>
      <c r="G45" s="67">
        <f>HARIAN!G47</f>
        <v>0</v>
      </c>
      <c r="H45" s="67">
        <f>HARIAN!H47</f>
        <v>1</v>
      </c>
      <c r="I45" s="67">
        <f>HARIAN!I47</f>
        <v>2</v>
      </c>
      <c r="J45" s="67">
        <f>HARIAN!J47</f>
        <v>1</v>
      </c>
      <c r="K45" s="67">
        <f>HARIAN!K47</f>
        <v>5</v>
      </c>
      <c r="L45" s="67">
        <f>HARIAN!L47</f>
        <v>0</v>
      </c>
      <c r="M45" s="67">
        <f>HARIAN!M47</f>
        <v>1</v>
      </c>
      <c r="N45" s="67">
        <f>HARIAN!N47</f>
        <v>0</v>
      </c>
      <c r="O45" s="67">
        <f>HARIAN!O47</f>
        <v>1</v>
      </c>
      <c r="P45" s="67">
        <f>HARIAN!P47</f>
        <v>9</v>
      </c>
      <c r="Q45" s="40">
        <f t="shared" si="2"/>
        <v>0.69230769230769229</v>
      </c>
      <c r="R45" s="40">
        <f t="shared" si="1"/>
        <v>0.81818181818181823</v>
      </c>
      <c r="S45" s="40">
        <f>VLOOKUP(C45,Sheet3!$A$19:$G$81,7,FALSE)</f>
        <v>1</v>
      </c>
      <c r="T45" s="10">
        <f t="shared" si="3"/>
        <v>0.69230769230769229</v>
      </c>
      <c r="U45" s="10">
        <f t="shared" si="4"/>
        <v>0.81818181818181823</v>
      </c>
    </row>
    <row r="46" spans="2:21" ht="15.5">
      <c r="B46" s="187"/>
      <c r="C46" s="89" t="s">
        <v>92</v>
      </c>
      <c r="D46" s="67">
        <f>HARIAN!D48</f>
        <v>8</v>
      </c>
      <c r="E46" s="67">
        <f>HARIAN!E48</f>
        <v>0</v>
      </c>
      <c r="F46" s="67">
        <f>HARIAN!F48</f>
        <v>0</v>
      </c>
      <c r="G46" s="67">
        <f>HARIAN!G48</f>
        <v>0</v>
      </c>
      <c r="H46" s="67">
        <f>HARIAN!H48</f>
        <v>0</v>
      </c>
      <c r="I46" s="67">
        <f>HARIAN!I48</f>
        <v>0</v>
      </c>
      <c r="J46" s="67">
        <f>HARIAN!J48</f>
        <v>1</v>
      </c>
      <c r="K46" s="67">
        <f>HARIAN!K48</f>
        <v>0</v>
      </c>
      <c r="L46" s="67">
        <f>HARIAN!L48</f>
        <v>0</v>
      </c>
      <c r="M46" s="67">
        <f>HARIAN!M48</f>
        <v>0</v>
      </c>
      <c r="N46" s="67">
        <f>HARIAN!N48</f>
        <v>1</v>
      </c>
      <c r="O46" s="67">
        <f>HARIAN!O48</f>
        <v>0</v>
      </c>
      <c r="P46" s="67">
        <f>HARIAN!P48</f>
        <v>6</v>
      </c>
      <c r="Q46" s="40">
        <f t="shared" si="2"/>
        <v>0.75</v>
      </c>
      <c r="R46" s="40">
        <f t="shared" si="1"/>
        <v>0.8571428571428571</v>
      </c>
      <c r="S46" s="40">
        <f>VLOOKUP(C46,Sheet3!$A$19:$G$81,7,FALSE)</f>
        <v>1</v>
      </c>
      <c r="T46" s="10">
        <f t="shared" si="3"/>
        <v>0.75</v>
      </c>
      <c r="U46" s="10">
        <f t="shared" si="4"/>
        <v>0.8571428571428571</v>
      </c>
    </row>
    <row r="47" spans="2:21" ht="15.5">
      <c r="B47" s="187"/>
      <c r="C47" s="89" t="s">
        <v>95</v>
      </c>
      <c r="D47" s="67">
        <f>HARIAN!D49+HARIAN!D50</f>
        <v>29</v>
      </c>
      <c r="E47" s="67">
        <f>HARIAN!E49+HARIAN!E50</f>
        <v>0</v>
      </c>
      <c r="F47" s="67">
        <f>HARIAN!F49+HARIAN!F50</f>
        <v>0</v>
      </c>
      <c r="G47" s="67">
        <f>HARIAN!G49+HARIAN!G50</f>
        <v>2</v>
      </c>
      <c r="H47" s="67">
        <f>HARIAN!H49+HARIAN!H50</f>
        <v>1</v>
      </c>
      <c r="I47" s="67">
        <f>HARIAN!I49+HARIAN!I50</f>
        <v>2</v>
      </c>
      <c r="J47" s="67">
        <f>HARIAN!J49+HARIAN!J50</f>
        <v>2</v>
      </c>
      <c r="K47" s="67">
        <f>HARIAN!K49+HARIAN!K50</f>
        <v>1</v>
      </c>
      <c r="L47" s="67">
        <f>HARIAN!L49+HARIAN!L50</f>
        <v>0</v>
      </c>
      <c r="M47" s="67">
        <f>HARIAN!M49+HARIAN!M50</f>
        <v>0</v>
      </c>
      <c r="N47" s="67">
        <f>HARIAN!N49+HARIAN!N50</f>
        <v>0</v>
      </c>
      <c r="O47" s="67">
        <f>HARIAN!O49+HARIAN!O50</f>
        <v>0</v>
      </c>
      <c r="P47" s="67">
        <f>HARIAN!P49+HARIAN!P50</f>
        <v>21</v>
      </c>
      <c r="Q47" s="40">
        <f t="shared" si="2"/>
        <v>0.80769230769230771</v>
      </c>
      <c r="R47" s="40">
        <f t="shared" si="1"/>
        <v>1</v>
      </c>
      <c r="S47" s="40">
        <f>VLOOKUP(C47,Sheet3!$A$19:$G$81,7,FALSE)</f>
        <v>0.95238095238095233</v>
      </c>
      <c r="T47" s="10">
        <f t="shared" si="3"/>
        <v>0.80769230769230771</v>
      </c>
      <c r="U47" s="10">
        <f t="shared" si="4"/>
        <v>1</v>
      </c>
    </row>
    <row r="48" spans="2:21" ht="15.5">
      <c r="B48" s="188" t="s">
        <v>42</v>
      </c>
      <c r="C48" s="90" t="s">
        <v>99</v>
      </c>
      <c r="D48" s="63">
        <f>HARIAN!D53+HARIAN!D62</f>
        <v>21</v>
      </c>
      <c r="E48" s="63">
        <f>HARIAN!E53+HARIAN!E62</f>
        <v>0</v>
      </c>
      <c r="F48" s="63">
        <f>HARIAN!F53+HARIAN!F62</f>
        <v>0</v>
      </c>
      <c r="G48" s="63">
        <f>HARIAN!G53+HARIAN!G62</f>
        <v>1</v>
      </c>
      <c r="H48" s="63">
        <f>HARIAN!H53+HARIAN!H62</f>
        <v>2</v>
      </c>
      <c r="I48" s="63">
        <f>HARIAN!I53+HARIAN!I62</f>
        <v>0</v>
      </c>
      <c r="J48" s="63">
        <f>HARIAN!J53+HARIAN!J62</f>
        <v>2</v>
      </c>
      <c r="K48" s="63">
        <f>HARIAN!K53+HARIAN!K62</f>
        <v>0</v>
      </c>
      <c r="L48" s="63">
        <f>HARIAN!L53+HARIAN!L62</f>
        <v>0</v>
      </c>
      <c r="M48" s="63">
        <f>HARIAN!M53+HARIAN!M62</f>
        <v>0</v>
      </c>
      <c r="N48" s="63">
        <f>HARIAN!N53+HARIAN!N62</f>
        <v>0</v>
      </c>
      <c r="O48" s="63">
        <f>HARIAN!O53+HARIAN!O62</f>
        <v>0</v>
      </c>
      <c r="P48" s="63">
        <f>HARIAN!P53+HARIAN!P62</f>
        <v>16</v>
      </c>
      <c r="Q48" s="40">
        <f t="shared" si="2"/>
        <v>0.76190476190476186</v>
      </c>
      <c r="R48" s="40">
        <f t="shared" si="1"/>
        <v>1</v>
      </c>
      <c r="S48" s="40">
        <f>VLOOKUP(C48,Sheet3!$A$19:$G$81,7,FALSE)</f>
        <v>1</v>
      </c>
      <c r="T48" s="10">
        <f t="shared" si="3"/>
        <v>0.76190476190476186</v>
      </c>
      <c r="U48" s="10">
        <f t="shared" si="4"/>
        <v>1</v>
      </c>
    </row>
    <row r="49" spans="2:21" ht="15.5">
      <c r="B49" s="188"/>
      <c r="C49" s="90" t="s">
        <v>102</v>
      </c>
      <c r="D49" s="63">
        <f>HARIAN!D54+HARIAN!D56</f>
        <v>22</v>
      </c>
      <c r="E49" s="63">
        <f>HARIAN!E54+HARIAN!E56</f>
        <v>0</v>
      </c>
      <c r="F49" s="63">
        <f>HARIAN!F54+HARIAN!F56</f>
        <v>0</v>
      </c>
      <c r="G49" s="63">
        <f>HARIAN!G54+HARIAN!G56</f>
        <v>0</v>
      </c>
      <c r="H49" s="63">
        <f>HARIAN!H54+HARIAN!H56</f>
        <v>1</v>
      </c>
      <c r="I49" s="63">
        <f>HARIAN!I54+HARIAN!I56</f>
        <v>0</v>
      </c>
      <c r="J49" s="63">
        <f>HARIAN!J54+HARIAN!J56</f>
        <v>0</v>
      </c>
      <c r="K49" s="63">
        <f>HARIAN!K54+HARIAN!K56</f>
        <v>0</v>
      </c>
      <c r="L49" s="63">
        <f>HARIAN!L54+HARIAN!L56</f>
        <v>0</v>
      </c>
      <c r="M49" s="63">
        <f>HARIAN!M54+HARIAN!M56</f>
        <v>0</v>
      </c>
      <c r="N49" s="63">
        <f>HARIAN!N54+HARIAN!N56</f>
        <v>0</v>
      </c>
      <c r="O49" s="63">
        <f>HARIAN!O54+HARIAN!O56</f>
        <v>1</v>
      </c>
      <c r="P49" s="63">
        <f>HARIAN!P54+HARIAN!P56</f>
        <v>20</v>
      </c>
      <c r="Q49" s="40">
        <f t="shared" si="2"/>
        <v>0.90909090909090906</v>
      </c>
      <c r="R49" s="40">
        <f t="shared" si="1"/>
        <v>0.95238095238095233</v>
      </c>
      <c r="S49" s="40">
        <f>VLOOKUP(C49,Sheet3!$A$19:$G$81,7,FALSE)</f>
        <v>1</v>
      </c>
      <c r="T49" s="10">
        <f t="shared" si="3"/>
        <v>0.90909090909090906</v>
      </c>
      <c r="U49" s="10">
        <f t="shared" si="4"/>
        <v>0.95238095238095233</v>
      </c>
    </row>
    <row r="50" spans="2:21" ht="15.5">
      <c r="B50" s="188"/>
      <c r="C50" s="90" t="s">
        <v>232</v>
      </c>
      <c r="D50" s="63">
        <f>HARIAN!D55</f>
        <v>32</v>
      </c>
      <c r="E50" s="63">
        <f>HARIAN!E55</f>
        <v>0</v>
      </c>
      <c r="F50" s="63">
        <f>HARIAN!F55</f>
        <v>0</v>
      </c>
      <c r="G50" s="63">
        <f>HARIAN!G55</f>
        <v>1</v>
      </c>
      <c r="H50" s="63">
        <f>HARIAN!H55</f>
        <v>2</v>
      </c>
      <c r="I50" s="63">
        <f>HARIAN!I55</f>
        <v>3</v>
      </c>
      <c r="J50" s="63">
        <f>HARIAN!J55</f>
        <v>0</v>
      </c>
      <c r="K50" s="63">
        <f>HARIAN!K55</f>
        <v>1</v>
      </c>
      <c r="L50" s="63">
        <f>HARIAN!L55</f>
        <v>0</v>
      </c>
      <c r="M50" s="63">
        <f>HARIAN!M55</f>
        <v>0</v>
      </c>
      <c r="N50" s="63">
        <f>HARIAN!N55</f>
        <v>0</v>
      </c>
      <c r="O50" s="63">
        <f>HARIAN!O55</f>
        <v>1</v>
      </c>
      <c r="P50" s="63">
        <f>HARIAN!P55</f>
        <v>24</v>
      </c>
      <c r="Q50" s="40">
        <f t="shared" si="2"/>
        <v>0.8571428571428571</v>
      </c>
      <c r="R50" s="40">
        <f t="shared" si="1"/>
        <v>0.96</v>
      </c>
      <c r="S50" s="40">
        <f>VLOOKUP(C50,Sheet3!$A$19:$G$81,7,FALSE)</f>
        <v>1</v>
      </c>
      <c r="T50" s="10">
        <f t="shared" si="3"/>
        <v>0.8571428571428571</v>
      </c>
      <c r="U50" s="10">
        <f t="shared" si="4"/>
        <v>0.96</v>
      </c>
    </row>
    <row r="51" spans="2:21" ht="15.5">
      <c r="B51" s="188"/>
      <c r="C51" s="90" t="s">
        <v>105</v>
      </c>
      <c r="D51" s="63">
        <f>HARIAN!D57+HARIAN!D59</f>
        <v>51</v>
      </c>
      <c r="E51" s="63">
        <f>HARIAN!E57+HARIAN!E59</f>
        <v>2</v>
      </c>
      <c r="F51" s="63">
        <f>HARIAN!F57+HARIAN!F59</f>
        <v>1</v>
      </c>
      <c r="G51" s="63">
        <f>HARIAN!G57+HARIAN!G59</f>
        <v>0</v>
      </c>
      <c r="H51" s="63">
        <f>HARIAN!H57+HARIAN!H59</f>
        <v>1</v>
      </c>
      <c r="I51" s="63">
        <f>HARIAN!I57+HARIAN!I59</f>
        <v>6</v>
      </c>
      <c r="J51" s="63">
        <f>HARIAN!J57+HARIAN!J59</f>
        <v>2</v>
      </c>
      <c r="K51" s="63">
        <f>HARIAN!K57+HARIAN!K59</f>
        <v>1</v>
      </c>
      <c r="L51" s="63">
        <f>HARIAN!L57+HARIAN!L59</f>
        <v>0</v>
      </c>
      <c r="M51" s="63">
        <f>HARIAN!M57+HARIAN!M59</f>
        <v>0</v>
      </c>
      <c r="N51" s="63">
        <f>HARIAN!N57+HARIAN!N59</f>
        <v>0</v>
      </c>
      <c r="O51" s="63">
        <f>HARIAN!O57+HARIAN!O59</f>
        <v>2</v>
      </c>
      <c r="P51" s="63">
        <f>HARIAN!P57+HARIAN!P59</f>
        <v>36</v>
      </c>
      <c r="Q51" s="40">
        <f t="shared" si="2"/>
        <v>0.83720930232558144</v>
      </c>
      <c r="R51" s="40">
        <f t="shared" si="1"/>
        <v>0.94736842105263153</v>
      </c>
      <c r="S51" s="40">
        <f>VLOOKUP(C51,Sheet3!$A$19:$G$81,7,FALSE)</f>
        <v>1</v>
      </c>
      <c r="T51" s="10">
        <f t="shared" si="3"/>
        <v>0.83720930232558144</v>
      </c>
      <c r="U51" s="10">
        <f t="shared" si="4"/>
        <v>0.94736842105263153</v>
      </c>
    </row>
    <row r="52" spans="2:21" ht="15.5">
      <c r="B52" s="188"/>
      <c r="C52" s="90" t="s">
        <v>106</v>
      </c>
      <c r="D52" s="63">
        <f>HARIAN!D60</f>
        <v>23</v>
      </c>
      <c r="E52" s="63">
        <f>HARIAN!E60</f>
        <v>2</v>
      </c>
      <c r="F52" s="63">
        <f>HARIAN!F60</f>
        <v>1</v>
      </c>
      <c r="G52" s="63">
        <f>HARIAN!G60</f>
        <v>2</v>
      </c>
      <c r="H52" s="63">
        <f>HARIAN!H60</f>
        <v>2</v>
      </c>
      <c r="I52" s="63">
        <f>HARIAN!I60</f>
        <v>0</v>
      </c>
      <c r="J52" s="63">
        <f>HARIAN!J60</f>
        <v>0</v>
      </c>
      <c r="K52" s="63">
        <f>HARIAN!K60</f>
        <v>0</v>
      </c>
      <c r="L52" s="63">
        <f>HARIAN!L60</f>
        <v>0</v>
      </c>
      <c r="M52" s="63">
        <f>HARIAN!M60</f>
        <v>0</v>
      </c>
      <c r="N52" s="63">
        <f>HARIAN!N60</f>
        <v>0</v>
      </c>
      <c r="O52" s="63">
        <f>HARIAN!O60</f>
        <v>0</v>
      </c>
      <c r="P52" s="63">
        <f>HARIAN!P60</f>
        <v>16</v>
      </c>
      <c r="Q52" s="40">
        <f t="shared" si="2"/>
        <v>0.72727272727272729</v>
      </c>
      <c r="R52" s="40">
        <f t="shared" si="1"/>
        <v>1</v>
      </c>
      <c r="S52" s="40">
        <f>VLOOKUP(C52,Sheet3!$A$19:$G$81,7,FALSE)</f>
        <v>1</v>
      </c>
      <c r="T52" s="10">
        <f t="shared" si="3"/>
        <v>0.72727272727272729</v>
      </c>
      <c r="U52" s="10">
        <f t="shared" si="4"/>
        <v>1</v>
      </c>
    </row>
    <row r="53" spans="2:21" ht="15.5">
      <c r="B53" s="188"/>
      <c r="C53" s="90" t="s">
        <v>107</v>
      </c>
      <c r="D53" s="63">
        <f>HARIAN!D61+HARIAN!D58</f>
        <v>24</v>
      </c>
      <c r="E53" s="63">
        <f>HARIAN!E61+HARIAN!E58</f>
        <v>0</v>
      </c>
      <c r="F53" s="63">
        <f>HARIAN!F61+HARIAN!F58</f>
        <v>0</v>
      </c>
      <c r="G53" s="63">
        <f>HARIAN!G61+HARIAN!G58</f>
        <v>1</v>
      </c>
      <c r="H53" s="63">
        <f>HARIAN!H61+HARIAN!H58</f>
        <v>0</v>
      </c>
      <c r="I53" s="63">
        <f>HARIAN!I61+HARIAN!I58</f>
        <v>0</v>
      </c>
      <c r="J53" s="63">
        <f>HARIAN!J61+HARIAN!J58</f>
        <v>1</v>
      </c>
      <c r="K53" s="63">
        <f>HARIAN!K61+HARIAN!K58</f>
        <v>0</v>
      </c>
      <c r="L53" s="63">
        <f>HARIAN!L61+HARIAN!L58</f>
        <v>0</v>
      </c>
      <c r="M53" s="63">
        <f>HARIAN!M61+HARIAN!M58</f>
        <v>1</v>
      </c>
      <c r="N53" s="63">
        <f>HARIAN!N61+HARIAN!N58</f>
        <v>2</v>
      </c>
      <c r="O53" s="63">
        <f>HARIAN!O61+HARIAN!O58</f>
        <v>1</v>
      </c>
      <c r="P53" s="63">
        <f>HARIAN!P61+HARIAN!P58</f>
        <v>18</v>
      </c>
      <c r="Q53" s="40">
        <f t="shared" si="2"/>
        <v>0.75</v>
      </c>
      <c r="R53" s="40">
        <f t="shared" si="1"/>
        <v>0.81818181818181823</v>
      </c>
      <c r="S53" s="40">
        <f>VLOOKUP(C53,Sheet3!$A$19:$G$81,7,FALSE)</f>
        <v>1</v>
      </c>
      <c r="T53" s="10">
        <f t="shared" si="3"/>
        <v>0.75</v>
      </c>
      <c r="U53" s="10">
        <f t="shared" si="4"/>
        <v>0.81818181818181823</v>
      </c>
    </row>
    <row r="54" spans="2:21" ht="15.5">
      <c r="B54" s="189" t="s">
        <v>70</v>
      </c>
      <c r="C54" s="91" t="s">
        <v>109</v>
      </c>
      <c r="D54" s="69">
        <f>HARIAN!D63</f>
        <v>2</v>
      </c>
      <c r="E54" s="69">
        <f>HARIAN!E63</f>
        <v>1</v>
      </c>
      <c r="F54" s="69">
        <f>HARIAN!F63</f>
        <v>0</v>
      </c>
      <c r="G54" s="69">
        <f>HARIAN!G63</f>
        <v>0</v>
      </c>
      <c r="H54" s="69">
        <f>HARIAN!H63</f>
        <v>0</v>
      </c>
      <c r="I54" s="69">
        <f>HARIAN!I63</f>
        <v>0</v>
      </c>
      <c r="J54" s="69">
        <f>HARIAN!J63</f>
        <v>0</v>
      </c>
      <c r="K54" s="69">
        <f>HARIAN!K63</f>
        <v>0</v>
      </c>
      <c r="L54" s="69">
        <f>HARIAN!L63</f>
        <v>0</v>
      </c>
      <c r="M54" s="69">
        <f>HARIAN!M63</f>
        <v>0</v>
      </c>
      <c r="N54" s="69">
        <f>HARIAN!N63</f>
        <v>0</v>
      </c>
      <c r="O54" s="69">
        <f>HARIAN!O63</f>
        <v>0</v>
      </c>
      <c r="P54" s="69">
        <f>HARIAN!P63</f>
        <v>1</v>
      </c>
      <c r="Q54" s="40">
        <f t="shared" si="2"/>
        <v>0.5</v>
      </c>
      <c r="R54" s="40">
        <f t="shared" si="1"/>
        <v>1</v>
      </c>
      <c r="S54" s="40">
        <f>VLOOKUP(C54,Sheet3!$A$19:$G$81,7,FALSE)</f>
        <v>1</v>
      </c>
      <c r="T54" s="10">
        <f t="shared" si="3"/>
        <v>0.5</v>
      </c>
      <c r="U54" s="10">
        <f t="shared" si="4"/>
        <v>1</v>
      </c>
    </row>
    <row r="55" spans="2:21" ht="15.5">
      <c r="B55" s="189"/>
      <c r="C55" s="91" t="s">
        <v>110</v>
      </c>
      <c r="D55" s="69">
        <f>HARIAN!D64</f>
        <v>18</v>
      </c>
      <c r="E55" s="69">
        <f>HARIAN!E64</f>
        <v>0</v>
      </c>
      <c r="F55" s="69">
        <f>HARIAN!F64</f>
        <v>0</v>
      </c>
      <c r="G55" s="69">
        <f>HARIAN!G64</f>
        <v>0</v>
      </c>
      <c r="H55" s="69">
        <f>HARIAN!H64</f>
        <v>0</v>
      </c>
      <c r="I55" s="69">
        <f>HARIAN!I64</f>
        <v>5</v>
      </c>
      <c r="J55" s="69">
        <f>HARIAN!J64</f>
        <v>0</v>
      </c>
      <c r="K55" s="69">
        <f>HARIAN!K64</f>
        <v>0</v>
      </c>
      <c r="L55" s="69">
        <f>HARIAN!L64</f>
        <v>1</v>
      </c>
      <c r="M55" s="69">
        <f>HARIAN!M64</f>
        <v>1</v>
      </c>
      <c r="N55" s="69">
        <f>HARIAN!N64</f>
        <v>1</v>
      </c>
      <c r="O55" s="69">
        <f>HARIAN!O64</f>
        <v>1</v>
      </c>
      <c r="P55" s="69">
        <f>HARIAN!P64</f>
        <v>9</v>
      </c>
      <c r="Q55" s="40">
        <f t="shared" si="2"/>
        <v>0.69230769230769229</v>
      </c>
      <c r="R55" s="40">
        <f t="shared" si="1"/>
        <v>0.75</v>
      </c>
      <c r="S55" s="40">
        <f>VLOOKUP(C55,Sheet3!$A$19:$G$81,7,FALSE)</f>
        <v>0.55555555555555558</v>
      </c>
      <c r="T55" s="10">
        <f t="shared" si="3"/>
        <v>0.69230769230769229</v>
      </c>
      <c r="U55" s="10">
        <f t="shared" si="4"/>
        <v>0.75</v>
      </c>
    </row>
    <row r="56" spans="2:21" ht="15.5">
      <c r="B56" s="189"/>
      <c r="C56" s="91" t="s">
        <v>111</v>
      </c>
      <c r="D56" s="69">
        <f>HARIAN!D65</f>
        <v>14</v>
      </c>
      <c r="E56" s="69">
        <f>HARIAN!E65</f>
        <v>0</v>
      </c>
      <c r="F56" s="69">
        <f>HARIAN!F65</f>
        <v>0</v>
      </c>
      <c r="G56" s="69">
        <f>HARIAN!G65</f>
        <v>0</v>
      </c>
      <c r="H56" s="69">
        <f>HARIAN!H65</f>
        <v>0</v>
      </c>
      <c r="I56" s="69">
        <f>HARIAN!I65</f>
        <v>0</v>
      </c>
      <c r="J56" s="69">
        <f>HARIAN!J65</f>
        <v>0</v>
      </c>
      <c r="K56" s="69">
        <f>HARIAN!K65</f>
        <v>0</v>
      </c>
      <c r="L56" s="69">
        <f>HARIAN!L65</f>
        <v>0</v>
      </c>
      <c r="M56" s="69">
        <f>HARIAN!M65</f>
        <v>2</v>
      </c>
      <c r="N56" s="69">
        <f>HARIAN!N65</f>
        <v>0</v>
      </c>
      <c r="O56" s="69">
        <f>HARIAN!O65</f>
        <v>0</v>
      </c>
      <c r="P56" s="69">
        <f>HARIAN!P65</f>
        <v>12</v>
      </c>
      <c r="Q56" s="40">
        <f t="shared" si="2"/>
        <v>0.8571428571428571</v>
      </c>
      <c r="R56" s="40">
        <f t="shared" si="1"/>
        <v>0.8571428571428571</v>
      </c>
      <c r="S56" s="40">
        <f>VLOOKUP(C56,Sheet3!$A$19:$G$81,7,FALSE)</f>
        <v>0.75</v>
      </c>
      <c r="T56" s="10">
        <f t="shared" si="3"/>
        <v>0.8571428571428571</v>
      </c>
      <c r="U56" s="10">
        <f t="shared" si="4"/>
        <v>0.8571428571428571</v>
      </c>
    </row>
    <row r="57" spans="2:21" ht="15.5">
      <c r="B57" s="189"/>
      <c r="C57" s="91" t="s">
        <v>210</v>
      </c>
      <c r="D57" s="69">
        <f>HARIAN!D66</f>
        <v>26</v>
      </c>
      <c r="E57" s="69">
        <f>HARIAN!E66</f>
        <v>0</v>
      </c>
      <c r="F57" s="69">
        <f>HARIAN!F66</f>
        <v>0</v>
      </c>
      <c r="G57" s="69">
        <f>HARIAN!G66</f>
        <v>1</v>
      </c>
      <c r="H57" s="69">
        <f>HARIAN!H66</f>
        <v>0</v>
      </c>
      <c r="I57" s="69">
        <f>HARIAN!I66</f>
        <v>6</v>
      </c>
      <c r="J57" s="69">
        <f>HARIAN!J66</f>
        <v>0</v>
      </c>
      <c r="K57" s="69">
        <f>HARIAN!K66</f>
        <v>0</v>
      </c>
      <c r="L57" s="69">
        <f>HARIAN!L66</f>
        <v>0</v>
      </c>
      <c r="M57" s="69">
        <f>HARIAN!M66</f>
        <v>3</v>
      </c>
      <c r="N57" s="69">
        <f>HARIAN!N66</f>
        <v>0</v>
      </c>
      <c r="O57" s="69">
        <f>HARIAN!O66</f>
        <v>0</v>
      </c>
      <c r="P57" s="69">
        <f>HARIAN!P66</f>
        <v>16</v>
      </c>
      <c r="Q57" s="40">
        <f t="shared" si="2"/>
        <v>0.8</v>
      </c>
      <c r="R57" s="40">
        <f t="shared" si="1"/>
        <v>0.84210526315789469</v>
      </c>
      <c r="S57" s="40">
        <f>VLOOKUP(C57,Sheet3!$A$19:$G$81,7,FALSE)</f>
        <v>0.75</v>
      </c>
      <c r="T57" s="10">
        <f t="shared" si="3"/>
        <v>0.8</v>
      </c>
      <c r="U57" s="10">
        <f t="shared" si="4"/>
        <v>0.84210526315789469</v>
      </c>
    </row>
    <row r="58" spans="2:21" ht="15.5">
      <c r="B58" s="189"/>
      <c r="C58" s="91" t="s">
        <v>113</v>
      </c>
      <c r="D58" s="69">
        <f>HARIAN!D67</f>
        <v>24</v>
      </c>
      <c r="E58" s="69">
        <f>HARIAN!E67</f>
        <v>0</v>
      </c>
      <c r="F58" s="69">
        <f>HARIAN!F67</f>
        <v>1</v>
      </c>
      <c r="G58" s="69">
        <f>HARIAN!G67</f>
        <v>0</v>
      </c>
      <c r="H58" s="69">
        <f>HARIAN!H67</f>
        <v>3</v>
      </c>
      <c r="I58" s="69">
        <f>HARIAN!I67</f>
        <v>0</v>
      </c>
      <c r="J58" s="69">
        <f>HARIAN!J67</f>
        <v>2</v>
      </c>
      <c r="K58" s="69">
        <f>HARIAN!K67</f>
        <v>2</v>
      </c>
      <c r="L58" s="69">
        <f>HARIAN!L67</f>
        <v>0</v>
      </c>
      <c r="M58" s="69">
        <f>HARIAN!M67</f>
        <v>6</v>
      </c>
      <c r="N58" s="69">
        <f>HARIAN!N67</f>
        <v>0</v>
      </c>
      <c r="O58" s="69">
        <f>HARIAN!O67</f>
        <v>1</v>
      </c>
      <c r="P58" s="69">
        <f>HARIAN!P67</f>
        <v>10</v>
      </c>
      <c r="Q58" s="40">
        <f t="shared" si="2"/>
        <v>0.47619047619047616</v>
      </c>
      <c r="R58" s="40">
        <f t="shared" si="1"/>
        <v>0.58823529411764708</v>
      </c>
      <c r="S58" s="40">
        <f>VLOOKUP(C58,Sheet3!$A$19:$G$81,7,FALSE)</f>
        <v>0.2</v>
      </c>
      <c r="T58" s="10">
        <f t="shared" si="3"/>
        <v>0.47619047619047616</v>
      </c>
      <c r="U58" s="10">
        <f t="shared" si="4"/>
        <v>0.58823529411764708</v>
      </c>
    </row>
    <row r="59" spans="2:21" ht="15.5">
      <c r="B59" s="189"/>
      <c r="C59" s="91" t="s">
        <v>114</v>
      </c>
      <c r="D59" s="69">
        <f>HARIAN!D68</f>
        <v>9</v>
      </c>
      <c r="E59" s="69">
        <f>HARIAN!E68</f>
        <v>0</v>
      </c>
      <c r="F59" s="69">
        <f>HARIAN!F68</f>
        <v>0</v>
      </c>
      <c r="G59" s="69">
        <f>HARIAN!G68</f>
        <v>0</v>
      </c>
      <c r="H59" s="69">
        <f>HARIAN!H68</f>
        <v>0</v>
      </c>
      <c r="I59" s="69">
        <f>HARIAN!I68</f>
        <v>0</v>
      </c>
      <c r="J59" s="69">
        <f>HARIAN!J68</f>
        <v>0</v>
      </c>
      <c r="K59" s="69">
        <f>HARIAN!K68</f>
        <v>2</v>
      </c>
      <c r="L59" s="69">
        <f>HARIAN!L68</f>
        <v>0</v>
      </c>
      <c r="M59" s="69">
        <f>HARIAN!M68</f>
        <v>1</v>
      </c>
      <c r="N59" s="69">
        <f>HARIAN!N68</f>
        <v>0</v>
      </c>
      <c r="O59" s="69">
        <f>HARIAN!O68</f>
        <v>0</v>
      </c>
      <c r="P59" s="69">
        <f>HARIAN!P68</f>
        <v>6</v>
      </c>
      <c r="Q59" s="40">
        <f t="shared" si="2"/>
        <v>0.8571428571428571</v>
      </c>
      <c r="R59" s="40">
        <f t="shared" si="1"/>
        <v>0.8571428571428571</v>
      </c>
      <c r="S59" s="40">
        <f>VLOOKUP(C59,Sheet3!$A$19:$G$81,7,FALSE)</f>
        <v>0.66666666666666663</v>
      </c>
      <c r="T59" s="10">
        <f t="shared" si="3"/>
        <v>0.8571428571428571</v>
      </c>
      <c r="U59" s="10">
        <f t="shared" si="4"/>
        <v>0.8571428571428571</v>
      </c>
    </row>
    <row r="60" spans="2:21" ht="15.5">
      <c r="B60" s="189"/>
      <c r="C60" s="91" t="s">
        <v>755</v>
      </c>
      <c r="D60" s="69">
        <f>HARIAN!D69+HARIAN!D70</f>
        <v>64</v>
      </c>
      <c r="E60" s="69">
        <f>HARIAN!E69+HARIAN!E70</f>
        <v>2</v>
      </c>
      <c r="F60" s="69">
        <f>HARIAN!F69+HARIAN!F70</f>
        <v>2</v>
      </c>
      <c r="G60" s="69">
        <f>HARIAN!G69+HARIAN!G70</f>
        <v>0</v>
      </c>
      <c r="H60" s="69">
        <f>HARIAN!H69+HARIAN!H70</f>
        <v>0</v>
      </c>
      <c r="I60" s="69">
        <f>HARIAN!I69+HARIAN!I70</f>
        <v>10</v>
      </c>
      <c r="J60" s="69">
        <f>HARIAN!J69+HARIAN!J70</f>
        <v>4</v>
      </c>
      <c r="K60" s="69">
        <f>HARIAN!K69+HARIAN!K70</f>
        <v>1</v>
      </c>
      <c r="L60" s="69">
        <f>HARIAN!L69+HARIAN!L70</f>
        <v>0</v>
      </c>
      <c r="M60" s="69">
        <f>HARIAN!M69+HARIAN!M70</f>
        <v>3</v>
      </c>
      <c r="N60" s="69">
        <f>HARIAN!N69+HARIAN!N70</f>
        <v>3</v>
      </c>
      <c r="O60" s="69">
        <f>HARIAN!O69+HARIAN!O70</f>
        <v>1</v>
      </c>
      <c r="P60" s="69">
        <f>HARIAN!P69+HARIAN!P70</f>
        <v>38</v>
      </c>
      <c r="Q60" s="40">
        <f t="shared" si="2"/>
        <v>0.74509803921568629</v>
      </c>
      <c r="R60" s="40">
        <f t="shared" si="1"/>
        <v>0.84444444444444444</v>
      </c>
      <c r="S60" s="40">
        <f>VLOOKUP(C60,Sheet3!$A$19:$G$81,7,FALSE)</f>
        <v>0.94736842105263153</v>
      </c>
      <c r="T60" s="10">
        <f t="shared" si="3"/>
        <v>0.74509803921568629</v>
      </c>
      <c r="U60" s="10">
        <f t="shared" si="4"/>
        <v>0.84444444444444444</v>
      </c>
    </row>
    <row r="61" spans="2:21" ht="15.5">
      <c r="B61" s="189"/>
      <c r="C61" s="91" t="s">
        <v>117</v>
      </c>
      <c r="D61" s="69">
        <f>HARIAN!D71</f>
        <v>8</v>
      </c>
      <c r="E61" s="69">
        <f>HARIAN!E71</f>
        <v>0</v>
      </c>
      <c r="F61" s="69">
        <f>HARIAN!F71</f>
        <v>0</v>
      </c>
      <c r="G61" s="69">
        <f>HARIAN!G71</f>
        <v>0</v>
      </c>
      <c r="H61" s="69">
        <f>HARIAN!H71</f>
        <v>0</v>
      </c>
      <c r="I61" s="69">
        <f>HARIAN!I71</f>
        <v>0</v>
      </c>
      <c r="J61" s="69">
        <f>HARIAN!J71</f>
        <v>0</v>
      </c>
      <c r="K61" s="69">
        <f>HARIAN!K71</f>
        <v>0</v>
      </c>
      <c r="L61" s="69">
        <f>HARIAN!L71</f>
        <v>0</v>
      </c>
      <c r="M61" s="69">
        <f>HARIAN!M71</f>
        <v>2</v>
      </c>
      <c r="N61" s="69">
        <f>HARIAN!N71</f>
        <v>0</v>
      </c>
      <c r="O61" s="69">
        <f>HARIAN!O71</f>
        <v>2</v>
      </c>
      <c r="P61" s="69">
        <f>HARIAN!P71</f>
        <v>4</v>
      </c>
      <c r="Q61" s="40">
        <f t="shared" si="2"/>
        <v>0.5</v>
      </c>
      <c r="R61" s="40">
        <f t="shared" si="1"/>
        <v>0.5</v>
      </c>
      <c r="S61" s="40">
        <f>VLOOKUP(C61,Sheet3!$A$19:$G$81,7,FALSE)</f>
        <v>0.25</v>
      </c>
      <c r="T61" s="10">
        <f t="shared" si="3"/>
        <v>0.5</v>
      </c>
      <c r="U61" s="10">
        <f t="shared" si="4"/>
        <v>0.5</v>
      </c>
    </row>
    <row r="62" spans="2:21" ht="15.5">
      <c r="B62" s="189"/>
      <c r="C62" s="91" t="s">
        <v>118</v>
      </c>
      <c r="D62" s="69">
        <f>HARIAN!D72</f>
        <v>38</v>
      </c>
      <c r="E62" s="69">
        <f>HARIAN!E72</f>
        <v>3</v>
      </c>
      <c r="F62" s="69">
        <f>HARIAN!F72</f>
        <v>0</v>
      </c>
      <c r="G62" s="69">
        <f>HARIAN!G72</f>
        <v>0</v>
      </c>
      <c r="H62" s="69">
        <f>HARIAN!H72</f>
        <v>0</v>
      </c>
      <c r="I62" s="69">
        <f>HARIAN!I72</f>
        <v>10</v>
      </c>
      <c r="J62" s="69">
        <f>HARIAN!J72</f>
        <v>3</v>
      </c>
      <c r="K62" s="69">
        <f>HARIAN!K72</f>
        <v>0</v>
      </c>
      <c r="L62" s="69">
        <f>HARIAN!L72</f>
        <v>0</v>
      </c>
      <c r="M62" s="69">
        <f>HARIAN!M72</f>
        <v>1</v>
      </c>
      <c r="N62" s="69">
        <f>HARIAN!N72</f>
        <v>1</v>
      </c>
      <c r="O62" s="69">
        <f>HARIAN!O72</f>
        <v>0</v>
      </c>
      <c r="P62" s="69">
        <f>HARIAN!P72</f>
        <v>20</v>
      </c>
      <c r="Q62" s="40">
        <f t="shared" si="2"/>
        <v>0.7142857142857143</v>
      </c>
      <c r="R62" s="40">
        <f t="shared" si="1"/>
        <v>0.90909090909090906</v>
      </c>
      <c r="S62" s="40">
        <f>VLOOKUP(C62,Sheet3!$A$19:$G$81,7,FALSE)</f>
        <v>0.9</v>
      </c>
      <c r="T62" s="10">
        <f t="shared" si="3"/>
        <v>0.7142857142857143</v>
      </c>
      <c r="U62" s="10">
        <f t="shared" si="4"/>
        <v>0.90909090909090906</v>
      </c>
    </row>
    <row r="63" spans="2:21" ht="15.5">
      <c r="B63" s="189"/>
      <c r="C63" s="91" t="s">
        <v>120</v>
      </c>
      <c r="D63" s="69">
        <f>HARIAN!D73+HARIAN!D74</f>
        <v>7</v>
      </c>
      <c r="E63" s="69">
        <f>HARIAN!E73+HARIAN!E74</f>
        <v>0</v>
      </c>
      <c r="F63" s="69">
        <f>HARIAN!F73+HARIAN!F74</f>
        <v>1</v>
      </c>
      <c r="G63" s="69">
        <f>HARIAN!G73+HARIAN!G74</f>
        <v>1</v>
      </c>
      <c r="H63" s="69">
        <f>HARIAN!H73+HARIAN!H74</f>
        <v>0</v>
      </c>
      <c r="I63" s="69">
        <f>HARIAN!I73+HARIAN!I74</f>
        <v>0</v>
      </c>
      <c r="J63" s="69">
        <f>HARIAN!J73+HARIAN!J74</f>
        <v>0</v>
      </c>
      <c r="K63" s="69">
        <f>HARIAN!K73+HARIAN!K74</f>
        <v>0</v>
      </c>
      <c r="L63" s="69">
        <f>HARIAN!L73+HARIAN!L74</f>
        <v>0</v>
      </c>
      <c r="M63" s="69">
        <f>HARIAN!M73+HARIAN!M74</f>
        <v>0</v>
      </c>
      <c r="N63" s="69">
        <f>HARIAN!N73+HARIAN!N74</f>
        <v>0</v>
      </c>
      <c r="O63" s="69">
        <f>HARIAN!O73+HARIAN!O74</f>
        <v>0</v>
      </c>
      <c r="P63" s="69">
        <f>HARIAN!P73+HARIAN!P74</f>
        <v>5</v>
      </c>
      <c r="Q63" s="40">
        <f t="shared" si="2"/>
        <v>0.83333333333333337</v>
      </c>
      <c r="R63" s="40">
        <f t="shared" si="1"/>
        <v>1</v>
      </c>
      <c r="S63" s="40">
        <f>VLOOKUP(C63,Sheet3!$A$19:$G$81,7,FALSE)</f>
        <v>0.8</v>
      </c>
      <c r="T63" s="10">
        <f t="shared" si="3"/>
        <v>0.83333333333333337</v>
      </c>
      <c r="U63" s="10">
        <f t="shared" si="4"/>
        <v>1</v>
      </c>
    </row>
    <row r="64" spans="2:21" ht="15.5">
      <c r="B64" s="190" t="s">
        <v>55</v>
      </c>
      <c r="C64" s="92" t="s">
        <v>227</v>
      </c>
      <c r="D64" s="71">
        <f>HARIAN!D75+HARIAN!D81</f>
        <v>61</v>
      </c>
      <c r="E64" s="71">
        <f>HARIAN!E75+HARIAN!E81</f>
        <v>4</v>
      </c>
      <c r="F64" s="71">
        <f>HARIAN!F75+HARIAN!F81</f>
        <v>0</v>
      </c>
      <c r="G64" s="71">
        <f>HARIAN!G75+HARIAN!G81</f>
        <v>0</v>
      </c>
      <c r="H64" s="71">
        <f>HARIAN!H75+HARIAN!H81</f>
        <v>1</v>
      </c>
      <c r="I64" s="71">
        <f>HARIAN!I75+HARIAN!I81</f>
        <v>11</v>
      </c>
      <c r="J64" s="71">
        <f>HARIAN!J75+HARIAN!J81</f>
        <v>4</v>
      </c>
      <c r="K64" s="71">
        <f>HARIAN!K75+HARIAN!K81</f>
        <v>0</v>
      </c>
      <c r="L64" s="71">
        <f>HARIAN!L75+HARIAN!L81</f>
        <v>0</v>
      </c>
      <c r="M64" s="71">
        <f>HARIAN!M75+HARIAN!M81</f>
        <v>0</v>
      </c>
      <c r="N64" s="71">
        <f>HARIAN!N75+HARIAN!N81</f>
        <v>0</v>
      </c>
      <c r="O64" s="71">
        <f>HARIAN!O75+HARIAN!O81</f>
        <v>0</v>
      </c>
      <c r="P64" s="71">
        <f>HARIAN!P75+HARIAN!P81</f>
        <v>41</v>
      </c>
      <c r="Q64" s="40">
        <f t="shared" si="2"/>
        <v>0.82</v>
      </c>
      <c r="R64" s="40">
        <f t="shared" si="1"/>
        <v>1</v>
      </c>
      <c r="S64" s="40">
        <f>VLOOKUP(C64,Sheet3!$A$19:$G$81,7,FALSE)</f>
        <v>1</v>
      </c>
      <c r="T64" s="10">
        <f t="shared" si="3"/>
        <v>0.82</v>
      </c>
      <c r="U64" s="10">
        <f t="shared" si="4"/>
        <v>1</v>
      </c>
    </row>
    <row r="65" spans="2:21" ht="15.5">
      <c r="B65" s="190"/>
      <c r="C65" s="92" t="s">
        <v>122</v>
      </c>
      <c r="D65" s="71">
        <f>HARIAN!D76+HARIAN!D79</f>
        <v>76</v>
      </c>
      <c r="E65" s="71">
        <f>HARIAN!E76+HARIAN!E79</f>
        <v>2</v>
      </c>
      <c r="F65" s="71">
        <f>HARIAN!F76+HARIAN!F79</f>
        <v>2</v>
      </c>
      <c r="G65" s="71">
        <f>HARIAN!G76+HARIAN!G79</f>
        <v>0</v>
      </c>
      <c r="H65" s="71">
        <f>HARIAN!H76+HARIAN!H79</f>
        <v>1</v>
      </c>
      <c r="I65" s="71">
        <f>HARIAN!I76+HARIAN!I79</f>
        <v>12</v>
      </c>
      <c r="J65" s="71">
        <f>HARIAN!J76+HARIAN!J79</f>
        <v>6</v>
      </c>
      <c r="K65" s="71">
        <f>HARIAN!K76+HARIAN!K79</f>
        <v>1</v>
      </c>
      <c r="L65" s="71">
        <f>HARIAN!L76+HARIAN!L79</f>
        <v>1</v>
      </c>
      <c r="M65" s="71">
        <f>HARIAN!M76+HARIAN!M79</f>
        <v>1</v>
      </c>
      <c r="N65" s="71">
        <f>HARIAN!N76+HARIAN!N79</f>
        <v>4</v>
      </c>
      <c r="O65" s="71">
        <f>HARIAN!O76+HARIAN!O79</f>
        <v>2</v>
      </c>
      <c r="P65" s="71">
        <f>HARIAN!P76+HARIAN!P79</f>
        <v>44</v>
      </c>
      <c r="Q65" s="40">
        <f t="shared" si="2"/>
        <v>0.72131147540983609</v>
      </c>
      <c r="R65" s="40">
        <f t="shared" si="1"/>
        <v>0.86274509803921573</v>
      </c>
      <c r="S65" s="40">
        <f>VLOOKUP(C65,Sheet3!$A$19:$G$81,7,FALSE)</f>
        <v>0.97727272727272729</v>
      </c>
      <c r="T65" s="10">
        <f t="shared" si="3"/>
        <v>0.72131147540983609</v>
      </c>
      <c r="U65" s="10">
        <f t="shared" si="4"/>
        <v>0.86274509803921573</v>
      </c>
    </row>
    <row r="66" spans="2:21" ht="15.5">
      <c r="B66" s="190"/>
      <c r="C66" s="92" t="s">
        <v>637</v>
      </c>
      <c r="D66" s="71">
        <f>HARIAN!D77+HARIAN!D82</f>
        <v>65</v>
      </c>
      <c r="E66" s="71">
        <f>HARIAN!E77+HARIAN!E82</f>
        <v>2</v>
      </c>
      <c r="F66" s="71">
        <f>HARIAN!F77+HARIAN!F82</f>
        <v>3</v>
      </c>
      <c r="G66" s="71">
        <f>HARIAN!G77+HARIAN!G82</f>
        <v>0</v>
      </c>
      <c r="H66" s="71">
        <f>HARIAN!H77+HARIAN!H82</f>
        <v>1</v>
      </c>
      <c r="I66" s="71">
        <f>HARIAN!I77+HARIAN!I82</f>
        <v>12</v>
      </c>
      <c r="J66" s="71">
        <f>HARIAN!J77+HARIAN!J82</f>
        <v>11</v>
      </c>
      <c r="K66" s="71">
        <f>HARIAN!K77+HARIAN!K82</f>
        <v>1</v>
      </c>
      <c r="L66" s="71">
        <f>HARIAN!L77+HARIAN!L82</f>
        <v>0</v>
      </c>
      <c r="M66" s="71">
        <f>HARIAN!M77+HARIAN!M82</f>
        <v>0</v>
      </c>
      <c r="N66" s="71">
        <f>HARIAN!N77+HARIAN!N82</f>
        <v>0</v>
      </c>
      <c r="O66" s="71">
        <f>HARIAN!O77+HARIAN!O82</f>
        <v>1</v>
      </c>
      <c r="P66" s="71">
        <f>HARIAN!P77+HARIAN!P82</f>
        <v>34</v>
      </c>
      <c r="Q66" s="40">
        <f t="shared" si="2"/>
        <v>0.69387755102040816</v>
      </c>
      <c r="R66" s="40">
        <f t="shared" si="1"/>
        <v>0.97142857142857142</v>
      </c>
      <c r="S66" s="40">
        <f>VLOOKUP(C66,Sheet3!$A$19:$G$81,7,FALSE)</f>
        <v>1</v>
      </c>
      <c r="T66" s="10">
        <f t="shared" si="3"/>
        <v>0.69387755102040816</v>
      </c>
      <c r="U66" s="10">
        <f t="shared" si="4"/>
        <v>0.97142857142857142</v>
      </c>
    </row>
    <row r="67" spans="2:21" ht="15.5">
      <c r="B67" s="190"/>
      <c r="C67" s="92" t="s">
        <v>640</v>
      </c>
      <c r="D67" s="71">
        <f>HARIAN!D78+HARIAN!D80</f>
        <v>72</v>
      </c>
      <c r="E67" s="71">
        <f>HARIAN!E78+HARIAN!E80</f>
        <v>3</v>
      </c>
      <c r="F67" s="71">
        <f>HARIAN!F78+HARIAN!F80</f>
        <v>1</v>
      </c>
      <c r="G67" s="71">
        <f>HARIAN!G78+HARIAN!G80</f>
        <v>1</v>
      </c>
      <c r="H67" s="71">
        <f>HARIAN!H78+HARIAN!H80</f>
        <v>0</v>
      </c>
      <c r="I67" s="71">
        <f>HARIAN!I78+HARIAN!I80</f>
        <v>12</v>
      </c>
      <c r="J67" s="71">
        <f>HARIAN!J78+HARIAN!J80</f>
        <v>8</v>
      </c>
      <c r="K67" s="71">
        <f>HARIAN!K78+HARIAN!K80</f>
        <v>0</v>
      </c>
      <c r="L67" s="71">
        <f>HARIAN!L78+HARIAN!L80</f>
        <v>0</v>
      </c>
      <c r="M67" s="71">
        <f>HARIAN!M78+HARIAN!M80</f>
        <v>0</v>
      </c>
      <c r="N67" s="71">
        <f>HARIAN!N78+HARIAN!N80</f>
        <v>1</v>
      </c>
      <c r="O67" s="71">
        <f>HARIAN!O78+HARIAN!O80</f>
        <v>1</v>
      </c>
      <c r="P67" s="71">
        <f>HARIAN!P78+HARIAN!P80</f>
        <v>45</v>
      </c>
      <c r="Q67" s="40">
        <f t="shared" si="2"/>
        <v>0.76271186440677963</v>
      </c>
      <c r="R67" s="40">
        <f t="shared" si="1"/>
        <v>0.95744680851063835</v>
      </c>
      <c r="S67" s="40">
        <f>VLOOKUP(C67,Sheet3!$A$19:$G$81,7,FALSE)</f>
        <v>0.9555555555555556</v>
      </c>
      <c r="T67" s="10">
        <f t="shared" si="3"/>
        <v>0.76271186440677963</v>
      </c>
      <c r="U67" s="10">
        <f t="shared" si="4"/>
        <v>0.95744680851063835</v>
      </c>
    </row>
    <row r="68" spans="2:21" ht="15.5">
      <c r="B68" s="153" t="s">
        <v>62</v>
      </c>
      <c r="C68" s="153"/>
      <c r="D68" s="26">
        <f t="shared" ref="D68:P68" si="7">SUM(D32:D67)</f>
        <v>1014</v>
      </c>
      <c r="E68" s="26">
        <f t="shared" si="7"/>
        <v>27</v>
      </c>
      <c r="F68" s="26">
        <f t="shared" si="7"/>
        <v>24</v>
      </c>
      <c r="G68" s="26">
        <f t="shared" si="7"/>
        <v>12</v>
      </c>
      <c r="H68" s="26">
        <f t="shared" si="7"/>
        <v>33</v>
      </c>
      <c r="I68" s="26">
        <f t="shared" si="7"/>
        <v>114</v>
      </c>
      <c r="J68" s="26">
        <f t="shared" si="7"/>
        <v>62</v>
      </c>
      <c r="K68" s="26">
        <f t="shared" si="7"/>
        <v>27</v>
      </c>
      <c r="L68" s="26">
        <f t="shared" si="7"/>
        <v>2</v>
      </c>
      <c r="M68" s="26">
        <f t="shared" si="7"/>
        <v>34</v>
      </c>
      <c r="N68" s="26">
        <f t="shared" si="7"/>
        <v>17</v>
      </c>
      <c r="O68" s="26">
        <f t="shared" si="7"/>
        <v>18</v>
      </c>
      <c r="P68" s="26">
        <f t="shared" si="7"/>
        <v>644</v>
      </c>
      <c r="Q68" s="41">
        <f>Q14</f>
        <v>0.75853945818610125</v>
      </c>
      <c r="R68" s="41">
        <f>R14</f>
        <v>0.90322580645161288</v>
      </c>
      <c r="S68" s="41">
        <f>S14</f>
        <v>0.93788819875776397</v>
      </c>
    </row>
  </sheetData>
  <mergeCells count="44">
    <mergeCell ref="B68:C68"/>
    <mergeCell ref="K28:K31"/>
    <mergeCell ref="L28:O30"/>
    <mergeCell ref="P28:P31"/>
    <mergeCell ref="Q28:Q31"/>
    <mergeCell ref="B32:B38"/>
    <mergeCell ref="B39:B47"/>
    <mergeCell ref="B48:B53"/>
    <mergeCell ref="B54:B63"/>
    <mergeCell ref="B64:B67"/>
    <mergeCell ref="R28:R31"/>
    <mergeCell ref="S28:S31"/>
    <mergeCell ref="B24:R24"/>
    <mergeCell ref="B25:R25"/>
    <mergeCell ref="B26:R26"/>
    <mergeCell ref="B28:B31"/>
    <mergeCell ref="C28:C31"/>
    <mergeCell ref="D28:D31"/>
    <mergeCell ref="E28:E31"/>
    <mergeCell ref="F28:H30"/>
    <mergeCell ref="I28:I31"/>
    <mergeCell ref="J28:J31"/>
    <mergeCell ref="B23:R23"/>
    <mergeCell ref="L5:O7"/>
    <mergeCell ref="P5:P8"/>
    <mergeCell ref="Q5:Q8"/>
    <mergeCell ref="R5:R8"/>
    <mergeCell ref="D17:E17"/>
    <mergeCell ref="D18:E18"/>
    <mergeCell ref="D19:E19"/>
    <mergeCell ref="D20:E20"/>
    <mergeCell ref="D21:E21"/>
    <mergeCell ref="S5:S8"/>
    <mergeCell ref="D16:E16"/>
    <mergeCell ref="C1:R1"/>
    <mergeCell ref="C2:R2"/>
    <mergeCell ref="C3:R3"/>
    <mergeCell ref="C5:C8"/>
    <mergeCell ref="D5:D8"/>
    <mergeCell ref="E5:E8"/>
    <mergeCell ref="F5:H7"/>
    <mergeCell ref="I5:I8"/>
    <mergeCell ref="J5:J8"/>
    <mergeCell ref="K5:K8"/>
  </mergeCells>
  <conditionalFormatting sqref="Q9:Q13">
    <cfRule type="cellIs" dxfId="9" priority="1" operator="lessThan">
      <formula>0.8</formula>
    </cfRule>
    <cfRule type="cellIs" dxfId="8" priority="2" operator="greaterThanOrEqual">
      <formula>0.8</formula>
    </cfRule>
  </conditionalFormatting>
  <conditionalFormatting sqref="Q32:Q67">
    <cfRule type="cellIs" dxfId="7" priority="19" operator="lessThan">
      <formula>0.8</formula>
    </cfRule>
    <cfRule type="cellIs" dxfId="6" priority="20" operator="greaterThanOrEqual">
      <formula>0.8</formula>
    </cfRule>
  </conditionalFormatting>
  <conditionalFormatting sqref="R9:S13 R32:S67">
    <cfRule type="cellIs" dxfId="5" priority="17" operator="lessThan">
      <formula>0.92</formula>
    </cfRule>
    <cfRule type="cellIs" dxfId="4" priority="18" operator="greaterThanOrEqual">
      <formula>0.92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5BD2-C38B-4A6A-A319-2D0F12DE6404}">
  <dimension ref="C1:N13"/>
  <sheetViews>
    <sheetView zoomScale="85" zoomScaleNormal="85" workbookViewId="0">
      <selection activeCell="M6" sqref="M6"/>
    </sheetView>
  </sheetViews>
  <sheetFormatPr defaultRowHeight="14.5"/>
  <cols>
    <col min="2" max="2" width="12.81640625" bestFit="1" customWidth="1"/>
    <col min="3" max="3" width="19.26953125" bestFit="1" customWidth="1"/>
    <col min="4" max="4" width="19.26953125" customWidth="1"/>
    <col min="7" max="7" width="11.54296875" customWidth="1"/>
    <col min="9" max="9" width="10" customWidth="1"/>
    <col min="10" max="10" width="9.81640625" customWidth="1"/>
    <col min="12" max="12" width="14.453125" customWidth="1"/>
    <col min="13" max="13" width="14.54296875" customWidth="1"/>
    <col min="14" max="14" width="15.7265625" customWidth="1"/>
  </cols>
  <sheetData>
    <row r="1" spans="3:14">
      <c r="C1" s="101" t="s">
        <v>809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3:14">
      <c r="C2" s="102" t="str">
        <f ca="1">LAPORAN!C2</f>
        <v xml:space="preserve">PERIODE ORDER &amp; PS : 2026-10-01 to  2026-10-15 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3:14">
      <c r="C3" s="102" t="str">
        <f>LAPORAN!C3</f>
        <v>Last update proses : 16-10-2026 08:34:07 WIB (Source: ETL XPRO)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</row>
    <row r="5" spans="3:14" ht="46.5">
      <c r="C5" s="74" t="s">
        <v>1</v>
      </c>
      <c r="D5" s="74" t="s">
        <v>818</v>
      </c>
      <c r="E5" s="37" t="s">
        <v>8</v>
      </c>
      <c r="F5" s="37" t="s">
        <v>9</v>
      </c>
      <c r="G5" s="37" t="s">
        <v>2</v>
      </c>
      <c r="H5" s="37" t="s">
        <v>18</v>
      </c>
      <c r="I5" s="37" t="s">
        <v>21</v>
      </c>
      <c r="J5" s="37" t="s">
        <v>808</v>
      </c>
      <c r="K5" s="75" t="s">
        <v>218</v>
      </c>
      <c r="L5" s="72" t="s">
        <v>130</v>
      </c>
      <c r="M5" s="72" t="s">
        <v>806</v>
      </c>
      <c r="N5" s="72" t="s">
        <v>807</v>
      </c>
    </row>
    <row r="6" spans="3:14" ht="15.5">
      <c r="C6" s="76" t="str">
        <f>[1]LAPORAN!C9</f>
        <v>BALI</v>
      </c>
      <c r="D6" s="4">
        <f>LAPORAN!D9</f>
        <v>126</v>
      </c>
      <c r="E6" s="94">
        <f>LAPORAN!J9</f>
        <v>5</v>
      </c>
      <c r="F6" s="94">
        <f>LAPORAN!K9</f>
        <v>10</v>
      </c>
      <c r="G6" s="94">
        <f>LAPORAN!L9</f>
        <v>0</v>
      </c>
      <c r="H6" s="94">
        <f>LAPORAN!M9</f>
        <v>12</v>
      </c>
      <c r="I6" s="94">
        <f>LAPORAN!N9</f>
        <v>4</v>
      </c>
      <c r="J6" s="94">
        <f>LAPORAN!O9</f>
        <v>1</v>
      </c>
      <c r="K6" s="94">
        <f>LAPORAN!P9</f>
        <v>60</v>
      </c>
      <c r="L6" s="40">
        <f>LAPORAN!Q9</f>
        <v>0.63157894736842102</v>
      </c>
      <c r="M6" s="40">
        <f>LAPORAN!R9</f>
        <v>0.77922077922077926</v>
      </c>
      <c r="N6" s="40">
        <f>LAPORAN!S9</f>
        <v>0.91666666666666663</v>
      </c>
    </row>
    <row r="7" spans="3:14" ht="15.5">
      <c r="C7" s="76" t="str">
        <f>[1]LAPORAN!C10</f>
        <v>JATIM BARAT</v>
      </c>
      <c r="D7" s="4">
        <f>LAPORAN!D10</f>
        <v>231</v>
      </c>
      <c r="E7" s="94">
        <f>LAPORAN!J10</f>
        <v>14</v>
      </c>
      <c r="F7" s="94">
        <f>LAPORAN!K10</f>
        <v>8</v>
      </c>
      <c r="G7" s="94">
        <f>LAPORAN!L10</f>
        <v>0</v>
      </c>
      <c r="H7" s="94">
        <f>LAPORAN!M10</f>
        <v>1</v>
      </c>
      <c r="I7" s="94">
        <f>LAPORAN!N10</f>
        <v>1</v>
      </c>
      <c r="J7" s="94">
        <f>LAPORAN!O10</f>
        <v>3</v>
      </c>
      <c r="K7" s="94">
        <f>LAPORAN!P10</f>
        <v>169</v>
      </c>
      <c r="L7" s="40">
        <f>LAPORAN!Q10</f>
        <v>0.82439024390243898</v>
      </c>
      <c r="M7" s="40">
        <f>LAPORAN!R10</f>
        <v>0.97126436781609193</v>
      </c>
      <c r="N7" s="40">
        <f>LAPORAN!S10</f>
        <v>0.98224852071005919</v>
      </c>
    </row>
    <row r="8" spans="3:14" ht="15.5">
      <c r="C8" s="76" t="str">
        <f>[1]LAPORAN!C11</f>
        <v>JATIM TIMUR</v>
      </c>
      <c r="D8" s="4">
        <f>LAPORAN!D11</f>
        <v>173</v>
      </c>
      <c r="E8" s="94">
        <f>LAPORAN!J11</f>
        <v>5</v>
      </c>
      <c r="F8" s="94">
        <f>LAPORAN!K11</f>
        <v>2</v>
      </c>
      <c r="G8" s="94">
        <f>LAPORAN!L11</f>
        <v>0</v>
      </c>
      <c r="H8" s="94">
        <f>LAPORAN!M11</f>
        <v>1</v>
      </c>
      <c r="I8" s="94">
        <f>LAPORAN!N11</f>
        <v>2</v>
      </c>
      <c r="J8" s="94">
        <f>LAPORAN!O11</f>
        <v>5</v>
      </c>
      <c r="K8" s="94">
        <f>LAPORAN!P11</f>
        <v>130</v>
      </c>
      <c r="L8" s="40">
        <f>LAPORAN!Q11</f>
        <v>0.8125</v>
      </c>
      <c r="M8" s="40">
        <f>LAPORAN!R11</f>
        <v>0.94202898550724634</v>
      </c>
      <c r="N8" s="40">
        <f>LAPORAN!S11</f>
        <v>1</v>
      </c>
    </row>
    <row r="9" spans="3:14" ht="15.5">
      <c r="C9" s="76" t="str">
        <f>[1]LAPORAN!C12</f>
        <v>NUSA TENGGARA</v>
      </c>
      <c r="D9" s="4">
        <f>LAPORAN!D12</f>
        <v>210</v>
      </c>
      <c r="E9" s="94">
        <f>LAPORAN!J12</f>
        <v>9</v>
      </c>
      <c r="F9" s="94">
        <f>LAPORAN!K12</f>
        <v>5</v>
      </c>
      <c r="G9" s="94">
        <f>LAPORAN!L12</f>
        <v>1</v>
      </c>
      <c r="H9" s="94">
        <f>LAPORAN!M12</f>
        <v>19</v>
      </c>
      <c r="I9" s="94">
        <f>LAPORAN!N12</f>
        <v>5</v>
      </c>
      <c r="J9" s="94">
        <f>LAPORAN!O12</f>
        <v>5</v>
      </c>
      <c r="K9" s="94">
        <f>LAPORAN!P12</f>
        <v>121</v>
      </c>
      <c r="L9" s="40">
        <f>LAPORAN!Q12</f>
        <v>0.71176470588235297</v>
      </c>
      <c r="M9" s="40">
        <f>LAPORAN!R12</f>
        <v>0.80666666666666664</v>
      </c>
      <c r="N9" s="40">
        <f>LAPORAN!S12</f>
        <v>0.76033057851239672</v>
      </c>
    </row>
    <row r="10" spans="3:14" ht="15.5">
      <c r="C10" s="76" t="str">
        <f>[1]LAPORAN!C13</f>
        <v>SURAMADU</v>
      </c>
      <c r="D10" s="4">
        <f>LAPORAN!D13</f>
        <v>274</v>
      </c>
      <c r="E10" s="94">
        <f>LAPORAN!J13</f>
        <v>29</v>
      </c>
      <c r="F10" s="94">
        <f>LAPORAN!K13</f>
        <v>2</v>
      </c>
      <c r="G10" s="94">
        <f>LAPORAN!L13</f>
        <v>1</v>
      </c>
      <c r="H10" s="94">
        <f>LAPORAN!M13</f>
        <v>1</v>
      </c>
      <c r="I10" s="94">
        <f>LAPORAN!N13</f>
        <v>5</v>
      </c>
      <c r="J10" s="94">
        <f>LAPORAN!O13</f>
        <v>4</v>
      </c>
      <c r="K10" s="94">
        <f>LAPORAN!P13</f>
        <v>164</v>
      </c>
      <c r="L10" s="40">
        <f>LAPORAN!Q13</f>
        <v>0.74885844748858443</v>
      </c>
      <c r="M10" s="40">
        <f>LAPORAN!R13</f>
        <v>0.94252873563218387</v>
      </c>
      <c r="N10" s="40">
        <f>LAPORAN!S13</f>
        <v>0.98170731707317072</v>
      </c>
    </row>
    <row r="11" spans="3:14" ht="15.5">
      <c r="C11" s="95" t="str">
        <f>[1]LAPORAN!C14</f>
        <v>TOTAL</v>
      </c>
      <c r="D11" s="98">
        <f>LAPORAN!D14</f>
        <v>1014</v>
      </c>
      <c r="E11" s="96">
        <f>LAPORAN!J14</f>
        <v>62</v>
      </c>
      <c r="F11" s="96">
        <f>LAPORAN!K14</f>
        <v>27</v>
      </c>
      <c r="G11" s="96">
        <f>LAPORAN!L14</f>
        <v>2</v>
      </c>
      <c r="H11" s="96">
        <f>LAPORAN!M14</f>
        <v>34</v>
      </c>
      <c r="I11" s="96">
        <f>LAPORAN!N14</f>
        <v>17</v>
      </c>
      <c r="J11" s="96">
        <f>LAPORAN!O14</f>
        <v>18</v>
      </c>
      <c r="K11" s="96">
        <f>LAPORAN!P14</f>
        <v>644</v>
      </c>
      <c r="L11" s="97">
        <f>LAPORAN!Q14</f>
        <v>0.75853945818610125</v>
      </c>
      <c r="M11" s="97">
        <f>LAPORAN!R14</f>
        <v>0.90322580645161288</v>
      </c>
      <c r="N11" s="97">
        <f>LAPORAN!S14</f>
        <v>0.93788819875776397</v>
      </c>
    </row>
    <row r="13" spans="3:14">
      <c r="H13" s="61"/>
    </row>
  </sheetData>
  <mergeCells count="3">
    <mergeCell ref="C1:N1"/>
    <mergeCell ref="C2:N2"/>
    <mergeCell ref="C3:N3"/>
  </mergeCells>
  <conditionalFormatting sqref="L6:L10">
    <cfRule type="cellIs" dxfId="3" priority="3" operator="lessThan">
      <formula>0.8</formula>
    </cfRule>
    <cfRule type="cellIs" dxfId="2" priority="4" operator="greaterThanOrEqual">
      <formula>0.8</formula>
    </cfRule>
  </conditionalFormatting>
  <conditionalFormatting sqref="M6:N10">
    <cfRule type="cellIs" dxfId="1" priority="7" operator="lessThan">
      <formula>0.94</formula>
    </cfRule>
    <cfRule type="cellIs" dxfId="0" priority="8" operator="greaterThanOrEqual">
      <formula>0.94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114"/>
  <sheetViews>
    <sheetView showGridLines="0" topLeftCell="A29" zoomScale="60" zoomScaleNormal="60" workbookViewId="0">
      <selection activeCell="O45" sqref="O45"/>
    </sheetView>
  </sheetViews>
  <sheetFormatPr defaultColWidth="9" defaultRowHeight="14.5"/>
  <cols>
    <col min="2" max="2" width="15.54296875" customWidth="1"/>
    <col min="3" max="3" width="30.54296875" customWidth="1"/>
    <col min="13" max="13" width="9.453125" customWidth="1"/>
  </cols>
  <sheetData>
    <row r="1" spans="2:35">
      <c r="C1" s="191" t="s">
        <v>140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</row>
    <row r="2" spans="2:35"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</row>
    <row r="3" spans="2:35">
      <c r="C3" s="107" t="s">
        <v>1</v>
      </c>
      <c r="D3" s="103" t="s">
        <v>2</v>
      </c>
      <c r="E3" s="103" t="s">
        <v>3</v>
      </c>
      <c r="F3" s="103" t="s">
        <v>4</v>
      </c>
      <c r="G3" s="103" t="s">
        <v>5</v>
      </c>
      <c r="H3" s="103" t="s">
        <v>6</v>
      </c>
      <c r="I3" s="103" t="s">
        <v>7</v>
      </c>
      <c r="J3" s="103" t="s">
        <v>8</v>
      </c>
      <c r="K3" s="103" t="s">
        <v>9</v>
      </c>
      <c r="L3" s="103" t="s">
        <v>10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 t="s">
        <v>11</v>
      </c>
      <c r="AA3" s="103" t="s">
        <v>12</v>
      </c>
      <c r="AB3" s="103"/>
      <c r="AC3" s="103"/>
      <c r="AD3" s="103"/>
      <c r="AE3" s="103" t="s">
        <v>13</v>
      </c>
      <c r="AF3" s="103" t="s">
        <v>14</v>
      </c>
      <c r="AG3" s="103" t="s">
        <v>15</v>
      </c>
      <c r="AH3" s="103" t="s">
        <v>16</v>
      </c>
      <c r="AI3" s="103" t="s">
        <v>17</v>
      </c>
    </row>
    <row r="4" spans="2:35">
      <c r="C4" s="107"/>
      <c r="D4" s="103"/>
      <c r="E4" s="103"/>
      <c r="F4" s="103"/>
      <c r="G4" s="103"/>
      <c r="H4" s="103"/>
      <c r="I4" s="103"/>
      <c r="J4" s="103"/>
      <c r="K4" s="103"/>
      <c r="L4" s="103" t="s">
        <v>2</v>
      </c>
      <c r="M4" s="103" t="s">
        <v>18</v>
      </c>
      <c r="N4" s="103"/>
      <c r="O4" s="103"/>
      <c r="P4" s="103" t="s">
        <v>19</v>
      </c>
      <c r="Q4" s="103" t="s">
        <v>20</v>
      </c>
      <c r="R4" s="103"/>
      <c r="S4" s="103"/>
      <c r="T4" s="103"/>
      <c r="U4" s="103"/>
      <c r="V4" s="103"/>
      <c r="W4" s="103"/>
      <c r="X4" s="103" t="s">
        <v>21</v>
      </c>
      <c r="Y4" s="103" t="s">
        <v>22</v>
      </c>
      <c r="Z4" s="103"/>
      <c r="AA4" s="103"/>
      <c r="AB4" s="103"/>
      <c r="AC4" s="103"/>
      <c r="AD4" s="103"/>
      <c r="AE4" s="103"/>
      <c r="AF4" s="103"/>
      <c r="AG4" s="103"/>
      <c r="AH4" s="103"/>
      <c r="AI4" s="103"/>
    </row>
    <row r="5" spans="2:35" ht="15.65" customHeight="1">
      <c r="C5" s="107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 t="s">
        <v>23</v>
      </c>
      <c r="R5" s="103"/>
      <c r="S5" s="103"/>
      <c r="T5" s="103"/>
      <c r="U5" s="103" t="s">
        <v>24</v>
      </c>
      <c r="V5" s="103" t="s">
        <v>25</v>
      </c>
      <c r="W5" s="103" t="s">
        <v>26</v>
      </c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</row>
    <row r="6" spans="2:35" ht="29">
      <c r="C6" s="107"/>
      <c r="D6" s="103"/>
      <c r="E6" s="103"/>
      <c r="F6" s="103"/>
      <c r="G6" s="103"/>
      <c r="H6" s="103"/>
      <c r="I6" s="103"/>
      <c r="J6" s="103"/>
      <c r="K6" s="103"/>
      <c r="L6" s="13"/>
      <c r="M6" s="13" t="s">
        <v>27</v>
      </c>
      <c r="N6" s="13" t="s">
        <v>28</v>
      </c>
      <c r="O6" s="13" t="s">
        <v>29</v>
      </c>
      <c r="P6" s="103"/>
      <c r="Q6" s="13" t="s">
        <v>30</v>
      </c>
      <c r="R6" s="13" t="s">
        <v>31</v>
      </c>
      <c r="S6" s="13" t="s">
        <v>32</v>
      </c>
      <c r="T6" s="13" t="s">
        <v>33</v>
      </c>
      <c r="U6" s="103"/>
      <c r="V6" s="103"/>
      <c r="W6" s="103"/>
      <c r="X6" s="103"/>
      <c r="Y6" s="103"/>
      <c r="Z6" s="103"/>
      <c r="AA6" s="13" t="s">
        <v>30</v>
      </c>
      <c r="AB6" s="13" t="s">
        <v>31</v>
      </c>
      <c r="AC6" s="13" t="s">
        <v>32</v>
      </c>
      <c r="AD6" s="13" t="s">
        <v>33</v>
      </c>
      <c r="AE6" s="103"/>
      <c r="AF6" s="103"/>
      <c r="AG6" s="103"/>
      <c r="AH6" s="103"/>
      <c r="AI6" s="103"/>
    </row>
    <row r="7" spans="2:35" ht="14.5" customHeight="1">
      <c r="B7" t="s">
        <v>34</v>
      </c>
      <c r="C7" t="s">
        <v>79</v>
      </c>
      <c r="D7">
        <f>IFERROR(VLOOKUP(C7,'COPY DATA XPRO'!$C$7:$AI$58,2,FALSE),0)</f>
        <v>0</v>
      </c>
      <c r="E7">
        <f>IFERROR(VLOOKUP(C7,'COPY DATA XPRO'!$C$7:$AI$58,3,FALSE),0)</f>
        <v>12</v>
      </c>
      <c r="F7">
        <f>IFERROR(VLOOKUP(C7,'COPY DATA XPRO'!$C$7:$AI$58,4,FALSE),0)</f>
        <v>0</v>
      </c>
      <c r="G7">
        <f>IFERROR(VLOOKUP(C7,'COPY DATA XPRO'!$C$7:$AI$58,5,FALSE),0)</f>
        <v>0</v>
      </c>
      <c r="H7">
        <f>IFERROR(VLOOKUP(C7,'COPY DATA XPRO'!$C$7:$AI$58,6,FALSE),0)</f>
        <v>0</v>
      </c>
      <c r="I7">
        <f>IFERROR(VLOOKUP(C7,'COPY DATA XPRO'!$C$7:$AI$58,7,FALSE),0)</f>
        <v>0</v>
      </c>
      <c r="J7">
        <f>IFERROR(VLOOKUP(C7,'COPY DATA XPRO'!$C$7:$AI$58,8,FALSE),0)</f>
        <v>0</v>
      </c>
      <c r="K7">
        <f>IFERROR(VLOOKUP(C7,'COPY DATA XPRO'!$C$7:$AI$58,9,FALSE),0)</f>
        <v>0</v>
      </c>
      <c r="L7">
        <f>IFERROR(VLOOKUP(C7,'COPY DATA XPRO'!$C$7:$AI$58,10,FALSE),0)</f>
        <v>0</v>
      </c>
      <c r="M7">
        <f>IFERROR(VLOOKUP(C7,'COPY DATA XPRO'!$C$7:$AI$58,11,FALSE),0)</f>
        <v>0</v>
      </c>
      <c r="N7">
        <f>IFERROR(VLOOKUP(C7,'COPY DATA XPRO'!$C$7:$AI$58,12,FALSE),0)</f>
        <v>0</v>
      </c>
      <c r="O7">
        <f>IFERROR(VLOOKUP(C7,'COPY DATA XPRO'!$C$7:$AI$58,13,FALSE),0)</f>
        <v>0</v>
      </c>
      <c r="P7">
        <f>IFERROR(VLOOKUP(C7,'COPY DATA XPRO'!$C$7:$AI$58,14,FALSE),0)</f>
        <v>0</v>
      </c>
      <c r="Q7">
        <f>IFERROR(VLOOKUP(C7,'COPY DATA XPRO'!$C$7:$AI$58,15,FALSE),0)</f>
        <v>0</v>
      </c>
      <c r="R7">
        <f>IFERROR(VLOOKUP(C7,'COPY DATA XPRO'!$C$7:$AI$58,16,FALSE),0)</f>
        <v>0</v>
      </c>
      <c r="S7">
        <f>IFERROR(VLOOKUP(C7,'COPY DATA XPRO'!$C$7:$AI$58,17,FALSE),0)</f>
        <v>0</v>
      </c>
      <c r="T7">
        <f>IFERROR(VLOOKUP(C7,'COPY DATA XPRO'!$C$7:$AI$58,18,FALSE),0)</f>
        <v>0</v>
      </c>
      <c r="U7">
        <f>IFERROR(VLOOKUP(C7,'COPY DATA XPRO'!$C$7:$AI$58,19,FALSE),0)</f>
        <v>0</v>
      </c>
      <c r="V7">
        <f>IFERROR(VLOOKUP(C7,'COPY DATA XPRO'!$C$7:$AI$58,20,FALSE),0)</f>
        <v>0</v>
      </c>
      <c r="W7">
        <f>IFERROR(VLOOKUP(C7,'COPY DATA XPRO'!$C$7:$AI$58,21,FALSE),0)</f>
        <v>0</v>
      </c>
      <c r="X7">
        <f>IFERROR(VLOOKUP(C7,'COPY DATA XPRO'!$C$7:$AI$58,22,FALSE),0)</f>
        <v>0</v>
      </c>
      <c r="Y7">
        <f>IFERROR(VLOOKUP(C7,'COPY DATA XPRO'!$C$7:$AI$58,23,FALSE),0)</f>
        <v>0</v>
      </c>
      <c r="Z7">
        <f>IFERROR(VLOOKUP(C7,'COPY DATA XPRO'!$C$7:$AI$58,24,FALSE),0)</f>
        <v>9</v>
      </c>
      <c r="AA7">
        <f>IFERROR(VLOOKUP(C7,'COPY DATA XPRO'!$C$7:$AI$58,25,FALSE),0)</f>
        <v>0</v>
      </c>
      <c r="AB7">
        <f>IFERROR(VLOOKUP(C7,'COPY DATA XPRO'!$C$7:$AI$58,26,FALSE),0)</f>
        <v>0</v>
      </c>
      <c r="AC7">
        <f>IFERROR(VLOOKUP(C7,'COPY DATA XPRO'!$C$7:$AI$58,27,FALSE),0)</f>
        <v>0</v>
      </c>
      <c r="AD7">
        <f>IFERROR(VLOOKUP(C7,'COPY DATA XPRO'!$C$7:$AI$58,28,FALSE),0)</f>
        <v>0</v>
      </c>
      <c r="AE7">
        <f>IFERROR(VLOOKUP(C7,'COPY DATA XPRO'!$C$7:$AI$58,29,FALSE),0)</f>
        <v>0</v>
      </c>
      <c r="AF7">
        <f>IFERROR(VLOOKUP(C7,'COPY DATA XPRO'!$C$7:$AI$58,30,FALSE),0)</f>
        <v>3</v>
      </c>
      <c r="AG7">
        <f>IFERROR(VLOOKUP(C7,'COPY DATA XPRO'!$C$7:$AI$58,31,FALSE),0)</f>
        <v>75</v>
      </c>
      <c r="AH7">
        <f>IFERROR(VLOOKUP(C7,'COPY DATA XPRO'!$C$7:$AI$58,32,FALSE),0)</f>
        <v>100</v>
      </c>
      <c r="AI7">
        <f>IFERROR(VLOOKUP(C7,'COPY DATA XPRO'!$C$7:$AI$58,33,FALSE),0)</f>
        <v>100</v>
      </c>
    </row>
    <row r="8" spans="2:35">
      <c r="C8" t="s">
        <v>80</v>
      </c>
      <c r="D8">
        <f>IFERROR(VLOOKUP(C8,'COPY DATA XPRO'!$C$7:$AI$58, 2, FALSE), 0)</f>
        <v>0</v>
      </c>
      <c r="E8">
        <f>IFERROR(VLOOKUP(C8,'COPY DATA XPRO'!$C$7:$AI$58,3,FALSE),0)</f>
        <v>1</v>
      </c>
      <c r="F8">
        <f>IFERROR(VLOOKUP(C8,'COPY DATA XPRO'!$C$7:$AI$58,4,FALSE),0)</f>
        <v>0</v>
      </c>
      <c r="G8">
        <f>IFERROR(VLOOKUP(C8,'COPY DATA XPRO'!$C$7:$AI$58,5,FALSE),0)</f>
        <v>0</v>
      </c>
      <c r="H8">
        <f>IFERROR(VLOOKUP(C8,'COPY DATA XPRO'!$C$7:$AI$58,6,FALSE),0)</f>
        <v>0</v>
      </c>
      <c r="I8">
        <f>IFERROR(VLOOKUP(C8,'COPY DATA XPRO'!$C$7:$AI$58,7,FALSE),0)</f>
        <v>0</v>
      </c>
      <c r="J8">
        <f>IFERROR(VLOOKUP(C8,'COPY DATA XPRO'!$C$7:$AI$58,8,FALSE),0)</f>
        <v>0</v>
      </c>
      <c r="K8">
        <f>IFERROR(VLOOKUP(C8,'COPY DATA XPRO'!$C$7:$AI$58,9,FALSE),0)</f>
        <v>0</v>
      </c>
      <c r="L8">
        <f>IFERROR(VLOOKUP(C8,'COPY DATA XPRO'!$C$7:$AI$58,10,FALSE),0)</f>
        <v>0</v>
      </c>
      <c r="M8">
        <f>IFERROR(VLOOKUP(C8,'COPY DATA XPRO'!$C$7:$AI$58,11,FALSE),0)</f>
        <v>0</v>
      </c>
      <c r="N8">
        <f>IFERROR(VLOOKUP(C8,'COPY DATA XPRO'!$C$7:$AI$58,12,FALSE),0)</f>
        <v>0</v>
      </c>
      <c r="O8">
        <f>IFERROR(VLOOKUP(C8,'COPY DATA XPRO'!$C$7:$AI$58,13,FALSE),0)</f>
        <v>0</v>
      </c>
      <c r="P8">
        <f>IFERROR(VLOOKUP(C8,'COPY DATA XPRO'!$C$7:$AI$58,14,FALSE),0)</f>
        <v>0</v>
      </c>
      <c r="Q8">
        <f>IFERROR(VLOOKUP(C8,'COPY DATA XPRO'!$C$7:$AI$58,15,FALSE),0)</f>
        <v>0</v>
      </c>
      <c r="R8">
        <f>IFERROR(VLOOKUP(C8,'COPY DATA XPRO'!$C$7:$AI$58,16,FALSE),0)</f>
        <v>0</v>
      </c>
      <c r="S8">
        <f>IFERROR(VLOOKUP(C8,'COPY DATA XPRO'!$C$7:$AI$58,17,FALSE),0)</f>
        <v>0</v>
      </c>
      <c r="T8">
        <f>IFERROR(VLOOKUP(C8,'COPY DATA XPRO'!$C$7:$AI$58,18,FALSE),0)</f>
        <v>0</v>
      </c>
      <c r="U8">
        <f>IFERROR(VLOOKUP(C8,'COPY DATA XPRO'!$C$7:$AI$58,19,FALSE),0)</f>
        <v>0</v>
      </c>
      <c r="V8">
        <f>IFERROR(VLOOKUP(C8,'COPY DATA XPRO'!$C$7:$AI$58,20,FALSE),0)</f>
        <v>0</v>
      </c>
      <c r="W8">
        <f>IFERROR(VLOOKUP(C8,'COPY DATA XPRO'!$C$7:$AI$58,21,FALSE),0)</f>
        <v>0</v>
      </c>
      <c r="X8">
        <f>IFERROR(VLOOKUP(C8,'COPY DATA XPRO'!$C$7:$AI$58,22,FALSE),0)</f>
        <v>0</v>
      </c>
      <c r="Y8">
        <f>IFERROR(VLOOKUP(C8,'COPY DATA XPRO'!$C$7:$AI$58,23,FALSE),0)</f>
        <v>0</v>
      </c>
      <c r="Z8">
        <f>IFERROR(VLOOKUP(C8,'COPY DATA XPRO'!$C$7:$AI$58,24,FALSE),0)</f>
        <v>1</v>
      </c>
      <c r="AA8">
        <f>IFERROR(VLOOKUP(C8,'COPY DATA XPRO'!$C$7:$AI$58,25,FALSE),0)</f>
        <v>0</v>
      </c>
      <c r="AB8">
        <f>IFERROR(VLOOKUP(C8,'COPY DATA XPRO'!$C$7:$AI$58,26,FALSE),0)</f>
        <v>0</v>
      </c>
      <c r="AC8">
        <f>IFERROR(VLOOKUP(C8,'COPY DATA XPRO'!$C$7:$AI$58,27,FALSE),0)</f>
        <v>0</v>
      </c>
      <c r="AD8">
        <f>IFERROR(VLOOKUP(C8,'COPY DATA XPRO'!$C$7:$AI$58,28,FALSE),0)</f>
        <v>0</v>
      </c>
      <c r="AE8">
        <f>IFERROR(VLOOKUP(C8,'COPY DATA XPRO'!$C$7:$AI$58,29,FALSE),0)</f>
        <v>0</v>
      </c>
      <c r="AF8">
        <f>IFERROR(VLOOKUP(C8,'COPY DATA XPRO'!$C$7:$AI$58,30,FALSE),0)</f>
        <v>0</v>
      </c>
      <c r="AG8">
        <f>IFERROR(VLOOKUP(C8,'COPY DATA XPRO'!$C$7:$AI$58,31,FALSE),0)</f>
        <v>100</v>
      </c>
      <c r="AH8">
        <f>IFERROR(VLOOKUP(C8,'COPY DATA XPRO'!$C$7:$AI$58,32,FALSE),0)</f>
        <v>100</v>
      </c>
      <c r="AI8">
        <f>IFERROR(VLOOKUP(C8,'COPY DATA XPRO'!$C$7:$AI$58,33,FALSE),0)</f>
        <v>100</v>
      </c>
    </row>
    <row r="9" spans="2:35">
      <c r="C9" t="s">
        <v>81</v>
      </c>
      <c r="D9">
        <f>IFERROR(VLOOKUP(C9,'COPY DATA XPRO'!$C$7:$AI$58,2,FALSE),0)</f>
        <v>0</v>
      </c>
      <c r="E9">
        <f>IFERROR(VLOOKUP(C9,'COPY DATA XPRO'!$C$7:$AI$58,3,FALSE),0)</f>
        <v>15</v>
      </c>
      <c r="F9">
        <f>IFERROR(VLOOKUP(C9,'COPY DATA XPRO'!$C$7:$AI$58,4,FALSE),0)</f>
        <v>0</v>
      </c>
      <c r="G9">
        <f>IFERROR(VLOOKUP(C9,'COPY DATA XPRO'!$C$7:$AI$58,5,FALSE),0)</f>
        <v>0</v>
      </c>
      <c r="H9">
        <f>IFERROR(VLOOKUP(C9,'COPY DATA XPRO'!$C$7:$AI$58,6,FALSE),0)</f>
        <v>0</v>
      </c>
      <c r="I9">
        <f>IFERROR(VLOOKUP(C9,'COPY DATA XPRO'!$C$7:$AI$58,7,FALSE),0)</f>
        <v>3</v>
      </c>
      <c r="J9">
        <f>IFERROR(VLOOKUP(C9,'COPY DATA XPRO'!$C$7:$AI$58,8,FALSE),0)</f>
        <v>1</v>
      </c>
      <c r="K9">
        <f>IFERROR(VLOOKUP(C9,'COPY DATA XPRO'!$C$7:$AI$58,9,FALSE),0)</f>
        <v>0</v>
      </c>
      <c r="L9">
        <f>IFERROR(VLOOKUP(C9,'COPY DATA XPRO'!$C$7:$AI$58,10,FALSE),0)</f>
        <v>0</v>
      </c>
      <c r="M9">
        <f>IFERROR(VLOOKUP(C9,'COPY DATA XPRO'!$C$7:$AI$58,11,FALSE),0)</f>
        <v>0</v>
      </c>
      <c r="N9">
        <f>IFERROR(VLOOKUP(C9,'COPY DATA XPRO'!$C$7:$AI$58,12,FALSE),0)</f>
        <v>0</v>
      </c>
      <c r="O9">
        <f>IFERROR(VLOOKUP(C9,'COPY DATA XPRO'!$C$7:$AI$58,13,FALSE),0)</f>
        <v>3</v>
      </c>
      <c r="P9">
        <f>IFERROR(VLOOKUP(C9,'COPY DATA XPRO'!$C$7:$AI$58,14,FALSE),0)</f>
        <v>3</v>
      </c>
      <c r="Q9">
        <f>IFERROR(VLOOKUP(C9,'COPY DATA XPRO'!$C$7:$AI$58,15,FALSE),0)</f>
        <v>1</v>
      </c>
      <c r="R9">
        <f>IFERROR(VLOOKUP(C9,'COPY DATA XPRO'!$C$7:$AI$58,16,FALSE),0)</f>
        <v>0</v>
      </c>
      <c r="S9">
        <f>IFERROR(VLOOKUP(C9,'COPY DATA XPRO'!$C$7:$AI$58,17,FALSE),0)</f>
        <v>0</v>
      </c>
      <c r="T9">
        <f>IFERROR(VLOOKUP(C9,'COPY DATA XPRO'!$C$7:$AI$58,18,FALSE),0)</f>
        <v>0</v>
      </c>
      <c r="U9">
        <f>IFERROR(VLOOKUP(C9,'COPY DATA XPRO'!$C$7:$AI$58,19,FALSE),0)</f>
        <v>0</v>
      </c>
      <c r="V9">
        <f>IFERROR(VLOOKUP(C9,'COPY DATA XPRO'!$C$7:$AI$58,20,FALSE),0)</f>
        <v>0</v>
      </c>
      <c r="W9">
        <f>IFERROR(VLOOKUP(C9,'COPY DATA XPRO'!$C$7:$AI$58,21,FALSE),0)</f>
        <v>0</v>
      </c>
      <c r="X9">
        <f>IFERROR(VLOOKUP(C9,'COPY DATA XPRO'!$C$7:$AI$58,22,FALSE),0)</f>
        <v>1</v>
      </c>
      <c r="Y9">
        <f>IFERROR(VLOOKUP(C9,'COPY DATA XPRO'!$C$7:$AI$58,23,FALSE),0)</f>
        <v>0</v>
      </c>
      <c r="Z9">
        <f>IFERROR(VLOOKUP(C9,'COPY DATA XPRO'!$C$7:$AI$58,24,FALSE),0)</f>
        <v>5</v>
      </c>
      <c r="AA9">
        <f>IFERROR(VLOOKUP(C9,'COPY DATA XPRO'!$C$7:$AI$58,25,FALSE),0)</f>
        <v>0</v>
      </c>
      <c r="AB9">
        <f>IFERROR(VLOOKUP(C9,'COPY DATA XPRO'!$C$7:$AI$58,26,FALSE),0)</f>
        <v>0</v>
      </c>
      <c r="AC9">
        <f>IFERROR(VLOOKUP(C9,'COPY DATA XPRO'!$C$7:$AI$58,27,FALSE),0)</f>
        <v>0</v>
      </c>
      <c r="AD9">
        <f>IFERROR(VLOOKUP(C9,'COPY DATA XPRO'!$C$7:$AI$58,28,FALSE),0)</f>
        <v>0</v>
      </c>
      <c r="AE9">
        <f>IFERROR(VLOOKUP(C9,'COPY DATA XPRO'!$C$7:$AI$58,29,FALSE),0)</f>
        <v>0</v>
      </c>
      <c r="AF9">
        <f>IFERROR(VLOOKUP(C9,'COPY DATA XPRO'!$C$7:$AI$58,30,FALSE),0)</f>
        <v>2</v>
      </c>
      <c r="AG9">
        <f>IFERROR(VLOOKUP(C9,'COPY DATA XPRO'!$C$7:$AI$58,31,FALSE),0)</f>
        <v>60</v>
      </c>
      <c r="AH9">
        <f>IFERROR(VLOOKUP(C9,'COPY DATA XPRO'!$C$7:$AI$58,32,FALSE),0)</f>
        <v>50</v>
      </c>
      <c r="AI9">
        <f>IFERROR(VLOOKUP(C9,'COPY DATA XPRO'!$C$7:$AI$58,33,FALSE),0)</f>
        <v>55.56</v>
      </c>
    </row>
    <row r="10" spans="2:35">
      <c r="C10" t="s">
        <v>82</v>
      </c>
      <c r="D10">
        <f>IFERROR(VLOOKUP(C10,'COPY DATA XPRO'!$C$7:$AI$58,2,FALSE),0)</f>
        <v>0</v>
      </c>
      <c r="E10">
        <f>IFERROR(VLOOKUP(C10,'COPY DATA XPRO'!$C$7:$AI$58,3,FALSE),0)</f>
        <v>11</v>
      </c>
      <c r="F10">
        <f>IFERROR(VLOOKUP(C10,'COPY DATA XPRO'!$C$7:$AI$58,4,FALSE),0)</f>
        <v>0</v>
      </c>
      <c r="G10">
        <f>IFERROR(VLOOKUP(C10,'COPY DATA XPRO'!$C$7:$AI$58,5,FALSE),0)</f>
        <v>0</v>
      </c>
      <c r="H10">
        <f>IFERROR(VLOOKUP(C10,'COPY DATA XPRO'!$C$7:$AI$58,6,FALSE),0)</f>
        <v>0</v>
      </c>
      <c r="I10">
        <f>IFERROR(VLOOKUP(C10,'COPY DATA XPRO'!$C$7:$AI$58,7,FALSE),0)</f>
        <v>1</v>
      </c>
      <c r="J10">
        <f>IFERROR(VLOOKUP(C10,'COPY DATA XPRO'!$C$7:$AI$58,8,FALSE),0)</f>
        <v>2</v>
      </c>
      <c r="K10">
        <f>IFERROR(VLOOKUP(C10,'COPY DATA XPRO'!$C$7:$AI$58,9,FALSE),0)</f>
        <v>0</v>
      </c>
      <c r="L10">
        <f>IFERROR(VLOOKUP(C10,'COPY DATA XPRO'!$C$7:$AI$58,10,FALSE),0)</f>
        <v>0</v>
      </c>
      <c r="M10">
        <f>IFERROR(VLOOKUP(C10,'COPY DATA XPRO'!$C$7:$AI$58,11,FALSE),0)</f>
        <v>0</v>
      </c>
      <c r="N10">
        <f>IFERROR(VLOOKUP(C10,'COPY DATA XPRO'!$C$7:$AI$58,12,FALSE),0)</f>
        <v>1</v>
      </c>
      <c r="O10">
        <f>IFERROR(VLOOKUP(C10,'COPY DATA XPRO'!$C$7:$AI$58,13,FALSE),0)</f>
        <v>0</v>
      </c>
      <c r="P10">
        <f>IFERROR(VLOOKUP(C10,'COPY DATA XPRO'!$C$7:$AI$58,14,FALSE),0)</f>
        <v>1</v>
      </c>
      <c r="Q10">
        <f>IFERROR(VLOOKUP(C10,'COPY DATA XPRO'!$C$7:$AI$58,15,FALSE),0)</f>
        <v>0</v>
      </c>
      <c r="R10">
        <f>IFERROR(VLOOKUP(C10,'COPY DATA XPRO'!$C$7:$AI$58,16,FALSE),0)</f>
        <v>0</v>
      </c>
      <c r="S10">
        <f>IFERROR(VLOOKUP(C10,'COPY DATA XPRO'!$C$7:$AI$58,17,FALSE),0)</f>
        <v>0</v>
      </c>
      <c r="T10">
        <f>IFERROR(VLOOKUP(C10,'COPY DATA XPRO'!$C$7:$AI$58,18,FALSE),0)</f>
        <v>0</v>
      </c>
      <c r="U10">
        <f>IFERROR(VLOOKUP(C10,'COPY DATA XPRO'!$C$7:$AI$58,19,FALSE),0)</f>
        <v>0</v>
      </c>
      <c r="V10">
        <f>IFERROR(VLOOKUP(C10,'COPY DATA XPRO'!$C$7:$AI$58,20,FALSE),0)</f>
        <v>0</v>
      </c>
      <c r="W10">
        <f>IFERROR(VLOOKUP(C10,'COPY DATA XPRO'!$C$7:$AI$58,21,FALSE),0)</f>
        <v>0</v>
      </c>
      <c r="X10">
        <f>IFERROR(VLOOKUP(C10,'COPY DATA XPRO'!$C$7:$AI$58,22,FALSE),0)</f>
        <v>0</v>
      </c>
      <c r="Y10">
        <f>IFERROR(VLOOKUP(C10,'COPY DATA XPRO'!$C$7:$AI$58,23,FALSE),0)</f>
        <v>0</v>
      </c>
      <c r="Z10">
        <f>IFERROR(VLOOKUP(C10,'COPY DATA XPRO'!$C$7:$AI$58,24,FALSE),0)</f>
        <v>6</v>
      </c>
      <c r="AA10">
        <f>IFERROR(VLOOKUP(C10,'COPY DATA XPRO'!$C$7:$AI$58,25,FALSE),0)</f>
        <v>0</v>
      </c>
      <c r="AB10">
        <f>IFERROR(VLOOKUP(C10,'COPY DATA XPRO'!$C$7:$AI$58,26,FALSE),0)</f>
        <v>0</v>
      </c>
      <c r="AC10">
        <f>IFERROR(VLOOKUP(C10,'COPY DATA XPRO'!$C$7:$AI$58,27,FALSE),0)</f>
        <v>0</v>
      </c>
      <c r="AD10">
        <f>IFERROR(VLOOKUP(C10,'COPY DATA XPRO'!$C$7:$AI$58,28,FALSE),0)</f>
        <v>0</v>
      </c>
      <c r="AE10">
        <f>IFERROR(VLOOKUP(C10,'COPY DATA XPRO'!$C$7:$AI$58,29,FALSE),0)</f>
        <v>0</v>
      </c>
      <c r="AF10">
        <f>IFERROR(VLOOKUP(C10,'COPY DATA XPRO'!$C$7:$AI$58,30,FALSE),0)</f>
        <v>1</v>
      </c>
      <c r="AG10">
        <f>IFERROR(VLOOKUP(C10,'COPY DATA XPRO'!$C$7:$AI$58,31,FALSE),0)</f>
        <v>63.64</v>
      </c>
      <c r="AH10">
        <f>IFERROR(VLOOKUP(C10,'COPY DATA XPRO'!$C$7:$AI$58,32,FALSE),0)</f>
        <v>66.67</v>
      </c>
      <c r="AI10">
        <f>IFERROR(VLOOKUP(C10,'COPY DATA XPRO'!$C$7:$AI$58,33,FALSE),0)</f>
        <v>85.71</v>
      </c>
    </row>
    <row r="11" spans="2:35">
      <c r="C11" t="s">
        <v>83</v>
      </c>
      <c r="D11">
        <f>IFERROR(VLOOKUP(C11,'COPY DATA XPRO'!$C$7:$AI$58,2,FALSE),0)</f>
        <v>0</v>
      </c>
      <c r="E11">
        <f>IFERROR(VLOOKUP(C11,'COPY DATA XPRO'!$C$7:$AI$58,3,FALSE),0)</f>
        <v>14</v>
      </c>
      <c r="F11">
        <f>IFERROR(VLOOKUP(C11,'COPY DATA XPRO'!$C$7:$AI$58,4,FALSE),0)</f>
        <v>0</v>
      </c>
      <c r="G11">
        <f>IFERROR(VLOOKUP(C11,'COPY DATA XPRO'!$C$7:$AI$58,5,FALSE),0)</f>
        <v>0</v>
      </c>
      <c r="H11">
        <f>IFERROR(VLOOKUP(C11,'COPY DATA XPRO'!$C$7:$AI$58,6,FALSE),0)</f>
        <v>0</v>
      </c>
      <c r="I11">
        <f>IFERROR(VLOOKUP(C11,'COPY DATA XPRO'!$C$7:$AI$58,7,FALSE),0)</f>
        <v>1</v>
      </c>
      <c r="J11">
        <f>IFERROR(VLOOKUP(C11,'COPY DATA XPRO'!$C$7:$AI$58,8,FALSE),0)</f>
        <v>1</v>
      </c>
      <c r="K11">
        <f>IFERROR(VLOOKUP(C11,'COPY DATA XPRO'!$C$7:$AI$58,9,FALSE),0)</f>
        <v>0</v>
      </c>
      <c r="L11">
        <f>IFERROR(VLOOKUP(C11,'COPY DATA XPRO'!$C$7:$AI$58,10,FALSE),0)</f>
        <v>0</v>
      </c>
      <c r="M11">
        <f>IFERROR(VLOOKUP(C11,'COPY DATA XPRO'!$C$7:$AI$58,11,FALSE),0)</f>
        <v>0</v>
      </c>
      <c r="N11">
        <f>IFERROR(VLOOKUP(C11,'COPY DATA XPRO'!$C$7:$AI$58,12,FALSE),0)</f>
        <v>0</v>
      </c>
      <c r="O11">
        <f>IFERROR(VLOOKUP(C11,'COPY DATA XPRO'!$C$7:$AI$58,13,FALSE),0)</f>
        <v>0</v>
      </c>
      <c r="P11">
        <f>IFERROR(VLOOKUP(C11,'COPY DATA XPRO'!$C$7:$AI$58,14,FALSE),0)</f>
        <v>0</v>
      </c>
      <c r="Q11">
        <f>IFERROR(VLOOKUP(C11,'COPY DATA XPRO'!$C$7:$AI$58,15,FALSE),0)</f>
        <v>0</v>
      </c>
      <c r="R11">
        <f>IFERROR(VLOOKUP(C11,'COPY DATA XPRO'!$C$7:$AI$58,16,FALSE),0)</f>
        <v>0</v>
      </c>
      <c r="S11">
        <f>IFERROR(VLOOKUP(C11,'COPY DATA XPRO'!$C$7:$AI$58,17,FALSE),0)</f>
        <v>0</v>
      </c>
      <c r="T11">
        <f>IFERROR(VLOOKUP(C11,'COPY DATA XPRO'!$C$7:$AI$58,18,FALSE),0)</f>
        <v>0</v>
      </c>
      <c r="U11">
        <f>IFERROR(VLOOKUP(C11,'COPY DATA XPRO'!$C$7:$AI$58,19,FALSE),0)</f>
        <v>0</v>
      </c>
      <c r="V11">
        <f>IFERROR(VLOOKUP(C11,'COPY DATA XPRO'!$C$7:$AI$58,20,FALSE),0)</f>
        <v>0</v>
      </c>
      <c r="W11">
        <f>IFERROR(VLOOKUP(C11,'COPY DATA XPRO'!$C$7:$AI$58,21,FALSE),0)</f>
        <v>0</v>
      </c>
      <c r="X11">
        <f>IFERROR(VLOOKUP(C11,'COPY DATA XPRO'!$C$7:$AI$58,22,FALSE),0)</f>
        <v>0</v>
      </c>
      <c r="Y11">
        <f>IFERROR(VLOOKUP(C11,'COPY DATA XPRO'!$C$7:$AI$58,23,FALSE),0)</f>
        <v>1</v>
      </c>
      <c r="Z11">
        <f>IFERROR(VLOOKUP(C11,'COPY DATA XPRO'!$C$7:$AI$58,24,FALSE),0)</f>
        <v>10</v>
      </c>
      <c r="AA11">
        <f>IFERROR(VLOOKUP(C11,'COPY DATA XPRO'!$C$7:$AI$58,25,FALSE),0)</f>
        <v>0</v>
      </c>
      <c r="AB11">
        <f>IFERROR(VLOOKUP(C11,'COPY DATA XPRO'!$C$7:$AI$58,26,FALSE),0)</f>
        <v>0</v>
      </c>
      <c r="AC11">
        <f>IFERROR(VLOOKUP(C11,'COPY DATA XPRO'!$C$7:$AI$58,27,FALSE),0)</f>
        <v>0</v>
      </c>
      <c r="AD11">
        <f>IFERROR(VLOOKUP(C11,'COPY DATA XPRO'!$C$7:$AI$58,28,FALSE),0)</f>
        <v>0</v>
      </c>
      <c r="AE11">
        <f>IFERROR(VLOOKUP(C11,'COPY DATA XPRO'!$C$7:$AI$58,29,FALSE),0)</f>
        <v>0</v>
      </c>
      <c r="AF11">
        <f>IFERROR(VLOOKUP(C11,'COPY DATA XPRO'!$C$7:$AI$58,30,FALSE),0)</f>
        <v>1</v>
      </c>
      <c r="AG11">
        <f>IFERROR(VLOOKUP(C11,'COPY DATA XPRO'!$C$7:$AI$58,31,FALSE),0)</f>
        <v>78.569999999999993</v>
      </c>
      <c r="AH11">
        <f>IFERROR(VLOOKUP(C11,'COPY DATA XPRO'!$C$7:$AI$58,32,FALSE),0)</f>
        <v>83.33</v>
      </c>
      <c r="AI11">
        <f>IFERROR(VLOOKUP(C11,'COPY DATA XPRO'!$C$7:$AI$58,33,FALSE),0)</f>
        <v>90.91</v>
      </c>
    </row>
    <row r="12" spans="2:35">
      <c r="C12" t="s">
        <v>84</v>
      </c>
      <c r="D12">
        <f>IFERROR(VLOOKUP(C12,'COPY DATA XPRO'!$C$7:$AI$58,2,FALSE),0)</f>
        <v>0</v>
      </c>
      <c r="E12">
        <f>IFERROR(VLOOKUP(C12,'COPY DATA XPRO'!$C$7:$AI$58,3,FALSE),0)</f>
        <v>7</v>
      </c>
      <c r="F12">
        <f>IFERROR(VLOOKUP(C12,'COPY DATA XPRO'!$C$7:$AI$58,4,FALSE),0)</f>
        <v>0</v>
      </c>
      <c r="G12">
        <f>IFERROR(VLOOKUP(C12,'COPY DATA XPRO'!$C$7:$AI$58,5,FALSE),0)</f>
        <v>0</v>
      </c>
      <c r="H12">
        <f>IFERROR(VLOOKUP(C12,'COPY DATA XPRO'!$C$7:$AI$58,6,FALSE),0)</f>
        <v>0</v>
      </c>
      <c r="I12">
        <f>IFERROR(VLOOKUP(C12,'COPY DATA XPRO'!$C$7:$AI$58,7,FALSE),0)</f>
        <v>0</v>
      </c>
      <c r="J12">
        <f>IFERROR(VLOOKUP(C12,'COPY DATA XPRO'!$C$7:$AI$58,8,FALSE),0)</f>
        <v>0</v>
      </c>
      <c r="K12">
        <f>IFERROR(VLOOKUP(C12,'COPY DATA XPRO'!$C$7:$AI$58,9,FALSE),0)</f>
        <v>0</v>
      </c>
      <c r="L12">
        <f>IFERROR(VLOOKUP(C12,'COPY DATA XPRO'!$C$7:$AI$58,10,FALSE),0)</f>
        <v>0</v>
      </c>
      <c r="M12">
        <f>IFERROR(VLOOKUP(C12,'COPY DATA XPRO'!$C$7:$AI$58,11,FALSE),0)</f>
        <v>0</v>
      </c>
      <c r="N12">
        <f>IFERROR(VLOOKUP(C12,'COPY DATA XPRO'!$C$7:$AI$58,12,FALSE),0)</f>
        <v>0</v>
      </c>
      <c r="O12">
        <f>IFERROR(VLOOKUP(C12,'COPY DATA XPRO'!$C$7:$AI$58,13,FALSE),0)</f>
        <v>1</v>
      </c>
      <c r="P12">
        <f>IFERROR(VLOOKUP(C12,'COPY DATA XPRO'!$C$7:$AI$58,14,FALSE),0)</f>
        <v>1</v>
      </c>
      <c r="Q12">
        <f>IFERROR(VLOOKUP(C12,'COPY DATA XPRO'!$C$7:$AI$58,15,FALSE),0)</f>
        <v>0</v>
      </c>
      <c r="R12">
        <f>IFERROR(VLOOKUP(C12,'COPY DATA XPRO'!$C$7:$AI$58,16,FALSE),0)</f>
        <v>0</v>
      </c>
      <c r="S12">
        <f>IFERROR(VLOOKUP(C12,'COPY DATA XPRO'!$C$7:$AI$58,17,FALSE),0)</f>
        <v>0</v>
      </c>
      <c r="T12">
        <f>IFERROR(VLOOKUP(C12,'COPY DATA XPRO'!$C$7:$AI$58,18,FALSE),0)</f>
        <v>0</v>
      </c>
      <c r="U12">
        <f>IFERROR(VLOOKUP(C12,'COPY DATA XPRO'!$C$7:$AI$58,19,FALSE),0)</f>
        <v>0</v>
      </c>
      <c r="V12">
        <f>IFERROR(VLOOKUP(C12,'COPY DATA XPRO'!$C$7:$AI$58,20,FALSE),0)</f>
        <v>0</v>
      </c>
      <c r="W12">
        <f>IFERROR(VLOOKUP(C12,'COPY DATA XPRO'!$C$7:$AI$58,21,FALSE),0)</f>
        <v>0</v>
      </c>
      <c r="X12">
        <f>IFERROR(VLOOKUP(C12,'COPY DATA XPRO'!$C$7:$AI$58,22,FALSE),0)</f>
        <v>0</v>
      </c>
      <c r="Y12">
        <f>IFERROR(VLOOKUP(C12,'COPY DATA XPRO'!$C$7:$AI$58,23,FALSE),0)</f>
        <v>0</v>
      </c>
      <c r="Z12">
        <f>IFERROR(VLOOKUP(C12,'COPY DATA XPRO'!$C$7:$AI$58,24,FALSE),0)</f>
        <v>5</v>
      </c>
      <c r="AA12">
        <f>IFERROR(VLOOKUP(C12,'COPY DATA XPRO'!$C$7:$AI$58,25,FALSE),0)</f>
        <v>0</v>
      </c>
      <c r="AB12">
        <f>IFERROR(VLOOKUP(C12,'COPY DATA XPRO'!$C$7:$AI$58,26,FALSE),0)</f>
        <v>0</v>
      </c>
      <c r="AC12">
        <f>IFERROR(VLOOKUP(C12,'COPY DATA XPRO'!$C$7:$AI$58,27,FALSE),0)</f>
        <v>0</v>
      </c>
      <c r="AD12">
        <f>IFERROR(VLOOKUP(C12,'COPY DATA XPRO'!$C$7:$AI$58,28,FALSE),0)</f>
        <v>0</v>
      </c>
      <c r="AE12">
        <f>IFERROR(VLOOKUP(C12,'COPY DATA XPRO'!$C$7:$AI$58,29,FALSE),0)</f>
        <v>0</v>
      </c>
      <c r="AF12">
        <f>IFERROR(VLOOKUP(C12,'COPY DATA XPRO'!$C$7:$AI$58,30,FALSE),0)</f>
        <v>1</v>
      </c>
      <c r="AG12">
        <f>IFERROR(VLOOKUP(C12,'COPY DATA XPRO'!$C$7:$AI$58,31,FALSE),0)</f>
        <v>85.71</v>
      </c>
      <c r="AH12">
        <f>IFERROR(VLOOKUP(C12,'COPY DATA XPRO'!$C$7:$AI$58,32,FALSE),0)</f>
        <v>83.33</v>
      </c>
      <c r="AI12">
        <f>IFERROR(VLOOKUP(C12,'COPY DATA XPRO'!$C$7:$AI$58,33,FALSE),0)</f>
        <v>83.33</v>
      </c>
    </row>
    <row r="13" spans="2:35">
      <c r="C13" t="s">
        <v>85</v>
      </c>
      <c r="D13">
        <f>IFERROR(VLOOKUP(C13,'COPY DATA XPRO'!$C$7:$AI$58,2,FALSE),0)</f>
        <v>0</v>
      </c>
      <c r="E13">
        <f>IFERROR(VLOOKUP(C13,'COPY DATA XPRO'!$C$7:$AI$58,3,FALSE),0)</f>
        <v>48</v>
      </c>
      <c r="F13">
        <f>IFERROR(VLOOKUP(C13,'COPY DATA XPRO'!$C$7:$AI$58,4,FALSE),0)</f>
        <v>1</v>
      </c>
      <c r="G13">
        <f>IFERROR(VLOOKUP(C13,'COPY DATA XPRO'!$C$7:$AI$58,5,FALSE),0)</f>
        <v>0</v>
      </c>
      <c r="H13">
        <f>IFERROR(VLOOKUP(C13,'COPY DATA XPRO'!$C$7:$AI$58,6,FALSE),0)</f>
        <v>0</v>
      </c>
      <c r="I13">
        <f>IFERROR(VLOOKUP(C13,'COPY DATA XPRO'!$C$7:$AI$58,7,FALSE),0)</f>
        <v>2</v>
      </c>
      <c r="J13">
        <f>IFERROR(VLOOKUP(C13,'COPY DATA XPRO'!$C$7:$AI$58,8,FALSE),0)</f>
        <v>1</v>
      </c>
      <c r="K13">
        <f>IFERROR(VLOOKUP(C13,'COPY DATA XPRO'!$C$7:$AI$58,9,FALSE),0)</f>
        <v>10</v>
      </c>
      <c r="L13">
        <f>IFERROR(VLOOKUP(C13,'COPY DATA XPRO'!$C$7:$AI$58,10,FALSE),0)</f>
        <v>0</v>
      </c>
      <c r="M13">
        <f>IFERROR(VLOOKUP(C13,'COPY DATA XPRO'!$C$7:$AI$58,11,FALSE),0)</f>
        <v>0</v>
      </c>
      <c r="N13">
        <f>IFERROR(VLOOKUP(C13,'COPY DATA XPRO'!$C$7:$AI$58,12,FALSE),0)</f>
        <v>2</v>
      </c>
      <c r="O13">
        <f>IFERROR(VLOOKUP(C13,'COPY DATA XPRO'!$C$7:$AI$58,13,FALSE),0)</f>
        <v>1</v>
      </c>
      <c r="P13">
        <f>IFERROR(VLOOKUP(C13,'COPY DATA XPRO'!$C$7:$AI$58,14,FALSE),0)</f>
        <v>3</v>
      </c>
      <c r="Q13">
        <f>IFERROR(VLOOKUP(C13,'COPY DATA XPRO'!$C$7:$AI$58,15,FALSE),0)</f>
        <v>0</v>
      </c>
      <c r="R13">
        <f>IFERROR(VLOOKUP(C13,'COPY DATA XPRO'!$C$7:$AI$58,16,FALSE),0)</f>
        <v>2</v>
      </c>
      <c r="S13">
        <f>IFERROR(VLOOKUP(C13,'COPY DATA XPRO'!$C$7:$AI$58,17,FALSE),0)</f>
        <v>0</v>
      </c>
      <c r="T13">
        <f>IFERROR(VLOOKUP(C13,'COPY DATA XPRO'!$C$7:$AI$58,18,FALSE),0)</f>
        <v>0</v>
      </c>
      <c r="U13">
        <f>IFERROR(VLOOKUP(C13,'COPY DATA XPRO'!$C$7:$AI$58,19,FALSE),0)</f>
        <v>0</v>
      </c>
      <c r="V13">
        <f>IFERROR(VLOOKUP(C13,'COPY DATA XPRO'!$C$7:$AI$58,20,FALSE),0)</f>
        <v>0</v>
      </c>
      <c r="W13">
        <f>IFERROR(VLOOKUP(C13,'COPY DATA XPRO'!$C$7:$AI$58,21,FALSE),0)</f>
        <v>0</v>
      </c>
      <c r="X13">
        <f>IFERROR(VLOOKUP(C13,'COPY DATA XPRO'!$C$7:$AI$58,22,FALSE),0)</f>
        <v>2</v>
      </c>
      <c r="Y13">
        <f>IFERROR(VLOOKUP(C13,'COPY DATA XPRO'!$C$7:$AI$58,23,FALSE),0)</f>
        <v>0</v>
      </c>
      <c r="Z13">
        <f>IFERROR(VLOOKUP(C13,'COPY DATA XPRO'!$C$7:$AI$58,24,FALSE),0)</f>
        <v>15</v>
      </c>
      <c r="AA13">
        <f>IFERROR(VLOOKUP(C13,'COPY DATA XPRO'!$C$7:$AI$58,25,FALSE),0)</f>
        <v>0</v>
      </c>
      <c r="AB13">
        <f>IFERROR(VLOOKUP(C13,'COPY DATA XPRO'!$C$7:$AI$58,26,FALSE),0)</f>
        <v>11</v>
      </c>
      <c r="AC13">
        <f>IFERROR(VLOOKUP(C13,'COPY DATA XPRO'!$C$7:$AI$58,27,FALSE),0)</f>
        <v>0</v>
      </c>
      <c r="AD13">
        <f>IFERROR(VLOOKUP(C13,'COPY DATA XPRO'!$C$7:$AI$58,28,FALSE),0)</f>
        <v>0</v>
      </c>
      <c r="AE13">
        <f>IFERROR(VLOOKUP(C13,'COPY DATA XPRO'!$C$7:$AI$58,29,FALSE),0)</f>
        <v>11</v>
      </c>
      <c r="AF13">
        <f>IFERROR(VLOOKUP(C13,'COPY DATA XPRO'!$C$7:$AI$58,30,FALSE),0)</f>
        <v>3</v>
      </c>
      <c r="AG13">
        <f>IFERROR(VLOOKUP(C13,'COPY DATA XPRO'!$C$7:$AI$58,31,FALSE),0)</f>
        <v>64.58</v>
      </c>
      <c r="AH13">
        <f>IFERROR(VLOOKUP(C13,'COPY DATA XPRO'!$C$7:$AI$58,32,FALSE),0)</f>
        <v>45.45</v>
      </c>
      <c r="AI13">
        <f>IFERROR(VLOOKUP(C13,'COPY DATA XPRO'!$C$7:$AI$58,33,FALSE),0)</f>
        <v>75</v>
      </c>
    </row>
    <row r="14" spans="2:35">
      <c r="C14" t="s">
        <v>86</v>
      </c>
      <c r="D14">
        <f>IFERROR(VLOOKUP(C14,'COPY DATA XPRO'!$C$7:$AI$58,2,FALSE),0)</f>
        <v>0</v>
      </c>
      <c r="E14">
        <f>IFERROR(VLOOKUP(C14,'COPY DATA XPRO'!$C$7:$AI$58,3,FALSE),0)</f>
        <v>18</v>
      </c>
      <c r="F14">
        <f>IFERROR(VLOOKUP(C14,'COPY DATA XPRO'!$C$7:$AI$58,4,FALSE),0)</f>
        <v>0</v>
      </c>
      <c r="G14">
        <f>IFERROR(VLOOKUP(C14,'COPY DATA XPRO'!$C$7:$AI$58,5,FALSE),0)</f>
        <v>0</v>
      </c>
      <c r="H14">
        <f>IFERROR(VLOOKUP(C14,'COPY DATA XPRO'!$C$7:$AI$58,6,FALSE),0)</f>
        <v>0</v>
      </c>
      <c r="I14">
        <f>IFERROR(VLOOKUP(C14,'COPY DATA XPRO'!$C$7:$AI$58,7,FALSE),0)</f>
        <v>0</v>
      </c>
      <c r="J14">
        <f>IFERROR(VLOOKUP(C14,'COPY DATA XPRO'!$C$7:$AI$58,8,FALSE),0)</f>
        <v>0</v>
      </c>
      <c r="K14">
        <f>IFERROR(VLOOKUP(C14,'COPY DATA XPRO'!$C$7:$AI$58,9,FALSE),0)</f>
        <v>0</v>
      </c>
      <c r="L14">
        <f>IFERROR(VLOOKUP(C14,'COPY DATA XPRO'!$C$7:$AI$58,10,FALSE),0)</f>
        <v>0</v>
      </c>
      <c r="M14">
        <f>IFERROR(VLOOKUP(C14,'COPY DATA XPRO'!$C$7:$AI$58,11,FALSE),0)</f>
        <v>0</v>
      </c>
      <c r="N14">
        <f>IFERROR(VLOOKUP(C14,'COPY DATA XPRO'!$C$7:$AI$58,12,FALSE),0)</f>
        <v>2</v>
      </c>
      <c r="O14">
        <f>IFERROR(VLOOKUP(C14,'COPY DATA XPRO'!$C$7:$AI$58,13,FALSE),0)</f>
        <v>2</v>
      </c>
      <c r="P14">
        <f>IFERROR(VLOOKUP(C14,'COPY DATA XPRO'!$C$7:$AI$58,14,FALSE),0)</f>
        <v>4</v>
      </c>
      <c r="Q14">
        <f>IFERROR(VLOOKUP(C14,'COPY DATA XPRO'!$C$7:$AI$58,15,FALSE),0)</f>
        <v>0</v>
      </c>
      <c r="R14">
        <f>IFERROR(VLOOKUP(C14,'COPY DATA XPRO'!$C$7:$AI$58,16,FALSE),0)</f>
        <v>1</v>
      </c>
      <c r="S14">
        <f>IFERROR(VLOOKUP(C14,'COPY DATA XPRO'!$C$7:$AI$58,17,FALSE),0)</f>
        <v>0</v>
      </c>
      <c r="T14">
        <f>IFERROR(VLOOKUP(C14,'COPY DATA XPRO'!$C$7:$AI$58,18,FALSE),0)</f>
        <v>0</v>
      </c>
      <c r="U14">
        <f>IFERROR(VLOOKUP(C14,'COPY DATA XPRO'!$C$7:$AI$58,19,FALSE),0)</f>
        <v>0</v>
      </c>
      <c r="V14">
        <f>IFERROR(VLOOKUP(C14,'COPY DATA XPRO'!$C$7:$AI$58,20,FALSE),0)</f>
        <v>0</v>
      </c>
      <c r="W14">
        <f>IFERROR(VLOOKUP(C14,'COPY DATA XPRO'!$C$7:$AI$58,21,FALSE),0)</f>
        <v>0</v>
      </c>
      <c r="X14">
        <f>IFERROR(VLOOKUP(C14,'COPY DATA XPRO'!$C$7:$AI$58,22,FALSE),0)</f>
        <v>1</v>
      </c>
      <c r="Y14">
        <f>IFERROR(VLOOKUP(C14,'COPY DATA XPRO'!$C$7:$AI$58,23,FALSE),0)</f>
        <v>0</v>
      </c>
      <c r="Z14">
        <f>IFERROR(VLOOKUP(C14,'COPY DATA XPRO'!$C$7:$AI$58,24,FALSE),0)</f>
        <v>9</v>
      </c>
      <c r="AA14">
        <f>IFERROR(VLOOKUP(C14,'COPY DATA XPRO'!$C$7:$AI$58,25,FALSE),0)</f>
        <v>1</v>
      </c>
      <c r="AB14">
        <f>IFERROR(VLOOKUP(C14,'COPY DATA XPRO'!$C$7:$AI$58,26,FALSE),0)</f>
        <v>0</v>
      </c>
      <c r="AC14">
        <f>IFERROR(VLOOKUP(C14,'COPY DATA XPRO'!$C$7:$AI$58,27,FALSE),0)</f>
        <v>0</v>
      </c>
      <c r="AD14">
        <f>IFERROR(VLOOKUP(C14,'COPY DATA XPRO'!$C$7:$AI$58,28,FALSE),0)</f>
        <v>0</v>
      </c>
      <c r="AE14">
        <f>IFERROR(VLOOKUP(C14,'COPY DATA XPRO'!$C$7:$AI$58,29,FALSE),0)</f>
        <v>1</v>
      </c>
      <c r="AF14">
        <f>IFERROR(VLOOKUP(C14,'COPY DATA XPRO'!$C$7:$AI$58,30,FALSE),0)</f>
        <v>3</v>
      </c>
      <c r="AG14">
        <f>IFERROR(VLOOKUP(C14,'COPY DATA XPRO'!$C$7:$AI$58,31,FALSE),0)</f>
        <v>83.33</v>
      </c>
      <c r="AH14">
        <f>IFERROR(VLOOKUP(C14,'COPY DATA XPRO'!$C$7:$AI$58,32,FALSE),0)</f>
        <v>60</v>
      </c>
      <c r="AI14">
        <f>IFERROR(VLOOKUP(C14,'COPY DATA XPRO'!$C$7:$AI$58,33,FALSE),0)</f>
        <v>64.290000000000006</v>
      </c>
    </row>
    <row r="15" spans="2:35">
      <c r="B15" t="s">
        <v>38</v>
      </c>
      <c r="C15" s="100" t="s">
        <v>87</v>
      </c>
      <c r="D15">
        <f>IFERROR(VLOOKUP(C15,'COPY DATA XPRO'!$C$7:$AI$58,2,FALSE),0)</f>
        <v>0</v>
      </c>
      <c r="E15">
        <f>IFERROR(VLOOKUP(C15,'COPY DATA XPRO'!$C$7:$AI$58,3,FALSE),0)</f>
        <v>31</v>
      </c>
      <c r="F15">
        <f>IFERROR(VLOOKUP(C15,'COPY DATA XPRO'!$C$7:$AI$58,4,FALSE),0)</f>
        <v>0</v>
      </c>
      <c r="G15">
        <f>IFERROR(VLOOKUP(C15,'COPY DATA XPRO'!$C$7:$AI$58,5,FALSE),0)</f>
        <v>1</v>
      </c>
      <c r="H15">
        <f>IFERROR(VLOOKUP(C15,'COPY DATA XPRO'!$C$7:$AI$58,6,FALSE),0)</f>
        <v>2</v>
      </c>
      <c r="I15">
        <f>IFERROR(VLOOKUP(C15,'COPY DATA XPRO'!$C$7:$AI$58,7,FALSE),0)</f>
        <v>0</v>
      </c>
      <c r="J15">
        <f>IFERROR(VLOOKUP(C15,'COPY DATA XPRO'!$C$7:$AI$58,8,FALSE),0)</f>
        <v>8</v>
      </c>
      <c r="K15">
        <f>IFERROR(VLOOKUP(C15,'COPY DATA XPRO'!$C$7:$AI$58,9,FALSE),0)</f>
        <v>0</v>
      </c>
      <c r="L15">
        <f>IFERROR(VLOOKUP(C15,'COPY DATA XPRO'!$C$7:$AI$58,10,FALSE),0)</f>
        <v>0</v>
      </c>
      <c r="M15">
        <f>IFERROR(VLOOKUP(C15,'COPY DATA XPRO'!$C$7:$AI$58,11,FALSE),0)</f>
        <v>0</v>
      </c>
      <c r="N15">
        <f>IFERROR(VLOOKUP(C15,'COPY DATA XPRO'!$C$7:$AI$58,12,FALSE),0)</f>
        <v>0</v>
      </c>
      <c r="O15">
        <f>IFERROR(VLOOKUP(C15,'COPY DATA XPRO'!$C$7:$AI$58,13,FALSE),0)</f>
        <v>0</v>
      </c>
      <c r="P15">
        <f>IFERROR(VLOOKUP(C15,'COPY DATA XPRO'!$C$7:$AI$58,14,FALSE),0)</f>
        <v>0</v>
      </c>
      <c r="Q15">
        <f>IFERROR(VLOOKUP(C15,'COPY DATA XPRO'!$C$7:$AI$58,15,FALSE),0)</f>
        <v>0</v>
      </c>
      <c r="R15">
        <f>IFERROR(VLOOKUP(C15,'COPY DATA XPRO'!$C$7:$AI$58,16,FALSE),0)</f>
        <v>0</v>
      </c>
      <c r="S15">
        <f>IFERROR(VLOOKUP(C15,'COPY DATA XPRO'!$C$7:$AI$58,17,FALSE),0)</f>
        <v>0</v>
      </c>
      <c r="T15">
        <f>IFERROR(VLOOKUP(C15,'COPY DATA XPRO'!$C$7:$AI$58,18,FALSE),0)</f>
        <v>0</v>
      </c>
      <c r="U15">
        <f>IFERROR(VLOOKUP(C15,'COPY DATA XPRO'!$C$7:$AI$58,19,FALSE),0)</f>
        <v>0</v>
      </c>
      <c r="V15">
        <f>IFERROR(VLOOKUP(C15,'COPY DATA XPRO'!$C$7:$AI$58,20,FALSE),0)</f>
        <v>0</v>
      </c>
      <c r="W15">
        <f>IFERROR(VLOOKUP(C15,'COPY DATA XPRO'!$C$7:$AI$58,21,FALSE),0)</f>
        <v>0</v>
      </c>
      <c r="X15">
        <f>IFERROR(VLOOKUP(C15,'COPY DATA XPRO'!$C$7:$AI$58,22,FALSE),0)</f>
        <v>0</v>
      </c>
      <c r="Y15">
        <f>IFERROR(VLOOKUP(C15,'COPY DATA XPRO'!$C$7:$AI$58,23,FALSE),0)</f>
        <v>0</v>
      </c>
      <c r="Z15">
        <f>IFERROR(VLOOKUP(C15,'COPY DATA XPRO'!$C$7:$AI$58,24,FALSE),0)</f>
        <v>16</v>
      </c>
      <c r="AA15">
        <f>IFERROR(VLOOKUP(C15,'COPY DATA XPRO'!$C$7:$AI$58,25,FALSE),0)</f>
        <v>0</v>
      </c>
      <c r="AB15">
        <f>IFERROR(VLOOKUP(C15,'COPY DATA XPRO'!$C$7:$AI$58,26,FALSE),0)</f>
        <v>0</v>
      </c>
      <c r="AC15">
        <f>IFERROR(VLOOKUP(C15,'COPY DATA XPRO'!$C$7:$AI$58,27,FALSE),0)</f>
        <v>0</v>
      </c>
      <c r="AD15">
        <f>IFERROR(VLOOKUP(C15,'COPY DATA XPRO'!$C$7:$AI$58,28,FALSE),0)</f>
        <v>3</v>
      </c>
      <c r="AE15">
        <f>IFERROR(VLOOKUP(C15,'COPY DATA XPRO'!$C$7:$AI$58,29,FALSE),0)</f>
        <v>3</v>
      </c>
      <c r="AF15">
        <f>IFERROR(VLOOKUP(C15,'COPY DATA XPRO'!$C$7:$AI$58,30,FALSE),0)</f>
        <v>1</v>
      </c>
      <c r="AG15">
        <f>IFERROR(VLOOKUP(C15,'COPY DATA XPRO'!$C$7:$AI$58,31,FALSE),0)</f>
        <v>61.29</v>
      </c>
      <c r="AH15">
        <f>IFERROR(VLOOKUP(C15,'COPY DATA XPRO'!$C$7:$AI$58,32,FALSE),0)</f>
        <v>53.33</v>
      </c>
      <c r="AI15">
        <f>IFERROR(VLOOKUP(C15,'COPY DATA XPRO'!$C$7:$AI$58,33,FALSE),0)</f>
        <v>100</v>
      </c>
    </row>
    <row r="16" spans="2:35">
      <c r="C16" t="s">
        <v>88</v>
      </c>
      <c r="D16">
        <f>IFERROR(VLOOKUP(C16,'COPY DATA XPRO'!$C$7:$AI$58,2,FALSE),0)</f>
        <v>0</v>
      </c>
      <c r="E16">
        <f>IFERROR(VLOOKUP(C16,'COPY DATA XPRO'!$C$7:$AI$58,3,FALSE),0)</f>
        <v>12</v>
      </c>
      <c r="F16">
        <f>IFERROR(VLOOKUP(C16,'COPY DATA XPRO'!$C$7:$AI$58,4,FALSE),0)</f>
        <v>0</v>
      </c>
      <c r="G16">
        <f>IFERROR(VLOOKUP(C16,'COPY DATA XPRO'!$C$7:$AI$58,5,FALSE),0)</f>
        <v>0</v>
      </c>
      <c r="H16">
        <f>IFERROR(VLOOKUP(C16,'COPY DATA XPRO'!$C$7:$AI$58,6,FALSE),0)</f>
        <v>0</v>
      </c>
      <c r="I16">
        <f>IFERROR(VLOOKUP(C16,'COPY DATA XPRO'!$C$7:$AI$58,7,FALSE),0)</f>
        <v>0</v>
      </c>
      <c r="J16">
        <f>IFERROR(VLOOKUP(C16,'COPY DATA XPRO'!$C$7:$AI$58,8,FALSE),0)</f>
        <v>0</v>
      </c>
      <c r="K16">
        <f>IFERROR(VLOOKUP(C16,'COPY DATA XPRO'!$C$7:$AI$58,9,FALSE),0)</f>
        <v>0</v>
      </c>
      <c r="L16">
        <f>IFERROR(VLOOKUP(C16,'COPY DATA XPRO'!$C$7:$AI$58,10,FALSE),0)</f>
        <v>0</v>
      </c>
      <c r="M16">
        <f>IFERROR(VLOOKUP(C16,'COPY DATA XPRO'!$C$7:$AI$58,11,FALSE),0)</f>
        <v>0</v>
      </c>
      <c r="N16">
        <f>IFERROR(VLOOKUP(C16,'COPY DATA XPRO'!$C$7:$AI$58,12,FALSE),0)</f>
        <v>0</v>
      </c>
      <c r="O16">
        <f>IFERROR(VLOOKUP(C16,'COPY DATA XPRO'!$C$7:$AI$58,13,FALSE),0)</f>
        <v>0</v>
      </c>
      <c r="P16">
        <f>IFERROR(VLOOKUP(C16,'COPY DATA XPRO'!$C$7:$AI$58,14,FALSE),0)</f>
        <v>0</v>
      </c>
      <c r="Q16">
        <f>IFERROR(VLOOKUP(C16,'COPY DATA XPRO'!$C$7:$AI$58,15,FALSE),0)</f>
        <v>0</v>
      </c>
      <c r="R16">
        <f>IFERROR(VLOOKUP(C16,'COPY DATA XPRO'!$C$7:$AI$58,16,FALSE),0)</f>
        <v>0</v>
      </c>
      <c r="S16">
        <f>IFERROR(VLOOKUP(C16,'COPY DATA XPRO'!$C$7:$AI$58,17,FALSE),0)</f>
        <v>0</v>
      </c>
      <c r="T16">
        <f>IFERROR(VLOOKUP(C16,'COPY DATA XPRO'!$C$7:$AI$58,18,FALSE),0)</f>
        <v>0</v>
      </c>
      <c r="U16">
        <f>IFERROR(VLOOKUP(C16,'COPY DATA XPRO'!$C$7:$AI$58,19,FALSE),0)</f>
        <v>0</v>
      </c>
      <c r="V16">
        <f>IFERROR(VLOOKUP(C16,'COPY DATA XPRO'!$C$7:$AI$58,20,FALSE),0)</f>
        <v>0</v>
      </c>
      <c r="W16">
        <f>IFERROR(VLOOKUP(C16,'COPY DATA XPRO'!$C$7:$AI$58,21,FALSE),0)</f>
        <v>0</v>
      </c>
      <c r="X16">
        <f>IFERROR(VLOOKUP(C16,'COPY DATA XPRO'!$C$7:$AI$58,22,FALSE),0)</f>
        <v>0</v>
      </c>
      <c r="Y16">
        <f>IFERROR(VLOOKUP(C16,'COPY DATA XPRO'!$C$7:$AI$58,23,FALSE),0)</f>
        <v>0</v>
      </c>
      <c r="Z16">
        <f>IFERROR(VLOOKUP(C16,'COPY DATA XPRO'!$C$7:$AI$58,24,FALSE),0)</f>
        <v>12</v>
      </c>
      <c r="AA16">
        <f>IFERROR(VLOOKUP(C16,'COPY DATA XPRO'!$C$7:$AI$58,25,FALSE),0)</f>
        <v>0</v>
      </c>
      <c r="AB16">
        <f>IFERROR(VLOOKUP(C16,'COPY DATA XPRO'!$C$7:$AI$58,26,FALSE),0)</f>
        <v>0</v>
      </c>
      <c r="AC16">
        <f>IFERROR(VLOOKUP(C16,'COPY DATA XPRO'!$C$7:$AI$58,27,FALSE),0)</f>
        <v>0</v>
      </c>
      <c r="AD16">
        <f>IFERROR(VLOOKUP(C16,'COPY DATA XPRO'!$C$7:$AI$58,28,FALSE),0)</f>
        <v>0</v>
      </c>
      <c r="AE16">
        <f>IFERROR(VLOOKUP(C16,'COPY DATA XPRO'!$C$7:$AI$58,29,FALSE),0)</f>
        <v>0</v>
      </c>
      <c r="AF16">
        <f>IFERROR(VLOOKUP(C16,'COPY DATA XPRO'!$C$7:$AI$58,30,FALSE),0)</f>
        <v>0</v>
      </c>
      <c r="AG16">
        <f>IFERROR(VLOOKUP(C16,'COPY DATA XPRO'!$C$7:$AI$58,31,FALSE),0)</f>
        <v>100</v>
      </c>
      <c r="AH16">
        <f>IFERROR(VLOOKUP(C16,'COPY DATA XPRO'!$C$7:$AI$58,32,FALSE),0)</f>
        <v>100</v>
      </c>
      <c r="AI16">
        <f>IFERROR(VLOOKUP(C16,'COPY DATA XPRO'!$C$7:$AI$58,33,FALSE),0)</f>
        <v>100</v>
      </c>
    </row>
    <row r="17" spans="2:35">
      <c r="C17" t="s">
        <v>89</v>
      </c>
      <c r="D17">
        <f>IFERROR(VLOOKUP(C17,'COPY DATA XPRO'!$C$7:$AI$58,2,FALSE),0)</f>
        <v>0</v>
      </c>
      <c r="E17">
        <f>IFERROR(VLOOKUP(C17,'COPY DATA XPRO'!$C$7:$AI$58,3,FALSE),0)</f>
        <v>21</v>
      </c>
      <c r="F17">
        <f>IFERROR(VLOOKUP(C17,'COPY DATA XPRO'!$C$7:$AI$58,4,FALSE),0)</f>
        <v>0</v>
      </c>
      <c r="G17">
        <f>IFERROR(VLOOKUP(C17,'COPY DATA XPRO'!$C$7:$AI$58,5,FALSE),0)</f>
        <v>0</v>
      </c>
      <c r="H17">
        <f>IFERROR(VLOOKUP(C17,'COPY DATA XPRO'!$C$7:$AI$58,6,FALSE),0)</f>
        <v>0</v>
      </c>
      <c r="I17">
        <f>IFERROR(VLOOKUP(C17,'COPY DATA XPRO'!$C$7:$AI$58,7,FALSE),0)</f>
        <v>1</v>
      </c>
      <c r="J17">
        <f>IFERROR(VLOOKUP(C17,'COPY DATA XPRO'!$C$7:$AI$58,8,FALSE),0)</f>
        <v>0</v>
      </c>
      <c r="K17">
        <f>IFERROR(VLOOKUP(C17,'COPY DATA XPRO'!$C$7:$AI$58,9,FALSE),0)</f>
        <v>0</v>
      </c>
      <c r="L17">
        <f>IFERROR(VLOOKUP(C17,'COPY DATA XPRO'!$C$7:$AI$58,10,FALSE),0)</f>
        <v>0</v>
      </c>
      <c r="M17">
        <f>IFERROR(VLOOKUP(C17,'COPY DATA XPRO'!$C$7:$AI$58,11,FALSE),0)</f>
        <v>0</v>
      </c>
      <c r="N17">
        <f>IFERROR(VLOOKUP(C17,'COPY DATA XPRO'!$C$7:$AI$58,12,FALSE),0)</f>
        <v>0</v>
      </c>
      <c r="O17">
        <f>IFERROR(VLOOKUP(C17,'COPY DATA XPRO'!$C$7:$AI$58,13,FALSE),0)</f>
        <v>0</v>
      </c>
      <c r="P17">
        <f>IFERROR(VLOOKUP(C17,'COPY DATA XPRO'!$C$7:$AI$58,14,FALSE),0)</f>
        <v>0</v>
      </c>
      <c r="Q17">
        <f>IFERROR(VLOOKUP(C17,'COPY DATA XPRO'!$C$7:$AI$58,15,FALSE),0)</f>
        <v>0</v>
      </c>
      <c r="R17">
        <f>IFERROR(VLOOKUP(C17,'COPY DATA XPRO'!$C$7:$AI$58,16,FALSE),0)</f>
        <v>0</v>
      </c>
      <c r="S17">
        <f>IFERROR(VLOOKUP(C17,'COPY DATA XPRO'!$C$7:$AI$58,17,FALSE),0)</f>
        <v>0</v>
      </c>
      <c r="T17">
        <f>IFERROR(VLOOKUP(C17,'COPY DATA XPRO'!$C$7:$AI$58,18,FALSE),0)</f>
        <v>0</v>
      </c>
      <c r="U17">
        <f>IFERROR(VLOOKUP(C17,'COPY DATA XPRO'!$C$7:$AI$58,19,FALSE),0)</f>
        <v>0</v>
      </c>
      <c r="V17">
        <f>IFERROR(VLOOKUP(C17,'COPY DATA XPRO'!$C$7:$AI$58,20,FALSE),0)</f>
        <v>0</v>
      </c>
      <c r="W17">
        <f>IFERROR(VLOOKUP(C17,'COPY DATA XPRO'!$C$7:$AI$58,21,FALSE),0)</f>
        <v>0</v>
      </c>
      <c r="X17">
        <f>IFERROR(VLOOKUP(C17,'COPY DATA XPRO'!$C$7:$AI$58,22,FALSE),0)</f>
        <v>0</v>
      </c>
      <c r="Y17">
        <f>IFERROR(VLOOKUP(C17,'COPY DATA XPRO'!$C$7:$AI$58,23,FALSE),0)</f>
        <v>1</v>
      </c>
      <c r="Z17">
        <f>IFERROR(VLOOKUP(C17,'COPY DATA XPRO'!$C$7:$AI$58,24,FALSE),0)</f>
        <v>16</v>
      </c>
      <c r="AA17">
        <f>IFERROR(VLOOKUP(C17,'COPY DATA XPRO'!$C$7:$AI$58,25,FALSE),0)</f>
        <v>0</v>
      </c>
      <c r="AB17">
        <f>IFERROR(VLOOKUP(C17,'COPY DATA XPRO'!$C$7:$AI$58,26,FALSE),0)</f>
        <v>0</v>
      </c>
      <c r="AC17">
        <f>IFERROR(VLOOKUP(C17,'COPY DATA XPRO'!$C$7:$AI$58,27,FALSE),0)</f>
        <v>0</v>
      </c>
      <c r="AD17">
        <f>IFERROR(VLOOKUP(C17,'COPY DATA XPRO'!$C$7:$AI$58,28,FALSE),0)</f>
        <v>0</v>
      </c>
      <c r="AE17">
        <f>IFERROR(VLOOKUP(C17,'COPY DATA XPRO'!$C$7:$AI$58,29,FALSE),0)</f>
        <v>0</v>
      </c>
      <c r="AF17">
        <f>IFERROR(VLOOKUP(C17,'COPY DATA XPRO'!$C$7:$AI$58,30,FALSE),0)</f>
        <v>3</v>
      </c>
      <c r="AG17">
        <f>IFERROR(VLOOKUP(C17,'COPY DATA XPRO'!$C$7:$AI$58,31,FALSE),0)</f>
        <v>80.95</v>
      </c>
      <c r="AH17">
        <f>IFERROR(VLOOKUP(C17,'COPY DATA XPRO'!$C$7:$AI$58,32,FALSE),0)</f>
        <v>94.12</v>
      </c>
      <c r="AI17">
        <f>IFERROR(VLOOKUP(C17,'COPY DATA XPRO'!$C$7:$AI$58,33,FALSE),0)</f>
        <v>94.12</v>
      </c>
    </row>
    <row r="18" spans="2:35">
      <c r="C18" t="s">
        <v>90</v>
      </c>
      <c r="D18">
        <f>IFERROR(VLOOKUP(C18,'COPY DATA XPRO'!$C$7:$AI$58,2,FALSE),0)</f>
        <v>0</v>
      </c>
      <c r="E18">
        <f>IFERROR(VLOOKUP(C18,'COPY DATA XPRO'!$C$7:$AI$58,3,FALSE),0)</f>
        <v>33</v>
      </c>
      <c r="F18">
        <f>IFERROR(VLOOKUP(C18,'COPY DATA XPRO'!$C$7:$AI$58,4,FALSE),0)</f>
        <v>0</v>
      </c>
      <c r="G18">
        <f>IFERROR(VLOOKUP(C18,'COPY DATA XPRO'!$C$7:$AI$58,5,FALSE),0)</f>
        <v>0</v>
      </c>
      <c r="H18">
        <f>IFERROR(VLOOKUP(C18,'COPY DATA XPRO'!$C$7:$AI$58,6,FALSE),0)</f>
        <v>1</v>
      </c>
      <c r="I18">
        <f>IFERROR(VLOOKUP(C18,'COPY DATA XPRO'!$C$7:$AI$58,7,FALSE),0)</f>
        <v>0</v>
      </c>
      <c r="J18">
        <f>IFERROR(VLOOKUP(C18,'COPY DATA XPRO'!$C$7:$AI$58,8,FALSE),0)</f>
        <v>0</v>
      </c>
      <c r="K18">
        <f>IFERROR(VLOOKUP(C18,'COPY DATA XPRO'!$C$7:$AI$58,9,FALSE),0)</f>
        <v>0</v>
      </c>
      <c r="L18">
        <f>IFERROR(VLOOKUP(C18,'COPY DATA XPRO'!$C$7:$AI$58,10,FALSE),0)</f>
        <v>0</v>
      </c>
      <c r="M18">
        <f>IFERROR(VLOOKUP(C18,'COPY DATA XPRO'!$C$7:$AI$58,11,FALSE),0)</f>
        <v>0</v>
      </c>
      <c r="N18">
        <f>IFERROR(VLOOKUP(C18,'COPY DATA XPRO'!$C$7:$AI$58,12,FALSE),0)</f>
        <v>0</v>
      </c>
      <c r="O18">
        <f>IFERROR(VLOOKUP(C18,'COPY DATA XPRO'!$C$7:$AI$58,13,FALSE),0)</f>
        <v>0</v>
      </c>
      <c r="P18">
        <f>IFERROR(VLOOKUP(C18,'COPY DATA XPRO'!$C$7:$AI$58,14,FALSE),0)</f>
        <v>0</v>
      </c>
      <c r="Q18">
        <f>IFERROR(VLOOKUP(C18,'COPY DATA XPRO'!$C$7:$AI$58,15,FALSE),0)</f>
        <v>0</v>
      </c>
      <c r="R18">
        <f>IFERROR(VLOOKUP(C18,'COPY DATA XPRO'!$C$7:$AI$58,16,FALSE),0)</f>
        <v>0</v>
      </c>
      <c r="S18">
        <f>IFERROR(VLOOKUP(C18,'COPY DATA XPRO'!$C$7:$AI$58,17,FALSE),0)</f>
        <v>0</v>
      </c>
      <c r="T18">
        <f>IFERROR(VLOOKUP(C18,'COPY DATA XPRO'!$C$7:$AI$58,18,FALSE),0)</f>
        <v>0</v>
      </c>
      <c r="U18">
        <f>IFERROR(VLOOKUP(C18,'COPY DATA XPRO'!$C$7:$AI$58,19,FALSE),0)</f>
        <v>0</v>
      </c>
      <c r="V18">
        <f>IFERROR(VLOOKUP(C18,'COPY DATA XPRO'!$C$7:$AI$58,20,FALSE),0)</f>
        <v>0</v>
      </c>
      <c r="W18">
        <f>IFERROR(VLOOKUP(C18,'COPY DATA XPRO'!$C$7:$AI$58,21,FALSE),0)</f>
        <v>0</v>
      </c>
      <c r="X18">
        <f>IFERROR(VLOOKUP(C18,'COPY DATA XPRO'!$C$7:$AI$58,22,FALSE),0)</f>
        <v>0</v>
      </c>
      <c r="Y18">
        <f>IFERROR(VLOOKUP(C18,'COPY DATA XPRO'!$C$7:$AI$58,23,FALSE),0)</f>
        <v>1</v>
      </c>
      <c r="Z18">
        <f>IFERROR(VLOOKUP(C18,'COPY DATA XPRO'!$C$7:$AI$58,24,FALSE),0)</f>
        <v>30</v>
      </c>
      <c r="AA18">
        <f>IFERROR(VLOOKUP(C18,'COPY DATA XPRO'!$C$7:$AI$58,25,FALSE),0)</f>
        <v>0</v>
      </c>
      <c r="AB18">
        <f>IFERROR(VLOOKUP(C18,'COPY DATA XPRO'!$C$7:$AI$58,26,FALSE),0)</f>
        <v>0</v>
      </c>
      <c r="AC18">
        <f>IFERROR(VLOOKUP(C18,'COPY DATA XPRO'!$C$7:$AI$58,27,FALSE),0)</f>
        <v>0</v>
      </c>
      <c r="AD18">
        <f>IFERROR(VLOOKUP(C18,'COPY DATA XPRO'!$C$7:$AI$58,28,FALSE),0)</f>
        <v>1</v>
      </c>
      <c r="AE18">
        <f>IFERROR(VLOOKUP(C18,'COPY DATA XPRO'!$C$7:$AI$58,29,FALSE),0)</f>
        <v>1</v>
      </c>
      <c r="AF18">
        <f>IFERROR(VLOOKUP(C18,'COPY DATA XPRO'!$C$7:$AI$58,30,FALSE),0)</f>
        <v>0</v>
      </c>
      <c r="AG18">
        <f>IFERROR(VLOOKUP(C18,'COPY DATA XPRO'!$C$7:$AI$58,31,FALSE),0)</f>
        <v>96.97</v>
      </c>
      <c r="AH18">
        <f>IFERROR(VLOOKUP(C18,'COPY DATA XPRO'!$C$7:$AI$58,32,FALSE),0)</f>
        <v>90.91</v>
      </c>
      <c r="AI18">
        <f>IFERROR(VLOOKUP(C18,'COPY DATA XPRO'!$C$7:$AI$58,33,FALSE),0)</f>
        <v>96.77</v>
      </c>
    </row>
    <row r="19" spans="2:35">
      <c r="C19" t="s">
        <v>91</v>
      </c>
      <c r="D19">
        <f>IFERROR(VLOOKUP(C19,'COPY DATA XPRO'!$C$7:$AI$58,2,FALSE),0)</f>
        <v>0</v>
      </c>
      <c r="E19">
        <f>IFERROR(VLOOKUP(C19,'COPY DATA XPRO'!$C$7:$AI$58,3,FALSE),0)</f>
        <v>34</v>
      </c>
      <c r="F19">
        <f>IFERROR(VLOOKUP(C19,'COPY DATA XPRO'!$C$7:$AI$58,4,FALSE),0)</f>
        <v>0</v>
      </c>
      <c r="G19">
        <f>IFERROR(VLOOKUP(C19,'COPY DATA XPRO'!$C$7:$AI$58,5,FALSE),0)</f>
        <v>0</v>
      </c>
      <c r="H19">
        <f>IFERROR(VLOOKUP(C19,'COPY DATA XPRO'!$C$7:$AI$58,6,FALSE),0)</f>
        <v>0</v>
      </c>
      <c r="I19">
        <f>IFERROR(VLOOKUP(C19,'COPY DATA XPRO'!$C$7:$AI$58,7,FALSE),0)</f>
        <v>0</v>
      </c>
      <c r="J19">
        <f>IFERROR(VLOOKUP(C19,'COPY DATA XPRO'!$C$7:$AI$58,8,FALSE),0)</f>
        <v>0</v>
      </c>
      <c r="K19">
        <f>IFERROR(VLOOKUP(C19,'COPY DATA XPRO'!$C$7:$AI$58,9,FALSE),0)</f>
        <v>0</v>
      </c>
      <c r="L19">
        <f>IFERROR(VLOOKUP(C19,'COPY DATA XPRO'!$C$7:$AI$58,10,FALSE),0)</f>
        <v>0</v>
      </c>
      <c r="M19">
        <f>IFERROR(VLOOKUP(C19,'COPY DATA XPRO'!$C$7:$AI$58,11,FALSE),0)</f>
        <v>0</v>
      </c>
      <c r="N19">
        <f>IFERROR(VLOOKUP(C19,'COPY DATA XPRO'!$C$7:$AI$58,12,FALSE),0)</f>
        <v>0</v>
      </c>
      <c r="O19">
        <f>IFERROR(VLOOKUP(C19,'COPY DATA XPRO'!$C$7:$AI$58,13,FALSE),0)</f>
        <v>0</v>
      </c>
      <c r="P19">
        <f>IFERROR(VLOOKUP(C19,'COPY DATA XPRO'!$C$7:$AI$58,14,FALSE),0)</f>
        <v>0</v>
      </c>
      <c r="Q19">
        <f>IFERROR(VLOOKUP(C19,'COPY DATA XPRO'!$C$7:$AI$58,15,FALSE),0)</f>
        <v>0</v>
      </c>
      <c r="R19">
        <f>IFERROR(VLOOKUP(C19,'COPY DATA XPRO'!$C$7:$AI$58,16,FALSE),0)</f>
        <v>0</v>
      </c>
      <c r="S19">
        <f>IFERROR(VLOOKUP(C19,'COPY DATA XPRO'!$C$7:$AI$58,17,FALSE),0)</f>
        <v>0</v>
      </c>
      <c r="T19">
        <f>IFERROR(VLOOKUP(C19,'COPY DATA XPRO'!$C$7:$AI$58,18,FALSE),0)</f>
        <v>0</v>
      </c>
      <c r="U19">
        <f>IFERROR(VLOOKUP(C19,'COPY DATA XPRO'!$C$7:$AI$58,19,FALSE),0)</f>
        <v>0</v>
      </c>
      <c r="V19">
        <f>IFERROR(VLOOKUP(C19,'COPY DATA XPRO'!$C$7:$AI$58,20,FALSE),0)</f>
        <v>0</v>
      </c>
      <c r="W19">
        <f>IFERROR(VLOOKUP(C19,'COPY DATA XPRO'!$C$7:$AI$58,21,FALSE),0)</f>
        <v>0</v>
      </c>
      <c r="X19">
        <f>IFERROR(VLOOKUP(C19,'COPY DATA XPRO'!$C$7:$AI$58,22,FALSE),0)</f>
        <v>0</v>
      </c>
      <c r="Y19">
        <f>IFERROR(VLOOKUP(C19,'COPY DATA XPRO'!$C$7:$AI$58,23,FALSE),0)</f>
        <v>0</v>
      </c>
      <c r="Z19">
        <f>IFERROR(VLOOKUP(C19,'COPY DATA XPRO'!$C$7:$AI$58,24,FALSE),0)</f>
        <v>31</v>
      </c>
      <c r="AA19">
        <f>IFERROR(VLOOKUP(C19,'COPY DATA XPRO'!$C$7:$AI$58,25,FALSE),0)</f>
        <v>0</v>
      </c>
      <c r="AB19">
        <f>IFERROR(VLOOKUP(C19,'COPY DATA XPRO'!$C$7:$AI$58,26,FALSE),0)</f>
        <v>0</v>
      </c>
      <c r="AC19">
        <f>IFERROR(VLOOKUP(C19,'COPY DATA XPRO'!$C$7:$AI$58,27,FALSE),0)</f>
        <v>0</v>
      </c>
      <c r="AD19">
        <f>IFERROR(VLOOKUP(C19,'COPY DATA XPRO'!$C$7:$AI$58,28,FALSE),0)</f>
        <v>0</v>
      </c>
      <c r="AE19">
        <f>IFERROR(VLOOKUP(C19,'COPY DATA XPRO'!$C$7:$AI$58,29,FALSE),0)</f>
        <v>0</v>
      </c>
      <c r="AF19">
        <f>IFERROR(VLOOKUP(C19,'COPY DATA XPRO'!$C$7:$AI$58,30,FALSE),0)</f>
        <v>3</v>
      </c>
      <c r="AG19">
        <f>IFERROR(VLOOKUP(C19,'COPY DATA XPRO'!$C$7:$AI$58,31,FALSE),0)</f>
        <v>91.18</v>
      </c>
      <c r="AH19">
        <f>IFERROR(VLOOKUP(C19,'COPY DATA XPRO'!$C$7:$AI$58,32,FALSE),0)</f>
        <v>100</v>
      </c>
      <c r="AI19">
        <f>IFERROR(VLOOKUP(C19,'COPY DATA XPRO'!$C$7:$AI$58,33,FALSE),0)</f>
        <v>100</v>
      </c>
    </row>
    <row r="20" spans="2:35">
      <c r="C20" t="s">
        <v>92</v>
      </c>
      <c r="D20">
        <f>IFERROR(VLOOKUP(C20,'COPY DATA XPRO'!$C$7:$AI$58,2,FALSE),0)</f>
        <v>0</v>
      </c>
      <c r="E20">
        <f>IFERROR(VLOOKUP(C20,'COPY DATA XPRO'!$C$7:$AI$58,3,FALSE),0)</f>
        <v>8</v>
      </c>
      <c r="F20">
        <f>IFERROR(VLOOKUP(C20,'COPY DATA XPRO'!$C$7:$AI$58,4,FALSE),0)</f>
        <v>0</v>
      </c>
      <c r="G20">
        <f>IFERROR(VLOOKUP(C20,'COPY DATA XPRO'!$C$7:$AI$58,5,FALSE),0)</f>
        <v>0</v>
      </c>
      <c r="H20">
        <f>IFERROR(VLOOKUP(C20,'COPY DATA XPRO'!$C$7:$AI$58,6,FALSE),0)</f>
        <v>0</v>
      </c>
      <c r="I20">
        <f>IFERROR(VLOOKUP(C20,'COPY DATA XPRO'!$C$7:$AI$58,7,FALSE),0)</f>
        <v>0</v>
      </c>
      <c r="J20">
        <f>IFERROR(VLOOKUP(C20,'COPY DATA XPRO'!$C$7:$AI$58,8,FALSE),0)</f>
        <v>0</v>
      </c>
      <c r="K20">
        <f>IFERROR(VLOOKUP(C20,'COPY DATA XPRO'!$C$7:$AI$58,9,FALSE),0)</f>
        <v>0</v>
      </c>
      <c r="L20">
        <f>IFERROR(VLOOKUP(C20,'COPY DATA XPRO'!$C$7:$AI$58,10,FALSE),0)</f>
        <v>0</v>
      </c>
      <c r="M20">
        <f>IFERROR(VLOOKUP(C20,'COPY DATA XPRO'!$C$7:$AI$58,11,FALSE),0)</f>
        <v>0</v>
      </c>
      <c r="N20">
        <f>IFERROR(VLOOKUP(C20,'COPY DATA XPRO'!$C$7:$AI$58,12,FALSE),0)</f>
        <v>0</v>
      </c>
      <c r="O20">
        <f>IFERROR(VLOOKUP(C20,'COPY DATA XPRO'!$C$7:$AI$58,13,FALSE),0)</f>
        <v>0</v>
      </c>
      <c r="P20">
        <f>IFERROR(VLOOKUP(C20,'COPY DATA XPRO'!$C$7:$AI$58,14,FALSE),0)</f>
        <v>0</v>
      </c>
      <c r="Q20">
        <f>IFERROR(VLOOKUP(C20,'COPY DATA XPRO'!$C$7:$AI$58,15,FALSE),0)</f>
        <v>0</v>
      </c>
      <c r="R20">
        <f>IFERROR(VLOOKUP(C20,'COPY DATA XPRO'!$C$7:$AI$58,16,FALSE),0)</f>
        <v>0</v>
      </c>
      <c r="S20">
        <f>IFERROR(VLOOKUP(C20,'COPY DATA XPRO'!$C$7:$AI$58,17,FALSE),0)</f>
        <v>0</v>
      </c>
      <c r="T20">
        <f>IFERROR(VLOOKUP(C20,'COPY DATA XPRO'!$C$7:$AI$58,18,FALSE),0)</f>
        <v>0</v>
      </c>
      <c r="U20">
        <f>IFERROR(VLOOKUP(C20,'COPY DATA XPRO'!$C$7:$AI$58,19,FALSE),0)</f>
        <v>0</v>
      </c>
      <c r="V20">
        <f>IFERROR(VLOOKUP(C20,'COPY DATA XPRO'!$C$7:$AI$58,20,FALSE),0)</f>
        <v>0</v>
      </c>
      <c r="W20">
        <f>IFERROR(VLOOKUP(C20,'COPY DATA XPRO'!$C$7:$AI$58,21,FALSE),0)</f>
        <v>0</v>
      </c>
      <c r="X20">
        <f>IFERROR(VLOOKUP(C20,'COPY DATA XPRO'!$C$7:$AI$58,22,FALSE),0)</f>
        <v>0</v>
      </c>
      <c r="Y20">
        <f>IFERROR(VLOOKUP(C20,'COPY DATA XPRO'!$C$7:$AI$58,23,FALSE),0)</f>
        <v>0</v>
      </c>
      <c r="Z20">
        <f>IFERROR(VLOOKUP(C20,'COPY DATA XPRO'!$C$7:$AI$58,24,FALSE),0)</f>
        <v>7</v>
      </c>
      <c r="AA20">
        <f>IFERROR(VLOOKUP(C20,'COPY DATA XPRO'!$C$7:$AI$58,25,FALSE),0)</f>
        <v>0</v>
      </c>
      <c r="AB20">
        <f>IFERROR(VLOOKUP(C20,'COPY DATA XPRO'!$C$7:$AI$58,26,FALSE),0)</f>
        <v>0</v>
      </c>
      <c r="AC20">
        <f>IFERROR(VLOOKUP(C20,'COPY DATA XPRO'!$C$7:$AI$58,27,FALSE),0)</f>
        <v>0</v>
      </c>
      <c r="AD20">
        <f>IFERROR(VLOOKUP(C20,'COPY DATA XPRO'!$C$7:$AI$58,28,FALSE),0)</f>
        <v>0</v>
      </c>
      <c r="AE20">
        <f>IFERROR(VLOOKUP(C20,'COPY DATA XPRO'!$C$7:$AI$58,29,FALSE),0)</f>
        <v>0</v>
      </c>
      <c r="AF20">
        <f>IFERROR(VLOOKUP(C20,'COPY DATA XPRO'!$C$7:$AI$58,30,FALSE),0)</f>
        <v>0</v>
      </c>
      <c r="AG20">
        <f>IFERROR(VLOOKUP(C20,'COPY DATA XPRO'!$C$7:$AI$58,31,FALSE),0)</f>
        <v>87.5</v>
      </c>
      <c r="AH20">
        <f>IFERROR(VLOOKUP(C20,'COPY DATA XPRO'!$C$7:$AI$58,32,FALSE),0)</f>
        <v>87.5</v>
      </c>
      <c r="AI20">
        <f>IFERROR(VLOOKUP(C20,'COPY DATA XPRO'!$C$7:$AI$58,33,FALSE),0)</f>
        <v>100</v>
      </c>
    </row>
    <row r="21" spans="2:35" ht="16" customHeight="1">
      <c r="C21" t="s">
        <v>93</v>
      </c>
      <c r="D21">
        <f>IFERROR(VLOOKUP(C21,'COPY DATA XPRO'!$C$7:$AI$58,2,FALSE),0)</f>
        <v>0</v>
      </c>
      <c r="E21">
        <f>IFERROR(VLOOKUP(C21,'COPY DATA XPRO'!$C$7:$AI$58,3,FALSE),0)</f>
        <v>20</v>
      </c>
      <c r="F21">
        <f>IFERROR(VLOOKUP(C21,'COPY DATA XPRO'!$C$7:$AI$58,4,FALSE),0)</f>
        <v>0</v>
      </c>
      <c r="G21">
        <f>IFERROR(VLOOKUP(C21,'COPY DATA XPRO'!$C$7:$AI$58,5,FALSE),0)</f>
        <v>0</v>
      </c>
      <c r="H21">
        <f>IFERROR(VLOOKUP(C21,'COPY DATA XPRO'!$C$7:$AI$58,6,FALSE),0)</f>
        <v>0</v>
      </c>
      <c r="I21">
        <f>IFERROR(VLOOKUP(C21,'COPY DATA XPRO'!$C$7:$AI$58,7,FALSE),0)</f>
        <v>0</v>
      </c>
      <c r="J21">
        <f>IFERROR(VLOOKUP(C21,'COPY DATA XPRO'!$C$7:$AI$58,8,FALSE),0)</f>
        <v>1</v>
      </c>
      <c r="K21">
        <f>IFERROR(VLOOKUP(C21,'COPY DATA XPRO'!$C$7:$AI$58,9,FALSE),0)</f>
        <v>5</v>
      </c>
      <c r="L21">
        <f>IFERROR(VLOOKUP(C21,'COPY DATA XPRO'!$C$7:$AI$58,10,FALSE),0)</f>
        <v>0</v>
      </c>
      <c r="M21">
        <f>IFERROR(VLOOKUP(C21,'COPY DATA XPRO'!$C$7:$AI$58,11,FALSE),0)</f>
        <v>0</v>
      </c>
      <c r="N21">
        <f>IFERROR(VLOOKUP(C21,'COPY DATA XPRO'!$C$7:$AI$58,12,FALSE),0)</f>
        <v>1</v>
      </c>
      <c r="O21">
        <f>IFERROR(VLOOKUP(C21,'COPY DATA XPRO'!$C$7:$AI$58,13,FALSE),0)</f>
        <v>0</v>
      </c>
      <c r="P21">
        <f>IFERROR(VLOOKUP(C21,'COPY DATA XPRO'!$C$7:$AI$58,14,FALSE),0)</f>
        <v>1</v>
      </c>
      <c r="Q21">
        <f>IFERROR(VLOOKUP(C21,'COPY DATA XPRO'!$C$7:$AI$58,15,FALSE),0)</f>
        <v>0</v>
      </c>
      <c r="R21">
        <f>IFERROR(VLOOKUP(C21,'COPY DATA XPRO'!$C$7:$AI$58,16,FALSE),0)</f>
        <v>0</v>
      </c>
      <c r="S21">
        <f>IFERROR(VLOOKUP(C21,'COPY DATA XPRO'!$C$7:$AI$58,17,FALSE),0)</f>
        <v>0</v>
      </c>
      <c r="T21">
        <f>IFERROR(VLOOKUP(C21,'COPY DATA XPRO'!$C$7:$AI$58,18,FALSE),0)</f>
        <v>0</v>
      </c>
      <c r="U21">
        <f>IFERROR(VLOOKUP(C21,'COPY DATA XPRO'!$C$7:$AI$58,19,FALSE),0)</f>
        <v>0</v>
      </c>
      <c r="V21">
        <f>IFERROR(VLOOKUP(C21,'COPY DATA XPRO'!$C$7:$AI$58,20,FALSE),0)</f>
        <v>0</v>
      </c>
      <c r="W21">
        <f>IFERROR(VLOOKUP(C21,'COPY DATA XPRO'!$C$7:$AI$58,21,FALSE),0)</f>
        <v>0</v>
      </c>
      <c r="X21">
        <f>IFERROR(VLOOKUP(C21,'COPY DATA XPRO'!$C$7:$AI$58,22,FALSE),0)</f>
        <v>0</v>
      </c>
      <c r="Y21">
        <f>IFERROR(VLOOKUP(C21,'COPY DATA XPRO'!$C$7:$AI$58,23,FALSE),0)</f>
        <v>1</v>
      </c>
      <c r="Z21">
        <f>IFERROR(VLOOKUP(C21,'COPY DATA XPRO'!$C$7:$AI$58,24,FALSE),0)</f>
        <v>9</v>
      </c>
      <c r="AA21">
        <f>IFERROR(VLOOKUP(C21,'COPY DATA XPRO'!$C$7:$AI$58,25,FALSE),0)</f>
        <v>0</v>
      </c>
      <c r="AB21">
        <f>IFERROR(VLOOKUP(C21,'COPY DATA XPRO'!$C$7:$AI$58,26,FALSE),0)</f>
        <v>1</v>
      </c>
      <c r="AC21">
        <f>IFERROR(VLOOKUP(C21,'COPY DATA XPRO'!$C$7:$AI$58,27,FALSE),0)</f>
        <v>0</v>
      </c>
      <c r="AD21">
        <f>IFERROR(VLOOKUP(C21,'COPY DATA XPRO'!$C$7:$AI$58,28,FALSE),0)</f>
        <v>0</v>
      </c>
      <c r="AE21">
        <f>IFERROR(VLOOKUP(C21,'COPY DATA XPRO'!$C$7:$AI$58,29,FALSE),0)</f>
        <v>1</v>
      </c>
      <c r="AF21">
        <f>IFERROR(VLOOKUP(C21,'COPY DATA XPRO'!$C$7:$AI$58,30,FALSE),0)</f>
        <v>2</v>
      </c>
      <c r="AG21">
        <f>IFERROR(VLOOKUP(C21,'COPY DATA XPRO'!$C$7:$AI$58,31,FALSE),0)</f>
        <v>60</v>
      </c>
      <c r="AH21">
        <f>IFERROR(VLOOKUP(C21,'COPY DATA XPRO'!$C$7:$AI$58,32,FALSE),0)</f>
        <v>69.23</v>
      </c>
      <c r="AI21">
        <f>IFERROR(VLOOKUP(C21,'COPY DATA XPRO'!$C$7:$AI$58,33,FALSE),0)</f>
        <v>81.819999999999993</v>
      </c>
    </row>
    <row r="22" spans="2:35">
      <c r="C22" t="s">
        <v>94</v>
      </c>
      <c r="D22">
        <f>IFERROR(VLOOKUP(C22,'COPY DATA XPRO'!$C$7:$AI$58,2,FALSE),0)</f>
        <v>0</v>
      </c>
      <c r="E22">
        <f>IFERROR(VLOOKUP(C22,'COPY DATA XPRO'!$C$7:$AI$58,3,FALSE),0)</f>
        <v>8</v>
      </c>
      <c r="F22">
        <f>IFERROR(VLOOKUP(C22,'COPY DATA XPRO'!$C$7:$AI$58,4,FALSE),0)</f>
        <v>0</v>
      </c>
      <c r="G22">
        <f>IFERROR(VLOOKUP(C22,'COPY DATA XPRO'!$C$7:$AI$58,5,FALSE),0)</f>
        <v>0</v>
      </c>
      <c r="H22">
        <f>IFERROR(VLOOKUP(C22,'COPY DATA XPRO'!$C$7:$AI$58,6,FALSE),0)</f>
        <v>0</v>
      </c>
      <c r="I22">
        <f>IFERROR(VLOOKUP(C22,'COPY DATA XPRO'!$C$7:$AI$58,7,FALSE),0)</f>
        <v>0</v>
      </c>
      <c r="J22">
        <f>IFERROR(VLOOKUP(C22,'COPY DATA XPRO'!$C$7:$AI$58,8,FALSE),0)</f>
        <v>1</v>
      </c>
      <c r="K22">
        <f>IFERROR(VLOOKUP(C22,'COPY DATA XPRO'!$C$7:$AI$58,9,FALSE),0)</f>
        <v>0</v>
      </c>
      <c r="L22">
        <f>IFERROR(VLOOKUP(C22,'COPY DATA XPRO'!$C$7:$AI$58,10,FALSE),0)</f>
        <v>0</v>
      </c>
      <c r="M22">
        <f>IFERROR(VLOOKUP(C22,'COPY DATA XPRO'!$C$7:$AI$58,11,FALSE),0)</f>
        <v>0</v>
      </c>
      <c r="N22">
        <f>IFERROR(VLOOKUP(C22,'COPY DATA XPRO'!$C$7:$AI$58,12,FALSE),0)</f>
        <v>0</v>
      </c>
      <c r="O22">
        <f>IFERROR(VLOOKUP(C22,'COPY DATA XPRO'!$C$7:$AI$58,13,FALSE),0)</f>
        <v>0</v>
      </c>
      <c r="P22">
        <f>IFERROR(VLOOKUP(C22,'COPY DATA XPRO'!$C$7:$AI$58,14,FALSE),0)</f>
        <v>0</v>
      </c>
      <c r="Q22">
        <f>IFERROR(VLOOKUP(C22,'COPY DATA XPRO'!$C$7:$AI$58,15,FALSE),0)</f>
        <v>1</v>
      </c>
      <c r="R22">
        <f>IFERROR(VLOOKUP(C22,'COPY DATA XPRO'!$C$7:$AI$58,16,FALSE),0)</f>
        <v>0</v>
      </c>
      <c r="S22">
        <f>IFERROR(VLOOKUP(C22,'COPY DATA XPRO'!$C$7:$AI$58,17,FALSE),0)</f>
        <v>0</v>
      </c>
      <c r="T22">
        <f>IFERROR(VLOOKUP(C22,'COPY DATA XPRO'!$C$7:$AI$58,18,FALSE),0)</f>
        <v>0</v>
      </c>
      <c r="U22">
        <f>IFERROR(VLOOKUP(C22,'COPY DATA XPRO'!$C$7:$AI$58,19,FALSE),0)</f>
        <v>0</v>
      </c>
      <c r="V22">
        <f>IFERROR(VLOOKUP(C22,'COPY DATA XPRO'!$C$7:$AI$58,20,FALSE),0)</f>
        <v>0</v>
      </c>
      <c r="W22">
        <f>IFERROR(VLOOKUP(C22,'COPY DATA XPRO'!$C$7:$AI$58,21,FALSE),0)</f>
        <v>0</v>
      </c>
      <c r="X22">
        <f>IFERROR(VLOOKUP(C22,'COPY DATA XPRO'!$C$7:$AI$58,22,FALSE),0)</f>
        <v>1</v>
      </c>
      <c r="Y22">
        <f>IFERROR(VLOOKUP(C22,'COPY DATA XPRO'!$C$7:$AI$58,23,FALSE),0)</f>
        <v>0</v>
      </c>
      <c r="Z22">
        <f>IFERROR(VLOOKUP(C22,'COPY DATA XPRO'!$C$7:$AI$58,24,FALSE),0)</f>
        <v>6</v>
      </c>
      <c r="AA22">
        <f>IFERROR(VLOOKUP(C22,'COPY DATA XPRO'!$C$7:$AI$58,25,FALSE),0)</f>
        <v>0</v>
      </c>
      <c r="AB22">
        <f>IFERROR(VLOOKUP(C22,'COPY DATA XPRO'!$C$7:$AI$58,26,FALSE),0)</f>
        <v>0</v>
      </c>
      <c r="AC22">
        <f>IFERROR(VLOOKUP(C22,'COPY DATA XPRO'!$C$7:$AI$58,27,FALSE),0)</f>
        <v>0</v>
      </c>
      <c r="AD22">
        <f>IFERROR(VLOOKUP(C22,'COPY DATA XPRO'!$C$7:$AI$58,28,FALSE),0)</f>
        <v>0</v>
      </c>
      <c r="AE22">
        <f>IFERROR(VLOOKUP(C22,'COPY DATA XPRO'!$C$7:$AI$58,29,FALSE),0)</f>
        <v>0</v>
      </c>
      <c r="AF22">
        <f>IFERROR(VLOOKUP(C22,'COPY DATA XPRO'!$C$7:$AI$58,30,FALSE),0)</f>
        <v>0</v>
      </c>
      <c r="AG22">
        <f>IFERROR(VLOOKUP(C22,'COPY DATA XPRO'!$C$7:$AI$58,31,FALSE),0)</f>
        <v>87.5</v>
      </c>
      <c r="AH22">
        <f>IFERROR(VLOOKUP(C22,'COPY DATA XPRO'!$C$7:$AI$58,32,FALSE),0)</f>
        <v>75</v>
      </c>
      <c r="AI22">
        <f>IFERROR(VLOOKUP(C22,'COPY DATA XPRO'!$C$7:$AI$58,33,FALSE),0)</f>
        <v>85.71</v>
      </c>
    </row>
    <row r="23" spans="2:35">
      <c r="C23" t="s">
        <v>95</v>
      </c>
      <c r="D23">
        <f>IFERROR(VLOOKUP(C23,'COPY DATA XPRO'!$C$7:$AI$58,2,FALSE),0)</f>
        <v>0</v>
      </c>
      <c r="E23">
        <f>IFERROR(VLOOKUP(C23,'COPY DATA XPRO'!$C$7:$AI$58,3,FALSE),0)</f>
        <v>21</v>
      </c>
      <c r="F23">
        <f>IFERROR(VLOOKUP(C23,'COPY DATA XPRO'!$C$7:$AI$58,4,FALSE),0)</f>
        <v>0</v>
      </c>
      <c r="G23">
        <f>IFERROR(VLOOKUP(C23,'COPY DATA XPRO'!$C$7:$AI$58,5,FALSE),0)</f>
        <v>0</v>
      </c>
      <c r="H23">
        <f>IFERROR(VLOOKUP(C23,'COPY DATA XPRO'!$C$7:$AI$58,6,FALSE),0)</f>
        <v>0</v>
      </c>
      <c r="I23">
        <f>IFERROR(VLOOKUP(C23,'COPY DATA XPRO'!$C$7:$AI$58,7,FALSE),0)</f>
        <v>0</v>
      </c>
      <c r="J23">
        <f>IFERROR(VLOOKUP(C23,'COPY DATA XPRO'!$C$7:$AI$58,8,FALSE),0)</f>
        <v>2</v>
      </c>
      <c r="K23">
        <f>IFERROR(VLOOKUP(C23,'COPY DATA XPRO'!$C$7:$AI$58,9,FALSE),0)</f>
        <v>1</v>
      </c>
      <c r="L23">
        <f>IFERROR(VLOOKUP(C23,'COPY DATA XPRO'!$C$7:$AI$58,10,FALSE),0)</f>
        <v>0</v>
      </c>
      <c r="M23">
        <f>IFERROR(VLOOKUP(C23,'COPY DATA XPRO'!$C$7:$AI$58,11,FALSE),0)</f>
        <v>0</v>
      </c>
      <c r="N23">
        <f>IFERROR(VLOOKUP(C23,'COPY DATA XPRO'!$C$7:$AI$58,12,FALSE),0)</f>
        <v>0</v>
      </c>
      <c r="O23">
        <f>IFERROR(VLOOKUP(C23,'COPY DATA XPRO'!$C$7:$AI$58,13,FALSE),0)</f>
        <v>0</v>
      </c>
      <c r="P23">
        <f>IFERROR(VLOOKUP(C23,'COPY DATA XPRO'!$C$7:$AI$58,14,FALSE),0)</f>
        <v>0</v>
      </c>
      <c r="Q23">
        <f>IFERROR(VLOOKUP(C23,'COPY DATA XPRO'!$C$7:$AI$58,15,FALSE),0)</f>
        <v>0</v>
      </c>
      <c r="R23">
        <f>IFERROR(VLOOKUP(C23,'COPY DATA XPRO'!$C$7:$AI$58,16,FALSE),0)</f>
        <v>0</v>
      </c>
      <c r="S23">
        <f>IFERROR(VLOOKUP(C23,'COPY DATA XPRO'!$C$7:$AI$58,17,FALSE),0)</f>
        <v>0</v>
      </c>
      <c r="T23">
        <f>IFERROR(VLOOKUP(C23,'COPY DATA XPRO'!$C$7:$AI$58,18,FALSE),0)</f>
        <v>0</v>
      </c>
      <c r="U23">
        <f>IFERROR(VLOOKUP(C23,'COPY DATA XPRO'!$C$7:$AI$58,19,FALSE),0)</f>
        <v>0</v>
      </c>
      <c r="V23">
        <f>IFERROR(VLOOKUP(C23,'COPY DATA XPRO'!$C$7:$AI$58,20,FALSE),0)</f>
        <v>0</v>
      </c>
      <c r="W23">
        <f>IFERROR(VLOOKUP(C23,'COPY DATA XPRO'!$C$7:$AI$58,21,FALSE),0)</f>
        <v>0</v>
      </c>
      <c r="X23">
        <f>IFERROR(VLOOKUP(C23,'COPY DATA XPRO'!$C$7:$AI$58,22,FALSE),0)</f>
        <v>0</v>
      </c>
      <c r="Y23">
        <f>IFERROR(VLOOKUP(C23,'COPY DATA XPRO'!$C$7:$AI$58,23,FALSE),0)</f>
        <v>0</v>
      </c>
      <c r="Z23">
        <f>IFERROR(VLOOKUP(C23,'COPY DATA XPRO'!$C$7:$AI$58,24,FALSE),0)</f>
        <v>15</v>
      </c>
      <c r="AA23">
        <f>IFERROR(VLOOKUP(C23,'COPY DATA XPRO'!$C$7:$AI$58,25,FALSE),0)</f>
        <v>0</v>
      </c>
      <c r="AB23">
        <f>IFERROR(VLOOKUP(C23,'COPY DATA XPRO'!$C$7:$AI$58,26,FALSE),0)</f>
        <v>1</v>
      </c>
      <c r="AC23">
        <f>IFERROR(VLOOKUP(C23,'COPY DATA XPRO'!$C$7:$AI$58,27,FALSE),0)</f>
        <v>0</v>
      </c>
      <c r="AD23">
        <f>IFERROR(VLOOKUP(C23,'COPY DATA XPRO'!$C$7:$AI$58,28,FALSE),0)</f>
        <v>0</v>
      </c>
      <c r="AE23">
        <f>IFERROR(VLOOKUP(C23,'COPY DATA XPRO'!$C$7:$AI$58,29,FALSE),0)</f>
        <v>1</v>
      </c>
      <c r="AF23">
        <f>IFERROR(VLOOKUP(C23,'COPY DATA XPRO'!$C$7:$AI$58,30,FALSE),0)</f>
        <v>2</v>
      </c>
      <c r="AG23">
        <f>IFERROR(VLOOKUP(C23,'COPY DATA XPRO'!$C$7:$AI$58,31,FALSE),0)</f>
        <v>76.19</v>
      </c>
      <c r="AH23">
        <f>IFERROR(VLOOKUP(C23,'COPY DATA XPRO'!$C$7:$AI$58,32,FALSE),0)</f>
        <v>83.33</v>
      </c>
      <c r="AI23">
        <f>IFERROR(VLOOKUP(C23,'COPY DATA XPRO'!$C$7:$AI$58,33,FALSE),0)</f>
        <v>100</v>
      </c>
    </row>
    <row r="24" spans="2:35">
      <c r="C24" t="s">
        <v>96</v>
      </c>
      <c r="D24">
        <f>IFERROR(VLOOKUP(C24,'COPY DATA XPRO'!$C$7:$AI$58,2,FALSE),0)</f>
        <v>0</v>
      </c>
      <c r="E24">
        <f>IFERROR(VLOOKUP(C24,'COPY DATA XPRO'!$C$7:$AI$58,3,FALSE),0)</f>
        <v>8</v>
      </c>
      <c r="F24">
        <f>IFERROR(VLOOKUP(C24,'COPY DATA XPRO'!$C$7:$AI$58,4,FALSE),0)</f>
        <v>0</v>
      </c>
      <c r="G24">
        <f>IFERROR(VLOOKUP(C24,'COPY DATA XPRO'!$C$7:$AI$58,5,FALSE),0)</f>
        <v>0</v>
      </c>
      <c r="H24">
        <f>IFERROR(VLOOKUP(C24,'COPY DATA XPRO'!$C$7:$AI$58,6,FALSE),0)</f>
        <v>0</v>
      </c>
      <c r="I24">
        <f>IFERROR(VLOOKUP(C24,'COPY DATA XPRO'!$C$7:$AI$58,7,FALSE),0)</f>
        <v>0</v>
      </c>
      <c r="J24">
        <f>IFERROR(VLOOKUP(C24,'COPY DATA XPRO'!$C$7:$AI$58,8,FALSE),0)</f>
        <v>0</v>
      </c>
      <c r="K24">
        <f>IFERROR(VLOOKUP(C24,'COPY DATA XPRO'!$C$7:$AI$58,9,FALSE),0)</f>
        <v>0</v>
      </c>
      <c r="L24">
        <f>IFERROR(VLOOKUP(C24,'COPY DATA XPRO'!$C$7:$AI$58,10,FALSE),0)</f>
        <v>0</v>
      </c>
      <c r="M24">
        <f>IFERROR(VLOOKUP(C24,'COPY DATA XPRO'!$C$7:$AI$58,11,FALSE),0)</f>
        <v>0</v>
      </c>
      <c r="N24">
        <f>IFERROR(VLOOKUP(C24,'COPY DATA XPRO'!$C$7:$AI$58,12,FALSE),0)</f>
        <v>0</v>
      </c>
      <c r="O24">
        <f>IFERROR(VLOOKUP(C24,'COPY DATA XPRO'!$C$7:$AI$58,13,FALSE),0)</f>
        <v>0</v>
      </c>
      <c r="P24">
        <f>IFERROR(VLOOKUP(C24,'COPY DATA XPRO'!$C$7:$AI$58,14,FALSE),0)</f>
        <v>0</v>
      </c>
      <c r="Q24">
        <f>IFERROR(VLOOKUP(C24,'COPY DATA XPRO'!$C$7:$AI$58,15,FALSE),0)</f>
        <v>0</v>
      </c>
      <c r="R24">
        <f>IFERROR(VLOOKUP(C24,'COPY DATA XPRO'!$C$7:$AI$58,16,FALSE),0)</f>
        <v>0</v>
      </c>
      <c r="S24">
        <f>IFERROR(VLOOKUP(C24,'COPY DATA XPRO'!$C$7:$AI$58,17,FALSE),0)</f>
        <v>0</v>
      </c>
      <c r="T24">
        <f>IFERROR(VLOOKUP(C24,'COPY DATA XPRO'!$C$7:$AI$58,18,FALSE),0)</f>
        <v>0</v>
      </c>
      <c r="U24">
        <f>IFERROR(VLOOKUP(C24,'COPY DATA XPRO'!$C$7:$AI$58,19,FALSE),0)</f>
        <v>0</v>
      </c>
      <c r="V24">
        <f>IFERROR(VLOOKUP(C24,'COPY DATA XPRO'!$C$7:$AI$58,20,FALSE),0)</f>
        <v>0</v>
      </c>
      <c r="W24">
        <f>IFERROR(VLOOKUP(C24,'COPY DATA XPRO'!$C$7:$AI$58,21,FALSE),0)</f>
        <v>0</v>
      </c>
      <c r="X24">
        <f>IFERROR(VLOOKUP(C24,'COPY DATA XPRO'!$C$7:$AI$58,22,FALSE),0)</f>
        <v>0</v>
      </c>
      <c r="Y24">
        <f>IFERROR(VLOOKUP(C24,'COPY DATA XPRO'!$C$7:$AI$58,23,FALSE),0)</f>
        <v>0</v>
      </c>
      <c r="Z24">
        <f>IFERROR(VLOOKUP(C24,'COPY DATA XPRO'!$C$7:$AI$58,24,FALSE),0)</f>
        <v>6</v>
      </c>
      <c r="AA24">
        <f>IFERROR(VLOOKUP(C24,'COPY DATA XPRO'!$C$7:$AI$58,25,FALSE),0)</f>
        <v>2</v>
      </c>
      <c r="AB24">
        <f>IFERROR(VLOOKUP(C24,'COPY DATA XPRO'!$C$7:$AI$58,26,FALSE),0)</f>
        <v>0</v>
      </c>
      <c r="AC24">
        <f>IFERROR(VLOOKUP(C24,'COPY DATA XPRO'!$C$7:$AI$58,27,FALSE),0)</f>
        <v>0</v>
      </c>
      <c r="AD24">
        <f>IFERROR(VLOOKUP(C24,'COPY DATA XPRO'!$C$7:$AI$58,28,FALSE),0)</f>
        <v>0</v>
      </c>
      <c r="AE24">
        <f>IFERROR(VLOOKUP(C24,'COPY DATA XPRO'!$C$7:$AI$58,29,FALSE),0)</f>
        <v>2</v>
      </c>
      <c r="AF24">
        <f>IFERROR(VLOOKUP(C24,'COPY DATA XPRO'!$C$7:$AI$58,30,FALSE),0)</f>
        <v>0</v>
      </c>
      <c r="AG24">
        <f>IFERROR(VLOOKUP(C24,'COPY DATA XPRO'!$C$7:$AI$58,31,FALSE),0)</f>
        <v>100</v>
      </c>
      <c r="AH24">
        <f>IFERROR(VLOOKUP(C24,'COPY DATA XPRO'!$C$7:$AI$58,32,FALSE),0)</f>
        <v>75</v>
      </c>
      <c r="AI24">
        <f>IFERROR(VLOOKUP(C24,'COPY DATA XPRO'!$C$7:$AI$58,33,FALSE),0)</f>
        <v>100</v>
      </c>
    </row>
    <row r="25" spans="2:35">
      <c r="C25" t="s">
        <v>97</v>
      </c>
      <c r="D25">
        <f>IFERROR(VLOOKUP(C25,'COPY DATA XPRO'!$C$7:$AI$58,2,FALSE),0)</f>
        <v>0</v>
      </c>
      <c r="E25">
        <f>IFERROR(VLOOKUP(C25,'COPY DATA XPRO'!$C$7:$AI$58,3,FALSE),0)</f>
        <v>22</v>
      </c>
      <c r="F25">
        <f>IFERROR(VLOOKUP(C25,'COPY DATA XPRO'!$C$7:$AI$58,4,FALSE),0)</f>
        <v>1</v>
      </c>
      <c r="G25">
        <f>IFERROR(VLOOKUP(C25,'COPY DATA XPRO'!$C$7:$AI$58,5,FALSE),0)</f>
        <v>0</v>
      </c>
      <c r="H25">
        <f>IFERROR(VLOOKUP(C25,'COPY DATA XPRO'!$C$7:$AI$58,6,FALSE),0)</f>
        <v>0</v>
      </c>
      <c r="I25">
        <f>IFERROR(VLOOKUP(C25,'COPY DATA XPRO'!$C$7:$AI$58,7,FALSE),0)</f>
        <v>2</v>
      </c>
      <c r="J25">
        <f>IFERROR(VLOOKUP(C25,'COPY DATA XPRO'!$C$7:$AI$58,8,FALSE),0)</f>
        <v>0</v>
      </c>
      <c r="K25">
        <f>IFERROR(VLOOKUP(C25,'COPY DATA XPRO'!$C$7:$AI$58,9,FALSE),0)</f>
        <v>2</v>
      </c>
      <c r="L25">
        <f>IFERROR(VLOOKUP(C25,'COPY DATA XPRO'!$C$7:$AI$58,10,FALSE),0)</f>
        <v>0</v>
      </c>
      <c r="M25">
        <f>IFERROR(VLOOKUP(C25,'COPY DATA XPRO'!$C$7:$AI$58,11,FALSE),0)</f>
        <v>0</v>
      </c>
      <c r="N25">
        <f>IFERROR(VLOOKUP(C25,'COPY DATA XPRO'!$C$7:$AI$58,12,FALSE),0)</f>
        <v>0</v>
      </c>
      <c r="O25">
        <f>IFERROR(VLOOKUP(C25,'COPY DATA XPRO'!$C$7:$AI$58,13,FALSE),0)</f>
        <v>0</v>
      </c>
      <c r="P25">
        <f>IFERROR(VLOOKUP(C25,'COPY DATA XPRO'!$C$7:$AI$58,14,FALSE),0)</f>
        <v>0</v>
      </c>
      <c r="Q25">
        <f>IFERROR(VLOOKUP(C25,'COPY DATA XPRO'!$C$7:$AI$58,15,FALSE),0)</f>
        <v>0</v>
      </c>
      <c r="R25">
        <f>IFERROR(VLOOKUP(C25,'COPY DATA XPRO'!$C$7:$AI$58,16,FALSE),0)</f>
        <v>0</v>
      </c>
      <c r="S25">
        <f>IFERROR(VLOOKUP(C25,'COPY DATA XPRO'!$C$7:$AI$58,17,FALSE),0)</f>
        <v>0</v>
      </c>
      <c r="T25">
        <f>IFERROR(VLOOKUP(C25,'COPY DATA XPRO'!$C$7:$AI$58,18,FALSE),0)</f>
        <v>0</v>
      </c>
      <c r="U25">
        <f>IFERROR(VLOOKUP(C25,'COPY DATA XPRO'!$C$7:$AI$58,19,FALSE),0)</f>
        <v>0</v>
      </c>
      <c r="V25">
        <f>IFERROR(VLOOKUP(C25,'COPY DATA XPRO'!$C$7:$AI$58,20,FALSE),0)</f>
        <v>0</v>
      </c>
      <c r="W25">
        <f>IFERROR(VLOOKUP(C25,'COPY DATA XPRO'!$C$7:$AI$58,21,FALSE),0)</f>
        <v>0</v>
      </c>
      <c r="X25">
        <f>IFERROR(VLOOKUP(C25,'COPY DATA XPRO'!$C$7:$AI$58,22,FALSE),0)</f>
        <v>0</v>
      </c>
      <c r="Y25">
        <f>IFERROR(VLOOKUP(C25,'COPY DATA XPRO'!$C$7:$AI$58,23,FALSE),0)</f>
        <v>0</v>
      </c>
      <c r="Z25">
        <f>IFERROR(VLOOKUP(C25,'COPY DATA XPRO'!$C$7:$AI$58,24,FALSE),0)</f>
        <v>13</v>
      </c>
      <c r="AA25">
        <f>IFERROR(VLOOKUP(C25,'COPY DATA XPRO'!$C$7:$AI$58,25,FALSE),0)</f>
        <v>1</v>
      </c>
      <c r="AB25">
        <f>IFERROR(VLOOKUP(C25,'COPY DATA XPRO'!$C$7:$AI$58,26,FALSE),0)</f>
        <v>1</v>
      </c>
      <c r="AC25">
        <f>IFERROR(VLOOKUP(C25,'COPY DATA XPRO'!$C$7:$AI$58,27,FALSE),0)</f>
        <v>0</v>
      </c>
      <c r="AD25">
        <f>IFERROR(VLOOKUP(C25,'COPY DATA XPRO'!$C$7:$AI$58,28,FALSE),0)</f>
        <v>0</v>
      </c>
      <c r="AE25">
        <f>IFERROR(VLOOKUP(C25,'COPY DATA XPRO'!$C$7:$AI$58,29,FALSE),0)</f>
        <v>2</v>
      </c>
      <c r="AF25">
        <f>IFERROR(VLOOKUP(C25,'COPY DATA XPRO'!$C$7:$AI$58,30,FALSE),0)</f>
        <v>2</v>
      </c>
      <c r="AG25">
        <f>IFERROR(VLOOKUP(C25,'COPY DATA XPRO'!$C$7:$AI$58,31,FALSE),0)</f>
        <v>68.180000000000007</v>
      </c>
      <c r="AH25">
        <f>IFERROR(VLOOKUP(C25,'COPY DATA XPRO'!$C$7:$AI$58,32,FALSE),0)</f>
        <v>81.25</v>
      </c>
      <c r="AI25">
        <f>IFERROR(VLOOKUP(C25,'COPY DATA XPRO'!$C$7:$AI$58,33,FALSE),0)</f>
        <v>100</v>
      </c>
    </row>
    <row r="26" spans="2:35">
      <c r="C26" t="s">
        <v>98</v>
      </c>
      <c r="D26">
        <f>IFERROR(VLOOKUP(C26,'COPY DATA XPRO'!$C$7:$AI$58,2,FALSE),0)</f>
        <v>0</v>
      </c>
      <c r="E26">
        <f>IFERROR(VLOOKUP(C26,'COPY DATA XPRO'!$C$7:$AI$58,3,FALSE),0)</f>
        <v>13</v>
      </c>
      <c r="F26">
        <f>IFERROR(VLOOKUP(C26,'COPY DATA XPRO'!$C$7:$AI$58,4,FALSE),0)</f>
        <v>0</v>
      </c>
      <c r="G26">
        <f>IFERROR(VLOOKUP(C26,'COPY DATA XPRO'!$C$7:$AI$58,5,FALSE),0)</f>
        <v>0</v>
      </c>
      <c r="H26">
        <f>IFERROR(VLOOKUP(C26,'COPY DATA XPRO'!$C$7:$AI$58,6,FALSE),0)</f>
        <v>0</v>
      </c>
      <c r="I26">
        <f>IFERROR(VLOOKUP(C26,'COPY DATA XPRO'!$C$7:$AI$58,7,FALSE),0)</f>
        <v>2</v>
      </c>
      <c r="J26">
        <f>IFERROR(VLOOKUP(C26,'COPY DATA XPRO'!$C$7:$AI$58,8,FALSE),0)</f>
        <v>2</v>
      </c>
      <c r="K26">
        <f>IFERROR(VLOOKUP(C26,'COPY DATA XPRO'!$C$7:$AI$58,9,FALSE),0)</f>
        <v>0</v>
      </c>
      <c r="L26">
        <f>IFERROR(VLOOKUP(C26,'COPY DATA XPRO'!$C$7:$AI$58,10,FALSE),0)</f>
        <v>0</v>
      </c>
      <c r="M26">
        <f>IFERROR(VLOOKUP(C26,'COPY DATA XPRO'!$C$7:$AI$58,11,FALSE),0)</f>
        <v>0</v>
      </c>
      <c r="N26">
        <f>IFERROR(VLOOKUP(C26,'COPY DATA XPRO'!$C$7:$AI$58,12,FALSE),0)</f>
        <v>0</v>
      </c>
      <c r="O26">
        <f>IFERROR(VLOOKUP(C26,'COPY DATA XPRO'!$C$7:$AI$58,13,FALSE),0)</f>
        <v>0</v>
      </c>
      <c r="P26">
        <f>IFERROR(VLOOKUP(C26,'COPY DATA XPRO'!$C$7:$AI$58,14,FALSE),0)</f>
        <v>0</v>
      </c>
      <c r="Q26">
        <f>IFERROR(VLOOKUP(C26,'COPY DATA XPRO'!$C$7:$AI$58,15,FALSE),0)</f>
        <v>0</v>
      </c>
      <c r="R26">
        <f>IFERROR(VLOOKUP(C26,'COPY DATA XPRO'!$C$7:$AI$58,16,FALSE),0)</f>
        <v>0</v>
      </c>
      <c r="S26">
        <f>IFERROR(VLOOKUP(C26,'COPY DATA XPRO'!$C$7:$AI$58,17,FALSE),0)</f>
        <v>0</v>
      </c>
      <c r="T26">
        <f>IFERROR(VLOOKUP(C26,'COPY DATA XPRO'!$C$7:$AI$58,18,FALSE),0)</f>
        <v>0</v>
      </c>
      <c r="U26">
        <f>IFERROR(VLOOKUP(C26,'COPY DATA XPRO'!$C$7:$AI$58,19,FALSE),0)</f>
        <v>0</v>
      </c>
      <c r="V26">
        <f>IFERROR(VLOOKUP(C26,'COPY DATA XPRO'!$C$7:$AI$58,20,FALSE),0)</f>
        <v>0</v>
      </c>
      <c r="W26">
        <f>IFERROR(VLOOKUP(C26,'COPY DATA XPRO'!$C$7:$AI$58,21,FALSE),0)</f>
        <v>0</v>
      </c>
      <c r="X26">
        <f>IFERROR(VLOOKUP(C26,'COPY DATA XPRO'!$C$7:$AI$58,22,FALSE),0)</f>
        <v>0</v>
      </c>
      <c r="Y26">
        <f>IFERROR(VLOOKUP(C26,'COPY DATA XPRO'!$C$7:$AI$58,23,FALSE),0)</f>
        <v>0</v>
      </c>
      <c r="Z26">
        <f>IFERROR(VLOOKUP(C26,'COPY DATA XPRO'!$C$7:$AI$58,24,FALSE),0)</f>
        <v>8</v>
      </c>
      <c r="AA26">
        <f>IFERROR(VLOOKUP(C26,'COPY DATA XPRO'!$C$7:$AI$58,25,FALSE),0)</f>
        <v>0</v>
      </c>
      <c r="AB26">
        <f>IFERROR(VLOOKUP(C26,'COPY DATA XPRO'!$C$7:$AI$58,26,FALSE),0)</f>
        <v>0</v>
      </c>
      <c r="AC26">
        <f>IFERROR(VLOOKUP(C26,'COPY DATA XPRO'!$C$7:$AI$58,27,FALSE),0)</f>
        <v>0</v>
      </c>
      <c r="AD26">
        <f>IFERROR(VLOOKUP(C26,'COPY DATA XPRO'!$C$7:$AI$58,28,FALSE),0)</f>
        <v>1</v>
      </c>
      <c r="AE26">
        <f>IFERROR(VLOOKUP(C26,'COPY DATA XPRO'!$C$7:$AI$58,29,FALSE),0)</f>
        <v>1</v>
      </c>
      <c r="AF26">
        <f>IFERROR(VLOOKUP(C26,'COPY DATA XPRO'!$C$7:$AI$58,30,FALSE),0)</f>
        <v>0</v>
      </c>
      <c r="AG26">
        <f>IFERROR(VLOOKUP(C26,'COPY DATA XPRO'!$C$7:$AI$58,31,FALSE),0)</f>
        <v>69.23</v>
      </c>
      <c r="AH26">
        <f>IFERROR(VLOOKUP(C26,'COPY DATA XPRO'!$C$7:$AI$58,32,FALSE),0)</f>
        <v>72.73</v>
      </c>
      <c r="AI26">
        <f>IFERROR(VLOOKUP(C26,'COPY DATA XPRO'!$C$7:$AI$58,33,FALSE),0)</f>
        <v>100</v>
      </c>
    </row>
    <row r="27" spans="2:35">
      <c r="B27" t="s">
        <v>42</v>
      </c>
      <c r="C27" t="s">
        <v>99</v>
      </c>
      <c r="D27">
        <f>IFERROR(VLOOKUP(C27,'COPY DATA XPRO'!$C$7:$AI$58,2,FALSE),0)</f>
        <v>0</v>
      </c>
      <c r="E27">
        <f>IFERROR(VLOOKUP(C27,'COPY DATA XPRO'!$C$7:$AI$58,3,FALSE),0)</f>
        <v>18</v>
      </c>
      <c r="F27">
        <f>IFERROR(VLOOKUP(C27,'COPY DATA XPRO'!$C$7:$AI$58,4,FALSE),0)</f>
        <v>0</v>
      </c>
      <c r="G27">
        <f>IFERROR(VLOOKUP(C27,'COPY DATA XPRO'!$C$7:$AI$58,5,FALSE),0)</f>
        <v>0</v>
      </c>
      <c r="H27">
        <f>IFERROR(VLOOKUP(C27,'COPY DATA XPRO'!$C$7:$AI$58,6,FALSE),0)</f>
        <v>0</v>
      </c>
      <c r="I27">
        <f>IFERROR(VLOOKUP(C27,'COPY DATA XPRO'!$C$7:$AI$58,7,FALSE),0)</f>
        <v>0</v>
      </c>
      <c r="J27">
        <f>IFERROR(VLOOKUP(C27,'COPY DATA XPRO'!$C$7:$AI$58,8,FALSE),0)</f>
        <v>2</v>
      </c>
      <c r="K27">
        <f>IFERROR(VLOOKUP(C27,'COPY DATA XPRO'!$C$7:$AI$58,9,FALSE),0)</f>
        <v>0</v>
      </c>
      <c r="L27">
        <f>IFERROR(VLOOKUP(C27,'COPY DATA XPRO'!$C$7:$AI$58,10,FALSE),0)</f>
        <v>0</v>
      </c>
      <c r="M27">
        <f>IFERROR(VLOOKUP(C27,'COPY DATA XPRO'!$C$7:$AI$58,11,FALSE),0)</f>
        <v>0</v>
      </c>
      <c r="N27">
        <f>IFERROR(VLOOKUP(C27,'COPY DATA XPRO'!$C$7:$AI$58,12,FALSE),0)</f>
        <v>0</v>
      </c>
      <c r="O27">
        <f>IFERROR(VLOOKUP(C27,'COPY DATA XPRO'!$C$7:$AI$58,13,FALSE),0)</f>
        <v>0</v>
      </c>
      <c r="P27">
        <f>IFERROR(VLOOKUP(C27,'COPY DATA XPRO'!$C$7:$AI$58,14,FALSE),0)</f>
        <v>0</v>
      </c>
      <c r="Q27">
        <f>IFERROR(VLOOKUP(C27,'COPY DATA XPRO'!$C$7:$AI$58,15,FALSE),0)</f>
        <v>0</v>
      </c>
      <c r="R27">
        <f>IFERROR(VLOOKUP(C27,'COPY DATA XPRO'!$C$7:$AI$58,16,FALSE),0)</f>
        <v>0</v>
      </c>
      <c r="S27">
        <f>IFERROR(VLOOKUP(C27,'COPY DATA XPRO'!$C$7:$AI$58,17,FALSE),0)</f>
        <v>0</v>
      </c>
      <c r="T27">
        <f>IFERROR(VLOOKUP(C27,'COPY DATA XPRO'!$C$7:$AI$58,18,FALSE),0)</f>
        <v>0</v>
      </c>
      <c r="U27">
        <f>IFERROR(VLOOKUP(C27,'COPY DATA XPRO'!$C$7:$AI$58,19,FALSE),0)</f>
        <v>0</v>
      </c>
      <c r="V27">
        <f>IFERROR(VLOOKUP(C27,'COPY DATA XPRO'!$C$7:$AI$58,20,FALSE),0)</f>
        <v>0</v>
      </c>
      <c r="W27">
        <f>IFERROR(VLOOKUP(C27,'COPY DATA XPRO'!$C$7:$AI$58,21,FALSE),0)</f>
        <v>0</v>
      </c>
      <c r="X27">
        <f>IFERROR(VLOOKUP(C27,'COPY DATA XPRO'!$C$7:$AI$58,22,FALSE),0)</f>
        <v>0</v>
      </c>
      <c r="Y27">
        <f>IFERROR(VLOOKUP(C27,'COPY DATA XPRO'!$C$7:$AI$58,23,FALSE),0)</f>
        <v>0</v>
      </c>
      <c r="Z27">
        <f>IFERROR(VLOOKUP(C27,'COPY DATA XPRO'!$C$7:$AI$58,24,FALSE),0)</f>
        <v>13</v>
      </c>
      <c r="AA27">
        <f>IFERROR(VLOOKUP(C27,'COPY DATA XPRO'!$C$7:$AI$58,25,FALSE),0)</f>
        <v>1</v>
      </c>
      <c r="AB27">
        <f>IFERROR(VLOOKUP(C27,'COPY DATA XPRO'!$C$7:$AI$58,26,FALSE),0)</f>
        <v>0</v>
      </c>
      <c r="AC27">
        <f>IFERROR(VLOOKUP(C27,'COPY DATA XPRO'!$C$7:$AI$58,27,FALSE),0)</f>
        <v>0</v>
      </c>
      <c r="AD27">
        <f>IFERROR(VLOOKUP(C27,'COPY DATA XPRO'!$C$7:$AI$58,28,FALSE),0)</f>
        <v>2</v>
      </c>
      <c r="AE27">
        <f>IFERROR(VLOOKUP(C27,'COPY DATA XPRO'!$C$7:$AI$58,29,FALSE),0)</f>
        <v>3</v>
      </c>
      <c r="AF27">
        <f>IFERROR(VLOOKUP(C27,'COPY DATA XPRO'!$C$7:$AI$58,30,FALSE),0)</f>
        <v>0</v>
      </c>
      <c r="AG27">
        <f>IFERROR(VLOOKUP(C27,'COPY DATA XPRO'!$C$7:$AI$58,31,FALSE),0)</f>
        <v>88.89</v>
      </c>
      <c r="AH27">
        <f>IFERROR(VLOOKUP(C27,'COPY DATA XPRO'!$C$7:$AI$58,32,FALSE),0)</f>
        <v>72.22</v>
      </c>
      <c r="AI27">
        <f>IFERROR(VLOOKUP(C27,'COPY DATA XPRO'!$C$7:$AI$58,33,FALSE),0)</f>
        <v>100</v>
      </c>
    </row>
    <row r="28" spans="2:35">
      <c r="C28" t="s">
        <v>100</v>
      </c>
      <c r="D28">
        <f>IFERROR(VLOOKUP(C28,'COPY DATA XPRO'!$C$7:$AI$58,2,FALSE),0)</f>
        <v>0</v>
      </c>
      <c r="E28">
        <f>IFERROR(VLOOKUP(C28,'COPY DATA XPRO'!$C$7:$AI$58,3,FALSE),0)</f>
        <v>12</v>
      </c>
      <c r="F28">
        <f>IFERROR(VLOOKUP(C28,'COPY DATA XPRO'!$C$7:$AI$58,4,FALSE),0)</f>
        <v>0</v>
      </c>
      <c r="G28">
        <f>IFERROR(VLOOKUP(C28,'COPY DATA XPRO'!$C$7:$AI$58,5,FALSE),0)</f>
        <v>0</v>
      </c>
      <c r="H28">
        <f>IFERROR(VLOOKUP(C28,'COPY DATA XPRO'!$C$7:$AI$58,6,FALSE),0)</f>
        <v>0</v>
      </c>
      <c r="I28">
        <f>IFERROR(VLOOKUP(C28,'COPY DATA XPRO'!$C$7:$AI$58,7,FALSE),0)</f>
        <v>0</v>
      </c>
      <c r="J28">
        <f>IFERROR(VLOOKUP(C28,'COPY DATA XPRO'!$C$7:$AI$58,8,FALSE),0)</f>
        <v>0</v>
      </c>
      <c r="K28">
        <f>IFERROR(VLOOKUP(C28,'COPY DATA XPRO'!$C$7:$AI$58,9,FALSE),0)</f>
        <v>0</v>
      </c>
      <c r="L28">
        <f>IFERROR(VLOOKUP(C28,'COPY DATA XPRO'!$C$7:$AI$58,10,FALSE),0)</f>
        <v>0</v>
      </c>
      <c r="M28">
        <f>IFERROR(VLOOKUP(C28,'COPY DATA XPRO'!$C$7:$AI$58,11,FALSE),0)</f>
        <v>0</v>
      </c>
      <c r="N28">
        <f>IFERROR(VLOOKUP(C28,'COPY DATA XPRO'!$C$7:$AI$58,12,FALSE),0)</f>
        <v>0</v>
      </c>
      <c r="O28">
        <f>IFERROR(VLOOKUP(C28,'COPY DATA XPRO'!$C$7:$AI$58,13,FALSE),0)</f>
        <v>0</v>
      </c>
      <c r="P28">
        <f>IFERROR(VLOOKUP(C28,'COPY DATA XPRO'!$C$7:$AI$58,14,FALSE),0)</f>
        <v>0</v>
      </c>
      <c r="Q28">
        <f>IFERROR(VLOOKUP(C28,'COPY DATA XPRO'!$C$7:$AI$58,15,FALSE),0)</f>
        <v>0</v>
      </c>
      <c r="R28">
        <f>IFERROR(VLOOKUP(C28,'COPY DATA XPRO'!$C$7:$AI$58,16,FALSE),0)</f>
        <v>0</v>
      </c>
      <c r="S28">
        <f>IFERROR(VLOOKUP(C28,'COPY DATA XPRO'!$C$7:$AI$58,17,FALSE),0)</f>
        <v>0</v>
      </c>
      <c r="T28">
        <f>IFERROR(VLOOKUP(C28,'COPY DATA XPRO'!$C$7:$AI$58,18,FALSE),0)</f>
        <v>0</v>
      </c>
      <c r="U28">
        <f>IFERROR(VLOOKUP(C28,'COPY DATA XPRO'!$C$7:$AI$58,19,FALSE),0)</f>
        <v>0</v>
      </c>
      <c r="V28">
        <f>IFERROR(VLOOKUP(C28,'COPY DATA XPRO'!$C$7:$AI$58,20,FALSE),0)</f>
        <v>0</v>
      </c>
      <c r="W28">
        <f>IFERROR(VLOOKUP(C28,'COPY DATA XPRO'!$C$7:$AI$58,21,FALSE),0)</f>
        <v>0</v>
      </c>
      <c r="X28">
        <f>IFERROR(VLOOKUP(C28,'COPY DATA XPRO'!$C$7:$AI$58,22,FALSE),0)</f>
        <v>0</v>
      </c>
      <c r="Y28">
        <f>IFERROR(VLOOKUP(C28,'COPY DATA XPRO'!$C$7:$AI$58,23,FALSE),0)</f>
        <v>0</v>
      </c>
      <c r="Z28">
        <f>IFERROR(VLOOKUP(C28,'COPY DATA XPRO'!$C$7:$AI$58,24,FALSE),0)</f>
        <v>11</v>
      </c>
      <c r="AA28">
        <f>IFERROR(VLOOKUP(C28,'COPY DATA XPRO'!$C$7:$AI$58,25,FALSE),0)</f>
        <v>0</v>
      </c>
      <c r="AB28">
        <f>IFERROR(VLOOKUP(C28,'COPY DATA XPRO'!$C$7:$AI$58,26,FALSE),0)</f>
        <v>0</v>
      </c>
      <c r="AC28">
        <f>IFERROR(VLOOKUP(C28,'COPY DATA XPRO'!$C$7:$AI$58,27,FALSE),0)</f>
        <v>0</v>
      </c>
      <c r="AD28">
        <f>IFERROR(VLOOKUP(C28,'COPY DATA XPRO'!$C$7:$AI$58,28,FALSE),0)</f>
        <v>1</v>
      </c>
      <c r="AE28">
        <f>IFERROR(VLOOKUP(C28,'COPY DATA XPRO'!$C$7:$AI$58,29,FALSE),0)</f>
        <v>1</v>
      </c>
      <c r="AF28">
        <f>IFERROR(VLOOKUP(C28,'COPY DATA XPRO'!$C$7:$AI$58,30,FALSE),0)</f>
        <v>0</v>
      </c>
      <c r="AG28">
        <f>IFERROR(VLOOKUP(C28,'COPY DATA XPRO'!$C$7:$AI$58,31,FALSE),0)</f>
        <v>100</v>
      </c>
      <c r="AH28">
        <f>IFERROR(VLOOKUP(C28,'COPY DATA XPRO'!$C$7:$AI$58,32,FALSE),0)</f>
        <v>91.67</v>
      </c>
      <c r="AI28">
        <f>IFERROR(VLOOKUP(C28,'COPY DATA XPRO'!$C$7:$AI$58,33,FALSE),0)</f>
        <v>100</v>
      </c>
    </row>
    <row r="29" spans="2:35">
      <c r="C29" t="s">
        <v>101</v>
      </c>
      <c r="D29">
        <f>IFERROR(VLOOKUP(C29,'COPY DATA XPRO'!$C$7:$AI$58,2,FALSE),0)</f>
        <v>0</v>
      </c>
      <c r="E29">
        <f>IFERROR(VLOOKUP(C29,'COPY DATA XPRO'!$C$7:$AI$58,3,FALSE),0)</f>
        <v>32</v>
      </c>
      <c r="F29">
        <f>IFERROR(VLOOKUP(C29,'COPY DATA XPRO'!$C$7:$AI$58,4,FALSE),0)</f>
        <v>0</v>
      </c>
      <c r="G29">
        <f>IFERROR(VLOOKUP(C29,'COPY DATA XPRO'!$C$7:$AI$58,5,FALSE),0)</f>
        <v>0</v>
      </c>
      <c r="H29">
        <f>IFERROR(VLOOKUP(C29,'COPY DATA XPRO'!$C$7:$AI$58,6,FALSE),0)</f>
        <v>0</v>
      </c>
      <c r="I29">
        <f>IFERROR(VLOOKUP(C29,'COPY DATA XPRO'!$C$7:$AI$58,7,FALSE),0)</f>
        <v>0</v>
      </c>
      <c r="J29">
        <f>IFERROR(VLOOKUP(C29,'COPY DATA XPRO'!$C$7:$AI$58,8,FALSE),0)</f>
        <v>0</v>
      </c>
      <c r="K29">
        <f>IFERROR(VLOOKUP(C29,'COPY DATA XPRO'!$C$7:$AI$58,9,FALSE),0)</f>
        <v>1</v>
      </c>
      <c r="L29">
        <f>IFERROR(VLOOKUP(C29,'COPY DATA XPRO'!$C$7:$AI$58,10,FALSE),0)</f>
        <v>0</v>
      </c>
      <c r="M29">
        <f>IFERROR(VLOOKUP(C29,'COPY DATA XPRO'!$C$7:$AI$58,11,FALSE),0)</f>
        <v>0</v>
      </c>
      <c r="N29">
        <f>IFERROR(VLOOKUP(C29,'COPY DATA XPRO'!$C$7:$AI$58,12,FALSE),0)</f>
        <v>0</v>
      </c>
      <c r="O29">
        <f>IFERROR(VLOOKUP(C29,'COPY DATA XPRO'!$C$7:$AI$58,13,FALSE),0)</f>
        <v>0</v>
      </c>
      <c r="P29">
        <f>IFERROR(VLOOKUP(C29,'COPY DATA XPRO'!$C$7:$AI$58,14,FALSE),0)</f>
        <v>0</v>
      </c>
      <c r="Q29">
        <f>IFERROR(VLOOKUP(C29,'COPY DATA XPRO'!$C$7:$AI$58,15,FALSE),0)</f>
        <v>0</v>
      </c>
      <c r="R29">
        <f>IFERROR(VLOOKUP(C29,'COPY DATA XPRO'!$C$7:$AI$58,16,FALSE),0)</f>
        <v>0</v>
      </c>
      <c r="S29">
        <f>IFERROR(VLOOKUP(C29,'COPY DATA XPRO'!$C$7:$AI$58,17,FALSE),0)</f>
        <v>0</v>
      </c>
      <c r="T29">
        <f>IFERROR(VLOOKUP(C29,'COPY DATA XPRO'!$C$7:$AI$58,18,FALSE),0)</f>
        <v>0</v>
      </c>
      <c r="U29">
        <f>IFERROR(VLOOKUP(C29,'COPY DATA XPRO'!$C$7:$AI$58,19,FALSE),0)</f>
        <v>0</v>
      </c>
      <c r="V29">
        <f>IFERROR(VLOOKUP(C29,'COPY DATA XPRO'!$C$7:$AI$58,20,FALSE),0)</f>
        <v>0</v>
      </c>
      <c r="W29">
        <f>IFERROR(VLOOKUP(C29,'COPY DATA XPRO'!$C$7:$AI$58,21,FALSE),0)</f>
        <v>0</v>
      </c>
      <c r="X29">
        <f>IFERROR(VLOOKUP(C29,'COPY DATA XPRO'!$C$7:$AI$58,22,FALSE),0)</f>
        <v>0</v>
      </c>
      <c r="Y29">
        <f>IFERROR(VLOOKUP(C29,'COPY DATA XPRO'!$C$7:$AI$58,23,FALSE),0)</f>
        <v>1</v>
      </c>
      <c r="Z29">
        <f>IFERROR(VLOOKUP(C29,'COPY DATA XPRO'!$C$7:$AI$58,24,FALSE),0)</f>
        <v>24</v>
      </c>
      <c r="AA29">
        <f>IFERROR(VLOOKUP(C29,'COPY DATA XPRO'!$C$7:$AI$58,25,FALSE),0)</f>
        <v>1</v>
      </c>
      <c r="AB29">
        <f>IFERROR(VLOOKUP(C29,'COPY DATA XPRO'!$C$7:$AI$58,26,FALSE),0)</f>
        <v>1</v>
      </c>
      <c r="AC29">
        <f>IFERROR(VLOOKUP(C29,'COPY DATA XPRO'!$C$7:$AI$58,27,FALSE),0)</f>
        <v>0</v>
      </c>
      <c r="AD29">
        <f>IFERROR(VLOOKUP(C29,'COPY DATA XPRO'!$C$7:$AI$58,28,FALSE),0)</f>
        <v>1</v>
      </c>
      <c r="AE29">
        <f>IFERROR(VLOOKUP(C29,'COPY DATA XPRO'!$C$7:$AI$58,29,FALSE),0)</f>
        <v>3</v>
      </c>
      <c r="AF29">
        <f>IFERROR(VLOOKUP(C29,'COPY DATA XPRO'!$C$7:$AI$58,30,FALSE),0)</f>
        <v>3</v>
      </c>
      <c r="AG29">
        <f>IFERROR(VLOOKUP(C29,'COPY DATA XPRO'!$C$7:$AI$58,31,FALSE),0)</f>
        <v>87.5</v>
      </c>
      <c r="AH29">
        <f>IFERROR(VLOOKUP(C29,'COPY DATA XPRO'!$C$7:$AI$58,32,FALSE),0)</f>
        <v>85.71</v>
      </c>
      <c r="AI29">
        <f>IFERROR(VLOOKUP(C29,'COPY DATA XPRO'!$C$7:$AI$58,33,FALSE),0)</f>
        <v>96</v>
      </c>
    </row>
    <row r="30" spans="2:35">
      <c r="C30" t="s">
        <v>102</v>
      </c>
      <c r="D30">
        <f>IFERROR(VLOOKUP(C30,'COPY DATA XPRO'!$C$7:$AI$58,2,FALSE),0)</f>
        <v>0</v>
      </c>
      <c r="E30">
        <f>IFERROR(VLOOKUP(C30,'COPY DATA XPRO'!$C$7:$AI$58,3,FALSE),0)</f>
        <v>10</v>
      </c>
      <c r="F30">
        <f>IFERROR(VLOOKUP(C30,'COPY DATA XPRO'!$C$7:$AI$58,4,FALSE),0)</f>
        <v>0</v>
      </c>
      <c r="G30">
        <f>IFERROR(VLOOKUP(C30,'COPY DATA XPRO'!$C$7:$AI$58,5,FALSE),0)</f>
        <v>0</v>
      </c>
      <c r="H30">
        <f>IFERROR(VLOOKUP(C30,'COPY DATA XPRO'!$C$7:$AI$58,6,FALSE),0)</f>
        <v>0</v>
      </c>
      <c r="I30">
        <f>IFERROR(VLOOKUP(C30,'COPY DATA XPRO'!$C$7:$AI$58,7,FALSE),0)</f>
        <v>0</v>
      </c>
      <c r="J30">
        <f>IFERROR(VLOOKUP(C30,'COPY DATA XPRO'!$C$7:$AI$58,8,FALSE),0)</f>
        <v>0</v>
      </c>
      <c r="K30">
        <f>IFERROR(VLOOKUP(C30,'COPY DATA XPRO'!$C$7:$AI$58,9,FALSE),0)</f>
        <v>0</v>
      </c>
      <c r="L30">
        <f>IFERROR(VLOOKUP(C30,'COPY DATA XPRO'!$C$7:$AI$58,10,FALSE),0)</f>
        <v>0</v>
      </c>
      <c r="M30">
        <f>IFERROR(VLOOKUP(C30,'COPY DATA XPRO'!$C$7:$AI$58,11,FALSE),0)</f>
        <v>0</v>
      </c>
      <c r="N30">
        <f>IFERROR(VLOOKUP(C30,'COPY DATA XPRO'!$C$7:$AI$58,12,FALSE),0)</f>
        <v>0</v>
      </c>
      <c r="O30">
        <f>IFERROR(VLOOKUP(C30,'COPY DATA XPRO'!$C$7:$AI$58,13,FALSE),0)</f>
        <v>0</v>
      </c>
      <c r="P30">
        <f>IFERROR(VLOOKUP(C30,'COPY DATA XPRO'!$C$7:$AI$58,14,FALSE),0)</f>
        <v>0</v>
      </c>
      <c r="Q30">
        <f>IFERROR(VLOOKUP(C30,'COPY DATA XPRO'!$C$7:$AI$58,15,FALSE),0)</f>
        <v>0</v>
      </c>
      <c r="R30">
        <f>IFERROR(VLOOKUP(C30,'COPY DATA XPRO'!$C$7:$AI$58,16,FALSE),0)</f>
        <v>0</v>
      </c>
      <c r="S30">
        <f>IFERROR(VLOOKUP(C30,'COPY DATA XPRO'!$C$7:$AI$58,17,FALSE),0)</f>
        <v>0</v>
      </c>
      <c r="T30">
        <f>IFERROR(VLOOKUP(C30,'COPY DATA XPRO'!$C$7:$AI$58,18,FALSE),0)</f>
        <v>0</v>
      </c>
      <c r="U30">
        <f>IFERROR(VLOOKUP(C30,'COPY DATA XPRO'!$C$7:$AI$58,19,FALSE),0)</f>
        <v>0</v>
      </c>
      <c r="V30">
        <f>IFERROR(VLOOKUP(C30,'COPY DATA XPRO'!$C$7:$AI$58,20,FALSE),0)</f>
        <v>0</v>
      </c>
      <c r="W30">
        <f>IFERROR(VLOOKUP(C30,'COPY DATA XPRO'!$C$7:$AI$58,21,FALSE),0)</f>
        <v>0</v>
      </c>
      <c r="X30">
        <f>IFERROR(VLOOKUP(C30,'COPY DATA XPRO'!$C$7:$AI$58,22,FALSE),0)</f>
        <v>0</v>
      </c>
      <c r="Y30">
        <f>IFERROR(VLOOKUP(C30,'COPY DATA XPRO'!$C$7:$AI$58,23,FALSE),0)</f>
        <v>1</v>
      </c>
      <c r="Z30">
        <f>IFERROR(VLOOKUP(C30,'COPY DATA XPRO'!$C$7:$AI$58,24,FALSE),0)</f>
        <v>9</v>
      </c>
      <c r="AA30">
        <f>IFERROR(VLOOKUP(C30,'COPY DATA XPRO'!$C$7:$AI$58,25,FALSE),0)</f>
        <v>0</v>
      </c>
      <c r="AB30">
        <f>IFERROR(VLOOKUP(C30,'COPY DATA XPRO'!$C$7:$AI$58,26,FALSE),0)</f>
        <v>0</v>
      </c>
      <c r="AC30">
        <f>IFERROR(VLOOKUP(C30,'COPY DATA XPRO'!$C$7:$AI$58,27,FALSE),0)</f>
        <v>0</v>
      </c>
      <c r="AD30">
        <f>IFERROR(VLOOKUP(C30,'COPY DATA XPRO'!$C$7:$AI$58,28,FALSE),0)</f>
        <v>0</v>
      </c>
      <c r="AE30">
        <f>IFERROR(VLOOKUP(C30,'COPY DATA XPRO'!$C$7:$AI$58,29,FALSE),0)</f>
        <v>0</v>
      </c>
      <c r="AF30">
        <f>IFERROR(VLOOKUP(C30,'COPY DATA XPRO'!$C$7:$AI$58,30,FALSE),0)</f>
        <v>0</v>
      </c>
      <c r="AG30">
        <f>IFERROR(VLOOKUP(C30,'COPY DATA XPRO'!$C$7:$AI$58,31,FALSE),0)</f>
        <v>100</v>
      </c>
      <c r="AH30">
        <f>IFERROR(VLOOKUP(C30,'COPY DATA XPRO'!$C$7:$AI$58,32,FALSE),0)</f>
        <v>90</v>
      </c>
      <c r="AI30">
        <f>IFERROR(VLOOKUP(C30,'COPY DATA XPRO'!$C$7:$AI$58,33,FALSE),0)</f>
        <v>90</v>
      </c>
    </row>
    <row r="31" spans="2:35">
      <c r="C31" t="s">
        <v>103</v>
      </c>
      <c r="D31">
        <f>IFERROR(VLOOKUP(C31,'COPY DATA XPRO'!$C$7:$AI$58,2,FALSE),0)</f>
        <v>0</v>
      </c>
      <c r="E31">
        <f>IFERROR(VLOOKUP(C31,'COPY DATA XPRO'!$C$7:$AI$58,3,FALSE),0)</f>
        <v>21</v>
      </c>
      <c r="F31">
        <f>IFERROR(VLOOKUP(C31,'COPY DATA XPRO'!$C$7:$AI$58,4,FALSE),0)</f>
        <v>0</v>
      </c>
      <c r="G31">
        <f>IFERROR(VLOOKUP(C31,'COPY DATA XPRO'!$C$7:$AI$58,5,FALSE),0)</f>
        <v>0</v>
      </c>
      <c r="H31">
        <f>IFERROR(VLOOKUP(C31,'COPY DATA XPRO'!$C$7:$AI$58,6,FALSE),0)</f>
        <v>0</v>
      </c>
      <c r="I31">
        <f>IFERROR(VLOOKUP(C31,'COPY DATA XPRO'!$C$7:$AI$58,7,FALSE),0)</f>
        <v>0</v>
      </c>
      <c r="J31">
        <f>IFERROR(VLOOKUP(C31,'COPY DATA XPRO'!$C$7:$AI$58,8,FALSE),0)</f>
        <v>0</v>
      </c>
      <c r="K31">
        <f>IFERROR(VLOOKUP(C31,'COPY DATA XPRO'!$C$7:$AI$58,9,FALSE),0)</f>
        <v>1</v>
      </c>
      <c r="L31">
        <f>IFERROR(VLOOKUP(C31,'COPY DATA XPRO'!$C$7:$AI$58,10,FALSE),0)</f>
        <v>0</v>
      </c>
      <c r="M31">
        <f>IFERROR(VLOOKUP(C31,'COPY DATA XPRO'!$C$7:$AI$58,11,FALSE),0)</f>
        <v>0</v>
      </c>
      <c r="N31">
        <f>IFERROR(VLOOKUP(C31,'COPY DATA XPRO'!$C$7:$AI$58,12,FALSE),0)</f>
        <v>0</v>
      </c>
      <c r="O31">
        <f>IFERROR(VLOOKUP(C31,'COPY DATA XPRO'!$C$7:$AI$58,13,FALSE),0)</f>
        <v>0</v>
      </c>
      <c r="P31">
        <f>IFERROR(VLOOKUP(C31,'COPY DATA XPRO'!$C$7:$AI$58,14,FALSE),0)</f>
        <v>0</v>
      </c>
      <c r="Q31">
        <f>IFERROR(VLOOKUP(C31,'COPY DATA XPRO'!$C$7:$AI$58,15,FALSE),0)</f>
        <v>0</v>
      </c>
      <c r="R31">
        <f>IFERROR(VLOOKUP(C31,'COPY DATA XPRO'!$C$7:$AI$58,16,FALSE),0)</f>
        <v>0</v>
      </c>
      <c r="S31">
        <f>IFERROR(VLOOKUP(C31,'COPY DATA XPRO'!$C$7:$AI$58,17,FALSE),0)</f>
        <v>0</v>
      </c>
      <c r="T31">
        <f>IFERROR(VLOOKUP(C31,'COPY DATA XPRO'!$C$7:$AI$58,18,FALSE),0)</f>
        <v>0</v>
      </c>
      <c r="U31">
        <f>IFERROR(VLOOKUP(C31,'COPY DATA XPRO'!$C$7:$AI$58,19,FALSE),0)</f>
        <v>0</v>
      </c>
      <c r="V31">
        <f>IFERROR(VLOOKUP(C31,'COPY DATA XPRO'!$C$7:$AI$58,20,FALSE),0)</f>
        <v>0</v>
      </c>
      <c r="W31">
        <f>IFERROR(VLOOKUP(C31,'COPY DATA XPRO'!$C$7:$AI$58,21,FALSE),0)</f>
        <v>0</v>
      </c>
      <c r="X31">
        <f>IFERROR(VLOOKUP(C31,'COPY DATA XPRO'!$C$7:$AI$58,22,FALSE),0)</f>
        <v>0</v>
      </c>
      <c r="Y31">
        <f>IFERROR(VLOOKUP(C31,'COPY DATA XPRO'!$C$7:$AI$58,23,FALSE),0)</f>
        <v>2</v>
      </c>
      <c r="Z31">
        <f>IFERROR(VLOOKUP(C31,'COPY DATA XPRO'!$C$7:$AI$58,24,FALSE),0)</f>
        <v>14</v>
      </c>
      <c r="AA31">
        <f>IFERROR(VLOOKUP(C31,'COPY DATA XPRO'!$C$7:$AI$58,25,FALSE),0)</f>
        <v>0</v>
      </c>
      <c r="AB31">
        <f>IFERROR(VLOOKUP(C31,'COPY DATA XPRO'!$C$7:$AI$58,26,FALSE),0)</f>
        <v>1</v>
      </c>
      <c r="AC31">
        <f>IFERROR(VLOOKUP(C31,'COPY DATA XPRO'!$C$7:$AI$58,27,FALSE),0)</f>
        <v>0</v>
      </c>
      <c r="AD31">
        <f>IFERROR(VLOOKUP(C31,'COPY DATA XPRO'!$C$7:$AI$58,28,FALSE),0)</f>
        <v>0</v>
      </c>
      <c r="AE31">
        <f>IFERROR(VLOOKUP(C31,'COPY DATA XPRO'!$C$7:$AI$58,29,FALSE),0)</f>
        <v>1</v>
      </c>
      <c r="AF31">
        <f>IFERROR(VLOOKUP(C31,'COPY DATA XPRO'!$C$7:$AI$58,30,FALSE),0)</f>
        <v>3</v>
      </c>
      <c r="AG31">
        <f>IFERROR(VLOOKUP(C31,'COPY DATA XPRO'!$C$7:$AI$58,31,FALSE),0)</f>
        <v>80.95</v>
      </c>
      <c r="AH31">
        <f>IFERROR(VLOOKUP(C31,'COPY DATA XPRO'!$C$7:$AI$58,32,FALSE),0)</f>
        <v>82.35</v>
      </c>
      <c r="AI31">
        <f>IFERROR(VLOOKUP(C31,'COPY DATA XPRO'!$C$7:$AI$58,33,FALSE),0)</f>
        <v>87.5</v>
      </c>
    </row>
    <row r="32" spans="2:35">
      <c r="C32" t="s">
        <v>104</v>
      </c>
      <c r="D32">
        <f>IFERROR(VLOOKUP(C32,'COPY DATA XPRO'!$C$7:$AI$58,2,FALSE),0)</f>
        <v>0</v>
      </c>
      <c r="E32">
        <f>IFERROR(VLOOKUP(C32,'COPY DATA XPRO'!$C$7:$AI$58,3,FALSE),0)</f>
        <v>8</v>
      </c>
      <c r="F32">
        <f>IFERROR(VLOOKUP(C32,'COPY DATA XPRO'!$C$7:$AI$58,4,FALSE),0)</f>
        <v>0</v>
      </c>
      <c r="G32">
        <f>IFERROR(VLOOKUP(C32,'COPY DATA XPRO'!$C$7:$AI$58,5,FALSE),0)</f>
        <v>0</v>
      </c>
      <c r="H32">
        <f>IFERROR(VLOOKUP(C32,'COPY DATA XPRO'!$C$7:$AI$58,6,FALSE),0)</f>
        <v>0</v>
      </c>
      <c r="I32">
        <f>IFERROR(VLOOKUP(C32,'COPY DATA XPRO'!$C$7:$AI$58,7,FALSE),0)</f>
        <v>0</v>
      </c>
      <c r="J32">
        <f>IFERROR(VLOOKUP(C32,'COPY DATA XPRO'!$C$7:$AI$58,8,FALSE),0)</f>
        <v>0</v>
      </c>
      <c r="K32">
        <f>IFERROR(VLOOKUP(C32,'COPY DATA XPRO'!$C$7:$AI$58,9,FALSE),0)</f>
        <v>0</v>
      </c>
      <c r="L32">
        <f>IFERROR(VLOOKUP(C32,'COPY DATA XPRO'!$C$7:$AI$58,10,FALSE),0)</f>
        <v>0</v>
      </c>
      <c r="M32">
        <f>IFERROR(VLOOKUP(C32,'COPY DATA XPRO'!$C$7:$AI$58,11,FALSE),0)</f>
        <v>0</v>
      </c>
      <c r="N32">
        <f>IFERROR(VLOOKUP(C32,'COPY DATA XPRO'!$C$7:$AI$58,12,FALSE),0)</f>
        <v>0</v>
      </c>
      <c r="O32">
        <f>IFERROR(VLOOKUP(C32,'COPY DATA XPRO'!$C$7:$AI$58,13,FALSE),0)</f>
        <v>0</v>
      </c>
      <c r="P32">
        <f>IFERROR(VLOOKUP(C32,'COPY DATA XPRO'!$C$7:$AI$58,14,FALSE),0)</f>
        <v>0</v>
      </c>
      <c r="Q32">
        <f>IFERROR(VLOOKUP(C32,'COPY DATA XPRO'!$C$7:$AI$58,15,FALSE),0)</f>
        <v>0</v>
      </c>
      <c r="R32">
        <f>IFERROR(VLOOKUP(C32,'COPY DATA XPRO'!$C$7:$AI$58,16,FALSE),0)</f>
        <v>1</v>
      </c>
      <c r="S32">
        <f>IFERROR(VLOOKUP(C32,'COPY DATA XPRO'!$C$7:$AI$58,17,FALSE),0)</f>
        <v>0</v>
      </c>
      <c r="T32">
        <f>IFERROR(VLOOKUP(C32,'COPY DATA XPRO'!$C$7:$AI$58,18,FALSE),0)</f>
        <v>0</v>
      </c>
      <c r="U32">
        <f>IFERROR(VLOOKUP(C32,'COPY DATA XPRO'!$C$7:$AI$58,19,FALSE),0)</f>
        <v>1</v>
      </c>
      <c r="V32">
        <f>IFERROR(VLOOKUP(C32,'COPY DATA XPRO'!$C$7:$AI$58,20,FALSE),0)</f>
        <v>0</v>
      </c>
      <c r="W32">
        <f>IFERROR(VLOOKUP(C32,'COPY DATA XPRO'!$C$7:$AI$58,21,FALSE),0)</f>
        <v>0</v>
      </c>
      <c r="X32">
        <f>IFERROR(VLOOKUP(C32,'COPY DATA XPRO'!$C$7:$AI$58,22,FALSE),0)</f>
        <v>2</v>
      </c>
      <c r="Y32">
        <f>IFERROR(VLOOKUP(C32,'COPY DATA XPRO'!$C$7:$AI$58,23,FALSE),0)</f>
        <v>0</v>
      </c>
      <c r="Z32">
        <f>IFERROR(VLOOKUP(C32,'COPY DATA XPRO'!$C$7:$AI$58,24,FALSE),0)</f>
        <v>6</v>
      </c>
      <c r="AA32">
        <f>IFERROR(VLOOKUP(C32,'COPY DATA XPRO'!$C$7:$AI$58,25,FALSE),0)</f>
        <v>0</v>
      </c>
      <c r="AB32">
        <f>IFERROR(VLOOKUP(C32,'COPY DATA XPRO'!$C$7:$AI$58,26,FALSE),0)</f>
        <v>0</v>
      </c>
      <c r="AC32">
        <f>IFERROR(VLOOKUP(C32,'COPY DATA XPRO'!$C$7:$AI$58,27,FALSE),0)</f>
        <v>0</v>
      </c>
      <c r="AD32">
        <f>IFERROR(VLOOKUP(C32,'COPY DATA XPRO'!$C$7:$AI$58,28,FALSE),0)</f>
        <v>0</v>
      </c>
      <c r="AE32">
        <f>IFERROR(VLOOKUP(C32,'COPY DATA XPRO'!$C$7:$AI$58,29,FALSE),0)</f>
        <v>0</v>
      </c>
      <c r="AF32">
        <f>IFERROR(VLOOKUP(C32,'COPY DATA XPRO'!$C$7:$AI$58,30,FALSE),0)</f>
        <v>0</v>
      </c>
      <c r="AG32">
        <f>IFERROR(VLOOKUP(C32,'COPY DATA XPRO'!$C$7:$AI$58,31,FALSE),0)</f>
        <v>100</v>
      </c>
      <c r="AH32">
        <f>IFERROR(VLOOKUP(C32,'COPY DATA XPRO'!$C$7:$AI$58,32,FALSE),0)</f>
        <v>75</v>
      </c>
      <c r="AI32">
        <f>IFERROR(VLOOKUP(C32,'COPY DATA XPRO'!$C$7:$AI$58,33,FALSE),0)</f>
        <v>75</v>
      </c>
    </row>
    <row r="33" spans="2:35">
      <c r="C33" t="s">
        <v>105</v>
      </c>
      <c r="D33">
        <f>IFERROR(VLOOKUP(C33,'COPY DATA XPRO'!$C$7:$AI$58,2,FALSE),0)</f>
        <v>0</v>
      </c>
      <c r="E33">
        <f>IFERROR(VLOOKUP(C33,'COPY DATA XPRO'!$C$7:$AI$58,3,FALSE),0)</f>
        <v>30</v>
      </c>
      <c r="F33">
        <f>IFERROR(VLOOKUP(C33,'COPY DATA XPRO'!$C$7:$AI$58,4,FALSE),0)</f>
        <v>0</v>
      </c>
      <c r="G33">
        <f>IFERROR(VLOOKUP(C33,'COPY DATA XPRO'!$C$7:$AI$58,5,FALSE),0)</f>
        <v>0</v>
      </c>
      <c r="H33">
        <f>IFERROR(VLOOKUP(C33,'COPY DATA XPRO'!$C$7:$AI$58,6,FALSE),0)</f>
        <v>2</v>
      </c>
      <c r="I33">
        <f>IFERROR(VLOOKUP(C33,'COPY DATA XPRO'!$C$7:$AI$58,7,FALSE),0)</f>
        <v>1</v>
      </c>
      <c r="J33">
        <f>IFERROR(VLOOKUP(C33,'COPY DATA XPRO'!$C$7:$AI$58,8,FALSE),0)</f>
        <v>2</v>
      </c>
      <c r="K33">
        <f>IFERROR(VLOOKUP(C33,'COPY DATA XPRO'!$C$7:$AI$58,9,FALSE),0)</f>
        <v>0</v>
      </c>
      <c r="L33">
        <f>IFERROR(VLOOKUP(C33,'COPY DATA XPRO'!$C$7:$AI$58,10,FALSE),0)</f>
        <v>0</v>
      </c>
      <c r="M33">
        <f>IFERROR(VLOOKUP(C33,'COPY DATA XPRO'!$C$7:$AI$58,11,FALSE),0)</f>
        <v>0</v>
      </c>
      <c r="N33">
        <f>IFERROR(VLOOKUP(C33,'COPY DATA XPRO'!$C$7:$AI$58,12,FALSE),0)</f>
        <v>0</v>
      </c>
      <c r="O33">
        <f>IFERROR(VLOOKUP(C33,'COPY DATA XPRO'!$C$7:$AI$58,13,FALSE),0)</f>
        <v>0</v>
      </c>
      <c r="P33">
        <f>IFERROR(VLOOKUP(C33,'COPY DATA XPRO'!$C$7:$AI$58,14,FALSE),0)</f>
        <v>0</v>
      </c>
      <c r="Q33">
        <f>IFERROR(VLOOKUP(C33,'COPY DATA XPRO'!$C$7:$AI$58,15,FALSE),0)</f>
        <v>0</v>
      </c>
      <c r="R33">
        <f>IFERROR(VLOOKUP(C33,'COPY DATA XPRO'!$C$7:$AI$58,16,FALSE),0)</f>
        <v>0</v>
      </c>
      <c r="S33">
        <f>IFERROR(VLOOKUP(C33,'COPY DATA XPRO'!$C$7:$AI$58,17,FALSE),0)</f>
        <v>0</v>
      </c>
      <c r="T33">
        <f>IFERROR(VLOOKUP(C33,'COPY DATA XPRO'!$C$7:$AI$58,18,FALSE),0)</f>
        <v>0</v>
      </c>
      <c r="U33">
        <f>IFERROR(VLOOKUP(C33,'COPY DATA XPRO'!$C$7:$AI$58,19,FALSE),0)</f>
        <v>0</v>
      </c>
      <c r="V33">
        <f>IFERROR(VLOOKUP(C33,'COPY DATA XPRO'!$C$7:$AI$58,20,FALSE),0)</f>
        <v>0</v>
      </c>
      <c r="W33">
        <f>IFERROR(VLOOKUP(C33,'COPY DATA XPRO'!$C$7:$AI$58,21,FALSE),0)</f>
        <v>0</v>
      </c>
      <c r="X33">
        <f>IFERROR(VLOOKUP(C33,'COPY DATA XPRO'!$C$7:$AI$58,22,FALSE),0)</f>
        <v>0</v>
      </c>
      <c r="Y33">
        <f>IFERROR(VLOOKUP(C33,'COPY DATA XPRO'!$C$7:$AI$58,23,FALSE),0)</f>
        <v>0</v>
      </c>
      <c r="Z33">
        <f>IFERROR(VLOOKUP(C33,'COPY DATA XPRO'!$C$7:$AI$58,24,FALSE),0)</f>
        <v>22</v>
      </c>
      <c r="AA33">
        <f>IFERROR(VLOOKUP(C33,'COPY DATA XPRO'!$C$7:$AI$58,25,FALSE),0)</f>
        <v>0</v>
      </c>
      <c r="AB33">
        <f>IFERROR(VLOOKUP(C33,'COPY DATA XPRO'!$C$7:$AI$58,26,FALSE),0)</f>
        <v>0</v>
      </c>
      <c r="AC33">
        <f>IFERROR(VLOOKUP(C33,'COPY DATA XPRO'!$C$7:$AI$58,27,FALSE),0)</f>
        <v>0</v>
      </c>
      <c r="AD33">
        <f>IFERROR(VLOOKUP(C33,'COPY DATA XPRO'!$C$7:$AI$58,28,FALSE),0)</f>
        <v>0</v>
      </c>
      <c r="AE33">
        <f>IFERROR(VLOOKUP(C33,'COPY DATA XPRO'!$C$7:$AI$58,29,FALSE),0)</f>
        <v>0</v>
      </c>
      <c r="AF33">
        <f>IFERROR(VLOOKUP(C33,'COPY DATA XPRO'!$C$7:$AI$58,30,FALSE),0)</f>
        <v>3</v>
      </c>
      <c r="AG33">
        <f>IFERROR(VLOOKUP(C33,'COPY DATA XPRO'!$C$7:$AI$58,31,FALSE),0)</f>
        <v>73.33</v>
      </c>
      <c r="AH33">
        <f>IFERROR(VLOOKUP(C33,'COPY DATA XPRO'!$C$7:$AI$58,32,FALSE),0)</f>
        <v>84.62</v>
      </c>
      <c r="AI33">
        <f>IFERROR(VLOOKUP(C33,'COPY DATA XPRO'!$C$7:$AI$58,33,FALSE),0)</f>
        <v>100</v>
      </c>
    </row>
    <row r="34" spans="2:35">
      <c r="C34" t="s">
        <v>106</v>
      </c>
      <c r="D34">
        <f>IFERROR(VLOOKUP(C34,'COPY DATA XPRO'!$C$7:$AI$58,2,FALSE),0)</f>
        <v>0</v>
      </c>
      <c r="E34">
        <f>IFERROR(VLOOKUP(C34,'COPY DATA XPRO'!$C$7:$AI$58,3,FALSE),0)</f>
        <v>23</v>
      </c>
      <c r="F34">
        <f>IFERROR(VLOOKUP(C34,'COPY DATA XPRO'!$C$7:$AI$58,4,FALSE),0)</f>
        <v>1</v>
      </c>
      <c r="G34">
        <f>IFERROR(VLOOKUP(C34,'COPY DATA XPRO'!$C$7:$AI$58,5,FALSE),0)</f>
        <v>0</v>
      </c>
      <c r="H34">
        <f>IFERROR(VLOOKUP(C34,'COPY DATA XPRO'!$C$7:$AI$58,6,FALSE),0)</f>
        <v>1</v>
      </c>
      <c r="I34">
        <f>IFERROR(VLOOKUP(C34,'COPY DATA XPRO'!$C$7:$AI$58,7,FALSE),0)</f>
        <v>1</v>
      </c>
      <c r="J34">
        <f>IFERROR(VLOOKUP(C34,'COPY DATA XPRO'!$C$7:$AI$58,8,FALSE),0)</f>
        <v>0</v>
      </c>
      <c r="K34">
        <f>IFERROR(VLOOKUP(C34,'COPY DATA XPRO'!$C$7:$AI$58,9,FALSE),0)</f>
        <v>0</v>
      </c>
      <c r="L34">
        <f>IFERROR(VLOOKUP(C34,'COPY DATA XPRO'!$C$7:$AI$58,10,FALSE),0)</f>
        <v>0</v>
      </c>
      <c r="M34">
        <f>IFERROR(VLOOKUP(C34,'COPY DATA XPRO'!$C$7:$AI$58,11,FALSE),0)</f>
        <v>0</v>
      </c>
      <c r="N34">
        <f>IFERROR(VLOOKUP(C34,'COPY DATA XPRO'!$C$7:$AI$58,12,FALSE),0)</f>
        <v>0</v>
      </c>
      <c r="O34">
        <f>IFERROR(VLOOKUP(C34,'COPY DATA XPRO'!$C$7:$AI$58,13,FALSE),0)</f>
        <v>0</v>
      </c>
      <c r="P34">
        <f>IFERROR(VLOOKUP(C34,'COPY DATA XPRO'!$C$7:$AI$58,14,FALSE),0)</f>
        <v>0</v>
      </c>
      <c r="Q34">
        <f>IFERROR(VLOOKUP(C34,'COPY DATA XPRO'!$C$7:$AI$58,15,FALSE),0)</f>
        <v>0</v>
      </c>
      <c r="R34">
        <f>IFERROR(VLOOKUP(C34,'COPY DATA XPRO'!$C$7:$AI$58,16,FALSE),0)</f>
        <v>0</v>
      </c>
      <c r="S34">
        <f>IFERROR(VLOOKUP(C34,'COPY DATA XPRO'!$C$7:$AI$58,17,FALSE),0)</f>
        <v>0</v>
      </c>
      <c r="T34">
        <f>IFERROR(VLOOKUP(C34,'COPY DATA XPRO'!$C$7:$AI$58,18,FALSE),0)</f>
        <v>0</v>
      </c>
      <c r="U34">
        <f>IFERROR(VLOOKUP(C34,'COPY DATA XPRO'!$C$7:$AI$58,19,FALSE),0)</f>
        <v>0</v>
      </c>
      <c r="V34">
        <f>IFERROR(VLOOKUP(C34,'COPY DATA XPRO'!$C$7:$AI$58,20,FALSE),0)</f>
        <v>0</v>
      </c>
      <c r="W34">
        <f>IFERROR(VLOOKUP(C34,'COPY DATA XPRO'!$C$7:$AI$58,21,FALSE),0)</f>
        <v>0</v>
      </c>
      <c r="X34">
        <f>IFERROR(VLOOKUP(C34,'COPY DATA XPRO'!$C$7:$AI$58,22,FALSE),0)</f>
        <v>0</v>
      </c>
      <c r="Y34">
        <f>IFERROR(VLOOKUP(C34,'COPY DATA XPRO'!$C$7:$AI$58,23,FALSE),0)</f>
        <v>0</v>
      </c>
      <c r="Z34">
        <f>IFERROR(VLOOKUP(C34,'COPY DATA XPRO'!$C$7:$AI$58,24,FALSE),0)</f>
        <v>16</v>
      </c>
      <c r="AA34">
        <f>IFERROR(VLOOKUP(C34,'COPY DATA XPRO'!$C$7:$AI$58,25,FALSE),0)</f>
        <v>2</v>
      </c>
      <c r="AB34">
        <f>IFERROR(VLOOKUP(C34,'COPY DATA XPRO'!$C$7:$AI$58,26,FALSE),0)</f>
        <v>2</v>
      </c>
      <c r="AC34">
        <f>IFERROR(VLOOKUP(C34,'COPY DATA XPRO'!$C$7:$AI$58,27,FALSE),0)</f>
        <v>0</v>
      </c>
      <c r="AD34">
        <f>IFERROR(VLOOKUP(C34,'COPY DATA XPRO'!$C$7:$AI$58,28,FALSE),0)</f>
        <v>0</v>
      </c>
      <c r="AE34">
        <f>IFERROR(VLOOKUP(C34,'COPY DATA XPRO'!$C$7:$AI$58,29,FALSE),0)</f>
        <v>4</v>
      </c>
      <c r="AF34">
        <f>IFERROR(VLOOKUP(C34,'COPY DATA XPRO'!$C$7:$AI$58,30,FALSE),0)</f>
        <v>0</v>
      </c>
      <c r="AG34">
        <f>IFERROR(VLOOKUP(C34,'COPY DATA XPRO'!$C$7:$AI$58,31,FALSE),0)</f>
        <v>86.96</v>
      </c>
      <c r="AH34">
        <f>IFERROR(VLOOKUP(C34,'COPY DATA XPRO'!$C$7:$AI$58,32,FALSE),0)</f>
        <v>72.73</v>
      </c>
      <c r="AI34">
        <f>IFERROR(VLOOKUP(C34,'COPY DATA XPRO'!$C$7:$AI$58,33,FALSE),0)</f>
        <v>100</v>
      </c>
    </row>
    <row r="35" spans="2:35">
      <c r="C35" t="s">
        <v>107</v>
      </c>
      <c r="D35">
        <f>IFERROR(VLOOKUP(C35,'COPY DATA XPRO'!$C$7:$AI$58,2,FALSE),0)</f>
        <v>0</v>
      </c>
      <c r="E35">
        <f>IFERROR(VLOOKUP(C35,'COPY DATA XPRO'!$C$7:$AI$58,3,FALSE),0)</f>
        <v>16</v>
      </c>
      <c r="F35">
        <f>IFERROR(VLOOKUP(C35,'COPY DATA XPRO'!$C$7:$AI$58,4,FALSE),0)</f>
        <v>0</v>
      </c>
      <c r="G35">
        <f>IFERROR(VLOOKUP(C35,'COPY DATA XPRO'!$C$7:$AI$58,5,FALSE),0)</f>
        <v>0</v>
      </c>
      <c r="H35">
        <f>IFERROR(VLOOKUP(C35,'COPY DATA XPRO'!$C$7:$AI$58,6,FALSE),0)</f>
        <v>0</v>
      </c>
      <c r="I35">
        <f>IFERROR(VLOOKUP(C35,'COPY DATA XPRO'!$C$7:$AI$58,7,FALSE),0)</f>
        <v>0</v>
      </c>
      <c r="J35">
        <f>IFERROR(VLOOKUP(C35,'COPY DATA XPRO'!$C$7:$AI$58,8,FALSE),0)</f>
        <v>1</v>
      </c>
      <c r="K35">
        <f>IFERROR(VLOOKUP(C35,'COPY DATA XPRO'!$C$7:$AI$58,9,FALSE),0)</f>
        <v>0</v>
      </c>
      <c r="L35">
        <f>IFERROR(VLOOKUP(C35,'COPY DATA XPRO'!$C$7:$AI$58,10,FALSE),0)</f>
        <v>0</v>
      </c>
      <c r="M35">
        <f>IFERROR(VLOOKUP(C35,'COPY DATA XPRO'!$C$7:$AI$58,11,FALSE),0)</f>
        <v>0</v>
      </c>
      <c r="N35">
        <f>IFERROR(VLOOKUP(C35,'COPY DATA XPRO'!$C$7:$AI$58,12,FALSE),0)</f>
        <v>1</v>
      </c>
      <c r="O35">
        <f>IFERROR(VLOOKUP(C35,'COPY DATA XPRO'!$C$7:$AI$58,13,FALSE),0)</f>
        <v>0</v>
      </c>
      <c r="P35">
        <f>IFERROR(VLOOKUP(C35,'COPY DATA XPRO'!$C$7:$AI$58,14,FALSE),0)</f>
        <v>1</v>
      </c>
      <c r="Q35">
        <f>IFERROR(VLOOKUP(C35,'COPY DATA XPRO'!$C$7:$AI$58,15,FALSE),0)</f>
        <v>0</v>
      </c>
      <c r="R35">
        <f>IFERROR(VLOOKUP(C35,'COPY DATA XPRO'!$C$7:$AI$58,16,FALSE),0)</f>
        <v>0</v>
      </c>
      <c r="S35">
        <f>IFERROR(VLOOKUP(C35,'COPY DATA XPRO'!$C$7:$AI$58,17,FALSE),0)</f>
        <v>0</v>
      </c>
      <c r="T35">
        <f>IFERROR(VLOOKUP(C35,'COPY DATA XPRO'!$C$7:$AI$58,18,FALSE),0)</f>
        <v>0</v>
      </c>
      <c r="U35">
        <f>IFERROR(VLOOKUP(C35,'COPY DATA XPRO'!$C$7:$AI$58,19,FALSE),0)</f>
        <v>0</v>
      </c>
      <c r="V35">
        <f>IFERROR(VLOOKUP(C35,'COPY DATA XPRO'!$C$7:$AI$58,20,FALSE),0)</f>
        <v>0</v>
      </c>
      <c r="W35">
        <f>IFERROR(VLOOKUP(C35,'COPY DATA XPRO'!$C$7:$AI$58,21,FALSE),0)</f>
        <v>0</v>
      </c>
      <c r="X35">
        <f>IFERROR(VLOOKUP(C35,'COPY DATA XPRO'!$C$7:$AI$58,22,FALSE),0)</f>
        <v>0</v>
      </c>
      <c r="Y35">
        <f>IFERROR(VLOOKUP(C35,'COPY DATA XPRO'!$C$7:$AI$58,23,FALSE),0)</f>
        <v>1</v>
      </c>
      <c r="Z35">
        <f>IFERROR(VLOOKUP(C35,'COPY DATA XPRO'!$C$7:$AI$58,24,FALSE),0)</f>
        <v>12</v>
      </c>
      <c r="AA35">
        <f>IFERROR(VLOOKUP(C35,'COPY DATA XPRO'!$C$7:$AI$58,25,FALSE),0)</f>
        <v>1</v>
      </c>
      <c r="AB35">
        <f>IFERROR(VLOOKUP(C35,'COPY DATA XPRO'!$C$7:$AI$58,26,FALSE),0)</f>
        <v>0</v>
      </c>
      <c r="AC35">
        <f>IFERROR(VLOOKUP(C35,'COPY DATA XPRO'!$C$7:$AI$58,27,FALSE),0)</f>
        <v>0</v>
      </c>
      <c r="AD35">
        <f>IFERROR(VLOOKUP(C35,'COPY DATA XPRO'!$C$7:$AI$58,28,FALSE),0)</f>
        <v>0</v>
      </c>
      <c r="AE35">
        <f>IFERROR(VLOOKUP(C35,'COPY DATA XPRO'!$C$7:$AI$58,29,FALSE),0)</f>
        <v>1</v>
      </c>
      <c r="AF35">
        <f>IFERROR(VLOOKUP(C35,'COPY DATA XPRO'!$C$7:$AI$58,30,FALSE),0)</f>
        <v>0</v>
      </c>
      <c r="AG35">
        <f>IFERROR(VLOOKUP(C35,'COPY DATA XPRO'!$C$7:$AI$58,31,FALSE),0)</f>
        <v>93.75</v>
      </c>
      <c r="AH35">
        <f>IFERROR(VLOOKUP(C35,'COPY DATA XPRO'!$C$7:$AI$58,32,FALSE),0)</f>
        <v>75</v>
      </c>
      <c r="AI35">
        <f>IFERROR(VLOOKUP(C35,'COPY DATA XPRO'!$C$7:$AI$58,33,FALSE),0)</f>
        <v>85.71</v>
      </c>
    </row>
    <row r="36" spans="2:35">
      <c r="C36" t="s">
        <v>108</v>
      </c>
      <c r="D36">
        <f>IFERROR(VLOOKUP(C36,'COPY DATA XPRO'!$C$7:$AI$58,2,FALSE),0)</f>
        <v>0</v>
      </c>
      <c r="E36">
        <f>IFERROR(VLOOKUP(C36,'COPY DATA XPRO'!$C$7:$AI$58,3,FALSE),0)</f>
        <v>3</v>
      </c>
      <c r="F36">
        <f>IFERROR(VLOOKUP(C36,'COPY DATA XPRO'!$C$7:$AI$58,4,FALSE),0)</f>
        <v>0</v>
      </c>
      <c r="G36">
        <f>IFERROR(VLOOKUP(C36,'COPY DATA XPRO'!$C$7:$AI$58,5,FALSE),0)</f>
        <v>0</v>
      </c>
      <c r="H36">
        <f>IFERROR(VLOOKUP(C36,'COPY DATA XPRO'!$C$7:$AI$58,6,FALSE),0)</f>
        <v>0</v>
      </c>
      <c r="I36">
        <f>IFERROR(VLOOKUP(C36,'COPY DATA XPRO'!$C$7:$AI$58,7,FALSE),0)</f>
        <v>0</v>
      </c>
      <c r="J36">
        <f>IFERROR(VLOOKUP(C36,'COPY DATA XPRO'!$C$7:$AI$58,8,FALSE),0)</f>
        <v>0</v>
      </c>
      <c r="K36">
        <f>IFERROR(VLOOKUP(C36,'COPY DATA XPRO'!$C$7:$AI$58,9,FALSE),0)</f>
        <v>0</v>
      </c>
      <c r="L36">
        <f>IFERROR(VLOOKUP(C36,'COPY DATA XPRO'!$C$7:$AI$58,10,FALSE),0)</f>
        <v>0</v>
      </c>
      <c r="M36">
        <f>IFERROR(VLOOKUP(C36,'COPY DATA XPRO'!$C$7:$AI$58,11,FALSE),0)</f>
        <v>0</v>
      </c>
      <c r="N36">
        <f>IFERROR(VLOOKUP(C36,'COPY DATA XPRO'!$C$7:$AI$58,12,FALSE),0)</f>
        <v>0</v>
      </c>
      <c r="O36">
        <f>IFERROR(VLOOKUP(C36,'COPY DATA XPRO'!$C$7:$AI$58,13,FALSE),0)</f>
        <v>0</v>
      </c>
      <c r="P36">
        <f>IFERROR(VLOOKUP(C36,'COPY DATA XPRO'!$C$7:$AI$58,14,FALSE),0)</f>
        <v>0</v>
      </c>
      <c r="Q36">
        <f>IFERROR(VLOOKUP(C36,'COPY DATA XPRO'!$C$7:$AI$58,15,FALSE),0)</f>
        <v>0</v>
      </c>
      <c r="R36">
        <f>IFERROR(VLOOKUP(C36,'COPY DATA XPRO'!$C$7:$AI$58,16,FALSE),0)</f>
        <v>0</v>
      </c>
      <c r="S36">
        <f>IFERROR(VLOOKUP(C36,'COPY DATA XPRO'!$C$7:$AI$58,17,FALSE),0)</f>
        <v>0</v>
      </c>
      <c r="T36">
        <f>IFERROR(VLOOKUP(C36,'COPY DATA XPRO'!$C$7:$AI$58,18,FALSE),0)</f>
        <v>0</v>
      </c>
      <c r="U36">
        <f>IFERROR(VLOOKUP(C36,'COPY DATA XPRO'!$C$7:$AI$58,19,FALSE),0)</f>
        <v>0</v>
      </c>
      <c r="V36">
        <f>IFERROR(VLOOKUP(C36,'COPY DATA XPRO'!$C$7:$AI$58,20,FALSE),0)</f>
        <v>0</v>
      </c>
      <c r="W36">
        <f>IFERROR(VLOOKUP(C36,'COPY DATA XPRO'!$C$7:$AI$58,21,FALSE),0)</f>
        <v>0</v>
      </c>
      <c r="X36">
        <f>IFERROR(VLOOKUP(C36,'COPY DATA XPRO'!$C$7:$AI$58,22,FALSE),0)</f>
        <v>0</v>
      </c>
      <c r="Y36">
        <f>IFERROR(VLOOKUP(C36,'COPY DATA XPRO'!$C$7:$AI$58,23,FALSE),0)</f>
        <v>0</v>
      </c>
      <c r="Z36">
        <f>IFERROR(VLOOKUP(C36,'COPY DATA XPRO'!$C$7:$AI$58,24,FALSE),0)</f>
        <v>3</v>
      </c>
      <c r="AA36">
        <f>IFERROR(VLOOKUP(C36,'COPY DATA XPRO'!$C$7:$AI$58,25,FALSE),0)</f>
        <v>0</v>
      </c>
      <c r="AB36">
        <f>IFERROR(VLOOKUP(C36,'COPY DATA XPRO'!$C$7:$AI$58,26,FALSE),0)</f>
        <v>0</v>
      </c>
      <c r="AC36">
        <f>IFERROR(VLOOKUP(C36,'COPY DATA XPRO'!$C$7:$AI$58,27,FALSE),0)</f>
        <v>0</v>
      </c>
      <c r="AD36">
        <f>IFERROR(VLOOKUP(C36,'COPY DATA XPRO'!$C$7:$AI$58,28,FALSE),0)</f>
        <v>0</v>
      </c>
      <c r="AE36">
        <f>IFERROR(VLOOKUP(C36,'COPY DATA XPRO'!$C$7:$AI$58,29,FALSE),0)</f>
        <v>0</v>
      </c>
      <c r="AF36">
        <f>IFERROR(VLOOKUP(C36,'COPY DATA XPRO'!$C$7:$AI$58,30,FALSE),0)</f>
        <v>0</v>
      </c>
      <c r="AG36">
        <f>IFERROR(VLOOKUP(C36,'COPY DATA XPRO'!$C$7:$AI$58,31,FALSE),0)</f>
        <v>100</v>
      </c>
      <c r="AH36">
        <f>IFERROR(VLOOKUP(C36,'COPY DATA XPRO'!$C$7:$AI$58,32,FALSE),0)</f>
        <v>100</v>
      </c>
      <c r="AI36">
        <f>IFERROR(VLOOKUP(C36,'COPY DATA XPRO'!$C$7:$AI$58,33,FALSE),0)</f>
        <v>100</v>
      </c>
    </row>
    <row r="37" spans="2:35">
      <c r="B37" t="s">
        <v>70</v>
      </c>
      <c r="C37" t="s">
        <v>109</v>
      </c>
      <c r="D37">
        <f>IFERROR(VLOOKUP(C37,'COPY DATA XPRO'!$C$7:$AI$58,2,FALSE),0)</f>
        <v>0</v>
      </c>
      <c r="E37">
        <f>IFERROR(VLOOKUP(C37,'COPY DATA XPRO'!$C$7:$AI$58,3,FALSE),0)</f>
        <v>2</v>
      </c>
      <c r="F37">
        <f>IFERROR(VLOOKUP(C37,'COPY DATA XPRO'!$C$7:$AI$58,4,FALSE),0)</f>
        <v>1</v>
      </c>
      <c r="G37">
        <f>IFERROR(VLOOKUP(C37,'COPY DATA XPRO'!$C$7:$AI$58,5,FALSE),0)</f>
        <v>0</v>
      </c>
      <c r="H37">
        <f>IFERROR(VLOOKUP(C37,'COPY DATA XPRO'!$C$7:$AI$58,6,FALSE),0)</f>
        <v>0</v>
      </c>
      <c r="I37">
        <f>IFERROR(VLOOKUP(C37,'COPY DATA XPRO'!$C$7:$AI$58,7,FALSE),0)</f>
        <v>0</v>
      </c>
      <c r="J37">
        <f>IFERROR(VLOOKUP(C37,'COPY DATA XPRO'!$C$7:$AI$58,8,FALSE),0)</f>
        <v>0</v>
      </c>
      <c r="K37">
        <f>IFERROR(VLOOKUP(C37,'COPY DATA XPRO'!$C$7:$AI$58,9,FALSE),0)</f>
        <v>0</v>
      </c>
      <c r="L37">
        <f>IFERROR(VLOOKUP(C37,'COPY DATA XPRO'!$C$7:$AI$58,10,FALSE),0)</f>
        <v>0</v>
      </c>
      <c r="M37">
        <f>IFERROR(VLOOKUP(C37,'COPY DATA XPRO'!$C$7:$AI$58,11,FALSE),0)</f>
        <v>0</v>
      </c>
      <c r="N37">
        <f>IFERROR(VLOOKUP(C37,'COPY DATA XPRO'!$C$7:$AI$58,12,FALSE),0)</f>
        <v>0</v>
      </c>
      <c r="O37">
        <f>IFERROR(VLOOKUP(C37,'COPY DATA XPRO'!$C$7:$AI$58,13,FALSE),0)</f>
        <v>0</v>
      </c>
      <c r="P37">
        <f>IFERROR(VLOOKUP(C37,'COPY DATA XPRO'!$C$7:$AI$58,14,FALSE),0)</f>
        <v>0</v>
      </c>
      <c r="Q37">
        <f>IFERROR(VLOOKUP(C37,'COPY DATA XPRO'!$C$7:$AI$58,15,FALSE),0)</f>
        <v>0</v>
      </c>
      <c r="R37">
        <f>IFERROR(VLOOKUP(C37,'COPY DATA XPRO'!$C$7:$AI$58,16,FALSE),0)</f>
        <v>0</v>
      </c>
      <c r="S37">
        <f>IFERROR(VLOOKUP(C37,'COPY DATA XPRO'!$C$7:$AI$58,17,FALSE),0)</f>
        <v>0</v>
      </c>
      <c r="T37">
        <f>IFERROR(VLOOKUP(C37,'COPY DATA XPRO'!$C$7:$AI$58,18,FALSE),0)</f>
        <v>0</v>
      </c>
      <c r="U37">
        <f>IFERROR(VLOOKUP(C37,'COPY DATA XPRO'!$C$7:$AI$58,19,FALSE),0)</f>
        <v>0</v>
      </c>
      <c r="V37">
        <f>IFERROR(VLOOKUP(C37,'COPY DATA XPRO'!$C$7:$AI$58,20,FALSE),0)</f>
        <v>0</v>
      </c>
      <c r="W37">
        <f>IFERROR(VLOOKUP(C37,'COPY DATA XPRO'!$C$7:$AI$58,21,FALSE),0)</f>
        <v>0</v>
      </c>
      <c r="X37">
        <f>IFERROR(VLOOKUP(C37,'COPY DATA XPRO'!$C$7:$AI$58,22,FALSE),0)</f>
        <v>0</v>
      </c>
      <c r="Y37">
        <f>IFERROR(VLOOKUP(C37,'COPY DATA XPRO'!$C$7:$AI$58,23,FALSE),0)</f>
        <v>0</v>
      </c>
      <c r="Z37">
        <f>IFERROR(VLOOKUP(C37,'COPY DATA XPRO'!$C$7:$AI$58,24,FALSE),0)</f>
        <v>1</v>
      </c>
      <c r="AA37">
        <f>IFERROR(VLOOKUP(C37,'COPY DATA XPRO'!$C$7:$AI$58,25,FALSE),0)</f>
        <v>0</v>
      </c>
      <c r="AB37">
        <f>IFERROR(VLOOKUP(C37,'COPY DATA XPRO'!$C$7:$AI$58,26,FALSE),0)</f>
        <v>0</v>
      </c>
      <c r="AC37">
        <f>IFERROR(VLOOKUP(C37,'COPY DATA XPRO'!$C$7:$AI$58,27,FALSE),0)</f>
        <v>0</v>
      </c>
      <c r="AD37">
        <f>IFERROR(VLOOKUP(C37,'COPY DATA XPRO'!$C$7:$AI$58,28,FALSE),0)</f>
        <v>0</v>
      </c>
      <c r="AE37">
        <f>IFERROR(VLOOKUP(C37,'COPY DATA XPRO'!$C$7:$AI$58,29,FALSE),0)</f>
        <v>0</v>
      </c>
      <c r="AF37">
        <f>IFERROR(VLOOKUP(C37,'COPY DATA XPRO'!$C$7:$AI$58,30,FALSE),0)</f>
        <v>0</v>
      </c>
      <c r="AG37">
        <f>IFERROR(VLOOKUP(C37,'COPY DATA XPRO'!$C$7:$AI$58,31,FALSE),0)</f>
        <v>50</v>
      </c>
      <c r="AH37">
        <f>IFERROR(VLOOKUP(C37,'COPY DATA XPRO'!$C$7:$AI$58,32,FALSE),0)</f>
        <v>50</v>
      </c>
      <c r="AI37">
        <f>IFERROR(VLOOKUP(C37,'COPY DATA XPRO'!$C$7:$AI$58,33,FALSE),0)</f>
        <v>100</v>
      </c>
    </row>
    <row r="38" spans="2:35">
      <c r="C38" t="s">
        <v>110</v>
      </c>
      <c r="D38">
        <f>IFERROR(VLOOKUP(C38,'COPY DATA XPRO'!$C$7:$AI$58,2,FALSE),0)</f>
        <v>0</v>
      </c>
      <c r="E38">
        <f>IFERROR(VLOOKUP(C38,'COPY DATA XPRO'!$C$7:$AI$58,3,FALSE),0)</f>
        <v>18</v>
      </c>
      <c r="F38">
        <f>IFERROR(VLOOKUP(C38,'COPY DATA XPRO'!$C$7:$AI$58,4,FALSE),0)</f>
        <v>0</v>
      </c>
      <c r="G38">
        <f>IFERROR(VLOOKUP(C38,'COPY DATA XPRO'!$C$7:$AI$58,5,FALSE),0)</f>
        <v>0</v>
      </c>
      <c r="H38">
        <f>IFERROR(VLOOKUP(C38,'COPY DATA XPRO'!$C$7:$AI$58,6,FALSE),0)</f>
        <v>0</v>
      </c>
      <c r="I38">
        <f>IFERROR(VLOOKUP(C38,'COPY DATA XPRO'!$C$7:$AI$58,7,FALSE),0)</f>
        <v>0</v>
      </c>
      <c r="J38">
        <f>IFERROR(VLOOKUP(C38,'COPY DATA XPRO'!$C$7:$AI$58,8,FALSE),0)</f>
        <v>0</v>
      </c>
      <c r="K38">
        <f>IFERROR(VLOOKUP(C38,'COPY DATA XPRO'!$C$7:$AI$58,9,FALSE),0)</f>
        <v>0</v>
      </c>
      <c r="L38">
        <f>IFERROR(VLOOKUP(C38,'COPY DATA XPRO'!$C$7:$AI$58,10,FALSE),0)</f>
        <v>1</v>
      </c>
      <c r="M38">
        <f>IFERROR(VLOOKUP(C38,'COPY DATA XPRO'!$C$7:$AI$58,11,FALSE),0)</f>
        <v>0</v>
      </c>
      <c r="N38">
        <f>IFERROR(VLOOKUP(C38,'COPY DATA XPRO'!$C$7:$AI$58,12,FALSE),0)</f>
        <v>0</v>
      </c>
      <c r="O38">
        <f>IFERROR(VLOOKUP(C38,'COPY DATA XPRO'!$C$7:$AI$58,13,FALSE),0)</f>
        <v>1</v>
      </c>
      <c r="P38">
        <f>IFERROR(VLOOKUP(C38,'COPY DATA XPRO'!$C$7:$AI$58,14,FALSE),0)</f>
        <v>1</v>
      </c>
      <c r="Q38">
        <f>IFERROR(VLOOKUP(C38,'COPY DATA XPRO'!$C$7:$AI$58,15,FALSE),0)</f>
        <v>0</v>
      </c>
      <c r="R38">
        <f>IFERROR(VLOOKUP(C38,'COPY DATA XPRO'!$C$7:$AI$58,16,FALSE),0)</f>
        <v>0</v>
      </c>
      <c r="S38">
        <f>IFERROR(VLOOKUP(C38,'COPY DATA XPRO'!$C$7:$AI$58,17,FALSE),0)</f>
        <v>0</v>
      </c>
      <c r="T38">
        <f>IFERROR(VLOOKUP(C38,'COPY DATA XPRO'!$C$7:$AI$58,18,FALSE),0)</f>
        <v>0</v>
      </c>
      <c r="U38">
        <f>IFERROR(VLOOKUP(C38,'COPY DATA XPRO'!$C$7:$AI$58,19,FALSE),0)</f>
        <v>1</v>
      </c>
      <c r="V38">
        <f>IFERROR(VLOOKUP(C38,'COPY DATA XPRO'!$C$7:$AI$58,20,FALSE),0)</f>
        <v>0</v>
      </c>
      <c r="W38">
        <f>IFERROR(VLOOKUP(C38,'COPY DATA XPRO'!$C$7:$AI$58,21,FALSE),0)</f>
        <v>0</v>
      </c>
      <c r="X38">
        <f>IFERROR(VLOOKUP(C38,'COPY DATA XPRO'!$C$7:$AI$58,22,FALSE),0)</f>
        <v>1</v>
      </c>
      <c r="Y38">
        <f>IFERROR(VLOOKUP(C38,'COPY DATA XPRO'!$C$7:$AI$58,23,FALSE),0)</f>
        <v>1</v>
      </c>
      <c r="Z38">
        <f>IFERROR(VLOOKUP(C38,'COPY DATA XPRO'!$C$7:$AI$58,24,FALSE),0)</f>
        <v>9</v>
      </c>
      <c r="AA38">
        <f>IFERROR(VLOOKUP(C38,'COPY DATA XPRO'!$C$7:$AI$58,25,FALSE),0)</f>
        <v>0</v>
      </c>
      <c r="AB38">
        <f>IFERROR(VLOOKUP(C38,'COPY DATA XPRO'!$C$7:$AI$58,26,FALSE),0)</f>
        <v>0</v>
      </c>
      <c r="AC38">
        <f>IFERROR(VLOOKUP(C38,'COPY DATA XPRO'!$C$7:$AI$58,27,FALSE),0)</f>
        <v>0</v>
      </c>
      <c r="AD38">
        <f>IFERROR(VLOOKUP(C38,'COPY DATA XPRO'!$C$7:$AI$58,28,FALSE),0)</f>
        <v>0</v>
      </c>
      <c r="AE38">
        <f>IFERROR(VLOOKUP(C38,'COPY DATA XPRO'!$C$7:$AI$58,29,FALSE),0)</f>
        <v>0</v>
      </c>
      <c r="AF38">
        <f>IFERROR(VLOOKUP(C38,'COPY DATA XPRO'!$C$7:$AI$58,30,FALSE),0)</f>
        <v>5</v>
      </c>
      <c r="AG38">
        <f>IFERROR(VLOOKUP(C38,'COPY DATA XPRO'!$C$7:$AI$58,31,FALSE),0)</f>
        <v>66.67</v>
      </c>
      <c r="AH38">
        <f>IFERROR(VLOOKUP(C38,'COPY DATA XPRO'!$C$7:$AI$58,32,FALSE),0)</f>
        <v>69.23</v>
      </c>
      <c r="AI38">
        <f>IFERROR(VLOOKUP(C38,'COPY DATA XPRO'!$C$7:$AI$58,33,FALSE),0)</f>
        <v>75</v>
      </c>
    </row>
    <row r="39" spans="2:35">
      <c r="C39" t="s">
        <v>111</v>
      </c>
      <c r="D39">
        <f>IFERROR(VLOOKUP(C39,'COPY DATA XPRO'!$C$7:$AI$58,2,FALSE),0)</f>
        <v>0</v>
      </c>
      <c r="E39">
        <f>IFERROR(VLOOKUP(C39,'COPY DATA XPRO'!$C$7:$AI$58,3,FALSE),0)</f>
        <v>14</v>
      </c>
      <c r="F39">
        <f>IFERROR(VLOOKUP(C39,'COPY DATA XPRO'!$C$7:$AI$58,4,FALSE),0)</f>
        <v>0</v>
      </c>
      <c r="G39">
        <f>IFERROR(VLOOKUP(C39,'COPY DATA XPRO'!$C$7:$AI$58,5,FALSE),0)</f>
        <v>0</v>
      </c>
      <c r="H39">
        <f>IFERROR(VLOOKUP(C39,'COPY DATA XPRO'!$C$7:$AI$58,6,FALSE),0)</f>
        <v>0</v>
      </c>
      <c r="I39">
        <f>IFERROR(VLOOKUP(C39,'COPY DATA XPRO'!$C$7:$AI$58,7,FALSE),0)</f>
        <v>0</v>
      </c>
      <c r="J39">
        <f>IFERROR(VLOOKUP(C39,'COPY DATA XPRO'!$C$7:$AI$58,8,FALSE),0)</f>
        <v>0</v>
      </c>
      <c r="K39">
        <f>IFERROR(VLOOKUP(C39,'COPY DATA XPRO'!$C$7:$AI$58,9,FALSE),0)</f>
        <v>0</v>
      </c>
      <c r="L39">
        <f>IFERROR(VLOOKUP(C39,'COPY DATA XPRO'!$C$7:$AI$58,10,FALSE),0)</f>
        <v>0</v>
      </c>
      <c r="M39">
        <f>IFERROR(VLOOKUP(C39,'COPY DATA XPRO'!$C$7:$AI$58,11,FALSE),0)</f>
        <v>0</v>
      </c>
      <c r="N39">
        <f>IFERROR(VLOOKUP(C39,'COPY DATA XPRO'!$C$7:$AI$58,12,FALSE),0)</f>
        <v>1</v>
      </c>
      <c r="O39">
        <f>IFERROR(VLOOKUP(C39,'COPY DATA XPRO'!$C$7:$AI$58,13,FALSE),0)</f>
        <v>1</v>
      </c>
      <c r="P39">
        <f>IFERROR(VLOOKUP(C39,'COPY DATA XPRO'!$C$7:$AI$58,14,FALSE),0)</f>
        <v>2</v>
      </c>
      <c r="Q39">
        <f>IFERROR(VLOOKUP(C39,'COPY DATA XPRO'!$C$7:$AI$58,15,FALSE),0)</f>
        <v>0</v>
      </c>
      <c r="R39">
        <f>IFERROR(VLOOKUP(C39,'COPY DATA XPRO'!$C$7:$AI$58,16,FALSE),0)</f>
        <v>0</v>
      </c>
      <c r="S39">
        <f>IFERROR(VLOOKUP(C39,'COPY DATA XPRO'!$C$7:$AI$58,17,FALSE),0)</f>
        <v>0</v>
      </c>
      <c r="T39">
        <f>IFERROR(VLOOKUP(C39,'COPY DATA XPRO'!$C$7:$AI$58,18,FALSE),0)</f>
        <v>0</v>
      </c>
      <c r="U39">
        <f>IFERROR(VLOOKUP(C39,'COPY DATA XPRO'!$C$7:$AI$58,19,FALSE),0)</f>
        <v>0</v>
      </c>
      <c r="V39">
        <f>IFERROR(VLOOKUP(C39,'COPY DATA XPRO'!$C$7:$AI$58,20,FALSE),0)</f>
        <v>0</v>
      </c>
      <c r="W39">
        <f>IFERROR(VLOOKUP(C39,'COPY DATA XPRO'!$C$7:$AI$58,21,FALSE),0)</f>
        <v>0</v>
      </c>
      <c r="X39">
        <f>IFERROR(VLOOKUP(C39,'COPY DATA XPRO'!$C$7:$AI$58,22,FALSE),0)</f>
        <v>0</v>
      </c>
      <c r="Y39">
        <f>IFERROR(VLOOKUP(C39,'COPY DATA XPRO'!$C$7:$AI$58,23,FALSE),0)</f>
        <v>0</v>
      </c>
      <c r="Z39">
        <f>IFERROR(VLOOKUP(C39,'COPY DATA XPRO'!$C$7:$AI$58,24,FALSE),0)</f>
        <v>12</v>
      </c>
      <c r="AA39">
        <f>IFERROR(VLOOKUP(C39,'COPY DATA XPRO'!$C$7:$AI$58,25,FALSE),0)</f>
        <v>0</v>
      </c>
      <c r="AB39">
        <f>IFERROR(VLOOKUP(C39,'COPY DATA XPRO'!$C$7:$AI$58,26,FALSE),0)</f>
        <v>0</v>
      </c>
      <c r="AC39">
        <f>IFERROR(VLOOKUP(C39,'COPY DATA XPRO'!$C$7:$AI$58,27,FALSE),0)</f>
        <v>0</v>
      </c>
      <c r="AD39">
        <f>IFERROR(VLOOKUP(C39,'COPY DATA XPRO'!$C$7:$AI$58,28,FALSE),0)</f>
        <v>0</v>
      </c>
      <c r="AE39">
        <f>IFERROR(VLOOKUP(C39,'COPY DATA XPRO'!$C$7:$AI$58,29,FALSE),0)</f>
        <v>0</v>
      </c>
      <c r="AF39">
        <f>IFERROR(VLOOKUP(C39,'COPY DATA XPRO'!$C$7:$AI$58,30,FALSE),0)</f>
        <v>0</v>
      </c>
      <c r="AG39">
        <f>IFERROR(VLOOKUP(C39,'COPY DATA XPRO'!$C$7:$AI$58,31,FALSE),0)</f>
        <v>100</v>
      </c>
      <c r="AH39">
        <f>IFERROR(VLOOKUP(C39,'COPY DATA XPRO'!$C$7:$AI$58,32,FALSE),0)</f>
        <v>85.71</v>
      </c>
      <c r="AI39">
        <f>IFERROR(VLOOKUP(C39,'COPY DATA XPRO'!$C$7:$AI$58,33,FALSE),0)</f>
        <v>85.71</v>
      </c>
    </row>
    <row r="40" spans="2:35">
      <c r="C40" t="s">
        <v>112</v>
      </c>
      <c r="D40">
        <f>IFERROR(VLOOKUP(C40,'COPY DATA XPRO'!$C$7:$AI$58,2,FALSE),0)</f>
        <v>0</v>
      </c>
      <c r="E40">
        <f>IFERROR(VLOOKUP(C40,'COPY DATA XPRO'!$C$7:$AI$58,3,FALSE),0)</f>
        <v>26</v>
      </c>
      <c r="F40">
        <f>IFERROR(VLOOKUP(C40,'COPY DATA XPRO'!$C$7:$AI$58,4,FALSE),0)</f>
        <v>0</v>
      </c>
      <c r="G40">
        <f>IFERROR(VLOOKUP(C40,'COPY DATA XPRO'!$C$7:$AI$58,5,FALSE),0)</f>
        <v>0</v>
      </c>
      <c r="H40">
        <f>IFERROR(VLOOKUP(C40,'COPY DATA XPRO'!$C$7:$AI$58,6,FALSE),0)</f>
        <v>0</v>
      </c>
      <c r="I40">
        <f>IFERROR(VLOOKUP(C40,'COPY DATA XPRO'!$C$7:$AI$58,7,FALSE),0)</f>
        <v>0</v>
      </c>
      <c r="J40">
        <f>IFERROR(VLOOKUP(C40,'COPY DATA XPRO'!$C$7:$AI$58,8,FALSE),0)</f>
        <v>0</v>
      </c>
      <c r="K40">
        <f>IFERROR(VLOOKUP(C40,'COPY DATA XPRO'!$C$7:$AI$58,9,FALSE),0)</f>
        <v>0</v>
      </c>
      <c r="L40">
        <f>IFERROR(VLOOKUP(C40,'COPY DATA XPRO'!$C$7:$AI$58,10,FALSE),0)</f>
        <v>0</v>
      </c>
      <c r="M40">
        <f>IFERROR(VLOOKUP(C40,'COPY DATA XPRO'!$C$7:$AI$58,11,FALSE),0)</f>
        <v>0</v>
      </c>
      <c r="N40">
        <f>IFERROR(VLOOKUP(C40,'COPY DATA XPRO'!$C$7:$AI$58,12,FALSE),0)</f>
        <v>2</v>
      </c>
      <c r="O40">
        <f>IFERROR(VLOOKUP(C40,'COPY DATA XPRO'!$C$7:$AI$58,13,FALSE),0)</f>
        <v>1</v>
      </c>
      <c r="P40">
        <f>IFERROR(VLOOKUP(C40,'COPY DATA XPRO'!$C$7:$AI$58,14,FALSE),0)</f>
        <v>3</v>
      </c>
      <c r="Q40">
        <f>IFERROR(VLOOKUP(C40,'COPY DATA XPRO'!$C$7:$AI$58,15,FALSE),0)</f>
        <v>0</v>
      </c>
      <c r="R40">
        <f>IFERROR(VLOOKUP(C40,'COPY DATA XPRO'!$C$7:$AI$58,16,FALSE),0)</f>
        <v>0</v>
      </c>
      <c r="S40">
        <f>IFERROR(VLOOKUP(C40,'COPY DATA XPRO'!$C$7:$AI$58,17,FALSE),0)</f>
        <v>0</v>
      </c>
      <c r="T40">
        <f>IFERROR(VLOOKUP(C40,'COPY DATA XPRO'!$C$7:$AI$58,18,FALSE),0)</f>
        <v>0</v>
      </c>
      <c r="U40">
        <f>IFERROR(VLOOKUP(C40,'COPY DATA XPRO'!$C$7:$AI$58,19,FALSE),0)</f>
        <v>0</v>
      </c>
      <c r="V40">
        <f>IFERROR(VLOOKUP(C40,'COPY DATA XPRO'!$C$7:$AI$58,20,FALSE),0)</f>
        <v>0</v>
      </c>
      <c r="W40">
        <f>IFERROR(VLOOKUP(C40,'COPY DATA XPRO'!$C$7:$AI$58,21,FALSE),0)</f>
        <v>0</v>
      </c>
      <c r="X40">
        <f>IFERROR(VLOOKUP(C40,'COPY DATA XPRO'!$C$7:$AI$58,22,FALSE),0)</f>
        <v>0</v>
      </c>
      <c r="Y40">
        <f>IFERROR(VLOOKUP(C40,'COPY DATA XPRO'!$C$7:$AI$58,23,FALSE),0)</f>
        <v>0</v>
      </c>
      <c r="Z40">
        <f>IFERROR(VLOOKUP(C40,'COPY DATA XPRO'!$C$7:$AI$58,24,FALSE),0)</f>
        <v>16</v>
      </c>
      <c r="AA40">
        <f>IFERROR(VLOOKUP(C40,'COPY DATA XPRO'!$C$7:$AI$58,25,FALSE),0)</f>
        <v>1</v>
      </c>
      <c r="AB40">
        <f>IFERROR(VLOOKUP(C40,'COPY DATA XPRO'!$C$7:$AI$58,26,FALSE),0)</f>
        <v>0</v>
      </c>
      <c r="AC40">
        <f>IFERROR(VLOOKUP(C40,'COPY DATA XPRO'!$C$7:$AI$58,27,FALSE),0)</f>
        <v>0</v>
      </c>
      <c r="AD40">
        <f>IFERROR(VLOOKUP(C40,'COPY DATA XPRO'!$C$7:$AI$58,28,FALSE),0)</f>
        <v>0</v>
      </c>
      <c r="AE40">
        <f>IFERROR(VLOOKUP(C40,'COPY DATA XPRO'!$C$7:$AI$58,29,FALSE),0)</f>
        <v>1</v>
      </c>
      <c r="AF40">
        <f>IFERROR(VLOOKUP(C40,'COPY DATA XPRO'!$C$7:$AI$58,30,FALSE),0)</f>
        <v>6</v>
      </c>
      <c r="AG40">
        <f>IFERROR(VLOOKUP(C40,'COPY DATA XPRO'!$C$7:$AI$58,31,FALSE),0)</f>
        <v>76.92</v>
      </c>
      <c r="AH40">
        <f>IFERROR(VLOOKUP(C40,'COPY DATA XPRO'!$C$7:$AI$58,32,FALSE),0)</f>
        <v>80</v>
      </c>
      <c r="AI40">
        <f>IFERROR(VLOOKUP(C40,'COPY DATA XPRO'!$C$7:$AI$58,33,FALSE),0)</f>
        <v>84.21</v>
      </c>
    </row>
    <row r="41" spans="2:35">
      <c r="C41" t="s">
        <v>113</v>
      </c>
      <c r="D41">
        <f>IFERROR(VLOOKUP(C41,'COPY DATA XPRO'!$C$7:$AI$58,2,FALSE),0)</f>
        <v>0</v>
      </c>
      <c r="E41">
        <f>IFERROR(VLOOKUP(C41,'COPY DATA XPRO'!$C$7:$AI$58,3,FALSE),0)</f>
        <v>24</v>
      </c>
      <c r="F41">
        <f>IFERROR(VLOOKUP(C41,'COPY DATA XPRO'!$C$7:$AI$58,4,FALSE),0)</f>
        <v>0</v>
      </c>
      <c r="G41">
        <f>IFERROR(VLOOKUP(C41,'COPY DATA XPRO'!$C$7:$AI$58,5,FALSE),0)</f>
        <v>0</v>
      </c>
      <c r="H41">
        <f>IFERROR(VLOOKUP(C41,'COPY DATA XPRO'!$C$7:$AI$58,6,FALSE),0)</f>
        <v>0</v>
      </c>
      <c r="I41">
        <f>IFERROR(VLOOKUP(C41,'COPY DATA XPRO'!$C$7:$AI$58,7,FALSE),0)</f>
        <v>1</v>
      </c>
      <c r="J41">
        <f>IFERROR(VLOOKUP(C41,'COPY DATA XPRO'!$C$7:$AI$58,8,FALSE),0)</f>
        <v>2</v>
      </c>
      <c r="K41">
        <f>IFERROR(VLOOKUP(C41,'COPY DATA XPRO'!$C$7:$AI$58,9,FALSE),0)</f>
        <v>2</v>
      </c>
      <c r="L41">
        <f>IFERROR(VLOOKUP(C41,'COPY DATA XPRO'!$C$7:$AI$58,10,FALSE),0)</f>
        <v>0</v>
      </c>
      <c r="M41">
        <f>IFERROR(VLOOKUP(C41,'COPY DATA XPRO'!$C$7:$AI$58,11,FALSE),0)</f>
        <v>0</v>
      </c>
      <c r="N41">
        <f>IFERROR(VLOOKUP(C41,'COPY DATA XPRO'!$C$7:$AI$58,12,FALSE),0)</f>
        <v>5</v>
      </c>
      <c r="O41">
        <f>IFERROR(VLOOKUP(C41,'COPY DATA XPRO'!$C$7:$AI$58,13,FALSE),0)</f>
        <v>1</v>
      </c>
      <c r="P41">
        <f>IFERROR(VLOOKUP(C41,'COPY DATA XPRO'!$C$7:$AI$58,14,FALSE),0)</f>
        <v>6</v>
      </c>
      <c r="Q41">
        <f>IFERROR(VLOOKUP(C41,'COPY DATA XPRO'!$C$7:$AI$58,15,FALSE),0)</f>
        <v>0</v>
      </c>
      <c r="R41">
        <f>IFERROR(VLOOKUP(C41,'COPY DATA XPRO'!$C$7:$AI$58,16,FALSE),0)</f>
        <v>0</v>
      </c>
      <c r="S41">
        <f>IFERROR(VLOOKUP(C41,'COPY DATA XPRO'!$C$7:$AI$58,17,FALSE),0)</f>
        <v>0</v>
      </c>
      <c r="T41">
        <f>IFERROR(VLOOKUP(C41,'COPY DATA XPRO'!$C$7:$AI$58,18,FALSE),0)</f>
        <v>0</v>
      </c>
      <c r="U41">
        <f>IFERROR(VLOOKUP(C41,'COPY DATA XPRO'!$C$7:$AI$58,19,FALSE),0)</f>
        <v>0</v>
      </c>
      <c r="V41">
        <f>IFERROR(VLOOKUP(C41,'COPY DATA XPRO'!$C$7:$AI$58,20,FALSE),0)</f>
        <v>0</v>
      </c>
      <c r="W41">
        <f>IFERROR(VLOOKUP(C41,'COPY DATA XPRO'!$C$7:$AI$58,21,FALSE),0)</f>
        <v>0</v>
      </c>
      <c r="X41">
        <f>IFERROR(VLOOKUP(C41,'COPY DATA XPRO'!$C$7:$AI$58,22,FALSE),0)</f>
        <v>0</v>
      </c>
      <c r="Y41">
        <f>IFERROR(VLOOKUP(C41,'COPY DATA XPRO'!$C$7:$AI$58,23,FALSE),0)</f>
        <v>1</v>
      </c>
      <c r="Z41">
        <f>IFERROR(VLOOKUP(C41,'COPY DATA XPRO'!$C$7:$AI$58,24,FALSE),0)</f>
        <v>10</v>
      </c>
      <c r="AA41">
        <f>IFERROR(VLOOKUP(C41,'COPY DATA XPRO'!$C$7:$AI$58,25,FALSE),0)</f>
        <v>0</v>
      </c>
      <c r="AB41">
        <f>IFERROR(VLOOKUP(C41,'COPY DATA XPRO'!$C$7:$AI$58,26,FALSE),0)</f>
        <v>3</v>
      </c>
      <c r="AC41">
        <f>IFERROR(VLOOKUP(C41,'COPY DATA XPRO'!$C$7:$AI$58,27,FALSE),0)</f>
        <v>0</v>
      </c>
      <c r="AD41">
        <f>IFERROR(VLOOKUP(C41,'COPY DATA XPRO'!$C$7:$AI$58,28,FALSE),0)</f>
        <v>0</v>
      </c>
      <c r="AE41">
        <f>IFERROR(VLOOKUP(C41,'COPY DATA XPRO'!$C$7:$AI$58,29,FALSE),0)</f>
        <v>3</v>
      </c>
      <c r="AF41">
        <f>IFERROR(VLOOKUP(C41,'COPY DATA XPRO'!$C$7:$AI$58,30,FALSE),0)</f>
        <v>0</v>
      </c>
      <c r="AG41">
        <f>IFERROR(VLOOKUP(C41,'COPY DATA XPRO'!$C$7:$AI$58,31,FALSE),0)</f>
        <v>83.33</v>
      </c>
      <c r="AH41">
        <f>IFERROR(VLOOKUP(C41,'COPY DATA XPRO'!$C$7:$AI$58,32,FALSE),0)</f>
        <v>47.62</v>
      </c>
      <c r="AI41">
        <f>IFERROR(VLOOKUP(C41,'COPY DATA XPRO'!$C$7:$AI$58,33,FALSE),0)</f>
        <v>58.82</v>
      </c>
    </row>
    <row r="42" spans="2:35">
      <c r="C42" t="s">
        <v>114</v>
      </c>
      <c r="D42">
        <f>IFERROR(VLOOKUP(C42,'COPY DATA XPRO'!$C$7:$AI$58,2,FALSE),0)</f>
        <v>0</v>
      </c>
      <c r="E42">
        <f>IFERROR(VLOOKUP(C42,'COPY DATA XPRO'!$C$7:$AI$58,3,FALSE),0)</f>
        <v>9</v>
      </c>
      <c r="F42">
        <f>IFERROR(VLOOKUP(C42,'COPY DATA XPRO'!$C$7:$AI$58,4,FALSE),0)</f>
        <v>0</v>
      </c>
      <c r="G42">
        <f>IFERROR(VLOOKUP(C42,'COPY DATA XPRO'!$C$7:$AI$58,5,FALSE),0)</f>
        <v>0</v>
      </c>
      <c r="H42">
        <f>IFERROR(VLOOKUP(C42,'COPY DATA XPRO'!$C$7:$AI$58,6,FALSE),0)</f>
        <v>0</v>
      </c>
      <c r="I42">
        <f>IFERROR(VLOOKUP(C42,'COPY DATA XPRO'!$C$7:$AI$58,7,FALSE),0)</f>
        <v>0</v>
      </c>
      <c r="J42">
        <f>IFERROR(VLOOKUP(C42,'COPY DATA XPRO'!$C$7:$AI$58,8,FALSE),0)</f>
        <v>0</v>
      </c>
      <c r="K42">
        <f>IFERROR(VLOOKUP(C42,'COPY DATA XPRO'!$C$7:$AI$58,9,FALSE),0)</f>
        <v>2</v>
      </c>
      <c r="L42">
        <f>IFERROR(VLOOKUP(C42,'COPY DATA XPRO'!$C$7:$AI$58,10,FALSE),0)</f>
        <v>0</v>
      </c>
      <c r="M42">
        <f>IFERROR(VLOOKUP(C42,'COPY DATA XPRO'!$C$7:$AI$58,11,FALSE),0)</f>
        <v>0</v>
      </c>
      <c r="N42">
        <f>IFERROR(VLOOKUP(C42,'COPY DATA XPRO'!$C$7:$AI$58,12,FALSE),0)</f>
        <v>1</v>
      </c>
      <c r="O42">
        <f>IFERROR(VLOOKUP(C42,'COPY DATA XPRO'!$C$7:$AI$58,13,FALSE),0)</f>
        <v>0</v>
      </c>
      <c r="P42">
        <f>IFERROR(VLOOKUP(C42,'COPY DATA XPRO'!$C$7:$AI$58,14,FALSE),0)</f>
        <v>1</v>
      </c>
      <c r="Q42">
        <f>IFERROR(VLOOKUP(C42,'COPY DATA XPRO'!$C$7:$AI$58,15,FALSE),0)</f>
        <v>0</v>
      </c>
      <c r="R42">
        <f>IFERROR(VLOOKUP(C42,'COPY DATA XPRO'!$C$7:$AI$58,16,FALSE),0)</f>
        <v>0</v>
      </c>
      <c r="S42">
        <f>IFERROR(VLOOKUP(C42,'COPY DATA XPRO'!$C$7:$AI$58,17,FALSE),0)</f>
        <v>0</v>
      </c>
      <c r="T42">
        <f>IFERROR(VLOOKUP(C42,'COPY DATA XPRO'!$C$7:$AI$58,18,FALSE),0)</f>
        <v>0</v>
      </c>
      <c r="U42">
        <f>IFERROR(VLOOKUP(C42,'COPY DATA XPRO'!$C$7:$AI$58,19,FALSE),0)</f>
        <v>0</v>
      </c>
      <c r="V42">
        <f>IFERROR(VLOOKUP(C42,'COPY DATA XPRO'!$C$7:$AI$58,20,FALSE),0)</f>
        <v>0</v>
      </c>
      <c r="W42">
        <f>IFERROR(VLOOKUP(C42,'COPY DATA XPRO'!$C$7:$AI$58,21,FALSE),0)</f>
        <v>0</v>
      </c>
      <c r="X42">
        <f>IFERROR(VLOOKUP(C42,'COPY DATA XPRO'!$C$7:$AI$58,22,FALSE),0)</f>
        <v>0</v>
      </c>
      <c r="Y42">
        <f>IFERROR(VLOOKUP(C42,'COPY DATA XPRO'!$C$7:$AI$58,23,FALSE),0)</f>
        <v>0</v>
      </c>
      <c r="Z42">
        <f>IFERROR(VLOOKUP(C42,'COPY DATA XPRO'!$C$7:$AI$58,24,FALSE),0)</f>
        <v>6</v>
      </c>
      <c r="AA42">
        <f>IFERROR(VLOOKUP(C42,'COPY DATA XPRO'!$C$7:$AI$58,25,FALSE),0)</f>
        <v>0</v>
      </c>
      <c r="AB42">
        <f>IFERROR(VLOOKUP(C42,'COPY DATA XPRO'!$C$7:$AI$58,26,FALSE),0)</f>
        <v>0</v>
      </c>
      <c r="AC42">
        <f>IFERROR(VLOOKUP(C42,'COPY DATA XPRO'!$C$7:$AI$58,27,FALSE),0)</f>
        <v>0</v>
      </c>
      <c r="AD42">
        <f>IFERROR(VLOOKUP(C42,'COPY DATA XPRO'!$C$7:$AI$58,28,FALSE),0)</f>
        <v>0</v>
      </c>
      <c r="AE42">
        <f>IFERROR(VLOOKUP(C42,'COPY DATA XPRO'!$C$7:$AI$58,29,FALSE),0)</f>
        <v>0</v>
      </c>
      <c r="AF42">
        <f>IFERROR(VLOOKUP(C42,'COPY DATA XPRO'!$C$7:$AI$58,30,FALSE),0)</f>
        <v>0</v>
      </c>
      <c r="AG42">
        <f>IFERROR(VLOOKUP(C42,'COPY DATA XPRO'!$C$7:$AI$58,31,FALSE),0)</f>
        <v>77.78</v>
      </c>
      <c r="AH42">
        <f>IFERROR(VLOOKUP(C42,'COPY DATA XPRO'!$C$7:$AI$58,32,FALSE),0)</f>
        <v>85.71</v>
      </c>
      <c r="AI42">
        <f>IFERROR(VLOOKUP(C42,'COPY DATA XPRO'!$C$7:$AI$58,33,FALSE),0)</f>
        <v>85.71</v>
      </c>
    </row>
    <row r="43" spans="2:35">
      <c r="C43" t="s">
        <v>115</v>
      </c>
      <c r="D43">
        <f>IFERROR(VLOOKUP(C43,'COPY DATA XPRO'!$C$7:$AI$58,2,FALSE),0)</f>
        <v>0</v>
      </c>
      <c r="E43">
        <f>IFERROR(VLOOKUP(C43,'COPY DATA XPRO'!$C$7:$AI$58,3,FALSE),0)</f>
        <v>32</v>
      </c>
      <c r="F43">
        <f>IFERROR(VLOOKUP(C43,'COPY DATA XPRO'!$C$7:$AI$58,4,FALSE),0)</f>
        <v>1</v>
      </c>
      <c r="G43">
        <f>IFERROR(VLOOKUP(C43,'COPY DATA XPRO'!$C$7:$AI$58,5,FALSE),0)</f>
        <v>0</v>
      </c>
      <c r="H43">
        <f>IFERROR(VLOOKUP(C43,'COPY DATA XPRO'!$C$7:$AI$58,6,FALSE),0)</f>
        <v>0</v>
      </c>
      <c r="I43">
        <f>IFERROR(VLOOKUP(C43,'COPY DATA XPRO'!$C$7:$AI$58,7,FALSE),0)</f>
        <v>1</v>
      </c>
      <c r="J43">
        <f>IFERROR(VLOOKUP(C43,'COPY DATA XPRO'!$C$7:$AI$58,8,FALSE),0)</f>
        <v>2</v>
      </c>
      <c r="K43">
        <f>IFERROR(VLOOKUP(C43,'COPY DATA XPRO'!$C$7:$AI$58,9,FALSE),0)</f>
        <v>1</v>
      </c>
      <c r="L43">
        <f>IFERROR(VLOOKUP(C43,'COPY DATA XPRO'!$C$7:$AI$58,10,FALSE),0)</f>
        <v>0</v>
      </c>
      <c r="M43">
        <f>IFERROR(VLOOKUP(C43,'COPY DATA XPRO'!$C$7:$AI$58,11,FALSE),0)</f>
        <v>0</v>
      </c>
      <c r="N43">
        <f>IFERROR(VLOOKUP(C43,'COPY DATA XPRO'!$C$7:$AI$58,12,FALSE),0)</f>
        <v>0</v>
      </c>
      <c r="O43">
        <f>IFERROR(VLOOKUP(C43,'COPY DATA XPRO'!$C$7:$AI$58,13,FALSE),0)</f>
        <v>2</v>
      </c>
      <c r="P43">
        <f>IFERROR(VLOOKUP(C43,'COPY DATA XPRO'!$C$7:$AI$58,14,FALSE),0)</f>
        <v>2</v>
      </c>
      <c r="Q43">
        <f>IFERROR(VLOOKUP(C43,'COPY DATA XPRO'!$C$7:$AI$58,15,FALSE),0)</f>
        <v>1</v>
      </c>
      <c r="R43">
        <f>IFERROR(VLOOKUP(C43,'COPY DATA XPRO'!$C$7:$AI$58,16,FALSE),0)</f>
        <v>0</v>
      </c>
      <c r="S43">
        <f>IFERROR(VLOOKUP(C43,'COPY DATA XPRO'!$C$7:$AI$58,17,FALSE),0)</f>
        <v>0</v>
      </c>
      <c r="T43">
        <f>IFERROR(VLOOKUP(C43,'COPY DATA XPRO'!$C$7:$AI$58,18,FALSE),0)</f>
        <v>1</v>
      </c>
      <c r="U43">
        <f>IFERROR(VLOOKUP(C43,'COPY DATA XPRO'!$C$7:$AI$58,19,FALSE),0)</f>
        <v>0</v>
      </c>
      <c r="V43">
        <f>IFERROR(VLOOKUP(C43,'COPY DATA XPRO'!$C$7:$AI$58,20,FALSE),0)</f>
        <v>0</v>
      </c>
      <c r="W43">
        <f>IFERROR(VLOOKUP(C43,'COPY DATA XPRO'!$C$7:$AI$58,21,FALSE),0)</f>
        <v>0</v>
      </c>
      <c r="X43">
        <f>IFERROR(VLOOKUP(C43,'COPY DATA XPRO'!$C$7:$AI$58,22,FALSE),0)</f>
        <v>2</v>
      </c>
      <c r="Y43">
        <f>IFERROR(VLOOKUP(C43,'COPY DATA XPRO'!$C$7:$AI$58,23,FALSE),0)</f>
        <v>0</v>
      </c>
      <c r="Z43">
        <f>IFERROR(VLOOKUP(C43,'COPY DATA XPRO'!$C$7:$AI$58,24,FALSE),0)</f>
        <v>19</v>
      </c>
      <c r="AA43">
        <f>IFERROR(VLOOKUP(C43,'COPY DATA XPRO'!$C$7:$AI$58,25,FALSE),0)</f>
        <v>0</v>
      </c>
      <c r="AB43">
        <f>IFERROR(VLOOKUP(C43,'COPY DATA XPRO'!$C$7:$AI$58,26,FALSE),0)</f>
        <v>0</v>
      </c>
      <c r="AC43">
        <f>IFERROR(VLOOKUP(C43,'COPY DATA XPRO'!$C$7:$AI$58,27,FALSE),0)</f>
        <v>0</v>
      </c>
      <c r="AD43">
        <f>IFERROR(VLOOKUP(C43,'COPY DATA XPRO'!$C$7:$AI$58,28,FALSE),0)</f>
        <v>0</v>
      </c>
      <c r="AE43">
        <f>IFERROR(VLOOKUP(C43,'COPY DATA XPRO'!$C$7:$AI$58,29,FALSE),0)</f>
        <v>0</v>
      </c>
      <c r="AF43">
        <f>IFERROR(VLOOKUP(C43,'COPY DATA XPRO'!$C$7:$AI$58,30,FALSE),0)</f>
        <v>4</v>
      </c>
      <c r="AG43">
        <f>IFERROR(VLOOKUP(C43,'COPY DATA XPRO'!$C$7:$AI$58,31,FALSE),0)</f>
        <v>71.88</v>
      </c>
      <c r="AH43">
        <f>IFERROR(VLOOKUP(C43,'COPY DATA XPRO'!$C$7:$AI$58,32,FALSE),0)</f>
        <v>73.08</v>
      </c>
      <c r="AI43">
        <f>IFERROR(VLOOKUP(C43,'COPY DATA XPRO'!$C$7:$AI$58,33,FALSE),0)</f>
        <v>82.61</v>
      </c>
    </row>
    <row r="44" spans="2:35">
      <c r="C44" t="s">
        <v>116</v>
      </c>
      <c r="D44">
        <f>IFERROR(VLOOKUP(C44,'COPY DATA XPRO'!$C$7:$AI$58,2,FALSE),0)</f>
        <v>0</v>
      </c>
      <c r="E44">
        <f>IFERROR(VLOOKUP(C44,'COPY DATA XPRO'!$C$7:$AI$58,3,FALSE),0)</f>
        <v>32</v>
      </c>
      <c r="F44">
        <f>IFERROR(VLOOKUP(C44,'COPY DATA XPRO'!$C$7:$AI$58,4,FALSE),0)</f>
        <v>1</v>
      </c>
      <c r="G44">
        <f>IFERROR(VLOOKUP(C44,'COPY DATA XPRO'!$C$7:$AI$58,5,FALSE),0)</f>
        <v>0</v>
      </c>
      <c r="H44">
        <f>IFERROR(VLOOKUP(C44,'COPY DATA XPRO'!$C$7:$AI$58,6,FALSE),0)</f>
        <v>0</v>
      </c>
      <c r="I44">
        <f>IFERROR(VLOOKUP(C44,'COPY DATA XPRO'!$C$7:$AI$58,7,FALSE),0)</f>
        <v>1</v>
      </c>
      <c r="J44">
        <f>IFERROR(VLOOKUP(C44,'COPY DATA XPRO'!$C$7:$AI$58,8,FALSE),0)</f>
        <v>2</v>
      </c>
      <c r="K44">
        <f>IFERROR(VLOOKUP(C44,'COPY DATA XPRO'!$C$7:$AI$58,9,FALSE),0)</f>
        <v>0</v>
      </c>
      <c r="L44">
        <f>IFERROR(VLOOKUP(C44,'COPY DATA XPRO'!$C$7:$AI$58,10,FALSE),0)</f>
        <v>0</v>
      </c>
      <c r="M44">
        <f>IFERROR(VLOOKUP(C44,'COPY DATA XPRO'!$C$7:$AI$58,11,FALSE),0)</f>
        <v>0</v>
      </c>
      <c r="N44">
        <f>IFERROR(VLOOKUP(C44,'COPY DATA XPRO'!$C$7:$AI$58,12,FALSE),0)</f>
        <v>1</v>
      </c>
      <c r="O44">
        <f>IFERROR(VLOOKUP(C44,'COPY DATA XPRO'!$C$7:$AI$58,13,FALSE),0)</f>
        <v>0</v>
      </c>
      <c r="P44">
        <f>IFERROR(VLOOKUP(C44,'COPY DATA XPRO'!$C$7:$AI$58,14,FALSE),0)</f>
        <v>1</v>
      </c>
      <c r="Q44">
        <f>IFERROR(VLOOKUP(C44,'COPY DATA XPRO'!$C$7:$AI$58,15,FALSE),0)</f>
        <v>0</v>
      </c>
      <c r="R44">
        <f>IFERROR(VLOOKUP(C44,'COPY DATA XPRO'!$C$7:$AI$58,16,FALSE),0)</f>
        <v>0</v>
      </c>
      <c r="S44">
        <f>IFERROR(VLOOKUP(C44,'COPY DATA XPRO'!$C$7:$AI$58,17,FALSE),0)</f>
        <v>0</v>
      </c>
      <c r="T44">
        <f>IFERROR(VLOOKUP(C44,'COPY DATA XPRO'!$C$7:$AI$58,18,FALSE),0)</f>
        <v>0</v>
      </c>
      <c r="U44">
        <f>IFERROR(VLOOKUP(C44,'COPY DATA XPRO'!$C$7:$AI$58,19,FALSE),0)</f>
        <v>1</v>
      </c>
      <c r="V44">
        <f>IFERROR(VLOOKUP(C44,'COPY DATA XPRO'!$C$7:$AI$58,20,FALSE),0)</f>
        <v>0</v>
      </c>
      <c r="W44">
        <f>IFERROR(VLOOKUP(C44,'COPY DATA XPRO'!$C$7:$AI$58,21,FALSE),0)</f>
        <v>0</v>
      </c>
      <c r="X44">
        <f>IFERROR(VLOOKUP(C44,'COPY DATA XPRO'!$C$7:$AI$58,22,FALSE),0)</f>
        <v>1</v>
      </c>
      <c r="Y44">
        <f>IFERROR(VLOOKUP(C44,'COPY DATA XPRO'!$C$7:$AI$58,23,FALSE),0)</f>
        <v>1</v>
      </c>
      <c r="Z44">
        <f>IFERROR(VLOOKUP(C44,'COPY DATA XPRO'!$C$7:$AI$58,24,FALSE),0)</f>
        <v>19</v>
      </c>
      <c r="AA44">
        <f>IFERROR(VLOOKUP(C44,'COPY DATA XPRO'!$C$7:$AI$58,25,FALSE),0)</f>
        <v>0</v>
      </c>
      <c r="AB44">
        <f>IFERROR(VLOOKUP(C44,'COPY DATA XPRO'!$C$7:$AI$58,26,FALSE),0)</f>
        <v>0</v>
      </c>
      <c r="AC44">
        <f>IFERROR(VLOOKUP(C44,'COPY DATA XPRO'!$C$7:$AI$58,27,FALSE),0)</f>
        <v>0</v>
      </c>
      <c r="AD44">
        <f>IFERROR(VLOOKUP(C44,'COPY DATA XPRO'!$C$7:$AI$58,28,FALSE),0)</f>
        <v>0</v>
      </c>
      <c r="AE44">
        <f>IFERROR(VLOOKUP(C44,'COPY DATA XPRO'!$C$7:$AI$58,29,FALSE),0)</f>
        <v>0</v>
      </c>
      <c r="AF44">
        <f>IFERROR(VLOOKUP(C44,'COPY DATA XPRO'!$C$7:$AI$58,30,FALSE),0)</f>
        <v>6</v>
      </c>
      <c r="AG44">
        <f>IFERROR(VLOOKUP(C44,'COPY DATA XPRO'!$C$7:$AI$58,31,FALSE),0)</f>
        <v>68.75</v>
      </c>
      <c r="AH44">
        <f>IFERROR(VLOOKUP(C44,'COPY DATA XPRO'!$C$7:$AI$58,32,FALSE),0)</f>
        <v>76</v>
      </c>
      <c r="AI44">
        <f>IFERROR(VLOOKUP(C44,'COPY DATA XPRO'!$C$7:$AI$58,33,FALSE),0)</f>
        <v>86.36</v>
      </c>
    </row>
    <row r="45" spans="2:35">
      <c r="C45" t="s">
        <v>117</v>
      </c>
      <c r="D45">
        <f>IFERROR(VLOOKUP(C45,'COPY DATA XPRO'!$C$7:$AI$58,2,FALSE),0)</f>
        <v>0</v>
      </c>
      <c r="E45">
        <f>IFERROR(VLOOKUP(C45,'COPY DATA XPRO'!$C$7:$AI$58,3,FALSE),0)</f>
        <v>8</v>
      </c>
      <c r="F45">
        <f>IFERROR(VLOOKUP(C45,'COPY DATA XPRO'!$C$7:$AI$58,4,FALSE),0)</f>
        <v>0</v>
      </c>
      <c r="G45">
        <f>IFERROR(VLOOKUP(C45,'COPY DATA XPRO'!$C$7:$AI$58,5,FALSE),0)</f>
        <v>0</v>
      </c>
      <c r="H45">
        <f>IFERROR(VLOOKUP(C45,'COPY DATA XPRO'!$C$7:$AI$58,6,FALSE),0)</f>
        <v>0</v>
      </c>
      <c r="I45">
        <f>IFERROR(VLOOKUP(C45,'COPY DATA XPRO'!$C$7:$AI$58,7,FALSE),0)</f>
        <v>0</v>
      </c>
      <c r="J45">
        <f>IFERROR(VLOOKUP(C45,'COPY DATA XPRO'!$C$7:$AI$58,8,FALSE),0)</f>
        <v>0</v>
      </c>
      <c r="K45">
        <f>IFERROR(VLOOKUP(C45,'COPY DATA XPRO'!$C$7:$AI$58,9,FALSE),0)</f>
        <v>0</v>
      </c>
      <c r="L45">
        <f>IFERROR(VLOOKUP(C45,'COPY DATA XPRO'!$C$7:$AI$58,10,FALSE),0)</f>
        <v>0</v>
      </c>
      <c r="M45">
        <f>IFERROR(VLOOKUP(C45,'COPY DATA XPRO'!$C$7:$AI$58,11,FALSE),0)</f>
        <v>0</v>
      </c>
      <c r="N45">
        <f>IFERROR(VLOOKUP(C45,'COPY DATA XPRO'!$C$7:$AI$58,12,FALSE),0)</f>
        <v>1</v>
      </c>
      <c r="O45">
        <f>IFERROR(VLOOKUP(C45,'COPY DATA XPRO'!$C$7:$AI$58,13,FALSE),0)</f>
        <v>1</v>
      </c>
      <c r="P45">
        <f>IFERROR(VLOOKUP(C45,'COPY DATA XPRO'!$C$7:$AI$58,14,FALSE),0)</f>
        <v>2</v>
      </c>
      <c r="Q45">
        <f>IFERROR(VLOOKUP(C45,'COPY DATA XPRO'!$C$7:$AI$58,15,FALSE),0)</f>
        <v>0</v>
      </c>
      <c r="R45">
        <f>IFERROR(VLOOKUP(C45,'COPY DATA XPRO'!$C$7:$AI$58,16,FALSE),0)</f>
        <v>0</v>
      </c>
      <c r="S45">
        <f>IFERROR(VLOOKUP(C45,'COPY DATA XPRO'!$C$7:$AI$58,17,FALSE),0)</f>
        <v>0</v>
      </c>
      <c r="T45">
        <f>IFERROR(VLOOKUP(C45,'COPY DATA XPRO'!$C$7:$AI$58,18,FALSE),0)</f>
        <v>0</v>
      </c>
      <c r="U45">
        <f>IFERROR(VLOOKUP(C45,'COPY DATA XPRO'!$C$7:$AI$58,19,FALSE),0)</f>
        <v>0</v>
      </c>
      <c r="V45">
        <f>IFERROR(VLOOKUP(C45,'COPY DATA XPRO'!$C$7:$AI$58,20,FALSE),0)</f>
        <v>0</v>
      </c>
      <c r="W45">
        <f>IFERROR(VLOOKUP(C45,'COPY DATA XPRO'!$C$7:$AI$58,21,FALSE),0)</f>
        <v>0</v>
      </c>
      <c r="X45">
        <f>IFERROR(VLOOKUP(C45,'COPY DATA XPRO'!$C$7:$AI$58,22,FALSE),0)</f>
        <v>0</v>
      </c>
      <c r="Y45">
        <f>IFERROR(VLOOKUP(C45,'COPY DATA XPRO'!$C$7:$AI$58,23,FALSE),0)</f>
        <v>2</v>
      </c>
      <c r="Z45">
        <f>IFERROR(VLOOKUP(C45,'COPY DATA XPRO'!$C$7:$AI$58,24,FALSE),0)</f>
        <v>4</v>
      </c>
      <c r="AA45">
        <f>IFERROR(VLOOKUP(C45,'COPY DATA XPRO'!$C$7:$AI$58,25,FALSE),0)</f>
        <v>0</v>
      </c>
      <c r="AB45">
        <f>IFERROR(VLOOKUP(C45,'COPY DATA XPRO'!$C$7:$AI$58,26,FALSE),0)</f>
        <v>0</v>
      </c>
      <c r="AC45">
        <f>IFERROR(VLOOKUP(C45,'COPY DATA XPRO'!$C$7:$AI$58,27,FALSE),0)</f>
        <v>0</v>
      </c>
      <c r="AD45">
        <f>IFERROR(VLOOKUP(C45,'COPY DATA XPRO'!$C$7:$AI$58,28,FALSE),0)</f>
        <v>0</v>
      </c>
      <c r="AE45">
        <f>IFERROR(VLOOKUP(C45,'COPY DATA XPRO'!$C$7:$AI$58,29,FALSE),0)</f>
        <v>0</v>
      </c>
      <c r="AF45">
        <f>IFERROR(VLOOKUP(C45,'COPY DATA XPRO'!$C$7:$AI$58,30,FALSE),0)</f>
        <v>0</v>
      </c>
      <c r="AG45">
        <f>IFERROR(VLOOKUP(C45,'COPY DATA XPRO'!$C$7:$AI$58,31,FALSE),0)</f>
        <v>100</v>
      </c>
      <c r="AH45">
        <f>IFERROR(VLOOKUP(C45,'COPY DATA XPRO'!$C$7:$AI$58,32,FALSE),0)</f>
        <v>50</v>
      </c>
      <c r="AI45">
        <f>IFERROR(VLOOKUP(C45,'COPY DATA XPRO'!$C$7:$AI$58,33,FALSE),0)</f>
        <v>50</v>
      </c>
    </row>
    <row r="46" spans="2:35">
      <c r="C46" t="s">
        <v>118</v>
      </c>
      <c r="D46">
        <f>IFERROR(VLOOKUP(C46,'COPY DATA XPRO'!$C$7:$AI$58,2,FALSE),0)</f>
        <v>0</v>
      </c>
      <c r="E46">
        <f>IFERROR(VLOOKUP(C46,'COPY DATA XPRO'!$C$7:$AI$58,3,FALSE),0)</f>
        <v>38</v>
      </c>
      <c r="F46">
        <f>IFERROR(VLOOKUP(C46,'COPY DATA XPRO'!$C$7:$AI$58,4,FALSE),0)</f>
        <v>2</v>
      </c>
      <c r="G46">
        <f>IFERROR(VLOOKUP(C46,'COPY DATA XPRO'!$C$7:$AI$58,5,FALSE),0)</f>
        <v>0</v>
      </c>
      <c r="H46">
        <f>IFERROR(VLOOKUP(C46,'COPY DATA XPRO'!$C$7:$AI$58,6,FALSE),0)</f>
        <v>1</v>
      </c>
      <c r="I46">
        <f>IFERROR(VLOOKUP(C46,'COPY DATA XPRO'!$C$7:$AI$58,7,FALSE),0)</f>
        <v>0</v>
      </c>
      <c r="J46">
        <f>IFERROR(VLOOKUP(C46,'COPY DATA XPRO'!$C$7:$AI$58,8,FALSE),0)</f>
        <v>3</v>
      </c>
      <c r="K46">
        <f>IFERROR(VLOOKUP(C46,'COPY DATA XPRO'!$C$7:$AI$58,9,FALSE),0)</f>
        <v>0</v>
      </c>
      <c r="L46">
        <f>IFERROR(VLOOKUP(C46,'COPY DATA XPRO'!$C$7:$AI$58,10,FALSE),0)</f>
        <v>0</v>
      </c>
      <c r="M46">
        <f>IFERROR(VLOOKUP(C46,'COPY DATA XPRO'!$C$7:$AI$58,11,FALSE),0)</f>
        <v>0</v>
      </c>
      <c r="N46">
        <f>IFERROR(VLOOKUP(C46,'COPY DATA XPRO'!$C$7:$AI$58,12,FALSE),0)</f>
        <v>1</v>
      </c>
      <c r="O46">
        <f>IFERROR(VLOOKUP(C46,'COPY DATA XPRO'!$C$7:$AI$58,13,FALSE),0)</f>
        <v>0</v>
      </c>
      <c r="P46">
        <f>IFERROR(VLOOKUP(C46,'COPY DATA XPRO'!$C$7:$AI$58,14,FALSE),0)</f>
        <v>1</v>
      </c>
      <c r="Q46">
        <f>IFERROR(VLOOKUP(C46,'COPY DATA XPRO'!$C$7:$AI$58,15,FALSE),0)</f>
        <v>0</v>
      </c>
      <c r="R46">
        <f>IFERROR(VLOOKUP(C46,'COPY DATA XPRO'!$C$7:$AI$58,16,FALSE),0)</f>
        <v>1</v>
      </c>
      <c r="S46">
        <f>IFERROR(VLOOKUP(C46,'COPY DATA XPRO'!$C$7:$AI$58,17,FALSE),0)</f>
        <v>0</v>
      </c>
      <c r="T46">
        <f>IFERROR(VLOOKUP(C46,'COPY DATA XPRO'!$C$7:$AI$58,18,FALSE),0)</f>
        <v>0</v>
      </c>
      <c r="U46">
        <f>IFERROR(VLOOKUP(C46,'COPY DATA XPRO'!$C$7:$AI$58,19,FALSE),0)</f>
        <v>0</v>
      </c>
      <c r="V46">
        <f>IFERROR(VLOOKUP(C46,'COPY DATA XPRO'!$C$7:$AI$58,20,FALSE),0)</f>
        <v>0</v>
      </c>
      <c r="W46">
        <f>IFERROR(VLOOKUP(C46,'COPY DATA XPRO'!$C$7:$AI$58,21,FALSE),0)</f>
        <v>0</v>
      </c>
      <c r="X46">
        <f>IFERROR(VLOOKUP(C46,'COPY DATA XPRO'!$C$7:$AI$58,22,FALSE),0)</f>
        <v>1</v>
      </c>
      <c r="Y46">
        <f>IFERROR(VLOOKUP(C46,'COPY DATA XPRO'!$C$7:$AI$58,23,FALSE),0)</f>
        <v>0</v>
      </c>
      <c r="Z46">
        <f>IFERROR(VLOOKUP(C46,'COPY DATA XPRO'!$C$7:$AI$58,24,FALSE),0)</f>
        <v>20</v>
      </c>
      <c r="AA46">
        <f>IFERROR(VLOOKUP(C46,'COPY DATA XPRO'!$C$7:$AI$58,25,FALSE),0)</f>
        <v>0</v>
      </c>
      <c r="AB46">
        <f>IFERROR(VLOOKUP(C46,'COPY DATA XPRO'!$C$7:$AI$58,26,FALSE),0)</f>
        <v>0</v>
      </c>
      <c r="AC46">
        <f>IFERROR(VLOOKUP(C46,'COPY DATA XPRO'!$C$7:$AI$58,27,FALSE),0)</f>
        <v>0</v>
      </c>
      <c r="AD46">
        <f>IFERROR(VLOOKUP(C46,'COPY DATA XPRO'!$C$7:$AI$58,28,FALSE),0)</f>
        <v>0</v>
      </c>
      <c r="AE46">
        <f>IFERROR(VLOOKUP(C46,'COPY DATA XPRO'!$C$7:$AI$58,29,FALSE),0)</f>
        <v>0</v>
      </c>
      <c r="AF46">
        <f>IFERROR(VLOOKUP(C46,'COPY DATA XPRO'!$C$7:$AI$58,30,FALSE),0)</f>
        <v>10</v>
      </c>
      <c r="AG46">
        <f>IFERROR(VLOOKUP(C46,'COPY DATA XPRO'!$C$7:$AI$58,31,FALSE),0)</f>
        <v>57.89</v>
      </c>
      <c r="AH46">
        <f>IFERROR(VLOOKUP(C46,'COPY DATA XPRO'!$C$7:$AI$58,32,FALSE),0)</f>
        <v>71.430000000000007</v>
      </c>
      <c r="AI46">
        <f>IFERROR(VLOOKUP(C46,'COPY DATA XPRO'!$C$7:$AI$58,33,FALSE),0)</f>
        <v>90.91</v>
      </c>
    </row>
    <row r="47" spans="2:35">
      <c r="C47" t="s">
        <v>119</v>
      </c>
      <c r="D47">
        <f>IFERROR(VLOOKUP(C47,'COPY DATA XPRO'!$C$7:$AI$58,2,FALSE),0)</f>
        <v>0</v>
      </c>
      <c r="E47">
        <f>IFERROR(VLOOKUP(C47,'COPY DATA XPRO'!$C$7:$AI$58,3,FALSE),0)</f>
        <v>2</v>
      </c>
      <c r="F47">
        <f>IFERROR(VLOOKUP(C47,'COPY DATA XPRO'!$C$7:$AI$58,4,FALSE),0)</f>
        <v>0</v>
      </c>
      <c r="G47">
        <f>IFERROR(VLOOKUP(C47,'COPY DATA XPRO'!$C$7:$AI$58,5,FALSE),0)</f>
        <v>0</v>
      </c>
      <c r="H47">
        <f>IFERROR(VLOOKUP(C47,'COPY DATA XPRO'!$C$7:$AI$58,6,FALSE),0)</f>
        <v>0</v>
      </c>
      <c r="I47">
        <f>IFERROR(VLOOKUP(C47,'COPY DATA XPRO'!$C$7:$AI$58,7,FALSE),0)</f>
        <v>0</v>
      </c>
      <c r="J47">
        <f>IFERROR(VLOOKUP(C47,'COPY DATA XPRO'!$C$7:$AI$58,8,FALSE),0)</f>
        <v>0</v>
      </c>
      <c r="K47">
        <f>IFERROR(VLOOKUP(C47,'COPY DATA XPRO'!$C$7:$AI$58,9,FALSE),0)</f>
        <v>0</v>
      </c>
      <c r="L47">
        <f>IFERROR(VLOOKUP(C47,'COPY DATA XPRO'!$C$7:$AI$58,10,FALSE),0)</f>
        <v>0</v>
      </c>
      <c r="M47">
        <f>IFERROR(VLOOKUP(C47,'COPY DATA XPRO'!$C$7:$AI$58,11,FALSE),0)</f>
        <v>0</v>
      </c>
      <c r="N47">
        <f>IFERROR(VLOOKUP(C47,'COPY DATA XPRO'!$C$7:$AI$58,12,FALSE),0)</f>
        <v>0</v>
      </c>
      <c r="O47">
        <f>IFERROR(VLOOKUP(C47,'COPY DATA XPRO'!$C$7:$AI$58,13,FALSE),0)</f>
        <v>0</v>
      </c>
      <c r="P47">
        <f>IFERROR(VLOOKUP(C47,'COPY DATA XPRO'!$C$7:$AI$58,14,FALSE),0)</f>
        <v>0</v>
      </c>
      <c r="Q47">
        <f>IFERROR(VLOOKUP(C47,'COPY DATA XPRO'!$C$7:$AI$58,15,FALSE),0)</f>
        <v>0</v>
      </c>
      <c r="R47">
        <f>IFERROR(VLOOKUP(C47,'COPY DATA XPRO'!$C$7:$AI$58,16,FALSE),0)</f>
        <v>0</v>
      </c>
      <c r="S47">
        <f>IFERROR(VLOOKUP(C47,'COPY DATA XPRO'!$C$7:$AI$58,17,FALSE),0)</f>
        <v>0</v>
      </c>
      <c r="T47">
        <f>IFERROR(VLOOKUP(C47,'COPY DATA XPRO'!$C$7:$AI$58,18,FALSE),0)</f>
        <v>0</v>
      </c>
      <c r="U47">
        <f>IFERROR(VLOOKUP(C47,'COPY DATA XPRO'!$C$7:$AI$58,19,FALSE),0)</f>
        <v>0</v>
      </c>
      <c r="V47">
        <f>IFERROR(VLOOKUP(C47,'COPY DATA XPRO'!$C$7:$AI$58,20,FALSE),0)</f>
        <v>0</v>
      </c>
      <c r="W47">
        <f>IFERROR(VLOOKUP(C47,'COPY DATA XPRO'!$C$7:$AI$58,21,FALSE),0)</f>
        <v>0</v>
      </c>
      <c r="X47">
        <f>IFERROR(VLOOKUP(C47,'COPY DATA XPRO'!$C$7:$AI$58,22,FALSE),0)</f>
        <v>0</v>
      </c>
      <c r="Y47">
        <f>IFERROR(VLOOKUP(C47,'COPY DATA XPRO'!$C$7:$AI$58,23,FALSE),0)</f>
        <v>0</v>
      </c>
      <c r="Z47">
        <f>IFERROR(VLOOKUP(C47,'COPY DATA XPRO'!$C$7:$AI$58,24,FALSE),0)</f>
        <v>1</v>
      </c>
      <c r="AA47">
        <f>IFERROR(VLOOKUP(C47,'COPY DATA XPRO'!$C$7:$AI$58,25,FALSE),0)</f>
        <v>1</v>
      </c>
      <c r="AB47">
        <f>IFERROR(VLOOKUP(C47,'COPY DATA XPRO'!$C$7:$AI$58,26,FALSE),0)</f>
        <v>0</v>
      </c>
      <c r="AC47">
        <f>IFERROR(VLOOKUP(C47,'COPY DATA XPRO'!$C$7:$AI$58,27,FALSE),0)</f>
        <v>0</v>
      </c>
      <c r="AD47">
        <f>IFERROR(VLOOKUP(C47,'COPY DATA XPRO'!$C$7:$AI$58,28,FALSE),0)</f>
        <v>0</v>
      </c>
      <c r="AE47">
        <f>IFERROR(VLOOKUP(C47,'COPY DATA XPRO'!$C$7:$AI$58,29,FALSE),0)</f>
        <v>1</v>
      </c>
      <c r="AF47">
        <f>IFERROR(VLOOKUP(C47,'COPY DATA XPRO'!$C$7:$AI$58,30,FALSE),0)</f>
        <v>0</v>
      </c>
      <c r="AG47">
        <f>IFERROR(VLOOKUP(C47,'COPY DATA XPRO'!$C$7:$AI$58,31,FALSE),0)</f>
        <v>100</v>
      </c>
      <c r="AH47">
        <f>IFERROR(VLOOKUP(C47,'COPY DATA XPRO'!$C$7:$AI$58,32,FALSE),0)</f>
        <v>50</v>
      </c>
      <c r="AI47">
        <f>IFERROR(VLOOKUP(C47,'COPY DATA XPRO'!$C$7:$AI$58,33,FALSE),0)</f>
        <v>100</v>
      </c>
    </row>
    <row r="48" spans="2:35">
      <c r="C48" t="s">
        <v>120</v>
      </c>
      <c r="D48">
        <f>IFERROR(VLOOKUP(C48,'COPY DATA XPRO'!$C$7:$AI$58,2,FALSE),0)</f>
        <v>0</v>
      </c>
      <c r="E48">
        <f>IFERROR(VLOOKUP(C48,'COPY DATA XPRO'!$C$7:$AI$58,3,FALSE),0)</f>
        <v>5</v>
      </c>
      <c r="F48">
        <f>IFERROR(VLOOKUP(C48,'COPY DATA XPRO'!$C$7:$AI$58,4,FALSE),0)</f>
        <v>0</v>
      </c>
      <c r="G48">
        <f>IFERROR(VLOOKUP(C48,'COPY DATA XPRO'!$C$7:$AI$58,5,FALSE),0)</f>
        <v>0</v>
      </c>
      <c r="H48">
        <f>IFERROR(VLOOKUP(C48,'COPY DATA XPRO'!$C$7:$AI$58,6,FALSE),0)</f>
        <v>0</v>
      </c>
      <c r="I48">
        <f>IFERROR(VLOOKUP(C48,'COPY DATA XPRO'!$C$7:$AI$58,7,FALSE),0)</f>
        <v>1</v>
      </c>
      <c r="J48">
        <f>IFERROR(VLOOKUP(C48,'COPY DATA XPRO'!$C$7:$AI$58,8,FALSE),0)</f>
        <v>0</v>
      </c>
      <c r="K48">
        <f>IFERROR(VLOOKUP(C48,'COPY DATA XPRO'!$C$7:$AI$58,9,FALSE),0)</f>
        <v>0</v>
      </c>
      <c r="L48">
        <f>IFERROR(VLOOKUP(C48,'COPY DATA XPRO'!$C$7:$AI$58,10,FALSE),0)</f>
        <v>0</v>
      </c>
      <c r="M48">
        <f>IFERROR(VLOOKUP(C48,'COPY DATA XPRO'!$C$7:$AI$58,11,FALSE),0)</f>
        <v>0</v>
      </c>
      <c r="N48">
        <f>IFERROR(VLOOKUP(C48,'COPY DATA XPRO'!$C$7:$AI$58,12,FALSE),0)</f>
        <v>0</v>
      </c>
      <c r="O48">
        <f>IFERROR(VLOOKUP(C48,'COPY DATA XPRO'!$C$7:$AI$58,13,FALSE),0)</f>
        <v>0</v>
      </c>
      <c r="P48">
        <f>IFERROR(VLOOKUP(C48,'COPY DATA XPRO'!$C$7:$AI$58,14,FALSE),0)</f>
        <v>0</v>
      </c>
      <c r="Q48">
        <f>IFERROR(VLOOKUP(C48,'COPY DATA XPRO'!$C$7:$AI$58,15,FALSE),0)</f>
        <v>0</v>
      </c>
      <c r="R48">
        <f>IFERROR(VLOOKUP(C48,'COPY DATA XPRO'!$C$7:$AI$58,16,FALSE),0)</f>
        <v>0</v>
      </c>
      <c r="S48">
        <f>IFERROR(VLOOKUP(C48,'COPY DATA XPRO'!$C$7:$AI$58,17,FALSE),0)</f>
        <v>0</v>
      </c>
      <c r="T48">
        <f>IFERROR(VLOOKUP(C48,'COPY DATA XPRO'!$C$7:$AI$58,18,FALSE),0)</f>
        <v>0</v>
      </c>
      <c r="U48">
        <f>IFERROR(VLOOKUP(C48,'COPY DATA XPRO'!$C$7:$AI$58,19,FALSE),0)</f>
        <v>0</v>
      </c>
      <c r="V48">
        <f>IFERROR(VLOOKUP(C48,'COPY DATA XPRO'!$C$7:$AI$58,20,FALSE),0)</f>
        <v>0</v>
      </c>
      <c r="W48">
        <f>IFERROR(VLOOKUP(C48,'COPY DATA XPRO'!$C$7:$AI$58,21,FALSE),0)</f>
        <v>0</v>
      </c>
      <c r="X48">
        <f>IFERROR(VLOOKUP(C48,'COPY DATA XPRO'!$C$7:$AI$58,22,FALSE),0)</f>
        <v>0</v>
      </c>
      <c r="Y48">
        <f>IFERROR(VLOOKUP(C48,'COPY DATA XPRO'!$C$7:$AI$58,23,FALSE),0)</f>
        <v>0</v>
      </c>
      <c r="Z48">
        <f>IFERROR(VLOOKUP(C48,'COPY DATA XPRO'!$C$7:$AI$58,24,FALSE),0)</f>
        <v>4</v>
      </c>
      <c r="AA48">
        <f>IFERROR(VLOOKUP(C48,'COPY DATA XPRO'!$C$7:$AI$58,25,FALSE),0)</f>
        <v>0</v>
      </c>
      <c r="AB48">
        <f>IFERROR(VLOOKUP(C48,'COPY DATA XPRO'!$C$7:$AI$58,26,FALSE),0)</f>
        <v>0</v>
      </c>
      <c r="AC48">
        <f>IFERROR(VLOOKUP(C48,'COPY DATA XPRO'!$C$7:$AI$58,27,FALSE),0)</f>
        <v>0</v>
      </c>
      <c r="AD48">
        <f>IFERROR(VLOOKUP(C48,'COPY DATA XPRO'!$C$7:$AI$58,28,FALSE),0)</f>
        <v>0</v>
      </c>
      <c r="AE48">
        <f>IFERROR(VLOOKUP(C48,'COPY DATA XPRO'!$C$7:$AI$58,29,FALSE),0)</f>
        <v>0</v>
      </c>
      <c r="AF48">
        <f>IFERROR(VLOOKUP(C48,'COPY DATA XPRO'!$C$7:$AI$58,30,FALSE),0)</f>
        <v>0</v>
      </c>
      <c r="AG48">
        <f>IFERROR(VLOOKUP(C48,'COPY DATA XPRO'!$C$7:$AI$58,31,FALSE),0)</f>
        <v>80</v>
      </c>
      <c r="AH48">
        <f>IFERROR(VLOOKUP(C48,'COPY DATA XPRO'!$C$7:$AI$58,32,FALSE),0)</f>
        <v>100</v>
      </c>
      <c r="AI48">
        <f>IFERROR(VLOOKUP(C48,'COPY DATA XPRO'!$C$7:$AI$58,33,FALSE),0)</f>
        <v>100</v>
      </c>
    </row>
    <row r="49" spans="2:35">
      <c r="B49" t="s">
        <v>55</v>
      </c>
      <c r="C49" t="s">
        <v>121</v>
      </c>
      <c r="D49">
        <f>IFERROR(VLOOKUP(C49,'COPY DATA XPRO'!$C$7:$AI$58,2,FALSE),0)</f>
        <v>0</v>
      </c>
      <c r="E49">
        <f>IFERROR(VLOOKUP(C49,'COPY DATA XPRO'!$C$7:$AI$58,3,FALSE),0)</f>
        <v>23</v>
      </c>
      <c r="F49">
        <f>IFERROR(VLOOKUP(C49,'COPY DATA XPRO'!$C$7:$AI$58,4,FALSE),0)</f>
        <v>3</v>
      </c>
      <c r="G49">
        <f>IFERROR(VLOOKUP(C49,'COPY DATA XPRO'!$C$7:$AI$58,5,FALSE),0)</f>
        <v>0</v>
      </c>
      <c r="H49">
        <f>IFERROR(VLOOKUP(C49,'COPY DATA XPRO'!$C$7:$AI$58,6,FALSE),0)</f>
        <v>0</v>
      </c>
      <c r="I49">
        <f>IFERROR(VLOOKUP(C49,'COPY DATA XPRO'!$C$7:$AI$58,7,FALSE),0)</f>
        <v>0</v>
      </c>
      <c r="J49">
        <f>IFERROR(VLOOKUP(C49,'COPY DATA XPRO'!$C$7:$AI$58,8,FALSE),0)</f>
        <v>1</v>
      </c>
      <c r="K49">
        <f>IFERROR(VLOOKUP(C49,'COPY DATA XPRO'!$C$7:$AI$58,9,FALSE),0)</f>
        <v>0</v>
      </c>
      <c r="L49">
        <f>IFERROR(VLOOKUP(C49,'COPY DATA XPRO'!$C$7:$AI$58,10,FALSE),0)</f>
        <v>0</v>
      </c>
      <c r="M49">
        <f>IFERROR(VLOOKUP(C49,'COPY DATA XPRO'!$C$7:$AI$58,11,FALSE),0)</f>
        <v>0</v>
      </c>
      <c r="N49">
        <f>IFERROR(VLOOKUP(C49,'COPY DATA XPRO'!$C$7:$AI$58,12,FALSE),0)</f>
        <v>0</v>
      </c>
      <c r="O49">
        <f>IFERROR(VLOOKUP(C49,'COPY DATA XPRO'!$C$7:$AI$58,13,FALSE),0)</f>
        <v>0</v>
      </c>
      <c r="P49">
        <f>IFERROR(VLOOKUP(C49,'COPY DATA XPRO'!$C$7:$AI$58,14,FALSE),0)</f>
        <v>0</v>
      </c>
      <c r="Q49">
        <f>IFERROR(VLOOKUP(C49,'COPY DATA XPRO'!$C$7:$AI$58,15,FALSE),0)</f>
        <v>0</v>
      </c>
      <c r="R49">
        <f>IFERROR(VLOOKUP(C49,'COPY DATA XPRO'!$C$7:$AI$58,16,FALSE),0)</f>
        <v>0</v>
      </c>
      <c r="S49">
        <f>IFERROR(VLOOKUP(C49,'COPY DATA XPRO'!$C$7:$AI$58,17,FALSE),0)</f>
        <v>0</v>
      </c>
      <c r="T49">
        <f>IFERROR(VLOOKUP(C49,'COPY DATA XPRO'!$C$7:$AI$58,18,FALSE),0)</f>
        <v>0</v>
      </c>
      <c r="U49">
        <f>IFERROR(VLOOKUP(C49,'COPY DATA XPRO'!$C$7:$AI$58,19,FALSE),0)</f>
        <v>0</v>
      </c>
      <c r="V49">
        <f>IFERROR(VLOOKUP(C49,'COPY DATA XPRO'!$C$7:$AI$58,20,FALSE),0)</f>
        <v>0</v>
      </c>
      <c r="W49">
        <f>IFERROR(VLOOKUP(C49,'COPY DATA XPRO'!$C$7:$AI$58,21,FALSE),0)</f>
        <v>0</v>
      </c>
      <c r="X49">
        <f>IFERROR(VLOOKUP(C49,'COPY DATA XPRO'!$C$7:$AI$58,22,FALSE),0)</f>
        <v>0</v>
      </c>
      <c r="Y49">
        <f>IFERROR(VLOOKUP(C49,'COPY DATA XPRO'!$C$7:$AI$58,23,FALSE),0)</f>
        <v>0</v>
      </c>
      <c r="Z49">
        <f>IFERROR(VLOOKUP(C49,'COPY DATA XPRO'!$C$7:$AI$58,24,FALSE),0)</f>
        <v>14</v>
      </c>
      <c r="AA49">
        <f>IFERROR(VLOOKUP(C49,'COPY DATA XPRO'!$C$7:$AI$58,25,FALSE),0)</f>
        <v>0</v>
      </c>
      <c r="AB49">
        <f>IFERROR(VLOOKUP(C49,'COPY DATA XPRO'!$C$7:$AI$58,26,FALSE),0)</f>
        <v>0</v>
      </c>
      <c r="AC49">
        <f>IFERROR(VLOOKUP(C49,'COPY DATA XPRO'!$C$7:$AI$58,27,FALSE),0)</f>
        <v>0</v>
      </c>
      <c r="AD49">
        <f>IFERROR(VLOOKUP(C49,'COPY DATA XPRO'!$C$7:$AI$58,28,FALSE),0)</f>
        <v>0</v>
      </c>
      <c r="AE49">
        <f>IFERROR(VLOOKUP(C49,'COPY DATA XPRO'!$C$7:$AI$58,29,FALSE),0)</f>
        <v>0</v>
      </c>
      <c r="AF49">
        <f>IFERROR(VLOOKUP(C49,'COPY DATA XPRO'!$C$7:$AI$58,30,FALSE),0)</f>
        <v>5</v>
      </c>
      <c r="AG49">
        <f>IFERROR(VLOOKUP(C49,'COPY DATA XPRO'!$C$7:$AI$58,31,FALSE),0)</f>
        <v>60.87</v>
      </c>
      <c r="AH49">
        <f>IFERROR(VLOOKUP(C49,'COPY DATA XPRO'!$C$7:$AI$58,32,FALSE),0)</f>
        <v>77.78</v>
      </c>
      <c r="AI49">
        <f>IFERROR(VLOOKUP(C49,'COPY DATA XPRO'!$C$7:$AI$58,33,FALSE),0)</f>
        <v>100</v>
      </c>
    </row>
    <row r="50" spans="2:35">
      <c r="C50" t="s">
        <v>122</v>
      </c>
      <c r="D50">
        <f>IFERROR(VLOOKUP(C50,'COPY DATA XPRO'!$C$7:$AI$58,2,FALSE),0)</f>
        <v>0</v>
      </c>
      <c r="E50">
        <f>IFERROR(VLOOKUP(C50,'COPY DATA XPRO'!$C$7:$AI$58,3,FALSE),0)</f>
        <v>44</v>
      </c>
      <c r="F50">
        <f>IFERROR(VLOOKUP(C50,'COPY DATA XPRO'!$C$7:$AI$58,4,FALSE),0)</f>
        <v>0</v>
      </c>
      <c r="G50">
        <f>IFERROR(VLOOKUP(C50,'COPY DATA XPRO'!$C$7:$AI$58,5,FALSE),0)</f>
        <v>0</v>
      </c>
      <c r="H50">
        <f>IFERROR(VLOOKUP(C50,'COPY DATA XPRO'!$C$7:$AI$58,6,FALSE),0)</f>
        <v>0</v>
      </c>
      <c r="I50">
        <f>IFERROR(VLOOKUP(C50,'COPY DATA XPRO'!$C$7:$AI$58,7,FALSE),0)</f>
        <v>1</v>
      </c>
      <c r="J50">
        <f>IFERROR(VLOOKUP(C50,'COPY DATA XPRO'!$C$7:$AI$58,8,FALSE),0)</f>
        <v>3</v>
      </c>
      <c r="K50">
        <f>IFERROR(VLOOKUP(C50,'COPY DATA XPRO'!$C$7:$AI$58,9,FALSE),0)</f>
        <v>0</v>
      </c>
      <c r="L50">
        <f>IFERROR(VLOOKUP(C50,'COPY DATA XPRO'!$C$7:$AI$58,10,FALSE),0)</f>
        <v>1</v>
      </c>
      <c r="M50">
        <f>IFERROR(VLOOKUP(C50,'COPY DATA XPRO'!$C$7:$AI$58,11,FALSE),0)</f>
        <v>0</v>
      </c>
      <c r="N50">
        <f>IFERROR(VLOOKUP(C50,'COPY DATA XPRO'!$C$7:$AI$58,12,FALSE),0)</f>
        <v>0</v>
      </c>
      <c r="O50">
        <f>IFERROR(VLOOKUP(C50,'COPY DATA XPRO'!$C$7:$AI$58,13,FALSE),0)</f>
        <v>0</v>
      </c>
      <c r="P50">
        <f>IFERROR(VLOOKUP(C50,'COPY DATA XPRO'!$C$7:$AI$58,14,FALSE),0)</f>
        <v>0</v>
      </c>
      <c r="Q50">
        <f>IFERROR(VLOOKUP(C50,'COPY DATA XPRO'!$C$7:$AI$58,15,FALSE),0)</f>
        <v>1</v>
      </c>
      <c r="R50">
        <f>IFERROR(VLOOKUP(C50,'COPY DATA XPRO'!$C$7:$AI$58,16,FALSE),0)</f>
        <v>0</v>
      </c>
      <c r="S50">
        <f>IFERROR(VLOOKUP(C50,'COPY DATA XPRO'!$C$7:$AI$58,17,FALSE),0)</f>
        <v>0</v>
      </c>
      <c r="T50">
        <f>IFERROR(VLOOKUP(C50,'COPY DATA XPRO'!$C$7:$AI$58,18,FALSE),0)</f>
        <v>0</v>
      </c>
      <c r="U50">
        <f>IFERROR(VLOOKUP(C50,'COPY DATA XPRO'!$C$7:$AI$58,19,FALSE),0)</f>
        <v>0</v>
      </c>
      <c r="V50">
        <f>IFERROR(VLOOKUP(C50,'COPY DATA XPRO'!$C$7:$AI$58,20,FALSE),0)</f>
        <v>0</v>
      </c>
      <c r="W50">
        <f>IFERROR(VLOOKUP(C50,'COPY DATA XPRO'!$C$7:$AI$58,21,FALSE),0)</f>
        <v>0</v>
      </c>
      <c r="X50">
        <f>IFERROR(VLOOKUP(C50,'COPY DATA XPRO'!$C$7:$AI$58,22,FALSE),0)</f>
        <v>1</v>
      </c>
      <c r="Y50">
        <f>IFERROR(VLOOKUP(C50,'COPY DATA XPRO'!$C$7:$AI$58,23,FALSE),0)</f>
        <v>2</v>
      </c>
      <c r="Z50">
        <f>IFERROR(VLOOKUP(C50,'COPY DATA XPRO'!$C$7:$AI$58,24,FALSE),0)</f>
        <v>25</v>
      </c>
      <c r="AA50">
        <f>IFERROR(VLOOKUP(C50,'COPY DATA XPRO'!$C$7:$AI$58,25,FALSE),0)</f>
        <v>0</v>
      </c>
      <c r="AB50">
        <f>IFERROR(VLOOKUP(C50,'COPY DATA XPRO'!$C$7:$AI$58,26,FALSE),0)</f>
        <v>0</v>
      </c>
      <c r="AC50">
        <f>IFERROR(VLOOKUP(C50,'COPY DATA XPRO'!$C$7:$AI$58,27,FALSE),0)</f>
        <v>0</v>
      </c>
      <c r="AD50">
        <f>IFERROR(VLOOKUP(C50,'COPY DATA XPRO'!$C$7:$AI$58,28,FALSE),0)</f>
        <v>0</v>
      </c>
      <c r="AE50">
        <f>IFERROR(VLOOKUP(C50,'COPY DATA XPRO'!$C$7:$AI$58,29,FALSE),0)</f>
        <v>0</v>
      </c>
      <c r="AF50">
        <f>IFERROR(VLOOKUP(C50,'COPY DATA XPRO'!$C$7:$AI$58,30,FALSE),0)</f>
        <v>11</v>
      </c>
      <c r="AG50">
        <f>IFERROR(VLOOKUP(C50,'COPY DATA XPRO'!$C$7:$AI$58,31,FALSE),0)</f>
        <v>63.64</v>
      </c>
      <c r="AH50">
        <f>IFERROR(VLOOKUP(C50,'COPY DATA XPRO'!$C$7:$AI$58,32,FALSE),0)</f>
        <v>78.13</v>
      </c>
      <c r="AI50">
        <f>IFERROR(VLOOKUP(C50,'COPY DATA XPRO'!$C$7:$AI$58,33,FALSE),0)</f>
        <v>89.29</v>
      </c>
    </row>
    <row r="51" spans="2:35">
      <c r="C51" t="s">
        <v>123</v>
      </c>
      <c r="D51">
        <f>IFERROR(VLOOKUP(C51,'COPY DATA XPRO'!$C$7:$AI$58,2,FALSE),0)</f>
        <v>0</v>
      </c>
      <c r="E51">
        <f>IFERROR(VLOOKUP(C51,'COPY DATA XPRO'!$C$7:$AI$58,3,FALSE),0)</f>
        <v>22</v>
      </c>
      <c r="F51">
        <f>IFERROR(VLOOKUP(C51,'COPY DATA XPRO'!$C$7:$AI$58,4,FALSE),0)</f>
        <v>0</v>
      </c>
      <c r="G51">
        <f>IFERROR(VLOOKUP(C51,'COPY DATA XPRO'!$C$7:$AI$58,5,FALSE),0)</f>
        <v>0</v>
      </c>
      <c r="H51">
        <f>IFERROR(VLOOKUP(C51,'COPY DATA XPRO'!$C$7:$AI$58,6,FALSE),0)</f>
        <v>0</v>
      </c>
      <c r="I51">
        <f>IFERROR(VLOOKUP(C51,'COPY DATA XPRO'!$C$7:$AI$58,7,FALSE),0)</f>
        <v>1</v>
      </c>
      <c r="J51">
        <f>IFERROR(VLOOKUP(C51,'COPY DATA XPRO'!$C$7:$AI$58,8,FALSE),0)</f>
        <v>2</v>
      </c>
      <c r="K51">
        <f>IFERROR(VLOOKUP(C51,'COPY DATA XPRO'!$C$7:$AI$58,9,FALSE),0)</f>
        <v>0</v>
      </c>
      <c r="L51">
        <f>IFERROR(VLOOKUP(C51,'COPY DATA XPRO'!$C$7:$AI$58,10,FALSE),0)</f>
        <v>0</v>
      </c>
      <c r="M51">
        <f>IFERROR(VLOOKUP(C51,'COPY DATA XPRO'!$C$7:$AI$58,11,FALSE),0)</f>
        <v>0</v>
      </c>
      <c r="N51">
        <f>IFERROR(VLOOKUP(C51,'COPY DATA XPRO'!$C$7:$AI$58,12,FALSE),0)</f>
        <v>0</v>
      </c>
      <c r="O51">
        <f>IFERROR(VLOOKUP(C51,'COPY DATA XPRO'!$C$7:$AI$58,13,FALSE),0)</f>
        <v>0</v>
      </c>
      <c r="P51">
        <f>IFERROR(VLOOKUP(C51,'COPY DATA XPRO'!$C$7:$AI$58,14,FALSE),0)</f>
        <v>0</v>
      </c>
      <c r="Q51">
        <f>IFERROR(VLOOKUP(C51,'COPY DATA XPRO'!$C$7:$AI$58,15,FALSE),0)</f>
        <v>0</v>
      </c>
      <c r="R51">
        <f>IFERROR(VLOOKUP(C51,'COPY DATA XPRO'!$C$7:$AI$58,16,FALSE),0)</f>
        <v>0</v>
      </c>
      <c r="S51">
        <f>IFERROR(VLOOKUP(C51,'COPY DATA XPRO'!$C$7:$AI$58,17,FALSE),0)</f>
        <v>0</v>
      </c>
      <c r="T51">
        <f>IFERROR(VLOOKUP(C51,'COPY DATA XPRO'!$C$7:$AI$58,18,FALSE),0)</f>
        <v>0</v>
      </c>
      <c r="U51">
        <f>IFERROR(VLOOKUP(C51,'COPY DATA XPRO'!$C$7:$AI$58,19,FALSE),0)</f>
        <v>0</v>
      </c>
      <c r="V51">
        <f>IFERROR(VLOOKUP(C51,'COPY DATA XPRO'!$C$7:$AI$58,20,FALSE),0)</f>
        <v>0</v>
      </c>
      <c r="W51">
        <f>IFERROR(VLOOKUP(C51,'COPY DATA XPRO'!$C$7:$AI$58,21,FALSE),0)</f>
        <v>0</v>
      </c>
      <c r="X51">
        <f>IFERROR(VLOOKUP(C51,'COPY DATA XPRO'!$C$7:$AI$58,22,FALSE),0)</f>
        <v>0</v>
      </c>
      <c r="Y51">
        <f>IFERROR(VLOOKUP(C51,'COPY DATA XPRO'!$C$7:$AI$58,23,FALSE),0)</f>
        <v>1</v>
      </c>
      <c r="Z51">
        <f>IFERROR(VLOOKUP(C51,'COPY DATA XPRO'!$C$7:$AI$58,24,FALSE),0)</f>
        <v>14</v>
      </c>
      <c r="AA51">
        <f>IFERROR(VLOOKUP(C51,'COPY DATA XPRO'!$C$7:$AI$58,25,FALSE),0)</f>
        <v>0</v>
      </c>
      <c r="AB51">
        <f>IFERROR(VLOOKUP(C51,'COPY DATA XPRO'!$C$7:$AI$58,26,FALSE),0)</f>
        <v>0</v>
      </c>
      <c r="AC51">
        <f>IFERROR(VLOOKUP(C51,'COPY DATA XPRO'!$C$7:$AI$58,27,FALSE),0)</f>
        <v>0</v>
      </c>
      <c r="AD51">
        <f>IFERROR(VLOOKUP(C51,'COPY DATA XPRO'!$C$7:$AI$58,28,FALSE),0)</f>
        <v>0</v>
      </c>
      <c r="AE51">
        <f>IFERROR(VLOOKUP(C51,'COPY DATA XPRO'!$C$7:$AI$58,29,FALSE),0)</f>
        <v>0</v>
      </c>
      <c r="AF51">
        <f>IFERROR(VLOOKUP(C51,'COPY DATA XPRO'!$C$7:$AI$58,30,FALSE),0)</f>
        <v>4</v>
      </c>
      <c r="AG51">
        <f>IFERROR(VLOOKUP(C51,'COPY DATA XPRO'!$C$7:$AI$58,31,FALSE),0)</f>
        <v>68.180000000000007</v>
      </c>
      <c r="AH51">
        <f>IFERROR(VLOOKUP(C51,'COPY DATA XPRO'!$C$7:$AI$58,32,FALSE),0)</f>
        <v>82.35</v>
      </c>
      <c r="AI51">
        <f>IFERROR(VLOOKUP(C51,'COPY DATA XPRO'!$C$7:$AI$58,33,FALSE),0)</f>
        <v>93.33</v>
      </c>
    </row>
    <row r="52" spans="2:35">
      <c r="C52" t="s">
        <v>124</v>
      </c>
      <c r="D52">
        <f>IFERROR(VLOOKUP(C52,'COPY DATA XPRO'!$C$7:$AI$58,2,FALSE),0)</f>
        <v>0</v>
      </c>
      <c r="E52">
        <f>IFERROR(VLOOKUP(C52,'COPY DATA XPRO'!$C$7:$AI$58,3,FALSE),0)</f>
        <v>37</v>
      </c>
      <c r="F52">
        <f>IFERROR(VLOOKUP(C52,'COPY DATA XPRO'!$C$7:$AI$58,4,FALSE),0)</f>
        <v>0</v>
      </c>
      <c r="G52">
        <f>IFERROR(VLOOKUP(C52,'COPY DATA XPRO'!$C$7:$AI$58,5,FALSE),0)</f>
        <v>1</v>
      </c>
      <c r="H52">
        <f>IFERROR(VLOOKUP(C52,'COPY DATA XPRO'!$C$7:$AI$58,6,FALSE),0)</f>
        <v>1</v>
      </c>
      <c r="I52">
        <f>IFERROR(VLOOKUP(C52,'COPY DATA XPRO'!$C$7:$AI$58,7,FALSE),0)</f>
        <v>1</v>
      </c>
      <c r="J52">
        <f>IFERROR(VLOOKUP(C52,'COPY DATA XPRO'!$C$7:$AI$58,8,FALSE),0)</f>
        <v>3</v>
      </c>
      <c r="K52">
        <f>IFERROR(VLOOKUP(C52,'COPY DATA XPRO'!$C$7:$AI$58,9,FALSE),0)</f>
        <v>0</v>
      </c>
      <c r="L52">
        <f>IFERROR(VLOOKUP(C52,'COPY DATA XPRO'!$C$7:$AI$58,10,FALSE),0)</f>
        <v>0</v>
      </c>
      <c r="M52">
        <f>IFERROR(VLOOKUP(C52,'COPY DATA XPRO'!$C$7:$AI$58,11,FALSE),0)</f>
        <v>0</v>
      </c>
      <c r="N52">
        <f>IFERROR(VLOOKUP(C52,'COPY DATA XPRO'!$C$7:$AI$58,12,FALSE),0)</f>
        <v>0</v>
      </c>
      <c r="O52">
        <f>IFERROR(VLOOKUP(C52,'COPY DATA XPRO'!$C$7:$AI$58,13,FALSE),0)</f>
        <v>0</v>
      </c>
      <c r="P52">
        <f>IFERROR(VLOOKUP(C52,'COPY DATA XPRO'!$C$7:$AI$58,14,FALSE),0)</f>
        <v>0</v>
      </c>
      <c r="Q52">
        <f>IFERROR(VLOOKUP(C52,'COPY DATA XPRO'!$C$7:$AI$58,15,FALSE),0)</f>
        <v>1</v>
      </c>
      <c r="R52">
        <f>IFERROR(VLOOKUP(C52,'COPY DATA XPRO'!$C$7:$AI$58,16,FALSE),0)</f>
        <v>0</v>
      </c>
      <c r="S52">
        <f>IFERROR(VLOOKUP(C52,'COPY DATA XPRO'!$C$7:$AI$58,17,FALSE),0)</f>
        <v>0</v>
      </c>
      <c r="T52">
        <f>IFERROR(VLOOKUP(C52,'COPY DATA XPRO'!$C$7:$AI$58,18,FALSE),0)</f>
        <v>0</v>
      </c>
      <c r="U52">
        <f>IFERROR(VLOOKUP(C52,'COPY DATA XPRO'!$C$7:$AI$58,19,FALSE),0)</f>
        <v>0</v>
      </c>
      <c r="V52">
        <f>IFERROR(VLOOKUP(C52,'COPY DATA XPRO'!$C$7:$AI$58,20,FALSE),0)</f>
        <v>0</v>
      </c>
      <c r="W52">
        <f>IFERROR(VLOOKUP(C52,'COPY DATA XPRO'!$C$7:$AI$58,21,FALSE),0)</f>
        <v>0</v>
      </c>
      <c r="X52">
        <f>IFERROR(VLOOKUP(C52,'COPY DATA XPRO'!$C$7:$AI$58,22,FALSE),0)</f>
        <v>1</v>
      </c>
      <c r="Y52">
        <f>IFERROR(VLOOKUP(C52,'COPY DATA XPRO'!$C$7:$AI$58,23,FALSE),0)</f>
        <v>0</v>
      </c>
      <c r="Z52">
        <f>IFERROR(VLOOKUP(C52,'COPY DATA XPRO'!$C$7:$AI$58,24,FALSE),0)</f>
        <v>22</v>
      </c>
      <c r="AA52">
        <f>IFERROR(VLOOKUP(C52,'COPY DATA XPRO'!$C$7:$AI$58,25,FALSE),0)</f>
        <v>0</v>
      </c>
      <c r="AB52">
        <f>IFERROR(VLOOKUP(C52,'COPY DATA XPRO'!$C$7:$AI$58,26,FALSE),0)</f>
        <v>0</v>
      </c>
      <c r="AC52">
        <f>IFERROR(VLOOKUP(C52,'COPY DATA XPRO'!$C$7:$AI$58,27,FALSE),0)</f>
        <v>0</v>
      </c>
      <c r="AD52">
        <f>IFERROR(VLOOKUP(C52,'COPY DATA XPRO'!$C$7:$AI$58,28,FALSE),0)</f>
        <v>0</v>
      </c>
      <c r="AE52">
        <f>IFERROR(VLOOKUP(C52,'COPY DATA XPRO'!$C$7:$AI$58,29,FALSE),0)</f>
        <v>0</v>
      </c>
      <c r="AF52">
        <f>IFERROR(VLOOKUP(C52,'COPY DATA XPRO'!$C$7:$AI$58,30,FALSE),0)</f>
        <v>8</v>
      </c>
      <c r="AG52">
        <f>IFERROR(VLOOKUP(C52,'COPY DATA XPRO'!$C$7:$AI$58,31,FALSE),0)</f>
        <v>62.16</v>
      </c>
      <c r="AH52">
        <f>IFERROR(VLOOKUP(C52,'COPY DATA XPRO'!$C$7:$AI$58,32,FALSE),0)</f>
        <v>78.569999999999993</v>
      </c>
      <c r="AI52">
        <f>IFERROR(VLOOKUP(C52,'COPY DATA XPRO'!$C$7:$AI$58,33,FALSE),0)</f>
        <v>95.65</v>
      </c>
    </row>
    <row r="53" spans="2:35">
      <c r="C53" t="s">
        <v>125</v>
      </c>
      <c r="D53">
        <f>IFERROR(VLOOKUP(C53,'COPY DATA XPRO'!$C$7:$AI$58,2,FALSE),0)</f>
        <v>0</v>
      </c>
      <c r="E53">
        <f>IFERROR(VLOOKUP(C53,'COPY DATA XPRO'!$C$7:$AI$58,3,FALSE),0)</f>
        <v>32</v>
      </c>
      <c r="F53">
        <f>IFERROR(VLOOKUP(C53,'COPY DATA XPRO'!$C$7:$AI$58,4,FALSE),0)</f>
        <v>1</v>
      </c>
      <c r="G53">
        <f>IFERROR(VLOOKUP(C53,'COPY DATA XPRO'!$C$7:$AI$58,5,FALSE),0)</f>
        <v>1</v>
      </c>
      <c r="H53">
        <f>IFERROR(VLOOKUP(C53,'COPY DATA XPRO'!$C$7:$AI$58,6,FALSE),0)</f>
        <v>0</v>
      </c>
      <c r="I53">
        <f>IFERROR(VLOOKUP(C53,'COPY DATA XPRO'!$C$7:$AI$58,7,FALSE),0)</f>
        <v>1</v>
      </c>
      <c r="J53">
        <f>IFERROR(VLOOKUP(C53,'COPY DATA XPRO'!$C$7:$AI$58,8,FALSE),0)</f>
        <v>3</v>
      </c>
      <c r="K53">
        <f>IFERROR(VLOOKUP(C53,'COPY DATA XPRO'!$C$7:$AI$58,9,FALSE),0)</f>
        <v>1</v>
      </c>
      <c r="L53">
        <f>IFERROR(VLOOKUP(C53,'COPY DATA XPRO'!$C$7:$AI$58,10,FALSE),0)</f>
        <v>0</v>
      </c>
      <c r="M53">
        <f>IFERROR(VLOOKUP(C53,'COPY DATA XPRO'!$C$7:$AI$58,11,FALSE),0)</f>
        <v>0</v>
      </c>
      <c r="N53">
        <f>IFERROR(VLOOKUP(C53,'COPY DATA XPRO'!$C$7:$AI$58,12,FALSE),0)</f>
        <v>1</v>
      </c>
      <c r="O53">
        <f>IFERROR(VLOOKUP(C53,'COPY DATA XPRO'!$C$7:$AI$58,13,FALSE),0)</f>
        <v>0</v>
      </c>
      <c r="P53">
        <f>IFERROR(VLOOKUP(C53,'COPY DATA XPRO'!$C$7:$AI$58,14,FALSE),0)</f>
        <v>1</v>
      </c>
      <c r="Q53">
        <f>IFERROR(VLOOKUP(C53,'COPY DATA XPRO'!$C$7:$AI$58,15,FALSE),0)</f>
        <v>0</v>
      </c>
      <c r="R53">
        <f>IFERROR(VLOOKUP(C53,'COPY DATA XPRO'!$C$7:$AI$58,16,FALSE),0)</f>
        <v>3</v>
      </c>
      <c r="S53">
        <f>IFERROR(VLOOKUP(C53,'COPY DATA XPRO'!$C$7:$AI$58,17,FALSE),0)</f>
        <v>0</v>
      </c>
      <c r="T53">
        <f>IFERROR(VLOOKUP(C53,'COPY DATA XPRO'!$C$7:$AI$58,18,FALSE),0)</f>
        <v>0</v>
      </c>
      <c r="U53">
        <f>IFERROR(VLOOKUP(C53,'COPY DATA XPRO'!$C$7:$AI$58,19,FALSE),0)</f>
        <v>0</v>
      </c>
      <c r="V53">
        <f>IFERROR(VLOOKUP(C53,'COPY DATA XPRO'!$C$7:$AI$58,20,FALSE),0)</f>
        <v>0</v>
      </c>
      <c r="W53">
        <f>IFERROR(VLOOKUP(C53,'COPY DATA XPRO'!$C$7:$AI$58,21,FALSE),0)</f>
        <v>0</v>
      </c>
      <c r="X53">
        <f>IFERROR(VLOOKUP(C53,'COPY DATA XPRO'!$C$7:$AI$58,22,FALSE),0)</f>
        <v>3</v>
      </c>
      <c r="Y53">
        <f>IFERROR(VLOOKUP(C53,'COPY DATA XPRO'!$C$7:$AI$58,23,FALSE),0)</f>
        <v>0</v>
      </c>
      <c r="Z53">
        <f>IFERROR(VLOOKUP(C53,'COPY DATA XPRO'!$C$7:$AI$58,24,FALSE),0)</f>
        <v>19</v>
      </c>
      <c r="AA53">
        <f>IFERROR(VLOOKUP(C53,'COPY DATA XPRO'!$C$7:$AI$58,25,FALSE),0)</f>
        <v>0</v>
      </c>
      <c r="AB53">
        <f>IFERROR(VLOOKUP(C53,'COPY DATA XPRO'!$C$7:$AI$58,26,FALSE),0)</f>
        <v>1</v>
      </c>
      <c r="AC53">
        <f>IFERROR(VLOOKUP(C53,'COPY DATA XPRO'!$C$7:$AI$58,27,FALSE),0)</f>
        <v>0</v>
      </c>
      <c r="AD53">
        <f>IFERROR(VLOOKUP(C53,'COPY DATA XPRO'!$C$7:$AI$58,28,FALSE),0)</f>
        <v>0</v>
      </c>
      <c r="AE53">
        <f>IFERROR(VLOOKUP(C53,'COPY DATA XPRO'!$C$7:$AI$58,29,FALSE),0)</f>
        <v>1</v>
      </c>
      <c r="AF53">
        <f>IFERROR(VLOOKUP(C53,'COPY DATA XPRO'!$C$7:$AI$58,30,FALSE),0)</f>
        <v>1</v>
      </c>
      <c r="AG53">
        <f>IFERROR(VLOOKUP(C53,'COPY DATA XPRO'!$C$7:$AI$58,31,FALSE),0)</f>
        <v>75</v>
      </c>
      <c r="AH53">
        <f>IFERROR(VLOOKUP(C53,'COPY DATA XPRO'!$C$7:$AI$58,32,FALSE),0)</f>
        <v>65.52</v>
      </c>
      <c r="AI53">
        <f>IFERROR(VLOOKUP(C53,'COPY DATA XPRO'!$C$7:$AI$58,33,FALSE),0)</f>
        <v>82.61</v>
      </c>
    </row>
    <row r="54" spans="2:35">
      <c r="C54" t="s">
        <v>126</v>
      </c>
      <c r="D54">
        <f>IFERROR(VLOOKUP(C54,'COPY DATA XPRO'!$C$7:$AI$58,2,FALSE),0)</f>
        <v>0</v>
      </c>
      <c r="E54">
        <f>IFERROR(VLOOKUP(C54,'COPY DATA XPRO'!$C$7:$AI$58,3,FALSE),0)</f>
        <v>35</v>
      </c>
      <c r="F54">
        <f>IFERROR(VLOOKUP(C54,'COPY DATA XPRO'!$C$7:$AI$58,4,FALSE),0)</f>
        <v>0</v>
      </c>
      <c r="G54">
        <f>IFERROR(VLOOKUP(C54,'COPY DATA XPRO'!$C$7:$AI$58,5,FALSE),0)</f>
        <v>1</v>
      </c>
      <c r="H54">
        <f>IFERROR(VLOOKUP(C54,'COPY DATA XPRO'!$C$7:$AI$58,6,FALSE),0)</f>
        <v>0</v>
      </c>
      <c r="I54">
        <f>IFERROR(VLOOKUP(C54,'COPY DATA XPRO'!$C$7:$AI$58,7,FALSE),0)</f>
        <v>0</v>
      </c>
      <c r="J54">
        <f>IFERROR(VLOOKUP(C54,'COPY DATA XPRO'!$C$7:$AI$58,8,FALSE),0)</f>
        <v>5</v>
      </c>
      <c r="K54">
        <f>IFERROR(VLOOKUP(C54,'COPY DATA XPRO'!$C$7:$AI$58,9,FALSE),0)</f>
        <v>0</v>
      </c>
      <c r="L54">
        <f>IFERROR(VLOOKUP(C54,'COPY DATA XPRO'!$C$7:$AI$58,10,FALSE),0)</f>
        <v>0</v>
      </c>
      <c r="M54">
        <f>IFERROR(VLOOKUP(C54,'COPY DATA XPRO'!$C$7:$AI$58,11,FALSE),0)</f>
        <v>0</v>
      </c>
      <c r="N54">
        <f>IFERROR(VLOOKUP(C54,'COPY DATA XPRO'!$C$7:$AI$58,12,FALSE),0)</f>
        <v>0</v>
      </c>
      <c r="O54">
        <f>IFERROR(VLOOKUP(C54,'COPY DATA XPRO'!$C$7:$AI$58,13,FALSE),0)</f>
        <v>0</v>
      </c>
      <c r="P54">
        <f>IFERROR(VLOOKUP(C54,'COPY DATA XPRO'!$C$7:$AI$58,14,FALSE),0)</f>
        <v>0</v>
      </c>
      <c r="Q54">
        <f>IFERROR(VLOOKUP(C54,'COPY DATA XPRO'!$C$7:$AI$58,15,FALSE),0)</f>
        <v>0</v>
      </c>
      <c r="R54">
        <f>IFERROR(VLOOKUP(C54,'COPY DATA XPRO'!$C$7:$AI$58,16,FALSE),0)</f>
        <v>0</v>
      </c>
      <c r="S54">
        <f>IFERROR(VLOOKUP(C54,'COPY DATA XPRO'!$C$7:$AI$58,17,FALSE),0)</f>
        <v>0</v>
      </c>
      <c r="T54">
        <f>IFERROR(VLOOKUP(C54,'COPY DATA XPRO'!$C$7:$AI$58,18,FALSE),0)</f>
        <v>0</v>
      </c>
      <c r="U54">
        <f>IFERROR(VLOOKUP(C54,'COPY DATA XPRO'!$C$7:$AI$58,19,FALSE),0)</f>
        <v>0</v>
      </c>
      <c r="V54">
        <f>IFERROR(VLOOKUP(C54,'COPY DATA XPRO'!$C$7:$AI$58,20,FALSE),0)</f>
        <v>0</v>
      </c>
      <c r="W54">
        <f>IFERROR(VLOOKUP(C54,'COPY DATA XPRO'!$C$7:$AI$58,21,FALSE),0)</f>
        <v>0</v>
      </c>
      <c r="X54">
        <f>IFERROR(VLOOKUP(C54,'COPY DATA XPRO'!$C$7:$AI$58,22,FALSE),0)</f>
        <v>0</v>
      </c>
      <c r="Y54">
        <f>IFERROR(VLOOKUP(C54,'COPY DATA XPRO'!$C$7:$AI$58,23,FALSE),0)</f>
        <v>1</v>
      </c>
      <c r="Z54">
        <f>IFERROR(VLOOKUP(C54,'COPY DATA XPRO'!$C$7:$AI$58,24,FALSE),0)</f>
        <v>23</v>
      </c>
      <c r="AA54">
        <f>IFERROR(VLOOKUP(C54,'COPY DATA XPRO'!$C$7:$AI$58,25,FALSE),0)</f>
        <v>1</v>
      </c>
      <c r="AB54">
        <f>IFERROR(VLOOKUP(C54,'COPY DATA XPRO'!$C$7:$AI$58,26,FALSE),0)</f>
        <v>0</v>
      </c>
      <c r="AC54">
        <f>IFERROR(VLOOKUP(C54,'COPY DATA XPRO'!$C$7:$AI$58,27,FALSE),0)</f>
        <v>0</v>
      </c>
      <c r="AD54">
        <f>IFERROR(VLOOKUP(C54,'COPY DATA XPRO'!$C$7:$AI$58,28,FALSE),0)</f>
        <v>0</v>
      </c>
      <c r="AE54">
        <f>IFERROR(VLOOKUP(C54,'COPY DATA XPRO'!$C$7:$AI$58,29,FALSE),0)</f>
        <v>1</v>
      </c>
      <c r="AF54">
        <f>IFERROR(VLOOKUP(C54,'COPY DATA XPRO'!$C$7:$AI$58,30,FALSE),0)</f>
        <v>4</v>
      </c>
      <c r="AG54">
        <f>IFERROR(VLOOKUP(C54,'COPY DATA XPRO'!$C$7:$AI$58,31,FALSE),0)</f>
        <v>71.430000000000007</v>
      </c>
      <c r="AH54">
        <f>IFERROR(VLOOKUP(C54,'COPY DATA XPRO'!$C$7:$AI$58,32,FALSE),0)</f>
        <v>74.19</v>
      </c>
      <c r="AI54">
        <f>IFERROR(VLOOKUP(C54,'COPY DATA XPRO'!$C$7:$AI$58,33,FALSE),0)</f>
        <v>95.83</v>
      </c>
    </row>
    <row r="55" spans="2:35">
      <c r="C55" t="s">
        <v>127</v>
      </c>
      <c r="D55">
        <f>IFERROR(VLOOKUP(C55,'COPY DATA XPRO'!$C$7:$AI$58,2,FALSE),0)</f>
        <v>0</v>
      </c>
      <c r="E55">
        <f>IFERROR(VLOOKUP(C55,'COPY DATA XPRO'!$C$7:$AI$58,3,FALSE),0)</f>
        <v>38</v>
      </c>
      <c r="F55">
        <f>IFERROR(VLOOKUP(C55,'COPY DATA XPRO'!$C$7:$AI$58,4,FALSE),0)</f>
        <v>0</v>
      </c>
      <c r="G55">
        <f>IFERROR(VLOOKUP(C55,'COPY DATA XPRO'!$C$7:$AI$58,5,FALSE),0)</f>
        <v>0</v>
      </c>
      <c r="H55">
        <f>IFERROR(VLOOKUP(C55,'COPY DATA XPRO'!$C$7:$AI$58,6,FALSE),0)</f>
        <v>1</v>
      </c>
      <c r="I55">
        <f>IFERROR(VLOOKUP(C55,'COPY DATA XPRO'!$C$7:$AI$58,7,FALSE),0)</f>
        <v>0</v>
      </c>
      <c r="J55">
        <f>IFERROR(VLOOKUP(C55,'COPY DATA XPRO'!$C$7:$AI$58,8,FALSE),0)</f>
        <v>3</v>
      </c>
      <c r="K55">
        <f>IFERROR(VLOOKUP(C55,'COPY DATA XPRO'!$C$7:$AI$58,9,FALSE),0)</f>
        <v>0</v>
      </c>
      <c r="L55">
        <f>IFERROR(VLOOKUP(C55,'COPY DATA XPRO'!$C$7:$AI$58,10,FALSE),0)</f>
        <v>0</v>
      </c>
      <c r="M55">
        <f>IFERROR(VLOOKUP(C55,'COPY DATA XPRO'!$C$7:$AI$58,11,FALSE),0)</f>
        <v>0</v>
      </c>
      <c r="N55">
        <f>IFERROR(VLOOKUP(C55,'COPY DATA XPRO'!$C$7:$AI$58,12,FALSE),0)</f>
        <v>0</v>
      </c>
      <c r="O55">
        <f>IFERROR(VLOOKUP(C55,'COPY DATA XPRO'!$C$7:$AI$58,13,FALSE),0)</f>
        <v>0</v>
      </c>
      <c r="P55">
        <f>IFERROR(VLOOKUP(C55,'COPY DATA XPRO'!$C$7:$AI$58,14,FALSE),0)</f>
        <v>0</v>
      </c>
      <c r="Q55">
        <f>IFERROR(VLOOKUP(C55,'COPY DATA XPRO'!$C$7:$AI$58,15,FALSE),0)</f>
        <v>0</v>
      </c>
      <c r="R55">
        <f>IFERROR(VLOOKUP(C55,'COPY DATA XPRO'!$C$7:$AI$58,16,FALSE),0)</f>
        <v>0</v>
      </c>
      <c r="S55">
        <f>IFERROR(VLOOKUP(C55,'COPY DATA XPRO'!$C$7:$AI$58,17,FALSE),0)</f>
        <v>0</v>
      </c>
      <c r="T55">
        <f>IFERROR(VLOOKUP(C55,'COPY DATA XPRO'!$C$7:$AI$58,18,FALSE),0)</f>
        <v>0</v>
      </c>
      <c r="U55">
        <f>IFERROR(VLOOKUP(C55,'COPY DATA XPRO'!$C$7:$AI$58,19,FALSE),0)</f>
        <v>0</v>
      </c>
      <c r="V55">
        <f>IFERROR(VLOOKUP(C55,'COPY DATA XPRO'!$C$7:$AI$58,20,FALSE),0)</f>
        <v>0</v>
      </c>
      <c r="W55">
        <f>IFERROR(VLOOKUP(C55,'COPY DATA XPRO'!$C$7:$AI$58,21,FALSE),0)</f>
        <v>0</v>
      </c>
      <c r="X55">
        <f>IFERROR(VLOOKUP(C55,'COPY DATA XPRO'!$C$7:$AI$58,22,FALSE),0)</f>
        <v>0</v>
      </c>
      <c r="Y55">
        <f>IFERROR(VLOOKUP(C55,'COPY DATA XPRO'!$C$7:$AI$58,23,FALSE),0)</f>
        <v>0</v>
      </c>
      <c r="Z55">
        <f>IFERROR(VLOOKUP(C55,'COPY DATA XPRO'!$C$7:$AI$58,24,FALSE),0)</f>
        <v>27</v>
      </c>
      <c r="AA55">
        <f>IFERROR(VLOOKUP(C55,'COPY DATA XPRO'!$C$7:$AI$58,25,FALSE),0)</f>
        <v>0</v>
      </c>
      <c r="AB55">
        <f>IFERROR(VLOOKUP(C55,'COPY DATA XPRO'!$C$7:$AI$58,26,FALSE),0)</f>
        <v>0</v>
      </c>
      <c r="AC55">
        <f>IFERROR(VLOOKUP(C55,'COPY DATA XPRO'!$C$7:$AI$58,27,FALSE),0)</f>
        <v>0</v>
      </c>
      <c r="AD55">
        <f>IFERROR(VLOOKUP(C55,'COPY DATA XPRO'!$C$7:$AI$58,28,FALSE),0)</f>
        <v>1</v>
      </c>
      <c r="AE55">
        <f>IFERROR(VLOOKUP(C55,'COPY DATA XPRO'!$C$7:$AI$58,29,FALSE),0)</f>
        <v>1</v>
      </c>
      <c r="AF55">
        <f>IFERROR(VLOOKUP(C55,'COPY DATA XPRO'!$C$7:$AI$58,30,FALSE),0)</f>
        <v>6</v>
      </c>
      <c r="AG55">
        <f>IFERROR(VLOOKUP(C55,'COPY DATA XPRO'!$C$7:$AI$58,31,FALSE),0)</f>
        <v>73.680000000000007</v>
      </c>
      <c r="AH55">
        <f>IFERROR(VLOOKUP(C55,'COPY DATA XPRO'!$C$7:$AI$58,32,FALSE),0)</f>
        <v>84.38</v>
      </c>
      <c r="AI55">
        <f>IFERROR(VLOOKUP(C55,'COPY DATA XPRO'!$C$7:$AI$58,33,FALSE),0)</f>
        <v>100</v>
      </c>
    </row>
    <row r="56" spans="2:35">
      <c r="C56" t="s">
        <v>128</v>
      </c>
      <c r="D56">
        <f>IFERROR(VLOOKUP(C56,'COPY DATA XPRO'!$C$7:$AI$58,2,FALSE),0)</f>
        <v>0</v>
      </c>
      <c r="E56">
        <f>IFERROR(VLOOKUP(C56,'COPY DATA XPRO'!$C$7:$AI$58,3,FALSE),0)</f>
        <v>43</v>
      </c>
      <c r="F56">
        <f>IFERROR(VLOOKUP(C56,'COPY DATA XPRO'!$C$7:$AI$58,4,FALSE),0)</f>
        <v>0</v>
      </c>
      <c r="G56">
        <f>IFERROR(VLOOKUP(C56,'COPY DATA XPRO'!$C$7:$AI$58,5,FALSE),0)</f>
        <v>2</v>
      </c>
      <c r="H56">
        <f>IFERROR(VLOOKUP(C56,'COPY DATA XPRO'!$C$7:$AI$58,6,FALSE),0)</f>
        <v>0</v>
      </c>
      <c r="I56">
        <f>IFERROR(VLOOKUP(C56,'COPY DATA XPRO'!$C$7:$AI$58,7,FALSE),0)</f>
        <v>2</v>
      </c>
      <c r="J56">
        <f>IFERROR(VLOOKUP(C56,'COPY DATA XPRO'!$C$7:$AI$58,8,FALSE),0)</f>
        <v>9</v>
      </c>
      <c r="K56">
        <f>IFERROR(VLOOKUP(C56,'COPY DATA XPRO'!$C$7:$AI$58,9,FALSE),0)</f>
        <v>1</v>
      </c>
      <c r="L56">
        <f>IFERROR(VLOOKUP(C56,'COPY DATA XPRO'!$C$7:$AI$58,10,FALSE),0)</f>
        <v>0</v>
      </c>
      <c r="M56">
        <f>IFERROR(VLOOKUP(C56,'COPY DATA XPRO'!$C$7:$AI$58,11,FALSE),0)</f>
        <v>0</v>
      </c>
      <c r="N56">
        <f>IFERROR(VLOOKUP(C56,'COPY DATA XPRO'!$C$7:$AI$58,12,FALSE),0)</f>
        <v>0</v>
      </c>
      <c r="O56">
        <f>IFERROR(VLOOKUP(C56,'COPY DATA XPRO'!$C$7:$AI$58,13,FALSE),0)</f>
        <v>0</v>
      </c>
      <c r="P56">
        <f>IFERROR(VLOOKUP(C56,'COPY DATA XPRO'!$C$7:$AI$58,14,FALSE),0)</f>
        <v>0</v>
      </c>
      <c r="Q56">
        <f>IFERROR(VLOOKUP(C56,'COPY DATA XPRO'!$C$7:$AI$58,15,FALSE),0)</f>
        <v>0</v>
      </c>
      <c r="R56">
        <f>IFERROR(VLOOKUP(C56,'COPY DATA XPRO'!$C$7:$AI$58,16,FALSE),0)</f>
        <v>0</v>
      </c>
      <c r="S56">
        <f>IFERROR(VLOOKUP(C56,'COPY DATA XPRO'!$C$7:$AI$58,17,FALSE),0)</f>
        <v>0</v>
      </c>
      <c r="T56">
        <f>IFERROR(VLOOKUP(C56,'COPY DATA XPRO'!$C$7:$AI$58,18,FALSE),0)</f>
        <v>0</v>
      </c>
      <c r="U56">
        <f>IFERROR(VLOOKUP(C56,'COPY DATA XPRO'!$C$7:$AI$58,19,FALSE),0)</f>
        <v>0</v>
      </c>
      <c r="V56">
        <f>IFERROR(VLOOKUP(C56,'COPY DATA XPRO'!$C$7:$AI$58,20,FALSE),0)</f>
        <v>0</v>
      </c>
      <c r="W56">
        <f>IFERROR(VLOOKUP(C56,'COPY DATA XPRO'!$C$7:$AI$58,21,FALSE),0)</f>
        <v>0</v>
      </c>
      <c r="X56">
        <f>IFERROR(VLOOKUP(C56,'COPY DATA XPRO'!$C$7:$AI$58,22,FALSE),0)</f>
        <v>0</v>
      </c>
      <c r="Y56">
        <f>IFERROR(VLOOKUP(C56,'COPY DATA XPRO'!$C$7:$AI$58,23,FALSE),0)</f>
        <v>0</v>
      </c>
      <c r="Z56">
        <f>IFERROR(VLOOKUP(C56,'COPY DATA XPRO'!$C$7:$AI$58,24,FALSE),0)</f>
        <v>20</v>
      </c>
      <c r="AA56">
        <f>IFERROR(VLOOKUP(C56,'COPY DATA XPRO'!$C$7:$AI$58,25,FALSE),0)</f>
        <v>0</v>
      </c>
      <c r="AB56">
        <f>IFERROR(VLOOKUP(C56,'COPY DATA XPRO'!$C$7:$AI$58,26,FALSE),0)</f>
        <v>0</v>
      </c>
      <c r="AC56">
        <f>IFERROR(VLOOKUP(C56,'COPY DATA XPRO'!$C$7:$AI$58,27,FALSE),0)</f>
        <v>0</v>
      </c>
      <c r="AD56">
        <f>IFERROR(VLOOKUP(C56,'COPY DATA XPRO'!$C$7:$AI$58,28,FALSE),0)</f>
        <v>1</v>
      </c>
      <c r="AE56">
        <f>IFERROR(VLOOKUP(C56,'COPY DATA XPRO'!$C$7:$AI$58,29,FALSE),0)</f>
        <v>1</v>
      </c>
      <c r="AF56">
        <f>IFERROR(VLOOKUP(C56,'COPY DATA XPRO'!$C$7:$AI$58,30,FALSE),0)</f>
        <v>8</v>
      </c>
      <c r="AG56">
        <f>IFERROR(VLOOKUP(C56,'COPY DATA XPRO'!$C$7:$AI$58,31,FALSE),0)</f>
        <v>48.84</v>
      </c>
      <c r="AH56">
        <f>IFERROR(VLOOKUP(C56,'COPY DATA XPRO'!$C$7:$AI$58,32,FALSE),0)</f>
        <v>62.5</v>
      </c>
      <c r="AI56">
        <f>IFERROR(VLOOKUP(C56,'COPY DATA XPRO'!$C$7:$AI$58,33,FALSE),0)</f>
        <v>100</v>
      </c>
    </row>
    <row r="60" spans="2:35">
      <c r="C60" s="191" t="s">
        <v>140</v>
      </c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</row>
    <row r="61" spans="2:35"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</row>
    <row r="62" spans="2:35">
      <c r="C62" s="107" t="s">
        <v>1</v>
      </c>
      <c r="D62" s="103" t="s">
        <v>2</v>
      </c>
      <c r="E62" s="103" t="s">
        <v>3</v>
      </c>
      <c r="F62" s="103" t="s">
        <v>4</v>
      </c>
      <c r="G62" s="103" t="s">
        <v>5</v>
      </c>
      <c r="H62" s="103" t="s">
        <v>6</v>
      </c>
      <c r="I62" s="103" t="s">
        <v>7</v>
      </c>
      <c r="J62" s="103" t="s">
        <v>8</v>
      </c>
      <c r="K62" s="103" t="s">
        <v>9</v>
      </c>
      <c r="L62" s="103" t="s">
        <v>10</v>
      </c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 t="s">
        <v>11</v>
      </c>
      <c r="AA62" s="103" t="s">
        <v>12</v>
      </c>
      <c r="AB62" s="103"/>
      <c r="AC62" s="103"/>
      <c r="AD62" s="103"/>
      <c r="AE62" s="103" t="s">
        <v>13</v>
      </c>
      <c r="AF62" s="103" t="s">
        <v>14</v>
      </c>
      <c r="AG62" s="103" t="s">
        <v>15</v>
      </c>
      <c r="AH62" s="103" t="s">
        <v>16</v>
      </c>
      <c r="AI62" s="103" t="s">
        <v>17</v>
      </c>
    </row>
    <row r="63" spans="2:35">
      <c r="C63" s="107"/>
      <c r="D63" s="103"/>
      <c r="E63" s="103"/>
      <c r="F63" s="103"/>
      <c r="G63" s="103"/>
      <c r="H63" s="103"/>
      <c r="I63" s="103"/>
      <c r="J63" s="103"/>
      <c r="K63" s="103"/>
      <c r="L63" s="103" t="s">
        <v>2</v>
      </c>
      <c r="M63" s="103" t="s">
        <v>18</v>
      </c>
      <c r="N63" s="103"/>
      <c r="O63" s="103"/>
      <c r="P63" s="103" t="s">
        <v>19</v>
      </c>
      <c r="Q63" s="103" t="s">
        <v>20</v>
      </c>
      <c r="R63" s="103"/>
      <c r="S63" s="103"/>
      <c r="T63" s="103"/>
      <c r="U63" s="103"/>
      <c r="V63" s="103"/>
      <c r="W63" s="103"/>
      <c r="X63" s="103" t="s">
        <v>21</v>
      </c>
      <c r="Y63" s="103" t="s">
        <v>22</v>
      </c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</row>
    <row r="64" spans="2:35">
      <c r="C64" s="107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 t="s">
        <v>23</v>
      </c>
      <c r="R64" s="103"/>
      <c r="S64" s="103"/>
      <c r="T64" s="103"/>
      <c r="U64" s="103" t="s">
        <v>24</v>
      </c>
      <c r="V64" s="103" t="s">
        <v>25</v>
      </c>
      <c r="W64" s="103" t="s">
        <v>26</v>
      </c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</row>
    <row r="65" spans="2:35" ht="29">
      <c r="C65" s="107"/>
      <c r="D65" s="103"/>
      <c r="E65" s="103"/>
      <c r="F65" s="103"/>
      <c r="G65" s="103"/>
      <c r="H65" s="103"/>
      <c r="I65" s="103"/>
      <c r="J65" s="103"/>
      <c r="K65" s="103"/>
      <c r="L65" s="13"/>
      <c r="M65" s="13" t="s">
        <v>27</v>
      </c>
      <c r="N65" s="13" t="s">
        <v>28</v>
      </c>
      <c r="O65" s="13" t="s">
        <v>29</v>
      </c>
      <c r="P65" s="103"/>
      <c r="Q65" s="13" t="s">
        <v>30</v>
      </c>
      <c r="R65" s="13" t="s">
        <v>31</v>
      </c>
      <c r="S65" s="13" t="s">
        <v>32</v>
      </c>
      <c r="T65" s="13" t="s">
        <v>33</v>
      </c>
      <c r="U65" s="103"/>
      <c r="V65" s="103"/>
      <c r="W65" s="103"/>
      <c r="X65" s="103"/>
      <c r="Y65" s="103"/>
      <c r="Z65" s="103"/>
      <c r="AA65" s="13" t="s">
        <v>30</v>
      </c>
      <c r="AB65" s="13" t="s">
        <v>31</v>
      </c>
      <c r="AC65" s="13" t="s">
        <v>32</v>
      </c>
      <c r="AD65" s="13" t="s">
        <v>33</v>
      </c>
      <c r="AE65" s="103"/>
      <c r="AF65" s="103"/>
      <c r="AG65" s="103"/>
      <c r="AH65" s="103"/>
      <c r="AI65" s="103"/>
    </row>
    <row r="66" spans="2:35">
      <c r="B66" t="s">
        <v>34</v>
      </c>
      <c r="C66" t="s">
        <v>79</v>
      </c>
      <c r="D66">
        <v>0</v>
      </c>
      <c r="E66">
        <v>3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52</v>
      </c>
      <c r="AH66" t="s">
        <v>141</v>
      </c>
      <c r="AI66" t="s">
        <v>141</v>
      </c>
    </row>
    <row r="67" spans="2:35">
      <c r="C67" t="s">
        <v>80</v>
      </c>
      <c r="D67">
        <v>0</v>
      </c>
      <c r="E67">
        <v>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44</v>
      </c>
      <c r="AH67" t="s">
        <v>44</v>
      </c>
      <c r="AI67" t="s">
        <v>44</v>
      </c>
    </row>
    <row r="68" spans="2:35">
      <c r="C68" t="s">
        <v>81</v>
      </c>
      <c r="D68">
        <v>0</v>
      </c>
      <c r="E68">
        <v>4</v>
      </c>
      <c r="F68">
        <v>0</v>
      </c>
      <c r="G68">
        <v>2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142</v>
      </c>
      <c r="AH68" t="s">
        <v>141</v>
      </c>
      <c r="AI68" t="s">
        <v>141</v>
      </c>
    </row>
    <row r="69" spans="2:35">
      <c r="C69" t="s">
        <v>82</v>
      </c>
      <c r="D69">
        <v>0</v>
      </c>
      <c r="E69">
        <v>2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141</v>
      </c>
      <c r="AH69" t="s">
        <v>141</v>
      </c>
      <c r="AI69" t="s">
        <v>141</v>
      </c>
    </row>
    <row r="70" spans="2:35">
      <c r="C70" t="s">
        <v>83</v>
      </c>
      <c r="D70">
        <v>0</v>
      </c>
      <c r="E70">
        <v>3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52</v>
      </c>
      <c r="AH70" t="s">
        <v>141</v>
      </c>
      <c r="AI70" t="s">
        <v>141</v>
      </c>
    </row>
    <row r="71" spans="2:35">
      <c r="C71" t="s">
        <v>86</v>
      </c>
      <c r="D71">
        <v>0</v>
      </c>
      <c r="E71">
        <v>2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141</v>
      </c>
      <c r="AH71" t="s">
        <v>141</v>
      </c>
      <c r="AI71" t="s">
        <v>141</v>
      </c>
    </row>
    <row r="74" spans="2:35">
      <c r="B74" t="s">
        <v>38</v>
      </c>
      <c r="C74" t="s">
        <v>87</v>
      </c>
      <c r="D74">
        <v>0</v>
      </c>
      <c r="E74">
        <v>4</v>
      </c>
      <c r="F74">
        <v>1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t="s">
        <v>141</v>
      </c>
      <c r="AH74" t="s">
        <v>141</v>
      </c>
      <c r="AI74" t="s">
        <v>141</v>
      </c>
    </row>
    <row r="75" spans="2:35">
      <c r="C75" t="s">
        <v>89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141</v>
      </c>
      <c r="AH75" t="s">
        <v>141</v>
      </c>
      <c r="AI75" t="s">
        <v>141</v>
      </c>
    </row>
    <row r="76" spans="2:35">
      <c r="C76" t="s">
        <v>90</v>
      </c>
      <c r="D76">
        <v>0</v>
      </c>
      <c r="E76">
        <v>4</v>
      </c>
      <c r="F76">
        <v>0</v>
      </c>
      <c r="G76">
        <v>0</v>
      </c>
      <c r="H76">
        <v>0</v>
      </c>
      <c r="I76">
        <v>0</v>
      </c>
      <c r="J76">
        <v>2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142</v>
      </c>
      <c r="AH76" t="s">
        <v>52</v>
      </c>
      <c r="AI76" t="s">
        <v>44</v>
      </c>
    </row>
    <row r="77" spans="2:35">
      <c r="C77" t="s">
        <v>91</v>
      </c>
      <c r="D77">
        <v>0</v>
      </c>
      <c r="E77">
        <v>9</v>
      </c>
      <c r="F77">
        <v>0</v>
      </c>
      <c r="G77">
        <v>1</v>
      </c>
      <c r="H77">
        <v>0</v>
      </c>
      <c r="I77">
        <v>0</v>
      </c>
      <c r="J77">
        <v>2</v>
      </c>
      <c r="K77">
        <v>0</v>
      </c>
      <c r="L77">
        <v>1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3</v>
      </c>
      <c r="U77">
        <v>0</v>
      </c>
      <c r="V77">
        <v>0</v>
      </c>
      <c r="W77">
        <v>0</v>
      </c>
      <c r="X77">
        <v>3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143</v>
      </c>
      <c r="AH77" t="s">
        <v>144</v>
      </c>
      <c r="AI77" t="s">
        <v>54</v>
      </c>
    </row>
    <row r="78" spans="2:35">
      <c r="C78" t="s">
        <v>92</v>
      </c>
      <c r="D78">
        <v>0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141</v>
      </c>
      <c r="AH78" t="s">
        <v>141</v>
      </c>
      <c r="AI78" t="s">
        <v>141</v>
      </c>
    </row>
    <row r="79" spans="2:35">
      <c r="C79" t="s">
        <v>93</v>
      </c>
      <c r="D79">
        <v>0</v>
      </c>
      <c r="E79">
        <v>2</v>
      </c>
      <c r="F79">
        <v>0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141</v>
      </c>
      <c r="AH79" t="s">
        <v>141</v>
      </c>
      <c r="AI79" t="s">
        <v>141</v>
      </c>
    </row>
    <row r="80" spans="2:35">
      <c r="C80" t="s">
        <v>94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141</v>
      </c>
      <c r="AH80" t="s">
        <v>141</v>
      </c>
      <c r="AI80" t="s">
        <v>141</v>
      </c>
    </row>
    <row r="81" spans="2:35">
      <c r="C81" t="s">
        <v>98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141</v>
      </c>
      <c r="AH81" t="s">
        <v>141</v>
      </c>
      <c r="AI81" t="s">
        <v>141</v>
      </c>
    </row>
    <row r="86" spans="2:35">
      <c r="B86" t="s">
        <v>42</v>
      </c>
      <c r="C86" t="s">
        <v>100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145</v>
      </c>
      <c r="AH86" t="s">
        <v>145</v>
      </c>
      <c r="AI86" t="s">
        <v>44</v>
      </c>
    </row>
    <row r="87" spans="2:35">
      <c r="C87" t="s">
        <v>101</v>
      </c>
      <c r="D87">
        <v>0</v>
      </c>
      <c r="E87">
        <v>3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52</v>
      </c>
      <c r="AH87" t="s">
        <v>141</v>
      </c>
      <c r="AI87" t="s">
        <v>141</v>
      </c>
    </row>
    <row r="88" spans="2:35">
      <c r="C88" t="s">
        <v>102</v>
      </c>
      <c r="D88">
        <v>0</v>
      </c>
      <c r="E88">
        <v>3</v>
      </c>
      <c r="F88">
        <v>0</v>
      </c>
      <c r="G88">
        <v>0</v>
      </c>
      <c r="H88">
        <v>0</v>
      </c>
      <c r="I88">
        <v>0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141</v>
      </c>
      <c r="AH88" t="s">
        <v>141</v>
      </c>
      <c r="AI88" t="s">
        <v>141</v>
      </c>
    </row>
    <row r="89" spans="2:35">
      <c r="C89" t="s">
        <v>103</v>
      </c>
      <c r="D89">
        <v>0</v>
      </c>
      <c r="E89">
        <v>3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141</v>
      </c>
      <c r="AH89" t="s">
        <v>141</v>
      </c>
      <c r="AI89" t="s">
        <v>141</v>
      </c>
    </row>
    <row r="90" spans="2:35">
      <c r="C90" t="s">
        <v>104</v>
      </c>
      <c r="D90">
        <v>0</v>
      </c>
      <c r="E90">
        <v>2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141</v>
      </c>
      <c r="AH90" t="s">
        <v>141</v>
      </c>
      <c r="AI90" t="s">
        <v>141</v>
      </c>
    </row>
    <row r="91" spans="2:35">
      <c r="C91" t="s">
        <v>105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141</v>
      </c>
      <c r="AH91" t="s">
        <v>141</v>
      </c>
      <c r="AI91" t="s">
        <v>141</v>
      </c>
    </row>
    <row r="92" spans="2:35">
      <c r="C92" t="s">
        <v>106</v>
      </c>
      <c r="D92">
        <v>0</v>
      </c>
      <c r="E92">
        <v>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41</v>
      </c>
      <c r="AH92" t="s">
        <v>142</v>
      </c>
      <c r="AI92" t="s">
        <v>52</v>
      </c>
    </row>
    <row r="93" spans="2:35">
      <c r="C93" t="s">
        <v>107</v>
      </c>
      <c r="D93">
        <v>0</v>
      </c>
      <c r="E93">
        <v>6</v>
      </c>
      <c r="F93">
        <v>2</v>
      </c>
      <c r="G93">
        <v>1</v>
      </c>
      <c r="H93">
        <v>0</v>
      </c>
      <c r="I93">
        <v>0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146</v>
      </c>
      <c r="AH93" t="s">
        <v>146</v>
      </c>
      <c r="AI93" t="s">
        <v>44</v>
      </c>
    </row>
    <row r="96" spans="2:35">
      <c r="B96" t="s">
        <v>70</v>
      </c>
      <c r="C96" t="s">
        <v>109</v>
      </c>
      <c r="D96">
        <v>0</v>
      </c>
      <c r="E96">
        <v>2</v>
      </c>
      <c r="F96">
        <v>0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t="s">
        <v>141</v>
      </c>
      <c r="AH96" t="s">
        <v>141</v>
      </c>
      <c r="AI96" t="s">
        <v>141</v>
      </c>
    </row>
    <row r="97" spans="2:35">
      <c r="C97" t="s">
        <v>110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141</v>
      </c>
      <c r="AH97" t="s">
        <v>141</v>
      </c>
      <c r="AI97" t="s">
        <v>141</v>
      </c>
    </row>
    <row r="98" spans="2:35">
      <c r="C98" t="s">
        <v>112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141</v>
      </c>
      <c r="AH98" t="s">
        <v>141</v>
      </c>
      <c r="AI98" t="s">
        <v>141</v>
      </c>
    </row>
    <row r="99" spans="2:35">
      <c r="C99" t="s">
        <v>113</v>
      </c>
      <c r="D99">
        <v>0</v>
      </c>
      <c r="E99">
        <v>4</v>
      </c>
      <c r="F99">
        <v>0</v>
      </c>
      <c r="G99">
        <v>1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142</v>
      </c>
      <c r="AH99" t="s">
        <v>142</v>
      </c>
      <c r="AI99" t="s">
        <v>44</v>
      </c>
    </row>
    <row r="100" spans="2:35">
      <c r="C100" t="s">
        <v>115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141</v>
      </c>
      <c r="AH100" t="s">
        <v>141</v>
      </c>
      <c r="AI100" t="s">
        <v>141</v>
      </c>
    </row>
    <row r="101" spans="2:35">
      <c r="C101" t="s">
        <v>116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145</v>
      </c>
      <c r="AH101" t="s">
        <v>141</v>
      </c>
      <c r="AI101" t="s">
        <v>141</v>
      </c>
    </row>
    <row r="102" spans="2:35">
      <c r="C102" t="s">
        <v>118</v>
      </c>
      <c r="D102">
        <v>0</v>
      </c>
      <c r="E102">
        <v>5</v>
      </c>
      <c r="F102">
        <v>0</v>
      </c>
      <c r="G102">
        <v>0</v>
      </c>
      <c r="H102">
        <v>0</v>
      </c>
      <c r="I102">
        <v>0</v>
      </c>
      <c r="J102">
        <v>4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54</v>
      </c>
      <c r="AH102" t="s">
        <v>141</v>
      </c>
      <c r="AI102" t="s">
        <v>141</v>
      </c>
    </row>
    <row r="103" spans="2:35">
      <c r="C103" t="s">
        <v>120</v>
      </c>
      <c r="D103">
        <v>0</v>
      </c>
      <c r="E103">
        <v>2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141</v>
      </c>
      <c r="AH103" t="s">
        <v>141</v>
      </c>
      <c r="AI103" t="s">
        <v>141</v>
      </c>
    </row>
    <row r="108" spans="2:35">
      <c r="B108" t="s">
        <v>55</v>
      </c>
      <c r="C108" t="s">
        <v>122</v>
      </c>
      <c r="D108">
        <v>0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141</v>
      </c>
      <c r="AH108" t="s">
        <v>141</v>
      </c>
      <c r="AI108" t="s">
        <v>141</v>
      </c>
    </row>
    <row r="109" spans="2:35">
      <c r="C109" t="s">
        <v>123</v>
      </c>
      <c r="D109">
        <v>0</v>
      </c>
      <c r="E109">
        <v>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145</v>
      </c>
      <c r="AH109" t="s">
        <v>141</v>
      </c>
      <c r="AI109" t="s">
        <v>141</v>
      </c>
    </row>
    <row r="110" spans="2:35">
      <c r="C110" t="s">
        <v>124</v>
      </c>
      <c r="D110">
        <v>0</v>
      </c>
      <c r="E110">
        <v>4</v>
      </c>
      <c r="F110">
        <v>0</v>
      </c>
      <c r="G110">
        <v>0</v>
      </c>
      <c r="H110">
        <v>0</v>
      </c>
      <c r="I110">
        <v>0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141</v>
      </c>
      <c r="AH110" t="s">
        <v>141</v>
      </c>
      <c r="AI110" t="s">
        <v>141</v>
      </c>
    </row>
    <row r="111" spans="2:35">
      <c r="C111" t="s">
        <v>125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t="s">
        <v>141</v>
      </c>
      <c r="AH111" t="s">
        <v>141</v>
      </c>
      <c r="AI111" t="s">
        <v>141</v>
      </c>
    </row>
    <row r="112" spans="2:35">
      <c r="C112" t="s">
        <v>126</v>
      </c>
      <c r="D112">
        <v>0</v>
      </c>
      <c r="E112">
        <v>8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145</v>
      </c>
      <c r="AH112" t="s">
        <v>147</v>
      </c>
      <c r="AI112" t="s">
        <v>142</v>
      </c>
    </row>
    <row r="113" spans="3:35">
      <c r="C113" t="s">
        <v>127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141</v>
      </c>
      <c r="AH113" t="s">
        <v>141</v>
      </c>
      <c r="AI113" t="s">
        <v>141</v>
      </c>
    </row>
    <row r="114" spans="3:35">
      <c r="C114" t="s">
        <v>128</v>
      </c>
      <c r="D114">
        <v>0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142</v>
      </c>
      <c r="AH114" t="s">
        <v>142</v>
      </c>
      <c r="AI114" t="s">
        <v>44</v>
      </c>
    </row>
  </sheetData>
  <mergeCells count="56">
    <mergeCell ref="AI3:AI6"/>
    <mergeCell ref="AI62:AI65"/>
    <mergeCell ref="AA3:AD5"/>
    <mergeCell ref="C1:AI2"/>
    <mergeCell ref="C60:AI61"/>
    <mergeCell ref="M4:O5"/>
    <mergeCell ref="AA62:AD64"/>
    <mergeCell ref="M63:O64"/>
    <mergeCell ref="AF3:AF6"/>
    <mergeCell ref="AF62:AF65"/>
    <mergeCell ref="AG3:AG6"/>
    <mergeCell ref="AG62:AG65"/>
    <mergeCell ref="AH3:AH6"/>
    <mergeCell ref="AH62:AH65"/>
    <mergeCell ref="Y63:Y65"/>
    <mergeCell ref="Z3:Z6"/>
    <mergeCell ref="Z62:Z65"/>
    <mergeCell ref="AE3:AE6"/>
    <mergeCell ref="AE62:AE65"/>
    <mergeCell ref="J62:J65"/>
    <mergeCell ref="K3:K6"/>
    <mergeCell ref="K62:K65"/>
    <mergeCell ref="L4:L5"/>
    <mergeCell ref="L63:L64"/>
    <mergeCell ref="Q64:T64"/>
    <mergeCell ref="X4:X6"/>
    <mergeCell ref="X63:X65"/>
    <mergeCell ref="Y4:Y6"/>
    <mergeCell ref="C3:C6"/>
    <mergeCell ref="C62:C65"/>
    <mergeCell ref="D3:D6"/>
    <mergeCell ref="D62:D65"/>
    <mergeCell ref="E3:E6"/>
    <mergeCell ref="E62:E65"/>
    <mergeCell ref="F3:F6"/>
    <mergeCell ref="F62:F65"/>
    <mergeCell ref="G3:G6"/>
    <mergeCell ref="G62:G65"/>
    <mergeCell ref="H3:H6"/>
    <mergeCell ref="H62:H65"/>
    <mergeCell ref="I3:I6"/>
    <mergeCell ref="I62:I65"/>
    <mergeCell ref="J3:J6"/>
    <mergeCell ref="L3:Y3"/>
    <mergeCell ref="Q4:W4"/>
    <mergeCell ref="Q5:T5"/>
    <mergeCell ref="L62:Y62"/>
    <mergeCell ref="Q63:W63"/>
    <mergeCell ref="P4:P6"/>
    <mergeCell ref="P63:P65"/>
    <mergeCell ref="U5:U6"/>
    <mergeCell ref="U64:U65"/>
    <mergeCell ref="V5:V6"/>
    <mergeCell ref="V64:V65"/>
    <mergeCell ref="W5:W6"/>
    <mergeCell ref="W64:W6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71"/>
  <sheetViews>
    <sheetView topLeftCell="A45" zoomScale="60" zoomScaleNormal="60" workbookViewId="0">
      <selection activeCell="C50" sqref="C50:AI57"/>
    </sheetView>
  </sheetViews>
  <sheetFormatPr defaultColWidth="9" defaultRowHeight="14.5"/>
  <cols>
    <col min="2" max="2" width="15.54296875" customWidth="1"/>
    <col min="3" max="3" width="30.54296875" customWidth="1"/>
    <col min="4" max="32" width="4.81640625" customWidth="1"/>
    <col min="33" max="33" width="7.7265625" customWidth="1"/>
    <col min="34" max="34" width="8.1796875" customWidth="1"/>
    <col min="35" max="35" width="8.54296875" customWidth="1"/>
  </cols>
  <sheetData>
    <row r="1" spans="2:35">
      <c r="C1" s="191" t="s">
        <v>140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</row>
    <row r="2" spans="2:35"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</row>
    <row r="3" spans="2:35">
      <c r="C3" s="107" t="s">
        <v>1</v>
      </c>
      <c r="D3" s="103" t="s">
        <v>2</v>
      </c>
      <c r="E3" s="103" t="s">
        <v>3</v>
      </c>
      <c r="F3" s="103" t="s">
        <v>4</v>
      </c>
      <c r="G3" s="103" t="s">
        <v>5</v>
      </c>
      <c r="H3" s="103" t="s">
        <v>6</v>
      </c>
      <c r="I3" s="103" t="s">
        <v>7</v>
      </c>
      <c r="J3" s="103" t="s">
        <v>8</v>
      </c>
      <c r="K3" s="103" t="s">
        <v>9</v>
      </c>
      <c r="L3" s="103" t="s">
        <v>10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 t="s">
        <v>11</v>
      </c>
      <c r="AA3" s="103" t="s">
        <v>12</v>
      </c>
      <c r="AB3" s="103"/>
      <c r="AC3" s="103"/>
      <c r="AD3" s="103"/>
      <c r="AE3" s="103" t="s">
        <v>13</v>
      </c>
      <c r="AF3" s="103" t="s">
        <v>14</v>
      </c>
      <c r="AG3" s="103" t="s">
        <v>15</v>
      </c>
      <c r="AH3" s="103" t="s">
        <v>16</v>
      </c>
      <c r="AI3" s="103" t="s">
        <v>17</v>
      </c>
    </row>
    <row r="4" spans="2:35">
      <c r="C4" s="107"/>
      <c r="D4" s="103"/>
      <c r="E4" s="103"/>
      <c r="F4" s="103"/>
      <c r="G4" s="103"/>
      <c r="H4" s="103"/>
      <c r="I4" s="103"/>
      <c r="J4" s="103"/>
      <c r="K4" s="103"/>
      <c r="L4" s="103" t="s">
        <v>2</v>
      </c>
      <c r="M4" s="103" t="s">
        <v>18</v>
      </c>
      <c r="N4" s="103"/>
      <c r="O4" s="103"/>
      <c r="P4" s="103" t="s">
        <v>19</v>
      </c>
      <c r="Q4" s="103" t="s">
        <v>20</v>
      </c>
      <c r="R4" s="103"/>
      <c r="S4" s="103"/>
      <c r="T4" s="103"/>
      <c r="U4" s="103"/>
      <c r="V4" s="103"/>
      <c r="W4" s="103"/>
      <c r="X4" s="103" t="s">
        <v>21</v>
      </c>
      <c r="Y4" s="103" t="s">
        <v>22</v>
      </c>
      <c r="Z4" s="103"/>
      <c r="AA4" s="103"/>
      <c r="AB4" s="103"/>
      <c r="AC4" s="103"/>
      <c r="AD4" s="103"/>
      <c r="AE4" s="103"/>
      <c r="AF4" s="103"/>
      <c r="AG4" s="103"/>
      <c r="AH4" s="103"/>
      <c r="AI4" s="103"/>
    </row>
    <row r="5" spans="2:35" ht="15.65" customHeight="1">
      <c r="C5" s="107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 t="s">
        <v>23</v>
      </c>
      <c r="R5" s="103"/>
      <c r="S5" s="103"/>
      <c r="T5" s="103"/>
      <c r="U5" s="103" t="s">
        <v>24</v>
      </c>
      <c r="V5" s="103" t="s">
        <v>25</v>
      </c>
      <c r="W5" s="103" t="s">
        <v>26</v>
      </c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</row>
    <row r="6" spans="2:35" ht="58">
      <c r="C6" s="107"/>
      <c r="D6" s="103"/>
      <c r="E6" s="103"/>
      <c r="F6" s="103"/>
      <c r="G6" s="103"/>
      <c r="H6" s="103"/>
      <c r="I6" s="103"/>
      <c r="J6" s="103"/>
      <c r="K6" s="103"/>
      <c r="L6" s="13"/>
      <c r="M6" s="13" t="s">
        <v>27</v>
      </c>
      <c r="N6" s="13" t="s">
        <v>28</v>
      </c>
      <c r="O6" s="13" t="s">
        <v>29</v>
      </c>
      <c r="P6" s="103"/>
      <c r="Q6" s="13" t="s">
        <v>30</v>
      </c>
      <c r="R6" s="13" t="s">
        <v>31</v>
      </c>
      <c r="S6" s="13" t="s">
        <v>32</v>
      </c>
      <c r="T6" s="13" t="s">
        <v>33</v>
      </c>
      <c r="U6" s="103"/>
      <c r="V6" s="103"/>
      <c r="W6" s="103"/>
      <c r="X6" s="103"/>
      <c r="Y6" s="103"/>
      <c r="Z6" s="103"/>
      <c r="AA6" s="13" t="s">
        <v>30</v>
      </c>
      <c r="AB6" s="13" t="s">
        <v>31</v>
      </c>
      <c r="AC6" s="13" t="s">
        <v>32</v>
      </c>
      <c r="AD6" s="13" t="s">
        <v>33</v>
      </c>
      <c r="AE6" s="103"/>
      <c r="AF6" s="103"/>
      <c r="AG6" s="103"/>
      <c r="AH6" s="103"/>
      <c r="AI6" s="103"/>
    </row>
    <row r="7" spans="2:35" ht="14.5" customHeight="1">
      <c r="B7" t="s">
        <v>34</v>
      </c>
      <c r="C7" t="s">
        <v>79</v>
      </c>
      <c r="D7">
        <v>0</v>
      </c>
      <c r="E7">
        <v>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</v>
      </c>
      <c r="AA7">
        <v>0</v>
      </c>
      <c r="AB7">
        <v>0</v>
      </c>
      <c r="AC7">
        <v>0</v>
      </c>
      <c r="AD7">
        <v>0</v>
      </c>
      <c r="AE7">
        <v>0</v>
      </c>
      <c r="AF7">
        <v>3</v>
      </c>
      <c r="AG7">
        <v>75</v>
      </c>
      <c r="AH7">
        <v>100</v>
      </c>
      <c r="AI7">
        <v>100</v>
      </c>
    </row>
    <row r="8" spans="2:35">
      <c r="C8" t="s">
        <v>80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100</v>
      </c>
      <c r="AI8">
        <v>100</v>
      </c>
    </row>
    <row r="9" spans="2:35">
      <c r="C9" t="s">
        <v>81</v>
      </c>
      <c r="D9">
        <v>0</v>
      </c>
      <c r="E9">
        <v>15</v>
      </c>
      <c r="F9">
        <v>0</v>
      </c>
      <c r="G9">
        <v>0</v>
      </c>
      <c r="H9">
        <v>0</v>
      </c>
      <c r="I9">
        <v>3</v>
      </c>
      <c r="J9">
        <v>1</v>
      </c>
      <c r="K9">
        <v>0</v>
      </c>
      <c r="L9">
        <v>0</v>
      </c>
      <c r="M9">
        <v>0</v>
      </c>
      <c r="N9">
        <v>0</v>
      </c>
      <c r="O9">
        <v>3</v>
      </c>
      <c r="P9">
        <v>3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5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60</v>
      </c>
      <c r="AH9">
        <v>50</v>
      </c>
      <c r="AI9">
        <v>55.56</v>
      </c>
    </row>
    <row r="10" spans="2:35">
      <c r="C10" t="s">
        <v>82</v>
      </c>
      <c r="D10">
        <v>0</v>
      </c>
      <c r="E10">
        <v>11</v>
      </c>
      <c r="F10">
        <v>0</v>
      </c>
      <c r="G10">
        <v>0</v>
      </c>
      <c r="H10">
        <v>0</v>
      </c>
      <c r="I10">
        <v>1</v>
      </c>
      <c r="J10">
        <v>2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63.64</v>
      </c>
      <c r="AH10">
        <v>66.67</v>
      </c>
      <c r="AI10">
        <v>85.71</v>
      </c>
    </row>
    <row r="11" spans="2:35">
      <c r="C11" t="s">
        <v>83</v>
      </c>
      <c r="D11">
        <v>0</v>
      </c>
      <c r="E11">
        <v>14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78.569999999999993</v>
      </c>
      <c r="AH11">
        <v>83.33</v>
      </c>
      <c r="AI11">
        <v>90.91</v>
      </c>
    </row>
    <row r="12" spans="2:35">
      <c r="C12" t="s">
        <v>84</v>
      </c>
      <c r="D12">
        <v>0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85.71</v>
      </c>
      <c r="AH12">
        <v>83.33</v>
      </c>
      <c r="AI12">
        <v>83.33</v>
      </c>
    </row>
    <row r="13" spans="2:35">
      <c r="C13" t="s">
        <v>85</v>
      </c>
      <c r="D13">
        <v>0</v>
      </c>
      <c r="E13">
        <v>48</v>
      </c>
      <c r="F13">
        <v>1</v>
      </c>
      <c r="G13">
        <v>0</v>
      </c>
      <c r="H13">
        <v>0</v>
      </c>
      <c r="I13">
        <v>2</v>
      </c>
      <c r="J13">
        <v>1</v>
      </c>
      <c r="K13">
        <v>10</v>
      </c>
      <c r="L13">
        <v>0</v>
      </c>
      <c r="M13">
        <v>0</v>
      </c>
      <c r="N13">
        <v>2</v>
      </c>
      <c r="O13">
        <v>1</v>
      </c>
      <c r="P13">
        <v>3</v>
      </c>
      <c r="Q13">
        <v>0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2</v>
      </c>
      <c r="Y13">
        <v>0</v>
      </c>
      <c r="Z13">
        <v>15</v>
      </c>
      <c r="AA13">
        <v>0</v>
      </c>
      <c r="AB13">
        <v>11</v>
      </c>
      <c r="AC13">
        <v>0</v>
      </c>
      <c r="AD13">
        <v>0</v>
      </c>
      <c r="AE13">
        <v>11</v>
      </c>
      <c r="AF13">
        <v>3</v>
      </c>
      <c r="AG13">
        <v>64.58</v>
      </c>
      <c r="AH13">
        <v>45.45</v>
      </c>
      <c r="AI13">
        <v>75</v>
      </c>
    </row>
    <row r="14" spans="2:35">
      <c r="C14" t="s">
        <v>86</v>
      </c>
      <c r="D14">
        <v>0</v>
      </c>
      <c r="E14">
        <v>18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2</v>
      </c>
      <c r="P14">
        <v>4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9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3</v>
      </c>
      <c r="AG14">
        <v>83.33</v>
      </c>
      <c r="AH14">
        <v>60</v>
      </c>
      <c r="AI14">
        <v>64.290000000000006</v>
      </c>
    </row>
    <row r="16" spans="2:35">
      <c r="B16" t="s">
        <v>38</v>
      </c>
      <c r="C16" s="100" t="s">
        <v>87</v>
      </c>
      <c r="D16">
        <v>0</v>
      </c>
      <c r="E16">
        <v>31</v>
      </c>
      <c r="F16">
        <v>0</v>
      </c>
      <c r="G16">
        <v>1</v>
      </c>
      <c r="H16">
        <v>2</v>
      </c>
      <c r="I16">
        <v>0</v>
      </c>
      <c r="J16">
        <v>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16</v>
      </c>
      <c r="AA16">
        <v>0</v>
      </c>
      <c r="AB16">
        <v>0</v>
      </c>
      <c r="AC16">
        <v>0</v>
      </c>
      <c r="AD16">
        <v>3</v>
      </c>
      <c r="AE16">
        <v>3</v>
      </c>
      <c r="AF16">
        <v>1</v>
      </c>
      <c r="AG16">
        <v>61.29</v>
      </c>
      <c r="AH16">
        <v>53.33</v>
      </c>
      <c r="AI16">
        <v>100</v>
      </c>
    </row>
    <row r="17" spans="2:35">
      <c r="C17" t="s">
        <v>88</v>
      </c>
      <c r="D17">
        <v>0</v>
      </c>
      <c r="E17">
        <v>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100</v>
      </c>
      <c r="AI17">
        <v>100</v>
      </c>
    </row>
    <row r="18" spans="2:35">
      <c r="C18" t="s">
        <v>89</v>
      </c>
      <c r="D18">
        <v>0</v>
      </c>
      <c r="E18">
        <v>21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</v>
      </c>
      <c r="AG18">
        <v>80.95</v>
      </c>
      <c r="AH18">
        <v>94.12</v>
      </c>
      <c r="AI18">
        <v>94.12</v>
      </c>
    </row>
    <row r="19" spans="2:35">
      <c r="C19" t="s">
        <v>90</v>
      </c>
      <c r="D19">
        <v>0</v>
      </c>
      <c r="E19">
        <v>33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30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96.97</v>
      </c>
      <c r="AH19">
        <v>90.91</v>
      </c>
      <c r="AI19">
        <v>96.77</v>
      </c>
    </row>
    <row r="20" spans="2:35">
      <c r="C20" t="s">
        <v>91</v>
      </c>
      <c r="D20">
        <v>0</v>
      </c>
      <c r="E20">
        <v>34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</v>
      </c>
      <c r="AG20">
        <v>91.18</v>
      </c>
      <c r="AH20">
        <v>100</v>
      </c>
      <c r="AI20">
        <v>100</v>
      </c>
    </row>
    <row r="21" spans="2:35">
      <c r="C21" t="s">
        <v>92</v>
      </c>
      <c r="D21">
        <v>0</v>
      </c>
      <c r="E21">
        <v>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87.5</v>
      </c>
      <c r="AH21">
        <v>87.5</v>
      </c>
      <c r="AI21">
        <v>100</v>
      </c>
    </row>
    <row r="22" spans="2:35">
      <c r="C22" t="s">
        <v>93</v>
      </c>
      <c r="D22">
        <v>0</v>
      </c>
      <c r="E22">
        <v>20</v>
      </c>
      <c r="F22">
        <v>0</v>
      </c>
      <c r="G22">
        <v>0</v>
      </c>
      <c r="H22">
        <v>0</v>
      </c>
      <c r="I22">
        <v>0</v>
      </c>
      <c r="J22">
        <v>1</v>
      </c>
      <c r="K22">
        <v>5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9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2</v>
      </c>
      <c r="AG22">
        <v>60</v>
      </c>
      <c r="AH22">
        <v>69.23</v>
      </c>
      <c r="AI22">
        <v>81.819999999999993</v>
      </c>
    </row>
    <row r="23" spans="2:35">
      <c r="C23" t="s">
        <v>94</v>
      </c>
      <c r="D23">
        <v>0</v>
      </c>
      <c r="E23">
        <v>8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87.5</v>
      </c>
      <c r="AH23">
        <v>75</v>
      </c>
      <c r="AI23">
        <v>85.71</v>
      </c>
    </row>
    <row r="24" spans="2:35">
      <c r="C24" t="s">
        <v>95</v>
      </c>
      <c r="D24">
        <v>0</v>
      </c>
      <c r="E24">
        <v>21</v>
      </c>
      <c r="F24">
        <v>0</v>
      </c>
      <c r="G24">
        <v>0</v>
      </c>
      <c r="H24">
        <v>0</v>
      </c>
      <c r="I24">
        <v>0</v>
      </c>
      <c r="J24">
        <v>2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15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2</v>
      </c>
      <c r="AG24">
        <v>76.19</v>
      </c>
      <c r="AH24">
        <v>83.33</v>
      </c>
      <c r="AI24">
        <v>100</v>
      </c>
    </row>
    <row r="25" spans="2:35">
      <c r="C25" t="s">
        <v>96</v>
      </c>
      <c r="D25">
        <v>0</v>
      </c>
      <c r="E25">
        <v>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6</v>
      </c>
      <c r="AA25">
        <v>2</v>
      </c>
      <c r="AB25">
        <v>0</v>
      </c>
      <c r="AC25">
        <v>0</v>
      </c>
      <c r="AD25">
        <v>0</v>
      </c>
      <c r="AE25">
        <v>2</v>
      </c>
      <c r="AF25">
        <v>0</v>
      </c>
      <c r="AG25">
        <v>100</v>
      </c>
      <c r="AH25">
        <v>75</v>
      </c>
      <c r="AI25">
        <v>100</v>
      </c>
    </row>
    <row r="26" spans="2:35">
      <c r="C26" t="s">
        <v>97</v>
      </c>
      <c r="D26">
        <v>0</v>
      </c>
      <c r="E26">
        <v>22</v>
      </c>
      <c r="F26">
        <v>1</v>
      </c>
      <c r="G26">
        <v>0</v>
      </c>
      <c r="H26">
        <v>0</v>
      </c>
      <c r="I26">
        <v>2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13</v>
      </c>
      <c r="AA26">
        <v>1</v>
      </c>
      <c r="AB26">
        <v>1</v>
      </c>
      <c r="AC26">
        <v>0</v>
      </c>
      <c r="AD26">
        <v>0</v>
      </c>
      <c r="AE26">
        <v>2</v>
      </c>
      <c r="AF26">
        <v>2</v>
      </c>
      <c r="AG26">
        <v>68.180000000000007</v>
      </c>
      <c r="AH26">
        <v>81.25</v>
      </c>
      <c r="AI26">
        <v>100</v>
      </c>
    </row>
    <row r="27" spans="2:35">
      <c r="C27" t="s">
        <v>98</v>
      </c>
      <c r="D27">
        <v>0</v>
      </c>
      <c r="E27">
        <v>13</v>
      </c>
      <c r="F27">
        <v>0</v>
      </c>
      <c r="G27">
        <v>0</v>
      </c>
      <c r="H27">
        <v>0</v>
      </c>
      <c r="I27">
        <v>2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8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69.23</v>
      </c>
      <c r="AH27">
        <v>72.73</v>
      </c>
      <c r="AI27">
        <v>100</v>
      </c>
    </row>
    <row r="28" spans="2:35">
      <c r="B28" t="s">
        <v>42</v>
      </c>
      <c r="C28" t="s">
        <v>99</v>
      </c>
      <c r="D28">
        <v>0</v>
      </c>
      <c r="E28">
        <v>18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13</v>
      </c>
      <c r="AA28">
        <v>1</v>
      </c>
      <c r="AB28">
        <v>0</v>
      </c>
      <c r="AC28">
        <v>0</v>
      </c>
      <c r="AD28">
        <v>2</v>
      </c>
      <c r="AE28">
        <v>3</v>
      </c>
      <c r="AF28">
        <v>0</v>
      </c>
      <c r="AG28">
        <v>88.89</v>
      </c>
      <c r="AH28">
        <v>72.22</v>
      </c>
      <c r="AI28">
        <v>100</v>
      </c>
    </row>
    <row r="29" spans="2:35">
      <c r="C29" t="s">
        <v>100</v>
      </c>
      <c r="D29">
        <v>0</v>
      </c>
      <c r="E29">
        <v>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11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100</v>
      </c>
      <c r="AH29">
        <v>91.67</v>
      </c>
      <c r="AI29">
        <v>100</v>
      </c>
    </row>
    <row r="30" spans="2:35">
      <c r="C30" t="s">
        <v>101</v>
      </c>
      <c r="D30">
        <v>0</v>
      </c>
      <c r="E30">
        <v>32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24</v>
      </c>
      <c r="AA30">
        <v>1</v>
      </c>
      <c r="AB30">
        <v>1</v>
      </c>
      <c r="AC30">
        <v>0</v>
      </c>
      <c r="AD30">
        <v>1</v>
      </c>
      <c r="AE30">
        <v>3</v>
      </c>
      <c r="AF30">
        <v>3</v>
      </c>
      <c r="AG30">
        <v>87.5</v>
      </c>
      <c r="AH30">
        <v>85.71</v>
      </c>
      <c r="AI30">
        <v>96</v>
      </c>
    </row>
    <row r="31" spans="2:35">
      <c r="C31" t="s">
        <v>102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90</v>
      </c>
      <c r="AI31">
        <v>90</v>
      </c>
    </row>
    <row r="32" spans="2:35">
      <c r="C32" t="s">
        <v>103</v>
      </c>
      <c r="D32">
        <v>0</v>
      </c>
      <c r="E32">
        <v>21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14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3</v>
      </c>
      <c r="AG32">
        <v>80.95</v>
      </c>
      <c r="AH32">
        <v>82.35</v>
      </c>
      <c r="AI32">
        <v>87.5</v>
      </c>
    </row>
    <row r="33" spans="2:35">
      <c r="C33" t="s">
        <v>104</v>
      </c>
      <c r="D33">
        <v>0</v>
      </c>
      <c r="E33">
        <v>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X33">
        <v>2</v>
      </c>
      <c r="Y33">
        <v>0</v>
      </c>
      <c r="Z33">
        <v>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75</v>
      </c>
      <c r="AI33">
        <v>75</v>
      </c>
    </row>
    <row r="34" spans="2:35">
      <c r="C34" t="s">
        <v>105</v>
      </c>
      <c r="D34">
        <v>0</v>
      </c>
      <c r="E34">
        <v>30</v>
      </c>
      <c r="F34">
        <v>0</v>
      </c>
      <c r="G34">
        <v>0</v>
      </c>
      <c r="H34">
        <v>2</v>
      </c>
      <c r="I34">
        <v>1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</v>
      </c>
      <c r="AG34">
        <v>73.33</v>
      </c>
      <c r="AH34">
        <v>84.62</v>
      </c>
      <c r="AI34">
        <v>100</v>
      </c>
    </row>
    <row r="35" spans="2:35">
      <c r="C35" t="s">
        <v>106</v>
      </c>
      <c r="D35">
        <v>0</v>
      </c>
      <c r="E35">
        <v>23</v>
      </c>
      <c r="F35">
        <v>1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16</v>
      </c>
      <c r="AA35">
        <v>2</v>
      </c>
      <c r="AB35">
        <v>2</v>
      </c>
      <c r="AC35">
        <v>0</v>
      </c>
      <c r="AD35">
        <v>0</v>
      </c>
      <c r="AE35">
        <v>4</v>
      </c>
      <c r="AF35">
        <v>0</v>
      </c>
      <c r="AG35">
        <v>86.96</v>
      </c>
      <c r="AH35">
        <v>72.73</v>
      </c>
      <c r="AI35">
        <v>100</v>
      </c>
    </row>
    <row r="36" spans="2:35">
      <c r="C36" t="s">
        <v>107</v>
      </c>
      <c r="D36">
        <v>0</v>
      </c>
      <c r="E36">
        <v>16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12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93.75</v>
      </c>
      <c r="AH36">
        <v>75</v>
      </c>
      <c r="AI36">
        <v>85.71</v>
      </c>
    </row>
    <row r="37" spans="2:35">
      <c r="C37" t="s">
        <v>108</v>
      </c>
      <c r="D37">
        <v>0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100</v>
      </c>
      <c r="AI37">
        <v>100</v>
      </c>
    </row>
    <row r="38" spans="2:35">
      <c r="B38" t="s">
        <v>70</v>
      </c>
      <c r="C38" t="s">
        <v>109</v>
      </c>
      <c r="D38">
        <v>0</v>
      </c>
      <c r="E38">
        <v>2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50</v>
      </c>
      <c r="AH38">
        <v>50</v>
      </c>
      <c r="AI38">
        <v>100</v>
      </c>
    </row>
    <row r="39" spans="2:35">
      <c r="C39" t="s">
        <v>110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1</v>
      </c>
      <c r="Z39">
        <v>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5</v>
      </c>
      <c r="AG39">
        <v>66.67</v>
      </c>
      <c r="AH39">
        <v>69.23</v>
      </c>
      <c r="AI39">
        <v>75</v>
      </c>
    </row>
    <row r="40" spans="2:35">
      <c r="C40" t="s">
        <v>111</v>
      </c>
      <c r="D40">
        <v>0</v>
      </c>
      <c r="E40">
        <v>14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85.71</v>
      </c>
      <c r="AI40">
        <v>85.71</v>
      </c>
    </row>
    <row r="41" spans="2:35">
      <c r="C41" t="s">
        <v>112</v>
      </c>
      <c r="D41">
        <v>0</v>
      </c>
      <c r="E41">
        <v>26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1</v>
      </c>
      <c r="P41">
        <v>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16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6</v>
      </c>
      <c r="AG41">
        <v>76.92</v>
      </c>
      <c r="AH41">
        <v>80</v>
      </c>
      <c r="AI41">
        <v>84.21</v>
      </c>
    </row>
    <row r="42" spans="2:35">
      <c r="C42" t="s">
        <v>113</v>
      </c>
      <c r="D42">
        <v>0</v>
      </c>
      <c r="E42">
        <v>24</v>
      </c>
      <c r="F42">
        <v>0</v>
      </c>
      <c r="G42">
        <v>0</v>
      </c>
      <c r="H42">
        <v>0</v>
      </c>
      <c r="I42">
        <v>1</v>
      </c>
      <c r="J42">
        <v>2</v>
      </c>
      <c r="K42">
        <v>2</v>
      </c>
      <c r="L42">
        <v>0</v>
      </c>
      <c r="M42">
        <v>0</v>
      </c>
      <c r="N42">
        <v>5</v>
      </c>
      <c r="O42">
        <v>1</v>
      </c>
      <c r="P42">
        <v>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10</v>
      </c>
      <c r="AA42">
        <v>0</v>
      </c>
      <c r="AB42">
        <v>3</v>
      </c>
      <c r="AC42">
        <v>0</v>
      </c>
      <c r="AD42">
        <v>0</v>
      </c>
      <c r="AE42">
        <v>3</v>
      </c>
      <c r="AF42">
        <v>0</v>
      </c>
      <c r="AG42">
        <v>83.33</v>
      </c>
      <c r="AH42">
        <v>47.62</v>
      </c>
      <c r="AI42">
        <v>58.82</v>
      </c>
    </row>
    <row r="43" spans="2:35">
      <c r="C43" t="s">
        <v>114</v>
      </c>
      <c r="D43">
        <v>0</v>
      </c>
      <c r="E43">
        <v>9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77.78</v>
      </c>
      <c r="AH43">
        <v>85.71</v>
      </c>
      <c r="AI43">
        <v>85.71</v>
      </c>
    </row>
    <row r="44" spans="2:35">
      <c r="C44" t="s">
        <v>115</v>
      </c>
      <c r="D44">
        <v>0</v>
      </c>
      <c r="E44">
        <v>32</v>
      </c>
      <c r="F44">
        <v>1</v>
      </c>
      <c r="G44">
        <v>0</v>
      </c>
      <c r="H44">
        <v>0</v>
      </c>
      <c r="I44">
        <v>1</v>
      </c>
      <c r="J44">
        <v>2</v>
      </c>
      <c r="K44">
        <v>1</v>
      </c>
      <c r="L44">
        <v>0</v>
      </c>
      <c r="M44">
        <v>0</v>
      </c>
      <c r="N44">
        <v>0</v>
      </c>
      <c r="O44">
        <v>2</v>
      </c>
      <c r="P44">
        <v>2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2</v>
      </c>
      <c r="Y44">
        <v>0</v>
      </c>
      <c r="Z44">
        <v>19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4</v>
      </c>
      <c r="AG44">
        <v>71.88</v>
      </c>
      <c r="AH44">
        <v>73.08</v>
      </c>
      <c r="AI44">
        <v>82.61</v>
      </c>
    </row>
    <row r="45" spans="2:35">
      <c r="C45" t="s">
        <v>116</v>
      </c>
      <c r="D45">
        <v>0</v>
      </c>
      <c r="E45">
        <v>32</v>
      </c>
      <c r="F45">
        <v>1</v>
      </c>
      <c r="G45">
        <v>0</v>
      </c>
      <c r="H45">
        <v>0</v>
      </c>
      <c r="I45">
        <v>1</v>
      </c>
      <c r="J45">
        <v>2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1</v>
      </c>
      <c r="Z45">
        <v>19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6</v>
      </c>
      <c r="AG45">
        <v>68.75</v>
      </c>
      <c r="AH45">
        <v>76</v>
      </c>
      <c r="AI45">
        <v>86.36</v>
      </c>
    </row>
    <row r="46" spans="2:35">
      <c r="C46" t="s">
        <v>117</v>
      </c>
      <c r="D46">
        <v>0</v>
      </c>
      <c r="E46">
        <v>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</v>
      </c>
      <c r="Z46">
        <v>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50</v>
      </c>
      <c r="AI46">
        <v>50</v>
      </c>
    </row>
    <row r="47" spans="2:35">
      <c r="C47" t="s">
        <v>118</v>
      </c>
      <c r="D47">
        <v>0</v>
      </c>
      <c r="E47">
        <v>38</v>
      </c>
      <c r="F47">
        <v>2</v>
      </c>
      <c r="G47">
        <v>0</v>
      </c>
      <c r="H47">
        <v>1</v>
      </c>
      <c r="I47">
        <v>0</v>
      </c>
      <c r="J47">
        <v>3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20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10</v>
      </c>
      <c r="AG47">
        <v>57.89</v>
      </c>
      <c r="AH47">
        <v>71.430000000000007</v>
      </c>
      <c r="AI47">
        <v>90.91</v>
      </c>
    </row>
    <row r="48" spans="2:35">
      <c r="C48" t="s">
        <v>119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100</v>
      </c>
      <c r="AH48">
        <v>50</v>
      </c>
      <c r="AI48">
        <v>100</v>
      </c>
    </row>
    <row r="49" spans="2:35">
      <c r="C49" t="s">
        <v>120</v>
      </c>
      <c r="D49">
        <v>0</v>
      </c>
      <c r="E49">
        <v>5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80</v>
      </c>
      <c r="AH49">
        <v>100</v>
      </c>
      <c r="AI49">
        <v>100</v>
      </c>
    </row>
    <row r="50" spans="2:35">
      <c r="B50" t="s">
        <v>55</v>
      </c>
      <c r="C50" t="s">
        <v>121</v>
      </c>
      <c r="D50">
        <v>0</v>
      </c>
      <c r="E50">
        <v>23</v>
      </c>
      <c r="F50">
        <v>3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5</v>
      </c>
      <c r="AG50">
        <v>60.87</v>
      </c>
      <c r="AH50">
        <v>77.78</v>
      </c>
      <c r="AI50">
        <v>100</v>
      </c>
    </row>
    <row r="51" spans="2:35">
      <c r="C51" t="s">
        <v>122</v>
      </c>
      <c r="D51">
        <v>0</v>
      </c>
      <c r="E51">
        <v>44</v>
      </c>
      <c r="F51">
        <v>0</v>
      </c>
      <c r="G51">
        <v>0</v>
      </c>
      <c r="H51">
        <v>0</v>
      </c>
      <c r="I51">
        <v>1</v>
      </c>
      <c r="J51">
        <v>3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2</v>
      </c>
      <c r="Z51">
        <v>25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11</v>
      </c>
      <c r="AG51">
        <v>63.64</v>
      </c>
      <c r="AH51">
        <v>78.13</v>
      </c>
      <c r="AI51">
        <v>89.29</v>
      </c>
    </row>
    <row r="52" spans="2:35">
      <c r="C52" t="s">
        <v>123</v>
      </c>
      <c r="D52">
        <v>0</v>
      </c>
      <c r="E52">
        <v>22</v>
      </c>
      <c r="F52">
        <v>0</v>
      </c>
      <c r="G52">
        <v>0</v>
      </c>
      <c r="H52">
        <v>0</v>
      </c>
      <c r="I52">
        <v>1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4</v>
      </c>
      <c r="AG52">
        <v>68.180000000000007</v>
      </c>
      <c r="AH52">
        <v>82.35</v>
      </c>
      <c r="AI52">
        <v>93.33</v>
      </c>
    </row>
    <row r="53" spans="2:35">
      <c r="C53" t="s">
        <v>124</v>
      </c>
      <c r="D53">
        <v>0</v>
      </c>
      <c r="E53">
        <v>37</v>
      </c>
      <c r="F53">
        <v>0</v>
      </c>
      <c r="G53">
        <v>1</v>
      </c>
      <c r="H53">
        <v>1</v>
      </c>
      <c r="I53">
        <v>1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22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8</v>
      </c>
      <c r="AG53">
        <v>62.16</v>
      </c>
      <c r="AH53">
        <v>78.569999999999993</v>
      </c>
      <c r="AI53">
        <v>95.65</v>
      </c>
    </row>
    <row r="54" spans="2:35">
      <c r="C54" t="s">
        <v>125</v>
      </c>
      <c r="D54">
        <v>0</v>
      </c>
      <c r="E54">
        <v>32</v>
      </c>
      <c r="F54">
        <v>1</v>
      </c>
      <c r="G54">
        <v>1</v>
      </c>
      <c r="H54">
        <v>0</v>
      </c>
      <c r="I54">
        <v>1</v>
      </c>
      <c r="J54">
        <v>3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0</v>
      </c>
      <c r="R54">
        <v>3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0</v>
      </c>
      <c r="Z54">
        <v>19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1</v>
      </c>
      <c r="AG54">
        <v>75</v>
      </c>
      <c r="AH54">
        <v>65.52</v>
      </c>
      <c r="AI54">
        <v>82.61</v>
      </c>
    </row>
    <row r="55" spans="2:35">
      <c r="C55" t="s">
        <v>126</v>
      </c>
      <c r="D55">
        <v>0</v>
      </c>
      <c r="E55">
        <v>35</v>
      </c>
      <c r="F55">
        <v>0</v>
      </c>
      <c r="G55">
        <v>1</v>
      </c>
      <c r="H55">
        <v>0</v>
      </c>
      <c r="I55">
        <v>0</v>
      </c>
      <c r="J55">
        <v>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23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4</v>
      </c>
      <c r="AG55">
        <v>71.430000000000007</v>
      </c>
      <c r="AH55">
        <v>74.19</v>
      </c>
      <c r="AI55">
        <v>95.83</v>
      </c>
    </row>
    <row r="56" spans="2:35">
      <c r="C56" t="s">
        <v>127</v>
      </c>
      <c r="D56">
        <v>0</v>
      </c>
      <c r="E56">
        <v>38</v>
      </c>
      <c r="F56">
        <v>0</v>
      </c>
      <c r="G56">
        <v>0</v>
      </c>
      <c r="H56">
        <v>1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27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6</v>
      </c>
      <c r="AG56">
        <v>73.680000000000007</v>
      </c>
      <c r="AH56">
        <v>84.38</v>
      </c>
      <c r="AI56">
        <v>100</v>
      </c>
    </row>
    <row r="57" spans="2:35">
      <c r="C57" t="s">
        <v>128</v>
      </c>
      <c r="D57">
        <v>0</v>
      </c>
      <c r="E57">
        <v>43</v>
      </c>
      <c r="F57">
        <v>0</v>
      </c>
      <c r="G57">
        <v>2</v>
      </c>
      <c r="H57">
        <v>0</v>
      </c>
      <c r="I57">
        <v>2</v>
      </c>
      <c r="J57">
        <v>9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8</v>
      </c>
      <c r="AG57">
        <v>48.84</v>
      </c>
      <c r="AH57">
        <v>62.5</v>
      </c>
      <c r="AI57">
        <v>100</v>
      </c>
    </row>
    <row r="59" spans="2:35">
      <c r="C59" s="107" t="s">
        <v>1</v>
      </c>
      <c r="D59" s="103" t="s">
        <v>2</v>
      </c>
      <c r="E59" s="103" t="s">
        <v>3</v>
      </c>
      <c r="F59" s="103" t="s">
        <v>4</v>
      </c>
      <c r="G59" s="103" t="s">
        <v>5</v>
      </c>
      <c r="H59" s="103" t="s">
        <v>6</v>
      </c>
      <c r="I59" s="103" t="s">
        <v>7</v>
      </c>
      <c r="J59" s="103" t="s">
        <v>8</v>
      </c>
      <c r="K59" s="103" t="s">
        <v>9</v>
      </c>
      <c r="L59" s="103" t="s">
        <v>10</v>
      </c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 t="s">
        <v>11</v>
      </c>
      <c r="AA59" s="103" t="s">
        <v>12</v>
      </c>
      <c r="AB59" s="103"/>
      <c r="AC59" s="103"/>
      <c r="AD59" s="103"/>
      <c r="AE59" s="103" t="s">
        <v>13</v>
      </c>
      <c r="AF59" s="103" t="s">
        <v>14</v>
      </c>
      <c r="AG59" s="103" t="s">
        <v>15</v>
      </c>
      <c r="AH59" s="103" t="s">
        <v>16</v>
      </c>
      <c r="AI59" s="103" t="s">
        <v>17</v>
      </c>
    </row>
    <row r="60" spans="2:35">
      <c r="C60" s="107"/>
      <c r="D60" s="103"/>
      <c r="E60" s="103"/>
      <c r="F60" s="103"/>
      <c r="G60" s="103"/>
      <c r="H60" s="103"/>
      <c r="I60" s="103"/>
      <c r="J60" s="103"/>
      <c r="K60" s="103"/>
      <c r="L60" s="103" t="s">
        <v>2</v>
      </c>
      <c r="M60" s="103" t="s">
        <v>18</v>
      </c>
      <c r="N60" s="103"/>
      <c r="O60" s="103"/>
      <c r="P60" s="103" t="s">
        <v>19</v>
      </c>
      <c r="Q60" s="103" t="s">
        <v>20</v>
      </c>
      <c r="R60" s="103"/>
      <c r="S60" s="103"/>
      <c r="T60" s="103"/>
      <c r="U60" s="103"/>
      <c r="V60" s="103"/>
      <c r="W60" s="103"/>
      <c r="X60" s="103" t="s">
        <v>21</v>
      </c>
      <c r="Y60" s="103" t="s">
        <v>22</v>
      </c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</row>
    <row r="61" spans="2:35" ht="15" customHeight="1">
      <c r="C61" s="107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 t="s">
        <v>23</v>
      </c>
      <c r="R61" s="103"/>
      <c r="S61" s="103"/>
      <c r="T61" s="103"/>
      <c r="U61" s="103" t="s">
        <v>24</v>
      </c>
      <c r="V61" s="103" t="s">
        <v>25</v>
      </c>
      <c r="W61" s="103" t="s">
        <v>26</v>
      </c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</row>
    <row r="62" spans="2:35" ht="58.5" thickBot="1">
      <c r="C62" s="107"/>
      <c r="D62" s="103"/>
      <c r="E62" s="103"/>
      <c r="F62" s="103"/>
      <c r="G62" s="103"/>
      <c r="H62" s="103"/>
      <c r="I62" s="103"/>
      <c r="J62" s="103"/>
      <c r="K62" s="103"/>
      <c r="L62" s="13"/>
      <c r="M62" s="13" t="s">
        <v>27</v>
      </c>
      <c r="N62" s="13" t="s">
        <v>28</v>
      </c>
      <c r="O62" s="13" t="s">
        <v>29</v>
      </c>
      <c r="P62" s="103"/>
      <c r="Q62" s="13" t="s">
        <v>30</v>
      </c>
      <c r="R62" s="13" t="s">
        <v>31</v>
      </c>
      <c r="S62" s="13" t="s">
        <v>32</v>
      </c>
      <c r="T62" s="13" t="s">
        <v>33</v>
      </c>
      <c r="U62" s="103"/>
      <c r="V62" s="103"/>
      <c r="W62" s="103"/>
      <c r="X62" s="103"/>
      <c r="Y62" s="103"/>
      <c r="Z62" s="103"/>
      <c r="AA62" s="13" t="s">
        <v>30</v>
      </c>
      <c r="AB62" s="13" t="s">
        <v>31</v>
      </c>
      <c r="AC62" s="13" t="s">
        <v>32</v>
      </c>
      <c r="AD62" s="13" t="s">
        <v>33</v>
      </c>
      <c r="AE62" s="103"/>
      <c r="AF62" s="103"/>
      <c r="AG62" s="103"/>
      <c r="AH62" s="103"/>
      <c r="AI62" s="103"/>
    </row>
    <row r="63" spans="2:35" ht="21.5" thickBot="1">
      <c r="C63" s="11" t="s">
        <v>34</v>
      </c>
      <c r="D63" s="12">
        <v>0</v>
      </c>
      <c r="E63" s="12">
        <v>126</v>
      </c>
      <c r="F63" s="12">
        <v>1</v>
      </c>
      <c r="G63" s="12">
        <v>0</v>
      </c>
      <c r="H63" s="12">
        <v>0</v>
      </c>
      <c r="I63" s="12">
        <v>7</v>
      </c>
      <c r="J63" s="12">
        <v>5</v>
      </c>
      <c r="K63" s="12">
        <v>10</v>
      </c>
      <c r="L63" s="12">
        <v>0</v>
      </c>
      <c r="M63" s="12">
        <v>0</v>
      </c>
      <c r="N63" s="12">
        <v>5</v>
      </c>
      <c r="O63" s="12">
        <v>7</v>
      </c>
      <c r="P63" s="12">
        <v>12</v>
      </c>
      <c r="Q63" s="12">
        <v>1</v>
      </c>
      <c r="R63" s="12">
        <v>3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4</v>
      </c>
      <c r="Y63" s="12">
        <v>1</v>
      </c>
      <c r="Z63" s="12">
        <v>60</v>
      </c>
      <c r="AA63" s="12">
        <v>1</v>
      </c>
      <c r="AB63" s="12">
        <v>11</v>
      </c>
      <c r="AC63" s="12">
        <v>0</v>
      </c>
      <c r="AD63" s="12">
        <v>0</v>
      </c>
      <c r="AE63" s="12">
        <v>12</v>
      </c>
      <c r="AF63" s="12">
        <v>14</v>
      </c>
      <c r="AG63" s="12">
        <v>70.63</v>
      </c>
      <c r="AH63" s="12">
        <v>63.16</v>
      </c>
      <c r="AI63" s="12">
        <v>77.92</v>
      </c>
    </row>
    <row r="64" spans="2:35" ht="21.5" thickBot="1">
      <c r="C64" s="11" t="s">
        <v>38</v>
      </c>
      <c r="D64" s="12">
        <v>0</v>
      </c>
      <c r="E64" s="12">
        <v>231</v>
      </c>
      <c r="F64" s="12">
        <v>1</v>
      </c>
      <c r="G64" s="12">
        <v>1</v>
      </c>
      <c r="H64" s="12">
        <v>3</v>
      </c>
      <c r="I64" s="12">
        <v>5</v>
      </c>
      <c r="J64" s="12">
        <v>14</v>
      </c>
      <c r="K64" s="12">
        <v>8</v>
      </c>
      <c r="L64" s="12">
        <v>0</v>
      </c>
      <c r="M64" s="12">
        <v>0</v>
      </c>
      <c r="N64" s="12">
        <v>1</v>
      </c>
      <c r="O64" s="12">
        <v>0</v>
      </c>
      <c r="P64" s="12">
        <v>1</v>
      </c>
      <c r="Q64" s="12">
        <v>1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1</v>
      </c>
      <c r="Y64" s="12">
        <v>3</v>
      </c>
      <c r="Z64" s="12">
        <v>169</v>
      </c>
      <c r="AA64" s="12">
        <v>3</v>
      </c>
      <c r="AB64" s="12">
        <v>3</v>
      </c>
      <c r="AC64" s="12">
        <v>0</v>
      </c>
      <c r="AD64" s="12">
        <v>5</v>
      </c>
      <c r="AE64" s="12">
        <v>11</v>
      </c>
      <c r="AF64" s="12">
        <v>13</v>
      </c>
      <c r="AG64" s="14">
        <v>80.09</v>
      </c>
      <c r="AH64" s="14">
        <v>82.44</v>
      </c>
      <c r="AI64" s="14">
        <v>97.13</v>
      </c>
    </row>
    <row r="65" spans="3:35" ht="21.5" thickBot="1">
      <c r="C65" s="11" t="s">
        <v>42</v>
      </c>
      <c r="D65" s="12">
        <v>0</v>
      </c>
      <c r="E65" s="12">
        <v>173</v>
      </c>
      <c r="F65" s="12">
        <v>1</v>
      </c>
      <c r="G65" s="12">
        <v>0</v>
      </c>
      <c r="H65" s="12">
        <v>3</v>
      </c>
      <c r="I65" s="12">
        <v>2</v>
      </c>
      <c r="J65" s="12">
        <v>5</v>
      </c>
      <c r="K65" s="12">
        <v>2</v>
      </c>
      <c r="L65" s="12">
        <v>0</v>
      </c>
      <c r="M65" s="12">
        <v>0</v>
      </c>
      <c r="N65" s="12">
        <v>1</v>
      </c>
      <c r="O65" s="12">
        <v>0</v>
      </c>
      <c r="P65" s="12">
        <v>1</v>
      </c>
      <c r="Q65" s="12">
        <v>0</v>
      </c>
      <c r="R65" s="12">
        <v>1</v>
      </c>
      <c r="S65" s="12">
        <v>0</v>
      </c>
      <c r="T65" s="12">
        <v>0</v>
      </c>
      <c r="U65" s="12">
        <v>1</v>
      </c>
      <c r="V65" s="12">
        <v>0</v>
      </c>
      <c r="W65" s="12">
        <v>0</v>
      </c>
      <c r="X65" s="12">
        <v>2</v>
      </c>
      <c r="Y65" s="12">
        <v>5</v>
      </c>
      <c r="Z65" s="12">
        <v>130</v>
      </c>
      <c r="AA65" s="12">
        <v>5</v>
      </c>
      <c r="AB65" s="12">
        <v>4</v>
      </c>
      <c r="AC65" s="12">
        <v>0</v>
      </c>
      <c r="AD65" s="12">
        <v>4</v>
      </c>
      <c r="AE65" s="12">
        <v>13</v>
      </c>
      <c r="AF65" s="12">
        <v>9</v>
      </c>
      <c r="AG65" s="14">
        <v>87.28</v>
      </c>
      <c r="AH65" s="14">
        <v>81.25</v>
      </c>
      <c r="AI65" s="14">
        <v>94.2</v>
      </c>
    </row>
    <row r="66" spans="3:35" ht="21.5" thickBot="1">
      <c r="C66" s="11" t="s">
        <v>45</v>
      </c>
      <c r="D66" s="12">
        <v>0</v>
      </c>
      <c r="E66" s="12">
        <v>210</v>
      </c>
      <c r="F66" s="12">
        <v>5</v>
      </c>
      <c r="G66" s="12">
        <v>0</v>
      </c>
      <c r="H66" s="12">
        <v>1</v>
      </c>
      <c r="I66" s="12">
        <v>4</v>
      </c>
      <c r="J66" s="12">
        <v>9</v>
      </c>
      <c r="K66" s="12">
        <v>5</v>
      </c>
      <c r="L66" s="12">
        <v>1</v>
      </c>
      <c r="M66" s="12">
        <v>0</v>
      </c>
      <c r="N66" s="12">
        <v>12</v>
      </c>
      <c r="O66" s="12">
        <v>7</v>
      </c>
      <c r="P66" s="12">
        <v>19</v>
      </c>
      <c r="Q66" s="12">
        <v>1</v>
      </c>
      <c r="R66" s="12">
        <v>1</v>
      </c>
      <c r="S66" s="12">
        <v>0</v>
      </c>
      <c r="T66" s="12">
        <v>1</v>
      </c>
      <c r="U66" s="12">
        <v>2</v>
      </c>
      <c r="V66" s="12">
        <v>0</v>
      </c>
      <c r="W66" s="12">
        <v>0</v>
      </c>
      <c r="X66" s="12">
        <v>5</v>
      </c>
      <c r="Y66" s="12">
        <v>5</v>
      </c>
      <c r="Z66" s="12">
        <v>121</v>
      </c>
      <c r="AA66" s="12">
        <v>2</v>
      </c>
      <c r="AB66" s="12">
        <v>3</v>
      </c>
      <c r="AC66" s="12">
        <v>0</v>
      </c>
      <c r="AD66" s="12">
        <v>0</v>
      </c>
      <c r="AE66" s="12">
        <v>5</v>
      </c>
      <c r="AF66" s="12">
        <v>31</v>
      </c>
      <c r="AG66" s="14">
        <v>73.81</v>
      </c>
      <c r="AH66" s="14">
        <v>71.180000000000007</v>
      </c>
      <c r="AI66" s="14">
        <v>80.67</v>
      </c>
    </row>
    <row r="67" spans="3:35" ht="21.5" thickBot="1">
      <c r="C67" s="11" t="s">
        <v>49</v>
      </c>
      <c r="D67" s="12">
        <v>0</v>
      </c>
      <c r="E67" s="12">
        <v>166</v>
      </c>
      <c r="F67" s="12">
        <v>2</v>
      </c>
      <c r="G67" s="12">
        <v>1</v>
      </c>
      <c r="H67" s="12">
        <v>5</v>
      </c>
      <c r="I67" s="12">
        <v>5</v>
      </c>
      <c r="J67" s="12">
        <v>5</v>
      </c>
      <c r="K67" s="12">
        <v>4</v>
      </c>
      <c r="L67" s="12">
        <v>0</v>
      </c>
      <c r="M67" s="12">
        <v>0</v>
      </c>
      <c r="N67" s="12">
        <v>3</v>
      </c>
      <c r="O67" s="12">
        <v>0</v>
      </c>
      <c r="P67" s="12">
        <v>3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2</v>
      </c>
      <c r="Z67" s="12">
        <v>106</v>
      </c>
      <c r="AA67" s="12">
        <v>3</v>
      </c>
      <c r="AB67" s="12">
        <v>4</v>
      </c>
      <c r="AC67" s="12">
        <v>0</v>
      </c>
      <c r="AD67" s="12">
        <v>2</v>
      </c>
      <c r="AE67" s="12">
        <v>9</v>
      </c>
      <c r="AF67" s="12">
        <v>24</v>
      </c>
      <c r="AG67" s="14">
        <v>72.290000000000006</v>
      </c>
      <c r="AH67" s="14">
        <v>79.7</v>
      </c>
      <c r="AI67" s="14">
        <v>95.5</v>
      </c>
    </row>
    <row r="68" spans="3:35" ht="21.5" thickBot="1">
      <c r="C68" s="11" t="s">
        <v>51</v>
      </c>
      <c r="D68" s="12">
        <v>0</v>
      </c>
      <c r="E68" s="12">
        <v>127</v>
      </c>
      <c r="F68" s="12">
        <v>1</v>
      </c>
      <c r="G68" s="12">
        <v>3</v>
      </c>
      <c r="H68" s="12">
        <v>2</v>
      </c>
      <c r="I68" s="12">
        <v>3</v>
      </c>
      <c r="J68" s="12">
        <v>6</v>
      </c>
      <c r="K68" s="12">
        <v>1</v>
      </c>
      <c r="L68" s="12">
        <v>0</v>
      </c>
      <c r="M68" s="12">
        <v>0</v>
      </c>
      <c r="N68" s="12">
        <v>6</v>
      </c>
      <c r="O68" s="12">
        <v>0</v>
      </c>
      <c r="P68" s="12">
        <v>6</v>
      </c>
      <c r="Q68" s="12">
        <v>1</v>
      </c>
      <c r="R68" s="12">
        <v>1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2</v>
      </c>
      <c r="Y68" s="12">
        <v>5</v>
      </c>
      <c r="Z68" s="12">
        <v>80</v>
      </c>
      <c r="AA68" s="12">
        <v>9</v>
      </c>
      <c r="AB68" s="12">
        <v>3</v>
      </c>
      <c r="AC68" s="12">
        <v>0</v>
      </c>
      <c r="AD68" s="12">
        <v>2</v>
      </c>
      <c r="AE68" s="12">
        <v>14</v>
      </c>
      <c r="AF68" s="12">
        <v>5</v>
      </c>
      <c r="AG68" s="14">
        <v>84.25</v>
      </c>
      <c r="AH68" s="14">
        <v>67.8</v>
      </c>
      <c r="AI68" s="14">
        <v>86.02</v>
      </c>
    </row>
    <row r="69" spans="3:35" ht="21.5" thickBot="1">
      <c r="C69" s="11" t="s">
        <v>55</v>
      </c>
      <c r="D69" s="12">
        <v>0</v>
      </c>
      <c r="E69" s="12">
        <v>274</v>
      </c>
      <c r="F69" s="12">
        <v>4</v>
      </c>
      <c r="G69" s="12">
        <v>5</v>
      </c>
      <c r="H69" s="12">
        <v>2</v>
      </c>
      <c r="I69" s="12">
        <v>6</v>
      </c>
      <c r="J69" s="12">
        <v>29</v>
      </c>
      <c r="K69" s="12">
        <v>2</v>
      </c>
      <c r="L69" s="12">
        <v>1</v>
      </c>
      <c r="M69" s="12">
        <v>0</v>
      </c>
      <c r="N69" s="12">
        <v>1</v>
      </c>
      <c r="O69" s="12">
        <v>0</v>
      </c>
      <c r="P69" s="12">
        <v>1</v>
      </c>
      <c r="Q69" s="12">
        <v>2</v>
      </c>
      <c r="R69" s="12">
        <v>3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5</v>
      </c>
      <c r="Y69" s="12">
        <v>4</v>
      </c>
      <c r="Z69" s="12">
        <v>164</v>
      </c>
      <c r="AA69" s="12">
        <v>1</v>
      </c>
      <c r="AB69" s="12">
        <v>1</v>
      </c>
      <c r="AC69" s="12">
        <v>0</v>
      </c>
      <c r="AD69" s="12">
        <v>2</v>
      </c>
      <c r="AE69" s="12">
        <v>4</v>
      </c>
      <c r="AF69" s="12">
        <v>47</v>
      </c>
      <c r="AG69" s="14">
        <v>64.959999999999994</v>
      </c>
      <c r="AH69" s="14">
        <v>74.89</v>
      </c>
      <c r="AI69" s="14">
        <v>94.25</v>
      </c>
    </row>
    <row r="70" spans="3:35" ht="21.5" thickBot="1">
      <c r="C70" s="11" t="s">
        <v>59</v>
      </c>
      <c r="D70" s="12">
        <v>0</v>
      </c>
      <c r="E70" s="12">
        <v>223</v>
      </c>
      <c r="F70" s="12">
        <v>2</v>
      </c>
      <c r="G70" s="12">
        <v>0</v>
      </c>
      <c r="H70" s="12">
        <v>1</v>
      </c>
      <c r="I70" s="12">
        <v>6</v>
      </c>
      <c r="J70" s="12">
        <v>16</v>
      </c>
      <c r="K70" s="12">
        <v>1</v>
      </c>
      <c r="L70" s="12">
        <v>0</v>
      </c>
      <c r="M70" s="12">
        <v>0</v>
      </c>
      <c r="N70" s="12">
        <v>2</v>
      </c>
      <c r="O70" s="12">
        <v>2</v>
      </c>
      <c r="P70" s="12">
        <v>4</v>
      </c>
      <c r="Q70" s="12">
        <v>0</v>
      </c>
      <c r="R70" s="12">
        <v>1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1</v>
      </c>
      <c r="Y70" s="12">
        <v>1</v>
      </c>
      <c r="Z70" s="12">
        <v>142</v>
      </c>
      <c r="AA70" s="12">
        <v>5</v>
      </c>
      <c r="AB70" s="12">
        <v>5</v>
      </c>
      <c r="AC70" s="12">
        <v>0</v>
      </c>
      <c r="AD70" s="12">
        <v>7</v>
      </c>
      <c r="AE70" s="12">
        <v>17</v>
      </c>
      <c r="AF70" s="12">
        <v>31</v>
      </c>
      <c r="AG70" s="14">
        <v>73.989999999999995</v>
      </c>
      <c r="AH70" s="14">
        <v>76.760000000000005</v>
      </c>
      <c r="AI70" s="14">
        <v>95.95</v>
      </c>
    </row>
    <row r="71" spans="3:35" ht="21">
      <c r="C71" s="15" t="s">
        <v>62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7"/>
      <c r="AH71" s="18"/>
      <c r="AI71" s="17"/>
    </row>
  </sheetData>
  <mergeCells count="55">
    <mergeCell ref="C1:AI2"/>
    <mergeCell ref="M60:O61"/>
    <mergeCell ref="AI3:AI6"/>
    <mergeCell ref="AI59:AI62"/>
    <mergeCell ref="M4:O5"/>
    <mergeCell ref="AA59:AD61"/>
    <mergeCell ref="AA3:AD5"/>
    <mergeCell ref="AF3:AF6"/>
    <mergeCell ref="AF59:AF62"/>
    <mergeCell ref="AG3:AG6"/>
    <mergeCell ref="AG59:AG62"/>
    <mergeCell ref="AH3:AH6"/>
    <mergeCell ref="AH59:AH62"/>
    <mergeCell ref="Y60:Y62"/>
    <mergeCell ref="Z3:Z6"/>
    <mergeCell ref="Z59:Z62"/>
    <mergeCell ref="AE3:AE6"/>
    <mergeCell ref="AE59:AE62"/>
    <mergeCell ref="J59:J62"/>
    <mergeCell ref="K3:K6"/>
    <mergeCell ref="K59:K62"/>
    <mergeCell ref="L4:L5"/>
    <mergeCell ref="L60:L61"/>
    <mergeCell ref="Q61:T61"/>
    <mergeCell ref="X4:X6"/>
    <mergeCell ref="X60:X62"/>
    <mergeCell ref="Y4:Y6"/>
    <mergeCell ref="C3:C6"/>
    <mergeCell ref="C59:C62"/>
    <mergeCell ref="D3:D6"/>
    <mergeCell ref="D59:D62"/>
    <mergeCell ref="E3:E6"/>
    <mergeCell ref="E59:E62"/>
    <mergeCell ref="F3:F6"/>
    <mergeCell ref="F59:F62"/>
    <mergeCell ref="G3:G6"/>
    <mergeCell ref="G59:G62"/>
    <mergeCell ref="H3:H6"/>
    <mergeCell ref="H59:H62"/>
    <mergeCell ref="I3:I6"/>
    <mergeCell ref="I59:I62"/>
    <mergeCell ref="J3:J6"/>
    <mergeCell ref="L3:Y3"/>
    <mergeCell ref="Q4:W4"/>
    <mergeCell ref="Q5:T5"/>
    <mergeCell ref="L59:Y59"/>
    <mergeCell ref="Q60:W60"/>
    <mergeCell ref="P4:P6"/>
    <mergeCell ref="P60:P62"/>
    <mergeCell ref="U5:U6"/>
    <mergeCell ref="U61:U62"/>
    <mergeCell ref="V5:V6"/>
    <mergeCell ref="V61:V62"/>
    <mergeCell ref="W5:W6"/>
    <mergeCell ref="W61:W6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tabSelected="1" workbookViewId="0">
      <selection activeCell="C2" sqref="C2:R2"/>
    </sheetView>
  </sheetViews>
  <sheetFormatPr defaultColWidth="9" defaultRowHeight="14.5"/>
  <cols>
    <col min="1" max="1" width="21.54296875" bestFit="1" customWidth="1"/>
    <col min="2" max="2" width="15.26953125" bestFit="1" customWidth="1"/>
    <col min="3" max="3" width="12" bestFit="1" customWidth="1"/>
    <col min="4" max="4" width="6.7265625" bestFit="1" customWidth="1"/>
    <col min="5" max="5" width="10.7265625" bestFit="1" customWidth="1"/>
    <col min="6" max="6" width="11.26953125" customWidth="1"/>
    <col min="7" max="7" width="12.81640625" customWidth="1"/>
    <col min="8" max="9" width="19.7265625" customWidth="1"/>
    <col min="10" max="10" width="11.54296875" customWidth="1"/>
    <col min="11" max="11" width="15.26953125" customWidth="1"/>
    <col min="12" max="12" width="13.26953125" customWidth="1"/>
    <col min="13" max="13" width="23" customWidth="1"/>
    <col min="14" max="14" width="22.1796875" customWidth="1"/>
    <col min="15" max="15" width="13.81640625" customWidth="1"/>
    <col min="16" max="16" width="16.453125" customWidth="1"/>
    <col min="17" max="17" width="16.26953125" customWidth="1"/>
    <col min="18" max="18" width="12.54296875" customWidth="1"/>
    <col min="19" max="20" width="16.1796875" customWidth="1"/>
    <col min="21" max="21" width="17.453125" customWidth="1"/>
    <col min="22" max="22" width="18.81640625" customWidth="1"/>
    <col min="23" max="23" width="14.81640625" customWidth="1"/>
    <col min="24" max="24" width="19.54296875" customWidth="1"/>
    <col min="25" max="25" width="18.1796875" customWidth="1"/>
    <col min="26" max="26" width="29.453125" customWidth="1"/>
    <col min="27" max="27" width="28.26953125" customWidth="1"/>
    <col min="28" max="28" width="17.453125" customWidth="1"/>
    <col min="29" max="29" width="14.81640625" customWidth="1"/>
    <col min="30" max="30" width="15.1796875" customWidth="1"/>
    <col min="31" max="31" width="16.54296875" customWidth="1"/>
    <col min="32" max="32" width="18.26953125" customWidth="1"/>
    <col min="33" max="33" width="15.81640625" customWidth="1"/>
    <col min="34" max="34" width="13.7265625" customWidth="1"/>
    <col min="35" max="35" width="18.54296875" customWidth="1"/>
    <col min="36" max="36" width="17.26953125" customWidth="1"/>
    <col min="37" max="37" width="18" customWidth="1"/>
    <col min="38" max="38" width="20.54296875" customWidth="1"/>
    <col min="39" max="39" width="13.26953125" customWidth="1"/>
    <col min="40" max="40" width="17.26953125" customWidth="1"/>
    <col min="41" max="41" width="17.81640625" customWidth="1"/>
    <col min="42" max="42" width="17" customWidth="1"/>
    <col min="43" max="43" width="15.81640625" customWidth="1"/>
    <col min="44" max="44" width="14" customWidth="1"/>
    <col min="45" max="45" width="18.81640625" customWidth="1"/>
    <col min="46" max="46" width="13.26953125" customWidth="1"/>
    <col min="47" max="47" width="21.81640625" customWidth="1"/>
    <col min="48" max="48" width="13.81640625" customWidth="1"/>
    <col min="49" max="49" width="19.54296875" customWidth="1"/>
    <col min="50" max="50" width="17.7265625" customWidth="1"/>
    <col min="51" max="51" width="5.54296875" customWidth="1"/>
    <col min="52" max="52" width="7.26953125" customWidth="1"/>
    <col min="53" max="53" width="11.26953125" customWidth="1"/>
  </cols>
  <sheetData>
    <row r="1" spans="1:7">
      <c r="A1" s="59" t="s">
        <v>148</v>
      </c>
      <c r="B1" t="s">
        <v>149</v>
      </c>
    </row>
    <row r="3" spans="1:7">
      <c r="A3" s="59" t="s">
        <v>150</v>
      </c>
      <c r="B3" s="59" t="s">
        <v>151</v>
      </c>
    </row>
    <row r="4" spans="1:7">
      <c r="A4" s="59" t="s">
        <v>152</v>
      </c>
      <c r="B4" t="s">
        <v>153</v>
      </c>
      <c r="C4" t="s">
        <v>2509</v>
      </c>
      <c r="D4" t="s">
        <v>528</v>
      </c>
      <c r="E4" t="s">
        <v>154</v>
      </c>
    </row>
    <row r="5" spans="1:7">
      <c r="A5" s="7" t="s">
        <v>34</v>
      </c>
      <c r="B5" s="194">
        <v>55</v>
      </c>
      <c r="C5" s="194">
        <v>5</v>
      </c>
      <c r="D5" s="194">
        <v>66</v>
      </c>
      <c r="E5" s="194">
        <v>126</v>
      </c>
      <c r="G5" s="8">
        <f t="shared" ref="G5:G58" si="0">B5/(B5+C5)</f>
        <v>0.91666666666666663</v>
      </c>
    </row>
    <row r="6" spans="1:7">
      <c r="A6" s="7" t="s">
        <v>38</v>
      </c>
      <c r="B6" s="194">
        <v>166</v>
      </c>
      <c r="C6" s="194">
        <v>3</v>
      </c>
      <c r="D6" s="194">
        <v>62</v>
      </c>
      <c r="E6" s="194">
        <v>231</v>
      </c>
      <c r="G6" s="8">
        <f t="shared" si="0"/>
        <v>0.98224852071005919</v>
      </c>
    </row>
    <row r="7" spans="1:7">
      <c r="A7" s="7" t="s">
        <v>42</v>
      </c>
      <c r="B7" s="194">
        <v>130</v>
      </c>
      <c r="C7" s="194"/>
      <c r="D7" s="194">
        <v>43</v>
      </c>
      <c r="E7" s="194">
        <v>173</v>
      </c>
      <c r="G7" s="8">
        <f t="shared" si="0"/>
        <v>1</v>
      </c>
    </row>
    <row r="8" spans="1:7">
      <c r="A8" s="7" t="s">
        <v>45</v>
      </c>
      <c r="B8" s="194">
        <v>92</v>
      </c>
      <c r="C8" s="194">
        <v>29</v>
      </c>
      <c r="D8" s="194">
        <v>89</v>
      </c>
      <c r="E8" s="194">
        <v>210</v>
      </c>
      <c r="G8" s="8">
        <f t="shared" si="0"/>
        <v>0.76033057851239672</v>
      </c>
    </row>
    <row r="9" spans="1:7">
      <c r="A9" s="7" t="s">
        <v>55</v>
      </c>
      <c r="B9" s="194">
        <v>161</v>
      </c>
      <c r="C9" s="194">
        <v>3</v>
      </c>
      <c r="D9" s="194">
        <v>110</v>
      </c>
      <c r="E9" s="194">
        <v>274</v>
      </c>
      <c r="G9" s="8">
        <f t="shared" si="0"/>
        <v>0.98170731707317072</v>
      </c>
    </row>
    <row r="10" spans="1:7">
      <c r="A10" s="7" t="s">
        <v>154</v>
      </c>
      <c r="B10" s="194">
        <v>604</v>
      </c>
      <c r="C10" s="194">
        <v>40</v>
      </c>
      <c r="D10" s="194">
        <v>370</v>
      </c>
      <c r="E10" s="194">
        <v>1014</v>
      </c>
      <c r="G10" s="8">
        <f t="shared" si="0"/>
        <v>0.93788819875776397</v>
      </c>
    </row>
    <row r="11" spans="1:7">
      <c r="G11" s="8"/>
    </row>
    <row r="12" spans="1:7">
      <c r="G12" s="8"/>
    </row>
    <row r="13" spans="1:7">
      <c r="G13" s="8"/>
    </row>
    <row r="14" spans="1:7">
      <c r="G14" s="8"/>
    </row>
    <row r="15" spans="1:7">
      <c r="G15" s="8"/>
    </row>
    <row r="16" spans="1:7">
      <c r="G16" s="8"/>
    </row>
    <row r="17" spans="1:7">
      <c r="A17" s="59" t="s">
        <v>150</v>
      </c>
      <c r="B17" s="59" t="s">
        <v>151</v>
      </c>
      <c r="G17" s="8"/>
    </row>
    <row r="18" spans="1:7">
      <c r="A18" s="59" t="s">
        <v>152</v>
      </c>
      <c r="B18" t="s">
        <v>153</v>
      </c>
      <c r="C18" t="s">
        <v>2509</v>
      </c>
      <c r="D18" t="s">
        <v>528</v>
      </c>
      <c r="E18" t="s">
        <v>154</v>
      </c>
      <c r="G18" s="8"/>
    </row>
    <row r="19" spans="1:7">
      <c r="A19" s="7" t="s">
        <v>34</v>
      </c>
      <c r="B19" s="194">
        <v>55</v>
      </c>
      <c r="C19" s="194">
        <v>5</v>
      </c>
      <c r="D19" s="194">
        <v>66</v>
      </c>
      <c r="E19" s="194">
        <v>126</v>
      </c>
      <c r="G19" s="8">
        <f t="shared" si="0"/>
        <v>0.91666666666666663</v>
      </c>
    </row>
    <row r="20" spans="1:7">
      <c r="A20" s="9" t="s">
        <v>81</v>
      </c>
      <c r="B20" s="194">
        <v>4</v>
      </c>
      <c r="C20" s="194">
        <v>1</v>
      </c>
      <c r="D20" s="194">
        <v>10</v>
      </c>
      <c r="E20" s="194">
        <v>15</v>
      </c>
      <c r="G20" s="8">
        <f t="shared" si="0"/>
        <v>0.8</v>
      </c>
    </row>
    <row r="21" spans="1:7">
      <c r="A21" s="9" t="s">
        <v>79</v>
      </c>
      <c r="B21" s="194">
        <v>6</v>
      </c>
      <c r="C21" s="194">
        <v>3</v>
      </c>
      <c r="D21" s="194">
        <v>3</v>
      </c>
      <c r="E21" s="194">
        <v>12</v>
      </c>
      <c r="G21" s="8">
        <f t="shared" si="0"/>
        <v>0.66666666666666663</v>
      </c>
    </row>
    <row r="22" spans="1:7">
      <c r="A22" s="9" t="s">
        <v>86</v>
      </c>
      <c r="B22" s="194">
        <v>9</v>
      </c>
      <c r="C22" s="194"/>
      <c r="D22" s="194">
        <v>9</v>
      </c>
      <c r="E22" s="194">
        <v>18</v>
      </c>
      <c r="G22" s="8">
        <f t="shared" si="0"/>
        <v>1</v>
      </c>
    </row>
    <row r="23" spans="1:7">
      <c r="A23" s="9" t="s">
        <v>82</v>
      </c>
      <c r="B23" s="194">
        <v>6</v>
      </c>
      <c r="C23" s="194"/>
      <c r="D23" s="194">
        <v>5</v>
      </c>
      <c r="E23" s="194">
        <v>11</v>
      </c>
      <c r="G23" s="8">
        <f t="shared" si="0"/>
        <v>1</v>
      </c>
    </row>
    <row r="24" spans="1:7">
      <c r="A24" s="9" t="s">
        <v>84</v>
      </c>
      <c r="B24" s="194">
        <v>5</v>
      </c>
      <c r="C24" s="194"/>
      <c r="D24" s="194">
        <v>2</v>
      </c>
      <c r="E24" s="194">
        <v>7</v>
      </c>
      <c r="G24" s="8">
        <f t="shared" si="0"/>
        <v>1</v>
      </c>
    </row>
    <row r="25" spans="1:7">
      <c r="A25" s="9" t="s">
        <v>83</v>
      </c>
      <c r="B25" s="194">
        <v>10</v>
      </c>
      <c r="C25" s="194"/>
      <c r="D25" s="194">
        <v>4</v>
      </c>
      <c r="E25" s="194">
        <v>14</v>
      </c>
      <c r="G25" s="8">
        <f t="shared" si="0"/>
        <v>1</v>
      </c>
    </row>
    <row r="26" spans="1:7">
      <c r="A26" s="9" t="s">
        <v>85</v>
      </c>
      <c r="B26" s="194">
        <v>14</v>
      </c>
      <c r="C26" s="194">
        <v>1</v>
      </c>
      <c r="D26" s="194">
        <v>33</v>
      </c>
      <c r="E26" s="194">
        <v>48</v>
      </c>
      <c r="G26" s="8">
        <f t="shared" si="0"/>
        <v>0.93333333333333335</v>
      </c>
    </row>
    <row r="27" spans="1:7">
      <c r="A27" s="9" t="s">
        <v>80</v>
      </c>
      <c r="B27" s="194">
        <v>1</v>
      </c>
      <c r="C27" s="194"/>
      <c r="D27" s="194"/>
      <c r="E27" s="194">
        <v>1</v>
      </c>
      <c r="G27" s="8">
        <f t="shared" si="0"/>
        <v>1</v>
      </c>
    </row>
    <row r="28" spans="1:7">
      <c r="A28" s="7" t="s">
        <v>38</v>
      </c>
      <c r="B28" s="194">
        <v>166</v>
      </c>
      <c r="C28" s="194">
        <v>3</v>
      </c>
      <c r="D28" s="194">
        <v>62</v>
      </c>
      <c r="E28" s="194">
        <v>231</v>
      </c>
      <c r="G28" s="8">
        <f t="shared" si="0"/>
        <v>0.98224852071005919</v>
      </c>
    </row>
    <row r="29" spans="1:7">
      <c r="A29" s="9" t="s">
        <v>93</v>
      </c>
      <c r="B29" s="194">
        <v>9</v>
      </c>
      <c r="C29" s="194"/>
      <c r="D29" s="194">
        <v>11</v>
      </c>
      <c r="E29" s="194">
        <v>20</v>
      </c>
      <c r="G29" s="8">
        <f t="shared" si="0"/>
        <v>1</v>
      </c>
    </row>
    <row r="30" spans="1:7">
      <c r="A30" s="9" t="s">
        <v>87</v>
      </c>
      <c r="B30" s="194">
        <v>16</v>
      </c>
      <c r="C30" s="194"/>
      <c r="D30" s="194">
        <v>15</v>
      </c>
      <c r="E30" s="194">
        <v>31</v>
      </c>
      <c r="G30" s="8">
        <f t="shared" si="0"/>
        <v>1</v>
      </c>
    </row>
    <row r="31" spans="1:7">
      <c r="A31" s="9" t="s">
        <v>89</v>
      </c>
      <c r="B31" s="194">
        <v>29</v>
      </c>
      <c r="C31" s="194"/>
      <c r="D31" s="194">
        <v>14</v>
      </c>
      <c r="E31" s="194">
        <v>43</v>
      </c>
      <c r="G31" s="8">
        <f t="shared" si="0"/>
        <v>1</v>
      </c>
    </row>
    <row r="32" spans="1:7">
      <c r="A32" s="9" t="s">
        <v>90</v>
      </c>
      <c r="B32" s="194">
        <v>28</v>
      </c>
      <c r="C32" s="194">
        <v>2</v>
      </c>
      <c r="D32" s="194">
        <v>3</v>
      </c>
      <c r="E32" s="194">
        <v>33</v>
      </c>
      <c r="G32" s="8">
        <f t="shared" si="0"/>
        <v>0.93333333333333335</v>
      </c>
    </row>
    <row r="33" spans="1:7">
      <c r="A33" s="9" t="s">
        <v>92</v>
      </c>
      <c r="B33" s="194">
        <v>13</v>
      </c>
      <c r="C33" s="194"/>
      <c r="D33" s="194">
        <v>3</v>
      </c>
      <c r="E33" s="194">
        <v>16</v>
      </c>
      <c r="G33" s="8">
        <f t="shared" si="0"/>
        <v>1</v>
      </c>
    </row>
    <row r="34" spans="1:7">
      <c r="A34" s="9" t="s">
        <v>88</v>
      </c>
      <c r="B34" s="194">
        <v>20</v>
      </c>
      <c r="C34" s="194"/>
      <c r="D34" s="194">
        <v>5</v>
      </c>
      <c r="E34" s="194">
        <v>25</v>
      </c>
      <c r="G34" s="8">
        <f t="shared" si="0"/>
        <v>1</v>
      </c>
    </row>
    <row r="35" spans="1:7">
      <c r="A35" s="9" t="s">
        <v>95</v>
      </c>
      <c r="B35" s="194">
        <v>20</v>
      </c>
      <c r="C35" s="194">
        <v>1</v>
      </c>
      <c r="D35" s="194">
        <v>8</v>
      </c>
      <c r="E35" s="194">
        <v>29</v>
      </c>
      <c r="G35" s="8">
        <f t="shared" si="0"/>
        <v>0.95238095238095233</v>
      </c>
    </row>
    <row r="36" spans="1:7">
      <c r="A36" s="9" t="s">
        <v>247</v>
      </c>
      <c r="B36" s="194">
        <v>31</v>
      </c>
      <c r="C36" s="194"/>
      <c r="D36" s="194">
        <v>3</v>
      </c>
      <c r="E36" s="194">
        <v>34</v>
      </c>
      <c r="G36" s="8">
        <f t="shared" si="0"/>
        <v>1</v>
      </c>
    </row>
    <row r="37" spans="1:7">
      <c r="A37" s="7" t="s">
        <v>42</v>
      </c>
      <c r="B37" s="194">
        <v>130</v>
      </c>
      <c r="C37" s="194"/>
      <c r="D37" s="194">
        <v>43</v>
      </c>
      <c r="E37" s="194">
        <v>173</v>
      </c>
      <c r="G37" s="8">
        <f t="shared" si="0"/>
        <v>1</v>
      </c>
    </row>
    <row r="38" spans="1:7">
      <c r="A38" s="9" t="s">
        <v>107</v>
      </c>
      <c r="B38" s="194">
        <v>18</v>
      </c>
      <c r="C38" s="194"/>
      <c r="D38" s="194">
        <v>6</v>
      </c>
      <c r="E38" s="194">
        <v>24</v>
      </c>
      <c r="G38" s="8">
        <f t="shared" si="0"/>
        <v>1</v>
      </c>
    </row>
    <row r="39" spans="1:7">
      <c r="A39" s="9" t="s">
        <v>106</v>
      </c>
      <c r="B39" s="194">
        <v>16</v>
      </c>
      <c r="C39" s="194"/>
      <c r="D39" s="194">
        <v>7</v>
      </c>
      <c r="E39" s="194">
        <v>23</v>
      </c>
      <c r="G39" s="8">
        <f t="shared" si="0"/>
        <v>1</v>
      </c>
    </row>
    <row r="40" spans="1:7">
      <c r="A40" s="9" t="s">
        <v>102</v>
      </c>
      <c r="B40" s="194">
        <v>20</v>
      </c>
      <c r="C40" s="194"/>
      <c r="D40" s="194">
        <v>2</v>
      </c>
      <c r="E40" s="194">
        <v>22</v>
      </c>
      <c r="G40" s="8">
        <f t="shared" si="0"/>
        <v>1</v>
      </c>
    </row>
    <row r="41" spans="1:7">
      <c r="A41" s="9" t="s">
        <v>105</v>
      </c>
      <c r="B41" s="194">
        <v>36</v>
      </c>
      <c r="C41" s="194"/>
      <c r="D41" s="194">
        <v>15</v>
      </c>
      <c r="E41" s="194">
        <v>51</v>
      </c>
      <c r="G41" s="8">
        <f t="shared" si="0"/>
        <v>1</v>
      </c>
    </row>
    <row r="42" spans="1:7">
      <c r="A42" s="9" t="s">
        <v>99</v>
      </c>
      <c r="B42" s="194">
        <v>16</v>
      </c>
      <c r="C42" s="194"/>
      <c r="D42" s="194">
        <v>5</v>
      </c>
      <c r="E42" s="194">
        <v>21</v>
      </c>
      <c r="G42" s="8">
        <f t="shared" si="0"/>
        <v>1</v>
      </c>
    </row>
    <row r="43" spans="1:7">
      <c r="A43" s="9" t="s">
        <v>232</v>
      </c>
      <c r="B43" s="194">
        <v>24</v>
      </c>
      <c r="C43" s="194"/>
      <c r="D43" s="194">
        <v>8</v>
      </c>
      <c r="E43" s="194">
        <v>32</v>
      </c>
      <c r="G43" s="8">
        <f t="shared" si="0"/>
        <v>1</v>
      </c>
    </row>
    <row r="44" spans="1:7">
      <c r="A44" s="7" t="s">
        <v>45</v>
      </c>
      <c r="B44" s="194">
        <v>92</v>
      </c>
      <c r="C44" s="194">
        <v>29</v>
      </c>
      <c r="D44" s="194">
        <v>89</v>
      </c>
      <c r="E44" s="194">
        <v>210</v>
      </c>
      <c r="G44" s="8">
        <f t="shared" si="0"/>
        <v>0.76033057851239672</v>
      </c>
    </row>
    <row r="45" spans="1:7">
      <c r="A45" s="9" t="s">
        <v>118</v>
      </c>
      <c r="B45" s="194">
        <v>18</v>
      </c>
      <c r="C45" s="194">
        <v>2</v>
      </c>
      <c r="D45" s="194">
        <v>18</v>
      </c>
      <c r="E45" s="194">
        <v>38</v>
      </c>
      <c r="G45" s="8">
        <f t="shared" si="0"/>
        <v>0.9</v>
      </c>
    </row>
    <row r="46" spans="1:7">
      <c r="A46" s="9" t="s">
        <v>110</v>
      </c>
      <c r="B46" s="194">
        <v>5</v>
      </c>
      <c r="C46" s="194">
        <v>4</v>
      </c>
      <c r="D46" s="194">
        <v>9</v>
      </c>
      <c r="E46" s="194">
        <v>18</v>
      </c>
      <c r="G46" s="8">
        <f t="shared" si="0"/>
        <v>0.55555555555555558</v>
      </c>
    </row>
    <row r="47" spans="1:7">
      <c r="A47" s="9" t="s">
        <v>111</v>
      </c>
      <c r="B47" s="194">
        <v>9</v>
      </c>
      <c r="C47" s="194">
        <v>3</v>
      </c>
      <c r="D47" s="194">
        <v>2</v>
      </c>
      <c r="E47" s="194">
        <v>14</v>
      </c>
      <c r="G47" s="8">
        <f t="shared" si="0"/>
        <v>0.75</v>
      </c>
    </row>
    <row r="48" spans="1:7">
      <c r="A48" s="9" t="s">
        <v>109</v>
      </c>
      <c r="B48" s="194">
        <v>1</v>
      </c>
      <c r="C48" s="194"/>
      <c r="D48" s="194">
        <v>1</v>
      </c>
      <c r="E48" s="194">
        <v>2</v>
      </c>
      <c r="G48" s="8">
        <f t="shared" si="0"/>
        <v>1</v>
      </c>
    </row>
    <row r="49" spans="1:7">
      <c r="A49" s="9" t="s">
        <v>113</v>
      </c>
      <c r="B49" s="194">
        <v>2</v>
      </c>
      <c r="C49" s="194">
        <v>8</v>
      </c>
      <c r="D49" s="194">
        <v>14</v>
      </c>
      <c r="E49" s="194">
        <v>24</v>
      </c>
      <c r="G49" s="8">
        <f t="shared" si="0"/>
        <v>0.2</v>
      </c>
    </row>
    <row r="50" spans="1:7">
      <c r="A50" s="9" t="s">
        <v>117</v>
      </c>
      <c r="B50" s="194">
        <v>1</v>
      </c>
      <c r="C50" s="194">
        <v>3</v>
      </c>
      <c r="D50" s="194">
        <v>4</v>
      </c>
      <c r="E50" s="194">
        <v>8</v>
      </c>
      <c r="G50" s="8">
        <f t="shared" si="0"/>
        <v>0.25</v>
      </c>
    </row>
    <row r="51" spans="1:7">
      <c r="A51" s="9" t="s">
        <v>120</v>
      </c>
      <c r="B51" s="194">
        <v>4</v>
      </c>
      <c r="C51" s="194">
        <v>1</v>
      </c>
      <c r="D51" s="194">
        <v>2</v>
      </c>
      <c r="E51" s="194">
        <v>7</v>
      </c>
      <c r="G51" s="8">
        <f t="shared" si="0"/>
        <v>0.8</v>
      </c>
    </row>
    <row r="52" spans="1:7">
      <c r="A52" s="9" t="s">
        <v>114</v>
      </c>
      <c r="B52" s="194">
        <v>4</v>
      </c>
      <c r="C52" s="194">
        <v>2</v>
      </c>
      <c r="D52" s="194">
        <v>3</v>
      </c>
      <c r="E52" s="194">
        <v>9</v>
      </c>
      <c r="G52" s="8">
        <f t="shared" si="0"/>
        <v>0.66666666666666663</v>
      </c>
    </row>
    <row r="53" spans="1:7">
      <c r="A53" s="9" t="s">
        <v>755</v>
      </c>
      <c r="B53" s="194">
        <v>36</v>
      </c>
      <c r="C53" s="194">
        <v>2</v>
      </c>
      <c r="D53" s="194">
        <v>26</v>
      </c>
      <c r="E53" s="194">
        <v>64</v>
      </c>
      <c r="G53" s="8">
        <f t="shared" si="0"/>
        <v>0.94736842105263153</v>
      </c>
    </row>
    <row r="54" spans="1:7">
      <c r="A54" s="9" t="s">
        <v>210</v>
      </c>
      <c r="B54" s="194">
        <v>12</v>
      </c>
      <c r="C54" s="194">
        <v>4</v>
      </c>
      <c r="D54" s="194">
        <v>10</v>
      </c>
      <c r="E54" s="194">
        <v>26</v>
      </c>
      <c r="G54" s="8">
        <f t="shared" si="0"/>
        <v>0.75</v>
      </c>
    </row>
    <row r="55" spans="1:7">
      <c r="A55" s="7" t="s">
        <v>55</v>
      </c>
      <c r="B55" s="194">
        <v>161</v>
      </c>
      <c r="C55" s="194">
        <v>3</v>
      </c>
      <c r="D55" s="194">
        <v>110</v>
      </c>
      <c r="E55" s="194">
        <v>274</v>
      </c>
      <c r="G55" s="8">
        <f t="shared" si="0"/>
        <v>0.98170731707317072</v>
      </c>
    </row>
    <row r="56" spans="1:7">
      <c r="A56" s="9" t="s">
        <v>122</v>
      </c>
      <c r="B56" s="194">
        <v>43</v>
      </c>
      <c r="C56" s="194">
        <v>1</v>
      </c>
      <c r="D56" s="194">
        <v>32</v>
      </c>
      <c r="E56" s="194">
        <v>76</v>
      </c>
      <c r="G56" s="8">
        <f t="shared" si="0"/>
        <v>0.97727272727272729</v>
      </c>
    </row>
    <row r="57" spans="1:7">
      <c r="A57" s="9" t="s">
        <v>227</v>
      </c>
      <c r="B57" s="194">
        <v>41</v>
      </c>
      <c r="C57" s="194"/>
      <c r="D57" s="194">
        <v>20</v>
      </c>
      <c r="E57" s="194">
        <v>61</v>
      </c>
      <c r="G57" s="8">
        <f t="shared" si="0"/>
        <v>1</v>
      </c>
    </row>
    <row r="58" spans="1:7">
      <c r="A58" s="9" t="s">
        <v>640</v>
      </c>
      <c r="B58" s="194">
        <v>43</v>
      </c>
      <c r="C58" s="194">
        <v>2</v>
      </c>
      <c r="D58" s="194">
        <v>27</v>
      </c>
      <c r="E58" s="194">
        <v>72</v>
      </c>
      <c r="G58" s="8">
        <f t="shared" si="0"/>
        <v>0.9555555555555556</v>
      </c>
    </row>
    <row r="59" spans="1:7">
      <c r="A59" s="9" t="s">
        <v>637</v>
      </c>
      <c r="B59" s="194">
        <v>34</v>
      </c>
      <c r="C59" s="194"/>
      <c r="D59" s="194">
        <v>31</v>
      </c>
      <c r="E59" s="194">
        <v>65</v>
      </c>
      <c r="G59" s="8">
        <f t="shared" ref="G59" si="1">B59/(B59+C59)</f>
        <v>1</v>
      </c>
    </row>
    <row r="60" spans="1:7">
      <c r="A60" s="7" t="s">
        <v>154</v>
      </c>
      <c r="B60" s="194">
        <v>604</v>
      </c>
      <c r="C60" s="194">
        <v>40</v>
      </c>
      <c r="D60" s="194">
        <v>370</v>
      </c>
      <c r="E60" s="194">
        <v>1014</v>
      </c>
      <c r="G60" s="8">
        <f t="shared" ref="G60:G78" si="2">B60/(B60+C60)</f>
        <v>0.93788819875776397</v>
      </c>
    </row>
    <row r="61" spans="1:7">
      <c r="G61" s="8" t="e">
        <f t="shared" si="2"/>
        <v>#DIV/0!</v>
      </c>
    </row>
    <row r="62" spans="1:7">
      <c r="G62" s="8" t="e">
        <f t="shared" si="2"/>
        <v>#DIV/0!</v>
      </c>
    </row>
    <row r="63" spans="1:7">
      <c r="G63" s="8" t="e">
        <f t="shared" si="2"/>
        <v>#DIV/0!</v>
      </c>
    </row>
    <row r="64" spans="1:7">
      <c r="G64" s="8" t="e">
        <f t="shared" si="2"/>
        <v>#DIV/0!</v>
      </c>
    </row>
    <row r="65" spans="7:7">
      <c r="G65" s="8" t="e">
        <f t="shared" si="2"/>
        <v>#DIV/0!</v>
      </c>
    </row>
    <row r="66" spans="7:7">
      <c r="G66" s="8" t="e">
        <f t="shared" si="2"/>
        <v>#DIV/0!</v>
      </c>
    </row>
    <row r="67" spans="7:7">
      <c r="G67" s="8" t="e">
        <f t="shared" si="2"/>
        <v>#DIV/0!</v>
      </c>
    </row>
    <row r="68" spans="7:7">
      <c r="G68" s="8" t="e">
        <f t="shared" si="2"/>
        <v>#DIV/0!</v>
      </c>
    </row>
    <row r="69" spans="7:7">
      <c r="G69" s="8" t="e">
        <f t="shared" si="2"/>
        <v>#DIV/0!</v>
      </c>
    </row>
    <row r="70" spans="7:7">
      <c r="G70" s="8" t="e">
        <f t="shared" si="2"/>
        <v>#DIV/0!</v>
      </c>
    </row>
    <row r="71" spans="7:7">
      <c r="G71" s="8" t="e">
        <f t="shared" si="2"/>
        <v>#DIV/0!</v>
      </c>
    </row>
    <row r="72" spans="7:7">
      <c r="G72" s="8" t="e">
        <f t="shared" si="2"/>
        <v>#DIV/0!</v>
      </c>
    </row>
    <row r="73" spans="7:7">
      <c r="G73" s="8" t="e">
        <f t="shared" si="2"/>
        <v>#DIV/0!</v>
      </c>
    </row>
    <row r="74" spans="7:7">
      <c r="G74" s="8" t="e">
        <f t="shared" si="2"/>
        <v>#DIV/0!</v>
      </c>
    </row>
    <row r="75" spans="7:7">
      <c r="G75" s="8" t="e">
        <f t="shared" si="2"/>
        <v>#DIV/0!</v>
      </c>
    </row>
    <row r="76" spans="7:7">
      <c r="G76" s="8" t="e">
        <f t="shared" si="2"/>
        <v>#DIV/0!</v>
      </c>
    </row>
    <row r="77" spans="7:7">
      <c r="G77" s="8" t="e">
        <f t="shared" si="2"/>
        <v>#DIV/0!</v>
      </c>
    </row>
    <row r="78" spans="7:7">
      <c r="G78" s="8" t="e">
        <f t="shared" si="2"/>
        <v>#DIV/0!</v>
      </c>
    </row>
    <row r="79" spans="7:7">
      <c r="G79" s="10"/>
    </row>
    <row r="80" spans="7:7">
      <c r="G80" s="10"/>
    </row>
    <row r="81" spans="7:7">
      <c r="G81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5978"/>
  <sheetViews>
    <sheetView topLeftCell="A1524" zoomScale="104" workbookViewId="0">
      <selection activeCell="D1535" sqref="D1535"/>
    </sheetView>
  </sheetViews>
  <sheetFormatPr defaultColWidth="9" defaultRowHeight="14.5"/>
  <cols>
    <col min="1" max="1" width="8.1796875" bestFit="1" customWidth="1"/>
    <col min="2" max="2" width="11.7265625" bestFit="1" customWidth="1"/>
    <col min="3" max="3" width="9.1796875" bestFit="1" customWidth="1"/>
    <col min="4" max="4" width="25.1796875" customWidth="1"/>
    <col min="5" max="5" width="9.1796875" bestFit="1" customWidth="1"/>
    <col min="6" max="6" width="17.81640625" customWidth="1"/>
    <col min="15" max="16" width="14.81640625" bestFit="1" customWidth="1"/>
    <col min="17" max="17" width="9.1796875" bestFit="1" customWidth="1"/>
    <col min="19" max="19" width="11" bestFit="1" customWidth="1"/>
    <col min="42" max="42" width="17" customWidth="1"/>
    <col min="47" max="47" width="13.81640625" customWidth="1"/>
    <col min="53" max="53" width="16" bestFit="1" customWidth="1"/>
    <col min="55" max="55" width="13.81640625" customWidth="1"/>
    <col min="58" max="58" width="10.7265625" bestFit="1" customWidth="1"/>
    <col min="61" max="61" width="29.1796875" customWidth="1"/>
  </cols>
  <sheetData>
    <row r="1" spans="1:61">
      <c r="A1" s="5" t="s">
        <v>155</v>
      </c>
      <c r="B1" s="5" t="s">
        <v>156</v>
      </c>
      <c r="C1" s="5" t="s">
        <v>157</v>
      </c>
      <c r="D1" s="5" t="s">
        <v>1</v>
      </c>
      <c r="E1" s="5" t="s">
        <v>158</v>
      </c>
      <c r="F1" s="5" t="s">
        <v>159</v>
      </c>
      <c r="G1" s="5" t="s">
        <v>160</v>
      </c>
      <c r="H1" s="5" t="s">
        <v>161</v>
      </c>
      <c r="I1" s="5" t="s">
        <v>162</v>
      </c>
      <c r="J1" s="5" t="s">
        <v>163</v>
      </c>
      <c r="K1" s="5" t="s">
        <v>148</v>
      </c>
      <c r="L1" s="5" t="s">
        <v>164</v>
      </c>
      <c r="M1" s="5" t="s">
        <v>165</v>
      </c>
      <c r="N1" s="5" t="s">
        <v>166</v>
      </c>
      <c r="O1" s="5" t="s">
        <v>167</v>
      </c>
      <c r="P1" s="5" t="s">
        <v>168</v>
      </c>
      <c r="Q1" s="5" t="s">
        <v>169</v>
      </c>
      <c r="R1" s="5" t="s">
        <v>170</v>
      </c>
      <c r="S1" s="5" t="s">
        <v>171</v>
      </c>
      <c r="T1" s="5" t="s">
        <v>172</v>
      </c>
      <c r="U1" s="5" t="s">
        <v>173</v>
      </c>
      <c r="V1" s="5" t="s">
        <v>174</v>
      </c>
      <c r="W1" s="5" t="s">
        <v>175</v>
      </c>
      <c r="X1" s="5" t="s">
        <v>176</v>
      </c>
      <c r="Y1" s="5" t="s">
        <v>177</v>
      </c>
      <c r="Z1" s="5" t="s">
        <v>178</v>
      </c>
      <c r="AA1" s="5" t="s">
        <v>179</v>
      </c>
      <c r="AB1" s="5" t="s">
        <v>180</v>
      </c>
      <c r="AC1" s="5" t="s">
        <v>181</v>
      </c>
      <c r="AD1" s="5" t="s">
        <v>182</v>
      </c>
      <c r="AE1" s="5" t="s">
        <v>183</v>
      </c>
      <c r="AF1" s="5" t="s">
        <v>184</v>
      </c>
      <c r="AG1" s="5" t="s">
        <v>185</v>
      </c>
      <c r="AH1" s="5" t="s">
        <v>186</v>
      </c>
      <c r="AI1" s="5" t="s">
        <v>187</v>
      </c>
      <c r="AJ1" s="5" t="s">
        <v>188</v>
      </c>
      <c r="AK1" s="5" t="s">
        <v>189</v>
      </c>
      <c r="AL1" s="5" t="s">
        <v>190</v>
      </c>
      <c r="AM1" s="5" t="s">
        <v>191</v>
      </c>
      <c r="AN1" s="5" t="s">
        <v>192</v>
      </c>
      <c r="AO1" s="5" t="s">
        <v>193</v>
      </c>
      <c r="AP1" s="5" t="s">
        <v>194</v>
      </c>
      <c r="AQ1" s="5" t="s">
        <v>195</v>
      </c>
      <c r="AR1" s="5" t="s">
        <v>196</v>
      </c>
      <c r="AS1" s="5" t="s">
        <v>197</v>
      </c>
      <c r="AT1" s="5" t="s">
        <v>198</v>
      </c>
      <c r="AU1" s="5" t="s">
        <v>199</v>
      </c>
      <c r="AV1" s="5" t="s">
        <v>200</v>
      </c>
      <c r="AW1" s="5" t="s">
        <v>201</v>
      </c>
      <c r="AX1" s="5" t="s">
        <v>202</v>
      </c>
      <c r="AY1" s="5" t="s">
        <v>203</v>
      </c>
      <c r="AZ1" s="5" t="s">
        <v>204</v>
      </c>
      <c r="BA1" s="5" t="s">
        <v>205</v>
      </c>
      <c r="BB1" s="5" t="s">
        <v>206</v>
      </c>
      <c r="BC1" s="193" t="s">
        <v>3111</v>
      </c>
      <c r="BD1" s="193" t="s">
        <v>3112</v>
      </c>
      <c r="BE1" s="193" t="s">
        <v>3113</v>
      </c>
      <c r="BF1" s="5" t="s">
        <v>207</v>
      </c>
      <c r="BG1" s="5" t="s">
        <v>208</v>
      </c>
      <c r="BH1" s="5" t="s">
        <v>209</v>
      </c>
      <c r="BI1" s="5" t="s">
        <v>78</v>
      </c>
    </row>
    <row r="2" spans="1:61">
      <c r="A2">
        <v>1</v>
      </c>
      <c r="B2">
        <v>1002621447</v>
      </c>
      <c r="C2">
        <v>3</v>
      </c>
      <c r="D2" t="s">
        <v>45</v>
      </c>
      <c r="E2">
        <v>5</v>
      </c>
      <c r="F2" t="s">
        <v>210</v>
      </c>
      <c r="G2" t="s">
        <v>115</v>
      </c>
      <c r="H2" t="s">
        <v>393</v>
      </c>
      <c r="I2" t="s">
        <v>212</v>
      </c>
      <c r="J2" t="s">
        <v>213</v>
      </c>
      <c r="K2" t="s">
        <v>149</v>
      </c>
      <c r="M2" t="s">
        <v>76</v>
      </c>
      <c r="N2" t="s">
        <v>215</v>
      </c>
      <c r="O2" s="57">
        <v>46299.631712962961</v>
      </c>
      <c r="P2" s="57">
        <v>46300.354814814818</v>
      </c>
      <c r="Q2">
        <v>69403029</v>
      </c>
      <c r="S2">
        <v>172602204310</v>
      </c>
      <c r="T2" t="s">
        <v>1402</v>
      </c>
      <c r="U2" t="s">
        <v>1408</v>
      </c>
      <c r="V2" t="s">
        <v>1409</v>
      </c>
      <c r="Z2">
        <v>116.07343735021701</v>
      </c>
      <c r="AA2">
        <v>-8.7254262319400802</v>
      </c>
      <c r="AB2" t="s">
        <v>1405</v>
      </c>
      <c r="AC2" t="s">
        <v>229</v>
      </c>
      <c r="AL2" t="s">
        <v>217</v>
      </c>
      <c r="AM2" t="s">
        <v>1410</v>
      </c>
      <c r="AN2" t="s">
        <v>6</v>
      </c>
      <c r="AO2" s="57">
        <v>46122.642152777778</v>
      </c>
      <c r="AR2" t="s">
        <v>218</v>
      </c>
      <c r="AS2" t="s">
        <v>812</v>
      </c>
      <c r="AT2" t="s">
        <v>230</v>
      </c>
      <c r="AU2">
        <v>20261005</v>
      </c>
      <c r="AV2" t="s">
        <v>221</v>
      </c>
      <c r="AW2" t="s">
        <v>541</v>
      </c>
      <c r="AX2" t="s">
        <v>222</v>
      </c>
      <c r="BA2" s="57">
        <v>46299.291666666664</v>
      </c>
      <c r="BB2" t="s">
        <v>1410</v>
      </c>
      <c r="BC2">
        <v>2026</v>
      </c>
      <c r="BD2">
        <v>10</v>
      </c>
      <c r="BE2">
        <v>5</v>
      </c>
      <c r="BF2" s="6">
        <f t="shared" ref="BF2:BF65" si="0">DATE(BC2,BD2,BE2)</f>
        <v>46300</v>
      </c>
      <c r="BG2">
        <f t="shared" ref="BG2:BG65" si="1">BF2-BA2</f>
        <v>0.70833333333575865</v>
      </c>
      <c r="BH2" t="str">
        <f t="shared" ref="BH2:BH65" si="2">IF(BG2=1,"COMPLY",IF(BG2&lt;1,"COMPLY","NOT COMPLY"))</f>
        <v>COMPLY</v>
      </c>
      <c r="BI2" t="str">
        <f>VLOOKUP(H2,Sheet2!$A$1:$B$270,2,FALSE)</f>
        <v>SELONG</v>
      </c>
    </row>
    <row r="3" spans="1:61">
      <c r="A3">
        <v>2</v>
      </c>
      <c r="B3">
        <v>1002621340</v>
      </c>
      <c r="C3">
        <v>3</v>
      </c>
      <c r="D3" t="s">
        <v>45</v>
      </c>
      <c r="E3">
        <v>5</v>
      </c>
      <c r="F3" t="s">
        <v>210</v>
      </c>
      <c r="G3" t="s">
        <v>115</v>
      </c>
      <c r="H3" t="s">
        <v>393</v>
      </c>
      <c r="I3" t="s">
        <v>212</v>
      </c>
      <c r="J3" t="s">
        <v>213</v>
      </c>
      <c r="K3" t="s">
        <v>149</v>
      </c>
      <c r="M3" t="s">
        <v>76</v>
      </c>
      <c r="N3" t="s">
        <v>215</v>
      </c>
      <c r="O3" s="57">
        <v>46299.493310185186</v>
      </c>
      <c r="P3" s="57">
        <v>46300.350960648146</v>
      </c>
      <c r="Q3">
        <v>69399532</v>
      </c>
      <c r="S3">
        <v>172602204309</v>
      </c>
      <c r="T3" t="s">
        <v>1411</v>
      </c>
      <c r="U3" t="s">
        <v>1412</v>
      </c>
      <c r="V3" t="s">
        <v>1413</v>
      </c>
      <c r="Z3">
        <v>116.013121763043</v>
      </c>
      <c r="AA3">
        <v>-8.7516921329937798</v>
      </c>
      <c r="AB3" t="s">
        <v>1414</v>
      </c>
      <c r="AC3" t="s">
        <v>216</v>
      </c>
      <c r="AL3" t="s">
        <v>217</v>
      </c>
      <c r="AM3" t="s">
        <v>1415</v>
      </c>
      <c r="AN3" t="s">
        <v>6</v>
      </c>
      <c r="AO3" s="57">
        <v>46122.49664351852</v>
      </c>
      <c r="AR3" t="s">
        <v>218</v>
      </c>
      <c r="AS3" t="s">
        <v>812</v>
      </c>
      <c r="AT3" t="s">
        <v>230</v>
      </c>
      <c r="AU3">
        <v>20261005</v>
      </c>
      <c r="AV3" t="s">
        <v>221</v>
      </c>
      <c r="AW3" t="s">
        <v>540</v>
      </c>
      <c r="AX3" t="s">
        <v>222</v>
      </c>
      <c r="BA3" s="57">
        <v>46299.291666666664</v>
      </c>
      <c r="BB3" t="s">
        <v>1415</v>
      </c>
      <c r="BC3">
        <v>2026</v>
      </c>
      <c r="BD3">
        <v>10</v>
      </c>
      <c r="BE3">
        <v>5</v>
      </c>
      <c r="BF3" s="6">
        <f t="shared" si="0"/>
        <v>46300</v>
      </c>
      <c r="BG3">
        <f t="shared" si="1"/>
        <v>0.70833333333575865</v>
      </c>
      <c r="BH3" t="str">
        <f t="shared" si="2"/>
        <v>COMPLY</v>
      </c>
      <c r="BI3" t="str">
        <f>VLOOKUP(H3,Sheet2!$A$1:$B$270,2,FALSE)</f>
        <v>SELONG</v>
      </c>
    </row>
    <row r="4" spans="1:61">
      <c r="A4">
        <v>3</v>
      </c>
      <c r="B4">
        <v>1002625798</v>
      </c>
      <c r="C4">
        <v>3</v>
      </c>
      <c r="D4" t="s">
        <v>45</v>
      </c>
      <c r="E4">
        <v>5</v>
      </c>
      <c r="F4" t="s">
        <v>210</v>
      </c>
      <c r="G4" t="s">
        <v>115</v>
      </c>
      <c r="H4" t="s">
        <v>393</v>
      </c>
      <c r="I4" t="s">
        <v>212</v>
      </c>
      <c r="J4" t="s">
        <v>213</v>
      </c>
      <c r="K4" t="s">
        <v>149</v>
      </c>
      <c r="L4" t="s">
        <v>214</v>
      </c>
      <c r="M4" t="s">
        <v>76</v>
      </c>
      <c r="N4" t="s">
        <v>215</v>
      </c>
      <c r="O4" s="57">
        <v>46302.474004629628</v>
      </c>
      <c r="P4" s="57">
        <v>46304.554537037038</v>
      </c>
      <c r="Q4">
        <v>69405677</v>
      </c>
      <c r="S4">
        <v>172602203039</v>
      </c>
      <c r="T4" t="s">
        <v>3692</v>
      </c>
      <c r="U4" t="s">
        <v>3693</v>
      </c>
      <c r="V4" t="s">
        <v>3694</v>
      </c>
      <c r="Z4">
        <v>116.1660232</v>
      </c>
      <c r="AA4">
        <v>-8.6742326999999992</v>
      </c>
      <c r="AB4" t="s">
        <v>3695</v>
      </c>
      <c r="AC4" t="s">
        <v>235</v>
      </c>
      <c r="AL4" t="s">
        <v>217</v>
      </c>
      <c r="AM4" t="s">
        <v>3696</v>
      </c>
      <c r="AN4" t="s">
        <v>6</v>
      </c>
      <c r="AO4" s="57">
        <v>46213.475960648146</v>
      </c>
      <c r="AP4" s="57">
        <v>46303.458333333336</v>
      </c>
      <c r="AR4" t="s">
        <v>218</v>
      </c>
      <c r="AS4" t="s">
        <v>812</v>
      </c>
      <c r="AT4" t="s">
        <v>230</v>
      </c>
      <c r="AU4">
        <v>20261009</v>
      </c>
      <c r="AV4" t="s">
        <v>221</v>
      </c>
      <c r="AW4" t="s">
        <v>2984</v>
      </c>
      <c r="AX4" t="s">
        <v>222</v>
      </c>
      <c r="BA4" s="57">
        <v>46303.458333333336</v>
      </c>
      <c r="BB4" t="s">
        <v>3696</v>
      </c>
      <c r="BC4">
        <v>2026</v>
      </c>
      <c r="BD4">
        <v>10</v>
      </c>
      <c r="BE4">
        <v>9</v>
      </c>
      <c r="BF4" s="6">
        <f t="shared" si="0"/>
        <v>46304</v>
      </c>
      <c r="BG4">
        <f t="shared" si="1"/>
        <v>0.54166666666424135</v>
      </c>
      <c r="BH4" t="str">
        <f t="shared" si="2"/>
        <v>COMPLY</v>
      </c>
      <c r="BI4" t="str">
        <f>VLOOKUP(H4,Sheet2!$A$1:$B$270,2,FALSE)</f>
        <v>SELONG</v>
      </c>
    </row>
    <row r="5" spans="1:61">
      <c r="A5">
        <v>4</v>
      </c>
      <c r="B5">
        <v>1002627529</v>
      </c>
      <c r="C5">
        <v>3</v>
      </c>
      <c r="D5" t="s">
        <v>45</v>
      </c>
      <c r="E5">
        <v>5</v>
      </c>
      <c r="F5" t="s">
        <v>210</v>
      </c>
      <c r="G5" t="s">
        <v>115</v>
      </c>
      <c r="H5" t="s">
        <v>393</v>
      </c>
      <c r="I5" t="s">
        <v>212</v>
      </c>
      <c r="J5" t="s">
        <v>213</v>
      </c>
      <c r="K5" t="s">
        <v>149</v>
      </c>
      <c r="L5" t="s">
        <v>214</v>
      </c>
      <c r="M5" t="s">
        <v>76</v>
      </c>
      <c r="N5" t="s">
        <v>215</v>
      </c>
      <c r="O5" s="57">
        <v>46303.482928240737</v>
      </c>
      <c r="P5" s="57">
        <v>46304.622719907406</v>
      </c>
      <c r="Q5">
        <v>69406402</v>
      </c>
      <c r="S5">
        <v>172602204492</v>
      </c>
      <c r="T5" t="s">
        <v>4440</v>
      </c>
      <c r="U5" t="s">
        <v>4441</v>
      </c>
      <c r="V5" t="s">
        <v>4442</v>
      </c>
      <c r="Z5">
        <v>116.146891</v>
      </c>
      <c r="AA5">
        <v>-8.6823270000000008</v>
      </c>
      <c r="AB5" t="s">
        <v>4443</v>
      </c>
      <c r="AC5" t="s">
        <v>235</v>
      </c>
      <c r="AL5" t="s">
        <v>217</v>
      </c>
      <c r="AM5" t="s">
        <v>4444</v>
      </c>
      <c r="AN5" t="s">
        <v>6</v>
      </c>
      <c r="AO5" s="57">
        <v>46244.486527777779</v>
      </c>
      <c r="AP5" s="57">
        <v>46304.625</v>
      </c>
      <c r="AR5" t="s">
        <v>218</v>
      </c>
      <c r="AS5" t="s">
        <v>812</v>
      </c>
      <c r="AT5" t="s">
        <v>230</v>
      </c>
      <c r="AU5">
        <v>20261009</v>
      </c>
      <c r="AV5" t="s">
        <v>221</v>
      </c>
      <c r="AW5" t="s">
        <v>923</v>
      </c>
      <c r="AX5" t="s">
        <v>222</v>
      </c>
      <c r="BA5" s="57">
        <v>46304.625</v>
      </c>
      <c r="BB5" t="s">
        <v>4444</v>
      </c>
      <c r="BC5">
        <v>2026</v>
      </c>
      <c r="BD5">
        <v>10</v>
      </c>
      <c r="BE5">
        <v>9</v>
      </c>
      <c r="BF5" s="6">
        <f t="shared" si="0"/>
        <v>46304</v>
      </c>
      <c r="BG5">
        <f t="shared" si="1"/>
        <v>-0.625</v>
      </c>
      <c r="BH5" t="str">
        <f t="shared" si="2"/>
        <v>COMPLY</v>
      </c>
      <c r="BI5" t="str">
        <f>VLOOKUP(H5,Sheet2!$A$1:$B$270,2,FALSE)</f>
        <v>SELONG</v>
      </c>
    </row>
    <row r="6" spans="1:61">
      <c r="A6">
        <v>5</v>
      </c>
      <c r="B6">
        <v>1002634596</v>
      </c>
      <c r="C6">
        <v>3</v>
      </c>
      <c r="D6" t="s">
        <v>45</v>
      </c>
      <c r="E6">
        <v>5</v>
      </c>
      <c r="F6" t="s">
        <v>210</v>
      </c>
      <c r="G6" t="s">
        <v>115</v>
      </c>
      <c r="H6" t="s">
        <v>393</v>
      </c>
      <c r="I6" t="s">
        <v>212</v>
      </c>
      <c r="J6" t="s">
        <v>213</v>
      </c>
      <c r="K6" t="s">
        <v>149</v>
      </c>
      <c r="L6" t="s">
        <v>214</v>
      </c>
      <c r="M6" t="s">
        <v>76</v>
      </c>
      <c r="N6" t="s">
        <v>215</v>
      </c>
      <c r="O6" s="57">
        <v>46308.459432870368</v>
      </c>
      <c r="P6" s="57">
        <v>46310.597858796296</v>
      </c>
      <c r="Q6">
        <v>69409230</v>
      </c>
      <c r="S6">
        <v>172602204672</v>
      </c>
      <c r="T6" t="s">
        <v>5761</v>
      </c>
      <c r="U6" t="s">
        <v>5762</v>
      </c>
      <c r="V6" t="s">
        <v>5763</v>
      </c>
      <c r="Z6">
        <v>116.149556271427</v>
      </c>
      <c r="AA6">
        <v>-8.7107802903596099</v>
      </c>
      <c r="AB6" t="s">
        <v>5764</v>
      </c>
      <c r="AC6" t="s">
        <v>235</v>
      </c>
      <c r="AL6" t="s">
        <v>217</v>
      </c>
      <c r="AM6" t="s">
        <v>5765</v>
      </c>
      <c r="AN6" t="s">
        <v>6</v>
      </c>
      <c r="AO6" t="s">
        <v>5766</v>
      </c>
      <c r="AP6" s="57">
        <v>46309.333333333336</v>
      </c>
      <c r="AR6" t="s">
        <v>218</v>
      </c>
      <c r="AS6" t="s">
        <v>812</v>
      </c>
      <c r="AT6" t="s">
        <v>230</v>
      </c>
      <c r="AU6">
        <v>20261015</v>
      </c>
      <c r="AV6" t="s">
        <v>221</v>
      </c>
      <c r="AW6" t="s">
        <v>878</v>
      </c>
      <c r="AX6" t="s">
        <v>222</v>
      </c>
      <c r="BA6" s="57">
        <v>46309.333333333336</v>
      </c>
      <c r="BB6" t="s">
        <v>5765</v>
      </c>
      <c r="BC6">
        <v>2026</v>
      </c>
      <c r="BD6">
        <v>10</v>
      </c>
      <c r="BE6">
        <v>15</v>
      </c>
      <c r="BF6" s="6">
        <f t="shared" si="0"/>
        <v>46310</v>
      </c>
      <c r="BG6">
        <f t="shared" si="1"/>
        <v>0.66666666666424135</v>
      </c>
      <c r="BH6" t="str">
        <f t="shared" si="2"/>
        <v>COMPLY</v>
      </c>
      <c r="BI6" t="str">
        <f>VLOOKUP(H6,Sheet2!$A$1:$B$270,2,FALSE)</f>
        <v>SELONG</v>
      </c>
    </row>
    <row r="7" spans="1:61">
      <c r="A7">
        <v>6</v>
      </c>
      <c r="B7">
        <v>1002635964</v>
      </c>
      <c r="C7">
        <v>3</v>
      </c>
      <c r="D7" t="s">
        <v>45</v>
      </c>
      <c r="E7">
        <v>5</v>
      </c>
      <c r="F7" t="s">
        <v>210</v>
      </c>
      <c r="G7" t="s">
        <v>115</v>
      </c>
      <c r="H7" t="s">
        <v>393</v>
      </c>
      <c r="I7" t="s">
        <v>212</v>
      </c>
      <c r="J7" t="s">
        <v>213</v>
      </c>
      <c r="K7" t="s">
        <v>149</v>
      </c>
      <c r="L7" t="s">
        <v>214</v>
      </c>
      <c r="M7" t="s">
        <v>76</v>
      </c>
      <c r="N7" t="s">
        <v>215</v>
      </c>
      <c r="O7" s="57">
        <v>46309.33865740741</v>
      </c>
      <c r="P7" s="57">
        <v>46309.652546296296</v>
      </c>
      <c r="Q7">
        <v>69409785</v>
      </c>
      <c r="S7">
        <v>172602204849</v>
      </c>
      <c r="T7" t="s">
        <v>6829</v>
      </c>
      <c r="U7" t="s">
        <v>6830</v>
      </c>
      <c r="V7" t="s">
        <v>6831</v>
      </c>
      <c r="Z7">
        <v>116.123296581208</v>
      </c>
      <c r="AA7">
        <v>-8.6616290791908703</v>
      </c>
      <c r="AB7" t="s">
        <v>6832</v>
      </c>
      <c r="AC7" t="s">
        <v>216</v>
      </c>
      <c r="AL7" t="s">
        <v>217</v>
      </c>
      <c r="AM7" t="s">
        <v>6833</v>
      </c>
      <c r="AN7" t="s">
        <v>6</v>
      </c>
      <c r="AO7" t="s">
        <v>6834</v>
      </c>
      <c r="AP7" s="57">
        <v>46310.333333333336</v>
      </c>
      <c r="AR7" t="s">
        <v>218</v>
      </c>
      <c r="AS7" t="s">
        <v>812</v>
      </c>
      <c r="AT7" t="s">
        <v>342</v>
      </c>
      <c r="AU7">
        <v>20261014</v>
      </c>
      <c r="AV7" t="s">
        <v>221</v>
      </c>
      <c r="AW7" t="s">
        <v>971</v>
      </c>
      <c r="AX7" t="s">
        <v>222</v>
      </c>
      <c r="BA7" s="57">
        <v>46310.333333333336</v>
      </c>
      <c r="BB7" t="s">
        <v>6833</v>
      </c>
      <c r="BC7">
        <v>2026</v>
      </c>
      <c r="BD7">
        <v>10</v>
      </c>
      <c r="BE7">
        <v>14</v>
      </c>
      <c r="BF7" s="6">
        <f t="shared" si="0"/>
        <v>46309</v>
      </c>
      <c r="BG7">
        <f t="shared" si="1"/>
        <v>-1.3333333333357587</v>
      </c>
      <c r="BH7" t="str">
        <f t="shared" si="2"/>
        <v>COMPLY</v>
      </c>
      <c r="BI7" t="str">
        <f>VLOOKUP(H7,Sheet2!$A$1:$B$270,2,FALSE)</f>
        <v>SELONG</v>
      </c>
    </row>
    <row r="8" spans="1:61">
      <c r="A8">
        <v>7</v>
      </c>
      <c r="B8">
        <v>1002619671</v>
      </c>
      <c r="C8">
        <v>3</v>
      </c>
      <c r="D8" t="s">
        <v>45</v>
      </c>
      <c r="E8">
        <v>5</v>
      </c>
      <c r="F8" t="s">
        <v>210</v>
      </c>
      <c r="G8" t="s">
        <v>115</v>
      </c>
      <c r="H8" t="s">
        <v>393</v>
      </c>
      <c r="I8" t="s">
        <v>212</v>
      </c>
      <c r="J8" t="s">
        <v>213</v>
      </c>
      <c r="K8" t="s">
        <v>149</v>
      </c>
      <c r="L8" t="s">
        <v>214</v>
      </c>
      <c r="M8" t="s">
        <v>1401</v>
      </c>
      <c r="N8" t="s">
        <v>215</v>
      </c>
      <c r="O8" s="57">
        <v>46297.526782407411</v>
      </c>
      <c r="P8" s="57">
        <v>46299.631712962961</v>
      </c>
      <c r="Q8">
        <v>69403029</v>
      </c>
      <c r="S8">
        <v>172602204306</v>
      </c>
      <c r="T8" t="s">
        <v>1402</v>
      </c>
      <c r="U8" t="s">
        <v>1403</v>
      </c>
      <c r="V8" t="s">
        <v>1404</v>
      </c>
      <c r="Z8">
        <v>116.07382200000001</v>
      </c>
      <c r="AA8">
        <v>-8.7262160000000009</v>
      </c>
      <c r="AB8" t="s">
        <v>1405</v>
      </c>
      <c r="AC8" t="s">
        <v>235</v>
      </c>
      <c r="AL8" t="s">
        <v>217</v>
      </c>
      <c r="AM8" t="s">
        <v>1406</v>
      </c>
      <c r="AN8" t="s">
        <v>6</v>
      </c>
      <c r="AO8" s="57">
        <v>46063.538553240738</v>
      </c>
      <c r="AP8" s="57">
        <v>46299.333333333336</v>
      </c>
      <c r="AR8" t="s">
        <v>14</v>
      </c>
      <c r="AS8" t="s">
        <v>812</v>
      </c>
      <c r="AT8" t="s">
        <v>230</v>
      </c>
      <c r="AV8" t="s">
        <v>1407</v>
      </c>
      <c r="AW8" t="s">
        <v>875</v>
      </c>
      <c r="AX8" t="s">
        <v>222</v>
      </c>
      <c r="BA8" s="57">
        <v>46299.333333333336</v>
      </c>
      <c r="BB8" t="s">
        <v>1406</v>
      </c>
      <c r="BF8" s="6" t="e">
        <f t="shared" si="0"/>
        <v>#NUM!</v>
      </c>
      <c r="BG8" t="e">
        <f t="shared" si="1"/>
        <v>#NUM!</v>
      </c>
      <c r="BH8" t="e">
        <f t="shared" si="2"/>
        <v>#NUM!</v>
      </c>
      <c r="BI8" t="str">
        <f>VLOOKUP(H8,Sheet2!$A$1:$B$270,2,FALSE)</f>
        <v>SELONG</v>
      </c>
    </row>
    <row r="9" spans="1:61">
      <c r="A9">
        <v>8</v>
      </c>
      <c r="B9">
        <v>1002638915</v>
      </c>
      <c r="C9">
        <v>3</v>
      </c>
      <c r="D9" t="s">
        <v>45</v>
      </c>
      <c r="E9">
        <v>5</v>
      </c>
      <c r="F9" t="s">
        <v>210</v>
      </c>
      <c r="G9" t="s">
        <v>115</v>
      </c>
      <c r="H9" t="s">
        <v>393</v>
      </c>
      <c r="I9" t="s">
        <v>212</v>
      </c>
      <c r="J9" t="s">
        <v>213</v>
      </c>
      <c r="K9" t="s">
        <v>149</v>
      </c>
      <c r="L9" t="s">
        <v>214</v>
      </c>
      <c r="M9" t="s">
        <v>238</v>
      </c>
      <c r="N9" t="s">
        <v>215</v>
      </c>
      <c r="O9" s="57">
        <v>46310.643518518518</v>
      </c>
      <c r="P9" s="57">
        <v>46310.644525462965</v>
      </c>
      <c r="Q9">
        <v>69410982</v>
      </c>
      <c r="S9">
        <v>172602204852</v>
      </c>
      <c r="T9" t="s">
        <v>7406</v>
      </c>
      <c r="U9" t="s">
        <v>7407</v>
      </c>
      <c r="V9" t="s">
        <v>7408</v>
      </c>
      <c r="Z9">
        <v>116.080657839775</v>
      </c>
      <c r="AA9">
        <v>-8.7334909945401193</v>
      </c>
      <c r="AB9" t="s">
        <v>7409</v>
      </c>
      <c r="AC9" t="s">
        <v>216</v>
      </c>
      <c r="AL9" t="s">
        <v>217</v>
      </c>
      <c r="AM9" t="s">
        <v>7410</v>
      </c>
      <c r="AN9" t="s">
        <v>6</v>
      </c>
      <c r="AO9" t="s">
        <v>7411</v>
      </c>
      <c r="AP9" s="57">
        <v>46311.625</v>
      </c>
      <c r="AR9" t="s">
        <v>239</v>
      </c>
      <c r="AS9" t="s">
        <v>812</v>
      </c>
      <c r="AT9" t="s">
        <v>230</v>
      </c>
      <c r="AV9" t="s">
        <v>238</v>
      </c>
      <c r="AW9" t="s">
        <v>875</v>
      </c>
      <c r="AX9" t="s">
        <v>222</v>
      </c>
      <c r="BA9" s="57">
        <v>46311.625</v>
      </c>
      <c r="BB9" t="s">
        <v>7410</v>
      </c>
      <c r="BF9" s="6" t="e">
        <f t="shared" si="0"/>
        <v>#NUM!</v>
      </c>
      <c r="BG9" t="e">
        <f t="shared" si="1"/>
        <v>#NUM!</v>
      </c>
      <c r="BH9" t="e">
        <f t="shared" si="2"/>
        <v>#NUM!</v>
      </c>
      <c r="BI9" t="str">
        <f>VLOOKUP(H9,Sheet2!$A$1:$B$270,2,FALSE)</f>
        <v>SELONG</v>
      </c>
    </row>
    <row r="10" spans="1:61">
      <c r="A10">
        <v>9</v>
      </c>
      <c r="B10">
        <v>1002637270</v>
      </c>
      <c r="C10">
        <v>3</v>
      </c>
      <c r="D10" t="s">
        <v>45</v>
      </c>
      <c r="E10">
        <v>5</v>
      </c>
      <c r="F10" t="s">
        <v>210</v>
      </c>
      <c r="G10" t="s">
        <v>115</v>
      </c>
      <c r="H10" t="s">
        <v>393</v>
      </c>
      <c r="I10" t="s">
        <v>212</v>
      </c>
      <c r="J10" t="s">
        <v>213</v>
      </c>
      <c r="K10" t="s">
        <v>149</v>
      </c>
      <c r="M10" t="s">
        <v>3142</v>
      </c>
      <c r="N10" t="s">
        <v>215</v>
      </c>
      <c r="O10" s="57">
        <v>46309.678923611114</v>
      </c>
      <c r="P10" s="57">
        <v>46309.680694444447</v>
      </c>
      <c r="Q10">
        <v>69410327</v>
      </c>
      <c r="S10">
        <v>172602204850</v>
      </c>
      <c r="T10" t="s">
        <v>6835</v>
      </c>
      <c r="U10" t="s">
        <v>6836</v>
      </c>
      <c r="Z10">
        <v>116.149719</v>
      </c>
      <c r="AA10">
        <v>-8.7097529999999992</v>
      </c>
      <c r="AB10" t="s">
        <v>6837</v>
      </c>
      <c r="AC10" t="s">
        <v>4234</v>
      </c>
      <c r="AO10" t="s">
        <v>6838</v>
      </c>
      <c r="AR10" t="s">
        <v>325</v>
      </c>
      <c r="AS10" t="s">
        <v>812</v>
      </c>
      <c r="AT10" t="s">
        <v>230</v>
      </c>
      <c r="AV10" t="s">
        <v>3143</v>
      </c>
      <c r="AW10" t="s">
        <v>6839</v>
      </c>
      <c r="AX10" t="s">
        <v>222</v>
      </c>
      <c r="BF10" s="6" t="e">
        <f t="shared" si="0"/>
        <v>#NUM!</v>
      </c>
      <c r="BG10" t="e">
        <f t="shared" si="1"/>
        <v>#NUM!</v>
      </c>
      <c r="BH10" t="e">
        <f t="shared" si="2"/>
        <v>#NUM!</v>
      </c>
      <c r="BI10" t="str">
        <f>VLOOKUP(H10,Sheet2!$A$1:$B$270,2,FALSE)</f>
        <v>SELONG</v>
      </c>
    </row>
    <row r="11" spans="1:61">
      <c r="A11">
        <v>10</v>
      </c>
      <c r="B11">
        <v>1002620604</v>
      </c>
      <c r="C11">
        <v>3</v>
      </c>
      <c r="D11" t="s">
        <v>45</v>
      </c>
      <c r="E11">
        <v>5</v>
      </c>
      <c r="F11" t="s">
        <v>210</v>
      </c>
      <c r="G11" t="s">
        <v>112</v>
      </c>
      <c r="H11" t="s">
        <v>242</v>
      </c>
      <c r="I11" t="s">
        <v>212</v>
      </c>
      <c r="J11" t="s">
        <v>213</v>
      </c>
      <c r="K11" t="s">
        <v>149</v>
      </c>
      <c r="L11" t="s">
        <v>214</v>
      </c>
      <c r="M11" t="s">
        <v>76</v>
      </c>
      <c r="N11" t="s">
        <v>215</v>
      </c>
      <c r="O11" s="57">
        <v>46297.744849537034</v>
      </c>
      <c r="P11" s="57">
        <v>46301.689837962964</v>
      </c>
      <c r="Q11">
        <v>69403382</v>
      </c>
      <c r="S11">
        <v>172605804551</v>
      </c>
      <c r="T11" t="s">
        <v>1416</v>
      </c>
      <c r="U11" t="s">
        <v>1417</v>
      </c>
      <c r="V11" t="s">
        <v>1418</v>
      </c>
      <c r="Z11">
        <v>116.17569899999999</v>
      </c>
      <c r="AA11">
        <v>-8.6091850000000001</v>
      </c>
      <c r="AB11" t="s">
        <v>1419</v>
      </c>
      <c r="AC11" t="s">
        <v>235</v>
      </c>
      <c r="AL11" t="s">
        <v>217</v>
      </c>
      <c r="AM11" t="s">
        <v>1420</v>
      </c>
      <c r="AN11" t="s">
        <v>6</v>
      </c>
      <c r="AO11" s="57">
        <v>46063.746817129628</v>
      </c>
      <c r="AP11" s="57">
        <v>46298.625</v>
      </c>
      <c r="AR11" t="s">
        <v>218</v>
      </c>
      <c r="AS11" t="s">
        <v>219</v>
      </c>
      <c r="AT11" t="s">
        <v>230</v>
      </c>
      <c r="AU11">
        <v>20261006</v>
      </c>
      <c r="AV11" t="s">
        <v>221</v>
      </c>
      <c r="AW11" t="s">
        <v>1421</v>
      </c>
      <c r="AX11" t="s">
        <v>222</v>
      </c>
      <c r="BA11" s="57">
        <v>46298.625</v>
      </c>
      <c r="BB11" t="s">
        <v>1420</v>
      </c>
      <c r="BC11">
        <v>2026</v>
      </c>
      <c r="BD11">
        <v>10</v>
      </c>
      <c r="BE11">
        <v>6</v>
      </c>
      <c r="BF11" s="6">
        <f t="shared" si="0"/>
        <v>46301</v>
      </c>
      <c r="BG11">
        <f t="shared" si="1"/>
        <v>2.375</v>
      </c>
      <c r="BH11" t="str">
        <f t="shared" si="2"/>
        <v>NOT COMPLY</v>
      </c>
      <c r="BI11" t="str">
        <f>VLOOKUP(H11,Sheet2!$A$1:$B$270,2,FALSE)</f>
        <v>MATARAM</v>
      </c>
    </row>
    <row r="12" spans="1:61">
      <c r="A12">
        <v>11</v>
      </c>
      <c r="B12">
        <v>1002623076</v>
      </c>
      <c r="C12">
        <v>3</v>
      </c>
      <c r="D12" t="s">
        <v>45</v>
      </c>
      <c r="E12">
        <v>5</v>
      </c>
      <c r="F12" t="s">
        <v>210</v>
      </c>
      <c r="G12" t="s">
        <v>112</v>
      </c>
      <c r="H12" t="s">
        <v>242</v>
      </c>
      <c r="I12" t="s">
        <v>212</v>
      </c>
      <c r="J12" t="s">
        <v>213</v>
      </c>
      <c r="K12" t="s">
        <v>149</v>
      </c>
      <c r="M12" t="s">
        <v>76</v>
      </c>
      <c r="N12" t="s">
        <v>215</v>
      </c>
      <c r="O12" s="57">
        <v>46300.686469907407</v>
      </c>
      <c r="P12" s="57">
        <v>46301.634062500001</v>
      </c>
      <c r="Q12">
        <v>69403754</v>
      </c>
      <c r="S12">
        <v>172605804571</v>
      </c>
      <c r="T12" t="s">
        <v>1422</v>
      </c>
      <c r="U12" t="s">
        <v>2511</v>
      </c>
      <c r="V12" t="s">
        <v>2512</v>
      </c>
      <c r="Z12">
        <v>116.1606266</v>
      </c>
      <c r="AA12">
        <v>-8.6574731000000007</v>
      </c>
      <c r="AB12" t="s">
        <v>1425</v>
      </c>
      <c r="AC12" t="s">
        <v>216</v>
      </c>
      <c r="AL12" t="s">
        <v>217</v>
      </c>
      <c r="AM12" t="s">
        <v>2513</v>
      </c>
      <c r="AN12" t="s">
        <v>6</v>
      </c>
      <c r="AO12" s="57">
        <v>46152.726238425923</v>
      </c>
      <c r="AR12" t="s">
        <v>218</v>
      </c>
      <c r="AS12" t="s">
        <v>219</v>
      </c>
      <c r="AT12" t="s">
        <v>342</v>
      </c>
      <c r="AU12">
        <v>20261006</v>
      </c>
      <c r="AV12" t="s">
        <v>221</v>
      </c>
      <c r="AW12" t="s">
        <v>2514</v>
      </c>
      <c r="AX12" t="s">
        <v>222</v>
      </c>
      <c r="BA12" s="57">
        <v>46300.291666666664</v>
      </c>
      <c r="BB12" t="s">
        <v>2513</v>
      </c>
      <c r="BC12">
        <v>2026</v>
      </c>
      <c r="BD12">
        <v>10</v>
      </c>
      <c r="BE12">
        <v>6</v>
      </c>
      <c r="BF12" s="6">
        <f t="shared" si="0"/>
        <v>46301</v>
      </c>
      <c r="BG12">
        <f t="shared" si="1"/>
        <v>0.70833333333575865</v>
      </c>
      <c r="BH12" t="str">
        <f t="shared" si="2"/>
        <v>COMPLY</v>
      </c>
      <c r="BI12" t="str">
        <f>VLOOKUP(H12,Sheet2!$A$1:$B$270,2,FALSE)</f>
        <v>MATARAM</v>
      </c>
    </row>
    <row r="13" spans="1:61">
      <c r="A13">
        <v>12</v>
      </c>
      <c r="B13">
        <v>1002625744</v>
      </c>
      <c r="C13">
        <v>3</v>
      </c>
      <c r="D13" t="s">
        <v>45</v>
      </c>
      <c r="E13">
        <v>5</v>
      </c>
      <c r="F13" t="s">
        <v>210</v>
      </c>
      <c r="G13" t="s">
        <v>112</v>
      </c>
      <c r="H13" t="s">
        <v>242</v>
      </c>
      <c r="I13" t="s">
        <v>212</v>
      </c>
      <c r="J13" t="s">
        <v>213</v>
      </c>
      <c r="K13" t="s">
        <v>149</v>
      </c>
      <c r="L13" t="s">
        <v>214</v>
      </c>
      <c r="M13" t="s">
        <v>76</v>
      </c>
      <c r="N13" t="s">
        <v>215</v>
      </c>
      <c r="O13" s="57">
        <v>46302.459444444445</v>
      </c>
      <c r="P13" s="57">
        <v>46303.619212962964</v>
      </c>
      <c r="Q13">
        <v>69405653</v>
      </c>
      <c r="S13">
        <v>172605804582</v>
      </c>
      <c r="T13" t="s">
        <v>3697</v>
      </c>
      <c r="U13" t="s">
        <v>3698</v>
      </c>
      <c r="V13" t="s">
        <v>3699</v>
      </c>
      <c r="Z13">
        <v>116.199207</v>
      </c>
      <c r="AA13">
        <v>-8.6240489999999994</v>
      </c>
      <c r="AB13" t="s">
        <v>3700</v>
      </c>
      <c r="AC13" t="s">
        <v>235</v>
      </c>
      <c r="AL13" t="s">
        <v>217</v>
      </c>
      <c r="AM13" t="s">
        <v>3701</v>
      </c>
      <c r="AN13" t="s">
        <v>6</v>
      </c>
      <c r="AO13" s="57">
        <v>46213.475960648146</v>
      </c>
      <c r="AP13" s="57">
        <v>46303.333333333336</v>
      </c>
      <c r="AR13" t="s">
        <v>218</v>
      </c>
      <c r="AS13" t="s">
        <v>219</v>
      </c>
      <c r="AT13" t="s">
        <v>230</v>
      </c>
      <c r="AU13">
        <v>20261008</v>
      </c>
      <c r="AV13" t="s">
        <v>221</v>
      </c>
      <c r="AW13" t="s">
        <v>3702</v>
      </c>
      <c r="AX13" t="s">
        <v>222</v>
      </c>
      <c r="BA13" s="57">
        <v>46303.333333333336</v>
      </c>
      <c r="BB13" t="s">
        <v>3701</v>
      </c>
      <c r="BC13">
        <v>2026</v>
      </c>
      <c r="BD13">
        <v>10</v>
      </c>
      <c r="BE13">
        <v>8</v>
      </c>
      <c r="BF13" s="6">
        <f t="shared" si="0"/>
        <v>46303</v>
      </c>
      <c r="BG13">
        <f t="shared" si="1"/>
        <v>-0.33333333333575865</v>
      </c>
      <c r="BH13" t="str">
        <f t="shared" si="2"/>
        <v>COMPLY</v>
      </c>
      <c r="BI13" t="str">
        <f>VLOOKUP(H13,Sheet2!$A$1:$B$270,2,FALSE)</f>
        <v>MATARAM</v>
      </c>
    </row>
    <row r="14" spans="1:61">
      <c r="A14">
        <v>13</v>
      </c>
      <c r="B14">
        <v>1002627057</v>
      </c>
      <c r="C14">
        <v>3</v>
      </c>
      <c r="D14" t="s">
        <v>45</v>
      </c>
      <c r="E14">
        <v>5</v>
      </c>
      <c r="F14" t="s">
        <v>210</v>
      </c>
      <c r="G14" t="s">
        <v>112</v>
      </c>
      <c r="H14" t="s">
        <v>242</v>
      </c>
      <c r="I14" t="s">
        <v>212</v>
      </c>
      <c r="J14" t="s">
        <v>213</v>
      </c>
      <c r="K14" t="s">
        <v>149</v>
      </c>
      <c r="L14" t="s">
        <v>214</v>
      </c>
      <c r="M14" t="s">
        <v>76</v>
      </c>
      <c r="N14" t="s">
        <v>215</v>
      </c>
      <c r="O14" s="57">
        <v>46303.35597222222</v>
      </c>
      <c r="P14" s="57">
        <v>46305.475949074076</v>
      </c>
      <c r="Q14">
        <v>69406216</v>
      </c>
      <c r="S14">
        <v>172605804586</v>
      </c>
      <c r="T14" t="s">
        <v>3703</v>
      </c>
      <c r="U14" t="s">
        <v>3704</v>
      </c>
      <c r="V14" t="s">
        <v>3705</v>
      </c>
      <c r="Z14">
        <v>116.209152</v>
      </c>
      <c r="AA14">
        <v>-8.6266200000000008</v>
      </c>
      <c r="AB14" t="s">
        <v>3706</v>
      </c>
      <c r="AC14" t="s">
        <v>235</v>
      </c>
      <c r="AL14" t="s">
        <v>217</v>
      </c>
      <c r="AM14" t="s">
        <v>3707</v>
      </c>
      <c r="AN14" t="s">
        <v>6</v>
      </c>
      <c r="AO14" s="57">
        <v>46244.361608796295</v>
      </c>
      <c r="AP14" s="57">
        <v>46304.333333333336</v>
      </c>
      <c r="AR14" t="s">
        <v>218</v>
      </c>
      <c r="AS14" t="s">
        <v>219</v>
      </c>
      <c r="AT14" t="s">
        <v>230</v>
      </c>
      <c r="AU14">
        <v>20261010</v>
      </c>
      <c r="AV14" t="s">
        <v>221</v>
      </c>
      <c r="AW14" t="s">
        <v>3702</v>
      </c>
      <c r="AX14" t="s">
        <v>222</v>
      </c>
      <c r="BA14" s="57">
        <v>46304.333333333336</v>
      </c>
      <c r="BB14" t="s">
        <v>3707</v>
      </c>
      <c r="BC14">
        <v>2026</v>
      </c>
      <c r="BD14">
        <v>10</v>
      </c>
      <c r="BE14">
        <v>10</v>
      </c>
      <c r="BF14" s="6">
        <f t="shared" si="0"/>
        <v>46305</v>
      </c>
      <c r="BG14">
        <f t="shared" si="1"/>
        <v>0.66666666666424135</v>
      </c>
      <c r="BH14" t="str">
        <f t="shared" si="2"/>
        <v>COMPLY</v>
      </c>
      <c r="BI14" t="str">
        <f>VLOOKUP(H14,Sheet2!$A$1:$B$270,2,FALSE)</f>
        <v>MATARAM</v>
      </c>
    </row>
    <row r="15" spans="1:61">
      <c r="A15">
        <v>14</v>
      </c>
      <c r="B15">
        <v>1002635982</v>
      </c>
      <c r="C15">
        <v>3</v>
      </c>
      <c r="D15" t="s">
        <v>45</v>
      </c>
      <c r="E15">
        <v>5</v>
      </c>
      <c r="F15" t="s">
        <v>210</v>
      </c>
      <c r="G15" t="s">
        <v>112</v>
      </c>
      <c r="H15" t="s">
        <v>242</v>
      </c>
      <c r="I15" t="s">
        <v>212</v>
      </c>
      <c r="J15" t="s">
        <v>213</v>
      </c>
      <c r="K15" t="s">
        <v>149</v>
      </c>
      <c r="L15" t="s">
        <v>214</v>
      </c>
      <c r="M15" t="s">
        <v>76</v>
      </c>
      <c r="N15" t="s">
        <v>215</v>
      </c>
      <c r="O15" s="57">
        <v>46309.351145833331</v>
      </c>
      <c r="P15" s="57">
        <v>46309.773634259262</v>
      </c>
      <c r="Q15">
        <v>69409778</v>
      </c>
      <c r="S15">
        <v>172605804611</v>
      </c>
      <c r="T15" t="s">
        <v>6840</v>
      </c>
      <c r="U15" t="s">
        <v>6841</v>
      </c>
      <c r="V15" t="s">
        <v>6842</v>
      </c>
      <c r="Z15">
        <v>116.11851554363901</v>
      </c>
      <c r="AA15">
        <v>-8.6485948235783905</v>
      </c>
      <c r="AB15" t="s">
        <v>6843</v>
      </c>
      <c r="AC15" t="s">
        <v>216</v>
      </c>
      <c r="AL15" t="s">
        <v>217</v>
      </c>
      <c r="AM15" t="s">
        <v>6833</v>
      </c>
      <c r="AN15" t="s">
        <v>6</v>
      </c>
      <c r="AO15" t="s">
        <v>6844</v>
      </c>
      <c r="AP15" s="57">
        <v>46310.333333333336</v>
      </c>
      <c r="AR15" t="s">
        <v>218</v>
      </c>
      <c r="AS15" t="s">
        <v>219</v>
      </c>
      <c r="AT15" t="s">
        <v>342</v>
      </c>
      <c r="AU15">
        <v>20261014</v>
      </c>
      <c r="AV15" t="s">
        <v>221</v>
      </c>
      <c r="AW15" t="s">
        <v>1427</v>
      </c>
      <c r="AX15" t="s">
        <v>222</v>
      </c>
      <c r="BA15" s="57">
        <v>46310.333333333336</v>
      </c>
      <c r="BB15" t="s">
        <v>6833</v>
      </c>
      <c r="BC15">
        <v>2026</v>
      </c>
      <c r="BD15">
        <v>10</v>
      </c>
      <c r="BE15">
        <v>14</v>
      </c>
      <c r="BF15" s="6">
        <f t="shared" si="0"/>
        <v>46309</v>
      </c>
      <c r="BG15">
        <f t="shared" si="1"/>
        <v>-1.3333333333357587</v>
      </c>
      <c r="BH15" t="str">
        <f t="shared" si="2"/>
        <v>COMPLY</v>
      </c>
      <c r="BI15" t="str">
        <f>VLOOKUP(H15,Sheet2!$A$1:$B$270,2,FALSE)</f>
        <v>MATARAM</v>
      </c>
    </row>
    <row r="16" spans="1:61">
      <c r="A16">
        <v>15</v>
      </c>
      <c r="B16">
        <v>1002621187</v>
      </c>
      <c r="C16">
        <v>3</v>
      </c>
      <c r="D16" t="s">
        <v>45</v>
      </c>
      <c r="E16">
        <v>5</v>
      </c>
      <c r="F16" t="s">
        <v>210</v>
      </c>
      <c r="G16" t="s">
        <v>112</v>
      </c>
      <c r="H16" t="s">
        <v>242</v>
      </c>
      <c r="I16" t="s">
        <v>212</v>
      </c>
      <c r="J16" t="s">
        <v>213</v>
      </c>
      <c r="K16" t="s">
        <v>149</v>
      </c>
      <c r="L16" t="s">
        <v>214</v>
      </c>
      <c r="M16" t="s">
        <v>1401</v>
      </c>
      <c r="N16" t="s">
        <v>215</v>
      </c>
      <c r="O16" s="57">
        <v>46298.760254629633</v>
      </c>
      <c r="P16" s="57">
        <v>46300.68645833333</v>
      </c>
      <c r="Q16">
        <v>69403754</v>
      </c>
      <c r="S16">
        <v>172605804558</v>
      </c>
      <c r="T16" t="s">
        <v>1422</v>
      </c>
      <c r="U16" t="s">
        <v>1423</v>
      </c>
      <c r="V16" t="s">
        <v>1424</v>
      </c>
      <c r="Z16">
        <v>116.15934278815899</v>
      </c>
      <c r="AA16">
        <v>-8.6577033377755601</v>
      </c>
      <c r="AB16" t="s">
        <v>1425</v>
      </c>
      <c r="AC16" t="s">
        <v>216</v>
      </c>
      <c r="AL16" t="s">
        <v>217</v>
      </c>
      <c r="AM16" t="s">
        <v>1426</v>
      </c>
      <c r="AN16" t="s">
        <v>6</v>
      </c>
      <c r="AO16" s="57">
        <v>46091.778020833335</v>
      </c>
      <c r="AP16" s="57">
        <v>46299.625</v>
      </c>
      <c r="AR16" t="s">
        <v>14</v>
      </c>
      <c r="AS16" t="s">
        <v>219</v>
      </c>
      <c r="AT16" t="s">
        <v>342</v>
      </c>
      <c r="AV16" t="s">
        <v>2510</v>
      </c>
      <c r="AW16" t="s">
        <v>1427</v>
      </c>
      <c r="AX16" t="s">
        <v>222</v>
      </c>
      <c r="BA16" s="57">
        <v>46299.625</v>
      </c>
      <c r="BB16" t="s">
        <v>1426</v>
      </c>
      <c r="BF16" s="6" t="e">
        <f t="shared" si="0"/>
        <v>#NUM!</v>
      </c>
      <c r="BG16" t="e">
        <f t="shared" si="1"/>
        <v>#NUM!</v>
      </c>
      <c r="BH16" t="e">
        <f t="shared" si="2"/>
        <v>#NUM!</v>
      </c>
      <c r="BI16" t="str">
        <f>VLOOKUP(H16,Sheet2!$A$1:$B$270,2,FALSE)</f>
        <v>MATARAM</v>
      </c>
    </row>
    <row r="17" spans="1:61">
      <c r="A17">
        <v>16</v>
      </c>
      <c r="B17">
        <v>1002625199</v>
      </c>
      <c r="C17">
        <v>3</v>
      </c>
      <c r="D17" t="s">
        <v>45</v>
      </c>
      <c r="E17">
        <v>5</v>
      </c>
      <c r="F17" t="s">
        <v>210</v>
      </c>
      <c r="G17" t="s">
        <v>112</v>
      </c>
      <c r="H17" t="s">
        <v>242</v>
      </c>
      <c r="I17" t="s">
        <v>212</v>
      </c>
      <c r="J17" t="s">
        <v>213</v>
      </c>
      <c r="K17" t="s">
        <v>149</v>
      </c>
      <c r="L17" t="s">
        <v>214</v>
      </c>
      <c r="M17" t="s">
        <v>224</v>
      </c>
      <c r="N17" t="s">
        <v>215</v>
      </c>
      <c r="O17" s="57">
        <v>46301.805266203701</v>
      </c>
      <c r="P17" s="57">
        <v>46303.337511574071</v>
      </c>
      <c r="Q17">
        <v>69405399</v>
      </c>
      <c r="S17">
        <v>172605804578</v>
      </c>
      <c r="T17" t="s">
        <v>3114</v>
      </c>
      <c r="U17" t="s">
        <v>3115</v>
      </c>
      <c r="V17" t="s">
        <v>3116</v>
      </c>
      <c r="Z17">
        <v>116.20994634926301</v>
      </c>
      <c r="AA17">
        <v>-8.5912044709838895</v>
      </c>
      <c r="AB17" t="s">
        <v>3117</v>
      </c>
      <c r="AC17" t="s">
        <v>216</v>
      </c>
      <c r="AL17" t="s">
        <v>217</v>
      </c>
      <c r="AM17" t="s">
        <v>3118</v>
      </c>
      <c r="AN17" t="s">
        <v>6</v>
      </c>
      <c r="AO17" s="57">
        <v>46183.809340277781</v>
      </c>
      <c r="AP17" s="57">
        <v>46303.333333333336</v>
      </c>
      <c r="AR17" t="s">
        <v>18</v>
      </c>
      <c r="AS17" t="s">
        <v>219</v>
      </c>
      <c r="AT17" t="s">
        <v>230</v>
      </c>
      <c r="AV17" t="s">
        <v>226</v>
      </c>
      <c r="AW17" t="s">
        <v>878</v>
      </c>
      <c r="AX17" t="s">
        <v>222</v>
      </c>
      <c r="BA17" s="57">
        <v>46303.333333333336</v>
      </c>
      <c r="BB17" t="s">
        <v>3118</v>
      </c>
      <c r="BF17" s="6" t="e">
        <f t="shared" si="0"/>
        <v>#NUM!</v>
      </c>
      <c r="BG17" t="e">
        <f t="shared" si="1"/>
        <v>#NUM!</v>
      </c>
      <c r="BH17" t="e">
        <f t="shared" si="2"/>
        <v>#NUM!</v>
      </c>
      <c r="BI17" t="str">
        <f>VLOOKUP(H17,Sheet2!$A$1:$B$270,2,FALSE)</f>
        <v>MATARAM</v>
      </c>
    </row>
    <row r="18" spans="1:61">
      <c r="A18">
        <v>17</v>
      </c>
      <c r="B18">
        <v>1002637406</v>
      </c>
      <c r="C18">
        <v>3</v>
      </c>
      <c r="D18" t="s">
        <v>45</v>
      </c>
      <c r="E18">
        <v>5</v>
      </c>
      <c r="F18" t="s">
        <v>210</v>
      </c>
      <c r="G18" t="s">
        <v>112</v>
      </c>
      <c r="H18" t="s">
        <v>242</v>
      </c>
      <c r="I18" t="s">
        <v>212</v>
      </c>
      <c r="J18" t="s">
        <v>213</v>
      </c>
      <c r="K18" t="s">
        <v>149</v>
      </c>
      <c r="L18" t="s">
        <v>214</v>
      </c>
      <c r="M18" t="s">
        <v>224</v>
      </c>
      <c r="N18" t="s">
        <v>215</v>
      </c>
      <c r="O18" s="57">
        <v>46309.718518518515</v>
      </c>
      <c r="P18" s="57">
        <v>46310.641168981485</v>
      </c>
      <c r="Q18">
        <v>69410387</v>
      </c>
      <c r="S18">
        <v>172605804617</v>
      </c>
      <c r="T18" t="s">
        <v>6845</v>
      </c>
      <c r="U18" t="s">
        <v>6846</v>
      </c>
      <c r="V18" t="s">
        <v>6847</v>
      </c>
      <c r="Z18">
        <v>116.163714118301</v>
      </c>
      <c r="AA18">
        <v>-8.6209447596474593</v>
      </c>
      <c r="AB18" t="s">
        <v>6848</v>
      </c>
      <c r="AC18" t="s">
        <v>216</v>
      </c>
      <c r="AL18" t="s">
        <v>217</v>
      </c>
      <c r="AM18" t="s">
        <v>6849</v>
      </c>
      <c r="AN18" t="s">
        <v>6</v>
      </c>
      <c r="AO18" t="s">
        <v>6850</v>
      </c>
      <c r="AP18" s="57">
        <v>46310.625</v>
      </c>
      <c r="AR18" t="s">
        <v>18</v>
      </c>
      <c r="AS18" t="s">
        <v>219</v>
      </c>
      <c r="AT18" t="s">
        <v>230</v>
      </c>
      <c r="AV18" t="s">
        <v>226</v>
      </c>
      <c r="AW18" t="s">
        <v>883</v>
      </c>
      <c r="AX18" t="s">
        <v>222</v>
      </c>
      <c r="BA18" s="57">
        <v>46310.625</v>
      </c>
      <c r="BB18" t="s">
        <v>6849</v>
      </c>
      <c r="BF18" s="6" t="e">
        <f t="shared" si="0"/>
        <v>#NUM!</v>
      </c>
      <c r="BG18" t="e">
        <f t="shared" si="1"/>
        <v>#NUM!</v>
      </c>
      <c r="BH18" t="e">
        <f t="shared" si="2"/>
        <v>#NUM!</v>
      </c>
      <c r="BI18" t="str">
        <f>VLOOKUP(H18,Sheet2!$A$1:$B$270,2,FALSE)</f>
        <v>MATARAM</v>
      </c>
    </row>
    <row r="19" spans="1:61">
      <c r="A19">
        <v>18</v>
      </c>
      <c r="B19">
        <v>1002638343</v>
      </c>
      <c r="C19">
        <v>3</v>
      </c>
      <c r="D19" t="s">
        <v>45</v>
      </c>
      <c r="E19">
        <v>5</v>
      </c>
      <c r="F19" t="s">
        <v>210</v>
      </c>
      <c r="G19" t="s">
        <v>112</v>
      </c>
      <c r="H19" t="s">
        <v>242</v>
      </c>
      <c r="I19" t="s">
        <v>212</v>
      </c>
      <c r="J19" t="s">
        <v>213</v>
      </c>
      <c r="K19" t="s">
        <v>149</v>
      </c>
      <c r="L19" t="s">
        <v>214</v>
      </c>
      <c r="M19" t="s">
        <v>224</v>
      </c>
      <c r="N19" t="s">
        <v>215</v>
      </c>
      <c r="O19" s="57">
        <v>46310.520601851851</v>
      </c>
      <c r="P19" s="57">
        <v>46310.526782407411</v>
      </c>
      <c r="Q19">
        <v>69410743</v>
      </c>
      <c r="S19">
        <v>172605804621</v>
      </c>
      <c r="T19" t="s">
        <v>7412</v>
      </c>
      <c r="U19" t="s">
        <v>7413</v>
      </c>
      <c r="V19" t="s">
        <v>7414</v>
      </c>
      <c r="Z19">
        <v>116.22542034834601</v>
      </c>
      <c r="AA19">
        <v>-8.60915288248402</v>
      </c>
      <c r="AB19" t="s">
        <v>7415</v>
      </c>
      <c r="AC19" t="s">
        <v>216</v>
      </c>
      <c r="AL19" t="s">
        <v>217</v>
      </c>
      <c r="AM19" t="s">
        <v>7416</v>
      </c>
      <c r="AN19" t="s">
        <v>6</v>
      </c>
      <c r="AO19" t="s">
        <v>7417</v>
      </c>
      <c r="AP19" s="57">
        <v>46310.46875</v>
      </c>
      <c r="AR19" t="s">
        <v>18</v>
      </c>
      <c r="AS19" t="s">
        <v>219</v>
      </c>
      <c r="AT19" t="s">
        <v>230</v>
      </c>
      <c r="AV19" t="s">
        <v>226</v>
      </c>
      <c r="AW19" t="s">
        <v>878</v>
      </c>
      <c r="AX19" t="s">
        <v>222</v>
      </c>
      <c r="BA19" s="57">
        <v>46310.46875</v>
      </c>
      <c r="BB19" t="s">
        <v>7416</v>
      </c>
      <c r="BF19" s="6" t="e">
        <f t="shared" si="0"/>
        <v>#NUM!</v>
      </c>
      <c r="BG19" t="e">
        <f t="shared" si="1"/>
        <v>#NUM!</v>
      </c>
      <c r="BH19" t="e">
        <f t="shared" si="2"/>
        <v>#NUM!</v>
      </c>
      <c r="BI19" t="str">
        <f>VLOOKUP(H19,Sheet2!$A$1:$B$270,2,FALSE)</f>
        <v>MATARAM</v>
      </c>
    </row>
    <row r="20" spans="1:61">
      <c r="A20">
        <v>19</v>
      </c>
      <c r="B20">
        <v>1002618762</v>
      </c>
      <c r="C20">
        <v>3</v>
      </c>
      <c r="D20" t="s">
        <v>45</v>
      </c>
      <c r="E20">
        <v>5</v>
      </c>
      <c r="F20" t="s">
        <v>210</v>
      </c>
      <c r="G20" t="s">
        <v>115</v>
      </c>
      <c r="H20" t="s">
        <v>272</v>
      </c>
      <c r="I20" t="s">
        <v>212</v>
      </c>
      <c r="J20" t="s">
        <v>213</v>
      </c>
      <c r="K20" t="s">
        <v>149</v>
      </c>
      <c r="L20" t="s">
        <v>214</v>
      </c>
      <c r="M20" t="s">
        <v>76</v>
      </c>
      <c r="N20" t="s">
        <v>215</v>
      </c>
      <c r="O20" s="57">
        <v>46296.742812500001</v>
      </c>
      <c r="P20" s="57">
        <v>46298.844375000001</v>
      </c>
      <c r="Q20">
        <v>69402658</v>
      </c>
      <c r="S20">
        <v>172603792347</v>
      </c>
      <c r="T20" t="s">
        <v>943</v>
      </c>
      <c r="U20" t="s">
        <v>944</v>
      </c>
      <c r="V20" t="s">
        <v>945</v>
      </c>
      <c r="Z20">
        <v>116.32773052901</v>
      </c>
      <c r="AA20">
        <v>-8.7849984904067604</v>
      </c>
      <c r="AB20" t="s">
        <v>946</v>
      </c>
      <c r="AC20" t="s">
        <v>216</v>
      </c>
      <c r="AL20" t="s">
        <v>217</v>
      </c>
      <c r="AM20" t="s">
        <v>947</v>
      </c>
      <c r="AN20" t="s">
        <v>6</v>
      </c>
      <c r="AO20" s="57">
        <v>46032.746898148151</v>
      </c>
      <c r="AP20" s="57">
        <v>46298.458333333336</v>
      </c>
      <c r="AR20" t="s">
        <v>218</v>
      </c>
      <c r="AS20" t="s">
        <v>812</v>
      </c>
      <c r="AT20" t="s">
        <v>230</v>
      </c>
      <c r="AU20">
        <v>20261003</v>
      </c>
      <c r="AV20" t="s">
        <v>221</v>
      </c>
      <c r="AW20" t="s">
        <v>802</v>
      </c>
      <c r="AX20" t="s">
        <v>222</v>
      </c>
      <c r="BA20" s="57">
        <v>46298.458333333336</v>
      </c>
      <c r="BB20" t="s">
        <v>947</v>
      </c>
      <c r="BC20">
        <v>2026</v>
      </c>
      <c r="BD20">
        <v>10</v>
      </c>
      <c r="BE20">
        <v>3</v>
      </c>
      <c r="BF20" s="6">
        <f t="shared" si="0"/>
        <v>46298</v>
      </c>
      <c r="BG20">
        <f t="shared" si="1"/>
        <v>-0.45833333333575865</v>
      </c>
      <c r="BH20" t="str">
        <f t="shared" si="2"/>
        <v>COMPLY</v>
      </c>
      <c r="BI20" t="str">
        <f>VLOOKUP(H20,Sheet2!$A$1:$B$270,2,FALSE)</f>
        <v>SELONG</v>
      </c>
    </row>
    <row r="21" spans="1:61">
      <c r="A21">
        <v>20</v>
      </c>
      <c r="B21">
        <v>1002621183</v>
      </c>
      <c r="C21">
        <v>3</v>
      </c>
      <c r="D21" t="s">
        <v>45</v>
      </c>
      <c r="E21">
        <v>5</v>
      </c>
      <c r="F21" t="s">
        <v>210</v>
      </c>
      <c r="G21" t="s">
        <v>115</v>
      </c>
      <c r="H21" t="s">
        <v>272</v>
      </c>
      <c r="I21" t="s">
        <v>212</v>
      </c>
      <c r="J21" t="s">
        <v>213</v>
      </c>
      <c r="K21" t="s">
        <v>149</v>
      </c>
      <c r="L21" t="s">
        <v>214</v>
      </c>
      <c r="M21" t="s">
        <v>76</v>
      </c>
      <c r="N21" t="s">
        <v>215</v>
      </c>
      <c r="O21" s="57">
        <v>46298.755578703705</v>
      </c>
      <c r="P21" s="57">
        <v>46299.590682870374</v>
      </c>
      <c r="Q21">
        <v>69403751</v>
      </c>
      <c r="S21">
        <v>172603792377</v>
      </c>
      <c r="T21" t="s">
        <v>1434</v>
      </c>
      <c r="U21" t="s">
        <v>1435</v>
      </c>
      <c r="V21" t="s">
        <v>1436</v>
      </c>
      <c r="Z21">
        <v>116.22030700000001</v>
      </c>
      <c r="AA21">
        <v>-8.7608580000000007</v>
      </c>
      <c r="AB21" t="s">
        <v>1437</v>
      </c>
      <c r="AC21" t="s">
        <v>235</v>
      </c>
      <c r="AL21" t="s">
        <v>217</v>
      </c>
      <c r="AM21" t="s">
        <v>1438</v>
      </c>
      <c r="AN21" t="s">
        <v>6</v>
      </c>
      <c r="AO21" s="57">
        <v>46091.757280092592</v>
      </c>
      <c r="AP21" s="57">
        <v>46300.458333333336</v>
      </c>
      <c r="AR21" t="s">
        <v>218</v>
      </c>
      <c r="AS21" t="s">
        <v>812</v>
      </c>
      <c r="AT21" t="s">
        <v>230</v>
      </c>
      <c r="AU21">
        <v>20261004</v>
      </c>
      <c r="AV21" t="s">
        <v>221</v>
      </c>
      <c r="AW21" t="s">
        <v>876</v>
      </c>
      <c r="AX21" t="s">
        <v>222</v>
      </c>
      <c r="BA21" s="57">
        <v>46300.458333333336</v>
      </c>
      <c r="BB21" t="s">
        <v>1438</v>
      </c>
      <c r="BC21">
        <v>2026</v>
      </c>
      <c r="BD21">
        <v>10</v>
      </c>
      <c r="BE21">
        <v>4</v>
      </c>
      <c r="BF21" s="6">
        <f t="shared" si="0"/>
        <v>46299</v>
      </c>
      <c r="BG21">
        <f t="shared" si="1"/>
        <v>-1.4583333333357587</v>
      </c>
      <c r="BH21" t="str">
        <f t="shared" si="2"/>
        <v>COMPLY</v>
      </c>
      <c r="BI21" t="str">
        <f>VLOOKUP(H21,Sheet2!$A$1:$B$270,2,FALSE)</f>
        <v>SELONG</v>
      </c>
    </row>
    <row r="22" spans="1:61">
      <c r="A22">
        <v>21</v>
      </c>
      <c r="B22">
        <v>1002621235</v>
      </c>
      <c r="C22">
        <v>3</v>
      </c>
      <c r="D22" t="s">
        <v>45</v>
      </c>
      <c r="E22">
        <v>5</v>
      </c>
      <c r="F22" t="s">
        <v>210</v>
      </c>
      <c r="G22" t="s">
        <v>115</v>
      </c>
      <c r="H22" t="s">
        <v>272</v>
      </c>
      <c r="I22" t="s">
        <v>212</v>
      </c>
      <c r="J22" t="s">
        <v>213</v>
      </c>
      <c r="K22" t="s">
        <v>149</v>
      </c>
      <c r="L22" t="s">
        <v>214</v>
      </c>
      <c r="M22" t="s">
        <v>76</v>
      </c>
      <c r="N22" t="s">
        <v>215</v>
      </c>
      <c r="O22" s="57">
        <v>46299.314293981479</v>
      </c>
      <c r="P22" s="57">
        <v>46299.691840277781</v>
      </c>
      <c r="Q22">
        <v>69403783</v>
      </c>
      <c r="S22">
        <v>172603792378</v>
      </c>
      <c r="T22" t="s">
        <v>1439</v>
      </c>
      <c r="U22" t="s">
        <v>1440</v>
      </c>
      <c r="V22" t="s">
        <v>1441</v>
      </c>
      <c r="Z22">
        <v>116.276986822485</v>
      </c>
      <c r="AA22">
        <v>-8.8713724455214198</v>
      </c>
      <c r="AB22" t="s">
        <v>1442</v>
      </c>
      <c r="AC22" t="s">
        <v>216</v>
      </c>
      <c r="AL22" t="s">
        <v>217</v>
      </c>
      <c r="AM22" t="s">
        <v>1443</v>
      </c>
      <c r="AN22" t="s">
        <v>6</v>
      </c>
      <c r="AO22" s="57">
        <v>46122.319525462961</v>
      </c>
      <c r="AP22" s="57">
        <v>46300.458333333336</v>
      </c>
      <c r="AR22" t="s">
        <v>218</v>
      </c>
      <c r="AS22" t="s">
        <v>812</v>
      </c>
      <c r="AT22" t="s">
        <v>230</v>
      </c>
      <c r="AU22">
        <v>20261004</v>
      </c>
      <c r="AV22" t="s">
        <v>221</v>
      </c>
      <c r="AW22" t="s">
        <v>876</v>
      </c>
      <c r="AX22" t="s">
        <v>222</v>
      </c>
      <c r="BA22" s="57">
        <v>46300.458333333336</v>
      </c>
      <c r="BB22" t="s">
        <v>1443</v>
      </c>
      <c r="BC22">
        <v>2026</v>
      </c>
      <c r="BD22">
        <v>10</v>
      </c>
      <c r="BE22">
        <v>4</v>
      </c>
      <c r="BF22" s="6">
        <f t="shared" si="0"/>
        <v>46299</v>
      </c>
      <c r="BG22">
        <f t="shared" si="1"/>
        <v>-1.4583333333357587</v>
      </c>
      <c r="BH22" t="str">
        <f t="shared" si="2"/>
        <v>COMPLY</v>
      </c>
      <c r="BI22" t="str">
        <f>VLOOKUP(H22,Sheet2!$A$1:$B$270,2,FALSE)</f>
        <v>SELONG</v>
      </c>
    </row>
    <row r="23" spans="1:61">
      <c r="A23">
        <v>22</v>
      </c>
      <c r="B23">
        <v>1002621358</v>
      </c>
      <c r="C23">
        <v>3</v>
      </c>
      <c r="D23" t="s">
        <v>45</v>
      </c>
      <c r="E23">
        <v>5</v>
      </c>
      <c r="F23" t="s">
        <v>210</v>
      </c>
      <c r="G23" t="s">
        <v>115</v>
      </c>
      <c r="H23" t="s">
        <v>272</v>
      </c>
      <c r="I23" t="s">
        <v>212</v>
      </c>
      <c r="J23" t="s">
        <v>213</v>
      </c>
      <c r="K23" t="s">
        <v>149</v>
      </c>
      <c r="L23" t="s">
        <v>214</v>
      </c>
      <c r="M23" t="s">
        <v>76</v>
      </c>
      <c r="N23" t="s">
        <v>215</v>
      </c>
      <c r="O23" s="57">
        <v>46299.520543981482</v>
      </c>
      <c r="P23" s="57">
        <v>46300.688194444447</v>
      </c>
      <c r="Q23">
        <v>69403876</v>
      </c>
      <c r="S23">
        <v>172603792382</v>
      </c>
      <c r="T23" t="s">
        <v>1454</v>
      </c>
      <c r="U23" t="s">
        <v>1455</v>
      </c>
      <c r="V23" t="s">
        <v>1456</v>
      </c>
      <c r="Z23">
        <v>116.27727299999999</v>
      </c>
      <c r="AA23">
        <v>-8.7051820000000006</v>
      </c>
      <c r="AB23" t="s">
        <v>1457</v>
      </c>
      <c r="AC23" t="s">
        <v>235</v>
      </c>
      <c r="AL23" t="s">
        <v>217</v>
      </c>
      <c r="AM23" t="s">
        <v>1458</v>
      </c>
      <c r="AN23" t="s">
        <v>6</v>
      </c>
      <c r="AO23" s="57">
        <v>46122.528171296297</v>
      </c>
      <c r="AP23" s="57">
        <v>46300.458333333336</v>
      </c>
      <c r="AR23" t="s">
        <v>218</v>
      </c>
      <c r="AS23" t="s">
        <v>812</v>
      </c>
      <c r="AT23" t="s">
        <v>230</v>
      </c>
      <c r="AU23">
        <v>20261005</v>
      </c>
      <c r="AV23" t="s">
        <v>221</v>
      </c>
      <c r="AW23" t="s">
        <v>883</v>
      </c>
      <c r="AX23" t="s">
        <v>222</v>
      </c>
      <c r="BA23" s="57">
        <v>46300.458333333336</v>
      </c>
      <c r="BB23" t="s">
        <v>1458</v>
      </c>
      <c r="BC23">
        <v>2026</v>
      </c>
      <c r="BD23">
        <v>10</v>
      </c>
      <c r="BE23">
        <v>5</v>
      </c>
      <c r="BF23" s="6">
        <f t="shared" si="0"/>
        <v>46300</v>
      </c>
      <c r="BG23">
        <f t="shared" si="1"/>
        <v>-0.45833333333575865</v>
      </c>
      <c r="BH23" t="str">
        <f t="shared" si="2"/>
        <v>COMPLY</v>
      </c>
      <c r="BI23" t="str">
        <f>VLOOKUP(H23,Sheet2!$A$1:$B$270,2,FALSE)</f>
        <v>SELONG</v>
      </c>
    </row>
    <row r="24" spans="1:61">
      <c r="A24">
        <v>23</v>
      </c>
      <c r="B24">
        <v>1002624413</v>
      </c>
      <c r="C24">
        <v>3</v>
      </c>
      <c r="D24" t="s">
        <v>45</v>
      </c>
      <c r="E24">
        <v>5</v>
      </c>
      <c r="F24" t="s">
        <v>210</v>
      </c>
      <c r="G24" t="s">
        <v>115</v>
      </c>
      <c r="H24" t="s">
        <v>272</v>
      </c>
      <c r="I24" t="s">
        <v>212</v>
      </c>
      <c r="J24" t="s">
        <v>213</v>
      </c>
      <c r="K24" t="s">
        <v>149</v>
      </c>
      <c r="M24" t="s">
        <v>76</v>
      </c>
      <c r="N24" t="s">
        <v>215</v>
      </c>
      <c r="O24" s="57">
        <v>46301.577199074076</v>
      </c>
      <c r="P24" s="57">
        <v>46301.62127314815</v>
      </c>
      <c r="Q24">
        <v>69396080</v>
      </c>
      <c r="S24">
        <v>172603792448</v>
      </c>
      <c r="T24" t="s">
        <v>3119</v>
      </c>
      <c r="U24" t="s">
        <v>3120</v>
      </c>
      <c r="V24" t="s">
        <v>3121</v>
      </c>
      <c r="Z24">
        <v>116.283749334478</v>
      </c>
      <c r="AA24">
        <v>-8.8907426862706593</v>
      </c>
      <c r="AB24" t="s">
        <v>3122</v>
      </c>
      <c r="AC24" t="s">
        <v>216</v>
      </c>
      <c r="AL24" t="s">
        <v>217</v>
      </c>
      <c r="AM24" t="s">
        <v>3123</v>
      </c>
      <c r="AN24" t="s">
        <v>6</v>
      </c>
      <c r="AO24" s="57">
        <v>46183.601145833331</v>
      </c>
      <c r="AR24" t="s">
        <v>218</v>
      </c>
      <c r="AS24" t="s">
        <v>812</v>
      </c>
      <c r="AT24" t="s">
        <v>230</v>
      </c>
      <c r="AU24">
        <v>20261006</v>
      </c>
      <c r="AV24" t="s">
        <v>221</v>
      </c>
      <c r="AW24" t="s">
        <v>1985</v>
      </c>
      <c r="AX24" t="s">
        <v>222</v>
      </c>
      <c r="BA24" s="57">
        <v>46301.291666666664</v>
      </c>
      <c r="BB24" t="s">
        <v>3123</v>
      </c>
      <c r="BC24">
        <v>2026</v>
      </c>
      <c r="BD24">
        <v>10</v>
      </c>
      <c r="BE24">
        <v>6</v>
      </c>
      <c r="BF24" s="6">
        <f t="shared" si="0"/>
        <v>46301</v>
      </c>
      <c r="BG24">
        <f t="shared" si="1"/>
        <v>-0.29166666666424135</v>
      </c>
      <c r="BH24" t="str">
        <f t="shared" si="2"/>
        <v>COMPLY</v>
      </c>
      <c r="BI24" t="str">
        <f>VLOOKUP(H24,Sheet2!$A$1:$B$270,2,FALSE)</f>
        <v>SELONG</v>
      </c>
    </row>
    <row r="25" spans="1:61">
      <c r="A25">
        <v>24</v>
      </c>
      <c r="B25">
        <v>1002623366</v>
      </c>
      <c r="C25">
        <v>3</v>
      </c>
      <c r="D25" t="s">
        <v>45</v>
      </c>
      <c r="E25">
        <v>5</v>
      </c>
      <c r="F25" t="s">
        <v>210</v>
      </c>
      <c r="G25" t="s">
        <v>115</v>
      </c>
      <c r="H25" t="s">
        <v>272</v>
      </c>
      <c r="I25" t="s">
        <v>212</v>
      </c>
      <c r="J25" t="s">
        <v>213</v>
      </c>
      <c r="K25" t="s">
        <v>149</v>
      </c>
      <c r="L25" t="s">
        <v>214</v>
      </c>
      <c r="M25" t="s">
        <v>76</v>
      </c>
      <c r="N25" t="s">
        <v>215</v>
      </c>
      <c r="O25" s="57">
        <v>46301.316435185188</v>
      </c>
      <c r="P25" s="57">
        <v>46301.773449074077</v>
      </c>
      <c r="Q25">
        <v>69404660</v>
      </c>
      <c r="S25">
        <v>172603792395</v>
      </c>
      <c r="T25" t="s">
        <v>3124</v>
      </c>
      <c r="U25" t="s">
        <v>3125</v>
      </c>
      <c r="V25" t="s">
        <v>3126</v>
      </c>
      <c r="Z25">
        <v>116.275495849549</v>
      </c>
      <c r="AA25">
        <v>-8.7135408615783199</v>
      </c>
      <c r="AB25" t="s">
        <v>3127</v>
      </c>
      <c r="AC25" t="s">
        <v>216</v>
      </c>
      <c r="AL25" t="s">
        <v>217</v>
      </c>
      <c r="AM25" t="s">
        <v>3128</v>
      </c>
      <c r="AN25" t="s">
        <v>6</v>
      </c>
      <c r="AO25" s="57">
        <v>46183.340474537035</v>
      </c>
      <c r="AP25" s="57">
        <v>46302.333333333336</v>
      </c>
      <c r="AR25" t="s">
        <v>218</v>
      </c>
      <c r="AS25" t="s">
        <v>812</v>
      </c>
      <c r="AT25" t="s">
        <v>230</v>
      </c>
      <c r="AU25">
        <v>20261006</v>
      </c>
      <c r="AV25" t="s">
        <v>221</v>
      </c>
      <c r="AW25" t="s">
        <v>878</v>
      </c>
      <c r="AX25" t="s">
        <v>222</v>
      </c>
      <c r="BA25" s="57">
        <v>46302.333333333336</v>
      </c>
      <c r="BB25" t="s">
        <v>3128</v>
      </c>
      <c r="BC25">
        <v>2026</v>
      </c>
      <c r="BD25">
        <v>10</v>
      </c>
      <c r="BE25">
        <v>6</v>
      </c>
      <c r="BF25" s="6">
        <f t="shared" si="0"/>
        <v>46301</v>
      </c>
      <c r="BG25">
        <f t="shared" si="1"/>
        <v>-1.3333333333357587</v>
      </c>
      <c r="BH25" t="str">
        <f t="shared" si="2"/>
        <v>COMPLY</v>
      </c>
      <c r="BI25" t="str">
        <f>VLOOKUP(H25,Sheet2!$A$1:$B$270,2,FALSE)</f>
        <v>SELONG</v>
      </c>
    </row>
    <row r="26" spans="1:61">
      <c r="A26">
        <v>25</v>
      </c>
      <c r="B26">
        <v>1002623606</v>
      </c>
      <c r="C26">
        <v>3</v>
      </c>
      <c r="D26" t="s">
        <v>45</v>
      </c>
      <c r="E26">
        <v>5</v>
      </c>
      <c r="F26" t="s">
        <v>210</v>
      </c>
      <c r="G26" t="s">
        <v>115</v>
      </c>
      <c r="H26" t="s">
        <v>272</v>
      </c>
      <c r="I26" t="s">
        <v>212</v>
      </c>
      <c r="J26" t="s">
        <v>213</v>
      </c>
      <c r="K26" t="s">
        <v>149</v>
      </c>
      <c r="M26" t="s">
        <v>76</v>
      </c>
      <c r="N26" t="s">
        <v>215</v>
      </c>
      <c r="O26" s="57">
        <v>46301.396006944444</v>
      </c>
      <c r="P26" s="57">
        <v>46301.484293981484</v>
      </c>
      <c r="Q26">
        <v>69403835</v>
      </c>
      <c r="S26">
        <v>172603792401</v>
      </c>
      <c r="T26" t="s">
        <v>1449</v>
      </c>
      <c r="U26" t="s">
        <v>3129</v>
      </c>
      <c r="V26" t="s">
        <v>3130</v>
      </c>
      <c r="Z26">
        <v>116.3134694</v>
      </c>
      <c r="AA26">
        <v>-8.8035212999999999</v>
      </c>
      <c r="AB26" t="s">
        <v>1452</v>
      </c>
      <c r="AC26" t="s">
        <v>216</v>
      </c>
      <c r="AL26" t="s">
        <v>217</v>
      </c>
      <c r="AM26" t="s">
        <v>3131</v>
      </c>
      <c r="AN26" t="s">
        <v>6</v>
      </c>
      <c r="AO26" s="57">
        <v>46183.402939814812</v>
      </c>
      <c r="AR26" t="s">
        <v>218</v>
      </c>
      <c r="AS26" t="s">
        <v>812</v>
      </c>
      <c r="AT26" t="s">
        <v>230</v>
      </c>
      <c r="AU26">
        <v>20261006</v>
      </c>
      <c r="AV26" t="s">
        <v>221</v>
      </c>
      <c r="AW26" t="s">
        <v>540</v>
      </c>
      <c r="AX26" t="s">
        <v>222</v>
      </c>
      <c r="BA26" s="57">
        <v>46301.291666666664</v>
      </c>
      <c r="BB26" t="s">
        <v>3131</v>
      </c>
      <c r="BC26">
        <v>2026</v>
      </c>
      <c r="BD26">
        <v>10</v>
      </c>
      <c r="BE26">
        <v>6</v>
      </c>
      <c r="BF26" s="6">
        <f t="shared" si="0"/>
        <v>46301</v>
      </c>
      <c r="BG26">
        <f t="shared" si="1"/>
        <v>-0.29166666666424135</v>
      </c>
      <c r="BH26" t="str">
        <f t="shared" si="2"/>
        <v>COMPLY</v>
      </c>
      <c r="BI26" t="str">
        <f>VLOOKUP(H26,Sheet2!$A$1:$B$270,2,FALSE)</f>
        <v>SELONG</v>
      </c>
    </row>
    <row r="27" spans="1:61">
      <c r="A27">
        <v>26</v>
      </c>
      <c r="B27">
        <v>1002625164</v>
      </c>
      <c r="C27">
        <v>3</v>
      </c>
      <c r="D27" t="s">
        <v>45</v>
      </c>
      <c r="E27">
        <v>5</v>
      </c>
      <c r="F27" t="s">
        <v>210</v>
      </c>
      <c r="G27" t="s">
        <v>115</v>
      </c>
      <c r="H27" t="s">
        <v>272</v>
      </c>
      <c r="I27" t="s">
        <v>212</v>
      </c>
      <c r="J27" t="s">
        <v>213</v>
      </c>
      <c r="K27" t="s">
        <v>149</v>
      </c>
      <c r="L27" t="s">
        <v>214</v>
      </c>
      <c r="M27" t="s">
        <v>76</v>
      </c>
      <c r="N27" t="s">
        <v>215</v>
      </c>
      <c r="O27" s="57">
        <v>46301.763657407406</v>
      </c>
      <c r="P27" s="57">
        <v>46302.704814814817</v>
      </c>
      <c r="Q27">
        <v>69405379</v>
      </c>
      <c r="S27">
        <v>172603792515</v>
      </c>
      <c r="T27" t="s">
        <v>3136</v>
      </c>
      <c r="U27" t="s">
        <v>3137</v>
      </c>
      <c r="V27" t="s">
        <v>3138</v>
      </c>
      <c r="Z27">
        <v>116.2634755</v>
      </c>
      <c r="AA27">
        <v>-8.7084796000000004</v>
      </c>
      <c r="AB27" t="s">
        <v>3139</v>
      </c>
      <c r="AC27" t="s">
        <v>235</v>
      </c>
      <c r="AL27" t="s">
        <v>217</v>
      </c>
      <c r="AM27" t="s">
        <v>3140</v>
      </c>
      <c r="AN27" t="s">
        <v>6</v>
      </c>
      <c r="AO27" s="57">
        <v>46183.767627314817</v>
      </c>
      <c r="AP27" s="57">
        <v>46302.625</v>
      </c>
      <c r="AR27" t="s">
        <v>218</v>
      </c>
      <c r="AS27" t="s">
        <v>812</v>
      </c>
      <c r="AT27" t="s">
        <v>230</v>
      </c>
      <c r="AU27">
        <v>20261007</v>
      </c>
      <c r="AV27" t="s">
        <v>221</v>
      </c>
      <c r="AW27" t="s">
        <v>3141</v>
      </c>
      <c r="AX27" t="s">
        <v>222</v>
      </c>
      <c r="BA27" s="57">
        <v>46302.625</v>
      </c>
      <c r="BB27" t="s">
        <v>3140</v>
      </c>
      <c r="BC27">
        <v>2026</v>
      </c>
      <c r="BD27">
        <v>10</v>
      </c>
      <c r="BE27">
        <v>7</v>
      </c>
      <c r="BF27" s="6">
        <f t="shared" si="0"/>
        <v>46302</v>
      </c>
      <c r="BG27">
        <f t="shared" si="1"/>
        <v>-0.625</v>
      </c>
      <c r="BH27" t="str">
        <f t="shared" si="2"/>
        <v>COMPLY</v>
      </c>
      <c r="BI27" t="str">
        <f>VLOOKUP(H27,Sheet2!$A$1:$B$270,2,FALSE)</f>
        <v>SELONG</v>
      </c>
    </row>
    <row r="28" spans="1:61">
      <c r="A28">
        <v>27</v>
      </c>
      <c r="B28">
        <v>1002626043</v>
      </c>
      <c r="C28">
        <v>3</v>
      </c>
      <c r="D28" t="s">
        <v>45</v>
      </c>
      <c r="E28">
        <v>5</v>
      </c>
      <c r="F28" t="s">
        <v>210</v>
      </c>
      <c r="G28" t="s">
        <v>115</v>
      </c>
      <c r="H28" t="s">
        <v>272</v>
      </c>
      <c r="I28" t="s">
        <v>212</v>
      </c>
      <c r="J28" t="s">
        <v>213</v>
      </c>
      <c r="K28" t="s">
        <v>149</v>
      </c>
      <c r="L28" t="s">
        <v>214</v>
      </c>
      <c r="M28" t="s">
        <v>76</v>
      </c>
      <c r="N28" t="s">
        <v>215</v>
      </c>
      <c r="O28" s="57">
        <v>46302.542754629627</v>
      </c>
      <c r="P28" s="57">
        <v>46303.659814814811</v>
      </c>
      <c r="Q28">
        <v>69405827</v>
      </c>
      <c r="S28">
        <v>172603791856</v>
      </c>
      <c r="T28" t="s">
        <v>3714</v>
      </c>
      <c r="U28" t="s">
        <v>3715</v>
      </c>
      <c r="V28" t="s">
        <v>3716</v>
      </c>
      <c r="Z28">
        <v>116.32275369018301</v>
      </c>
      <c r="AA28">
        <v>-8.8940451935785596</v>
      </c>
      <c r="AB28" t="s">
        <v>3717</v>
      </c>
      <c r="AC28" t="s">
        <v>216</v>
      </c>
      <c r="AL28" t="s">
        <v>217</v>
      </c>
      <c r="AM28" t="s">
        <v>3718</v>
      </c>
      <c r="AN28" t="s">
        <v>6</v>
      </c>
      <c r="AO28" s="57">
        <v>46213.549027777779</v>
      </c>
      <c r="AP28" s="57">
        <v>46303.458333333336</v>
      </c>
      <c r="AR28" t="s">
        <v>218</v>
      </c>
      <c r="AS28" t="s">
        <v>812</v>
      </c>
      <c r="AT28" t="s">
        <v>230</v>
      </c>
      <c r="AU28">
        <v>20261008</v>
      </c>
      <c r="AV28" t="s">
        <v>221</v>
      </c>
      <c r="AW28" t="s">
        <v>802</v>
      </c>
      <c r="AX28" t="s">
        <v>222</v>
      </c>
      <c r="BA28" s="57">
        <v>46303.458333333336</v>
      </c>
      <c r="BB28" t="s">
        <v>3718</v>
      </c>
      <c r="BC28">
        <v>2026</v>
      </c>
      <c r="BD28">
        <v>10</v>
      </c>
      <c r="BE28">
        <v>8</v>
      </c>
      <c r="BF28" s="6">
        <f t="shared" si="0"/>
        <v>46303</v>
      </c>
      <c r="BG28">
        <f t="shared" si="1"/>
        <v>-0.45833333333575865</v>
      </c>
      <c r="BH28" t="str">
        <f t="shared" si="2"/>
        <v>COMPLY</v>
      </c>
      <c r="BI28" t="str">
        <f>VLOOKUP(H28,Sheet2!$A$1:$B$270,2,FALSE)</f>
        <v>SELONG</v>
      </c>
    </row>
    <row r="29" spans="1:61">
      <c r="A29">
        <v>28</v>
      </c>
      <c r="B29">
        <v>1002628404</v>
      </c>
      <c r="C29">
        <v>3</v>
      </c>
      <c r="D29" t="s">
        <v>45</v>
      </c>
      <c r="E29">
        <v>5</v>
      </c>
      <c r="F29" t="s">
        <v>210</v>
      </c>
      <c r="G29" t="s">
        <v>115</v>
      </c>
      <c r="H29" t="s">
        <v>272</v>
      </c>
      <c r="I29" t="s">
        <v>212</v>
      </c>
      <c r="J29" t="s">
        <v>213</v>
      </c>
      <c r="K29" t="s">
        <v>149</v>
      </c>
      <c r="M29" t="s">
        <v>76</v>
      </c>
      <c r="N29" t="s">
        <v>215</v>
      </c>
      <c r="O29" s="57">
        <v>46303.701504629629</v>
      </c>
      <c r="P29" s="57">
        <v>46303.725474537037</v>
      </c>
      <c r="Q29">
        <v>69402728</v>
      </c>
      <c r="S29">
        <v>172603791872</v>
      </c>
      <c r="T29" t="s">
        <v>1428</v>
      </c>
      <c r="U29" t="s">
        <v>4446</v>
      </c>
      <c r="V29" t="s">
        <v>4447</v>
      </c>
      <c r="Z29">
        <v>116.31345901541199</v>
      </c>
      <c r="AA29">
        <v>-8.8022397953860807</v>
      </c>
      <c r="AB29" t="s">
        <v>1431</v>
      </c>
      <c r="AC29" t="s">
        <v>216</v>
      </c>
      <c r="AL29" t="s">
        <v>217</v>
      </c>
      <c r="AM29" t="s">
        <v>4448</v>
      </c>
      <c r="AN29" t="s">
        <v>6</v>
      </c>
      <c r="AO29" s="57">
        <v>46244.72587962963</v>
      </c>
      <c r="AR29" t="s">
        <v>218</v>
      </c>
      <c r="AS29" t="s">
        <v>812</v>
      </c>
      <c r="AT29" t="s">
        <v>230</v>
      </c>
      <c r="AU29">
        <v>20261008</v>
      </c>
      <c r="AV29" t="s">
        <v>221</v>
      </c>
      <c r="AW29" t="s">
        <v>4449</v>
      </c>
      <c r="AX29" t="s">
        <v>222</v>
      </c>
      <c r="BA29" s="57">
        <v>46303.291666666664</v>
      </c>
      <c r="BB29" t="s">
        <v>4448</v>
      </c>
      <c r="BC29">
        <v>2026</v>
      </c>
      <c r="BD29">
        <v>10</v>
      </c>
      <c r="BE29">
        <v>8</v>
      </c>
      <c r="BF29" s="6">
        <f t="shared" si="0"/>
        <v>46303</v>
      </c>
      <c r="BG29">
        <f t="shared" si="1"/>
        <v>-0.29166666666424135</v>
      </c>
      <c r="BH29" t="str">
        <f t="shared" si="2"/>
        <v>COMPLY</v>
      </c>
      <c r="BI29" t="str">
        <f>VLOOKUP(H29,Sheet2!$A$1:$B$270,2,FALSE)</f>
        <v>SELONG</v>
      </c>
    </row>
    <row r="30" spans="1:61">
      <c r="A30">
        <v>29</v>
      </c>
      <c r="B30">
        <v>1002628759</v>
      </c>
      <c r="C30">
        <v>3</v>
      </c>
      <c r="D30" t="s">
        <v>45</v>
      </c>
      <c r="E30">
        <v>5</v>
      </c>
      <c r="F30" t="s">
        <v>210</v>
      </c>
      <c r="G30" t="s">
        <v>115</v>
      </c>
      <c r="H30" t="s">
        <v>272</v>
      </c>
      <c r="I30" t="s">
        <v>212</v>
      </c>
      <c r="J30" t="s">
        <v>213</v>
      </c>
      <c r="K30" t="s">
        <v>149</v>
      </c>
      <c r="L30" t="s">
        <v>214</v>
      </c>
      <c r="M30" t="s">
        <v>76</v>
      </c>
      <c r="N30" t="s">
        <v>215</v>
      </c>
      <c r="O30" s="57">
        <v>46304.345532407409</v>
      </c>
      <c r="P30" s="57">
        <v>46304.771527777775</v>
      </c>
      <c r="Q30">
        <v>69406986</v>
      </c>
      <c r="S30">
        <v>172603792531</v>
      </c>
      <c r="T30" t="s">
        <v>4835</v>
      </c>
      <c r="U30" t="s">
        <v>4836</v>
      </c>
      <c r="V30" t="s">
        <v>4837</v>
      </c>
      <c r="Z30">
        <v>116.221763813672</v>
      </c>
      <c r="AA30">
        <v>-8.8131381843449006</v>
      </c>
      <c r="AB30" t="s">
        <v>4838</v>
      </c>
      <c r="AC30" t="s">
        <v>216</v>
      </c>
      <c r="AL30" t="s">
        <v>217</v>
      </c>
      <c r="AM30" t="s">
        <v>4839</v>
      </c>
      <c r="AN30" t="s">
        <v>6</v>
      </c>
      <c r="AO30" s="57">
        <v>46275.361435185187</v>
      </c>
      <c r="AP30" s="57">
        <v>46305.333333333336</v>
      </c>
      <c r="AR30" t="s">
        <v>218</v>
      </c>
      <c r="AS30" t="s">
        <v>812</v>
      </c>
      <c r="AT30" t="s">
        <v>230</v>
      </c>
      <c r="AU30">
        <v>20261009</v>
      </c>
      <c r="AV30" t="s">
        <v>221</v>
      </c>
      <c r="AW30" t="s">
        <v>802</v>
      </c>
      <c r="AX30" t="s">
        <v>222</v>
      </c>
      <c r="BA30" s="57">
        <v>46305.333333333336</v>
      </c>
      <c r="BB30" t="s">
        <v>4839</v>
      </c>
      <c r="BC30">
        <v>2026</v>
      </c>
      <c r="BD30">
        <v>10</v>
      </c>
      <c r="BE30">
        <v>9</v>
      </c>
      <c r="BF30" s="6">
        <f t="shared" si="0"/>
        <v>46304</v>
      </c>
      <c r="BG30">
        <f t="shared" si="1"/>
        <v>-1.3333333333357587</v>
      </c>
      <c r="BH30" t="str">
        <f t="shared" si="2"/>
        <v>COMPLY</v>
      </c>
      <c r="BI30" t="str">
        <f>VLOOKUP(H30,Sheet2!$A$1:$B$270,2,FALSE)</f>
        <v>SELONG</v>
      </c>
    </row>
    <row r="31" spans="1:61">
      <c r="A31">
        <v>30</v>
      </c>
      <c r="B31">
        <v>1002631887</v>
      </c>
      <c r="C31">
        <v>3</v>
      </c>
      <c r="D31" t="s">
        <v>45</v>
      </c>
      <c r="E31">
        <v>5</v>
      </c>
      <c r="F31" t="s">
        <v>210</v>
      </c>
      <c r="G31" t="s">
        <v>115</v>
      </c>
      <c r="H31" t="s">
        <v>272</v>
      </c>
      <c r="I31" t="s">
        <v>212</v>
      </c>
      <c r="J31" t="s">
        <v>213</v>
      </c>
      <c r="K31" t="s">
        <v>149</v>
      </c>
      <c r="L31" t="s">
        <v>214</v>
      </c>
      <c r="M31" t="s">
        <v>76</v>
      </c>
      <c r="N31" t="s">
        <v>215</v>
      </c>
      <c r="O31" s="57">
        <v>46307.334421296298</v>
      </c>
      <c r="P31" s="57">
        <v>46309.766562500001</v>
      </c>
      <c r="Q31">
        <v>69408284</v>
      </c>
      <c r="S31">
        <v>172603791908</v>
      </c>
      <c r="T31" t="s">
        <v>5767</v>
      </c>
      <c r="U31" t="s">
        <v>5768</v>
      </c>
      <c r="V31" t="s">
        <v>5769</v>
      </c>
      <c r="Z31">
        <v>116.2470284</v>
      </c>
      <c r="AA31">
        <v>-8.6464666999999995</v>
      </c>
      <c r="AB31" t="s">
        <v>5770</v>
      </c>
      <c r="AC31" t="s">
        <v>235</v>
      </c>
      <c r="AL31" t="s">
        <v>217</v>
      </c>
      <c r="AM31" t="s">
        <v>5477</v>
      </c>
      <c r="AN31" t="s">
        <v>6</v>
      </c>
      <c r="AO31" s="57">
        <v>46366.350844907407</v>
      </c>
      <c r="AP31" s="57">
        <v>46308.333333333336</v>
      </c>
      <c r="AR31" t="s">
        <v>218</v>
      </c>
      <c r="AS31" t="s">
        <v>812</v>
      </c>
      <c r="AT31" t="s">
        <v>230</v>
      </c>
      <c r="AU31">
        <v>20261014</v>
      </c>
      <c r="AV31" t="s">
        <v>221</v>
      </c>
      <c r="AW31" t="s">
        <v>1421</v>
      </c>
      <c r="AX31" t="s">
        <v>222</v>
      </c>
      <c r="BA31" s="57">
        <v>46308.333333333336</v>
      </c>
      <c r="BB31" t="s">
        <v>5477</v>
      </c>
      <c r="BC31">
        <v>2026</v>
      </c>
      <c r="BD31">
        <v>10</v>
      </c>
      <c r="BE31">
        <v>14</v>
      </c>
      <c r="BF31" s="6">
        <f t="shared" si="0"/>
        <v>46309</v>
      </c>
      <c r="BG31">
        <f t="shared" si="1"/>
        <v>0.66666666666424135</v>
      </c>
      <c r="BH31" t="str">
        <f t="shared" si="2"/>
        <v>COMPLY</v>
      </c>
      <c r="BI31" t="str">
        <f>VLOOKUP(H31,Sheet2!$A$1:$B$270,2,FALSE)</f>
        <v>SELONG</v>
      </c>
    </row>
    <row r="32" spans="1:61">
      <c r="A32">
        <v>31</v>
      </c>
      <c r="B32">
        <v>1002637298</v>
      </c>
      <c r="C32">
        <v>3</v>
      </c>
      <c r="D32" t="s">
        <v>45</v>
      </c>
      <c r="E32">
        <v>5</v>
      </c>
      <c r="F32" t="s">
        <v>210</v>
      </c>
      <c r="G32" t="s">
        <v>115</v>
      </c>
      <c r="H32" t="s">
        <v>272</v>
      </c>
      <c r="I32" t="s">
        <v>212</v>
      </c>
      <c r="J32" t="s">
        <v>213</v>
      </c>
      <c r="K32" t="s">
        <v>149</v>
      </c>
      <c r="M32" t="s">
        <v>76</v>
      </c>
      <c r="N32" t="s">
        <v>215</v>
      </c>
      <c r="O32" s="57">
        <v>46309.68408564815</v>
      </c>
      <c r="P32" s="57">
        <v>46309.765104166669</v>
      </c>
      <c r="Q32">
        <v>69397078</v>
      </c>
      <c r="S32">
        <v>172603791931</v>
      </c>
      <c r="T32" t="s">
        <v>6851</v>
      </c>
      <c r="U32" t="s">
        <v>6852</v>
      </c>
      <c r="V32" t="s">
        <v>6853</v>
      </c>
      <c r="Z32">
        <v>116.27456545913699</v>
      </c>
      <c r="AA32">
        <v>-8.8847377604282496</v>
      </c>
      <c r="AB32" t="s">
        <v>6854</v>
      </c>
      <c r="AC32" t="s">
        <v>283</v>
      </c>
      <c r="AL32" t="s">
        <v>217</v>
      </c>
      <c r="AM32" t="s">
        <v>6855</v>
      </c>
      <c r="AN32" t="s">
        <v>6</v>
      </c>
      <c r="AO32" t="s">
        <v>6856</v>
      </c>
      <c r="AR32" t="s">
        <v>218</v>
      </c>
      <c r="AS32" t="s">
        <v>812</v>
      </c>
      <c r="AT32" t="s">
        <v>230</v>
      </c>
      <c r="AU32">
        <v>20261014</v>
      </c>
      <c r="AV32" t="s">
        <v>221</v>
      </c>
      <c r="AW32" t="s">
        <v>1749</v>
      </c>
      <c r="AX32" t="s">
        <v>222</v>
      </c>
      <c r="BA32" s="57">
        <v>46309.291666666664</v>
      </c>
      <c r="BB32" t="s">
        <v>6855</v>
      </c>
      <c r="BC32">
        <v>2026</v>
      </c>
      <c r="BD32">
        <v>10</v>
      </c>
      <c r="BE32">
        <v>14</v>
      </c>
      <c r="BF32" s="6">
        <f t="shared" si="0"/>
        <v>46309</v>
      </c>
      <c r="BG32">
        <f t="shared" si="1"/>
        <v>-0.29166666666424135</v>
      </c>
      <c r="BH32" t="str">
        <f t="shared" si="2"/>
        <v>COMPLY</v>
      </c>
      <c r="BI32" t="str">
        <f>VLOOKUP(H32,Sheet2!$A$1:$B$270,2,FALSE)</f>
        <v>SELONG</v>
      </c>
    </row>
    <row r="33" spans="1:61">
      <c r="A33">
        <v>32</v>
      </c>
      <c r="B33">
        <v>1002618978</v>
      </c>
      <c r="C33">
        <v>3</v>
      </c>
      <c r="D33" t="s">
        <v>45</v>
      </c>
      <c r="E33">
        <v>5</v>
      </c>
      <c r="F33" t="s">
        <v>210</v>
      </c>
      <c r="G33" t="s">
        <v>115</v>
      </c>
      <c r="H33" t="s">
        <v>272</v>
      </c>
      <c r="I33" t="s">
        <v>212</v>
      </c>
      <c r="J33" t="s">
        <v>213</v>
      </c>
      <c r="K33" t="s">
        <v>149</v>
      </c>
      <c r="L33" t="s">
        <v>214</v>
      </c>
      <c r="M33" t="s">
        <v>1401</v>
      </c>
      <c r="N33" t="s">
        <v>215</v>
      </c>
      <c r="O33" s="57">
        <v>46297.363657407404</v>
      </c>
      <c r="P33" s="57">
        <v>46303.701493055552</v>
      </c>
      <c r="Q33">
        <v>69402728</v>
      </c>
      <c r="S33">
        <v>172603791819</v>
      </c>
      <c r="T33" t="s">
        <v>1428</v>
      </c>
      <c r="U33" t="s">
        <v>1429</v>
      </c>
      <c r="V33" t="s">
        <v>1430</v>
      </c>
      <c r="Z33">
        <v>116.313012912869</v>
      </c>
      <c r="AA33">
        <v>-8.8024899953972096</v>
      </c>
      <c r="AB33" t="s">
        <v>1431</v>
      </c>
      <c r="AC33" t="s">
        <v>216</v>
      </c>
      <c r="AL33" t="s">
        <v>217</v>
      </c>
      <c r="AM33" t="s">
        <v>1432</v>
      </c>
      <c r="AN33" t="s">
        <v>6</v>
      </c>
      <c r="AO33" s="57">
        <v>46063.39334490741</v>
      </c>
      <c r="AP33" s="57">
        <v>46298.333333333336</v>
      </c>
      <c r="AR33" t="s">
        <v>14</v>
      </c>
      <c r="AS33" t="s">
        <v>812</v>
      </c>
      <c r="AT33" t="s">
        <v>230</v>
      </c>
      <c r="AV33" t="s">
        <v>4445</v>
      </c>
      <c r="AW33" t="s">
        <v>802</v>
      </c>
      <c r="AX33" t="s">
        <v>222</v>
      </c>
      <c r="BA33" s="57">
        <v>46298.333333333336</v>
      </c>
      <c r="BB33" t="s">
        <v>1432</v>
      </c>
      <c r="BF33" s="6" t="e">
        <f t="shared" si="0"/>
        <v>#NUM!</v>
      </c>
      <c r="BG33" t="e">
        <f t="shared" si="1"/>
        <v>#NUM!</v>
      </c>
      <c r="BH33" t="e">
        <f t="shared" si="2"/>
        <v>#NUM!</v>
      </c>
      <c r="BI33" t="str">
        <f>VLOOKUP(H33,Sheet2!$A$1:$B$270,2,FALSE)</f>
        <v>SELONG</v>
      </c>
    </row>
    <row r="34" spans="1:61">
      <c r="A34">
        <v>33</v>
      </c>
      <c r="B34">
        <v>1002620766</v>
      </c>
      <c r="C34">
        <v>3</v>
      </c>
      <c r="D34" t="s">
        <v>45</v>
      </c>
      <c r="E34">
        <v>5</v>
      </c>
      <c r="F34" t="s">
        <v>210</v>
      </c>
      <c r="G34" t="s">
        <v>115</v>
      </c>
      <c r="H34" t="s">
        <v>272</v>
      </c>
      <c r="I34" t="s">
        <v>212</v>
      </c>
      <c r="J34" t="s">
        <v>213</v>
      </c>
      <c r="K34" t="s">
        <v>149</v>
      </c>
      <c r="L34" t="s">
        <v>214</v>
      </c>
      <c r="M34" t="s">
        <v>1401</v>
      </c>
      <c r="N34" t="s">
        <v>215</v>
      </c>
      <c r="O34" s="57">
        <v>46298.390740740739</v>
      </c>
      <c r="P34" s="57">
        <v>46310.503379629627</v>
      </c>
      <c r="Q34">
        <v>69403468</v>
      </c>
      <c r="S34">
        <v>172603792364</v>
      </c>
      <c r="T34" t="s">
        <v>1444</v>
      </c>
      <c r="U34" t="s">
        <v>1445</v>
      </c>
      <c r="V34" t="s">
        <v>1446</v>
      </c>
      <c r="Z34">
        <v>116.352053</v>
      </c>
      <c r="AA34">
        <v>-8.7611553999999998</v>
      </c>
      <c r="AB34" t="s">
        <v>1447</v>
      </c>
      <c r="AC34" t="s">
        <v>235</v>
      </c>
      <c r="AL34" t="s">
        <v>217</v>
      </c>
      <c r="AM34" t="s">
        <v>1448</v>
      </c>
      <c r="AN34" t="s">
        <v>6</v>
      </c>
      <c r="AO34" s="57">
        <v>46091.392974537041</v>
      </c>
      <c r="AP34" s="57">
        <v>46305.333333333336</v>
      </c>
      <c r="AQ34" t="s">
        <v>1496</v>
      </c>
      <c r="AR34" t="s">
        <v>14</v>
      </c>
      <c r="AS34" t="s">
        <v>812</v>
      </c>
      <c r="AT34" t="s">
        <v>230</v>
      </c>
      <c r="AV34" t="s">
        <v>7418</v>
      </c>
      <c r="AW34" t="s">
        <v>876</v>
      </c>
      <c r="AX34" t="s">
        <v>222</v>
      </c>
      <c r="BA34" s="57">
        <v>46305.333333333336</v>
      </c>
      <c r="BB34" t="s">
        <v>1448</v>
      </c>
      <c r="BF34" s="6" t="e">
        <f t="shared" si="0"/>
        <v>#NUM!</v>
      </c>
      <c r="BG34" t="e">
        <f t="shared" si="1"/>
        <v>#NUM!</v>
      </c>
      <c r="BH34" t="e">
        <f t="shared" si="2"/>
        <v>#NUM!</v>
      </c>
      <c r="BI34" t="str">
        <f>VLOOKUP(H34,Sheet2!$A$1:$B$270,2,FALSE)</f>
        <v>SELONG</v>
      </c>
    </row>
    <row r="35" spans="1:61">
      <c r="A35">
        <v>34</v>
      </c>
      <c r="B35">
        <v>1002621319</v>
      </c>
      <c r="C35">
        <v>3</v>
      </c>
      <c r="D35" t="s">
        <v>45</v>
      </c>
      <c r="E35">
        <v>5</v>
      </c>
      <c r="F35" t="s">
        <v>210</v>
      </c>
      <c r="G35" t="s">
        <v>115</v>
      </c>
      <c r="H35" t="s">
        <v>272</v>
      </c>
      <c r="I35" t="s">
        <v>212</v>
      </c>
      <c r="J35" t="s">
        <v>213</v>
      </c>
      <c r="K35" t="s">
        <v>149</v>
      </c>
      <c r="L35" t="s">
        <v>214</v>
      </c>
      <c r="M35" t="s">
        <v>1401</v>
      </c>
      <c r="N35" t="s">
        <v>215</v>
      </c>
      <c r="O35" s="57">
        <v>46299.457418981481</v>
      </c>
      <c r="P35" s="57">
        <v>46301.395995370367</v>
      </c>
      <c r="Q35">
        <v>69403835</v>
      </c>
      <c r="S35">
        <v>172603792380</v>
      </c>
      <c r="T35" t="s">
        <v>1449</v>
      </c>
      <c r="U35" t="s">
        <v>1450</v>
      </c>
      <c r="V35" t="s">
        <v>1451</v>
      </c>
      <c r="Z35">
        <v>116.31309304386301</v>
      </c>
      <c r="AA35">
        <v>-8.8024313504861595</v>
      </c>
      <c r="AB35" t="s">
        <v>1452</v>
      </c>
      <c r="AC35" t="s">
        <v>216</v>
      </c>
      <c r="AL35" t="s">
        <v>217</v>
      </c>
      <c r="AM35" t="s">
        <v>1453</v>
      </c>
      <c r="AN35" t="s">
        <v>6</v>
      </c>
      <c r="AO35" s="57">
        <v>46122.475601851853</v>
      </c>
      <c r="AP35" s="57">
        <v>46300.458333333336</v>
      </c>
      <c r="AR35" t="s">
        <v>14</v>
      </c>
      <c r="AS35" t="s">
        <v>812</v>
      </c>
      <c r="AT35" t="s">
        <v>230</v>
      </c>
      <c r="AV35" t="s">
        <v>2515</v>
      </c>
      <c r="AW35" t="s">
        <v>802</v>
      </c>
      <c r="AX35" t="s">
        <v>222</v>
      </c>
      <c r="BA35" s="57">
        <v>46300.458333333336</v>
      </c>
      <c r="BB35" t="s">
        <v>1453</v>
      </c>
      <c r="BF35" s="6" t="e">
        <f t="shared" si="0"/>
        <v>#NUM!</v>
      </c>
      <c r="BG35" t="e">
        <f t="shared" si="1"/>
        <v>#NUM!</v>
      </c>
      <c r="BH35" t="e">
        <f t="shared" si="2"/>
        <v>#NUM!</v>
      </c>
      <c r="BI35" t="str">
        <f>VLOOKUP(H35,Sheet2!$A$1:$B$270,2,FALSE)</f>
        <v>SELONG</v>
      </c>
    </row>
    <row r="36" spans="1:61">
      <c r="A36">
        <v>35</v>
      </c>
      <c r="B36">
        <v>1002624744</v>
      </c>
      <c r="C36">
        <v>3</v>
      </c>
      <c r="D36" t="s">
        <v>45</v>
      </c>
      <c r="E36">
        <v>5</v>
      </c>
      <c r="F36" t="s">
        <v>210</v>
      </c>
      <c r="G36" t="s">
        <v>115</v>
      </c>
      <c r="H36" t="s">
        <v>272</v>
      </c>
      <c r="I36" t="s">
        <v>212</v>
      </c>
      <c r="J36" t="s">
        <v>213</v>
      </c>
      <c r="K36" t="s">
        <v>149</v>
      </c>
      <c r="M36" t="s">
        <v>224</v>
      </c>
      <c r="N36" t="s">
        <v>215</v>
      </c>
      <c r="O36" s="57">
        <v>46301.642870370371</v>
      </c>
      <c r="P36" s="57">
        <v>46303.337638888886</v>
      </c>
      <c r="Q36">
        <v>69405218</v>
      </c>
      <c r="S36">
        <v>172603792512</v>
      </c>
      <c r="T36" t="s">
        <v>3132</v>
      </c>
      <c r="U36" t="s">
        <v>3120</v>
      </c>
      <c r="V36" t="s">
        <v>3133</v>
      </c>
      <c r="Z36">
        <v>116.285090446472</v>
      </c>
      <c r="AA36">
        <v>-8.8926930500268195</v>
      </c>
      <c r="AB36" t="s">
        <v>3134</v>
      </c>
      <c r="AC36" t="s">
        <v>284</v>
      </c>
      <c r="AL36" t="s">
        <v>217</v>
      </c>
      <c r="AM36" t="s">
        <v>3135</v>
      </c>
      <c r="AN36" t="s">
        <v>6</v>
      </c>
      <c r="AO36" s="57">
        <v>46183.653182870374</v>
      </c>
      <c r="AP36" s="57">
        <v>46303.333333333336</v>
      </c>
      <c r="AR36" t="s">
        <v>18</v>
      </c>
      <c r="AS36" t="s">
        <v>812</v>
      </c>
      <c r="AT36" t="s">
        <v>230</v>
      </c>
      <c r="AV36" t="s">
        <v>226</v>
      </c>
      <c r="AW36" t="s">
        <v>540</v>
      </c>
      <c r="AX36" t="s">
        <v>222</v>
      </c>
      <c r="BA36" s="57">
        <v>46303.333333333336</v>
      </c>
      <c r="BB36" t="s">
        <v>3135</v>
      </c>
      <c r="BF36" s="6" t="e">
        <f t="shared" si="0"/>
        <v>#NUM!</v>
      </c>
      <c r="BG36" t="e">
        <f t="shared" si="1"/>
        <v>#NUM!</v>
      </c>
      <c r="BH36" t="e">
        <f t="shared" si="2"/>
        <v>#NUM!</v>
      </c>
      <c r="BI36" t="str">
        <f>VLOOKUP(H36,Sheet2!$A$1:$B$270,2,FALSE)</f>
        <v>SELONG</v>
      </c>
    </row>
    <row r="37" spans="1:61">
      <c r="A37">
        <v>36</v>
      </c>
      <c r="B37">
        <v>1002625600</v>
      </c>
      <c r="C37">
        <v>3</v>
      </c>
      <c r="D37" t="s">
        <v>45</v>
      </c>
      <c r="E37">
        <v>5</v>
      </c>
      <c r="F37" t="s">
        <v>210</v>
      </c>
      <c r="G37" t="s">
        <v>115</v>
      </c>
      <c r="H37" t="s">
        <v>272</v>
      </c>
      <c r="I37" t="s">
        <v>212</v>
      </c>
      <c r="J37" t="s">
        <v>213</v>
      </c>
      <c r="K37" t="s">
        <v>149</v>
      </c>
      <c r="M37" t="s">
        <v>224</v>
      </c>
      <c r="N37" t="s">
        <v>215</v>
      </c>
      <c r="O37" s="57">
        <v>46302.433888888889</v>
      </c>
      <c r="P37" s="57">
        <v>46305.482037037036</v>
      </c>
      <c r="Q37">
        <v>69405544</v>
      </c>
      <c r="S37">
        <v>172603791344</v>
      </c>
      <c r="T37" t="s">
        <v>3132</v>
      </c>
      <c r="U37" t="s">
        <v>3120</v>
      </c>
      <c r="V37" t="s">
        <v>4840</v>
      </c>
      <c r="Z37">
        <v>116.28613998780401</v>
      </c>
      <c r="AA37">
        <v>-8.8925721571295302</v>
      </c>
      <c r="AB37" t="s">
        <v>3713</v>
      </c>
      <c r="AC37" t="s">
        <v>284</v>
      </c>
      <c r="AL37" t="s">
        <v>217</v>
      </c>
      <c r="AM37" t="s">
        <v>4841</v>
      </c>
      <c r="AN37" t="s">
        <v>6</v>
      </c>
      <c r="AO37" s="57">
        <v>46213.434340277781</v>
      </c>
      <c r="AP37" s="57">
        <v>46305.458333333336</v>
      </c>
      <c r="AR37" t="s">
        <v>18</v>
      </c>
      <c r="AS37" t="s">
        <v>812</v>
      </c>
      <c r="AT37" t="s">
        <v>230</v>
      </c>
      <c r="AV37" t="s">
        <v>226</v>
      </c>
      <c r="AW37" t="s">
        <v>541</v>
      </c>
      <c r="AX37" t="s">
        <v>222</v>
      </c>
      <c r="BA37" s="57">
        <v>46305.458333333336</v>
      </c>
      <c r="BB37" t="s">
        <v>4841</v>
      </c>
      <c r="BF37" s="6" t="e">
        <f t="shared" si="0"/>
        <v>#NUM!</v>
      </c>
      <c r="BG37" t="e">
        <f t="shared" si="1"/>
        <v>#NUM!</v>
      </c>
      <c r="BH37" t="e">
        <f t="shared" si="2"/>
        <v>#NUM!</v>
      </c>
      <c r="BI37" t="str">
        <f>VLOOKUP(H37,Sheet2!$A$1:$B$270,2,FALSE)</f>
        <v>SELONG</v>
      </c>
    </row>
    <row r="38" spans="1:61">
      <c r="A38">
        <v>37</v>
      </c>
      <c r="B38">
        <v>1002628503</v>
      </c>
      <c r="C38">
        <v>3</v>
      </c>
      <c r="D38" t="s">
        <v>45</v>
      </c>
      <c r="E38">
        <v>5</v>
      </c>
      <c r="F38" t="s">
        <v>210</v>
      </c>
      <c r="G38" t="s">
        <v>115</v>
      </c>
      <c r="H38" t="s">
        <v>272</v>
      </c>
      <c r="I38" t="s">
        <v>212</v>
      </c>
      <c r="J38" t="s">
        <v>213</v>
      </c>
      <c r="K38" t="s">
        <v>149</v>
      </c>
      <c r="L38" t="s">
        <v>214</v>
      </c>
      <c r="M38" t="s">
        <v>839</v>
      </c>
      <c r="N38" t="s">
        <v>215</v>
      </c>
      <c r="O38" s="57">
        <v>46303.724004629628</v>
      </c>
      <c r="P38" s="57">
        <v>46307.675011574072</v>
      </c>
      <c r="Q38">
        <v>69406844</v>
      </c>
      <c r="S38">
        <v>172603791874</v>
      </c>
      <c r="T38" t="s">
        <v>4450</v>
      </c>
      <c r="U38" t="s">
        <v>4451</v>
      </c>
      <c r="V38" t="s">
        <v>4452</v>
      </c>
      <c r="Z38">
        <v>116.34478634895601</v>
      </c>
      <c r="AA38">
        <v>-8.6302558087695491</v>
      </c>
      <c r="AB38" t="s">
        <v>4453</v>
      </c>
      <c r="AC38" t="s">
        <v>235</v>
      </c>
      <c r="AL38" t="s">
        <v>217</v>
      </c>
      <c r="AM38" t="s">
        <v>4454</v>
      </c>
      <c r="AN38" t="s">
        <v>6</v>
      </c>
      <c r="AO38" s="57">
        <v>46244.72587962963</v>
      </c>
      <c r="AP38" s="57">
        <v>46304.625</v>
      </c>
      <c r="AQ38" t="s">
        <v>5771</v>
      </c>
      <c r="AR38" t="s">
        <v>840</v>
      </c>
      <c r="AS38" t="s">
        <v>812</v>
      </c>
      <c r="AT38" t="s">
        <v>230</v>
      </c>
      <c r="AV38" t="s">
        <v>5772</v>
      </c>
      <c r="AW38" t="s">
        <v>4455</v>
      </c>
      <c r="AX38" t="s">
        <v>222</v>
      </c>
      <c r="BA38" s="57">
        <v>46304.625</v>
      </c>
      <c r="BB38" t="s">
        <v>4454</v>
      </c>
      <c r="BF38" s="6" t="e">
        <f t="shared" si="0"/>
        <v>#NUM!</v>
      </c>
      <c r="BG38" t="e">
        <f t="shared" si="1"/>
        <v>#NUM!</v>
      </c>
      <c r="BH38" t="e">
        <f t="shared" si="2"/>
        <v>#NUM!</v>
      </c>
      <c r="BI38" t="str">
        <f>VLOOKUP(H38,Sheet2!$A$1:$B$270,2,FALSE)</f>
        <v>SELONG</v>
      </c>
    </row>
    <row r="39" spans="1:61">
      <c r="A39">
        <v>38</v>
      </c>
      <c r="B39">
        <v>1002638315</v>
      </c>
      <c r="C39">
        <v>3</v>
      </c>
      <c r="D39" t="s">
        <v>45</v>
      </c>
      <c r="E39">
        <v>5</v>
      </c>
      <c r="F39" t="s">
        <v>210</v>
      </c>
      <c r="G39" t="s">
        <v>115</v>
      </c>
      <c r="H39" t="s">
        <v>272</v>
      </c>
      <c r="I39" t="s">
        <v>212</v>
      </c>
      <c r="J39" t="s">
        <v>213</v>
      </c>
      <c r="K39" t="s">
        <v>149</v>
      </c>
      <c r="M39" t="s">
        <v>839</v>
      </c>
      <c r="N39" t="s">
        <v>215</v>
      </c>
      <c r="O39" s="57">
        <v>46310.503391203703</v>
      </c>
      <c r="P39" s="57">
        <v>46310.789664351854</v>
      </c>
      <c r="Q39">
        <v>69403468</v>
      </c>
      <c r="S39">
        <v>172603792568</v>
      </c>
      <c r="T39" t="s">
        <v>1444</v>
      </c>
      <c r="U39" t="s">
        <v>7419</v>
      </c>
      <c r="V39" t="s">
        <v>7420</v>
      </c>
      <c r="Z39">
        <v>116.3524017</v>
      </c>
      <c r="AA39">
        <v>-8.7609615000000005</v>
      </c>
      <c r="AB39" t="s">
        <v>1447</v>
      </c>
      <c r="AC39" t="s">
        <v>283</v>
      </c>
      <c r="AL39" t="s">
        <v>217</v>
      </c>
      <c r="AM39" t="s">
        <v>7421</v>
      </c>
      <c r="AN39" t="s">
        <v>6</v>
      </c>
      <c r="AO39" t="s">
        <v>7422</v>
      </c>
      <c r="AQ39" t="s">
        <v>841</v>
      </c>
      <c r="AR39" t="s">
        <v>840</v>
      </c>
      <c r="AS39" t="s">
        <v>812</v>
      </c>
      <c r="AT39" t="s">
        <v>230</v>
      </c>
      <c r="AV39" t="s">
        <v>7423</v>
      </c>
      <c r="AW39" t="s">
        <v>540</v>
      </c>
      <c r="AX39" t="s">
        <v>222</v>
      </c>
      <c r="BA39" s="57">
        <v>46310.291666666664</v>
      </c>
      <c r="BB39" t="s">
        <v>7421</v>
      </c>
      <c r="BF39" s="6" t="e">
        <f t="shared" si="0"/>
        <v>#NUM!</v>
      </c>
      <c r="BG39" t="e">
        <f t="shared" si="1"/>
        <v>#NUM!</v>
      </c>
      <c r="BH39" t="e">
        <f t="shared" si="2"/>
        <v>#NUM!</v>
      </c>
      <c r="BI39" t="str">
        <f>VLOOKUP(H39,Sheet2!$A$1:$B$270,2,FALSE)</f>
        <v>SELONG</v>
      </c>
    </row>
    <row r="40" spans="1:61">
      <c r="A40">
        <v>39</v>
      </c>
      <c r="B40">
        <v>1002627372</v>
      </c>
      <c r="C40">
        <v>3</v>
      </c>
      <c r="D40" t="s">
        <v>45</v>
      </c>
      <c r="E40">
        <v>5</v>
      </c>
      <c r="F40" t="s">
        <v>210</v>
      </c>
      <c r="G40" t="s">
        <v>115</v>
      </c>
      <c r="H40" t="s">
        <v>272</v>
      </c>
      <c r="I40" t="s">
        <v>212</v>
      </c>
      <c r="J40" t="s">
        <v>213</v>
      </c>
      <c r="K40" t="s">
        <v>149</v>
      </c>
      <c r="L40" t="s">
        <v>214</v>
      </c>
      <c r="M40" t="s">
        <v>542</v>
      </c>
      <c r="N40" t="s">
        <v>215</v>
      </c>
      <c r="O40" s="57">
        <v>46303.425428240742</v>
      </c>
      <c r="P40" s="57">
        <v>46303.425439814811</v>
      </c>
      <c r="Q40">
        <v>69400480</v>
      </c>
      <c r="T40" t="s">
        <v>3708</v>
      </c>
      <c r="V40" t="s">
        <v>3709</v>
      </c>
      <c r="Z40">
        <v>116.29940000000001</v>
      </c>
      <c r="AA40">
        <v>-8.8912200000000006</v>
      </c>
      <c r="AB40" t="s">
        <v>3710</v>
      </c>
      <c r="AC40" t="s">
        <v>235</v>
      </c>
      <c r="AL40" t="s">
        <v>217</v>
      </c>
      <c r="AM40" t="s">
        <v>3711</v>
      </c>
      <c r="AN40" t="s">
        <v>6</v>
      </c>
      <c r="AO40" s="57">
        <v>46244.435104166667</v>
      </c>
      <c r="AP40" s="57">
        <v>46295</v>
      </c>
      <c r="AR40" t="s">
        <v>543</v>
      </c>
      <c r="AS40" t="s">
        <v>812</v>
      </c>
      <c r="AT40" t="s">
        <v>230</v>
      </c>
      <c r="AV40" t="s">
        <v>3712</v>
      </c>
      <c r="AW40" t="s">
        <v>875</v>
      </c>
      <c r="AX40" t="s">
        <v>222</v>
      </c>
      <c r="BA40" s="57">
        <v>46295.333333333336</v>
      </c>
      <c r="BB40" t="s">
        <v>3711</v>
      </c>
      <c r="BF40" s="6" t="e">
        <f t="shared" si="0"/>
        <v>#NUM!</v>
      </c>
      <c r="BG40" t="e">
        <f t="shared" si="1"/>
        <v>#NUM!</v>
      </c>
      <c r="BH40" t="e">
        <f t="shared" si="2"/>
        <v>#NUM!</v>
      </c>
      <c r="BI40" t="str">
        <f>VLOOKUP(H40,Sheet2!$A$1:$B$270,2,FALSE)</f>
        <v>SELONG</v>
      </c>
    </row>
    <row r="41" spans="1:61">
      <c r="A41">
        <v>40</v>
      </c>
      <c r="B41">
        <v>1002637630</v>
      </c>
      <c r="C41">
        <v>3</v>
      </c>
      <c r="D41" t="s">
        <v>45</v>
      </c>
      <c r="E41">
        <v>5</v>
      </c>
      <c r="F41" t="s">
        <v>210</v>
      </c>
      <c r="G41" t="s">
        <v>115</v>
      </c>
      <c r="H41" t="s">
        <v>272</v>
      </c>
      <c r="I41" t="s">
        <v>212</v>
      </c>
      <c r="J41" t="s">
        <v>213</v>
      </c>
      <c r="K41" t="s">
        <v>149</v>
      </c>
      <c r="L41" t="s">
        <v>214</v>
      </c>
      <c r="M41" t="s">
        <v>238</v>
      </c>
      <c r="N41" t="s">
        <v>215</v>
      </c>
      <c r="O41" s="57">
        <v>46310.332407407404</v>
      </c>
      <c r="P41" s="57">
        <v>46310.333344907405</v>
      </c>
      <c r="Q41">
        <v>69410473</v>
      </c>
      <c r="S41">
        <v>172603791936</v>
      </c>
      <c r="T41" t="s">
        <v>6851</v>
      </c>
      <c r="U41" t="s">
        <v>7424</v>
      </c>
      <c r="V41" t="s">
        <v>7425</v>
      </c>
      <c r="Z41">
        <v>116.2771383</v>
      </c>
      <c r="AA41">
        <v>-8.8917631999999998</v>
      </c>
      <c r="AB41" t="s">
        <v>7426</v>
      </c>
      <c r="AC41" t="s">
        <v>235</v>
      </c>
      <c r="AL41" t="s">
        <v>217</v>
      </c>
      <c r="AM41" t="s">
        <v>7427</v>
      </c>
      <c r="AN41" t="s">
        <v>6</v>
      </c>
      <c r="AO41" t="s">
        <v>7428</v>
      </c>
      <c r="AP41" s="57">
        <v>46311.333333333336</v>
      </c>
      <c r="AR41" t="s">
        <v>239</v>
      </c>
      <c r="AS41" t="s">
        <v>812</v>
      </c>
      <c r="AT41" t="s">
        <v>230</v>
      </c>
      <c r="AV41" t="s">
        <v>238</v>
      </c>
      <c r="AW41" t="s">
        <v>7066</v>
      </c>
      <c r="AX41" t="s">
        <v>222</v>
      </c>
      <c r="BA41" s="57">
        <v>46311.333333333336</v>
      </c>
      <c r="BB41" t="s">
        <v>7427</v>
      </c>
      <c r="BF41" s="6" t="e">
        <f t="shared" si="0"/>
        <v>#NUM!</v>
      </c>
      <c r="BG41" t="e">
        <f t="shared" si="1"/>
        <v>#NUM!</v>
      </c>
      <c r="BH41" t="e">
        <f t="shared" si="2"/>
        <v>#NUM!</v>
      </c>
      <c r="BI41" t="str">
        <f>VLOOKUP(H41,Sheet2!$A$1:$B$270,2,FALSE)</f>
        <v>SELONG</v>
      </c>
    </row>
    <row r="42" spans="1:61">
      <c r="A42">
        <v>41</v>
      </c>
      <c r="B42">
        <v>1002624841</v>
      </c>
      <c r="C42">
        <v>3</v>
      </c>
      <c r="D42" t="s">
        <v>45</v>
      </c>
      <c r="E42">
        <v>5</v>
      </c>
      <c r="F42" t="s">
        <v>210</v>
      </c>
      <c r="G42" t="s">
        <v>115</v>
      </c>
      <c r="H42" t="s">
        <v>272</v>
      </c>
      <c r="I42" t="s">
        <v>212</v>
      </c>
      <c r="J42" t="s">
        <v>213</v>
      </c>
      <c r="K42" t="s">
        <v>149</v>
      </c>
      <c r="M42" t="s">
        <v>1626</v>
      </c>
      <c r="N42" t="s">
        <v>215</v>
      </c>
      <c r="O42" s="57">
        <v>46301.659085648149</v>
      </c>
      <c r="P42" s="57">
        <v>46305.083553240744</v>
      </c>
      <c r="Q42">
        <v>69405256</v>
      </c>
      <c r="S42">
        <v>172603792513</v>
      </c>
      <c r="T42" t="s">
        <v>3132</v>
      </c>
      <c r="U42" t="s">
        <v>3120</v>
      </c>
      <c r="Z42">
        <v>116.285858</v>
      </c>
      <c r="AA42">
        <v>-8.8928619999999992</v>
      </c>
      <c r="AB42" t="s">
        <v>3134</v>
      </c>
      <c r="AC42" t="s">
        <v>284</v>
      </c>
      <c r="AO42" s="57">
        <v>46183.663668981484</v>
      </c>
      <c r="AR42" t="s">
        <v>1631</v>
      </c>
      <c r="AS42" t="s">
        <v>812</v>
      </c>
      <c r="AT42" t="s">
        <v>230</v>
      </c>
      <c r="AV42" t="s">
        <v>3020</v>
      </c>
      <c r="AW42" t="s">
        <v>539</v>
      </c>
      <c r="AX42" t="s">
        <v>222</v>
      </c>
      <c r="AZ42" t="s">
        <v>3020</v>
      </c>
      <c r="BF42" s="6" t="e">
        <f t="shared" si="0"/>
        <v>#NUM!</v>
      </c>
      <c r="BG42" t="e">
        <f t="shared" si="1"/>
        <v>#NUM!</v>
      </c>
      <c r="BH42" t="e">
        <f t="shared" si="2"/>
        <v>#NUM!</v>
      </c>
      <c r="BI42" t="str">
        <f>VLOOKUP(H42,Sheet2!$A$1:$B$270,2,FALSE)</f>
        <v>SELONG</v>
      </c>
    </row>
    <row r="43" spans="1:61">
      <c r="A43">
        <v>42</v>
      </c>
      <c r="B43">
        <v>1002630870</v>
      </c>
      <c r="C43">
        <v>3</v>
      </c>
      <c r="D43" t="s">
        <v>45</v>
      </c>
      <c r="E43">
        <v>5</v>
      </c>
      <c r="F43" t="s">
        <v>210</v>
      </c>
      <c r="G43" t="s">
        <v>116</v>
      </c>
      <c r="H43" t="s">
        <v>349</v>
      </c>
      <c r="I43" t="s">
        <v>212</v>
      </c>
      <c r="J43" t="s">
        <v>213</v>
      </c>
      <c r="K43" t="s">
        <v>149</v>
      </c>
      <c r="L43" t="s">
        <v>214</v>
      </c>
      <c r="M43" t="s">
        <v>76</v>
      </c>
      <c r="N43" t="s">
        <v>215</v>
      </c>
      <c r="O43" s="57">
        <v>46305.521932870368</v>
      </c>
      <c r="P43" s="57">
        <v>46307.617893518516</v>
      </c>
      <c r="Q43">
        <v>69407852</v>
      </c>
      <c r="S43">
        <v>172620205128</v>
      </c>
      <c r="T43" t="s">
        <v>4842</v>
      </c>
      <c r="U43" t="s">
        <v>4843</v>
      </c>
      <c r="V43" t="s">
        <v>4844</v>
      </c>
      <c r="Z43">
        <v>116.42188310623099</v>
      </c>
      <c r="AA43">
        <v>-8.5883461456235608</v>
      </c>
      <c r="AB43" t="s">
        <v>4845</v>
      </c>
      <c r="AC43" t="s">
        <v>216</v>
      </c>
      <c r="AL43" t="s">
        <v>217</v>
      </c>
      <c r="AM43" t="s">
        <v>4846</v>
      </c>
      <c r="AN43" t="s">
        <v>6</v>
      </c>
      <c r="AO43" s="57">
        <v>46305.527905092589</v>
      </c>
      <c r="AP43" s="57">
        <v>46306.458333333336</v>
      </c>
      <c r="AR43" t="s">
        <v>218</v>
      </c>
      <c r="AS43" t="s">
        <v>825</v>
      </c>
      <c r="AT43" t="s">
        <v>230</v>
      </c>
      <c r="AU43">
        <v>20261012</v>
      </c>
      <c r="AV43" t="s">
        <v>221</v>
      </c>
      <c r="AW43" t="s">
        <v>923</v>
      </c>
      <c r="AX43" t="s">
        <v>222</v>
      </c>
      <c r="BA43" s="57">
        <v>46306.458333333336</v>
      </c>
      <c r="BB43" t="s">
        <v>4846</v>
      </c>
      <c r="BC43">
        <v>2026</v>
      </c>
      <c r="BD43">
        <v>10</v>
      </c>
      <c r="BE43">
        <v>12</v>
      </c>
      <c r="BF43" s="6">
        <f t="shared" si="0"/>
        <v>46307</v>
      </c>
      <c r="BG43">
        <f t="shared" si="1"/>
        <v>0.54166666666424135</v>
      </c>
      <c r="BH43" t="str">
        <f t="shared" si="2"/>
        <v>COMPLY</v>
      </c>
      <c r="BI43" t="str">
        <f>VLOOKUP(H43,Sheet2!$A$1:$B$270,2,FALSE)</f>
        <v>SELONG</v>
      </c>
    </row>
    <row r="44" spans="1:61">
      <c r="A44">
        <v>43</v>
      </c>
      <c r="B44">
        <v>1002636601</v>
      </c>
      <c r="C44">
        <v>3</v>
      </c>
      <c r="D44" t="s">
        <v>45</v>
      </c>
      <c r="E44">
        <v>5</v>
      </c>
      <c r="F44" t="s">
        <v>210</v>
      </c>
      <c r="G44" t="s">
        <v>116</v>
      </c>
      <c r="H44" t="s">
        <v>349</v>
      </c>
      <c r="I44" t="s">
        <v>212</v>
      </c>
      <c r="J44" t="s">
        <v>213</v>
      </c>
      <c r="K44" t="s">
        <v>149</v>
      </c>
      <c r="L44" t="s">
        <v>214</v>
      </c>
      <c r="M44" t="s">
        <v>76</v>
      </c>
      <c r="N44" t="s">
        <v>215</v>
      </c>
      <c r="O44" s="57">
        <v>46309.501099537039</v>
      </c>
      <c r="P44" s="57">
        <v>46310.894606481481</v>
      </c>
      <c r="Q44">
        <v>69410057</v>
      </c>
      <c r="S44">
        <v>172620205133</v>
      </c>
      <c r="T44" t="s">
        <v>6857</v>
      </c>
      <c r="U44" t="s">
        <v>6858</v>
      </c>
      <c r="V44" t="s">
        <v>6859</v>
      </c>
      <c r="Z44">
        <v>116.421911604702</v>
      </c>
      <c r="AA44">
        <v>-8.5883912318785605</v>
      </c>
      <c r="AB44" t="s">
        <v>6860</v>
      </c>
      <c r="AC44" t="s">
        <v>216</v>
      </c>
      <c r="AL44" t="s">
        <v>217</v>
      </c>
      <c r="AM44" t="s">
        <v>6861</v>
      </c>
      <c r="AN44" t="s">
        <v>6</v>
      </c>
      <c r="AO44" t="s">
        <v>6862</v>
      </c>
      <c r="AP44" s="57">
        <v>46310.333333333336</v>
      </c>
      <c r="AR44" t="s">
        <v>218</v>
      </c>
      <c r="AS44" t="s">
        <v>825</v>
      </c>
      <c r="AT44" t="s">
        <v>230</v>
      </c>
      <c r="AU44">
        <v>20261015</v>
      </c>
      <c r="AV44" t="s">
        <v>221</v>
      </c>
      <c r="AW44" t="s">
        <v>879</v>
      </c>
      <c r="AX44" t="s">
        <v>222</v>
      </c>
      <c r="BA44" s="57">
        <v>46310.333333333336</v>
      </c>
      <c r="BB44" t="s">
        <v>6861</v>
      </c>
      <c r="BC44">
        <v>2026</v>
      </c>
      <c r="BD44">
        <v>10</v>
      </c>
      <c r="BE44">
        <v>15</v>
      </c>
      <c r="BF44" s="6">
        <f t="shared" si="0"/>
        <v>46310</v>
      </c>
      <c r="BG44">
        <f t="shared" si="1"/>
        <v>-0.33333333333575865</v>
      </c>
      <c r="BH44" t="str">
        <f t="shared" si="2"/>
        <v>COMPLY</v>
      </c>
      <c r="BI44" t="str">
        <f>VLOOKUP(H44,Sheet2!$A$1:$B$270,2,FALSE)</f>
        <v>SELONG</v>
      </c>
    </row>
    <row r="45" spans="1:61">
      <c r="A45">
        <v>44</v>
      </c>
      <c r="B45">
        <v>1002638417</v>
      </c>
      <c r="C45">
        <v>3</v>
      </c>
      <c r="D45" t="s">
        <v>45</v>
      </c>
      <c r="E45">
        <v>5</v>
      </c>
      <c r="F45" t="s">
        <v>210</v>
      </c>
      <c r="G45" t="s">
        <v>116</v>
      </c>
      <c r="H45" t="s">
        <v>349</v>
      </c>
      <c r="I45" t="s">
        <v>212</v>
      </c>
      <c r="J45" t="s">
        <v>213</v>
      </c>
      <c r="K45" t="s">
        <v>149</v>
      </c>
      <c r="L45" t="s">
        <v>214</v>
      </c>
      <c r="M45" t="s">
        <v>238</v>
      </c>
      <c r="N45" t="s">
        <v>215</v>
      </c>
      <c r="O45" s="57">
        <v>46310.549780092595</v>
      </c>
      <c r="P45" s="57">
        <v>46310.551458333335</v>
      </c>
      <c r="Q45">
        <v>69410782</v>
      </c>
      <c r="S45">
        <v>172620205136</v>
      </c>
      <c r="T45" t="s">
        <v>7429</v>
      </c>
      <c r="U45" t="s">
        <v>7430</v>
      </c>
      <c r="V45" t="s">
        <v>7431</v>
      </c>
      <c r="Z45">
        <v>116.41346</v>
      </c>
      <c r="AA45">
        <v>-8.6407209999999992</v>
      </c>
      <c r="AB45" t="s">
        <v>7432</v>
      </c>
      <c r="AC45" t="s">
        <v>235</v>
      </c>
      <c r="AL45" t="s">
        <v>217</v>
      </c>
      <c r="AM45" t="s">
        <v>7433</v>
      </c>
      <c r="AN45" t="s">
        <v>6</v>
      </c>
      <c r="AO45" t="s">
        <v>7434</v>
      </c>
      <c r="AP45" s="57">
        <v>46311.625</v>
      </c>
      <c r="AR45" t="s">
        <v>239</v>
      </c>
      <c r="AS45" t="s">
        <v>825</v>
      </c>
      <c r="AT45" t="s">
        <v>230</v>
      </c>
      <c r="AV45" t="s">
        <v>238</v>
      </c>
      <c r="AW45" t="s">
        <v>878</v>
      </c>
      <c r="AX45" t="s">
        <v>222</v>
      </c>
      <c r="BA45" s="57">
        <v>46311.625</v>
      </c>
      <c r="BB45" t="s">
        <v>7433</v>
      </c>
      <c r="BF45" s="6" t="e">
        <f t="shared" si="0"/>
        <v>#NUM!</v>
      </c>
      <c r="BG45" t="e">
        <f t="shared" si="1"/>
        <v>#NUM!</v>
      </c>
      <c r="BH45" t="e">
        <f t="shared" si="2"/>
        <v>#NUM!</v>
      </c>
      <c r="BI45" t="str">
        <f>VLOOKUP(H45,Sheet2!$A$1:$B$270,2,FALSE)</f>
        <v>SELONG</v>
      </c>
    </row>
    <row r="46" spans="1:61">
      <c r="A46">
        <v>45</v>
      </c>
      <c r="B46">
        <v>1002617999</v>
      </c>
      <c r="C46">
        <v>3</v>
      </c>
      <c r="D46" t="s">
        <v>45</v>
      </c>
      <c r="E46">
        <v>5</v>
      </c>
      <c r="F46" t="s">
        <v>210</v>
      </c>
      <c r="G46" t="s">
        <v>116</v>
      </c>
      <c r="H46" t="s">
        <v>356</v>
      </c>
      <c r="I46" t="s">
        <v>212</v>
      </c>
      <c r="J46" t="s">
        <v>213</v>
      </c>
      <c r="K46" t="s">
        <v>149</v>
      </c>
      <c r="L46" t="s">
        <v>214</v>
      </c>
      <c r="M46" t="s">
        <v>76</v>
      </c>
      <c r="N46" t="s">
        <v>215</v>
      </c>
      <c r="O46" s="57">
        <v>46296.584490740737</v>
      </c>
      <c r="P46" s="57">
        <v>46297.786006944443</v>
      </c>
      <c r="Q46">
        <v>69402420</v>
      </c>
      <c r="S46">
        <v>172619203547</v>
      </c>
      <c r="T46" t="s">
        <v>953</v>
      </c>
      <c r="U46" t="s">
        <v>922</v>
      </c>
      <c r="V46" t="s">
        <v>954</v>
      </c>
      <c r="Z46">
        <v>116.508950963616</v>
      </c>
      <c r="AA46">
        <v>-8.7742104745551899</v>
      </c>
      <c r="AB46" t="s">
        <v>955</v>
      </c>
      <c r="AC46" t="s">
        <v>216</v>
      </c>
      <c r="AL46" t="s">
        <v>217</v>
      </c>
      <c r="AM46" t="s">
        <v>956</v>
      </c>
      <c r="AN46" t="s">
        <v>6</v>
      </c>
      <c r="AO46" s="57">
        <v>46032.590474537035</v>
      </c>
      <c r="AP46" s="57">
        <v>46298.458333333336</v>
      </c>
      <c r="AR46" t="s">
        <v>218</v>
      </c>
      <c r="AS46" t="s">
        <v>825</v>
      </c>
      <c r="AT46" t="s">
        <v>230</v>
      </c>
      <c r="AU46">
        <v>20261002</v>
      </c>
      <c r="AV46" t="s">
        <v>221</v>
      </c>
      <c r="AW46" t="s">
        <v>923</v>
      </c>
      <c r="AX46" t="s">
        <v>222</v>
      </c>
      <c r="BA46" s="57">
        <v>46298.458333333336</v>
      </c>
      <c r="BB46" t="s">
        <v>956</v>
      </c>
      <c r="BC46">
        <v>2026</v>
      </c>
      <c r="BD46">
        <v>10</v>
      </c>
      <c r="BE46">
        <v>2</v>
      </c>
      <c r="BF46" s="6">
        <f t="shared" si="0"/>
        <v>46297</v>
      </c>
      <c r="BG46">
        <f t="shared" si="1"/>
        <v>-1.4583333333357587</v>
      </c>
      <c r="BH46" t="str">
        <f t="shared" si="2"/>
        <v>COMPLY</v>
      </c>
      <c r="BI46" t="str">
        <f>VLOOKUP(H46,Sheet2!$A$1:$B$270,2,FALSE)</f>
        <v>SELONG</v>
      </c>
    </row>
    <row r="47" spans="1:61">
      <c r="A47">
        <v>46</v>
      </c>
      <c r="B47">
        <v>1002617134</v>
      </c>
      <c r="C47">
        <v>3</v>
      </c>
      <c r="D47" t="s">
        <v>45</v>
      </c>
      <c r="E47">
        <v>5</v>
      </c>
      <c r="F47" t="s">
        <v>210</v>
      </c>
      <c r="G47" t="s">
        <v>116</v>
      </c>
      <c r="H47" t="s">
        <v>356</v>
      </c>
      <c r="I47" t="s">
        <v>212</v>
      </c>
      <c r="J47" t="s">
        <v>213</v>
      </c>
      <c r="K47" t="s">
        <v>149</v>
      </c>
      <c r="L47" t="s">
        <v>214</v>
      </c>
      <c r="M47" t="s">
        <v>76</v>
      </c>
      <c r="N47" t="s">
        <v>215</v>
      </c>
      <c r="O47" s="57">
        <v>46296.40179398148</v>
      </c>
      <c r="P47" s="57">
        <v>46296.862164351849</v>
      </c>
      <c r="Q47">
        <v>69402106</v>
      </c>
      <c r="S47">
        <v>172619203309</v>
      </c>
      <c r="T47" t="s">
        <v>948</v>
      </c>
      <c r="U47" t="s">
        <v>949</v>
      </c>
      <c r="V47" t="s">
        <v>950</v>
      </c>
      <c r="Z47">
        <v>116.47214300930401</v>
      </c>
      <c r="AA47">
        <v>-8.8049368383438704</v>
      </c>
      <c r="AB47" t="s">
        <v>951</v>
      </c>
      <c r="AC47" t="s">
        <v>216</v>
      </c>
      <c r="AL47" t="s">
        <v>217</v>
      </c>
      <c r="AM47" t="s">
        <v>952</v>
      </c>
      <c r="AN47" t="s">
        <v>6</v>
      </c>
      <c r="AO47" s="57">
        <v>46032.413738425923</v>
      </c>
      <c r="AP47" s="57">
        <v>46298.458333333336</v>
      </c>
      <c r="AR47" t="s">
        <v>218</v>
      </c>
      <c r="AS47" t="s">
        <v>825</v>
      </c>
      <c r="AT47" t="s">
        <v>230</v>
      </c>
      <c r="AU47">
        <v>20261001</v>
      </c>
      <c r="AV47" t="s">
        <v>221</v>
      </c>
      <c r="AW47" t="s">
        <v>875</v>
      </c>
      <c r="AX47" t="s">
        <v>222</v>
      </c>
      <c r="BA47" s="57">
        <v>46298.458333333336</v>
      </c>
      <c r="BB47" t="s">
        <v>952</v>
      </c>
      <c r="BC47">
        <v>2026</v>
      </c>
      <c r="BD47">
        <v>10</v>
      </c>
      <c r="BE47">
        <v>1</v>
      </c>
      <c r="BF47" s="6">
        <f t="shared" si="0"/>
        <v>46296</v>
      </c>
      <c r="BG47">
        <f t="shared" si="1"/>
        <v>-2.4583333333357587</v>
      </c>
      <c r="BH47" t="str">
        <f t="shared" si="2"/>
        <v>COMPLY</v>
      </c>
      <c r="BI47" t="str">
        <f>VLOOKUP(H47,Sheet2!$A$1:$B$270,2,FALSE)</f>
        <v>SELONG</v>
      </c>
    </row>
    <row r="48" spans="1:61">
      <c r="A48">
        <v>47</v>
      </c>
      <c r="B48">
        <v>1002620545</v>
      </c>
      <c r="C48">
        <v>3</v>
      </c>
      <c r="D48" t="s">
        <v>45</v>
      </c>
      <c r="E48">
        <v>5</v>
      </c>
      <c r="F48" t="s">
        <v>210</v>
      </c>
      <c r="G48" t="s">
        <v>116</v>
      </c>
      <c r="H48" t="s">
        <v>356</v>
      </c>
      <c r="I48" t="s">
        <v>212</v>
      </c>
      <c r="J48" t="s">
        <v>213</v>
      </c>
      <c r="K48" t="s">
        <v>149</v>
      </c>
      <c r="L48" t="s">
        <v>214</v>
      </c>
      <c r="M48" t="s">
        <v>76</v>
      </c>
      <c r="N48" t="s">
        <v>215</v>
      </c>
      <c r="O48" s="57">
        <v>46297.715729166666</v>
      </c>
      <c r="P48" s="57">
        <v>46301.436018518521</v>
      </c>
      <c r="Q48">
        <v>69403341</v>
      </c>
      <c r="S48">
        <v>172619203554</v>
      </c>
      <c r="T48" t="s">
        <v>1459</v>
      </c>
      <c r="U48" t="s">
        <v>1460</v>
      </c>
      <c r="V48" t="s">
        <v>1461</v>
      </c>
      <c r="Z48">
        <v>116.472752206027</v>
      </c>
      <c r="AA48">
        <v>-8.7741713749654409</v>
      </c>
      <c r="AB48" t="s">
        <v>1462</v>
      </c>
      <c r="AC48" t="s">
        <v>216</v>
      </c>
      <c r="AL48" t="s">
        <v>217</v>
      </c>
      <c r="AM48" t="s">
        <v>1463</v>
      </c>
      <c r="AN48" t="s">
        <v>6</v>
      </c>
      <c r="AO48" s="57">
        <v>46063.736041666663</v>
      </c>
      <c r="AP48" s="57">
        <v>46300.333333333336</v>
      </c>
      <c r="AR48" t="s">
        <v>218</v>
      </c>
      <c r="AS48" t="s">
        <v>825</v>
      </c>
      <c r="AT48" t="s">
        <v>230</v>
      </c>
      <c r="AU48">
        <v>20261006</v>
      </c>
      <c r="AV48" t="s">
        <v>221</v>
      </c>
      <c r="AW48" t="s">
        <v>877</v>
      </c>
      <c r="AX48" t="s">
        <v>222</v>
      </c>
      <c r="BA48" s="57">
        <v>46300.333333333336</v>
      </c>
      <c r="BB48" t="s">
        <v>1463</v>
      </c>
      <c r="BC48">
        <v>2026</v>
      </c>
      <c r="BD48">
        <v>10</v>
      </c>
      <c r="BE48">
        <v>6</v>
      </c>
      <c r="BF48" s="6">
        <f t="shared" si="0"/>
        <v>46301</v>
      </c>
      <c r="BG48">
        <f t="shared" si="1"/>
        <v>0.66666666666424135</v>
      </c>
      <c r="BH48" t="str">
        <f t="shared" si="2"/>
        <v>COMPLY</v>
      </c>
      <c r="BI48" t="str">
        <f>VLOOKUP(H48,Sheet2!$A$1:$B$270,2,FALSE)</f>
        <v>SELONG</v>
      </c>
    </row>
    <row r="49" spans="1:61">
      <c r="A49">
        <v>48</v>
      </c>
      <c r="B49">
        <v>1002630465</v>
      </c>
      <c r="C49">
        <v>3</v>
      </c>
      <c r="D49" t="s">
        <v>45</v>
      </c>
      <c r="E49">
        <v>5</v>
      </c>
      <c r="F49" t="s">
        <v>210</v>
      </c>
      <c r="G49" t="s">
        <v>116</v>
      </c>
      <c r="H49" t="s">
        <v>356</v>
      </c>
      <c r="I49" t="s">
        <v>212</v>
      </c>
      <c r="J49" t="s">
        <v>213</v>
      </c>
      <c r="K49" t="s">
        <v>149</v>
      </c>
      <c r="L49" t="s">
        <v>214</v>
      </c>
      <c r="M49" t="s">
        <v>76</v>
      </c>
      <c r="N49" t="s">
        <v>215</v>
      </c>
      <c r="O49" s="57">
        <v>46304.719849537039</v>
      </c>
      <c r="P49" s="57">
        <v>46307.569768518515</v>
      </c>
      <c r="Q49">
        <v>69407651</v>
      </c>
      <c r="S49">
        <v>172619203562</v>
      </c>
      <c r="T49" t="s">
        <v>4847</v>
      </c>
      <c r="U49" t="s">
        <v>4848</v>
      </c>
      <c r="V49" t="s">
        <v>4849</v>
      </c>
      <c r="Z49">
        <v>116.45550900000001</v>
      </c>
      <c r="AA49">
        <v>-8.7761259999999996</v>
      </c>
      <c r="AB49" t="s">
        <v>4850</v>
      </c>
      <c r="AC49" t="s">
        <v>235</v>
      </c>
      <c r="AL49" t="s">
        <v>217</v>
      </c>
      <c r="AM49" t="s">
        <v>4851</v>
      </c>
      <c r="AN49" t="s">
        <v>6</v>
      </c>
      <c r="AO49" s="57">
        <v>46275.725983796299</v>
      </c>
      <c r="AP49" s="57">
        <v>46307.458333333336</v>
      </c>
      <c r="AR49" t="s">
        <v>218</v>
      </c>
      <c r="AS49" t="s">
        <v>825</v>
      </c>
      <c r="AT49" t="s">
        <v>230</v>
      </c>
      <c r="AU49">
        <v>20261012</v>
      </c>
      <c r="AV49" t="s">
        <v>221</v>
      </c>
      <c r="AW49" t="s">
        <v>876</v>
      </c>
      <c r="AX49" t="s">
        <v>222</v>
      </c>
      <c r="BA49" s="57">
        <v>46307.458333333336</v>
      </c>
      <c r="BB49" t="s">
        <v>4851</v>
      </c>
      <c r="BC49">
        <v>2026</v>
      </c>
      <c r="BD49">
        <v>10</v>
      </c>
      <c r="BE49">
        <v>12</v>
      </c>
      <c r="BF49" s="6">
        <f t="shared" si="0"/>
        <v>46307</v>
      </c>
      <c r="BG49">
        <f t="shared" si="1"/>
        <v>-0.45833333333575865</v>
      </c>
      <c r="BH49" t="str">
        <f t="shared" si="2"/>
        <v>COMPLY</v>
      </c>
      <c r="BI49" t="str">
        <f>VLOOKUP(H49,Sheet2!$A$1:$B$270,2,FALSE)</f>
        <v>SELONG</v>
      </c>
    </row>
    <row r="50" spans="1:61">
      <c r="A50">
        <v>49</v>
      </c>
      <c r="B50">
        <v>1002635720</v>
      </c>
      <c r="C50">
        <v>3</v>
      </c>
      <c r="D50" t="s">
        <v>45</v>
      </c>
      <c r="E50">
        <v>5</v>
      </c>
      <c r="F50" t="s">
        <v>210</v>
      </c>
      <c r="G50" t="s">
        <v>116</v>
      </c>
      <c r="H50" t="s">
        <v>356</v>
      </c>
      <c r="I50" t="s">
        <v>212</v>
      </c>
      <c r="J50" t="s">
        <v>213</v>
      </c>
      <c r="K50" t="s">
        <v>149</v>
      </c>
      <c r="L50" t="s">
        <v>214</v>
      </c>
      <c r="M50" t="s">
        <v>224</v>
      </c>
      <c r="N50" t="s">
        <v>215</v>
      </c>
      <c r="O50" s="57">
        <v>46308.707395833335</v>
      </c>
      <c r="P50" s="57">
        <v>46309.641712962963</v>
      </c>
      <c r="Q50">
        <v>69409671</v>
      </c>
      <c r="S50">
        <v>172619203571</v>
      </c>
      <c r="T50" t="s">
        <v>6604</v>
      </c>
      <c r="U50" t="s">
        <v>6605</v>
      </c>
      <c r="V50" t="s">
        <v>6606</v>
      </c>
      <c r="Z50">
        <v>116.65872819721601</v>
      </c>
      <c r="AA50">
        <v>-8.5041465352127101</v>
      </c>
      <c r="AB50" t="s">
        <v>6607</v>
      </c>
      <c r="AC50" t="s">
        <v>216</v>
      </c>
      <c r="AL50" t="s">
        <v>217</v>
      </c>
      <c r="AM50" t="s">
        <v>6608</v>
      </c>
      <c r="AN50" t="s">
        <v>6</v>
      </c>
      <c r="AO50" t="s">
        <v>6609</v>
      </c>
      <c r="AP50" s="57">
        <v>46309.625</v>
      </c>
      <c r="AR50" t="s">
        <v>18</v>
      </c>
      <c r="AS50" t="s">
        <v>825</v>
      </c>
      <c r="AT50" t="s">
        <v>230</v>
      </c>
      <c r="AV50" t="s">
        <v>226</v>
      </c>
      <c r="AW50" t="s">
        <v>923</v>
      </c>
      <c r="AX50" t="s">
        <v>222</v>
      </c>
      <c r="BA50" s="57">
        <v>46309.625</v>
      </c>
      <c r="BB50" t="s">
        <v>6608</v>
      </c>
      <c r="BF50" s="6" t="e">
        <f t="shared" si="0"/>
        <v>#NUM!</v>
      </c>
      <c r="BG50" t="e">
        <f t="shared" si="1"/>
        <v>#NUM!</v>
      </c>
      <c r="BH50" t="e">
        <f t="shared" si="2"/>
        <v>#NUM!</v>
      </c>
      <c r="BI50" t="str">
        <f>VLOOKUP(H50,Sheet2!$A$1:$B$270,2,FALSE)</f>
        <v>SELONG</v>
      </c>
    </row>
    <row r="51" spans="1:61">
      <c r="A51">
        <v>50</v>
      </c>
      <c r="B51">
        <v>1002635413</v>
      </c>
      <c r="C51">
        <v>3</v>
      </c>
      <c r="D51" t="s">
        <v>45</v>
      </c>
      <c r="E51">
        <v>5</v>
      </c>
      <c r="F51" t="s">
        <v>210</v>
      </c>
      <c r="G51" t="s">
        <v>116</v>
      </c>
      <c r="H51" t="s">
        <v>356</v>
      </c>
      <c r="I51" t="s">
        <v>212</v>
      </c>
      <c r="J51" t="s">
        <v>213</v>
      </c>
      <c r="K51" t="s">
        <v>149</v>
      </c>
      <c r="L51" t="s">
        <v>214</v>
      </c>
      <c r="M51" t="s">
        <v>839</v>
      </c>
      <c r="N51" t="s">
        <v>215</v>
      </c>
      <c r="O51" s="57">
        <v>46308.641377314816</v>
      </c>
      <c r="P51" s="57">
        <v>46310.807905092595</v>
      </c>
      <c r="Q51">
        <v>69409549</v>
      </c>
      <c r="S51">
        <v>172619203569</v>
      </c>
      <c r="T51" t="s">
        <v>6610</v>
      </c>
      <c r="U51" t="s">
        <v>6611</v>
      </c>
      <c r="V51" t="s">
        <v>6612</v>
      </c>
      <c r="Z51">
        <v>116.57232519239101</v>
      </c>
      <c r="AA51">
        <v>-8.6475367897431994</v>
      </c>
      <c r="AB51" t="s">
        <v>6613</v>
      </c>
      <c r="AC51" t="s">
        <v>216</v>
      </c>
      <c r="AL51" t="s">
        <v>217</v>
      </c>
      <c r="AM51" t="s">
        <v>6614</v>
      </c>
      <c r="AN51" t="s">
        <v>6</v>
      </c>
      <c r="AO51" t="s">
        <v>6615</v>
      </c>
      <c r="AP51" s="57">
        <v>46309.625</v>
      </c>
      <c r="AR51" t="s">
        <v>1433</v>
      </c>
      <c r="AS51" t="s">
        <v>825</v>
      </c>
      <c r="AT51" t="s">
        <v>220</v>
      </c>
      <c r="AV51" t="s">
        <v>6865</v>
      </c>
      <c r="AW51" t="s">
        <v>2552</v>
      </c>
      <c r="AX51" t="s">
        <v>222</v>
      </c>
      <c r="BA51" s="57">
        <v>46309.625</v>
      </c>
      <c r="BB51" t="s">
        <v>6614</v>
      </c>
      <c r="BF51" s="6" t="e">
        <f t="shared" si="0"/>
        <v>#NUM!</v>
      </c>
      <c r="BG51" t="e">
        <f t="shared" si="1"/>
        <v>#NUM!</v>
      </c>
      <c r="BH51" t="e">
        <f t="shared" si="2"/>
        <v>#NUM!</v>
      </c>
      <c r="BI51" t="str">
        <f>VLOOKUP(H51,Sheet2!$A$1:$B$270,2,FALSE)</f>
        <v>SELONG</v>
      </c>
    </row>
    <row r="52" spans="1:61">
      <c r="A52">
        <v>51</v>
      </c>
      <c r="B52">
        <v>1002635184</v>
      </c>
      <c r="C52">
        <v>3</v>
      </c>
      <c r="D52" t="s">
        <v>45</v>
      </c>
      <c r="E52">
        <v>5</v>
      </c>
      <c r="F52" t="s">
        <v>210</v>
      </c>
      <c r="G52" t="s">
        <v>116</v>
      </c>
      <c r="H52" t="s">
        <v>356</v>
      </c>
      <c r="I52" t="s">
        <v>212</v>
      </c>
      <c r="J52" t="s">
        <v>213</v>
      </c>
      <c r="K52" t="s">
        <v>149</v>
      </c>
      <c r="M52" t="s">
        <v>3142</v>
      </c>
      <c r="N52" t="s">
        <v>215</v>
      </c>
      <c r="O52" s="57">
        <v>46308.59648148148</v>
      </c>
      <c r="P52" s="57">
        <v>46308.597407407404</v>
      </c>
      <c r="Q52">
        <v>69409474</v>
      </c>
      <c r="S52">
        <v>172619203567</v>
      </c>
      <c r="T52" t="s">
        <v>5773</v>
      </c>
      <c r="U52" t="s">
        <v>5774</v>
      </c>
      <c r="Z52">
        <v>116.529256</v>
      </c>
      <c r="AA52">
        <v>-8.6513089999999995</v>
      </c>
      <c r="AB52" t="s">
        <v>5775</v>
      </c>
      <c r="AC52" t="s">
        <v>225</v>
      </c>
      <c r="AO52" t="s">
        <v>5776</v>
      </c>
      <c r="AR52" t="s">
        <v>325</v>
      </c>
      <c r="AS52" t="s">
        <v>825</v>
      </c>
      <c r="AT52" t="s">
        <v>230</v>
      </c>
      <c r="AV52" t="s">
        <v>3143</v>
      </c>
      <c r="AW52" t="s">
        <v>5777</v>
      </c>
      <c r="AX52" t="s">
        <v>222</v>
      </c>
      <c r="BF52" s="6" t="e">
        <f t="shared" si="0"/>
        <v>#NUM!</v>
      </c>
      <c r="BG52" t="e">
        <f t="shared" si="1"/>
        <v>#NUM!</v>
      </c>
      <c r="BH52" t="e">
        <f t="shared" si="2"/>
        <v>#NUM!</v>
      </c>
      <c r="BI52" t="str">
        <f>VLOOKUP(H52,Sheet2!$A$1:$B$270,2,FALSE)</f>
        <v>SELONG</v>
      </c>
    </row>
    <row r="53" spans="1:61">
      <c r="A53">
        <v>52</v>
      </c>
      <c r="B53">
        <v>1002618749</v>
      </c>
      <c r="C53">
        <v>3</v>
      </c>
      <c r="D53" t="s">
        <v>45</v>
      </c>
      <c r="E53">
        <v>5</v>
      </c>
      <c r="F53" t="s">
        <v>210</v>
      </c>
      <c r="G53" t="s">
        <v>116</v>
      </c>
      <c r="H53" t="s">
        <v>267</v>
      </c>
      <c r="I53" t="s">
        <v>212</v>
      </c>
      <c r="J53" t="s">
        <v>213</v>
      </c>
      <c r="K53" t="s">
        <v>149</v>
      </c>
      <c r="M53" t="s">
        <v>76</v>
      </c>
      <c r="N53" t="s">
        <v>215</v>
      </c>
      <c r="O53" s="57">
        <v>46296.73773148148</v>
      </c>
      <c r="P53" s="57">
        <v>46297.46565972222</v>
      </c>
      <c r="Q53">
        <v>69399006</v>
      </c>
      <c r="S53">
        <v>172604214410</v>
      </c>
      <c r="T53" t="s">
        <v>907</v>
      </c>
      <c r="U53" t="s">
        <v>957</v>
      </c>
      <c r="V53" t="s">
        <v>958</v>
      </c>
      <c r="Z53">
        <v>116.284406241482</v>
      </c>
      <c r="AA53">
        <v>-8.2657515630690597</v>
      </c>
      <c r="AB53" t="s">
        <v>908</v>
      </c>
      <c r="AC53" t="s">
        <v>216</v>
      </c>
      <c r="AL53" t="s">
        <v>217</v>
      </c>
      <c r="AM53" t="s">
        <v>959</v>
      </c>
      <c r="AN53" t="s">
        <v>6</v>
      </c>
      <c r="AO53" s="57">
        <v>46032.746898148151</v>
      </c>
      <c r="AR53" t="s">
        <v>218</v>
      </c>
      <c r="AS53" t="s">
        <v>814</v>
      </c>
      <c r="AT53" t="s">
        <v>342</v>
      </c>
      <c r="AU53">
        <v>20261002</v>
      </c>
      <c r="AV53" t="s">
        <v>221</v>
      </c>
      <c r="AW53" t="s">
        <v>559</v>
      </c>
      <c r="AX53" t="s">
        <v>222</v>
      </c>
      <c r="BA53" s="57">
        <v>46296.291666666664</v>
      </c>
      <c r="BB53" t="s">
        <v>959</v>
      </c>
      <c r="BC53">
        <v>2026</v>
      </c>
      <c r="BD53">
        <v>10</v>
      </c>
      <c r="BE53">
        <v>2</v>
      </c>
      <c r="BF53" s="6">
        <f t="shared" si="0"/>
        <v>46297</v>
      </c>
      <c r="BG53">
        <f t="shared" si="1"/>
        <v>0.70833333333575865</v>
      </c>
      <c r="BH53" t="str">
        <f t="shared" si="2"/>
        <v>COMPLY</v>
      </c>
      <c r="BI53" t="str">
        <f>VLOOKUP(H53,Sheet2!$A$1:$B$270,2,FALSE)</f>
        <v>SELONG</v>
      </c>
    </row>
    <row r="54" spans="1:61">
      <c r="A54">
        <v>53</v>
      </c>
      <c r="B54">
        <v>1002620615</v>
      </c>
      <c r="C54">
        <v>3</v>
      </c>
      <c r="D54" t="s">
        <v>45</v>
      </c>
      <c r="E54">
        <v>5</v>
      </c>
      <c r="F54" t="s">
        <v>210</v>
      </c>
      <c r="G54" t="s">
        <v>116</v>
      </c>
      <c r="H54" t="s">
        <v>267</v>
      </c>
      <c r="I54" t="s">
        <v>212</v>
      </c>
      <c r="J54" t="s">
        <v>213</v>
      </c>
      <c r="K54" t="s">
        <v>149</v>
      </c>
      <c r="M54" t="s">
        <v>76</v>
      </c>
      <c r="N54" t="s">
        <v>215</v>
      </c>
      <c r="O54" s="57">
        <v>46297.752349537041</v>
      </c>
      <c r="P54" s="57">
        <v>46297.810706018521</v>
      </c>
      <c r="Q54">
        <v>69400343</v>
      </c>
      <c r="S54">
        <v>172604214412</v>
      </c>
      <c r="T54" t="s">
        <v>1469</v>
      </c>
      <c r="U54" t="s">
        <v>1470</v>
      </c>
      <c r="V54" t="s">
        <v>1471</v>
      </c>
      <c r="Z54">
        <v>116.49837970999801</v>
      </c>
      <c r="AA54">
        <v>-8.3339065777651005</v>
      </c>
      <c r="AB54" t="s">
        <v>1472</v>
      </c>
      <c r="AC54" t="s">
        <v>283</v>
      </c>
      <c r="AL54" t="s">
        <v>217</v>
      </c>
      <c r="AM54" t="s">
        <v>1473</v>
      </c>
      <c r="AN54" t="s">
        <v>6</v>
      </c>
      <c r="AO54" s="57">
        <v>46063.757476851853</v>
      </c>
      <c r="AR54" t="s">
        <v>218</v>
      </c>
      <c r="AS54" t="s">
        <v>814</v>
      </c>
      <c r="AT54" t="s">
        <v>230</v>
      </c>
      <c r="AU54">
        <v>20261002</v>
      </c>
      <c r="AV54" t="s">
        <v>221</v>
      </c>
      <c r="AW54" t="s">
        <v>1474</v>
      </c>
      <c r="AX54" t="s">
        <v>222</v>
      </c>
      <c r="BA54" s="57">
        <v>46297.291666666664</v>
      </c>
      <c r="BB54" t="s">
        <v>1473</v>
      </c>
      <c r="BC54">
        <v>2026</v>
      </c>
      <c r="BD54">
        <v>10</v>
      </c>
      <c r="BE54">
        <v>2</v>
      </c>
      <c r="BF54" s="6">
        <f t="shared" si="0"/>
        <v>46297</v>
      </c>
      <c r="BG54">
        <f t="shared" si="1"/>
        <v>-0.29166666666424135</v>
      </c>
      <c r="BH54" t="str">
        <f t="shared" si="2"/>
        <v>COMPLY</v>
      </c>
      <c r="BI54" t="str">
        <f>VLOOKUP(H54,Sheet2!$A$1:$B$270,2,FALSE)</f>
        <v>SELONG</v>
      </c>
    </row>
    <row r="55" spans="1:61">
      <c r="A55">
        <v>54</v>
      </c>
      <c r="B55">
        <v>1002622466</v>
      </c>
      <c r="C55">
        <v>3</v>
      </c>
      <c r="D55" t="s">
        <v>45</v>
      </c>
      <c r="E55">
        <v>5</v>
      </c>
      <c r="F55" t="s">
        <v>210</v>
      </c>
      <c r="G55" t="s">
        <v>116</v>
      </c>
      <c r="H55" t="s">
        <v>267</v>
      </c>
      <c r="I55" t="s">
        <v>212</v>
      </c>
      <c r="J55" t="s">
        <v>213</v>
      </c>
      <c r="K55" t="s">
        <v>149</v>
      </c>
      <c r="M55" t="s">
        <v>76</v>
      </c>
      <c r="N55" t="s">
        <v>215</v>
      </c>
      <c r="O55" s="57">
        <v>46300.568576388891</v>
      </c>
      <c r="P55" s="57">
        <v>46300.599675925929</v>
      </c>
      <c r="Q55">
        <v>69403674</v>
      </c>
      <c r="S55">
        <v>172604214292</v>
      </c>
      <c r="T55" t="s">
        <v>1464</v>
      </c>
      <c r="U55" t="s">
        <v>2517</v>
      </c>
      <c r="V55" t="s">
        <v>2518</v>
      </c>
      <c r="Z55">
        <v>116.0959276</v>
      </c>
      <c r="AA55">
        <v>-8.4186340000000008</v>
      </c>
      <c r="AB55" t="s">
        <v>1467</v>
      </c>
      <c r="AC55" t="s">
        <v>216</v>
      </c>
      <c r="AL55" t="s">
        <v>217</v>
      </c>
      <c r="AM55" t="s">
        <v>2519</v>
      </c>
      <c r="AN55" t="s">
        <v>6</v>
      </c>
      <c r="AO55" s="57">
        <v>46152.569618055553</v>
      </c>
      <c r="AR55" t="s">
        <v>218</v>
      </c>
      <c r="AS55" t="s">
        <v>814</v>
      </c>
      <c r="AT55" t="s">
        <v>230</v>
      </c>
      <c r="AU55">
        <v>20261005</v>
      </c>
      <c r="AV55" t="s">
        <v>221</v>
      </c>
      <c r="AW55" t="s">
        <v>540</v>
      </c>
      <c r="AX55" t="s">
        <v>222</v>
      </c>
      <c r="BA55" s="57">
        <v>46300.291666666664</v>
      </c>
      <c r="BB55" t="s">
        <v>2519</v>
      </c>
      <c r="BC55">
        <v>2026</v>
      </c>
      <c r="BD55">
        <v>10</v>
      </c>
      <c r="BE55">
        <v>5</v>
      </c>
      <c r="BF55" s="6">
        <f t="shared" si="0"/>
        <v>46300</v>
      </c>
      <c r="BG55">
        <f t="shared" si="1"/>
        <v>-0.29166666666424135</v>
      </c>
      <c r="BH55" t="str">
        <f t="shared" si="2"/>
        <v>COMPLY</v>
      </c>
      <c r="BI55" t="str">
        <f>VLOOKUP(H55,Sheet2!$A$1:$B$270,2,FALSE)</f>
        <v>SELONG</v>
      </c>
    </row>
    <row r="56" spans="1:61">
      <c r="A56">
        <v>55</v>
      </c>
      <c r="B56">
        <v>1002621878</v>
      </c>
      <c r="C56">
        <v>3</v>
      </c>
      <c r="D56" t="s">
        <v>45</v>
      </c>
      <c r="E56">
        <v>5</v>
      </c>
      <c r="F56" t="s">
        <v>210</v>
      </c>
      <c r="G56" t="s">
        <v>116</v>
      </c>
      <c r="H56" t="s">
        <v>267</v>
      </c>
      <c r="I56" t="s">
        <v>212</v>
      </c>
      <c r="J56" t="s">
        <v>213</v>
      </c>
      <c r="K56" t="s">
        <v>149</v>
      </c>
      <c r="M56" t="s">
        <v>76</v>
      </c>
      <c r="N56" t="s">
        <v>215</v>
      </c>
      <c r="O56" s="57">
        <v>46300.423622685186</v>
      </c>
      <c r="P56" s="57">
        <v>46300.537870370368</v>
      </c>
      <c r="Q56">
        <v>69401070</v>
      </c>
      <c r="S56">
        <v>172604214422</v>
      </c>
      <c r="T56" t="s">
        <v>2520</v>
      </c>
      <c r="U56" t="s">
        <v>2521</v>
      </c>
      <c r="V56" t="s">
        <v>2522</v>
      </c>
      <c r="Z56">
        <v>116.545543672969</v>
      </c>
      <c r="AA56">
        <v>-8.38375397798535</v>
      </c>
      <c r="AB56" t="s">
        <v>2523</v>
      </c>
      <c r="AC56" t="s">
        <v>216</v>
      </c>
      <c r="AL56" t="s">
        <v>217</v>
      </c>
      <c r="AM56" t="s">
        <v>2524</v>
      </c>
      <c r="AN56" t="s">
        <v>6</v>
      </c>
      <c r="AO56" s="57">
        <v>46152.444537037038</v>
      </c>
      <c r="AR56" t="s">
        <v>218</v>
      </c>
      <c r="AS56" t="s">
        <v>814</v>
      </c>
      <c r="AT56" t="s">
        <v>230</v>
      </c>
      <c r="AU56">
        <v>20261005</v>
      </c>
      <c r="AV56" t="s">
        <v>221</v>
      </c>
      <c r="AW56" t="s">
        <v>540</v>
      </c>
      <c r="AX56" t="s">
        <v>222</v>
      </c>
      <c r="BA56" s="57">
        <v>46300.291666666664</v>
      </c>
      <c r="BB56" t="s">
        <v>2524</v>
      </c>
      <c r="BC56">
        <v>2026</v>
      </c>
      <c r="BD56">
        <v>10</v>
      </c>
      <c r="BE56">
        <v>5</v>
      </c>
      <c r="BF56" s="6">
        <f t="shared" si="0"/>
        <v>46300</v>
      </c>
      <c r="BG56">
        <f t="shared" si="1"/>
        <v>-0.29166666666424135</v>
      </c>
      <c r="BH56" t="str">
        <f t="shared" si="2"/>
        <v>COMPLY</v>
      </c>
      <c r="BI56" t="str">
        <f>VLOOKUP(H56,Sheet2!$A$1:$B$270,2,FALSE)</f>
        <v>SELONG</v>
      </c>
    </row>
    <row r="57" spans="1:61">
      <c r="A57">
        <v>56</v>
      </c>
      <c r="B57">
        <v>1002624449</v>
      </c>
      <c r="C57">
        <v>3</v>
      </c>
      <c r="D57" t="s">
        <v>45</v>
      </c>
      <c r="E57">
        <v>5</v>
      </c>
      <c r="F57" t="s">
        <v>210</v>
      </c>
      <c r="G57" t="s">
        <v>116</v>
      </c>
      <c r="H57" t="s">
        <v>267</v>
      </c>
      <c r="I57" t="s">
        <v>212</v>
      </c>
      <c r="J57" t="s">
        <v>213</v>
      </c>
      <c r="K57" t="s">
        <v>149</v>
      </c>
      <c r="M57" t="s">
        <v>76</v>
      </c>
      <c r="N57" t="s">
        <v>215</v>
      </c>
      <c r="O57" s="57">
        <v>46301.582604166666</v>
      </c>
      <c r="P57" s="57">
        <v>46304.702905092592</v>
      </c>
      <c r="Q57">
        <v>69405087</v>
      </c>
      <c r="S57">
        <v>172604214434</v>
      </c>
      <c r="T57" t="s">
        <v>3144</v>
      </c>
      <c r="U57" t="s">
        <v>3145</v>
      </c>
      <c r="V57" t="s">
        <v>3146</v>
      </c>
      <c r="Z57">
        <v>116.1936431</v>
      </c>
      <c r="AA57">
        <v>-8.3315918999999994</v>
      </c>
      <c r="AB57" t="s">
        <v>3147</v>
      </c>
      <c r="AC57" t="s">
        <v>229</v>
      </c>
      <c r="AL57" t="s">
        <v>217</v>
      </c>
      <c r="AM57" t="s">
        <v>3148</v>
      </c>
      <c r="AN57" t="s">
        <v>6</v>
      </c>
      <c r="AO57" s="57">
        <v>46183.601145833331</v>
      </c>
      <c r="AP57" s="57">
        <v>46303.458333333336</v>
      </c>
      <c r="AR57" t="s">
        <v>218</v>
      </c>
      <c r="AS57" t="s">
        <v>814</v>
      </c>
      <c r="AT57" t="s">
        <v>230</v>
      </c>
      <c r="AU57">
        <v>20261009</v>
      </c>
      <c r="AV57" t="s">
        <v>221</v>
      </c>
      <c r="AW57" t="s">
        <v>1985</v>
      </c>
      <c r="AX57" t="s">
        <v>222</v>
      </c>
      <c r="BA57" s="57">
        <v>46303.458333333336</v>
      </c>
      <c r="BB57" t="s">
        <v>3148</v>
      </c>
      <c r="BC57">
        <v>2026</v>
      </c>
      <c r="BD57">
        <v>10</v>
      </c>
      <c r="BE57">
        <v>9</v>
      </c>
      <c r="BF57" s="6">
        <f t="shared" si="0"/>
        <v>46304</v>
      </c>
      <c r="BG57">
        <f t="shared" si="1"/>
        <v>0.54166666666424135</v>
      </c>
      <c r="BH57" t="str">
        <f t="shared" si="2"/>
        <v>COMPLY</v>
      </c>
      <c r="BI57" t="str">
        <f>VLOOKUP(H57,Sheet2!$A$1:$B$270,2,FALSE)</f>
        <v>SELONG</v>
      </c>
    </row>
    <row r="58" spans="1:61">
      <c r="A58">
        <v>57</v>
      </c>
      <c r="B58">
        <v>1002628707</v>
      </c>
      <c r="C58">
        <v>3</v>
      </c>
      <c r="D58" t="s">
        <v>45</v>
      </c>
      <c r="E58">
        <v>5</v>
      </c>
      <c r="F58" t="s">
        <v>210</v>
      </c>
      <c r="G58" t="s">
        <v>116</v>
      </c>
      <c r="H58" t="s">
        <v>267</v>
      </c>
      <c r="I58" t="s">
        <v>212</v>
      </c>
      <c r="J58" t="s">
        <v>213</v>
      </c>
      <c r="K58" t="s">
        <v>149</v>
      </c>
      <c r="L58" t="s">
        <v>214</v>
      </c>
      <c r="M58" t="s">
        <v>76</v>
      </c>
      <c r="N58" t="s">
        <v>215</v>
      </c>
      <c r="O58" s="57">
        <v>46304.307395833333</v>
      </c>
      <c r="P58" s="57">
        <v>46304.656724537039</v>
      </c>
      <c r="Q58">
        <v>69406921</v>
      </c>
      <c r="S58">
        <v>172604214446</v>
      </c>
      <c r="T58" t="s">
        <v>4852</v>
      </c>
      <c r="U58" t="s">
        <v>4853</v>
      </c>
      <c r="V58" t="s">
        <v>4854</v>
      </c>
      <c r="Z58">
        <v>116.260830611857</v>
      </c>
      <c r="AA58">
        <v>-8.2561354283441997</v>
      </c>
      <c r="AB58" t="s">
        <v>4855</v>
      </c>
      <c r="AC58" t="s">
        <v>235</v>
      </c>
      <c r="AL58" t="s">
        <v>217</v>
      </c>
      <c r="AM58" t="s">
        <v>4856</v>
      </c>
      <c r="AN58" t="s">
        <v>6</v>
      </c>
      <c r="AO58" s="57">
        <v>46275.320092592592</v>
      </c>
      <c r="AP58" s="57">
        <v>46305.333333333336</v>
      </c>
      <c r="AR58" t="s">
        <v>218</v>
      </c>
      <c r="AS58" t="s">
        <v>814</v>
      </c>
      <c r="AT58" t="s">
        <v>230</v>
      </c>
      <c r="AU58">
        <v>20261009</v>
      </c>
      <c r="AV58" t="s">
        <v>221</v>
      </c>
      <c r="AW58" t="s">
        <v>877</v>
      </c>
      <c r="AX58" t="s">
        <v>222</v>
      </c>
      <c r="BA58" s="57">
        <v>46305.333333333336</v>
      </c>
      <c r="BB58" t="s">
        <v>4856</v>
      </c>
      <c r="BC58">
        <v>2026</v>
      </c>
      <c r="BD58">
        <v>10</v>
      </c>
      <c r="BE58">
        <v>9</v>
      </c>
      <c r="BF58" s="6">
        <f t="shared" si="0"/>
        <v>46304</v>
      </c>
      <c r="BG58">
        <f t="shared" si="1"/>
        <v>-1.3333333333357587</v>
      </c>
      <c r="BH58" t="str">
        <f t="shared" si="2"/>
        <v>COMPLY</v>
      </c>
      <c r="BI58" t="str">
        <f>VLOOKUP(H58,Sheet2!$A$1:$B$270,2,FALSE)</f>
        <v>SELONG</v>
      </c>
    </row>
    <row r="59" spans="1:61">
      <c r="A59">
        <v>58</v>
      </c>
      <c r="B59">
        <v>1002628980</v>
      </c>
      <c r="C59">
        <v>3</v>
      </c>
      <c r="D59" t="s">
        <v>45</v>
      </c>
      <c r="E59">
        <v>5</v>
      </c>
      <c r="F59" t="s">
        <v>210</v>
      </c>
      <c r="G59" t="s">
        <v>116</v>
      </c>
      <c r="H59" t="s">
        <v>267</v>
      </c>
      <c r="I59" t="s">
        <v>212</v>
      </c>
      <c r="J59" t="s">
        <v>213</v>
      </c>
      <c r="K59" t="s">
        <v>149</v>
      </c>
      <c r="M59" t="s">
        <v>76</v>
      </c>
      <c r="N59" t="s">
        <v>215</v>
      </c>
      <c r="O59" s="57">
        <v>46304.401134259257</v>
      </c>
      <c r="P59" s="57">
        <v>46308.476805555554</v>
      </c>
      <c r="Q59">
        <v>69407069</v>
      </c>
      <c r="S59">
        <v>172604214447</v>
      </c>
      <c r="T59" t="s">
        <v>4864</v>
      </c>
      <c r="U59" t="s">
        <v>4865</v>
      </c>
      <c r="V59" t="s">
        <v>4866</v>
      </c>
      <c r="Z59">
        <v>116.0794964</v>
      </c>
      <c r="AA59">
        <v>-8.4057028999999996</v>
      </c>
      <c r="AB59" t="s">
        <v>4867</v>
      </c>
      <c r="AC59" t="s">
        <v>229</v>
      </c>
      <c r="AL59" t="s">
        <v>217</v>
      </c>
      <c r="AM59" t="s">
        <v>4868</v>
      </c>
      <c r="AN59" t="s">
        <v>6</v>
      </c>
      <c r="AO59" s="57">
        <v>46275.402615740742</v>
      </c>
      <c r="AP59" s="57">
        <v>46305.333333333336</v>
      </c>
      <c r="AR59" t="s">
        <v>218</v>
      </c>
      <c r="AS59" t="s">
        <v>814</v>
      </c>
      <c r="AT59" t="s">
        <v>230</v>
      </c>
      <c r="AU59">
        <v>20261013</v>
      </c>
      <c r="AV59" t="s">
        <v>221</v>
      </c>
      <c r="AW59" t="s">
        <v>1831</v>
      </c>
      <c r="AX59" t="s">
        <v>222</v>
      </c>
      <c r="BA59" s="57">
        <v>46305.333333333336</v>
      </c>
      <c r="BB59" t="s">
        <v>4868</v>
      </c>
      <c r="BC59">
        <v>2026</v>
      </c>
      <c r="BD59">
        <v>10</v>
      </c>
      <c r="BE59">
        <v>13</v>
      </c>
      <c r="BF59" s="6">
        <f t="shared" si="0"/>
        <v>46308</v>
      </c>
      <c r="BG59">
        <f t="shared" si="1"/>
        <v>2.6666666666642413</v>
      </c>
      <c r="BH59" t="str">
        <f t="shared" si="2"/>
        <v>NOT COMPLY</v>
      </c>
      <c r="BI59" t="str">
        <f>VLOOKUP(H59,Sheet2!$A$1:$B$270,2,FALSE)</f>
        <v>SELONG</v>
      </c>
    </row>
    <row r="60" spans="1:61">
      <c r="A60">
        <v>59</v>
      </c>
      <c r="B60">
        <v>1002630853</v>
      </c>
      <c r="C60">
        <v>3</v>
      </c>
      <c r="D60" t="s">
        <v>45</v>
      </c>
      <c r="E60">
        <v>5</v>
      </c>
      <c r="F60" t="s">
        <v>210</v>
      </c>
      <c r="G60" t="s">
        <v>116</v>
      </c>
      <c r="H60" t="s">
        <v>267</v>
      </c>
      <c r="I60" t="s">
        <v>212</v>
      </c>
      <c r="J60" t="s">
        <v>213</v>
      </c>
      <c r="K60" t="s">
        <v>149</v>
      </c>
      <c r="L60" t="s">
        <v>214</v>
      </c>
      <c r="M60" t="s">
        <v>76</v>
      </c>
      <c r="N60" t="s">
        <v>215</v>
      </c>
      <c r="O60" s="57">
        <v>46305.509432870371</v>
      </c>
      <c r="P60" s="57">
        <v>46307.352256944447</v>
      </c>
      <c r="Q60">
        <v>69407849</v>
      </c>
      <c r="S60">
        <v>172604214456</v>
      </c>
      <c r="T60" t="s">
        <v>4857</v>
      </c>
      <c r="U60" t="s">
        <v>4858</v>
      </c>
      <c r="V60" t="s">
        <v>4859</v>
      </c>
      <c r="Z60">
        <v>116.177288778126</v>
      </c>
      <c r="AA60">
        <v>-8.3572023527801793</v>
      </c>
      <c r="AB60" t="s">
        <v>4860</v>
      </c>
      <c r="AC60" t="s">
        <v>216</v>
      </c>
      <c r="AL60" t="s">
        <v>217</v>
      </c>
      <c r="AM60" t="s">
        <v>4861</v>
      </c>
      <c r="AN60" t="s">
        <v>6</v>
      </c>
      <c r="AO60" s="57">
        <v>46305.517337962963</v>
      </c>
      <c r="AP60" s="57">
        <v>46306.458333333336</v>
      </c>
      <c r="AR60" t="s">
        <v>218</v>
      </c>
      <c r="AS60" t="s">
        <v>814</v>
      </c>
      <c r="AT60" t="s">
        <v>230</v>
      </c>
      <c r="AU60">
        <v>20261012</v>
      </c>
      <c r="AV60" t="s">
        <v>221</v>
      </c>
      <c r="AW60" t="s">
        <v>923</v>
      </c>
      <c r="AX60" t="s">
        <v>222</v>
      </c>
      <c r="BA60" s="57">
        <v>46306.458333333336</v>
      </c>
      <c r="BB60" t="s">
        <v>4861</v>
      </c>
      <c r="BC60">
        <v>2026</v>
      </c>
      <c r="BD60">
        <v>10</v>
      </c>
      <c r="BE60">
        <v>12</v>
      </c>
      <c r="BF60" s="6">
        <f t="shared" si="0"/>
        <v>46307</v>
      </c>
      <c r="BG60">
        <f t="shared" si="1"/>
        <v>0.54166666666424135</v>
      </c>
      <c r="BH60" t="str">
        <f t="shared" si="2"/>
        <v>COMPLY</v>
      </c>
      <c r="BI60" t="str">
        <f>VLOOKUP(H60,Sheet2!$A$1:$B$270,2,FALSE)</f>
        <v>SELONG</v>
      </c>
    </row>
    <row r="61" spans="1:61">
      <c r="A61">
        <v>60</v>
      </c>
      <c r="B61">
        <v>1002631424</v>
      </c>
      <c r="C61">
        <v>3</v>
      </c>
      <c r="D61" t="s">
        <v>45</v>
      </c>
      <c r="E61">
        <v>5</v>
      </c>
      <c r="F61" t="s">
        <v>210</v>
      </c>
      <c r="G61" t="s">
        <v>116</v>
      </c>
      <c r="H61" t="s">
        <v>267</v>
      </c>
      <c r="I61" t="s">
        <v>212</v>
      </c>
      <c r="J61" t="s">
        <v>213</v>
      </c>
      <c r="K61" t="s">
        <v>149</v>
      </c>
      <c r="L61" t="s">
        <v>214</v>
      </c>
      <c r="M61" t="s">
        <v>76</v>
      </c>
      <c r="N61" t="s">
        <v>215</v>
      </c>
      <c r="O61" s="57">
        <v>46306.399780092594</v>
      </c>
      <c r="P61" s="57">
        <v>46310.472615740742</v>
      </c>
      <c r="Q61">
        <v>69408116</v>
      </c>
      <c r="S61">
        <v>172604214458</v>
      </c>
      <c r="T61" t="s">
        <v>4869</v>
      </c>
      <c r="U61" t="s">
        <v>4870</v>
      </c>
      <c r="V61" t="s">
        <v>4871</v>
      </c>
      <c r="Z61">
        <v>116.039772</v>
      </c>
      <c r="AA61">
        <v>-8.3552409999999995</v>
      </c>
      <c r="AB61" t="s">
        <v>4872</v>
      </c>
      <c r="AC61" t="s">
        <v>235</v>
      </c>
      <c r="AL61" t="s">
        <v>217</v>
      </c>
      <c r="AM61" t="s">
        <v>4873</v>
      </c>
      <c r="AN61" t="s">
        <v>6</v>
      </c>
      <c r="AO61" s="57">
        <v>46336.403043981481</v>
      </c>
      <c r="AP61" s="57">
        <v>46307.333333333336</v>
      </c>
      <c r="AR61" t="s">
        <v>218</v>
      </c>
      <c r="AS61" t="s">
        <v>814</v>
      </c>
      <c r="AT61" t="s">
        <v>230</v>
      </c>
      <c r="AU61">
        <v>20261015</v>
      </c>
      <c r="AV61" t="s">
        <v>221</v>
      </c>
      <c r="AW61" t="s">
        <v>875</v>
      </c>
      <c r="AX61" t="s">
        <v>222</v>
      </c>
      <c r="BA61" s="57">
        <v>46307.333333333336</v>
      </c>
      <c r="BB61" t="s">
        <v>4873</v>
      </c>
      <c r="BC61">
        <v>2026</v>
      </c>
      <c r="BD61">
        <v>10</v>
      </c>
      <c r="BE61">
        <v>15</v>
      </c>
      <c r="BF61" s="6">
        <f t="shared" si="0"/>
        <v>46310</v>
      </c>
      <c r="BG61">
        <f t="shared" si="1"/>
        <v>2.6666666666642413</v>
      </c>
      <c r="BH61" t="str">
        <f t="shared" si="2"/>
        <v>NOT COMPLY</v>
      </c>
      <c r="BI61" t="str">
        <f>VLOOKUP(H61,Sheet2!$A$1:$B$270,2,FALSE)</f>
        <v>SELONG</v>
      </c>
    </row>
    <row r="62" spans="1:61">
      <c r="A62">
        <v>61</v>
      </c>
      <c r="B62">
        <v>1002635837</v>
      </c>
      <c r="C62">
        <v>3</v>
      </c>
      <c r="D62" t="s">
        <v>45</v>
      </c>
      <c r="E62">
        <v>5</v>
      </c>
      <c r="F62" t="s">
        <v>210</v>
      </c>
      <c r="G62" t="s">
        <v>116</v>
      </c>
      <c r="H62" t="s">
        <v>267</v>
      </c>
      <c r="I62" t="s">
        <v>212</v>
      </c>
      <c r="J62" t="s">
        <v>213</v>
      </c>
      <c r="K62" t="s">
        <v>149</v>
      </c>
      <c r="M62" t="s">
        <v>76</v>
      </c>
      <c r="N62" t="s">
        <v>215</v>
      </c>
      <c r="O62" s="57">
        <v>46308.77207175926</v>
      </c>
      <c r="P62" s="57">
        <v>46309.358622685184</v>
      </c>
      <c r="Q62">
        <v>69405999</v>
      </c>
      <c r="S62">
        <v>172604214474</v>
      </c>
      <c r="T62" t="s">
        <v>3722</v>
      </c>
      <c r="U62" t="s">
        <v>6616</v>
      </c>
      <c r="V62" t="s">
        <v>6617</v>
      </c>
      <c r="Z62">
        <v>116.039900182336</v>
      </c>
      <c r="AA62">
        <v>-8.3482528789665693</v>
      </c>
      <c r="AB62" t="s">
        <v>3725</v>
      </c>
      <c r="AC62" t="s">
        <v>216</v>
      </c>
      <c r="AL62" t="s">
        <v>217</v>
      </c>
      <c r="AM62" t="s">
        <v>6618</v>
      </c>
      <c r="AN62" t="s">
        <v>6</v>
      </c>
      <c r="AO62" t="s">
        <v>6619</v>
      </c>
      <c r="AR62" t="s">
        <v>218</v>
      </c>
      <c r="AS62" t="s">
        <v>814</v>
      </c>
      <c r="AT62" t="s">
        <v>230</v>
      </c>
      <c r="AU62">
        <v>20261014</v>
      </c>
      <c r="AV62" t="s">
        <v>221</v>
      </c>
      <c r="AW62" t="s">
        <v>1749</v>
      </c>
      <c r="AX62" t="s">
        <v>222</v>
      </c>
      <c r="BA62" s="57">
        <v>46308.291666666664</v>
      </c>
      <c r="BB62" t="s">
        <v>6618</v>
      </c>
      <c r="BC62">
        <v>2026</v>
      </c>
      <c r="BD62">
        <v>10</v>
      </c>
      <c r="BE62">
        <v>14</v>
      </c>
      <c r="BF62" s="6">
        <f t="shared" si="0"/>
        <v>46309</v>
      </c>
      <c r="BG62">
        <f t="shared" si="1"/>
        <v>0.70833333333575865</v>
      </c>
      <c r="BH62" t="str">
        <f t="shared" si="2"/>
        <v>COMPLY</v>
      </c>
      <c r="BI62" t="str">
        <f>VLOOKUP(H62,Sheet2!$A$1:$B$270,2,FALSE)</f>
        <v>SELONG</v>
      </c>
    </row>
    <row r="63" spans="1:61">
      <c r="A63">
        <v>62</v>
      </c>
      <c r="B63">
        <v>1002634815</v>
      </c>
      <c r="C63">
        <v>3</v>
      </c>
      <c r="D63" t="s">
        <v>45</v>
      </c>
      <c r="E63">
        <v>5</v>
      </c>
      <c r="F63" t="s">
        <v>210</v>
      </c>
      <c r="G63" t="s">
        <v>116</v>
      </c>
      <c r="H63" t="s">
        <v>267</v>
      </c>
      <c r="I63" t="s">
        <v>212</v>
      </c>
      <c r="J63" t="s">
        <v>213</v>
      </c>
      <c r="K63" t="s">
        <v>149</v>
      </c>
      <c r="M63" t="s">
        <v>76</v>
      </c>
      <c r="N63" t="s">
        <v>215</v>
      </c>
      <c r="O63" s="57">
        <v>46308.503240740742</v>
      </c>
      <c r="P63" s="57">
        <v>46308.533576388887</v>
      </c>
      <c r="Q63">
        <v>69408103</v>
      </c>
      <c r="S63">
        <v>172604214470</v>
      </c>
      <c r="T63" t="s">
        <v>4874</v>
      </c>
      <c r="U63" t="s">
        <v>5778</v>
      </c>
      <c r="V63" t="s">
        <v>5779</v>
      </c>
      <c r="Z63">
        <v>116.305021409443</v>
      </c>
      <c r="AA63">
        <v>-8.23195757578954</v>
      </c>
      <c r="AB63" t="s">
        <v>4877</v>
      </c>
      <c r="AC63" t="s">
        <v>216</v>
      </c>
      <c r="AL63" t="s">
        <v>217</v>
      </c>
      <c r="AM63" t="s">
        <v>5780</v>
      </c>
      <c r="AN63" t="s">
        <v>6</v>
      </c>
      <c r="AO63" t="s">
        <v>5766</v>
      </c>
      <c r="AR63" t="s">
        <v>218</v>
      </c>
      <c r="AS63" t="s">
        <v>814</v>
      </c>
      <c r="AT63" t="s">
        <v>230</v>
      </c>
      <c r="AU63">
        <v>20261013</v>
      </c>
      <c r="AV63" t="s">
        <v>221</v>
      </c>
      <c r="AW63" t="s">
        <v>539</v>
      </c>
      <c r="AX63" t="s">
        <v>222</v>
      </c>
      <c r="BA63" s="57">
        <v>46308.291666666664</v>
      </c>
      <c r="BB63" t="s">
        <v>5780</v>
      </c>
      <c r="BC63">
        <v>2026</v>
      </c>
      <c r="BD63">
        <v>10</v>
      </c>
      <c r="BE63">
        <v>13</v>
      </c>
      <c r="BF63" s="6">
        <f t="shared" si="0"/>
        <v>46308</v>
      </c>
      <c r="BG63">
        <f t="shared" si="1"/>
        <v>-0.29166666666424135</v>
      </c>
      <c r="BH63" t="str">
        <f t="shared" si="2"/>
        <v>COMPLY</v>
      </c>
      <c r="BI63" t="str">
        <f>VLOOKUP(H63,Sheet2!$A$1:$B$270,2,FALSE)</f>
        <v>SELONG</v>
      </c>
    </row>
    <row r="64" spans="1:61">
      <c r="A64">
        <v>63</v>
      </c>
      <c r="B64">
        <v>1002636062</v>
      </c>
      <c r="C64">
        <v>3</v>
      </c>
      <c r="D64" t="s">
        <v>45</v>
      </c>
      <c r="E64">
        <v>5</v>
      </c>
      <c r="F64" t="s">
        <v>210</v>
      </c>
      <c r="G64" t="s">
        <v>116</v>
      </c>
      <c r="H64" t="s">
        <v>267</v>
      </c>
      <c r="I64" t="s">
        <v>212</v>
      </c>
      <c r="J64" t="s">
        <v>213</v>
      </c>
      <c r="K64" t="s">
        <v>149</v>
      </c>
      <c r="M64" t="s">
        <v>76</v>
      </c>
      <c r="N64" t="s">
        <v>215</v>
      </c>
      <c r="O64" s="57">
        <v>46309.375335648147</v>
      </c>
      <c r="P64" s="57">
        <v>46309.769803240742</v>
      </c>
      <c r="Q64">
        <v>69407080</v>
      </c>
      <c r="S64">
        <v>172604214475</v>
      </c>
      <c r="T64" t="s">
        <v>3719</v>
      </c>
      <c r="U64" t="s">
        <v>6622</v>
      </c>
      <c r="V64" t="s">
        <v>6867</v>
      </c>
      <c r="Z64">
        <v>116.084694045158</v>
      </c>
      <c r="AA64">
        <v>-8.3593654604841205</v>
      </c>
      <c r="AB64" t="s">
        <v>3721</v>
      </c>
      <c r="AC64" t="s">
        <v>283</v>
      </c>
      <c r="AL64" t="s">
        <v>217</v>
      </c>
      <c r="AM64" t="s">
        <v>6624</v>
      </c>
      <c r="AN64" t="s">
        <v>6</v>
      </c>
      <c r="AO64" t="s">
        <v>6868</v>
      </c>
      <c r="AR64" t="s">
        <v>218</v>
      </c>
      <c r="AS64" t="s">
        <v>814</v>
      </c>
      <c r="AT64" t="s">
        <v>230</v>
      </c>
      <c r="AU64">
        <v>20261014</v>
      </c>
      <c r="AV64" t="s">
        <v>221</v>
      </c>
      <c r="AW64" t="s">
        <v>541</v>
      </c>
      <c r="AX64" t="s">
        <v>222</v>
      </c>
      <c r="BA64" s="57">
        <v>46309.291666666664</v>
      </c>
      <c r="BB64" t="s">
        <v>6624</v>
      </c>
      <c r="BC64">
        <v>2026</v>
      </c>
      <c r="BD64">
        <v>10</v>
      </c>
      <c r="BE64">
        <v>14</v>
      </c>
      <c r="BF64" s="6">
        <f t="shared" si="0"/>
        <v>46309</v>
      </c>
      <c r="BG64">
        <f t="shared" si="1"/>
        <v>-0.29166666666424135</v>
      </c>
      <c r="BH64" t="str">
        <f t="shared" si="2"/>
        <v>COMPLY</v>
      </c>
      <c r="BI64" t="str">
        <f>VLOOKUP(H64,Sheet2!$A$1:$B$270,2,FALSE)</f>
        <v>SELONG</v>
      </c>
    </row>
    <row r="65" spans="1:61">
      <c r="A65">
        <v>64</v>
      </c>
      <c r="B65">
        <v>1002636811</v>
      </c>
      <c r="C65">
        <v>3</v>
      </c>
      <c r="D65" t="s">
        <v>45</v>
      </c>
      <c r="E65">
        <v>5</v>
      </c>
      <c r="F65" t="s">
        <v>210</v>
      </c>
      <c r="G65" t="s">
        <v>116</v>
      </c>
      <c r="H65" t="s">
        <v>267</v>
      </c>
      <c r="I65" t="s">
        <v>212</v>
      </c>
      <c r="J65" t="s">
        <v>213</v>
      </c>
      <c r="K65" t="s">
        <v>149</v>
      </c>
      <c r="M65" t="s">
        <v>76</v>
      </c>
      <c r="N65" t="s">
        <v>215</v>
      </c>
      <c r="O65" s="57">
        <v>46309.567870370367</v>
      </c>
      <c r="P65" s="57">
        <v>46309.785162037035</v>
      </c>
      <c r="Q65">
        <v>69405861</v>
      </c>
      <c r="S65">
        <v>172604214476</v>
      </c>
      <c r="T65" t="s">
        <v>3727</v>
      </c>
      <c r="U65" t="s">
        <v>3720</v>
      </c>
      <c r="V65" t="s">
        <v>6869</v>
      </c>
      <c r="Z65">
        <v>116.078</v>
      </c>
      <c r="AA65">
        <v>-8.3637099999999993</v>
      </c>
      <c r="AB65" t="s">
        <v>3728</v>
      </c>
      <c r="AC65" t="s">
        <v>283</v>
      </c>
      <c r="AL65" t="s">
        <v>217</v>
      </c>
      <c r="AM65" t="s">
        <v>6870</v>
      </c>
      <c r="AN65" t="s">
        <v>6</v>
      </c>
      <c r="AO65" t="s">
        <v>6871</v>
      </c>
      <c r="AR65" t="s">
        <v>218</v>
      </c>
      <c r="AS65" t="s">
        <v>814</v>
      </c>
      <c r="AT65" t="s">
        <v>230</v>
      </c>
      <c r="AU65">
        <v>20261014</v>
      </c>
      <c r="AV65" t="s">
        <v>221</v>
      </c>
      <c r="AW65" t="s">
        <v>540</v>
      </c>
      <c r="AX65" t="s">
        <v>222</v>
      </c>
      <c r="BA65" s="57">
        <v>46309.291666666664</v>
      </c>
      <c r="BB65" t="s">
        <v>6870</v>
      </c>
      <c r="BC65">
        <v>2026</v>
      </c>
      <c r="BD65">
        <v>10</v>
      </c>
      <c r="BE65">
        <v>14</v>
      </c>
      <c r="BF65" s="6">
        <f t="shared" si="0"/>
        <v>46309</v>
      </c>
      <c r="BG65">
        <f t="shared" si="1"/>
        <v>-0.29166666666424135</v>
      </c>
      <c r="BH65" t="str">
        <f t="shared" si="2"/>
        <v>COMPLY</v>
      </c>
      <c r="BI65" t="str">
        <f>VLOOKUP(H65,Sheet2!$A$1:$B$270,2,FALSE)</f>
        <v>SELONG</v>
      </c>
    </row>
    <row r="66" spans="1:61">
      <c r="A66">
        <v>65</v>
      </c>
      <c r="B66">
        <v>1002621062</v>
      </c>
      <c r="C66">
        <v>3</v>
      </c>
      <c r="D66" t="s">
        <v>45</v>
      </c>
      <c r="E66">
        <v>5</v>
      </c>
      <c r="F66" t="s">
        <v>210</v>
      </c>
      <c r="G66" t="s">
        <v>116</v>
      </c>
      <c r="H66" t="s">
        <v>267</v>
      </c>
      <c r="I66" t="s">
        <v>212</v>
      </c>
      <c r="J66" t="s">
        <v>213</v>
      </c>
      <c r="K66" t="s">
        <v>149</v>
      </c>
      <c r="L66" t="s">
        <v>214</v>
      </c>
      <c r="M66" t="s">
        <v>1401</v>
      </c>
      <c r="N66" t="s">
        <v>215</v>
      </c>
      <c r="O66" s="57">
        <v>46298.620532407411</v>
      </c>
      <c r="P66" s="57">
        <v>46300.568564814814</v>
      </c>
      <c r="Q66">
        <v>69403674</v>
      </c>
      <c r="S66">
        <v>172604214416</v>
      </c>
      <c r="T66" t="s">
        <v>1464</v>
      </c>
      <c r="U66" t="s">
        <v>1465</v>
      </c>
      <c r="V66" t="s">
        <v>1466</v>
      </c>
      <c r="Z66">
        <v>116.098117008805</v>
      </c>
      <c r="AA66">
        <v>-8.41501912195878</v>
      </c>
      <c r="AB66" t="s">
        <v>1467</v>
      </c>
      <c r="AC66" t="s">
        <v>216</v>
      </c>
      <c r="AL66" t="s">
        <v>217</v>
      </c>
      <c r="AM66" t="s">
        <v>1468</v>
      </c>
      <c r="AN66" t="s">
        <v>6</v>
      </c>
      <c r="AO66" s="57">
        <v>46091.621793981481</v>
      </c>
      <c r="AP66" s="57">
        <v>46299.458333333336</v>
      </c>
      <c r="AR66" t="s">
        <v>14</v>
      </c>
      <c r="AS66" t="s">
        <v>814</v>
      </c>
      <c r="AT66" t="s">
        <v>230</v>
      </c>
      <c r="AV66" t="s">
        <v>2516</v>
      </c>
      <c r="AW66" t="s">
        <v>875</v>
      </c>
      <c r="AX66" t="s">
        <v>222</v>
      </c>
      <c r="BA66" s="57">
        <v>46299.458333333336</v>
      </c>
      <c r="BB66" t="s">
        <v>1468</v>
      </c>
      <c r="BF66" s="6" t="e">
        <f t="shared" ref="BF66:BF129" si="3">DATE(BC66,BD66,BE66)</f>
        <v>#NUM!</v>
      </c>
      <c r="BG66" t="e">
        <f t="shared" ref="BG66:BG129" si="4">BF66-BA66</f>
        <v>#NUM!</v>
      </c>
      <c r="BH66" t="e">
        <f t="shared" ref="BH66:BH129" si="5">IF(BG66=1,"COMPLY",IF(BG66&lt;1,"COMPLY","NOT COMPLY"))</f>
        <v>#NUM!</v>
      </c>
      <c r="BI66" t="str">
        <f>VLOOKUP(H66,Sheet2!$A$1:$B$270,2,FALSE)</f>
        <v>SELONG</v>
      </c>
    </row>
    <row r="67" spans="1:61">
      <c r="A67">
        <v>66</v>
      </c>
      <c r="B67">
        <v>1002626609</v>
      </c>
      <c r="C67">
        <v>3</v>
      </c>
      <c r="D67" t="s">
        <v>45</v>
      </c>
      <c r="E67">
        <v>5</v>
      </c>
      <c r="F67" t="s">
        <v>210</v>
      </c>
      <c r="G67" t="s">
        <v>116</v>
      </c>
      <c r="H67" t="s">
        <v>267</v>
      </c>
      <c r="I67" t="s">
        <v>212</v>
      </c>
      <c r="J67" t="s">
        <v>213</v>
      </c>
      <c r="K67" t="s">
        <v>149</v>
      </c>
      <c r="L67" t="s">
        <v>214</v>
      </c>
      <c r="M67" t="s">
        <v>1401</v>
      </c>
      <c r="N67" t="s">
        <v>215</v>
      </c>
      <c r="O67" s="57">
        <v>46302.65185185185</v>
      </c>
      <c r="P67" s="57">
        <v>46308.77207175926</v>
      </c>
      <c r="Q67">
        <v>69405999</v>
      </c>
      <c r="S67">
        <v>172604214299</v>
      </c>
      <c r="T67" t="s">
        <v>3722</v>
      </c>
      <c r="U67" t="s">
        <v>3723</v>
      </c>
      <c r="V67" t="s">
        <v>3724</v>
      </c>
      <c r="Z67">
        <v>116.0392489</v>
      </c>
      <c r="AA67">
        <v>-8.3496699999999997</v>
      </c>
      <c r="AB67" t="s">
        <v>3725</v>
      </c>
      <c r="AC67" t="s">
        <v>216</v>
      </c>
      <c r="AL67" t="s">
        <v>217</v>
      </c>
      <c r="AM67" t="s">
        <v>3726</v>
      </c>
      <c r="AN67" t="s">
        <v>6</v>
      </c>
      <c r="AO67" s="57">
        <v>46213.66333333333</v>
      </c>
      <c r="AP67" s="57">
        <v>46303.625</v>
      </c>
      <c r="AR67" t="s">
        <v>14</v>
      </c>
      <c r="AS67" t="s">
        <v>814</v>
      </c>
      <c r="AT67" t="s">
        <v>230</v>
      </c>
      <c r="AV67" t="s">
        <v>6620</v>
      </c>
      <c r="AW67" t="s">
        <v>802</v>
      </c>
      <c r="AX67" t="s">
        <v>222</v>
      </c>
      <c r="BA67" s="57">
        <v>46303.625</v>
      </c>
      <c r="BB67" t="s">
        <v>3726</v>
      </c>
      <c r="BF67" s="6" t="e">
        <f t="shared" si="3"/>
        <v>#NUM!</v>
      </c>
      <c r="BG67" t="e">
        <f t="shared" si="4"/>
        <v>#NUM!</v>
      </c>
      <c r="BH67" t="e">
        <f t="shared" si="5"/>
        <v>#NUM!</v>
      </c>
      <c r="BI67" t="str">
        <f>VLOOKUP(H67,Sheet2!$A$1:$B$270,2,FALSE)</f>
        <v>SELONG</v>
      </c>
    </row>
    <row r="68" spans="1:61">
      <c r="A68">
        <v>67</v>
      </c>
      <c r="B68">
        <v>1002626176</v>
      </c>
      <c r="C68">
        <v>3</v>
      </c>
      <c r="D68" t="s">
        <v>45</v>
      </c>
      <c r="E68">
        <v>5</v>
      </c>
      <c r="F68" t="s">
        <v>210</v>
      </c>
      <c r="G68" t="s">
        <v>116</v>
      </c>
      <c r="H68" t="s">
        <v>267</v>
      </c>
      <c r="I68" t="s">
        <v>212</v>
      </c>
      <c r="J68" t="s">
        <v>213</v>
      </c>
      <c r="K68" t="s">
        <v>149</v>
      </c>
      <c r="M68" t="s">
        <v>1401</v>
      </c>
      <c r="N68" t="s">
        <v>215</v>
      </c>
      <c r="O68" s="57">
        <v>46302.568865740737</v>
      </c>
      <c r="P68" s="57">
        <v>46309.567870370367</v>
      </c>
      <c r="Q68">
        <v>69405861</v>
      </c>
      <c r="S68">
        <v>172604214439</v>
      </c>
      <c r="T68" t="s">
        <v>3727</v>
      </c>
      <c r="U68" t="s">
        <v>3720</v>
      </c>
      <c r="V68" t="s">
        <v>4456</v>
      </c>
      <c r="Z68">
        <v>116.08570987837901</v>
      </c>
      <c r="AA68">
        <v>-8.3581702398271194</v>
      </c>
      <c r="AB68" t="s">
        <v>3728</v>
      </c>
      <c r="AC68" t="s">
        <v>283</v>
      </c>
      <c r="AL68" t="s">
        <v>217</v>
      </c>
      <c r="AM68" t="s">
        <v>4457</v>
      </c>
      <c r="AN68" t="s">
        <v>6</v>
      </c>
      <c r="AO68" s="57">
        <v>46213.56962962963</v>
      </c>
      <c r="AP68" s="57">
        <v>46304.625</v>
      </c>
      <c r="AQ68" t="s">
        <v>1496</v>
      </c>
      <c r="AR68" t="s">
        <v>14</v>
      </c>
      <c r="AS68" t="s">
        <v>814</v>
      </c>
      <c r="AT68" t="s">
        <v>230</v>
      </c>
      <c r="AV68" t="s">
        <v>6872</v>
      </c>
      <c r="AW68" t="s">
        <v>541</v>
      </c>
      <c r="AX68" t="s">
        <v>222</v>
      </c>
      <c r="BA68" s="57">
        <v>46304.625</v>
      </c>
      <c r="BB68" t="s">
        <v>4457</v>
      </c>
      <c r="BF68" s="6" t="e">
        <f t="shared" si="3"/>
        <v>#NUM!</v>
      </c>
      <c r="BG68" t="e">
        <f t="shared" si="4"/>
        <v>#NUM!</v>
      </c>
      <c r="BH68" t="e">
        <f t="shared" si="5"/>
        <v>#NUM!</v>
      </c>
      <c r="BI68" t="str">
        <f>VLOOKUP(H68,Sheet2!$A$1:$B$270,2,FALSE)</f>
        <v>SELONG</v>
      </c>
    </row>
    <row r="69" spans="1:61">
      <c r="A69">
        <v>68</v>
      </c>
      <c r="B69">
        <v>1002629017</v>
      </c>
      <c r="C69">
        <v>3</v>
      </c>
      <c r="D69" t="s">
        <v>45</v>
      </c>
      <c r="E69">
        <v>5</v>
      </c>
      <c r="F69" t="s">
        <v>210</v>
      </c>
      <c r="G69" t="s">
        <v>116</v>
      </c>
      <c r="H69" t="s">
        <v>267</v>
      </c>
      <c r="I69" t="s">
        <v>212</v>
      </c>
      <c r="J69" t="s">
        <v>213</v>
      </c>
      <c r="K69" t="s">
        <v>149</v>
      </c>
      <c r="M69" t="s">
        <v>1401</v>
      </c>
      <c r="N69" t="s">
        <v>215</v>
      </c>
      <c r="O69" s="57">
        <v>46304.408877314818</v>
      </c>
      <c r="P69" s="57">
        <v>46309.375324074077</v>
      </c>
      <c r="Q69">
        <v>69407080</v>
      </c>
      <c r="S69">
        <v>172604214448</v>
      </c>
      <c r="T69" t="s">
        <v>3719</v>
      </c>
      <c r="U69" t="s">
        <v>3720</v>
      </c>
      <c r="V69" t="s">
        <v>4862</v>
      </c>
      <c r="Z69">
        <v>116.085817184207</v>
      </c>
      <c r="AA69">
        <v>-8.3581630802593203</v>
      </c>
      <c r="AB69" t="s">
        <v>3721</v>
      </c>
      <c r="AC69" t="s">
        <v>283</v>
      </c>
      <c r="AL69" t="s">
        <v>217</v>
      </c>
      <c r="AM69" t="s">
        <v>4863</v>
      </c>
      <c r="AN69" t="s">
        <v>6</v>
      </c>
      <c r="AO69" s="57">
        <v>46275.413715277777</v>
      </c>
      <c r="AP69" s="57">
        <v>46305.625</v>
      </c>
      <c r="AR69" t="s">
        <v>14</v>
      </c>
      <c r="AS69" t="s">
        <v>814</v>
      </c>
      <c r="AT69" t="s">
        <v>230</v>
      </c>
      <c r="AV69" t="s">
        <v>6621</v>
      </c>
      <c r="AW69" t="s">
        <v>541</v>
      </c>
      <c r="AX69" t="s">
        <v>222</v>
      </c>
      <c r="BA69" s="57">
        <v>46305.625</v>
      </c>
      <c r="BB69" t="s">
        <v>4863</v>
      </c>
      <c r="BF69" s="6" t="e">
        <f t="shared" si="3"/>
        <v>#NUM!</v>
      </c>
      <c r="BG69" t="e">
        <f t="shared" si="4"/>
        <v>#NUM!</v>
      </c>
      <c r="BH69" t="e">
        <f t="shared" si="5"/>
        <v>#NUM!</v>
      </c>
      <c r="BI69" t="str">
        <f>VLOOKUP(H69,Sheet2!$A$1:$B$270,2,FALSE)</f>
        <v>SELONG</v>
      </c>
    </row>
    <row r="70" spans="1:61">
      <c r="A70">
        <v>69</v>
      </c>
      <c r="B70">
        <v>1002631414</v>
      </c>
      <c r="C70">
        <v>3</v>
      </c>
      <c r="D70" t="s">
        <v>45</v>
      </c>
      <c r="E70">
        <v>5</v>
      </c>
      <c r="F70" t="s">
        <v>210</v>
      </c>
      <c r="G70" t="s">
        <v>116</v>
      </c>
      <c r="H70" t="s">
        <v>267</v>
      </c>
      <c r="I70" t="s">
        <v>212</v>
      </c>
      <c r="J70" t="s">
        <v>213</v>
      </c>
      <c r="K70" t="s">
        <v>149</v>
      </c>
      <c r="L70" t="s">
        <v>214</v>
      </c>
      <c r="M70" t="s">
        <v>1401</v>
      </c>
      <c r="N70" t="s">
        <v>215</v>
      </c>
      <c r="O70" s="57">
        <v>46306.388645833336</v>
      </c>
      <c r="P70" s="57">
        <v>46308.503229166665</v>
      </c>
      <c r="Q70">
        <v>69408103</v>
      </c>
      <c r="S70">
        <v>172604214457</v>
      </c>
      <c r="T70" t="s">
        <v>4874</v>
      </c>
      <c r="U70" t="s">
        <v>4875</v>
      </c>
      <c r="V70" t="s">
        <v>4876</v>
      </c>
      <c r="Z70">
        <v>116.300802826881</v>
      </c>
      <c r="AA70">
        <v>-8.2345119637562902</v>
      </c>
      <c r="AB70" t="s">
        <v>4877</v>
      </c>
      <c r="AC70" t="s">
        <v>216</v>
      </c>
      <c r="AL70" t="s">
        <v>217</v>
      </c>
      <c r="AM70" t="s">
        <v>3551</v>
      </c>
      <c r="AN70" t="s">
        <v>6</v>
      </c>
      <c r="AO70" s="57">
        <v>46336.392500000002</v>
      </c>
      <c r="AP70" s="57">
        <v>46307.333333333336</v>
      </c>
      <c r="AR70" t="s">
        <v>14</v>
      </c>
      <c r="AS70" t="s">
        <v>814</v>
      </c>
      <c r="AT70" t="s">
        <v>230</v>
      </c>
      <c r="AV70" t="s">
        <v>5781</v>
      </c>
      <c r="AW70" t="s">
        <v>875</v>
      </c>
      <c r="AX70" t="s">
        <v>222</v>
      </c>
      <c r="BA70" s="57">
        <v>46307.333333333336</v>
      </c>
      <c r="BB70" t="s">
        <v>3551</v>
      </c>
      <c r="BF70" s="6" t="e">
        <f t="shared" si="3"/>
        <v>#NUM!</v>
      </c>
      <c r="BG70" t="e">
        <f t="shared" si="4"/>
        <v>#NUM!</v>
      </c>
      <c r="BH70" t="e">
        <f t="shared" si="5"/>
        <v>#NUM!</v>
      </c>
      <c r="BI70" t="str">
        <f>VLOOKUP(H70,Sheet2!$A$1:$B$270,2,FALSE)</f>
        <v>SELONG</v>
      </c>
    </row>
    <row r="71" spans="1:61">
      <c r="A71">
        <v>70</v>
      </c>
      <c r="B71">
        <v>1002635368</v>
      </c>
      <c r="C71">
        <v>3</v>
      </c>
      <c r="D71" t="s">
        <v>45</v>
      </c>
      <c r="E71">
        <v>5</v>
      </c>
      <c r="F71" t="s">
        <v>210</v>
      </c>
      <c r="G71" t="s">
        <v>116</v>
      </c>
      <c r="H71" t="s">
        <v>267</v>
      </c>
      <c r="I71" t="s">
        <v>212</v>
      </c>
      <c r="J71" t="s">
        <v>213</v>
      </c>
      <c r="K71" t="s">
        <v>149</v>
      </c>
      <c r="M71" t="s">
        <v>836</v>
      </c>
      <c r="N71" t="s">
        <v>215</v>
      </c>
      <c r="O71" s="57">
        <v>46308.632777777777</v>
      </c>
      <c r="P71" s="57">
        <v>46309.361770833333</v>
      </c>
      <c r="Q71">
        <v>69407080</v>
      </c>
      <c r="S71">
        <v>172604214471</v>
      </c>
      <c r="T71" t="s">
        <v>3719</v>
      </c>
      <c r="U71" t="s">
        <v>6622</v>
      </c>
      <c r="V71" t="s">
        <v>6623</v>
      </c>
      <c r="Z71">
        <v>116.0846475</v>
      </c>
      <c r="AA71">
        <v>-8.3593136999999995</v>
      </c>
      <c r="AB71" t="s">
        <v>3721</v>
      </c>
      <c r="AC71" t="s">
        <v>283</v>
      </c>
      <c r="AL71" t="s">
        <v>217</v>
      </c>
      <c r="AM71" t="s">
        <v>6624</v>
      </c>
      <c r="AN71" t="s">
        <v>6</v>
      </c>
      <c r="AO71" t="s">
        <v>6615</v>
      </c>
      <c r="AR71" t="s">
        <v>14</v>
      </c>
      <c r="AS71" t="s">
        <v>814</v>
      </c>
      <c r="AT71" t="s">
        <v>230</v>
      </c>
      <c r="AV71" t="s">
        <v>837</v>
      </c>
      <c r="AW71" t="s">
        <v>539</v>
      </c>
      <c r="AX71" t="s">
        <v>222</v>
      </c>
      <c r="BA71" s="57">
        <v>46308.291666666664</v>
      </c>
      <c r="BB71" t="s">
        <v>6624</v>
      </c>
      <c r="BF71" s="6" t="e">
        <f t="shared" si="3"/>
        <v>#NUM!</v>
      </c>
      <c r="BG71" t="e">
        <f t="shared" si="4"/>
        <v>#NUM!</v>
      </c>
      <c r="BH71" t="e">
        <f t="shared" si="5"/>
        <v>#NUM!</v>
      </c>
      <c r="BI71" t="str">
        <f>VLOOKUP(H71,Sheet2!$A$1:$B$270,2,FALSE)</f>
        <v>SELONG</v>
      </c>
    </row>
    <row r="72" spans="1:61">
      <c r="A72">
        <v>71</v>
      </c>
      <c r="B72">
        <v>1002637829</v>
      </c>
      <c r="C72">
        <v>3</v>
      </c>
      <c r="D72" t="s">
        <v>45</v>
      </c>
      <c r="E72">
        <v>5</v>
      </c>
      <c r="F72" t="s">
        <v>210</v>
      </c>
      <c r="G72" t="s">
        <v>116</v>
      </c>
      <c r="H72" t="s">
        <v>267</v>
      </c>
      <c r="I72" t="s">
        <v>212</v>
      </c>
      <c r="J72" t="s">
        <v>213</v>
      </c>
      <c r="K72" t="s">
        <v>149</v>
      </c>
      <c r="L72" t="s">
        <v>214</v>
      </c>
      <c r="M72" t="s">
        <v>255</v>
      </c>
      <c r="N72" t="s">
        <v>215</v>
      </c>
      <c r="O72" s="57">
        <v>46310.394849537035</v>
      </c>
      <c r="P72" s="57">
        <v>46310.822824074072</v>
      </c>
      <c r="Q72">
        <v>69410554</v>
      </c>
      <c r="S72">
        <v>172604214483</v>
      </c>
      <c r="T72" t="s">
        <v>7435</v>
      </c>
      <c r="U72" t="s">
        <v>7436</v>
      </c>
      <c r="V72" t="s">
        <v>7437</v>
      </c>
      <c r="Z72">
        <v>116.05391299999999</v>
      </c>
      <c r="AA72">
        <v>-8.4101392999999902</v>
      </c>
      <c r="AB72" t="s">
        <v>7438</v>
      </c>
      <c r="AC72" t="s">
        <v>216</v>
      </c>
      <c r="AL72" t="s">
        <v>217</v>
      </c>
      <c r="AM72" t="s">
        <v>7439</v>
      </c>
      <c r="AN72" t="s">
        <v>6</v>
      </c>
      <c r="AO72" t="s">
        <v>7440</v>
      </c>
      <c r="AP72" s="57">
        <v>46311.333333333336</v>
      </c>
      <c r="AR72" t="s">
        <v>256</v>
      </c>
      <c r="AS72" t="s">
        <v>814</v>
      </c>
      <c r="AT72" t="s">
        <v>230</v>
      </c>
      <c r="AV72" t="s">
        <v>257</v>
      </c>
      <c r="AW72" t="s">
        <v>875</v>
      </c>
      <c r="AX72" t="s">
        <v>222</v>
      </c>
      <c r="BA72" s="57">
        <v>46311.333333333336</v>
      </c>
      <c r="BB72" t="s">
        <v>7439</v>
      </c>
      <c r="BF72" s="6" t="e">
        <f t="shared" si="3"/>
        <v>#NUM!</v>
      </c>
      <c r="BG72" t="e">
        <f t="shared" si="4"/>
        <v>#NUM!</v>
      </c>
      <c r="BH72" t="e">
        <f t="shared" si="5"/>
        <v>#NUM!</v>
      </c>
      <c r="BI72" t="str">
        <f>VLOOKUP(H72,Sheet2!$A$1:$B$270,2,FALSE)</f>
        <v>SELONG</v>
      </c>
    </row>
    <row r="73" spans="1:61">
      <c r="A73">
        <v>72</v>
      </c>
      <c r="B73">
        <v>1002637742</v>
      </c>
      <c r="C73">
        <v>3</v>
      </c>
      <c r="D73" t="s">
        <v>45</v>
      </c>
      <c r="E73">
        <v>5</v>
      </c>
      <c r="F73" t="s">
        <v>210</v>
      </c>
      <c r="G73" t="s">
        <v>116</v>
      </c>
      <c r="H73" t="s">
        <v>267</v>
      </c>
      <c r="I73" t="s">
        <v>212</v>
      </c>
      <c r="J73" t="s">
        <v>213</v>
      </c>
      <c r="K73" t="s">
        <v>149</v>
      </c>
      <c r="M73" t="s">
        <v>238</v>
      </c>
      <c r="N73" t="s">
        <v>215</v>
      </c>
      <c r="O73" s="57">
        <v>46310.377604166664</v>
      </c>
      <c r="P73" s="57">
        <v>46310.479525462964</v>
      </c>
      <c r="Q73">
        <v>69410501</v>
      </c>
      <c r="S73">
        <v>172604214482</v>
      </c>
      <c r="T73" t="s">
        <v>7441</v>
      </c>
      <c r="U73" t="s">
        <v>7442</v>
      </c>
      <c r="V73" t="s">
        <v>7443</v>
      </c>
      <c r="Z73">
        <v>116.08707680000001</v>
      </c>
      <c r="AA73">
        <v>-8.3644508999999996</v>
      </c>
      <c r="AB73" t="s">
        <v>7444</v>
      </c>
      <c r="AC73" t="s">
        <v>283</v>
      </c>
      <c r="AL73" t="s">
        <v>217</v>
      </c>
      <c r="AM73" t="s">
        <v>7445</v>
      </c>
      <c r="AN73" t="s">
        <v>6</v>
      </c>
      <c r="AO73" t="s">
        <v>7446</v>
      </c>
      <c r="AP73" s="57">
        <v>46311.333333333336</v>
      </c>
      <c r="AR73" t="s">
        <v>239</v>
      </c>
      <c r="AS73" t="s">
        <v>814</v>
      </c>
      <c r="AT73" t="s">
        <v>230</v>
      </c>
      <c r="AV73" t="s">
        <v>238</v>
      </c>
      <c r="AW73" t="s">
        <v>3425</v>
      </c>
      <c r="AX73" t="s">
        <v>222</v>
      </c>
      <c r="BA73" s="57">
        <v>46311.333333333336</v>
      </c>
      <c r="BB73" t="s">
        <v>7445</v>
      </c>
      <c r="BF73" s="6" t="e">
        <f t="shared" si="3"/>
        <v>#NUM!</v>
      </c>
      <c r="BG73" t="e">
        <f t="shared" si="4"/>
        <v>#NUM!</v>
      </c>
      <c r="BH73" t="e">
        <f t="shared" si="5"/>
        <v>#NUM!</v>
      </c>
      <c r="BI73" t="str">
        <f>VLOOKUP(H73,Sheet2!$A$1:$B$270,2,FALSE)</f>
        <v>SELONG</v>
      </c>
    </row>
    <row r="74" spans="1:61">
      <c r="A74">
        <v>73</v>
      </c>
      <c r="B74">
        <v>1002626134</v>
      </c>
      <c r="C74">
        <v>3</v>
      </c>
      <c r="D74" t="s">
        <v>45</v>
      </c>
      <c r="E74">
        <v>5</v>
      </c>
      <c r="F74" t="s">
        <v>210</v>
      </c>
      <c r="G74" t="s">
        <v>116</v>
      </c>
      <c r="H74" t="s">
        <v>267</v>
      </c>
      <c r="I74" t="s">
        <v>212</v>
      </c>
      <c r="J74" t="s">
        <v>213</v>
      </c>
      <c r="K74" t="s">
        <v>149</v>
      </c>
      <c r="M74" t="s">
        <v>1626</v>
      </c>
      <c r="N74" t="s">
        <v>215</v>
      </c>
      <c r="O74" s="57">
        <v>46302.563113425924</v>
      </c>
      <c r="P74" s="57">
        <v>46303.757800925923</v>
      </c>
      <c r="Q74">
        <v>69405834</v>
      </c>
      <c r="S74">
        <v>172604214438</v>
      </c>
      <c r="T74" t="s">
        <v>3719</v>
      </c>
      <c r="U74" t="s">
        <v>3720</v>
      </c>
      <c r="Z74">
        <v>116.0779684</v>
      </c>
      <c r="AA74">
        <v>-8.3636707000000001</v>
      </c>
      <c r="AB74" t="s">
        <v>3721</v>
      </c>
      <c r="AC74" t="s">
        <v>283</v>
      </c>
      <c r="AO74" s="57">
        <v>46213.56962962963</v>
      </c>
      <c r="AR74" t="s">
        <v>1631</v>
      </c>
      <c r="AS74" t="s">
        <v>814</v>
      </c>
      <c r="AT74" t="s">
        <v>230</v>
      </c>
      <c r="AV74" t="s">
        <v>4458</v>
      </c>
      <c r="AW74" t="s">
        <v>540</v>
      </c>
      <c r="AX74" t="s">
        <v>222</v>
      </c>
      <c r="BF74" s="6" t="e">
        <f t="shared" si="3"/>
        <v>#NUM!</v>
      </c>
      <c r="BG74" t="e">
        <f t="shared" si="4"/>
        <v>#NUM!</v>
      </c>
      <c r="BH74" t="e">
        <f t="shared" si="5"/>
        <v>#NUM!</v>
      </c>
      <c r="BI74" t="str">
        <f>VLOOKUP(H74,Sheet2!$A$1:$B$270,2,FALSE)</f>
        <v>SELONG</v>
      </c>
    </row>
    <row r="75" spans="1:61">
      <c r="A75">
        <v>74</v>
      </c>
      <c r="B75">
        <v>1002619117</v>
      </c>
      <c r="C75">
        <v>3</v>
      </c>
      <c r="D75" t="s">
        <v>45</v>
      </c>
      <c r="E75">
        <v>5</v>
      </c>
      <c r="F75" t="s">
        <v>210</v>
      </c>
      <c r="G75" t="s">
        <v>112</v>
      </c>
      <c r="H75" t="s">
        <v>262</v>
      </c>
      <c r="I75" t="s">
        <v>212</v>
      </c>
      <c r="J75" t="s">
        <v>213</v>
      </c>
      <c r="K75" t="s">
        <v>149</v>
      </c>
      <c r="L75" t="s">
        <v>214</v>
      </c>
      <c r="M75" t="s">
        <v>76</v>
      </c>
      <c r="N75" t="s">
        <v>215</v>
      </c>
      <c r="O75" s="57">
        <v>46297.391423611109</v>
      </c>
      <c r="P75" s="57">
        <v>46300.648344907408</v>
      </c>
      <c r="Q75">
        <v>69402777</v>
      </c>
      <c r="S75">
        <v>172601248263</v>
      </c>
      <c r="T75" t="s">
        <v>1481</v>
      </c>
      <c r="U75" t="s">
        <v>1482</v>
      </c>
      <c r="V75" t="s">
        <v>1483</v>
      </c>
      <c r="Z75">
        <v>116.122366860508</v>
      </c>
      <c r="AA75">
        <v>-8.5432598658307803</v>
      </c>
      <c r="AB75" t="s">
        <v>1484</v>
      </c>
      <c r="AC75" t="s">
        <v>216</v>
      </c>
      <c r="AL75" t="s">
        <v>217</v>
      </c>
      <c r="AM75" t="s">
        <v>1485</v>
      </c>
      <c r="AN75" t="s">
        <v>6</v>
      </c>
      <c r="AO75" s="57">
        <v>46063.39334490741</v>
      </c>
      <c r="AP75" s="57">
        <v>46298.333333333336</v>
      </c>
      <c r="AR75" t="s">
        <v>218</v>
      </c>
      <c r="AS75" t="s">
        <v>219</v>
      </c>
      <c r="AT75" t="s">
        <v>230</v>
      </c>
      <c r="AU75">
        <v>20261005</v>
      </c>
      <c r="AV75" t="s">
        <v>221</v>
      </c>
      <c r="AW75" t="s">
        <v>877</v>
      </c>
      <c r="AX75" t="s">
        <v>222</v>
      </c>
      <c r="BA75" s="57">
        <v>46298.333333333336</v>
      </c>
      <c r="BB75" t="s">
        <v>1485</v>
      </c>
      <c r="BC75">
        <v>2026</v>
      </c>
      <c r="BD75">
        <v>10</v>
      </c>
      <c r="BE75">
        <v>5</v>
      </c>
      <c r="BF75" s="6">
        <f t="shared" si="3"/>
        <v>46300</v>
      </c>
      <c r="BG75">
        <f t="shared" si="4"/>
        <v>1.6666666666642413</v>
      </c>
      <c r="BH75" t="str">
        <f t="shared" si="5"/>
        <v>NOT COMPLY</v>
      </c>
      <c r="BI75" t="str">
        <f>VLOOKUP(H75,Sheet2!$A$1:$B$270,2,FALSE)</f>
        <v>MATARAM</v>
      </c>
    </row>
    <row r="76" spans="1:61">
      <c r="A76">
        <v>75</v>
      </c>
      <c r="B76">
        <v>1002618926</v>
      </c>
      <c r="C76">
        <v>3</v>
      </c>
      <c r="D76" t="s">
        <v>45</v>
      </c>
      <c r="E76">
        <v>5</v>
      </c>
      <c r="F76" t="s">
        <v>210</v>
      </c>
      <c r="G76" t="s">
        <v>112</v>
      </c>
      <c r="H76" t="s">
        <v>262</v>
      </c>
      <c r="I76" t="s">
        <v>212</v>
      </c>
      <c r="J76" t="s">
        <v>213</v>
      </c>
      <c r="K76" t="s">
        <v>149</v>
      </c>
      <c r="L76" t="s">
        <v>214</v>
      </c>
      <c r="M76" t="s">
        <v>76</v>
      </c>
      <c r="N76" t="s">
        <v>215</v>
      </c>
      <c r="O76" s="57">
        <v>46297.349756944444</v>
      </c>
      <c r="P76" s="57">
        <v>46301.661550925928</v>
      </c>
      <c r="Q76">
        <v>69402708</v>
      </c>
      <c r="S76">
        <v>172601797550</v>
      </c>
      <c r="T76" t="s">
        <v>1475</v>
      </c>
      <c r="U76" t="s">
        <v>1476</v>
      </c>
      <c r="V76" t="s">
        <v>1477</v>
      </c>
      <c r="Z76">
        <v>116.13216899335301</v>
      </c>
      <c r="AA76">
        <v>-8.5677338730114894</v>
      </c>
      <c r="AB76" t="s">
        <v>1478</v>
      </c>
      <c r="AC76" t="s">
        <v>216</v>
      </c>
      <c r="AL76" t="s">
        <v>217</v>
      </c>
      <c r="AM76" t="s">
        <v>1479</v>
      </c>
      <c r="AN76" t="s">
        <v>6</v>
      </c>
      <c r="AO76" s="57">
        <v>46063.351053240738</v>
      </c>
      <c r="AP76" s="57">
        <v>46298.458333333336</v>
      </c>
      <c r="AR76" t="s">
        <v>218</v>
      </c>
      <c r="AS76" t="s">
        <v>219</v>
      </c>
      <c r="AT76" t="s">
        <v>220</v>
      </c>
      <c r="AU76">
        <v>20261006</v>
      </c>
      <c r="AV76" t="s">
        <v>221</v>
      </c>
      <c r="AW76" t="s">
        <v>1480</v>
      </c>
      <c r="AX76" t="s">
        <v>222</v>
      </c>
      <c r="BA76" s="57">
        <v>46298.458333333336</v>
      </c>
      <c r="BB76" t="s">
        <v>1479</v>
      </c>
      <c r="BC76">
        <v>2026</v>
      </c>
      <c r="BD76">
        <v>10</v>
      </c>
      <c r="BE76">
        <v>6</v>
      </c>
      <c r="BF76" s="6">
        <f t="shared" si="3"/>
        <v>46301</v>
      </c>
      <c r="BG76">
        <f t="shared" si="4"/>
        <v>2.5416666666642413</v>
      </c>
      <c r="BH76" t="str">
        <f t="shared" si="5"/>
        <v>NOT COMPLY</v>
      </c>
      <c r="BI76" t="str">
        <f>VLOOKUP(H76,Sheet2!$A$1:$B$270,2,FALSE)</f>
        <v>MATARAM</v>
      </c>
    </row>
    <row r="77" spans="1:61">
      <c r="A77">
        <v>76</v>
      </c>
      <c r="B77">
        <v>1002619938</v>
      </c>
      <c r="C77">
        <v>3</v>
      </c>
      <c r="D77" t="s">
        <v>45</v>
      </c>
      <c r="E77">
        <v>5</v>
      </c>
      <c r="F77" t="s">
        <v>210</v>
      </c>
      <c r="G77" t="s">
        <v>112</v>
      </c>
      <c r="H77" t="s">
        <v>262</v>
      </c>
      <c r="I77" t="s">
        <v>212</v>
      </c>
      <c r="J77" t="s">
        <v>213</v>
      </c>
      <c r="K77" t="s">
        <v>149</v>
      </c>
      <c r="M77" t="s">
        <v>76</v>
      </c>
      <c r="N77" t="s">
        <v>215</v>
      </c>
      <c r="O77" s="57">
        <v>46297.5940625</v>
      </c>
      <c r="P77" s="57">
        <v>46297.710972222223</v>
      </c>
      <c r="Q77">
        <v>69369262</v>
      </c>
      <c r="S77">
        <v>172601248280</v>
      </c>
      <c r="T77" t="s">
        <v>1486</v>
      </c>
      <c r="U77" t="s">
        <v>1487</v>
      </c>
      <c r="V77" t="s">
        <v>1488</v>
      </c>
      <c r="Z77">
        <v>116.07887685408799</v>
      </c>
      <c r="AA77">
        <v>-8.5864581538802298</v>
      </c>
      <c r="AB77" t="s">
        <v>1489</v>
      </c>
      <c r="AC77" t="s">
        <v>229</v>
      </c>
      <c r="AL77" t="s">
        <v>217</v>
      </c>
      <c r="AM77" t="s">
        <v>1490</v>
      </c>
      <c r="AN77" t="s">
        <v>6</v>
      </c>
      <c r="AO77" s="57">
        <v>46063.61105324074</v>
      </c>
      <c r="AR77" t="s">
        <v>218</v>
      </c>
      <c r="AS77" t="s">
        <v>219</v>
      </c>
      <c r="AT77" t="s">
        <v>230</v>
      </c>
      <c r="AU77">
        <v>20261002</v>
      </c>
      <c r="AV77" t="s">
        <v>221</v>
      </c>
      <c r="AW77" t="s">
        <v>540</v>
      </c>
      <c r="AX77" t="s">
        <v>222</v>
      </c>
      <c r="BA77" s="57">
        <v>46297.291666666664</v>
      </c>
      <c r="BB77" t="s">
        <v>1490</v>
      </c>
      <c r="BC77">
        <v>2026</v>
      </c>
      <c r="BD77">
        <v>10</v>
      </c>
      <c r="BE77">
        <v>2</v>
      </c>
      <c r="BF77" s="6">
        <f t="shared" si="3"/>
        <v>46297</v>
      </c>
      <c r="BG77">
        <f t="shared" si="4"/>
        <v>-0.29166666666424135</v>
      </c>
      <c r="BH77" t="str">
        <f t="shared" si="5"/>
        <v>COMPLY</v>
      </c>
      <c r="BI77" t="str">
        <f>VLOOKUP(H77,Sheet2!$A$1:$B$270,2,FALSE)</f>
        <v>MATARAM</v>
      </c>
    </row>
    <row r="78" spans="1:61">
      <c r="A78">
        <v>77</v>
      </c>
      <c r="B78">
        <v>1002622042</v>
      </c>
      <c r="C78">
        <v>3</v>
      </c>
      <c r="D78" t="s">
        <v>45</v>
      </c>
      <c r="E78">
        <v>5</v>
      </c>
      <c r="F78" t="s">
        <v>210</v>
      </c>
      <c r="G78" t="s">
        <v>112</v>
      </c>
      <c r="H78" t="s">
        <v>262</v>
      </c>
      <c r="I78" t="s">
        <v>212</v>
      </c>
      <c r="J78" t="s">
        <v>213</v>
      </c>
      <c r="K78" t="s">
        <v>149</v>
      </c>
      <c r="L78" t="s">
        <v>214</v>
      </c>
      <c r="M78" t="s">
        <v>76</v>
      </c>
      <c r="N78" t="s">
        <v>215</v>
      </c>
      <c r="O78" s="57">
        <v>46300.451851851853</v>
      </c>
      <c r="P78" s="57">
        <v>46301.678379629629</v>
      </c>
      <c r="Q78">
        <v>69404179</v>
      </c>
      <c r="S78">
        <v>172601248322</v>
      </c>
      <c r="T78" t="s">
        <v>2539</v>
      </c>
      <c r="U78" t="s">
        <v>2526</v>
      </c>
      <c r="V78" t="s">
        <v>2540</v>
      </c>
      <c r="Z78">
        <v>116.10332320000001</v>
      </c>
      <c r="AA78">
        <v>-8.5712813000000008</v>
      </c>
      <c r="AB78" t="s">
        <v>2541</v>
      </c>
      <c r="AC78" t="s">
        <v>235</v>
      </c>
      <c r="AL78" t="s">
        <v>217</v>
      </c>
      <c r="AM78" t="s">
        <v>2529</v>
      </c>
      <c r="AN78" t="s">
        <v>6</v>
      </c>
      <c r="AO78" s="57">
        <v>46152.486157407409</v>
      </c>
      <c r="AP78" s="57">
        <v>46301.333333333336</v>
      </c>
      <c r="AR78" t="s">
        <v>218</v>
      </c>
      <c r="AS78" t="s">
        <v>219</v>
      </c>
      <c r="AT78" t="s">
        <v>230</v>
      </c>
      <c r="AU78">
        <v>20261006</v>
      </c>
      <c r="AV78" t="s">
        <v>221</v>
      </c>
      <c r="AW78" t="s">
        <v>876</v>
      </c>
      <c r="AX78" t="s">
        <v>222</v>
      </c>
      <c r="BA78" s="57">
        <v>46301.333333333336</v>
      </c>
      <c r="BB78" t="s">
        <v>2529</v>
      </c>
      <c r="BC78">
        <v>2026</v>
      </c>
      <c r="BD78">
        <v>10</v>
      </c>
      <c r="BE78">
        <v>6</v>
      </c>
      <c r="BF78" s="6">
        <f t="shared" si="3"/>
        <v>46301</v>
      </c>
      <c r="BG78">
        <f t="shared" si="4"/>
        <v>-0.33333333333575865</v>
      </c>
      <c r="BH78" t="str">
        <f t="shared" si="5"/>
        <v>COMPLY</v>
      </c>
      <c r="BI78" t="str">
        <f>VLOOKUP(H78,Sheet2!$A$1:$B$270,2,FALSE)</f>
        <v>MATARAM</v>
      </c>
    </row>
    <row r="79" spans="1:61">
      <c r="A79">
        <v>78</v>
      </c>
      <c r="B79">
        <v>1002622081</v>
      </c>
      <c r="C79">
        <v>3</v>
      </c>
      <c r="D79" t="s">
        <v>45</v>
      </c>
      <c r="E79">
        <v>5</v>
      </c>
      <c r="F79" t="s">
        <v>210</v>
      </c>
      <c r="G79" t="s">
        <v>112</v>
      </c>
      <c r="H79" t="s">
        <v>262</v>
      </c>
      <c r="I79" t="s">
        <v>212</v>
      </c>
      <c r="J79" t="s">
        <v>213</v>
      </c>
      <c r="K79" t="s">
        <v>149</v>
      </c>
      <c r="L79" t="s">
        <v>214</v>
      </c>
      <c r="M79" t="s">
        <v>76</v>
      </c>
      <c r="N79" t="s">
        <v>215</v>
      </c>
      <c r="O79" s="57">
        <v>46300.459432870368</v>
      </c>
      <c r="P79" s="57">
        <v>46303.556354166663</v>
      </c>
      <c r="Q79">
        <v>69404207</v>
      </c>
      <c r="S79">
        <v>172601248326</v>
      </c>
      <c r="T79" t="s">
        <v>2530</v>
      </c>
      <c r="U79" t="s">
        <v>2526</v>
      </c>
      <c r="V79" t="s">
        <v>2531</v>
      </c>
      <c r="Z79">
        <v>116.10332320000001</v>
      </c>
      <c r="AA79">
        <v>-8.5712813000000008</v>
      </c>
      <c r="AB79" t="s">
        <v>2532</v>
      </c>
      <c r="AC79" t="s">
        <v>235</v>
      </c>
      <c r="AL79" t="s">
        <v>217</v>
      </c>
      <c r="AM79" t="s">
        <v>2529</v>
      </c>
      <c r="AN79" t="s">
        <v>6</v>
      </c>
      <c r="AO79" s="57">
        <v>46152.486157407409</v>
      </c>
      <c r="AP79" s="57">
        <v>46301.333333333336</v>
      </c>
      <c r="AR79" t="s">
        <v>218</v>
      </c>
      <c r="AS79" t="s">
        <v>219</v>
      </c>
      <c r="AT79" t="s">
        <v>230</v>
      </c>
      <c r="AU79">
        <v>20261008</v>
      </c>
      <c r="AV79" t="s">
        <v>221</v>
      </c>
      <c r="AW79" t="s">
        <v>877</v>
      </c>
      <c r="AX79" t="s">
        <v>222</v>
      </c>
      <c r="BA79" s="57">
        <v>46301.333333333336</v>
      </c>
      <c r="BB79" t="s">
        <v>2529</v>
      </c>
      <c r="BC79">
        <v>2026</v>
      </c>
      <c r="BD79">
        <v>10</v>
      </c>
      <c r="BE79">
        <v>8</v>
      </c>
      <c r="BF79" s="6">
        <f t="shared" si="3"/>
        <v>46303</v>
      </c>
      <c r="BG79">
        <f t="shared" si="4"/>
        <v>1.6666666666642413</v>
      </c>
      <c r="BH79" t="str">
        <f t="shared" si="5"/>
        <v>NOT COMPLY</v>
      </c>
      <c r="BI79" t="str">
        <f>VLOOKUP(H79,Sheet2!$A$1:$B$270,2,FALSE)</f>
        <v>MATARAM</v>
      </c>
    </row>
    <row r="80" spans="1:61">
      <c r="A80">
        <v>79</v>
      </c>
      <c r="B80">
        <v>1002624262</v>
      </c>
      <c r="C80">
        <v>3</v>
      </c>
      <c r="D80" t="s">
        <v>45</v>
      </c>
      <c r="E80">
        <v>5</v>
      </c>
      <c r="F80" t="s">
        <v>210</v>
      </c>
      <c r="G80" t="s">
        <v>112</v>
      </c>
      <c r="H80" t="s">
        <v>262</v>
      </c>
      <c r="I80" t="s">
        <v>212</v>
      </c>
      <c r="J80" t="s">
        <v>213</v>
      </c>
      <c r="K80" t="s">
        <v>149</v>
      </c>
      <c r="L80" t="s">
        <v>214</v>
      </c>
      <c r="M80" t="s">
        <v>76</v>
      </c>
      <c r="N80" t="s">
        <v>215</v>
      </c>
      <c r="O80" s="57">
        <v>46301.551851851851</v>
      </c>
      <c r="P80" s="57">
        <v>46302.598726851851</v>
      </c>
      <c r="Q80">
        <v>69405035</v>
      </c>
      <c r="S80">
        <v>172601797606</v>
      </c>
      <c r="T80" t="s">
        <v>3149</v>
      </c>
      <c r="U80" t="s">
        <v>3150</v>
      </c>
      <c r="V80" t="s">
        <v>3151</v>
      </c>
      <c r="Z80">
        <v>116.1306926</v>
      </c>
      <c r="AA80">
        <v>-8.5633879000000004</v>
      </c>
      <c r="AB80" t="s">
        <v>3152</v>
      </c>
      <c r="AC80" t="s">
        <v>235</v>
      </c>
      <c r="AL80" t="s">
        <v>217</v>
      </c>
      <c r="AM80" t="s">
        <v>3153</v>
      </c>
      <c r="AN80" t="s">
        <v>6</v>
      </c>
      <c r="AO80" s="57">
        <v>46183.559259259258</v>
      </c>
      <c r="AP80" s="57">
        <v>46302.625</v>
      </c>
      <c r="AR80" t="s">
        <v>218</v>
      </c>
      <c r="AS80" t="s">
        <v>219</v>
      </c>
      <c r="AT80" t="s">
        <v>230</v>
      </c>
      <c r="AU80">
        <v>20261007</v>
      </c>
      <c r="AV80" t="s">
        <v>221</v>
      </c>
      <c r="AW80" t="s">
        <v>2725</v>
      </c>
      <c r="AX80" t="s">
        <v>222</v>
      </c>
      <c r="BA80" s="57">
        <v>46302.625</v>
      </c>
      <c r="BB80" t="s">
        <v>3153</v>
      </c>
      <c r="BC80">
        <v>2026</v>
      </c>
      <c r="BD80">
        <v>10</v>
      </c>
      <c r="BE80">
        <v>7</v>
      </c>
      <c r="BF80" s="6">
        <f t="shared" si="3"/>
        <v>46302</v>
      </c>
      <c r="BG80">
        <f t="shared" si="4"/>
        <v>-0.625</v>
      </c>
      <c r="BH80" t="str">
        <f t="shared" si="5"/>
        <v>COMPLY</v>
      </c>
      <c r="BI80" t="str">
        <f>VLOOKUP(H80,Sheet2!$A$1:$B$270,2,FALSE)</f>
        <v>MATARAM</v>
      </c>
    </row>
    <row r="81" spans="1:61">
      <c r="A81">
        <v>80</v>
      </c>
      <c r="B81">
        <v>1002627593</v>
      </c>
      <c r="C81">
        <v>3</v>
      </c>
      <c r="D81" t="s">
        <v>45</v>
      </c>
      <c r="E81">
        <v>5</v>
      </c>
      <c r="F81" t="s">
        <v>210</v>
      </c>
      <c r="G81" t="s">
        <v>112</v>
      </c>
      <c r="H81" t="s">
        <v>262</v>
      </c>
      <c r="I81" t="s">
        <v>212</v>
      </c>
      <c r="J81" t="s">
        <v>213</v>
      </c>
      <c r="K81" t="s">
        <v>149</v>
      </c>
      <c r="M81" t="s">
        <v>76</v>
      </c>
      <c r="N81" t="s">
        <v>215</v>
      </c>
      <c r="O81" s="57">
        <v>46303.52375</v>
      </c>
      <c r="P81" s="57">
        <v>46304.406585648147</v>
      </c>
      <c r="Q81">
        <v>69404195</v>
      </c>
      <c r="S81">
        <v>172601248404</v>
      </c>
      <c r="T81" t="s">
        <v>2525</v>
      </c>
      <c r="U81" t="s">
        <v>4461</v>
      </c>
      <c r="V81" t="s">
        <v>4462</v>
      </c>
      <c r="Z81">
        <v>116.10300100000001</v>
      </c>
      <c r="AA81">
        <v>-8.5714030000000001</v>
      </c>
      <c r="AB81" t="s">
        <v>2528</v>
      </c>
      <c r="AC81" t="s">
        <v>216</v>
      </c>
      <c r="AL81" t="s">
        <v>217</v>
      </c>
      <c r="AM81" t="s">
        <v>4463</v>
      </c>
      <c r="AN81" t="s">
        <v>6</v>
      </c>
      <c r="AO81" s="57">
        <v>46244.569814814815</v>
      </c>
      <c r="AR81" t="s">
        <v>218</v>
      </c>
      <c r="AS81" t="s">
        <v>219</v>
      </c>
      <c r="AT81" t="s">
        <v>230</v>
      </c>
      <c r="AU81">
        <v>20261009</v>
      </c>
      <c r="AV81" t="s">
        <v>221</v>
      </c>
      <c r="AW81" t="s">
        <v>1474</v>
      </c>
      <c r="AX81" t="s">
        <v>222</v>
      </c>
      <c r="BA81" s="57">
        <v>46303.291666666664</v>
      </c>
      <c r="BB81" t="s">
        <v>4463</v>
      </c>
      <c r="BC81">
        <v>2026</v>
      </c>
      <c r="BD81">
        <v>10</v>
      </c>
      <c r="BE81">
        <v>9</v>
      </c>
      <c r="BF81" s="6">
        <f t="shared" si="3"/>
        <v>46304</v>
      </c>
      <c r="BG81">
        <f t="shared" si="4"/>
        <v>0.70833333333575865</v>
      </c>
      <c r="BH81" t="str">
        <f t="shared" si="5"/>
        <v>COMPLY</v>
      </c>
      <c r="BI81" t="str">
        <f>VLOOKUP(H81,Sheet2!$A$1:$B$270,2,FALSE)</f>
        <v>MATARAM</v>
      </c>
    </row>
    <row r="82" spans="1:61">
      <c r="A82">
        <v>81</v>
      </c>
      <c r="B82">
        <v>1002627609</v>
      </c>
      <c r="C82">
        <v>3</v>
      </c>
      <c r="D82" t="s">
        <v>45</v>
      </c>
      <c r="E82">
        <v>5</v>
      </c>
      <c r="F82" t="s">
        <v>210</v>
      </c>
      <c r="G82" t="s">
        <v>112</v>
      </c>
      <c r="H82" t="s">
        <v>262</v>
      </c>
      <c r="I82" t="s">
        <v>212</v>
      </c>
      <c r="J82" t="s">
        <v>213</v>
      </c>
      <c r="K82" t="s">
        <v>149</v>
      </c>
      <c r="M82" t="s">
        <v>76</v>
      </c>
      <c r="N82" t="s">
        <v>215</v>
      </c>
      <c r="O82" s="57">
        <v>46303.533437500002</v>
      </c>
      <c r="P82" s="57">
        <v>46304.409907407404</v>
      </c>
      <c r="Q82">
        <v>69404249</v>
      </c>
      <c r="S82">
        <v>172601248406</v>
      </c>
      <c r="T82" t="s">
        <v>2533</v>
      </c>
      <c r="U82" t="s">
        <v>4464</v>
      </c>
      <c r="V82" t="s">
        <v>4465</v>
      </c>
      <c r="Z82">
        <v>116.11215545</v>
      </c>
      <c r="AA82">
        <v>-8.6167208540000004</v>
      </c>
      <c r="AB82" t="s">
        <v>2536</v>
      </c>
      <c r="AC82" t="s">
        <v>216</v>
      </c>
      <c r="AL82" t="s">
        <v>217</v>
      </c>
      <c r="AM82" t="s">
        <v>4466</v>
      </c>
      <c r="AN82" t="s">
        <v>6</v>
      </c>
      <c r="AO82" s="57">
        <v>46244.569814814815</v>
      </c>
      <c r="AR82" t="s">
        <v>218</v>
      </c>
      <c r="AS82" t="s">
        <v>219</v>
      </c>
      <c r="AT82" t="s">
        <v>342</v>
      </c>
      <c r="AU82">
        <v>20261009</v>
      </c>
      <c r="AV82" t="s">
        <v>221</v>
      </c>
      <c r="AW82" t="s">
        <v>540</v>
      </c>
      <c r="AX82" t="s">
        <v>222</v>
      </c>
      <c r="BA82" s="57">
        <v>46303.291666666664</v>
      </c>
      <c r="BB82" t="s">
        <v>4466</v>
      </c>
      <c r="BC82">
        <v>2026</v>
      </c>
      <c r="BD82">
        <v>10</v>
      </c>
      <c r="BE82">
        <v>9</v>
      </c>
      <c r="BF82" s="6">
        <f t="shared" si="3"/>
        <v>46304</v>
      </c>
      <c r="BG82">
        <f t="shared" si="4"/>
        <v>0.70833333333575865</v>
      </c>
      <c r="BH82" t="str">
        <f t="shared" si="5"/>
        <v>COMPLY</v>
      </c>
      <c r="BI82" t="str">
        <f>VLOOKUP(H82,Sheet2!$A$1:$B$270,2,FALSE)</f>
        <v>MATARAM</v>
      </c>
    </row>
    <row r="83" spans="1:61">
      <c r="A83">
        <v>82</v>
      </c>
      <c r="B83">
        <v>1002635291</v>
      </c>
      <c r="C83">
        <v>3</v>
      </c>
      <c r="D83" t="s">
        <v>45</v>
      </c>
      <c r="E83">
        <v>5</v>
      </c>
      <c r="F83" t="s">
        <v>210</v>
      </c>
      <c r="G83" t="s">
        <v>112</v>
      </c>
      <c r="H83" t="s">
        <v>262</v>
      </c>
      <c r="I83" t="s">
        <v>212</v>
      </c>
      <c r="J83" t="s">
        <v>213</v>
      </c>
      <c r="K83" t="s">
        <v>149</v>
      </c>
      <c r="L83" t="s">
        <v>214</v>
      </c>
      <c r="M83" t="s">
        <v>76</v>
      </c>
      <c r="N83" t="s">
        <v>215</v>
      </c>
      <c r="O83" s="57">
        <v>46308.614340277774</v>
      </c>
      <c r="P83" s="57">
        <v>46310.582071759258</v>
      </c>
      <c r="Q83">
        <v>69409495</v>
      </c>
      <c r="S83">
        <v>172601248504</v>
      </c>
      <c r="T83" t="s">
        <v>6626</v>
      </c>
      <c r="U83" t="s">
        <v>6627</v>
      </c>
      <c r="V83" t="s">
        <v>6628</v>
      </c>
      <c r="Z83">
        <v>116.096283383667</v>
      </c>
      <c r="AA83">
        <v>-8.5760526479588197</v>
      </c>
      <c r="AB83" t="s">
        <v>6629</v>
      </c>
      <c r="AC83" t="s">
        <v>216</v>
      </c>
      <c r="AL83" t="s">
        <v>217</v>
      </c>
      <c r="AM83" t="s">
        <v>6630</v>
      </c>
      <c r="AN83" t="s">
        <v>6</v>
      </c>
      <c r="AO83" t="s">
        <v>6631</v>
      </c>
      <c r="AP83" s="57">
        <v>46310.333333333336</v>
      </c>
      <c r="AR83" t="s">
        <v>218</v>
      </c>
      <c r="AS83" t="s">
        <v>219</v>
      </c>
      <c r="AT83" t="s">
        <v>230</v>
      </c>
      <c r="AU83">
        <v>20261015</v>
      </c>
      <c r="AV83" t="s">
        <v>221</v>
      </c>
      <c r="AW83" t="s">
        <v>2984</v>
      </c>
      <c r="AX83" t="s">
        <v>222</v>
      </c>
      <c r="BA83" s="57">
        <v>46310.333333333336</v>
      </c>
      <c r="BB83" t="s">
        <v>6630</v>
      </c>
      <c r="BC83">
        <v>2026</v>
      </c>
      <c r="BD83">
        <v>10</v>
      </c>
      <c r="BE83">
        <v>15</v>
      </c>
      <c r="BF83" s="6">
        <f t="shared" si="3"/>
        <v>46310</v>
      </c>
      <c r="BG83">
        <f t="shared" si="4"/>
        <v>-0.33333333333575865</v>
      </c>
      <c r="BH83" t="str">
        <f t="shared" si="5"/>
        <v>COMPLY</v>
      </c>
      <c r="BI83" t="str">
        <f>VLOOKUP(H83,Sheet2!$A$1:$B$270,2,FALSE)</f>
        <v>MATARAM</v>
      </c>
    </row>
    <row r="84" spans="1:61">
      <c r="A84">
        <v>83</v>
      </c>
      <c r="B84">
        <v>1002636360</v>
      </c>
      <c r="C84">
        <v>3</v>
      </c>
      <c r="D84" t="s">
        <v>45</v>
      </c>
      <c r="E84">
        <v>5</v>
      </c>
      <c r="F84" t="s">
        <v>210</v>
      </c>
      <c r="G84" t="s">
        <v>112</v>
      </c>
      <c r="H84" t="s">
        <v>262</v>
      </c>
      <c r="I84" t="s">
        <v>212</v>
      </c>
      <c r="J84" t="s">
        <v>213</v>
      </c>
      <c r="K84" t="s">
        <v>149</v>
      </c>
      <c r="M84" t="s">
        <v>76</v>
      </c>
      <c r="N84" t="s">
        <v>215</v>
      </c>
      <c r="O84" s="57">
        <v>46309.442696759259</v>
      </c>
      <c r="P84" s="57">
        <v>46309.476793981485</v>
      </c>
      <c r="Q84">
        <v>69405739</v>
      </c>
      <c r="S84">
        <v>172601248515</v>
      </c>
      <c r="T84" t="s">
        <v>3729</v>
      </c>
      <c r="U84" t="s">
        <v>6873</v>
      </c>
      <c r="V84" t="s">
        <v>6874</v>
      </c>
      <c r="Z84">
        <v>116.0892147</v>
      </c>
      <c r="AA84">
        <v>-8.6142728999999996</v>
      </c>
      <c r="AB84" t="s">
        <v>3732</v>
      </c>
      <c r="AC84" t="s">
        <v>216</v>
      </c>
      <c r="AL84" t="s">
        <v>217</v>
      </c>
      <c r="AM84" t="s">
        <v>6875</v>
      </c>
      <c r="AN84" t="s">
        <v>6</v>
      </c>
      <c r="AO84" t="s">
        <v>6876</v>
      </c>
      <c r="AR84" t="s">
        <v>218</v>
      </c>
      <c r="AS84" t="s">
        <v>219</v>
      </c>
      <c r="AT84" t="s">
        <v>230</v>
      </c>
      <c r="AU84">
        <v>20261014</v>
      </c>
      <c r="AV84" t="s">
        <v>221</v>
      </c>
      <c r="AW84" t="s">
        <v>541</v>
      </c>
      <c r="AX84" t="s">
        <v>222</v>
      </c>
      <c r="BA84" s="57">
        <v>46309.291666666664</v>
      </c>
      <c r="BB84" t="s">
        <v>6875</v>
      </c>
      <c r="BC84">
        <v>2026</v>
      </c>
      <c r="BD84">
        <v>10</v>
      </c>
      <c r="BE84">
        <v>14</v>
      </c>
      <c r="BF84" s="6">
        <f t="shared" si="3"/>
        <v>46309</v>
      </c>
      <c r="BG84">
        <f t="shared" si="4"/>
        <v>-0.29166666666424135</v>
      </c>
      <c r="BH84" t="str">
        <f t="shared" si="5"/>
        <v>COMPLY</v>
      </c>
      <c r="BI84" t="str">
        <f>VLOOKUP(H84,Sheet2!$A$1:$B$270,2,FALSE)</f>
        <v>MATARAM</v>
      </c>
    </row>
    <row r="85" spans="1:61">
      <c r="A85">
        <v>84</v>
      </c>
      <c r="B85">
        <v>1002636736</v>
      </c>
      <c r="C85">
        <v>3</v>
      </c>
      <c r="D85" t="s">
        <v>45</v>
      </c>
      <c r="E85">
        <v>5</v>
      </c>
      <c r="F85" t="s">
        <v>210</v>
      </c>
      <c r="G85" t="s">
        <v>112</v>
      </c>
      <c r="H85" t="s">
        <v>262</v>
      </c>
      <c r="I85" t="s">
        <v>212</v>
      </c>
      <c r="J85" t="s">
        <v>213</v>
      </c>
      <c r="K85" t="s">
        <v>149</v>
      </c>
      <c r="M85" t="s">
        <v>76</v>
      </c>
      <c r="N85" t="s">
        <v>215</v>
      </c>
      <c r="O85" s="57">
        <v>46309.550208333334</v>
      </c>
      <c r="P85" s="57">
        <v>46309.567002314812</v>
      </c>
      <c r="Q85">
        <v>69408871</v>
      </c>
      <c r="S85">
        <v>172601248517</v>
      </c>
      <c r="T85" t="s">
        <v>5782</v>
      </c>
      <c r="U85" t="s">
        <v>6877</v>
      </c>
      <c r="V85" t="s">
        <v>6878</v>
      </c>
      <c r="Z85">
        <v>116.11454486922101</v>
      </c>
      <c r="AA85">
        <v>-8.6242387421411095</v>
      </c>
      <c r="AB85" t="s">
        <v>5785</v>
      </c>
      <c r="AC85" t="s">
        <v>216</v>
      </c>
      <c r="AL85" t="s">
        <v>217</v>
      </c>
      <c r="AM85" t="s">
        <v>6879</v>
      </c>
      <c r="AN85" t="s">
        <v>6</v>
      </c>
      <c r="AO85" t="s">
        <v>6880</v>
      </c>
      <c r="AR85" t="s">
        <v>218</v>
      </c>
      <c r="AS85" t="s">
        <v>219</v>
      </c>
      <c r="AT85" t="s">
        <v>230</v>
      </c>
      <c r="AU85">
        <v>20261014</v>
      </c>
      <c r="AV85" t="s">
        <v>221</v>
      </c>
      <c r="AW85" t="s">
        <v>540</v>
      </c>
      <c r="AX85" t="s">
        <v>222</v>
      </c>
      <c r="BA85" s="57">
        <v>46309.291666666664</v>
      </c>
      <c r="BB85" t="s">
        <v>6879</v>
      </c>
      <c r="BC85">
        <v>2026</v>
      </c>
      <c r="BD85">
        <v>10</v>
      </c>
      <c r="BE85">
        <v>14</v>
      </c>
      <c r="BF85" s="6">
        <f t="shared" si="3"/>
        <v>46309</v>
      </c>
      <c r="BG85">
        <f t="shared" si="4"/>
        <v>-0.29166666666424135</v>
      </c>
      <c r="BH85" t="str">
        <f t="shared" si="5"/>
        <v>COMPLY</v>
      </c>
      <c r="BI85" t="str">
        <f>VLOOKUP(H85,Sheet2!$A$1:$B$270,2,FALSE)</f>
        <v>MATARAM</v>
      </c>
    </row>
    <row r="86" spans="1:61">
      <c r="A86">
        <v>85</v>
      </c>
      <c r="B86">
        <v>1002622051</v>
      </c>
      <c r="C86">
        <v>3</v>
      </c>
      <c r="D86" t="s">
        <v>45</v>
      </c>
      <c r="E86">
        <v>5</v>
      </c>
      <c r="F86" t="s">
        <v>210</v>
      </c>
      <c r="G86" t="s">
        <v>112</v>
      </c>
      <c r="H86" t="s">
        <v>262</v>
      </c>
      <c r="I86" t="s">
        <v>212</v>
      </c>
      <c r="J86" t="s">
        <v>213</v>
      </c>
      <c r="K86" t="s">
        <v>149</v>
      </c>
      <c r="L86" t="s">
        <v>214</v>
      </c>
      <c r="M86" t="s">
        <v>1401</v>
      </c>
      <c r="N86" t="s">
        <v>215</v>
      </c>
      <c r="O86" s="57">
        <v>46300.454745370371</v>
      </c>
      <c r="P86" s="57">
        <v>46303.52375</v>
      </c>
      <c r="Q86">
        <v>69404195</v>
      </c>
      <c r="S86">
        <v>172601248323</v>
      </c>
      <c r="T86" t="s">
        <v>2525</v>
      </c>
      <c r="U86" t="s">
        <v>2526</v>
      </c>
      <c r="V86" t="s">
        <v>2527</v>
      </c>
      <c r="Z86">
        <v>116.10332320000001</v>
      </c>
      <c r="AA86">
        <v>-8.5712813000000008</v>
      </c>
      <c r="AB86" t="s">
        <v>2528</v>
      </c>
      <c r="AC86" t="s">
        <v>235</v>
      </c>
      <c r="AL86" t="s">
        <v>217</v>
      </c>
      <c r="AM86" t="s">
        <v>2529</v>
      </c>
      <c r="AN86" t="s">
        <v>6</v>
      </c>
      <c r="AO86" s="57">
        <v>46152.486157407409</v>
      </c>
      <c r="AP86" s="57">
        <v>46301.333333333336</v>
      </c>
      <c r="AQ86" t="s">
        <v>841</v>
      </c>
      <c r="AR86" t="s">
        <v>14</v>
      </c>
      <c r="AS86" t="s">
        <v>219</v>
      </c>
      <c r="AT86" t="s">
        <v>230</v>
      </c>
      <c r="AV86" t="s">
        <v>4459</v>
      </c>
      <c r="AW86" t="s">
        <v>875</v>
      </c>
      <c r="AX86" t="s">
        <v>222</v>
      </c>
      <c r="BA86" s="57">
        <v>46301.333333333336</v>
      </c>
      <c r="BB86" t="s">
        <v>2529</v>
      </c>
      <c r="BF86" s="6" t="e">
        <f t="shared" si="3"/>
        <v>#NUM!</v>
      </c>
      <c r="BG86" t="e">
        <f t="shared" si="4"/>
        <v>#NUM!</v>
      </c>
      <c r="BH86" t="e">
        <f t="shared" si="5"/>
        <v>#NUM!</v>
      </c>
      <c r="BI86" t="str">
        <f>VLOOKUP(H86,Sheet2!$A$1:$B$270,2,FALSE)</f>
        <v>MATARAM</v>
      </c>
    </row>
    <row r="87" spans="1:61">
      <c r="A87">
        <v>86</v>
      </c>
      <c r="B87">
        <v>1002622194</v>
      </c>
      <c r="C87">
        <v>3</v>
      </c>
      <c r="D87" t="s">
        <v>45</v>
      </c>
      <c r="E87">
        <v>5</v>
      </c>
      <c r="F87" t="s">
        <v>210</v>
      </c>
      <c r="G87" t="s">
        <v>112</v>
      </c>
      <c r="H87" t="s">
        <v>262</v>
      </c>
      <c r="I87" t="s">
        <v>212</v>
      </c>
      <c r="J87" t="s">
        <v>213</v>
      </c>
      <c r="K87" t="s">
        <v>149</v>
      </c>
      <c r="L87" t="s">
        <v>214</v>
      </c>
      <c r="M87" t="s">
        <v>1401</v>
      </c>
      <c r="N87" t="s">
        <v>215</v>
      </c>
      <c r="O87" s="57">
        <v>46300.4844212963</v>
      </c>
      <c r="P87" s="57">
        <v>46303.533425925925</v>
      </c>
      <c r="Q87">
        <v>69404249</v>
      </c>
      <c r="S87">
        <v>172601248330</v>
      </c>
      <c r="T87" t="s">
        <v>2533</v>
      </c>
      <c r="U87" t="s">
        <v>2534</v>
      </c>
      <c r="V87" t="s">
        <v>2535</v>
      </c>
      <c r="Z87">
        <v>116.111175008118</v>
      </c>
      <c r="AA87">
        <v>-8.6166178212292497</v>
      </c>
      <c r="AB87" t="s">
        <v>2536</v>
      </c>
      <c r="AC87" t="s">
        <v>216</v>
      </c>
      <c r="AL87" t="s">
        <v>217</v>
      </c>
      <c r="AM87" t="s">
        <v>2537</v>
      </c>
      <c r="AN87" t="s">
        <v>6</v>
      </c>
      <c r="AO87" s="57">
        <v>46152.486157407409</v>
      </c>
      <c r="AP87" s="57">
        <v>46301.458333333336</v>
      </c>
      <c r="AQ87" t="s">
        <v>1496</v>
      </c>
      <c r="AR87" t="s">
        <v>14</v>
      </c>
      <c r="AS87" t="s">
        <v>219</v>
      </c>
      <c r="AT87" t="s">
        <v>342</v>
      </c>
      <c r="AV87" t="s">
        <v>4460</v>
      </c>
      <c r="AW87" t="s">
        <v>2538</v>
      </c>
      <c r="AX87" t="s">
        <v>222</v>
      </c>
      <c r="BA87" s="57">
        <v>46301.458333333336</v>
      </c>
      <c r="BB87" t="s">
        <v>2537</v>
      </c>
      <c r="BF87" s="6" t="e">
        <f t="shared" si="3"/>
        <v>#NUM!</v>
      </c>
      <c r="BG87" t="e">
        <f t="shared" si="4"/>
        <v>#NUM!</v>
      </c>
      <c r="BH87" t="e">
        <f t="shared" si="5"/>
        <v>#NUM!</v>
      </c>
      <c r="BI87" t="str">
        <f>VLOOKUP(H87,Sheet2!$A$1:$B$270,2,FALSE)</f>
        <v>MATARAM</v>
      </c>
    </row>
    <row r="88" spans="1:61">
      <c r="A88">
        <v>87</v>
      </c>
      <c r="B88">
        <v>1002625931</v>
      </c>
      <c r="C88">
        <v>3</v>
      </c>
      <c r="D88" t="s">
        <v>45</v>
      </c>
      <c r="E88">
        <v>5</v>
      </c>
      <c r="F88" t="s">
        <v>210</v>
      </c>
      <c r="G88" t="s">
        <v>112</v>
      </c>
      <c r="H88" t="s">
        <v>262</v>
      </c>
      <c r="I88" t="s">
        <v>212</v>
      </c>
      <c r="J88" t="s">
        <v>213</v>
      </c>
      <c r="K88" t="s">
        <v>149</v>
      </c>
      <c r="L88" t="s">
        <v>214</v>
      </c>
      <c r="M88" t="s">
        <v>1401</v>
      </c>
      <c r="N88" t="s">
        <v>215</v>
      </c>
      <c r="O88" s="57">
        <v>46302.505277777775</v>
      </c>
      <c r="P88" s="57">
        <v>46309.442685185182</v>
      </c>
      <c r="Q88">
        <v>69405739</v>
      </c>
      <c r="S88">
        <v>172601248377</v>
      </c>
      <c r="T88" t="s">
        <v>3729</v>
      </c>
      <c r="U88" t="s">
        <v>3730</v>
      </c>
      <c r="V88" t="s">
        <v>3731</v>
      </c>
      <c r="Z88">
        <v>116.08918089419601</v>
      </c>
      <c r="AA88">
        <v>-8.6146252184401408</v>
      </c>
      <c r="AB88" t="s">
        <v>3732</v>
      </c>
      <c r="AC88" t="s">
        <v>216</v>
      </c>
      <c r="AL88" t="s">
        <v>217</v>
      </c>
      <c r="AM88" t="s">
        <v>3733</v>
      </c>
      <c r="AN88" t="s">
        <v>6</v>
      </c>
      <c r="AO88" s="57">
        <v>46213.507164351853</v>
      </c>
      <c r="AP88" s="57">
        <v>46304.333333333336</v>
      </c>
      <c r="AR88" t="s">
        <v>14</v>
      </c>
      <c r="AS88" t="s">
        <v>219</v>
      </c>
      <c r="AT88" t="s">
        <v>230</v>
      </c>
      <c r="AV88" t="s">
        <v>6625</v>
      </c>
      <c r="AW88" t="s">
        <v>879</v>
      </c>
      <c r="AX88" t="s">
        <v>222</v>
      </c>
      <c r="BA88" s="57">
        <v>46304.333333333336</v>
      </c>
      <c r="BB88" t="s">
        <v>3733</v>
      </c>
      <c r="BF88" s="6" t="e">
        <f t="shared" si="3"/>
        <v>#NUM!</v>
      </c>
      <c r="BG88" t="e">
        <f t="shared" si="4"/>
        <v>#NUM!</v>
      </c>
      <c r="BH88" t="e">
        <f t="shared" si="5"/>
        <v>#NUM!</v>
      </c>
      <c r="BI88" t="str">
        <f>VLOOKUP(H88,Sheet2!$A$1:$B$270,2,FALSE)</f>
        <v>MATARAM</v>
      </c>
    </row>
    <row r="89" spans="1:61">
      <c r="A89">
        <v>88</v>
      </c>
      <c r="B89">
        <v>1002633484</v>
      </c>
      <c r="C89">
        <v>3</v>
      </c>
      <c r="D89" t="s">
        <v>45</v>
      </c>
      <c r="E89">
        <v>5</v>
      </c>
      <c r="F89" t="s">
        <v>210</v>
      </c>
      <c r="G89" t="s">
        <v>112</v>
      </c>
      <c r="H89" t="s">
        <v>262</v>
      </c>
      <c r="I89" t="s">
        <v>212</v>
      </c>
      <c r="J89" t="s">
        <v>213</v>
      </c>
      <c r="K89" t="s">
        <v>149</v>
      </c>
      <c r="L89" t="s">
        <v>214</v>
      </c>
      <c r="M89" t="s">
        <v>1401</v>
      </c>
      <c r="N89" t="s">
        <v>215</v>
      </c>
      <c r="O89" s="57">
        <v>46307.661574074074</v>
      </c>
      <c r="P89" s="57">
        <v>46309.550208333334</v>
      </c>
      <c r="Q89">
        <v>69408871</v>
      </c>
      <c r="S89">
        <v>172601248484</v>
      </c>
      <c r="T89" t="s">
        <v>5782</v>
      </c>
      <c r="U89" t="s">
        <v>5783</v>
      </c>
      <c r="V89" t="s">
        <v>5784</v>
      </c>
      <c r="Z89">
        <v>116.118219159543</v>
      </c>
      <c r="AA89">
        <v>-8.6249404956001197</v>
      </c>
      <c r="AB89" t="s">
        <v>5785</v>
      </c>
      <c r="AC89" t="s">
        <v>216</v>
      </c>
      <c r="AL89" t="s">
        <v>217</v>
      </c>
      <c r="AM89" t="s">
        <v>5786</v>
      </c>
      <c r="AN89" t="s">
        <v>6</v>
      </c>
      <c r="AO89" s="57">
        <v>46366.684236111112</v>
      </c>
      <c r="AP89" s="57">
        <v>46308.625</v>
      </c>
      <c r="AQ89" t="s">
        <v>1496</v>
      </c>
      <c r="AR89" t="s">
        <v>14</v>
      </c>
      <c r="AS89" t="s">
        <v>219</v>
      </c>
      <c r="AT89" t="s">
        <v>230</v>
      </c>
      <c r="AV89" t="s">
        <v>6881</v>
      </c>
      <c r="AW89" t="s">
        <v>876</v>
      </c>
      <c r="AX89" t="s">
        <v>222</v>
      </c>
      <c r="BA89" s="57">
        <v>46308.625</v>
      </c>
      <c r="BB89" t="s">
        <v>5786</v>
      </c>
      <c r="BF89" s="6" t="e">
        <f t="shared" si="3"/>
        <v>#NUM!</v>
      </c>
      <c r="BG89" t="e">
        <f t="shared" si="4"/>
        <v>#NUM!</v>
      </c>
      <c r="BH89" t="e">
        <f t="shared" si="5"/>
        <v>#NUM!</v>
      </c>
      <c r="BI89" t="str">
        <f>VLOOKUP(H89,Sheet2!$A$1:$B$270,2,FALSE)</f>
        <v>MATARAM</v>
      </c>
    </row>
    <row r="90" spans="1:61">
      <c r="A90">
        <v>89</v>
      </c>
      <c r="B90">
        <v>1002625508</v>
      </c>
      <c r="C90">
        <v>3</v>
      </c>
      <c r="D90" t="s">
        <v>45</v>
      </c>
      <c r="E90">
        <v>5</v>
      </c>
      <c r="F90" t="s">
        <v>210</v>
      </c>
      <c r="G90" t="s">
        <v>112</v>
      </c>
      <c r="H90" t="s">
        <v>262</v>
      </c>
      <c r="I90" t="s">
        <v>212</v>
      </c>
      <c r="J90" t="s">
        <v>213</v>
      </c>
      <c r="K90" t="s">
        <v>149</v>
      </c>
      <c r="L90" t="s">
        <v>214</v>
      </c>
      <c r="M90" t="s">
        <v>836</v>
      </c>
      <c r="N90" t="s">
        <v>215</v>
      </c>
      <c r="O90" s="57">
        <v>46302.411516203705</v>
      </c>
      <c r="P90" s="57">
        <v>46309.56958333333</v>
      </c>
      <c r="Q90">
        <v>69405518</v>
      </c>
      <c r="S90">
        <v>172601248371</v>
      </c>
      <c r="T90" t="s">
        <v>3734</v>
      </c>
      <c r="U90" t="s">
        <v>3735</v>
      </c>
      <c r="V90" t="s">
        <v>3736</v>
      </c>
      <c r="Z90">
        <v>116.118802487197</v>
      </c>
      <c r="AA90">
        <v>-8.5599542958762598</v>
      </c>
      <c r="AB90" t="s">
        <v>3737</v>
      </c>
      <c r="AC90" t="s">
        <v>235</v>
      </c>
      <c r="AL90" t="s">
        <v>217</v>
      </c>
      <c r="AM90" t="s">
        <v>3738</v>
      </c>
      <c r="AN90" t="s">
        <v>6</v>
      </c>
      <c r="AO90" s="57">
        <v>46213.413402777776</v>
      </c>
      <c r="AP90" s="57">
        <v>46303.625</v>
      </c>
      <c r="AQ90" t="s">
        <v>841</v>
      </c>
      <c r="AR90" t="s">
        <v>14</v>
      </c>
      <c r="AS90" t="s">
        <v>219</v>
      </c>
      <c r="AT90" t="s">
        <v>230</v>
      </c>
      <c r="AV90" t="s">
        <v>837</v>
      </c>
      <c r="AW90" t="s">
        <v>236</v>
      </c>
      <c r="AX90" t="s">
        <v>222</v>
      </c>
      <c r="BA90" s="57">
        <v>46303.625</v>
      </c>
      <c r="BB90" t="s">
        <v>3738</v>
      </c>
      <c r="BF90" s="6" t="e">
        <f t="shared" si="3"/>
        <v>#NUM!</v>
      </c>
      <c r="BG90" t="e">
        <f t="shared" si="4"/>
        <v>#NUM!</v>
      </c>
      <c r="BH90" t="e">
        <f t="shared" si="5"/>
        <v>#NUM!</v>
      </c>
      <c r="BI90" t="str">
        <f>VLOOKUP(H90,Sheet2!$A$1:$B$270,2,FALSE)</f>
        <v>MATARAM</v>
      </c>
    </row>
    <row r="91" spans="1:61">
      <c r="A91">
        <v>90</v>
      </c>
      <c r="B91">
        <v>1002622049</v>
      </c>
      <c r="C91">
        <v>3</v>
      </c>
      <c r="D91" t="s">
        <v>45</v>
      </c>
      <c r="E91">
        <v>5</v>
      </c>
      <c r="F91" t="s">
        <v>210</v>
      </c>
      <c r="G91" t="s">
        <v>112</v>
      </c>
      <c r="H91" t="s">
        <v>262</v>
      </c>
      <c r="I91" t="s">
        <v>212</v>
      </c>
      <c r="J91" t="s">
        <v>213</v>
      </c>
      <c r="K91" t="s">
        <v>149</v>
      </c>
      <c r="L91" t="s">
        <v>214</v>
      </c>
      <c r="M91" t="s">
        <v>1919</v>
      </c>
      <c r="N91" t="s">
        <v>215</v>
      </c>
      <c r="O91" s="57">
        <v>46300.454236111109</v>
      </c>
      <c r="P91" s="57">
        <v>46310.47216435185</v>
      </c>
      <c r="Q91">
        <v>69404195</v>
      </c>
      <c r="S91">
        <v>172601248323</v>
      </c>
      <c r="T91" t="s">
        <v>2525</v>
      </c>
      <c r="U91" t="s">
        <v>2526</v>
      </c>
      <c r="V91" t="s">
        <v>2527</v>
      </c>
      <c r="Z91">
        <v>116.10332320000001</v>
      </c>
      <c r="AA91">
        <v>-8.5712813000000008</v>
      </c>
      <c r="AB91" t="s">
        <v>2528</v>
      </c>
      <c r="AC91" t="s">
        <v>235</v>
      </c>
      <c r="AL91" t="s">
        <v>217</v>
      </c>
      <c r="AM91" t="s">
        <v>2529</v>
      </c>
      <c r="AN91" t="s">
        <v>6</v>
      </c>
      <c r="AO91" s="57">
        <v>46152.486157407409</v>
      </c>
      <c r="AP91" s="57">
        <v>46301.333333333336</v>
      </c>
      <c r="AQ91" t="s">
        <v>841</v>
      </c>
      <c r="AR91" t="s">
        <v>12</v>
      </c>
      <c r="AS91" t="s">
        <v>219</v>
      </c>
      <c r="AT91" t="s">
        <v>230</v>
      </c>
      <c r="AV91" t="s">
        <v>1627</v>
      </c>
      <c r="AW91" t="s">
        <v>875</v>
      </c>
      <c r="AX91" t="s">
        <v>222</v>
      </c>
      <c r="BA91" s="57">
        <v>46301.333333333336</v>
      </c>
      <c r="BB91" t="s">
        <v>2529</v>
      </c>
      <c r="BF91" s="6" t="e">
        <f t="shared" si="3"/>
        <v>#NUM!</v>
      </c>
      <c r="BG91" t="e">
        <f t="shared" si="4"/>
        <v>#NUM!</v>
      </c>
      <c r="BH91" t="e">
        <f t="shared" si="5"/>
        <v>#NUM!</v>
      </c>
      <c r="BI91" t="str">
        <f>VLOOKUP(H91,Sheet2!$A$1:$B$270,2,FALSE)</f>
        <v>MATARAM</v>
      </c>
    </row>
    <row r="92" spans="1:61">
      <c r="A92">
        <v>91</v>
      </c>
      <c r="B92">
        <v>1002618712</v>
      </c>
      <c r="C92">
        <v>3</v>
      </c>
      <c r="D92" t="s">
        <v>45</v>
      </c>
      <c r="E92">
        <v>5</v>
      </c>
      <c r="F92" t="s">
        <v>210</v>
      </c>
      <c r="G92" t="s">
        <v>110</v>
      </c>
      <c r="H92" t="s">
        <v>443</v>
      </c>
      <c r="I92" t="s">
        <v>212</v>
      </c>
      <c r="J92" t="s">
        <v>213</v>
      </c>
      <c r="K92" t="s">
        <v>149</v>
      </c>
      <c r="M92" t="s">
        <v>76</v>
      </c>
      <c r="N92" t="s">
        <v>215</v>
      </c>
      <c r="O92" s="57">
        <v>46296.722210648149</v>
      </c>
      <c r="P92" s="57">
        <v>46302.78261574074</v>
      </c>
      <c r="Q92">
        <v>69399079</v>
      </c>
      <c r="S92">
        <v>172610305882</v>
      </c>
      <c r="T92" t="s">
        <v>909</v>
      </c>
      <c r="U92" t="s">
        <v>900</v>
      </c>
      <c r="V92" t="s">
        <v>960</v>
      </c>
      <c r="Z92">
        <v>119.010786571083</v>
      </c>
      <c r="AA92">
        <v>-8.5810439764457396</v>
      </c>
      <c r="AB92" t="s">
        <v>910</v>
      </c>
      <c r="AC92" t="s">
        <v>216</v>
      </c>
      <c r="AL92" t="s">
        <v>217</v>
      </c>
      <c r="AM92" t="s">
        <v>961</v>
      </c>
      <c r="AN92" t="s">
        <v>6</v>
      </c>
      <c r="AO92" s="57">
        <v>46032.726099537038</v>
      </c>
      <c r="AR92" t="s">
        <v>218</v>
      </c>
      <c r="AS92" t="s">
        <v>815</v>
      </c>
      <c r="AT92" t="s">
        <v>342</v>
      </c>
      <c r="AU92">
        <v>20261007</v>
      </c>
      <c r="AV92" t="s">
        <v>221</v>
      </c>
      <c r="AW92" t="s">
        <v>540</v>
      </c>
      <c r="AX92" t="s">
        <v>222</v>
      </c>
      <c r="BA92" s="57">
        <v>46296.291666666664</v>
      </c>
      <c r="BB92" t="s">
        <v>961</v>
      </c>
      <c r="BC92">
        <v>2026</v>
      </c>
      <c r="BD92">
        <v>10</v>
      </c>
      <c r="BE92">
        <v>7</v>
      </c>
      <c r="BF92" s="6">
        <f t="shared" si="3"/>
        <v>46302</v>
      </c>
      <c r="BG92">
        <f t="shared" si="4"/>
        <v>5.7083333333357587</v>
      </c>
      <c r="BH92" t="str">
        <f t="shared" si="5"/>
        <v>NOT COMPLY</v>
      </c>
      <c r="BI92" t="str">
        <f>VLOOKUP(H92,Sheet2!$A$1:$B$270,2,FALSE)</f>
        <v>BIMA</v>
      </c>
    </row>
    <row r="93" spans="1:61">
      <c r="A93">
        <v>92</v>
      </c>
      <c r="B93">
        <v>1002633659</v>
      </c>
      <c r="C93">
        <v>3</v>
      </c>
      <c r="D93" t="s">
        <v>45</v>
      </c>
      <c r="E93">
        <v>5</v>
      </c>
      <c r="F93" t="s">
        <v>210</v>
      </c>
      <c r="G93" t="s">
        <v>110</v>
      </c>
      <c r="H93" t="s">
        <v>443</v>
      </c>
      <c r="I93" t="s">
        <v>212</v>
      </c>
      <c r="J93" t="s">
        <v>213</v>
      </c>
      <c r="K93" t="s">
        <v>149</v>
      </c>
      <c r="L93" t="s">
        <v>214</v>
      </c>
      <c r="M93" t="s">
        <v>7067</v>
      </c>
      <c r="N93" t="s">
        <v>215</v>
      </c>
      <c r="O93" s="57">
        <v>46307.697638888887</v>
      </c>
      <c r="P93" s="57">
        <v>46310.471990740742</v>
      </c>
      <c r="Q93">
        <v>69408923</v>
      </c>
      <c r="S93">
        <v>172610305901</v>
      </c>
      <c r="T93" t="s">
        <v>5787</v>
      </c>
      <c r="U93" t="s">
        <v>5788</v>
      </c>
      <c r="V93" t="s">
        <v>5789</v>
      </c>
      <c r="Z93">
        <v>118.9868125</v>
      </c>
      <c r="AA93">
        <v>-8.5702917999999997</v>
      </c>
      <c r="AB93" t="s">
        <v>5790</v>
      </c>
      <c r="AC93" t="s">
        <v>216</v>
      </c>
      <c r="AL93" t="s">
        <v>217</v>
      </c>
      <c r="AM93" t="s">
        <v>5791</v>
      </c>
      <c r="AN93" t="s">
        <v>6</v>
      </c>
      <c r="AO93" s="57">
        <v>46366.716041666667</v>
      </c>
      <c r="AP93" s="57">
        <v>46309.458333333336</v>
      </c>
      <c r="AR93" t="s">
        <v>7068</v>
      </c>
      <c r="AS93" t="s">
        <v>815</v>
      </c>
      <c r="AT93" t="s">
        <v>342</v>
      </c>
      <c r="AV93" t="s">
        <v>7069</v>
      </c>
      <c r="AW93" t="s">
        <v>5792</v>
      </c>
      <c r="AX93" t="s">
        <v>222</v>
      </c>
      <c r="BA93" s="57">
        <v>46309.458333333336</v>
      </c>
      <c r="BB93" t="s">
        <v>5791</v>
      </c>
      <c r="BF93" s="6" t="e">
        <f t="shared" si="3"/>
        <v>#NUM!</v>
      </c>
      <c r="BG93" t="e">
        <f t="shared" si="4"/>
        <v>#NUM!</v>
      </c>
      <c r="BH93" t="e">
        <f t="shared" si="5"/>
        <v>#NUM!</v>
      </c>
      <c r="BI93" t="str">
        <f>VLOOKUP(H93,Sheet2!$A$1:$B$270,2,FALSE)</f>
        <v>BIMA</v>
      </c>
    </row>
    <row r="94" spans="1:61">
      <c r="A94">
        <v>93</v>
      </c>
      <c r="B94">
        <v>1002616820</v>
      </c>
      <c r="C94">
        <v>3</v>
      </c>
      <c r="D94" t="s">
        <v>45</v>
      </c>
      <c r="E94">
        <v>5</v>
      </c>
      <c r="F94" t="s">
        <v>210</v>
      </c>
      <c r="G94" t="s">
        <v>110</v>
      </c>
      <c r="H94" t="s">
        <v>467</v>
      </c>
      <c r="I94" t="s">
        <v>212</v>
      </c>
      <c r="J94" t="s">
        <v>213</v>
      </c>
      <c r="K94" t="s">
        <v>149</v>
      </c>
      <c r="L94" t="s">
        <v>214</v>
      </c>
      <c r="M94" t="s">
        <v>76</v>
      </c>
      <c r="N94" t="s">
        <v>215</v>
      </c>
      <c r="O94" s="57">
        <v>46296.30809027778</v>
      </c>
      <c r="P94" s="57">
        <v>46297.771481481483</v>
      </c>
      <c r="Q94">
        <v>69401995</v>
      </c>
      <c r="S94">
        <v>172617203143</v>
      </c>
      <c r="T94" t="s">
        <v>962</v>
      </c>
      <c r="U94" t="s">
        <v>963</v>
      </c>
      <c r="V94" t="s">
        <v>964</v>
      </c>
      <c r="Z94">
        <v>118.587181</v>
      </c>
      <c r="AA94">
        <v>-8.5123169999999995</v>
      </c>
      <c r="AB94" t="s">
        <v>965</v>
      </c>
      <c r="AC94" t="s">
        <v>235</v>
      </c>
      <c r="AL94" t="s">
        <v>217</v>
      </c>
      <c r="AM94" t="s">
        <v>966</v>
      </c>
      <c r="AN94" t="s">
        <v>6</v>
      </c>
      <c r="AO94" s="57">
        <v>46032.319768518515</v>
      </c>
      <c r="AP94" s="57">
        <v>46297.333333333336</v>
      </c>
      <c r="AR94" t="s">
        <v>218</v>
      </c>
      <c r="AS94" t="s">
        <v>815</v>
      </c>
      <c r="AT94" t="s">
        <v>220</v>
      </c>
      <c r="AU94">
        <v>20261002</v>
      </c>
      <c r="AV94" t="s">
        <v>221</v>
      </c>
      <c r="AW94" t="s">
        <v>871</v>
      </c>
      <c r="AX94" t="s">
        <v>222</v>
      </c>
      <c r="BA94" s="57">
        <v>46297.333333333336</v>
      </c>
      <c r="BB94" t="s">
        <v>966</v>
      </c>
      <c r="BC94">
        <v>2026</v>
      </c>
      <c r="BD94">
        <v>10</v>
      </c>
      <c r="BE94">
        <v>2</v>
      </c>
      <c r="BF94" s="6">
        <f t="shared" si="3"/>
        <v>46297</v>
      </c>
      <c r="BG94">
        <f t="shared" si="4"/>
        <v>-0.33333333333575865</v>
      </c>
      <c r="BH94" t="str">
        <f t="shared" si="5"/>
        <v>COMPLY</v>
      </c>
      <c r="BI94" t="str">
        <f>VLOOKUP(H94,Sheet2!$A$1:$B$270,2,FALSE)</f>
        <v>BIMA</v>
      </c>
    </row>
    <row r="95" spans="1:61">
      <c r="A95">
        <v>94</v>
      </c>
      <c r="B95">
        <v>1002628578</v>
      </c>
      <c r="C95">
        <v>3</v>
      </c>
      <c r="D95" t="s">
        <v>45</v>
      </c>
      <c r="E95">
        <v>5</v>
      </c>
      <c r="F95" t="s">
        <v>210</v>
      </c>
      <c r="G95" t="s">
        <v>110</v>
      </c>
      <c r="H95" t="s">
        <v>467</v>
      </c>
      <c r="I95" t="s">
        <v>212</v>
      </c>
      <c r="J95" t="s">
        <v>213</v>
      </c>
      <c r="K95" t="s">
        <v>149</v>
      </c>
      <c r="L95" t="s">
        <v>214</v>
      </c>
      <c r="M95" t="s">
        <v>76</v>
      </c>
      <c r="N95" t="s">
        <v>215</v>
      </c>
      <c r="O95" s="57">
        <v>46303.758101851854</v>
      </c>
      <c r="P95" s="57">
        <v>46305.32402777778</v>
      </c>
      <c r="Q95">
        <v>69406862</v>
      </c>
      <c r="S95">
        <v>172617203155</v>
      </c>
      <c r="T95" t="s">
        <v>4467</v>
      </c>
      <c r="U95" t="s">
        <v>4468</v>
      </c>
      <c r="V95" t="s">
        <v>4469</v>
      </c>
      <c r="Z95">
        <v>118.5728586</v>
      </c>
      <c r="AA95">
        <v>-8.5253338999999997</v>
      </c>
      <c r="AB95" t="s">
        <v>4470</v>
      </c>
      <c r="AC95" t="s">
        <v>235</v>
      </c>
      <c r="AL95" t="s">
        <v>217</v>
      </c>
      <c r="AM95" t="s">
        <v>4444</v>
      </c>
      <c r="AN95" t="s">
        <v>6</v>
      </c>
      <c r="AO95" s="57">
        <v>46244.767743055556</v>
      </c>
      <c r="AP95" s="57">
        <v>46304.625</v>
      </c>
      <c r="AR95" t="s">
        <v>218</v>
      </c>
      <c r="AS95" t="s">
        <v>815</v>
      </c>
      <c r="AT95" t="s">
        <v>220</v>
      </c>
      <c r="AU95">
        <v>20261010</v>
      </c>
      <c r="AV95" t="s">
        <v>221</v>
      </c>
      <c r="AW95" t="s">
        <v>871</v>
      </c>
      <c r="AX95" t="s">
        <v>222</v>
      </c>
      <c r="BA95" s="57">
        <v>46304.625</v>
      </c>
      <c r="BB95" t="s">
        <v>4444</v>
      </c>
      <c r="BC95">
        <v>2026</v>
      </c>
      <c r="BD95">
        <v>10</v>
      </c>
      <c r="BE95">
        <v>10</v>
      </c>
      <c r="BF95" s="6">
        <f t="shared" si="3"/>
        <v>46305</v>
      </c>
      <c r="BG95">
        <f t="shared" si="4"/>
        <v>0.375</v>
      </c>
      <c r="BH95" t="str">
        <f t="shared" si="5"/>
        <v>COMPLY</v>
      </c>
      <c r="BI95" t="str">
        <f>VLOOKUP(H95,Sheet2!$A$1:$B$270,2,FALSE)</f>
        <v>BIMA</v>
      </c>
    </row>
    <row r="96" spans="1:61">
      <c r="A96">
        <v>95</v>
      </c>
      <c r="B96">
        <v>1002635143</v>
      </c>
      <c r="C96">
        <v>3</v>
      </c>
      <c r="D96" t="s">
        <v>45</v>
      </c>
      <c r="E96">
        <v>5</v>
      </c>
      <c r="F96" t="s">
        <v>210</v>
      </c>
      <c r="G96" t="s">
        <v>110</v>
      </c>
      <c r="H96" t="s">
        <v>467</v>
      </c>
      <c r="I96" t="s">
        <v>212</v>
      </c>
      <c r="J96" t="s">
        <v>213</v>
      </c>
      <c r="K96" t="s">
        <v>149</v>
      </c>
      <c r="M96" t="s">
        <v>76</v>
      </c>
      <c r="N96" t="s">
        <v>215</v>
      </c>
      <c r="O96" s="57">
        <v>46308.586134259262</v>
      </c>
      <c r="P96" s="57">
        <v>46308.647858796299</v>
      </c>
      <c r="Q96">
        <v>69403591</v>
      </c>
      <c r="S96">
        <v>172617203160</v>
      </c>
      <c r="T96" t="s">
        <v>1491</v>
      </c>
      <c r="U96" t="s">
        <v>5794</v>
      </c>
      <c r="V96" t="s">
        <v>5795</v>
      </c>
      <c r="Z96">
        <v>118.61988700000001</v>
      </c>
      <c r="AA96">
        <v>-8.5059310000000004</v>
      </c>
      <c r="AB96" t="s">
        <v>1494</v>
      </c>
      <c r="AC96" t="s">
        <v>216</v>
      </c>
      <c r="AL96" t="s">
        <v>217</v>
      </c>
      <c r="AM96" t="s">
        <v>5796</v>
      </c>
      <c r="AN96" t="s">
        <v>6</v>
      </c>
      <c r="AO96" t="s">
        <v>5776</v>
      </c>
      <c r="AR96" t="s">
        <v>218</v>
      </c>
      <c r="AS96" t="s">
        <v>815</v>
      </c>
      <c r="AT96" t="s">
        <v>220</v>
      </c>
      <c r="AU96">
        <v>20261013</v>
      </c>
      <c r="AV96" t="s">
        <v>221</v>
      </c>
      <c r="AW96" t="s">
        <v>540</v>
      </c>
      <c r="AX96" t="s">
        <v>222</v>
      </c>
      <c r="BA96" s="57">
        <v>46308.291666666664</v>
      </c>
      <c r="BB96" t="s">
        <v>5796</v>
      </c>
      <c r="BC96">
        <v>2026</v>
      </c>
      <c r="BD96">
        <v>10</v>
      </c>
      <c r="BE96">
        <v>13</v>
      </c>
      <c r="BF96" s="6">
        <f t="shared" si="3"/>
        <v>46308</v>
      </c>
      <c r="BG96">
        <f t="shared" si="4"/>
        <v>-0.29166666666424135</v>
      </c>
      <c r="BH96" t="str">
        <f t="shared" si="5"/>
        <v>COMPLY</v>
      </c>
      <c r="BI96" t="str">
        <f>VLOOKUP(H96,Sheet2!$A$1:$B$270,2,FALSE)</f>
        <v>BIMA</v>
      </c>
    </row>
    <row r="97" spans="1:61">
      <c r="A97">
        <v>96</v>
      </c>
      <c r="B97">
        <v>1002620949</v>
      </c>
      <c r="C97">
        <v>3</v>
      </c>
      <c r="D97" t="s">
        <v>45</v>
      </c>
      <c r="E97">
        <v>5</v>
      </c>
      <c r="F97" t="s">
        <v>210</v>
      </c>
      <c r="G97" t="s">
        <v>110</v>
      </c>
      <c r="H97" t="s">
        <v>467</v>
      </c>
      <c r="I97" t="s">
        <v>212</v>
      </c>
      <c r="J97" t="s">
        <v>213</v>
      </c>
      <c r="K97" t="s">
        <v>149</v>
      </c>
      <c r="L97" t="s">
        <v>214</v>
      </c>
      <c r="M97" t="s">
        <v>1401</v>
      </c>
      <c r="N97" t="s">
        <v>215</v>
      </c>
      <c r="O97" s="57">
        <v>46298.534421296295</v>
      </c>
      <c r="P97" s="57">
        <v>46308.586134259262</v>
      </c>
      <c r="Q97">
        <v>69403591</v>
      </c>
      <c r="S97">
        <v>172617203150</v>
      </c>
      <c r="T97" t="s">
        <v>1491</v>
      </c>
      <c r="U97" t="s">
        <v>1492</v>
      </c>
      <c r="V97" t="s">
        <v>1493</v>
      </c>
      <c r="Z97">
        <v>118.620157577097</v>
      </c>
      <c r="AA97">
        <v>-8.5052059632253307</v>
      </c>
      <c r="AB97" t="s">
        <v>1494</v>
      </c>
      <c r="AC97" t="s">
        <v>216</v>
      </c>
      <c r="AL97" t="s">
        <v>217</v>
      </c>
      <c r="AM97" t="s">
        <v>1495</v>
      </c>
      <c r="AN97" t="s">
        <v>6</v>
      </c>
      <c r="AO97" s="57">
        <v>46091.549074074072</v>
      </c>
      <c r="AP97" s="57">
        <v>46305.333333333336</v>
      </c>
      <c r="AQ97" t="s">
        <v>1496</v>
      </c>
      <c r="AR97" t="s">
        <v>14</v>
      </c>
      <c r="AS97" t="s">
        <v>815</v>
      </c>
      <c r="AT97" t="s">
        <v>220</v>
      </c>
      <c r="AV97" t="s">
        <v>5793</v>
      </c>
      <c r="AW97" t="s">
        <v>871</v>
      </c>
      <c r="AX97" t="s">
        <v>222</v>
      </c>
      <c r="BA97" s="57">
        <v>46305.333333333336</v>
      </c>
      <c r="BB97" t="s">
        <v>1495</v>
      </c>
      <c r="BF97" s="6" t="e">
        <f t="shared" si="3"/>
        <v>#NUM!</v>
      </c>
      <c r="BG97" t="e">
        <f t="shared" si="4"/>
        <v>#NUM!</v>
      </c>
      <c r="BH97" t="e">
        <f t="shared" si="5"/>
        <v>#NUM!</v>
      </c>
      <c r="BI97" t="str">
        <f>VLOOKUP(H97,Sheet2!$A$1:$B$270,2,FALSE)</f>
        <v>BIMA</v>
      </c>
    </row>
    <row r="98" spans="1:61">
      <c r="A98">
        <v>97</v>
      </c>
      <c r="B98">
        <v>1002635217</v>
      </c>
      <c r="C98">
        <v>3</v>
      </c>
      <c r="D98" t="s">
        <v>45</v>
      </c>
      <c r="E98">
        <v>5</v>
      </c>
      <c r="F98" t="s">
        <v>210</v>
      </c>
      <c r="G98" t="s">
        <v>110</v>
      </c>
      <c r="H98" t="s">
        <v>467</v>
      </c>
      <c r="I98" t="s">
        <v>212</v>
      </c>
      <c r="J98" t="s">
        <v>213</v>
      </c>
      <c r="K98" t="s">
        <v>149</v>
      </c>
      <c r="L98" t="s">
        <v>214</v>
      </c>
      <c r="M98" t="s">
        <v>1401</v>
      </c>
      <c r="N98" t="s">
        <v>215</v>
      </c>
      <c r="O98" s="57">
        <v>46308.601157407407</v>
      </c>
      <c r="P98" s="57">
        <v>46310.45989583333</v>
      </c>
      <c r="Q98">
        <v>69409458</v>
      </c>
      <c r="S98">
        <v>172617203161</v>
      </c>
      <c r="T98" t="s">
        <v>5797</v>
      </c>
      <c r="U98" t="s">
        <v>5798</v>
      </c>
      <c r="V98" t="s">
        <v>5799</v>
      </c>
      <c r="Z98">
        <v>118.597095980185</v>
      </c>
      <c r="AA98">
        <v>-8.4229966677751609</v>
      </c>
      <c r="AB98" t="s">
        <v>5800</v>
      </c>
      <c r="AC98" t="s">
        <v>235</v>
      </c>
      <c r="AL98" t="s">
        <v>217</v>
      </c>
      <c r="AM98" t="s">
        <v>5801</v>
      </c>
      <c r="AN98" t="s">
        <v>6</v>
      </c>
      <c r="AO98" t="s">
        <v>5802</v>
      </c>
      <c r="AP98" s="57">
        <v>46309.458333333336</v>
      </c>
      <c r="AQ98" t="s">
        <v>1496</v>
      </c>
      <c r="AR98" t="s">
        <v>14</v>
      </c>
      <c r="AS98" t="s">
        <v>815</v>
      </c>
      <c r="AT98" t="s">
        <v>230</v>
      </c>
      <c r="AV98" t="s">
        <v>7447</v>
      </c>
      <c r="AW98" t="s">
        <v>877</v>
      </c>
      <c r="AX98" t="s">
        <v>222</v>
      </c>
      <c r="BA98" s="57">
        <v>46309.458333333336</v>
      </c>
      <c r="BB98" t="s">
        <v>5801</v>
      </c>
      <c r="BF98" s="6" t="e">
        <f t="shared" si="3"/>
        <v>#NUM!</v>
      </c>
      <c r="BG98" t="e">
        <f t="shared" si="4"/>
        <v>#NUM!</v>
      </c>
      <c r="BH98" t="e">
        <f t="shared" si="5"/>
        <v>#NUM!</v>
      </c>
      <c r="BI98" t="str">
        <f>VLOOKUP(H98,Sheet2!$A$1:$B$270,2,FALSE)</f>
        <v>BIMA</v>
      </c>
    </row>
    <row r="99" spans="1:61">
      <c r="A99">
        <v>98</v>
      </c>
      <c r="B99">
        <v>1002638116</v>
      </c>
      <c r="C99">
        <v>3</v>
      </c>
      <c r="D99" t="s">
        <v>45</v>
      </c>
      <c r="E99">
        <v>5</v>
      </c>
      <c r="F99" t="s">
        <v>210</v>
      </c>
      <c r="G99" t="s">
        <v>110</v>
      </c>
      <c r="H99" t="s">
        <v>467</v>
      </c>
      <c r="I99" t="s">
        <v>212</v>
      </c>
      <c r="J99" t="s">
        <v>213</v>
      </c>
      <c r="K99" t="s">
        <v>149</v>
      </c>
      <c r="M99" t="s">
        <v>255</v>
      </c>
      <c r="N99" t="s">
        <v>215</v>
      </c>
      <c r="O99" s="57">
        <v>46310.459907407407</v>
      </c>
      <c r="P99" s="57">
        <v>46310.614756944444</v>
      </c>
      <c r="Q99">
        <v>69409458</v>
      </c>
      <c r="S99">
        <v>172617203164</v>
      </c>
      <c r="T99" t="s">
        <v>5797</v>
      </c>
      <c r="U99" t="s">
        <v>7448</v>
      </c>
      <c r="V99" t="s">
        <v>7449</v>
      </c>
      <c r="Z99">
        <v>118.60552869999999</v>
      </c>
      <c r="AA99">
        <v>-8.5057258999999998</v>
      </c>
      <c r="AB99" t="s">
        <v>5800</v>
      </c>
      <c r="AC99" t="s">
        <v>283</v>
      </c>
      <c r="AL99" t="s">
        <v>217</v>
      </c>
      <c r="AM99" t="s">
        <v>7450</v>
      </c>
      <c r="AN99" t="s">
        <v>6</v>
      </c>
      <c r="AO99" t="s">
        <v>7451</v>
      </c>
      <c r="AR99" t="s">
        <v>256</v>
      </c>
      <c r="AS99" t="s">
        <v>815</v>
      </c>
      <c r="AT99" t="s">
        <v>230</v>
      </c>
      <c r="AV99" t="s">
        <v>257</v>
      </c>
      <c r="AW99" t="s">
        <v>540</v>
      </c>
      <c r="AX99" t="s">
        <v>222</v>
      </c>
      <c r="BA99" s="57">
        <v>46310.291666666664</v>
      </c>
      <c r="BB99" t="s">
        <v>7450</v>
      </c>
      <c r="BF99" s="6" t="e">
        <f t="shared" si="3"/>
        <v>#NUM!</v>
      </c>
      <c r="BG99" t="e">
        <f t="shared" si="4"/>
        <v>#NUM!</v>
      </c>
      <c r="BH99" t="e">
        <f t="shared" si="5"/>
        <v>#NUM!</v>
      </c>
      <c r="BI99" t="str">
        <f>VLOOKUP(H99,Sheet2!$A$1:$B$270,2,FALSE)</f>
        <v>BIMA</v>
      </c>
    </row>
    <row r="100" spans="1:61">
      <c r="A100">
        <v>99</v>
      </c>
      <c r="B100">
        <v>1002623533</v>
      </c>
      <c r="C100">
        <v>3</v>
      </c>
      <c r="D100" t="s">
        <v>45</v>
      </c>
      <c r="E100">
        <v>5</v>
      </c>
      <c r="F100" t="s">
        <v>210</v>
      </c>
      <c r="G100" t="s">
        <v>110</v>
      </c>
      <c r="H100" t="s">
        <v>237</v>
      </c>
      <c r="I100" t="s">
        <v>212</v>
      </c>
      <c r="J100" t="s">
        <v>213</v>
      </c>
      <c r="K100" t="s">
        <v>149</v>
      </c>
      <c r="L100" t="s">
        <v>214</v>
      </c>
      <c r="M100" t="s">
        <v>76</v>
      </c>
      <c r="N100" t="s">
        <v>215</v>
      </c>
      <c r="O100" s="57">
        <v>46301.380960648145</v>
      </c>
      <c r="P100" s="57">
        <v>46304.719837962963</v>
      </c>
      <c r="Q100">
        <v>69404708</v>
      </c>
      <c r="S100">
        <v>172616790349</v>
      </c>
      <c r="T100" t="s">
        <v>3154</v>
      </c>
      <c r="U100" t="s">
        <v>3155</v>
      </c>
      <c r="V100" t="s">
        <v>3156</v>
      </c>
      <c r="Z100">
        <v>118.681394420564</v>
      </c>
      <c r="AA100">
        <v>-8.5828923268358803</v>
      </c>
      <c r="AB100" t="s">
        <v>3157</v>
      </c>
      <c r="AC100" t="s">
        <v>216</v>
      </c>
      <c r="AL100" t="s">
        <v>217</v>
      </c>
      <c r="AM100" t="s">
        <v>3158</v>
      </c>
      <c r="AN100" t="s">
        <v>6</v>
      </c>
      <c r="AO100" s="57">
        <v>46183.392407407409</v>
      </c>
      <c r="AP100" s="57">
        <v>46302.333333333336</v>
      </c>
      <c r="AR100" t="s">
        <v>218</v>
      </c>
      <c r="AS100" t="s">
        <v>815</v>
      </c>
      <c r="AT100" t="s">
        <v>220</v>
      </c>
      <c r="AU100">
        <v>20261009</v>
      </c>
      <c r="AV100" t="s">
        <v>221</v>
      </c>
      <c r="AW100" t="s">
        <v>1480</v>
      </c>
      <c r="AX100" t="s">
        <v>222</v>
      </c>
      <c r="BA100" s="57">
        <v>46302.333333333336</v>
      </c>
      <c r="BB100" t="s">
        <v>3158</v>
      </c>
      <c r="BC100">
        <v>2026</v>
      </c>
      <c r="BD100">
        <v>10</v>
      </c>
      <c r="BE100">
        <v>9</v>
      </c>
      <c r="BF100" s="6">
        <f t="shared" si="3"/>
        <v>46304</v>
      </c>
      <c r="BG100">
        <f t="shared" si="4"/>
        <v>1.6666666666642413</v>
      </c>
      <c r="BH100" t="str">
        <f t="shared" si="5"/>
        <v>NOT COMPLY</v>
      </c>
      <c r="BI100" t="str">
        <f>VLOOKUP(H100,Sheet2!$A$1:$B$270,2,FALSE)</f>
        <v>BIMA</v>
      </c>
    </row>
    <row r="101" spans="1:61">
      <c r="A101">
        <v>100</v>
      </c>
      <c r="B101">
        <v>1002630480</v>
      </c>
      <c r="C101">
        <v>3</v>
      </c>
      <c r="D101" t="s">
        <v>45</v>
      </c>
      <c r="E101">
        <v>5</v>
      </c>
      <c r="F101" t="s">
        <v>210</v>
      </c>
      <c r="G101" t="s">
        <v>110</v>
      </c>
      <c r="H101" t="s">
        <v>237</v>
      </c>
      <c r="I101" t="s">
        <v>212</v>
      </c>
      <c r="J101" t="s">
        <v>213</v>
      </c>
      <c r="K101" t="s">
        <v>149</v>
      </c>
      <c r="M101" t="s">
        <v>76</v>
      </c>
      <c r="N101" t="s">
        <v>215</v>
      </c>
      <c r="O101" s="57">
        <v>46304.728530092594</v>
      </c>
      <c r="P101" s="57">
        <v>46305.518819444442</v>
      </c>
      <c r="Q101">
        <v>69405617</v>
      </c>
      <c r="S101">
        <v>172616790567</v>
      </c>
      <c r="T101" t="s">
        <v>3739</v>
      </c>
      <c r="U101" t="s">
        <v>4878</v>
      </c>
      <c r="V101" t="s">
        <v>4879</v>
      </c>
      <c r="Z101">
        <v>118.669167112488</v>
      </c>
      <c r="AA101">
        <v>-8.6880139615113592</v>
      </c>
      <c r="AB101" t="s">
        <v>3742</v>
      </c>
      <c r="AC101" t="s">
        <v>216</v>
      </c>
      <c r="AL101" t="s">
        <v>217</v>
      </c>
      <c r="AM101" t="s">
        <v>4880</v>
      </c>
      <c r="AN101" t="s">
        <v>6</v>
      </c>
      <c r="AO101" s="57">
        <v>46275.736446759256</v>
      </c>
      <c r="AR101" t="s">
        <v>218</v>
      </c>
      <c r="AS101" t="s">
        <v>815</v>
      </c>
      <c r="AT101" t="s">
        <v>220</v>
      </c>
      <c r="AU101">
        <v>20261010</v>
      </c>
      <c r="AV101" t="s">
        <v>221</v>
      </c>
      <c r="AW101" t="s">
        <v>1749</v>
      </c>
      <c r="AX101" t="s">
        <v>222</v>
      </c>
      <c r="BA101" s="57">
        <v>46304.291666666664</v>
      </c>
      <c r="BB101" t="s">
        <v>4880</v>
      </c>
      <c r="BC101">
        <v>2026</v>
      </c>
      <c r="BD101">
        <v>10</v>
      </c>
      <c r="BE101">
        <v>10</v>
      </c>
      <c r="BF101" s="6">
        <f t="shared" si="3"/>
        <v>46305</v>
      </c>
      <c r="BG101">
        <f t="shared" si="4"/>
        <v>0.70833333333575865</v>
      </c>
      <c r="BH101" t="str">
        <f t="shared" si="5"/>
        <v>COMPLY</v>
      </c>
      <c r="BI101" t="str">
        <f>VLOOKUP(H101,Sheet2!$A$1:$B$270,2,FALSE)</f>
        <v>BIMA</v>
      </c>
    </row>
    <row r="102" spans="1:61">
      <c r="A102">
        <v>101</v>
      </c>
      <c r="B102">
        <v>1002625681</v>
      </c>
      <c r="C102">
        <v>3</v>
      </c>
      <c r="D102" t="s">
        <v>45</v>
      </c>
      <c r="E102">
        <v>5</v>
      </c>
      <c r="F102" t="s">
        <v>210</v>
      </c>
      <c r="G102" t="s">
        <v>110</v>
      </c>
      <c r="H102" t="s">
        <v>237</v>
      </c>
      <c r="I102" t="s">
        <v>212</v>
      </c>
      <c r="J102" t="s">
        <v>213</v>
      </c>
      <c r="K102" t="s">
        <v>149</v>
      </c>
      <c r="L102" t="s">
        <v>214</v>
      </c>
      <c r="M102" t="s">
        <v>1401</v>
      </c>
      <c r="N102" t="s">
        <v>215</v>
      </c>
      <c r="O102" s="57">
        <v>46302.447002314817</v>
      </c>
      <c r="P102" s="57">
        <v>46304.728518518517</v>
      </c>
      <c r="Q102">
        <v>69405617</v>
      </c>
      <c r="S102">
        <v>172616790548</v>
      </c>
      <c r="T102" t="s">
        <v>3739</v>
      </c>
      <c r="U102" t="s">
        <v>3740</v>
      </c>
      <c r="V102" t="s">
        <v>3741</v>
      </c>
      <c r="Z102">
        <v>118.663235530257</v>
      </c>
      <c r="AA102">
        <v>-8.7472198442349196</v>
      </c>
      <c r="AB102" t="s">
        <v>3742</v>
      </c>
      <c r="AC102" t="s">
        <v>216</v>
      </c>
      <c r="AL102" t="s">
        <v>217</v>
      </c>
      <c r="AM102" t="s">
        <v>3743</v>
      </c>
      <c r="AN102" t="s">
        <v>6</v>
      </c>
      <c r="AO102" s="57">
        <v>46213.455231481479</v>
      </c>
      <c r="AP102" s="57">
        <v>46303.333333333336</v>
      </c>
      <c r="AR102" t="s">
        <v>14</v>
      </c>
      <c r="AS102" t="s">
        <v>815</v>
      </c>
      <c r="AT102" t="s">
        <v>220</v>
      </c>
      <c r="AV102" t="s">
        <v>4881</v>
      </c>
      <c r="AW102" t="s">
        <v>871</v>
      </c>
      <c r="AX102" t="s">
        <v>222</v>
      </c>
      <c r="BA102" s="57">
        <v>46303.333333333336</v>
      </c>
      <c r="BB102" t="s">
        <v>3743</v>
      </c>
      <c r="BF102" s="6" t="e">
        <f t="shared" si="3"/>
        <v>#NUM!</v>
      </c>
      <c r="BG102" t="e">
        <f t="shared" si="4"/>
        <v>#NUM!</v>
      </c>
      <c r="BH102" t="e">
        <f t="shared" si="5"/>
        <v>#NUM!</v>
      </c>
      <c r="BI102" t="str">
        <f>VLOOKUP(H102,Sheet2!$A$1:$B$270,2,FALSE)</f>
        <v>BIMA</v>
      </c>
    </row>
    <row r="103" spans="1:61">
      <c r="A103">
        <v>102</v>
      </c>
      <c r="B103">
        <v>1002622101</v>
      </c>
      <c r="C103">
        <v>3</v>
      </c>
      <c r="D103" t="s">
        <v>45</v>
      </c>
      <c r="E103">
        <v>5</v>
      </c>
      <c r="F103" t="s">
        <v>210</v>
      </c>
      <c r="G103" t="s">
        <v>110</v>
      </c>
      <c r="H103" t="s">
        <v>311</v>
      </c>
      <c r="I103" t="s">
        <v>212</v>
      </c>
      <c r="J103" t="s">
        <v>213</v>
      </c>
      <c r="K103" t="s">
        <v>149</v>
      </c>
      <c r="M103" t="s">
        <v>76</v>
      </c>
      <c r="N103" t="s">
        <v>215</v>
      </c>
      <c r="O103" s="57">
        <v>46300.463842592595</v>
      </c>
      <c r="P103" s="57">
        <v>46303.372407407405</v>
      </c>
      <c r="Q103">
        <v>69397281</v>
      </c>
      <c r="S103">
        <v>172611786511</v>
      </c>
      <c r="T103" t="s">
        <v>1497</v>
      </c>
      <c r="U103" t="s">
        <v>1498</v>
      </c>
      <c r="V103" t="s">
        <v>2542</v>
      </c>
      <c r="Z103">
        <v>118.4600214</v>
      </c>
      <c r="AA103">
        <v>-8.5408875999999996</v>
      </c>
      <c r="AB103" t="s">
        <v>1500</v>
      </c>
      <c r="AC103" t="s">
        <v>216</v>
      </c>
      <c r="AL103" t="s">
        <v>217</v>
      </c>
      <c r="AM103" t="s">
        <v>1501</v>
      </c>
      <c r="AN103" t="s">
        <v>6</v>
      </c>
      <c r="AO103" s="57">
        <v>46152.486157407409</v>
      </c>
      <c r="AR103" t="s">
        <v>218</v>
      </c>
      <c r="AS103" t="s">
        <v>557</v>
      </c>
      <c r="AT103" t="s">
        <v>230</v>
      </c>
      <c r="AU103">
        <v>20261008</v>
      </c>
      <c r="AV103" t="s">
        <v>221</v>
      </c>
      <c r="AW103" t="s">
        <v>539</v>
      </c>
      <c r="AX103" t="s">
        <v>222</v>
      </c>
      <c r="BA103" s="57">
        <v>46300.291666666664</v>
      </c>
      <c r="BB103" t="s">
        <v>1501</v>
      </c>
      <c r="BC103">
        <v>2026</v>
      </c>
      <c r="BD103">
        <v>10</v>
      </c>
      <c r="BE103">
        <v>8</v>
      </c>
      <c r="BF103" s="6">
        <f t="shared" si="3"/>
        <v>46303</v>
      </c>
      <c r="BG103">
        <f t="shared" si="4"/>
        <v>2.7083333333357587</v>
      </c>
      <c r="BH103" t="str">
        <f t="shared" si="5"/>
        <v>NOT COMPLY</v>
      </c>
      <c r="BI103" t="str">
        <f>VLOOKUP(H103,Sheet2!$A$1:$B$270,2,FALSE)</f>
        <v>BIMA</v>
      </c>
    </row>
    <row r="104" spans="1:61">
      <c r="A104">
        <v>103</v>
      </c>
      <c r="B104">
        <v>1002626867</v>
      </c>
      <c r="C104">
        <v>3</v>
      </c>
      <c r="D104" t="s">
        <v>45</v>
      </c>
      <c r="E104">
        <v>5</v>
      </c>
      <c r="F104" t="s">
        <v>210</v>
      </c>
      <c r="G104" t="s">
        <v>110</v>
      </c>
      <c r="H104" t="s">
        <v>311</v>
      </c>
      <c r="I104" t="s">
        <v>212</v>
      </c>
      <c r="J104" t="s">
        <v>213</v>
      </c>
      <c r="K104" t="s">
        <v>149</v>
      </c>
      <c r="L104" t="s">
        <v>214</v>
      </c>
      <c r="M104" t="s">
        <v>76</v>
      </c>
      <c r="N104" t="s">
        <v>215</v>
      </c>
      <c r="O104" s="57">
        <v>46302.724074074074</v>
      </c>
      <c r="P104" s="57">
        <v>46305.520173611112</v>
      </c>
      <c r="Q104">
        <v>69406130</v>
      </c>
      <c r="S104">
        <v>172611786522</v>
      </c>
      <c r="T104" t="s">
        <v>3744</v>
      </c>
      <c r="U104" t="s">
        <v>3745</v>
      </c>
      <c r="V104" t="s">
        <v>3746</v>
      </c>
      <c r="Z104">
        <v>118.4122572</v>
      </c>
      <c r="AA104">
        <v>-8.7550913000000001</v>
      </c>
      <c r="AB104" t="s">
        <v>3747</v>
      </c>
      <c r="AC104" t="s">
        <v>235</v>
      </c>
      <c r="AL104" t="s">
        <v>217</v>
      </c>
      <c r="AM104" t="s">
        <v>3748</v>
      </c>
      <c r="AN104" t="s">
        <v>6</v>
      </c>
      <c r="AO104" s="57">
        <v>46213.736238425925</v>
      </c>
      <c r="AP104" s="57">
        <v>46303.625</v>
      </c>
      <c r="AR104" t="s">
        <v>218</v>
      </c>
      <c r="AS104" t="s">
        <v>557</v>
      </c>
      <c r="AT104" t="s">
        <v>230</v>
      </c>
      <c r="AU104">
        <v>20261010</v>
      </c>
      <c r="AV104" t="s">
        <v>221</v>
      </c>
      <c r="AW104" t="s">
        <v>881</v>
      </c>
      <c r="AX104" t="s">
        <v>222</v>
      </c>
      <c r="BA104" s="57">
        <v>46303.625</v>
      </c>
      <c r="BB104" t="s">
        <v>3748</v>
      </c>
      <c r="BC104">
        <v>2026</v>
      </c>
      <c r="BD104">
        <v>10</v>
      </c>
      <c r="BE104">
        <v>10</v>
      </c>
      <c r="BF104" s="6">
        <f t="shared" si="3"/>
        <v>46305</v>
      </c>
      <c r="BG104">
        <f t="shared" si="4"/>
        <v>1.375</v>
      </c>
      <c r="BH104" t="str">
        <f t="shared" si="5"/>
        <v>NOT COMPLY</v>
      </c>
      <c r="BI104" t="str">
        <f>VLOOKUP(H104,Sheet2!$A$1:$B$270,2,FALSE)</f>
        <v>BIMA</v>
      </c>
    </row>
    <row r="105" spans="1:61">
      <c r="A105">
        <v>104</v>
      </c>
      <c r="B105">
        <v>1002635779</v>
      </c>
      <c r="C105">
        <v>3</v>
      </c>
      <c r="D105" t="s">
        <v>45</v>
      </c>
      <c r="E105">
        <v>5</v>
      </c>
      <c r="F105" t="s">
        <v>210</v>
      </c>
      <c r="G105" t="s">
        <v>110</v>
      </c>
      <c r="H105" t="s">
        <v>311</v>
      </c>
      <c r="I105" t="s">
        <v>212</v>
      </c>
      <c r="J105" t="s">
        <v>213</v>
      </c>
      <c r="K105" t="s">
        <v>149</v>
      </c>
      <c r="M105" t="s">
        <v>76</v>
      </c>
      <c r="N105" t="s">
        <v>215</v>
      </c>
      <c r="O105" s="57">
        <v>46308.732812499999</v>
      </c>
      <c r="P105" s="57">
        <v>46309.596516203703</v>
      </c>
      <c r="Q105">
        <v>69406912</v>
      </c>
      <c r="S105">
        <v>172611786560</v>
      </c>
      <c r="T105" t="s">
        <v>4471</v>
      </c>
      <c r="U105" t="s">
        <v>6633</v>
      </c>
      <c r="V105" t="s">
        <v>6634</v>
      </c>
      <c r="Z105">
        <v>118.326818</v>
      </c>
      <c r="AA105">
        <v>-8.5195950000000007</v>
      </c>
      <c r="AB105" t="s">
        <v>4474</v>
      </c>
      <c r="AC105" t="s">
        <v>216</v>
      </c>
      <c r="AL105" t="s">
        <v>217</v>
      </c>
      <c r="AM105" t="s">
        <v>6635</v>
      </c>
      <c r="AN105" t="s">
        <v>6</v>
      </c>
      <c r="AO105" t="s">
        <v>6636</v>
      </c>
      <c r="AR105" t="s">
        <v>218</v>
      </c>
      <c r="AS105" t="s">
        <v>557</v>
      </c>
      <c r="AT105" t="s">
        <v>220</v>
      </c>
      <c r="AU105">
        <v>20261014</v>
      </c>
      <c r="AV105" t="s">
        <v>221</v>
      </c>
      <c r="AW105" t="s">
        <v>540</v>
      </c>
      <c r="AX105" t="s">
        <v>222</v>
      </c>
      <c r="BA105" s="57">
        <v>46308.291666666664</v>
      </c>
      <c r="BB105" t="s">
        <v>6635</v>
      </c>
      <c r="BC105">
        <v>2026</v>
      </c>
      <c r="BD105">
        <v>10</v>
      </c>
      <c r="BE105">
        <v>14</v>
      </c>
      <c r="BF105" s="6">
        <f t="shared" si="3"/>
        <v>46309</v>
      </c>
      <c r="BG105">
        <f t="shared" si="4"/>
        <v>0.70833333333575865</v>
      </c>
      <c r="BH105" t="str">
        <f t="shared" si="5"/>
        <v>COMPLY</v>
      </c>
      <c r="BI105" t="str">
        <f>VLOOKUP(H105,Sheet2!$A$1:$B$270,2,FALSE)</f>
        <v>BIMA</v>
      </c>
    </row>
    <row r="106" spans="1:61">
      <c r="A106">
        <v>105</v>
      </c>
      <c r="B106">
        <v>1002628624</v>
      </c>
      <c r="C106">
        <v>3</v>
      </c>
      <c r="D106" t="s">
        <v>45</v>
      </c>
      <c r="E106">
        <v>5</v>
      </c>
      <c r="F106" t="s">
        <v>210</v>
      </c>
      <c r="G106" t="s">
        <v>110</v>
      </c>
      <c r="H106" t="s">
        <v>311</v>
      </c>
      <c r="I106" t="s">
        <v>212</v>
      </c>
      <c r="J106" t="s">
        <v>213</v>
      </c>
      <c r="K106" t="s">
        <v>149</v>
      </c>
      <c r="L106" t="s">
        <v>214</v>
      </c>
      <c r="M106" t="s">
        <v>1401</v>
      </c>
      <c r="N106" t="s">
        <v>215</v>
      </c>
      <c r="O106" s="57">
        <v>46303.801111111112</v>
      </c>
      <c r="P106" s="57">
        <v>46308.732812499999</v>
      </c>
      <c r="Q106">
        <v>69406912</v>
      </c>
      <c r="S106">
        <v>172611786529</v>
      </c>
      <c r="T106" t="s">
        <v>4471</v>
      </c>
      <c r="U106" t="s">
        <v>4472</v>
      </c>
      <c r="V106" t="s">
        <v>4473</v>
      </c>
      <c r="Z106">
        <v>118.335729427635</v>
      </c>
      <c r="AA106">
        <v>-8.5251044277993699</v>
      </c>
      <c r="AB106" t="s">
        <v>4474</v>
      </c>
      <c r="AC106" t="s">
        <v>216</v>
      </c>
      <c r="AL106" t="s">
        <v>217</v>
      </c>
      <c r="AM106" t="s">
        <v>4475</v>
      </c>
      <c r="AN106" t="s">
        <v>6</v>
      </c>
      <c r="AO106" s="57">
        <v>46244.809351851851</v>
      </c>
      <c r="AP106" s="57">
        <v>46305.333333333336</v>
      </c>
      <c r="AQ106" t="s">
        <v>1496</v>
      </c>
      <c r="AR106" t="s">
        <v>14</v>
      </c>
      <c r="AS106" t="s">
        <v>557</v>
      </c>
      <c r="AT106" t="s">
        <v>220</v>
      </c>
      <c r="AV106" t="s">
        <v>6632</v>
      </c>
      <c r="AW106" t="s">
        <v>4476</v>
      </c>
      <c r="AX106" t="s">
        <v>222</v>
      </c>
      <c r="BA106" s="57">
        <v>46305.333333333336</v>
      </c>
      <c r="BB106" t="s">
        <v>4475</v>
      </c>
      <c r="BF106" s="6" t="e">
        <f t="shared" si="3"/>
        <v>#NUM!</v>
      </c>
      <c r="BG106" t="e">
        <f t="shared" si="4"/>
        <v>#NUM!</v>
      </c>
      <c r="BH106" t="e">
        <f t="shared" si="5"/>
        <v>#NUM!</v>
      </c>
      <c r="BI106" t="str">
        <f>VLOOKUP(H106,Sheet2!$A$1:$B$270,2,FALSE)</f>
        <v>BIMA</v>
      </c>
    </row>
    <row r="107" spans="1:61">
      <c r="A107">
        <v>106</v>
      </c>
      <c r="B107">
        <v>1002628788</v>
      </c>
      <c r="C107">
        <v>3</v>
      </c>
      <c r="D107" t="s">
        <v>45</v>
      </c>
      <c r="E107">
        <v>5</v>
      </c>
      <c r="F107" t="s">
        <v>210</v>
      </c>
      <c r="G107" t="s">
        <v>110</v>
      </c>
      <c r="H107" t="s">
        <v>311</v>
      </c>
      <c r="I107" t="s">
        <v>212</v>
      </c>
      <c r="J107" t="s">
        <v>213</v>
      </c>
      <c r="K107" t="s">
        <v>149</v>
      </c>
      <c r="L107" t="s">
        <v>214</v>
      </c>
      <c r="M107" t="s">
        <v>224</v>
      </c>
      <c r="N107" t="s">
        <v>215</v>
      </c>
      <c r="O107" s="57">
        <v>46304.35527777778</v>
      </c>
      <c r="P107" s="57">
        <v>46305.340914351851</v>
      </c>
      <c r="Q107">
        <v>69406993</v>
      </c>
      <c r="S107">
        <v>172611786366</v>
      </c>
      <c r="T107" t="s">
        <v>4882</v>
      </c>
      <c r="U107" t="s">
        <v>4883</v>
      </c>
      <c r="V107" t="s">
        <v>4884</v>
      </c>
      <c r="Z107">
        <v>118.473552828132</v>
      </c>
      <c r="AA107">
        <v>-8.5251006808952603</v>
      </c>
      <c r="AB107" t="s">
        <v>4885</v>
      </c>
      <c r="AC107" t="s">
        <v>235</v>
      </c>
      <c r="AL107" t="s">
        <v>217</v>
      </c>
      <c r="AM107" t="s">
        <v>4886</v>
      </c>
      <c r="AN107" t="s">
        <v>6</v>
      </c>
      <c r="AO107" s="57">
        <v>46275.361435185187</v>
      </c>
      <c r="AP107" s="57">
        <v>46305.333333333336</v>
      </c>
      <c r="AR107" t="s">
        <v>18</v>
      </c>
      <c r="AS107" t="s">
        <v>557</v>
      </c>
      <c r="AT107" t="s">
        <v>230</v>
      </c>
      <c r="AV107" t="s">
        <v>226</v>
      </c>
      <c r="AW107" t="s">
        <v>879</v>
      </c>
      <c r="AX107" t="s">
        <v>222</v>
      </c>
      <c r="BA107" s="57">
        <v>46305.333333333336</v>
      </c>
      <c r="BB107" t="s">
        <v>4886</v>
      </c>
      <c r="BF107" s="6" t="e">
        <f t="shared" si="3"/>
        <v>#NUM!</v>
      </c>
      <c r="BG107" t="e">
        <f t="shared" si="4"/>
        <v>#NUM!</v>
      </c>
      <c r="BH107" t="e">
        <f t="shared" si="5"/>
        <v>#NUM!</v>
      </c>
      <c r="BI107" t="str">
        <f>VLOOKUP(H107,Sheet2!$A$1:$B$270,2,FALSE)</f>
        <v>BIMA</v>
      </c>
    </row>
    <row r="108" spans="1:61">
      <c r="A108">
        <v>107</v>
      </c>
      <c r="B108">
        <v>1002620771</v>
      </c>
      <c r="C108">
        <v>3</v>
      </c>
      <c r="D108" t="s">
        <v>45</v>
      </c>
      <c r="E108">
        <v>5</v>
      </c>
      <c r="F108" t="s">
        <v>210</v>
      </c>
      <c r="G108" t="s">
        <v>110</v>
      </c>
      <c r="H108" t="s">
        <v>311</v>
      </c>
      <c r="I108" t="s">
        <v>212</v>
      </c>
      <c r="J108" t="s">
        <v>213</v>
      </c>
      <c r="K108" t="s">
        <v>149</v>
      </c>
      <c r="M108" t="s">
        <v>836</v>
      </c>
      <c r="N108" t="s">
        <v>215</v>
      </c>
      <c r="O108" s="57">
        <v>46298.395844907405</v>
      </c>
      <c r="P108" s="57">
        <v>46300.461944444447</v>
      </c>
      <c r="Q108">
        <v>69397281</v>
      </c>
      <c r="S108">
        <v>172611786496</v>
      </c>
      <c r="T108" t="s">
        <v>1497</v>
      </c>
      <c r="U108" t="s">
        <v>1498</v>
      </c>
      <c r="V108" t="s">
        <v>1499</v>
      </c>
      <c r="Z108">
        <v>118.460014288861</v>
      </c>
      <c r="AA108">
        <v>-8.5409235837202893</v>
      </c>
      <c r="AB108" t="s">
        <v>1500</v>
      </c>
      <c r="AC108" t="s">
        <v>216</v>
      </c>
      <c r="AL108" t="s">
        <v>217</v>
      </c>
      <c r="AM108" t="s">
        <v>1501</v>
      </c>
      <c r="AN108" t="s">
        <v>6</v>
      </c>
      <c r="AO108" s="57">
        <v>46091.40283564815</v>
      </c>
      <c r="AR108" t="s">
        <v>14</v>
      </c>
      <c r="AS108" t="s">
        <v>557</v>
      </c>
      <c r="AT108" t="s">
        <v>230</v>
      </c>
      <c r="AV108" t="s">
        <v>837</v>
      </c>
      <c r="AW108" t="s">
        <v>559</v>
      </c>
      <c r="AX108" t="s">
        <v>222</v>
      </c>
      <c r="BA108" s="57">
        <v>46298.291666666664</v>
      </c>
      <c r="BB108" t="s">
        <v>1501</v>
      </c>
      <c r="BF108" s="6" t="e">
        <f t="shared" si="3"/>
        <v>#NUM!</v>
      </c>
      <c r="BG108" t="e">
        <f t="shared" si="4"/>
        <v>#NUM!</v>
      </c>
      <c r="BH108" t="e">
        <f t="shared" si="5"/>
        <v>#NUM!</v>
      </c>
      <c r="BI108" t="str">
        <f>VLOOKUP(H108,Sheet2!$A$1:$B$270,2,FALSE)</f>
        <v>BIMA</v>
      </c>
    </row>
    <row r="109" spans="1:61">
      <c r="A109">
        <v>108</v>
      </c>
      <c r="B109">
        <v>1002629540</v>
      </c>
      <c r="C109">
        <v>3</v>
      </c>
      <c r="D109" t="s">
        <v>45</v>
      </c>
      <c r="E109">
        <v>5</v>
      </c>
      <c r="F109" t="s">
        <v>210</v>
      </c>
      <c r="G109" t="s">
        <v>110</v>
      </c>
      <c r="H109" t="s">
        <v>527</v>
      </c>
      <c r="I109" t="s">
        <v>212</v>
      </c>
      <c r="J109" t="s">
        <v>213</v>
      </c>
      <c r="K109" t="s">
        <v>149</v>
      </c>
      <c r="L109" t="s">
        <v>214</v>
      </c>
      <c r="M109" t="s">
        <v>839</v>
      </c>
      <c r="N109" t="s">
        <v>215</v>
      </c>
      <c r="O109" s="57">
        <v>46304.497685185182</v>
      </c>
      <c r="P109" s="57">
        <v>46305.343877314815</v>
      </c>
      <c r="Q109">
        <v>69407279</v>
      </c>
      <c r="S109">
        <v>172611203057</v>
      </c>
      <c r="T109" t="s">
        <v>4887</v>
      </c>
      <c r="U109" t="s">
        <v>4888</v>
      </c>
      <c r="V109" t="s">
        <v>4889</v>
      </c>
      <c r="Z109">
        <v>117.757828</v>
      </c>
      <c r="AA109">
        <v>-8.1833153999999997</v>
      </c>
      <c r="AB109" t="s">
        <v>4890</v>
      </c>
      <c r="AC109" t="s">
        <v>216</v>
      </c>
      <c r="AL109" t="s">
        <v>217</v>
      </c>
      <c r="AM109" t="s">
        <v>4891</v>
      </c>
      <c r="AN109" t="s">
        <v>6</v>
      </c>
      <c r="AO109" s="57">
        <v>46275.507303240738</v>
      </c>
      <c r="AP109" s="57">
        <v>46305.333333333336</v>
      </c>
      <c r="AR109" t="s">
        <v>1433</v>
      </c>
      <c r="AS109" t="s">
        <v>557</v>
      </c>
      <c r="AT109" t="s">
        <v>220</v>
      </c>
      <c r="AV109" t="s">
        <v>4892</v>
      </c>
      <c r="AW109" t="s">
        <v>1480</v>
      </c>
      <c r="AX109" t="s">
        <v>222</v>
      </c>
      <c r="BA109" s="57">
        <v>46305.333333333336</v>
      </c>
      <c r="BB109" t="s">
        <v>4891</v>
      </c>
      <c r="BF109" s="6" t="e">
        <f t="shared" si="3"/>
        <v>#NUM!</v>
      </c>
      <c r="BG109" t="e">
        <f t="shared" si="4"/>
        <v>#NUM!</v>
      </c>
      <c r="BH109" t="e">
        <f t="shared" si="5"/>
        <v>#NUM!</v>
      </c>
      <c r="BI109" t="str">
        <f>VLOOKUP(H109,Sheet2!$A$1:$B$270,2,FALSE)</f>
        <v>BIMA</v>
      </c>
    </row>
    <row r="110" spans="1:61">
      <c r="A110">
        <v>109</v>
      </c>
      <c r="B110">
        <v>1002638689</v>
      </c>
      <c r="C110">
        <v>3</v>
      </c>
      <c r="D110" t="s">
        <v>45</v>
      </c>
      <c r="E110">
        <v>5</v>
      </c>
      <c r="F110" t="s">
        <v>210</v>
      </c>
      <c r="G110" t="s">
        <v>118</v>
      </c>
      <c r="H110" t="s">
        <v>365</v>
      </c>
      <c r="I110" t="s">
        <v>212</v>
      </c>
      <c r="J110" t="s">
        <v>213</v>
      </c>
      <c r="K110" t="s">
        <v>149</v>
      </c>
      <c r="M110" t="s">
        <v>76</v>
      </c>
      <c r="N110" t="s">
        <v>215</v>
      </c>
      <c r="O110" s="57">
        <v>46310.602141203701</v>
      </c>
      <c r="P110" s="57">
        <v>46310.704328703701</v>
      </c>
      <c r="Q110">
        <v>69409296</v>
      </c>
      <c r="S110">
        <v>172612801220</v>
      </c>
      <c r="T110" t="s">
        <v>5803</v>
      </c>
      <c r="U110" t="s">
        <v>7452</v>
      </c>
      <c r="V110" t="s">
        <v>7453</v>
      </c>
      <c r="Z110">
        <v>118.001768590293</v>
      </c>
      <c r="AA110">
        <v>-8.7658861452961396</v>
      </c>
      <c r="AB110" t="s">
        <v>5806</v>
      </c>
      <c r="AC110" t="s">
        <v>229</v>
      </c>
      <c r="AL110" t="s">
        <v>217</v>
      </c>
      <c r="AM110" t="s">
        <v>7454</v>
      </c>
      <c r="AN110" t="s">
        <v>6</v>
      </c>
      <c r="AO110" t="s">
        <v>7455</v>
      </c>
      <c r="AR110" t="s">
        <v>218</v>
      </c>
      <c r="AS110" t="s">
        <v>813</v>
      </c>
      <c r="AT110" t="s">
        <v>230</v>
      </c>
      <c r="AU110">
        <v>20261015</v>
      </c>
      <c r="AV110" t="s">
        <v>221</v>
      </c>
      <c r="AW110" t="s">
        <v>1474</v>
      </c>
      <c r="AX110" t="s">
        <v>222</v>
      </c>
      <c r="BA110" s="57">
        <v>46310.291666666664</v>
      </c>
      <c r="BB110" t="s">
        <v>7454</v>
      </c>
      <c r="BC110">
        <v>2026</v>
      </c>
      <c r="BD110">
        <v>10</v>
      </c>
      <c r="BE110">
        <v>15</v>
      </c>
      <c r="BF110" s="6">
        <f t="shared" si="3"/>
        <v>46310</v>
      </c>
      <c r="BG110">
        <f t="shared" si="4"/>
        <v>-0.29166666666424135</v>
      </c>
      <c r="BH110" t="str">
        <f t="shared" si="5"/>
        <v>COMPLY</v>
      </c>
      <c r="BI110" t="str">
        <f>VLOOKUP(H110,Sheet2!$A$1:$B$270,2,FALSE)</f>
        <v>SUMBAWA</v>
      </c>
    </row>
    <row r="111" spans="1:61">
      <c r="A111">
        <v>110</v>
      </c>
      <c r="B111">
        <v>1002634833</v>
      </c>
      <c r="C111">
        <v>3</v>
      </c>
      <c r="D111" t="s">
        <v>45</v>
      </c>
      <c r="E111">
        <v>5</v>
      </c>
      <c r="F111" t="s">
        <v>210</v>
      </c>
      <c r="G111" t="s">
        <v>118</v>
      </c>
      <c r="H111" t="s">
        <v>365</v>
      </c>
      <c r="I111" t="s">
        <v>212</v>
      </c>
      <c r="J111" t="s">
        <v>213</v>
      </c>
      <c r="K111" t="s">
        <v>149</v>
      </c>
      <c r="L111" t="s">
        <v>214</v>
      </c>
      <c r="M111" t="s">
        <v>1401</v>
      </c>
      <c r="N111" t="s">
        <v>215</v>
      </c>
      <c r="O111" s="57">
        <v>46308.505949074075</v>
      </c>
      <c r="P111" s="57">
        <v>46310.602141203701</v>
      </c>
      <c r="Q111">
        <v>69409296</v>
      </c>
      <c r="S111">
        <v>172612801771</v>
      </c>
      <c r="T111" t="s">
        <v>5803</v>
      </c>
      <c r="U111" t="s">
        <v>5804</v>
      </c>
      <c r="V111" t="s">
        <v>5805</v>
      </c>
      <c r="Z111">
        <v>118.002942</v>
      </c>
      <c r="AA111">
        <v>-8.7658769999999997</v>
      </c>
      <c r="AB111" t="s">
        <v>5806</v>
      </c>
      <c r="AC111" t="s">
        <v>235</v>
      </c>
      <c r="AL111" t="s">
        <v>217</v>
      </c>
      <c r="AM111" t="s">
        <v>5807</v>
      </c>
      <c r="AN111" t="s">
        <v>6</v>
      </c>
      <c r="AO111" t="s">
        <v>5766</v>
      </c>
      <c r="AP111" s="57">
        <v>46309.458333333336</v>
      </c>
      <c r="AR111" t="s">
        <v>14</v>
      </c>
      <c r="AS111" t="s">
        <v>813</v>
      </c>
      <c r="AT111" t="s">
        <v>230</v>
      </c>
      <c r="AV111" t="s">
        <v>7456</v>
      </c>
      <c r="AW111" t="s">
        <v>875</v>
      </c>
      <c r="AX111" t="s">
        <v>222</v>
      </c>
      <c r="BA111" s="57">
        <v>46309.458333333336</v>
      </c>
      <c r="BB111" t="s">
        <v>5807</v>
      </c>
      <c r="BF111" s="6" t="e">
        <f t="shared" si="3"/>
        <v>#NUM!</v>
      </c>
      <c r="BG111" t="e">
        <f t="shared" si="4"/>
        <v>#NUM!</v>
      </c>
      <c r="BH111" t="e">
        <f t="shared" si="5"/>
        <v>#NUM!</v>
      </c>
      <c r="BI111" t="str">
        <f>VLOOKUP(H111,Sheet2!$A$1:$B$270,2,FALSE)</f>
        <v>SUMBAWA</v>
      </c>
    </row>
    <row r="112" spans="1:61">
      <c r="A112">
        <v>111</v>
      </c>
      <c r="B112">
        <v>1002621261</v>
      </c>
      <c r="C112">
        <v>3</v>
      </c>
      <c r="D112" t="s">
        <v>45</v>
      </c>
      <c r="E112">
        <v>5</v>
      </c>
      <c r="F112" t="s">
        <v>210</v>
      </c>
      <c r="G112" t="s">
        <v>118</v>
      </c>
      <c r="H112" t="s">
        <v>211</v>
      </c>
      <c r="I112" t="s">
        <v>212</v>
      </c>
      <c r="J112" t="s">
        <v>213</v>
      </c>
      <c r="K112" t="s">
        <v>149</v>
      </c>
      <c r="M112" t="s">
        <v>76</v>
      </c>
      <c r="N112" t="s">
        <v>215</v>
      </c>
      <c r="O112" s="57">
        <v>46299.392916666664</v>
      </c>
      <c r="P112" s="57">
        <v>46299.468842592592</v>
      </c>
      <c r="Q112">
        <v>69402948</v>
      </c>
      <c r="S112">
        <v>172606792357</v>
      </c>
      <c r="T112" t="s">
        <v>1502</v>
      </c>
      <c r="U112" t="s">
        <v>1514</v>
      </c>
      <c r="V112" t="s">
        <v>1515</v>
      </c>
      <c r="Z112">
        <v>117.4346771</v>
      </c>
      <c r="AA112">
        <v>-8.5247863000000006</v>
      </c>
      <c r="AB112" t="s">
        <v>1505</v>
      </c>
      <c r="AC112" t="s">
        <v>283</v>
      </c>
      <c r="AL112" t="s">
        <v>217</v>
      </c>
      <c r="AM112" t="s">
        <v>1516</v>
      </c>
      <c r="AN112" t="s">
        <v>6</v>
      </c>
      <c r="AO112" s="57">
        <v>46122.402604166666</v>
      </c>
      <c r="AR112" t="s">
        <v>218</v>
      </c>
      <c r="AS112" t="s">
        <v>219</v>
      </c>
      <c r="AT112" t="s">
        <v>230</v>
      </c>
      <c r="AU112">
        <v>20261004</v>
      </c>
      <c r="AV112" t="s">
        <v>221</v>
      </c>
      <c r="AW112" t="s">
        <v>1517</v>
      </c>
      <c r="AX112" t="s">
        <v>222</v>
      </c>
      <c r="BA112" s="57">
        <v>46299.291666666664</v>
      </c>
      <c r="BB112" t="s">
        <v>1516</v>
      </c>
      <c r="BC112">
        <v>2026</v>
      </c>
      <c r="BD112">
        <v>10</v>
      </c>
      <c r="BE112">
        <v>4</v>
      </c>
      <c r="BF112" s="6">
        <f t="shared" si="3"/>
        <v>46299</v>
      </c>
      <c r="BG112">
        <f t="shared" si="4"/>
        <v>-0.29166666666424135</v>
      </c>
      <c r="BH112" t="str">
        <f t="shared" si="5"/>
        <v>COMPLY</v>
      </c>
      <c r="BI112" t="str">
        <f>VLOOKUP(H112,Sheet2!$A$1:$B$270,2,FALSE)</f>
        <v>SUMBAWA</v>
      </c>
    </row>
    <row r="113" spans="1:61">
      <c r="A113">
        <v>112</v>
      </c>
      <c r="B113">
        <v>1002624610</v>
      </c>
      <c r="C113">
        <v>3</v>
      </c>
      <c r="D113" t="s">
        <v>45</v>
      </c>
      <c r="E113">
        <v>5</v>
      </c>
      <c r="F113" t="s">
        <v>210</v>
      </c>
      <c r="G113" t="s">
        <v>118</v>
      </c>
      <c r="H113" t="s">
        <v>211</v>
      </c>
      <c r="I113" t="s">
        <v>212</v>
      </c>
      <c r="J113" t="s">
        <v>213</v>
      </c>
      <c r="K113" t="s">
        <v>149</v>
      </c>
      <c r="M113" t="s">
        <v>76</v>
      </c>
      <c r="N113" t="s">
        <v>215</v>
      </c>
      <c r="O113" s="57">
        <v>46301.613298611112</v>
      </c>
      <c r="P113" s="57">
        <v>46301.715497685182</v>
      </c>
      <c r="Q113">
        <v>69402001</v>
      </c>
      <c r="S113">
        <v>172606792436</v>
      </c>
      <c r="T113" t="s">
        <v>906</v>
      </c>
      <c r="U113" t="s">
        <v>967</v>
      </c>
      <c r="V113" t="s">
        <v>3167</v>
      </c>
      <c r="Z113">
        <v>117.60266849999999</v>
      </c>
      <c r="AA113">
        <v>-8.6269598999999992</v>
      </c>
      <c r="AB113" t="s">
        <v>969</v>
      </c>
      <c r="AC113" t="s">
        <v>216</v>
      </c>
      <c r="AL113" t="s">
        <v>217</v>
      </c>
      <c r="AM113" t="s">
        <v>3168</v>
      </c>
      <c r="AN113" t="s">
        <v>6</v>
      </c>
      <c r="AO113" s="57">
        <v>46183.621979166666</v>
      </c>
      <c r="AR113" t="s">
        <v>218</v>
      </c>
      <c r="AS113" t="s">
        <v>219</v>
      </c>
      <c r="AT113" t="s">
        <v>342</v>
      </c>
      <c r="AU113">
        <v>20261006</v>
      </c>
      <c r="AV113" t="s">
        <v>221</v>
      </c>
      <c r="AW113" t="s">
        <v>3169</v>
      </c>
      <c r="AX113" t="s">
        <v>222</v>
      </c>
      <c r="BA113" s="57">
        <v>46301.291666666664</v>
      </c>
      <c r="BB113" t="s">
        <v>3168</v>
      </c>
      <c r="BC113">
        <v>2026</v>
      </c>
      <c r="BD113">
        <v>10</v>
      </c>
      <c r="BE113">
        <v>6</v>
      </c>
      <c r="BF113" s="6">
        <f t="shared" si="3"/>
        <v>46301</v>
      </c>
      <c r="BG113">
        <f t="shared" si="4"/>
        <v>-0.29166666666424135</v>
      </c>
      <c r="BH113" t="str">
        <f t="shared" si="5"/>
        <v>COMPLY</v>
      </c>
      <c r="BI113" t="str">
        <f>VLOOKUP(H113,Sheet2!$A$1:$B$270,2,FALSE)</f>
        <v>SUMBAWA</v>
      </c>
    </row>
    <row r="114" spans="1:61">
      <c r="A114">
        <v>113</v>
      </c>
      <c r="B114">
        <v>1002626070</v>
      </c>
      <c r="C114">
        <v>3</v>
      </c>
      <c r="D114" t="s">
        <v>45</v>
      </c>
      <c r="E114">
        <v>5</v>
      </c>
      <c r="F114" t="s">
        <v>210</v>
      </c>
      <c r="G114" t="s">
        <v>118</v>
      </c>
      <c r="H114" t="s">
        <v>211</v>
      </c>
      <c r="I114" t="s">
        <v>212</v>
      </c>
      <c r="J114" t="s">
        <v>213</v>
      </c>
      <c r="K114" t="s">
        <v>149</v>
      </c>
      <c r="M114" t="s">
        <v>76</v>
      </c>
      <c r="N114" t="s">
        <v>215</v>
      </c>
      <c r="O114" s="57">
        <v>46302.548622685186</v>
      </c>
      <c r="P114" s="57">
        <v>46302.637129629627</v>
      </c>
      <c r="Q114">
        <v>69404084</v>
      </c>
      <c r="S114">
        <v>172606792762</v>
      </c>
      <c r="T114" t="s">
        <v>2543</v>
      </c>
      <c r="U114" t="s">
        <v>3756</v>
      </c>
      <c r="V114" t="s">
        <v>3757</v>
      </c>
      <c r="Z114">
        <v>117.588707</v>
      </c>
      <c r="AA114">
        <v>-8.620196</v>
      </c>
      <c r="AB114" t="s">
        <v>2546</v>
      </c>
      <c r="AC114" t="s">
        <v>216</v>
      </c>
      <c r="AL114" t="s">
        <v>217</v>
      </c>
      <c r="AM114" t="s">
        <v>3758</v>
      </c>
      <c r="AN114" t="s">
        <v>6</v>
      </c>
      <c r="AO114" s="57">
        <v>46213.559548611112</v>
      </c>
      <c r="AR114" t="s">
        <v>218</v>
      </c>
      <c r="AS114" t="s">
        <v>219</v>
      </c>
      <c r="AT114" t="s">
        <v>220</v>
      </c>
      <c r="AU114">
        <v>20261007</v>
      </c>
      <c r="AV114" t="s">
        <v>221</v>
      </c>
      <c r="AW114" t="s">
        <v>541</v>
      </c>
      <c r="AX114" t="s">
        <v>222</v>
      </c>
      <c r="BA114" s="57">
        <v>46302.291666666664</v>
      </c>
      <c r="BB114" t="s">
        <v>3758</v>
      </c>
      <c r="BC114">
        <v>2026</v>
      </c>
      <c r="BD114">
        <v>10</v>
      </c>
      <c r="BE114">
        <v>7</v>
      </c>
      <c r="BF114" s="6">
        <f t="shared" si="3"/>
        <v>46302</v>
      </c>
      <c r="BG114">
        <f t="shared" si="4"/>
        <v>-0.29166666666424135</v>
      </c>
      <c r="BH114" t="str">
        <f t="shared" si="5"/>
        <v>COMPLY</v>
      </c>
      <c r="BI114" t="str">
        <f>VLOOKUP(H114,Sheet2!$A$1:$B$270,2,FALSE)</f>
        <v>SUMBAWA</v>
      </c>
    </row>
    <row r="115" spans="1:61">
      <c r="A115">
        <v>114</v>
      </c>
      <c r="B115">
        <v>1002626433</v>
      </c>
      <c r="C115">
        <v>3</v>
      </c>
      <c r="D115" t="s">
        <v>45</v>
      </c>
      <c r="E115">
        <v>5</v>
      </c>
      <c r="F115" t="s">
        <v>210</v>
      </c>
      <c r="G115" t="s">
        <v>118</v>
      </c>
      <c r="H115" t="s">
        <v>211</v>
      </c>
      <c r="I115" t="s">
        <v>212</v>
      </c>
      <c r="J115" t="s">
        <v>213</v>
      </c>
      <c r="K115" t="s">
        <v>149</v>
      </c>
      <c r="M115" t="s">
        <v>76</v>
      </c>
      <c r="N115" t="s">
        <v>215</v>
      </c>
      <c r="O115" s="57">
        <v>46302.616180555553</v>
      </c>
      <c r="P115" s="57">
        <v>46303.258449074077</v>
      </c>
      <c r="Q115">
        <v>69404019</v>
      </c>
      <c r="S115">
        <v>172606792766</v>
      </c>
      <c r="T115" t="s">
        <v>2549</v>
      </c>
      <c r="U115" t="s">
        <v>3759</v>
      </c>
      <c r="V115" t="s">
        <v>3760</v>
      </c>
      <c r="Z115">
        <v>117.604780196159</v>
      </c>
      <c r="AA115">
        <v>-8.6363258239345502</v>
      </c>
      <c r="AB115" t="s">
        <v>2551</v>
      </c>
      <c r="AC115" t="s">
        <v>216</v>
      </c>
      <c r="AL115" t="s">
        <v>217</v>
      </c>
      <c r="AM115" t="s">
        <v>3758</v>
      </c>
      <c r="AN115" t="s">
        <v>6</v>
      </c>
      <c r="AO115" s="57">
        <v>46213.621770833335</v>
      </c>
      <c r="AR115" t="s">
        <v>218</v>
      </c>
      <c r="AS115" t="s">
        <v>219</v>
      </c>
      <c r="AT115" t="s">
        <v>220</v>
      </c>
      <c r="AU115">
        <v>20261008</v>
      </c>
      <c r="AV115" t="s">
        <v>221</v>
      </c>
      <c r="AW115" t="s">
        <v>540</v>
      </c>
      <c r="AX115" t="s">
        <v>222</v>
      </c>
      <c r="BA115" s="57">
        <v>46302.291666666664</v>
      </c>
      <c r="BB115" t="s">
        <v>3758</v>
      </c>
      <c r="BC115">
        <v>2026</v>
      </c>
      <c r="BD115">
        <v>10</v>
      </c>
      <c r="BE115">
        <v>8</v>
      </c>
      <c r="BF115" s="6">
        <f t="shared" si="3"/>
        <v>46303</v>
      </c>
      <c r="BG115">
        <f t="shared" si="4"/>
        <v>0.70833333333575865</v>
      </c>
      <c r="BH115" t="str">
        <f t="shared" si="5"/>
        <v>COMPLY</v>
      </c>
      <c r="BI115" t="str">
        <f>VLOOKUP(H115,Sheet2!$A$1:$B$270,2,FALSE)</f>
        <v>SUMBAWA</v>
      </c>
    </row>
    <row r="116" spans="1:61">
      <c r="A116">
        <v>115</v>
      </c>
      <c r="B116">
        <v>1002626893</v>
      </c>
      <c r="C116">
        <v>3</v>
      </c>
      <c r="D116" t="s">
        <v>45</v>
      </c>
      <c r="E116">
        <v>5</v>
      </c>
      <c r="F116" t="s">
        <v>210</v>
      </c>
      <c r="G116" t="s">
        <v>118</v>
      </c>
      <c r="H116" t="s">
        <v>211</v>
      </c>
      <c r="I116" t="s">
        <v>212</v>
      </c>
      <c r="J116" t="s">
        <v>213</v>
      </c>
      <c r="K116" t="s">
        <v>149</v>
      </c>
      <c r="M116" t="s">
        <v>76</v>
      </c>
      <c r="N116" t="s">
        <v>215</v>
      </c>
      <c r="O116" s="57">
        <v>46302.748171296298</v>
      </c>
      <c r="P116" s="57">
        <v>46303.258923611109</v>
      </c>
      <c r="Q116">
        <v>69404909</v>
      </c>
      <c r="S116">
        <v>172606792769</v>
      </c>
      <c r="T116" t="s">
        <v>3161</v>
      </c>
      <c r="U116" t="s">
        <v>3761</v>
      </c>
      <c r="V116" t="s">
        <v>3762</v>
      </c>
      <c r="Z116">
        <v>117.4269103</v>
      </c>
      <c r="AA116">
        <v>-8.5049208000000007</v>
      </c>
      <c r="AB116" t="s">
        <v>3164</v>
      </c>
      <c r="AC116" t="s">
        <v>216</v>
      </c>
      <c r="AL116" t="s">
        <v>217</v>
      </c>
      <c r="AM116" t="s">
        <v>3412</v>
      </c>
      <c r="AN116" t="s">
        <v>6</v>
      </c>
      <c r="AO116" s="57">
        <v>46213.767291666663</v>
      </c>
      <c r="AR116" t="s">
        <v>218</v>
      </c>
      <c r="AS116" t="s">
        <v>219</v>
      </c>
      <c r="AT116" t="s">
        <v>342</v>
      </c>
      <c r="AU116">
        <v>20261008</v>
      </c>
      <c r="AV116" t="s">
        <v>221</v>
      </c>
      <c r="AW116" t="s">
        <v>2398</v>
      </c>
      <c r="AX116" t="s">
        <v>222</v>
      </c>
      <c r="BA116" s="57">
        <v>46302.291666666664</v>
      </c>
      <c r="BB116" t="s">
        <v>3412</v>
      </c>
      <c r="BC116">
        <v>2026</v>
      </c>
      <c r="BD116">
        <v>10</v>
      </c>
      <c r="BE116">
        <v>8</v>
      </c>
      <c r="BF116" s="6">
        <f t="shared" si="3"/>
        <v>46303</v>
      </c>
      <c r="BG116">
        <f t="shared" si="4"/>
        <v>0.70833333333575865</v>
      </c>
      <c r="BH116" t="str">
        <f t="shared" si="5"/>
        <v>COMPLY</v>
      </c>
      <c r="BI116" t="str">
        <f>VLOOKUP(H116,Sheet2!$A$1:$B$270,2,FALSE)</f>
        <v>SUMBAWA</v>
      </c>
    </row>
    <row r="117" spans="1:61">
      <c r="A117">
        <v>116</v>
      </c>
      <c r="B117">
        <v>1002627218</v>
      </c>
      <c r="C117">
        <v>3</v>
      </c>
      <c r="D117" t="s">
        <v>45</v>
      </c>
      <c r="E117">
        <v>5</v>
      </c>
      <c r="F117" t="s">
        <v>210</v>
      </c>
      <c r="G117" t="s">
        <v>118</v>
      </c>
      <c r="H117" t="s">
        <v>211</v>
      </c>
      <c r="I117" t="s">
        <v>212</v>
      </c>
      <c r="J117" t="s">
        <v>213</v>
      </c>
      <c r="K117" t="s">
        <v>149</v>
      </c>
      <c r="L117" t="s">
        <v>214</v>
      </c>
      <c r="M117" t="s">
        <v>76</v>
      </c>
      <c r="N117" t="s">
        <v>215</v>
      </c>
      <c r="O117" s="57">
        <v>46303.392835648148</v>
      </c>
      <c r="P117" s="57">
        <v>46303.778182870374</v>
      </c>
      <c r="Q117">
        <v>69406274</v>
      </c>
      <c r="S117">
        <v>172606792780</v>
      </c>
      <c r="T117" t="s">
        <v>3763</v>
      </c>
      <c r="U117" t="s">
        <v>4477</v>
      </c>
      <c r="V117" t="s">
        <v>3764</v>
      </c>
      <c r="Z117">
        <v>117.489897315614</v>
      </c>
      <c r="AA117">
        <v>-8.5244711568872802</v>
      </c>
      <c r="AB117" t="s">
        <v>3765</v>
      </c>
      <c r="AC117" t="s">
        <v>235</v>
      </c>
      <c r="AL117" t="s">
        <v>217</v>
      </c>
      <c r="AM117" t="s">
        <v>3766</v>
      </c>
      <c r="AN117" t="s">
        <v>6</v>
      </c>
      <c r="AO117" s="57">
        <v>46244.403275462966</v>
      </c>
      <c r="AP117" s="57">
        <v>46304.625</v>
      </c>
      <c r="AR117" t="s">
        <v>218</v>
      </c>
      <c r="AS117" t="s">
        <v>219</v>
      </c>
      <c r="AT117" t="s">
        <v>342</v>
      </c>
      <c r="AU117">
        <v>20261008</v>
      </c>
      <c r="AV117" t="s">
        <v>221</v>
      </c>
      <c r="AW117" t="s">
        <v>3406</v>
      </c>
      <c r="AX117" t="s">
        <v>222</v>
      </c>
      <c r="BA117" s="57">
        <v>46304.625</v>
      </c>
      <c r="BB117" t="s">
        <v>3766</v>
      </c>
      <c r="BC117">
        <v>2026</v>
      </c>
      <c r="BD117">
        <v>10</v>
      </c>
      <c r="BE117">
        <v>8</v>
      </c>
      <c r="BF117" s="6">
        <f t="shared" si="3"/>
        <v>46303</v>
      </c>
      <c r="BG117">
        <f t="shared" si="4"/>
        <v>-1.625</v>
      </c>
      <c r="BH117" t="str">
        <f t="shared" si="5"/>
        <v>COMPLY</v>
      </c>
      <c r="BI117" t="str">
        <f>VLOOKUP(H117,Sheet2!$A$1:$B$270,2,FALSE)</f>
        <v>SUMBAWA</v>
      </c>
    </row>
    <row r="118" spans="1:61">
      <c r="A118">
        <v>117</v>
      </c>
      <c r="B118">
        <v>1002628093</v>
      </c>
      <c r="C118">
        <v>3</v>
      </c>
      <c r="D118" t="s">
        <v>45</v>
      </c>
      <c r="E118">
        <v>5</v>
      </c>
      <c r="F118" t="s">
        <v>210</v>
      </c>
      <c r="G118" t="s">
        <v>118</v>
      </c>
      <c r="H118" t="s">
        <v>211</v>
      </c>
      <c r="I118" t="s">
        <v>212</v>
      </c>
      <c r="J118" t="s">
        <v>213</v>
      </c>
      <c r="K118" t="s">
        <v>149</v>
      </c>
      <c r="L118" t="s">
        <v>214</v>
      </c>
      <c r="M118" t="s">
        <v>76</v>
      </c>
      <c r="N118" t="s">
        <v>215</v>
      </c>
      <c r="O118" s="57">
        <v>46303.662268518521</v>
      </c>
      <c r="P118" s="57">
        <v>46305.593449074076</v>
      </c>
      <c r="Q118">
        <v>69406677</v>
      </c>
      <c r="S118">
        <v>172606792777</v>
      </c>
      <c r="T118" t="s">
        <v>4478</v>
      </c>
      <c r="U118" t="s">
        <v>4479</v>
      </c>
      <c r="V118" t="s">
        <v>4480</v>
      </c>
      <c r="Z118">
        <v>117.23700033093399</v>
      </c>
      <c r="AA118">
        <v>-8.4180719261553705</v>
      </c>
      <c r="AB118" t="s">
        <v>4481</v>
      </c>
      <c r="AC118" t="s">
        <v>235</v>
      </c>
      <c r="AL118" t="s">
        <v>217</v>
      </c>
      <c r="AM118" t="s">
        <v>4482</v>
      </c>
      <c r="AN118" t="s">
        <v>6</v>
      </c>
      <c r="AO118" s="57">
        <v>46244.684513888889</v>
      </c>
      <c r="AP118" s="57">
        <v>46304.625</v>
      </c>
      <c r="AR118" t="s">
        <v>218</v>
      </c>
      <c r="AS118" t="s">
        <v>219</v>
      </c>
      <c r="AT118" t="s">
        <v>230</v>
      </c>
      <c r="AU118">
        <v>20261010</v>
      </c>
      <c r="AV118" t="s">
        <v>221</v>
      </c>
      <c r="AW118" t="s">
        <v>923</v>
      </c>
      <c r="AX118" t="s">
        <v>222</v>
      </c>
      <c r="BA118" s="57">
        <v>46304.625</v>
      </c>
      <c r="BB118" t="s">
        <v>4482</v>
      </c>
      <c r="BC118">
        <v>2026</v>
      </c>
      <c r="BD118">
        <v>10</v>
      </c>
      <c r="BE118">
        <v>10</v>
      </c>
      <c r="BF118" s="6">
        <f t="shared" si="3"/>
        <v>46305</v>
      </c>
      <c r="BG118">
        <f t="shared" si="4"/>
        <v>0.375</v>
      </c>
      <c r="BH118" t="str">
        <f t="shared" si="5"/>
        <v>COMPLY</v>
      </c>
      <c r="BI118" t="str">
        <f>VLOOKUP(H118,Sheet2!$A$1:$B$270,2,FALSE)</f>
        <v>SUMBAWA</v>
      </c>
    </row>
    <row r="119" spans="1:61">
      <c r="A119">
        <v>118</v>
      </c>
      <c r="B119">
        <v>1002629151</v>
      </c>
      <c r="C119">
        <v>3</v>
      </c>
      <c r="D119" t="s">
        <v>45</v>
      </c>
      <c r="E119">
        <v>5</v>
      </c>
      <c r="F119" t="s">
        <v>210</v>
      </c>
      <c r="G119" t="s">
        <v>118</v>
      </c>
      <c r="H119" t="s">
        <v>211</v>
      </c>
      <c r="I119" t="s">
        <v>212</v>
      </c>
      <c r="J119" t="s">
        <v>213</v>
      </c>
      <c r="K119" t="s">
        <v>149</v>
      </c>
      <c r="L119" t="s">
        <v>214</v>
      </c>
      <c r="M119" t="s">
        <v>76</v>
      </c>
      <c r="N119" t="s">
        <v>215</v>
      </c>
      <c r="O119" s="57">
        <v>46304.428923611114</v>
      </c>
      <c r="P119" s="57">
        <v>46306.792766203704</v>
      </c>
      <c r="Q119">
        <v>69407120</v>
      </c>
      <c r="S119">
        <v>172606792479</v>
      </c>
      <c r="T119" t="s">
        <v>4893</v>
      </c>
      <c r="U119" t="s">
        <v>4894</v>
      </c>
      <c r="V119" t="s">
        <v>4895</v>
      </c>
      <c r="Z119">
        <v>117.22858644297</v>
      </c>
      <c r="AA119">
        <v>-8.4203381628401797</v>
      </c>
      <c r="AB119" t="s">
        <v>4896</v>
      </c>
      <c r="AC119" t="s">
        <v>235</v>
      </c>
      <c r="AL119" t="s">
        <v>217</v>
      </c>
      <c r="AM119" t="s">
        <v>4897</v>
      </c>
      <c r="AN119" t="s">
        <v>6</v>
      </c>
      <c r="AO119" s="57">
        <v>46275.434861111113</v>
      </c>
      <c r="AP119" s="57">
        <v>46305.333333333336</v>
      </c>
      <c r="AR119" t="s">
        <v>218</v>
      </c>
      <c r="AS119" t="s">
        <v>219</v>
      </c>
      <c r="AT119" t="s">
        <v>230</v>
      </c>
      <c r="AU119">
        <v>20261011</v>
      </c>
      <c r="AV119" t="s">
        <v>221</v>
      </c>
      <c r="AW119" t="s">
        <v>875</v>
      </c>
      <c r="AX119" t="s">
        <v>222</v>
      </c>
      <c r="BA119" s="57">
        <v>46305.333333333336</v>
      </c>
      <c r="BB119" t="s">
        <v>4897</v>
      </c>
      <c r="BC119">
        <v>2026</v>
      </c>
      <c r="BD119">
        <v>10</v>
      </c>
      <c r="BE119">
        <v>11</v>
      </c>
      <c r="BF119" s="6">
        <f t="shared" si="3"/>
        <v>46306</v>
      </c>
      <c r="BG119">
        <f t="shared" si="4"/>
        <v>0.66666666666424135</v>
      </c>
      <c r="BH119" t="str">
        <f t="shared" si="5"/>
        <v>COMPLY</v>
      </c>
      <c r="BI119" t="str">
        <f>VLOOKUP(H119,Sheet2!$A$1:$B$270,2,FALSE)</f>
        <v>SUMBAWA</v>
      </c>
    </row>
    <row r="120" spans="1:61">
      <c r="A120">
        <v>119</v>
      </c>
      <c r="B120">
        <v>1002631016</v>
      </c>
      <c r="C120">
        <v>3</v>
      </c>
      <c r="D120" t="s">
        <v>45</v>
      </c>
      <c r="E120">
        <v>5</v>
      </c>
      <c r="F120" t="s">
        <v>210</v>
      </c>
      <c r="G120" t="s">
        <v>118</v>
      </c>
      <c r="H120" t="s">
        <v>211</v>
      </c>
      <c r="I120" t="s">
        <v>212</v>
      </c>
      <c r="J120" t="s">
        <v>213</v>
      </c>
      <c r="K120" t="s">
        <v>149</v>
      </c>
      <c r="M120" t="s">
        <v>76</v>
      </c>
      <c r="N120" t="s">
        <v>215</v>
      </c>
      <c r="O120" s="57">
        <v>46305.620844907404</v>
      </c>
      <c r="P120" s="57">
        <v>46306.477037037039</v>
      </c>
      <c r="Q120">
        <v>69403008</v>
      </c>
      <c r="S120">
        <v>172606792793</v>
      </c>
      <c r="T120" t="s">
        <v>1508</v>
      </c>
      <c r="U120" t="s">
        <v>4898</v>
      </c>
      <c r="V120" t="s">
        <v>4899</v>
      </c>
      <c r="Z120">
        <v>117.513221061108</v>
      </c>
      <c r="AA120">
        <v>-8.5820294976825195</v>
      </c>
      <c r="AB120" t="s">
        <v>1511</v>
      </c>
      <c r="AC120" t="s">
        <v>216</v>
      </c>
      <c r="AL120" t="s">
        <v>217</v>
      </c>
      <c r="AM120" t="s">
        <v>4900</v>
      </c>
      <c r="AN120" t="s">
        <v>6</v>
      </c>
      <c r="AO120" s="57">
        <v>46305.621620370373</v>
      </c>
      <c r="AR120" t="s">
        <v>218</v>
      </c>
      <c r="AS120" t="s">
        <v>219</v>
      </c>
      <c r="AT120" t="s">
        <v>220</v>
      </c>
      <c r="AU120">
        <v>20261011</v>
      </c>
      <c r="AV120" t="s">
        <v>221</v>
      </c>
      <c r="AW120" t="s">
        <v>576</v>
      </c>
      <c r="AX120" t="s">
        <v>222</v>
      </c>
      <c r="BA120" s="57">
        <v>46305.291666666664</v>
      </c>
      <c r="BB120" t="s">
        <v>4900</v>
      </c>
      <c r="BC120">
        <v>2026</v>
      </c>
      <c r="BD120">
        <v>10</v>
      </c>
      <c r="BE120">
        <v>11</v>
      </c>
      <c r="BF120" s="6">
        <f t="shared" si="3"/>
        <v>46306</v>
      </c>
      <c r="BG120">
        <f t="shared" si="4"/>
        <v>0.70833333333575865</v>
      </c>
      <c r="BH120" t="str">
        <f t="shared" si="5"/>
        <v>COMPLY</v>
      </c>
      <c r="BI120" t="str">
        <f>VLOOKUP(H120,Sheet2!$A$1:$B$270,2,FALSE)</f>
        <v>SUMBAWA</v>
      </c>
    </row>
    <row r="121" spans="1:61">
      <c r="A121">
        <v>120</v>
      </c>
      <c r="B121">
        <v>1002636168</v>
      </c>
      <c r="C121">
        <v>3</v>
      </c>
      <c r="D121" t="s">
        <v>45</v>
      </c>
      <c r="E121">
        <v>5</v>
      </c>
      <c r="F121" t="s">
        <v>210</v>
      </c>
      <c r="G121" t="s">
        <v>118</v>
      </c>
      <c r="H121" t="s">
        <v>211</v>
      </c>
      <c r="I121" t="s">
        <v>212</v>
      </c>
      <c r="J121" t="s">
        <v>213</v>
      </c>
      <c r="K121" t="s">
        <v>149</v>
      </c>
      <c r="L121" t="s">
        <v>214</v>
      </c>
      <c r="M121" t="s">
        <v>76</v>
      </c>
      <c r="N121" t="s">
        <v>215</v>
      </c>
      <c r="O121" s="57">
        <v>46309.399722222224</v>
      </c>
      <c r="P121" s="57">
        <v>46310.472581018519</v>
      </c>
      <c r="Q121">
        <v>69409857</v>
      </c>
      <c r="S121">
        <v>172606792816</v>
      </c>
      <c r="T121" t="s">
        <v>6882</v>
      </c>
      <c r="U121" t="s">
        <v>6883</v>
      </c>
      <c r="V121" t="s">
        <v>6884</v>
      </c>
      <c r="Z121">
        <v>117.60570086538701</v>
      </c>
      <c r="AA121">
        <v>-8.6326852213172192</v>
      </c>
      <c r="AB121" t="s">
        <v>6885</v>
      </c>
      <c r="AC121" t="s">
        <v>216</v>
      </c>
      <c r="AL121" t="s">
        <v>217</v>
      </c>
      <c r="AM121" t="s">
        <v>5835</v>
      </c>
      <c r="AN121" t="s">
        <v>6</v>
      </c>
      <c r="AO121" t="s">
        <v>6886</v>
      </c>
      <c r="AP121" s="57">
        <v>46310.333333333336</v>
      </c>
      <c r="AR121" t="s">
        <v>218</v>
      </c>
      <c r="AS121" t="s">
        <v>219</v>
      </c>
      <c r="AT121" t="s">
        <v>342</v>
      </c>
      <c r="AU121">
        <v>20261015</v>
      </c>
      <c r="AV121" t="s">
        <v>221</v>
      </c>
      <c r="AW121" t="s">
        <v>5964</v>
      </c>
      <c r="AX121" t="s">
        <v>222</v>
      </c>
      <c r="BA121" s="57">
        <v>46310.333333333336</v>
      </c>
      <c r="BB121" t="s">
        <v>5835</v>
      </c>
      <c r="BC121">
        <v>2026</v>
      </c>
      <c r="BD121">
        <v>10</v>
      </c>
      <c r="BE121">
        <v>15</v>
      </c>
      <c r="BF121" s="6">
        <f t="shared" si="3"/>
        <v>46310</v>
      </c>
      <c r="BG121">
        <f t="shared" si="4"/>
        <v>-0.33333333333575865</v>
      </c>
      <c r="BH121" t="str">
        <f t="shared" si="5"/>
        <v>COMPLY</v>
      </c>
      <c r="BI121" t="str">
        <f>VLOOKUP(H121,Sheet2!$A$1:$B$270,2,FALSE)</f>
        <v>SUMBAWA</v>
      </c>
    </row>
    <row r="122" spans="1:61">
      <c r="A122">
        <v>121</v>
      </c>
      <c r="B122">
        <v>1002616833</v>
      </c>
      <c r="C122">
        <v>3</v>
      </c>
      <c r="D122" t="s">
        <v>45</v>
      </c>
      <c r="E122">
        <v>5</v>
      </c>
      <c r="F122" t="s">
        <v>210</v>
      </c>
      <c r="G122" t="s">
        <v>118</v>
      </c>
      <c r="H122" t="s">
        <v>211</v>
      </c>
      <c r="I122" t="s">
        <v>212</v>
      </c>
      <c r="J122" t="s">
        <v>213</v>
      </c>
      <c r="K122" t="s">
        <v>149</v>
      </c>
      <c r="L122" t="s">
        <v>214</v>
      </c>
      <c r="M122" t="s">
        <v>1401</v>
      </c>
      <c r="N122" t="s">
        <v>215</v>
      </c>
      <c r="O122" s="57">
        <v>46296.328946759262</v>
      </c>
      <c r="P122" s="57">
        <v>46301.613287037035</v>
      </c>
      <c r="Q122">
        <v>69402001</v>
      </c>
      <c r="S122">
        <v>172606792351</v>
      </c>
      <c r="T122" t="s">
        <v>906</v>
      </c>
      <c r="U122" t="s">
        <v>967</v>
      </c>
      <c r="V122" t="s">
        <v>968</v>
      </c>
      <c r="Z122">
        <v>117.602678015828</v>
      </c>
      <c r="AA122">
        <v>-8.6273268453709395</v>
      </c>
      <c r="AB122" t="s">
        <v>969</v>
      </c>
      <c r="AC122" t="s">
        <v>216</v>
      </c>
      <c r="AL122" t="s">
        <v>217</v>
      </c>
      <c r="AM122" t="s">
        <v>970</v>
      </c>
      <c r="AN122" t="s">
        <v>6</v>
      </c>
      <c r="AO122" s="57">
        <v>46032.330370370371</v>
      </c>
      <c r="AP122" s="57">
        <v>46297.333333333336</v>
      </c>
      <c r="AQ122" t="s">
        <v>1496</v>
      </c>
      <c r="AR122" t="s">
        <v>14</v>
      </c>
      <c r="AS122" t="s">
        <v>219</v>
      </c>
      <c r="AT122" t="s">
        <v>342</v>
      </c>
      <c r="AV122" t="s">
        <v>2548</v>
      </c>
      <c r="AW122" t="s">
        <v>971</v>
      </c>
      <c r="AX122" t="s">
        <v>222</v>
      </c>
      <c r="BA122" s="57">
        <v>46297.333333333336</v>
      </c>
      <c r="BB122" t="s">
        <v>970</v>
      </c>
      <c r="BF122" s="6" t="e">
        <f t="shared" si="3"/>
        <v>#NUM!</v>
      </c>
      <c r="BG122" t="e">
        <f t="shared" si="4"/>
        <v>#NUM!</v>
      </c>
      <c r="BH122" t="e">
        <f t="shared" si="5"/>
        <v>#NUM!</v>
      </c>
      <c r="BI122" t="str">
        <f>VLOOKUP(H122,Sheet2!$A$1:$B$270,2,FALSE)</f>
        <v>SUMBAWA</v>
      </c>
    </row>
    <row r="123" spans="1:61">
      <c r="A123">
        <v>122</v>
      </c>
      <c r="B123">
        <v>1002619632</v>
      </c>
      <c r="C123">
        <v>3</v>
      </c>
      <c r="D123" t="s">
        <v>45</v>
      </c>
      <c r="E123">
        <v>5</v>
      </c>
      <c r="F123" t="s">
        <v>210</v>
      </c>
      <c r="G123" t="s">
        <v>118</v>
      </c>
      <c r="H123" t="s">
        <v>211</v>
      </c>
      <c r="I123" t="s">
        <v>212</v>
      </c>
      <c r="J123" t="s">
        <v>213</v>
      </c>
      <c r="K123" t="s">
        <v>149</v>
      </c>
      <c r="L123" t="s">
        <v>214</v>
      </c>
      <c r="M123" t="s">
        <v>1401</v>
      </c>
      <c r="N123" t="s">
        <v>215</v>
      </c>
      <c r="O123" s="57">
        <v>46297.499016203707</v>
      </c>
      <c r="P123" s="57">
        <v>46305.620833333334</v>
      </c>
      <c r="Q123">
        <v>69403008</v>
      </c>
      <c r="S123">
        <v>172606792367</v>
      </c>
      <c r="T123" t="s">
        <v>1508</v>
      </c>
      <c r="U123" t="s">
        <v>1509</v>
      </c>
      <c r="V123" t="s">
        <v>1510</v>
      </c>
      <c r="Z123">
        <v>117.4945766</v>
      </c>
      <c r="AA123">
        <v>-8.5185905999999996</v>
      </c>
      <c r="AB123" t="s">
        <v>1511</v>
      </c>
      <c r="AC123" t="s">
        <v>235</v>
      </c>
      <c r="AL123" t="s">
        <v>217</v>
      </c>
      <c r="AM123" t="s">
        <v>1512</v>
      </c>
      <c r="AN123" t="s">
        <v>6</v>
      </c>
      <c r="AO123" s="57">
        <v>46063.507453703707</v>
      </c>
      <c r="AP123" s="57">
        <v>46298.458333333336</v>
      </c>
      <c r="AQ123" t="s">
        <v>1496</v>
      </c>
      <c r="AR123" t="s">
        <v>14</v>
      </c>
      <c r="AS123" t="s">
        <v>219</v>
      </c>
      <c r="AT123" t="s">
        <v>220</v>
      </c>
      <c r="AV123" t="s">
        <v>4901</v>
      </c>
      <c r="AW123" t="s">
        <v>1513</v>
      </c>
      <c r="AX123" t="s">
        <v>222</v>
      </c>
      <c r="BA123" s="57">
        <v>46298.458333333336</v>
      </c>
      <c r="BB123" t="s">
        <v>1512</v>
      </c>
      <c r="BF123" s="6" t="e">
        <f t="shared" si="3"/>
        <v>#NUM!</v>
      </c>
      <c r="BG123" t="e">
        <f t="shared" si="4"/>
        <v>#NUM!</v>
      </c>
      <c r="BH123" t="e">
        <f t="shared" si="5"/>
        <v>#NUM!</v>
      </c>
      <c r="BI123" t="str">
        <f>VLOOKUP(H123,Sheet2!$A$1:$B$270,2,FALSE)</f>
        <v>SUMBAWA</v>
      </c>
    </row>
    <row r="124" spans="1:61">
      <c r="A124">
        <v>123</v>
      </c>
      <c r="B124">
        <v>1002619534</v>
      </c>
      <c r="C124">
        <v>3</v>
      </c>
      <c r="D124" t="s">
        <v>45</v>
      </c>
      <c r="E124">
        <v>5</v>
      </c>
      <c r="F124" t="s">
        <v>210</v>
      </c>
      <c r="G124" t="s">
        <v>118</v>
      </c>
      <c r="H124" t="s">
        <v>211</v>
      </c>
      <c r="I124" t="s">
        <v>212</v>
      </c>
      <c r="J124" t="s">
        <v>213</v>
      </c>
      <c r="K124" t="s">
        <v>149</v>
      </c>
      <c r="L124" t="s">
        <v>214</v>
      </c>
      <c r="M124" t="s">
        <v>1401</v>
      </c>
      <c r="N124" t="s">
        <v>215</v>
      </c>
      <c r="O124" s="57">
        <v>46297.474062499998</v>
      </c>
      <c r="P124" s="57">
        <v>46299.392905092594</v>
      </c>
      <c r="Q124">
        <v>69402948</v>
      </c>
      <c r="S124">
        <v>172606792365</v>
      </c>
      <c r="T124" t="s">
        <v>1502</v>
      </c>
      <c r="U124" t="s">
        <v>1503</v>
      </c>
      <c r="V124" t="s">
        <v>1504</v>
      </c>
      <c r="Z124">
        <v>117.435237290834</v>
      </c>
      <c r="AA124">
        <v>-8.5304424068142204</v>
      </c>
      <c r="AB124" t="s">
        <v>1505</v>
      </c>
      <c r="AC124" t="s">
        <v>235</v>
      </c>
      <c r="AL124" t="s">
        <v>217</v>
      </c>
      <c r="AM124" t="s">
        <v>1506</v>
      </c>
      <c r="AN124" t="s">
        <v>6</v>
      </c>
      <c r="AO124" s="57">
        <v>46063.475972222222</v>
      </c>
      <c r="AP124" s="57">
        <v>46298.458333333336</v>
      </c>
      <c r="AR124" t="s">
        <v>14</v>
      </c>
      <c r="AS124" t="s">
        <v>219</v>
      </c>
      <c r="AT124" t="s">
        <v>230</v>
      </c>
      <c r="AV124" t="s">
        <v>1507</v>
      </c>
      <c r="AW124" t="s">
        <v>880</v>
      </c>
      <c r="AX124" t="s">
        <v>222</v>
      </c>
      <c r="BA124" s="57">
        <v>46298.458333333336</v>
      </c>
      <c r="BB124" t="s">
        <v>1506</v>
      </c>
      <c r="BF124" s="6" t="e">
        <f t="shared" si="3"/>
        <v>#NUM!</v>
      </c>
      <c r="BG124" t="e">
        <f t="shared" si="4"/>
        <v>#NUM!</v>
      </c>
      <c r="BH124" t="e">
        <f t="shared" si="5"/>
        <v>#NUM!</v>
      </c>
      <c r="BI124" t="str">
        <f>VLOOKUP(H124,Sheet2!$A$1:$B$270,2,FALSE)</f>
        <v>SUMBAWA</v>
      </c>
    </row>
    <row r="125" spans="1:61">
      <c r="A125">
        <v>124</v>
      </c>
      <c r="B125">
        <v>1002621572</v>
      </c>
      <c r="C125">
        <v>3</v>
      </c>
      <c r="D125" t="s">
        <v>45</v>
      </c>
      <c r="E125">
        <v>5</v>
      </c>
      <c r="F125" t="s">
        <v>210</v>
      </c>
      <c r="G125" t="s">
        <v>118</v>
      </c>
      <c r="H125" t="s">
        <v>211</v>
      </c>
      <c r="I125" t="s">
        <v>212</v>
      </c>
      <c r="J125" t="s">
        <v>213</v>
      </c>
      <c r="K125" t="s">
        <v>149</v>
      </c>
      <c r="L125" t="s">
        <v>214</v>
      </c>
      <c r="M125" t="s">
        <v>1401</v>
      </c>
      <c r="N125" t="s">
        <v>215</v>
      </c>
      <c r="O125" s="57">
        <v>46300.345543981479</v>
      </c>
      <c r="P125" s="57">
        <v>46302.616180555553</v>
      </c>
      <c r="Q125">
        <v>69404019</v>
      </c>
      <c r="S125">
        <v>172606792406</v>
      </c>
      <c r="T125" t="s">
        <v>2549</v>
      </c>
      <c r="U125" t="s">
        <v>2544</v>
      </c>
      <c r="V125" t="s">
        <v>2550</v>
      </c>
      <c r="Z125">
        <v>117.6003386</v>
      </c>
      <c r="AA125">
        <v>-8.6272842999999995</v>
      </c>
      <c r="AB125" t="s">
        <v>2551</v>
      </c>
      <c r="AC125" t="s">
        <v>216</v>
      </c>
      <c r="AL125" t="s">
        <v>217</v>
      </c>
      <c r="AM125" t="s">
        <v>2547</v>
      </c>
      <c r="AN125" t="s">
        <v>6</v>
      </c>
      <c r="AO125" s="57">
        <v>46152.361574074072</v>
      </c>
      <c r="AP125" s="57">
        <v>46301.333333333336</v>
      </c>
      <c r="AQ125" t="s">
        <v>1496</v>
      </c>
      <c r="AR125" t="s">
        <v>14</v>
      </c>
      <c r="AS125" t="s">
        <v>219</v>
      </c>
      <c r="AT125" t="s">
        <v>220</v>
      </c>
      <c r="AV125" t="s">
        <v>3749</v>
      </c>
      <c r="AW125" t="s">
        <v>2552</v>
      </c>
      <c r="AX125" t="s">
        <v>222</v>
      </c>
      <c r="BA125" s="57">
        <v>46301.333333333336</v>
      </c>
      <c r="BB125" t="s">
        <v>2547</v>
      </c>
      <c r="BF125" s="6" t="e">
        <f t="shared" si="3"/>
        <v>#NUM!</v>
      </c>
      <c r="BG125" t="e">
        <f t="shared" si="4"/>
        <v>#NUM!</v>
      </c>
      <c r="BH125" t="e">
        <f t="shared" si="5"/>
        <v>#NUM!</v>
      </c>
      <c r="BI125" t="str">
        <f>VLOOKUP(H125,Sheet2!$A$1:$B$270,2,FALSE)</f>
        <v>SUMBAWA</v>
      </c>
    </row>
    <row r="126" spans="1:61">
      <c r="A126">
        <v>125</v>
      </c>
      <c r="B126">
        <v>1002621758</v>
      </c>
      <c r="C126">
        <v>3</v>
      </c>
      <c r="D126" t="s">
        <v>45</v>
      </c>
      <c r="E126">
        <v>5</v>
      </c>
      <c r="F126" t="s">
        <v>210</v>
      </c>
      <c r="G126" t="s">
        <v>118</v>
      </c>
      <c r="H126" t="s">
        <v>211</v>
      </c>
      <c r="I126" t="s">
        <v>212</v>
      </c>
      <c r="J126" t="s">
        <v>213</v>
      </c>
      <c r="K126" t="s">
        <v>149</v>
      </c>
      <c r="L126" t="s">
        <v>214</v>
      </c>
      <c r="M126" t="s">
        <v>1401</v>
      </c>
      <c r="N126" t="s">
        <v>215</v>
      </c>
      <c r="O126" s="57">
        <v>46300.398368055554</v>
      </c>
      <c r="P126" s="57">
        <v>46302.548622685186</v>
      </c>
      <c r="Q126">
        <v>69404084</v>
      </c>
      <c r="S126">
        <v>172606792415</v>
      </c>
      <c r="T126" t="s">
        <v>2543</v>
      </c>
      <c r="U126" t="s">
        <v>2544</v>
      </c>
      <c r="V126" t="s">
        <v>2545</v>
      </c>
      <c r="Z126">
        <v>117.6003386</v>
      </c>
      <c r="AA126">
        <v>-8.6272842999999995</v>
      </c>
      <c r="AB126" t="s">
        <v>2546</v>
      </c>
      <c r="AC126" t="s">
        <v>216</v>
      </c>
      <c r="AL126" t="s">
        <v>217</v>
      </c>
      <c r="AM126" t="s">
        <v>2547</v>
      </c>
      <c r="AN126" t="s">
        <v>6</v>
      </c>
      <c r="AO126" s="57">
        <v>46152.40284722222</v>
      </c>
      <c r="AP126" s="57">
        <v>46301.333333333336</v>
      </c>
      <c r="AR126" t="s">
        <v>14</v>
      </c>
      <c r="AS126" t="s">
        <v>219</v>
      </c>
      <c r="AT126" t="s">
        <v>220</v>
      </c>
      <c r="AV126" t="s">
        <v>3160</v>
      </c>
      <c r="AW126" t="s">
        <v>1815</v>
      </c>
      <c r="AX126" t="s">
        <v>222</v>
      </c>
      <c r="BA126" s="57">
        <v>46301.333333333336</v>
      </c>
      <c r="BB126" t="s">
        <v>2547</v>
      </c>
      <c r="BF126" s="6" t="e">
        <f t="shared" si="3"/>
        <v>#NUM!</v>
      </c>
      <c r="BG126" t="e">
        <f t="shared" si="4"/>
        <v>#NUM!</v>
      </c>
      <c r="BH126" t="e">
        <f t="shared" si="5"/>
        <v>#NUM!</v>
      </c>
      <c r="BI126" t="str">
        <f>VLOOKUP(H126,Sheet2!$A$1:$B$270,2,FALSE)</f>
        <v>SUMBAWA</v>
      </c>
    </row>
    <row r="127" spans="1:61">
      <c r="A127">
        <v>126</v>
      </c>
      <c r="B127">
        <v>1002624006</v>
      </c>
      <c r="C127">
        <v>3</v>
      </c>
      <c r="D127" t="s">
        <v>45</v>
      </c>
      <c r="E127">
        <v>5</v>
      </c>
      <c r="F127" t="s">
        <v>210</v>
      </c>
      <c r="G127" t="s">
        <v>118</v>
      </c>
      <c r="H127" t="s">
        <v>211</v>
      </c>
      <c r="I127" t="s">
        <v>212</v>
      </c>
      <c r="J127" t="s">
        <v>213</v>
      </c>
      <c r="K127" t="s">
        <v>149</v>
      </c>
      <c r="L127" t="s">
        <v>214</v>
      </c>
      <c r="M127" t="s">
        <v>1401</v>
      </c>
      <c r="N127" t="s">
        <v>215</v>
      </c>
      <c r="O127" s="57">
        <v>46301.476099537038</v>
      </c>
      <c r="P127" s="57">
        <v>46302.748171296298</v>
      </c>
      <c r="Q127">
        <v>69404909</v>
      </c>
      <c r="S127">
        <v>172606792754</v>
      </c>
      <c r="T127" t="s">
        <v>3161</v>
      </c>
      <c r="U127" t="s">
        <v>3162</v>
      </c>
      <c r="V127" t="s">
        <v>3163</v>
      </c>
      <c r="Z127">
        <v>117.426931299269</v>
      </c>
      <c r="AA127">
        <v>-8.5070943573789393</v>
      </c>
      <c r="AB127" t="s">
        <v>3164</v>
      </c>
      <c r="AC127" t="s">
        <v>216</v>
      </c>
      <c r="AL127" t="s">
        <v>217</v>
      </c>
      <c r="AM127" t="s">
        <v>3165</v>
      </c>
      <c r="AN127" t="s">
        <v>6</v>
      </c>
      <c r="AO127" s="57">
        <v>46183.486203703702</v>
      </c>
      <c r="AP127" s="57">
        <v>46302.333333333336</v>
      </c>
      <c r="AQ127" t="s">
        <v>1496</v>
      </c>
      <c r="AR127" t="s">
        <v>14</v>
      </c>
      <c r="AS127" t="s">
        <v>219</v>
      </c>
      <c r="AT127" t="s">
        <v>342</v>
      </c>
      <c r="AV127" t="s">
        <v>3750</v>
      </c>
      <c r="AW127" t="s">
        <v>3166</v>
      </c>
      <c r="AX127" t="s">
        <v>222</v>
      </c>
      <c r="BA127" s="57">
        <v>46302.333333333336</v>
      </c>
      <c r="BB127" t="s">
        <v>3165</v>
      </c>
      <c r="BF127" s="6" t="e">
        <f t="shared" si="3"/>
        <v>#NUM!</v>
      </c>
      <c r="BG127" t="e">
        <f t="shared" si="4"/>
        <v>#NUM!</v>
      </c>
      <c r="BH127" t="e">
        <f t="shared" si="5"/>
        <v>#NUM!</v>
      </c>
      <c r="BI127" t="str">
        <f>VLOOKUP(H127,Sheet2!$A$1:$B$270,2,FALSE)</f>
        <v>SUMBAWA</v>
      </c>
    </row>
    <row r="128" spans="1:61">
      <c r="A128">
        <v>127</v>
      </c>
      <c r="B128">
        <v>1002633536</v>
      </c>
      <c r="C128">
        <v>3</v>
      </c>
      <c r="D128" t="s">
        <v>45</v>
      </c>
      <c r="E128">
        <v>5</v>
      </c>
      <c r="F128" t="s">
        <v>210</v>
      </c>
      <c r="G128" t="s">
        <v>118</v>
      </c>
      <c r="H128" t="s">
        <v>211</v>
      </c>
      <c r="I128" t="s">
        <v>212</v>
      </c>
      <c r="J128" t="s">
        <v>213</v>
      </c>
      <c r="K128" t="s">
        <v>149</v>
      </c>
      <c r="L128" t="s">
        <v>214</v>
      </c>
      <c r="M128" t="s">
        <v>839</v>
      </c>
      <c r="N128" t="s">
        <v>215</v>
      </c>
      <c r="O128" s="57">
        <v>46307.670532407406</v>
      </c>
      <c r="P128" s="57">
        <v>46310.471666666665</v>
      </c>
      <c r="Q128">
        <v>69408861</v>
      </c>
      <c r="S128">
        <v>172606792802</v>
      </c>
      <c r="T128" t="s">
        <v>5808</v>
      </c>
      <c r="U128" t="s">
        <v>5809</v>
      </c>
      <c r="V128" t="s">
        <v>5810</v>
      </c>
      <c r="Z128">
        <v>117.57716115564099</v>
      </c>
      <c r="AA128">
        <v>-8.6401201941092705</v>
      </c>
      <c r="AB128" t="s">
        <v>5811</v>
      </c>
      <c r="AC128" t="s">
        <v>216</v>
      </c>
      <c r="AL128" t="s">
        <v>217</v>
      </c>
      <c r="AM128" t="s">
        <v>5812</v>
      </c>
      <c r="AN128" t="s">
        <v>6</v>
      </c>
      <c r="AO128" s="57">
        <v>46366.684236111112</v>
      </c>
      <c r="AP128" s="57">
        <v>46308.625</v>
      </c>
      <c r="AQ128" t="s">
        <v>838</v>
      </c>
      <c r="AR128" t="s">
        <v>840</v>
      </c>
      <c r="AS128" t="s">
        <v>219</v>
      </c>
      <c r="AT128" t="s">
        <v>342</v>
      </c>
      <c r="AV128" t="s">
        <v>7457</v>
      </c>
      <c r="AW128" t="s">
        <v>4965</v>
      </c>
      <c r="AX128" t="s">
        <v>222</v>
      </c>
      <c r="BA128" s="57">
        <v>46308.625</v>
      </c>
      <c r="BB128" t="s">
        <v>5812</v>
      </c>
      <c r="BF128" s="6" t="e">
        <f t="shared" si="3"/>
        <v>#NUM!</v>
      </c>
      <c r="BG128" t="e">
        <f t="shared" si="4"/>
        <v>#NUM!</v>
      </c>
      <c r="BH128" t="e">
        <f t="shared" si="5"/>
        <v>#NUM!</v>
      </c>
      <c r="BI128" t="str">
        <f>VLOOKUP(H128,Sheet2!$A$1:$B$270,2,FALSE)</f>
        <v>SUMBAWA</v>
      </c>
    </row>
    <row r="129" spans="1:61">
      <c r="A129">
        <v>128</v>
      </c>
      <c r="B129">
        <v>1002621752</v>
      </c>
      <c r="C129">
        <v>3</v>
      </c>
      <c r="D129" t="s">
        <v>45</v>
      </c>
      <c r="E129">
        <v>5</v>
      </c>
      <c r="F129" t="s">
        <v>210</v>
      </c>
      <c r="G129" t="s">
        <v>118</v>
      </c>
      <c r="H129" t="s">
        <v>211</v>
      </c>
      <c r="I129" t="s">
        <v>212</v>
      </c>
      <c r="J129" t="s">
        <v>213</v>
      </c>
      <c r="K129" t="s">
        <v>149</v>
      </c>
      <c r="L129" t="s">
        <v>214</v>
      </c>
      <c r="M129" t="s">
        <v>836</v>
      </c>
      <c r="N129" t="s">
        <v>215</v>
      </c>
      <c r="O129" s="57">
        <v>46300.397835648146</v>
      </c>
      <c r="P129" s="57">
        <v>46309.584849537037</v>
      </c>
      <c r="Q129">
        <v>69404084</v>
      </c>
      <c r="S129">
        <v>172606792415</v>
      </c>
      <c r="T129" t="s">
        <v>2543</v>
      </c>
      <c r="U129" t="s">
        <v>2544</v>
      </c>
      <c r="V129" t="s">
        <v>2545</v>
      </c>
      <c r="Z129">
        <v>117.6003386</v>
      </c>
      <c r="AA129">
        <v>-8.6272842999999995</v>
      </c>
      <c r="AB129" t="s">
        <v>2546</v>
      </c>
      <c r="AC129" t="s">
        <v>216</v>
      </c>
      <c r="AL129" t="s">
        <v>217</v>
      </c>
      <c r="AM129" t="s">
        <v>2547</v>
      </c>
      <c r="AN129" t="s">
        <v>6</v>
      </c>
      <c r="AO129" s="57">
        <v>46152.40284722222</v>
      </c>
      <c r="AP129" s="57">
        <v>46301.333333333336</v>
      </c>
      <c r="AQ129" t="s">
        <v>841</v>
      </c>
      <c r="AR129" t="s">
        <v>14</v>
      </c>
      <c r="AS129" t="s">
        <v>219</v>
      </c>
      <c r="AT129" t="s">
        <v>220</v>
      </c>
      <c r="AV129" t="s">
        <v>837</v>
      </c>
      <c r="AW129" t="s">
        <v>1815</v>
      </c>
      <c r="AX129" t="s">
        <v>222</v>
      </c>
      <c r="BA129" s="57">
        <v>46301.333333333336</v>
      </c>
      <c r="BB129" t="s">
        <v>2547</v>
      </c>
      <c r="BF129" s="6" t="e">
        <f t="shared" si="3"/>
        <v>#NUM!</v>
      </c>
      <c r="BG129" t="e">
        <f t="shared" si="4"/>
        <v>#NUM!</v>
      </c>
      <c r="BH129" t="e">
        <f t="shared" si="5"/>
        <v>#NUM!</v>
      </c>
      <c r="BI129" t="str">
        <f>VLOOKUP(H129,Sheet2!$A$1:$B$270,2,FALSE)</f>
        <v>SUMBAWA</v>
      </c>
    </row>
    <row r="130" spans="1:61">
      <c r="A130">
        <v>129</v>
      </c>
      <c r="B130">
        <v>1002637213</v>
      </c>
      <c r="C130">
        <v>3</v>
      </c>
      <c r="D130" t="s">
        <v>45</v>
      </c>
      <c r="E130">
        <v>5</v>
      </c>
      <c r="F130" t="s">
        <v>210</v>
      </c>
      <c r="G130" t="s">
        <v>118</v>
      </c>
      <c r="H130" t="s">
        <v>211</v>
      </c>
      <c r="I130" t="s">
        <v>212</v>
      </c>
      <c r="J130" t="s">
        <v>213</v>
      </c>
      <c r="K130" t="s">
        <v>149</v>
      </c>
      <c r="M130" t="s">
        <v>238</v>
      </c>
      <c r="N130" t="s">
        <v>215</v>
      </c>
      <c r="O130" s="57">
        <v>46309.667303240742</v>
      </c>
      <c r="P130" s="57">
        <v>46310.373692129629</v>
      </c>
      <c r="Q130">
        <v>69410301</v>
      </c>
      <c r="S130">
        <v>172606792819</v>
      </c>
      <c r="T130" t="s">
        <v>6887</v>
      </c>
      <c r="U130" t="s">
        <v>6888</v>
      </c>
      <c r="V130" t="s">
        <v>7458</v>
      </c>
      <c r="Z130">
        <v>117.44286060333199</v>
      </c>
      <c r="AA130">
        <v>-8.5718127212094508</v>
      </c>
      <c r="AB130" t="s">
        <v>6889</v>
      </c>
      <c r="AC130" t="s">
        <v>4234</v>
      </c>
      <c r="AL130" t="s">
        <v>217</v>
      </c>
      <c r="AM130" t="s">
        <v>7459</v>
      </c>
      <c r="AN130" t="s">
        <v>6</v>
      </c>
      <c r="AO130" t="s">
        <v>6863</v>
      </c>
      <c r="AP130" s="57">
        <v>46311.333333333336</v>
      </c>
      <c r="AR130" t="s">
        <v>239</v>
      </c>
      <c r="AS130" t="s">
        <v>219</v>
      </c>
      <c r="AT130" t="s">
        <v>230</v>
      </c>
      <c r="AV130" t="s">
        <v>238</v>
      </c>
      <c r="AW130" t="s">
        <v>540</v>
      </c>
      <c r="AX130" t="s">
        <v>222</v>
      </c>
      <c r="BA130" s="57">
        <v>46311.333333333336</v>
      </c>
      <c r="BB130" t="s">
        <v>7459</v>
      </c>
      <c r="BF130" s="6" t="e">
        <f t="shared" ref="BF130:BF193" si="6">DATE(BC130,BD130,BE130)</f>
        <v>#NUM!</v>
      </c>
      <c r="BG130" t="e">
        <f t="shared" ref="BG130:BG193" si="7">BF130-BA130</f>
        <v>#NUM!</v>
      </c>
      <c r="BH130" t="e">
        <f t="shared" ref="BH130:BH193" si="8">IF(BG130=1,"COMPLY",IF(BG130&lt;1,"COMPLY","NOT COMPLY"))</f>
        <v>#NUM!</v>
      </c>
      <c r="BI130" t="str">
        <f>VLOOKUP(H130,Sheet2!$A$1:$B$270,2,FALSE)</f>
        <v>SUMBAWA</v>
      </c>
    </row>
    <row r="131" spans="1:61">
      <c r="A131">
        <v>130</v>
      </c>
      <c r="B131">
        <v>1002638874</v>
      </c>
      <c r="C131">
        <v>3</v>
      </c>
      <c r="D131" t="s">
        <v>45</v>
      </c>
      <c r="E131">
        <v>5</v>
      </c>
      <c r="F131" t="s">
        <v>210</v>
      </c>
      <c r="G131" t="s">
        <v>118</v>
      </c>
      <c r="H131" t="s">
        <v>211</v>
      </c>
      <c r="I131" t="s">
        <v>212</v>
      </c>
      <c r="J131" t="s">
        <v>213</v>
      </c>
      <c r="K131" t="s">
        <v>149</v>
      </c>
      <c r="L131" t="s">
        <v>214</v>
      </c>
      <c r="M131" t="s">
        <v>238</v>
      </c>
      <c r="N131" t="s">
        <v>215</v>
      </c>
      <c r="O131" s="57">
        <v>46310.634432870371</v>
      </c>
      <c r="P131" s="57">
        <v>46310.636180555557</v>
      </c>
      <c r="Q131">
        <v>69410953</v>
      </c>
      <c r="S131">
        <v>172606792828</v>
      </c>
      <c r="T131" t="s">
        <v>7460</v>
      </c>
      <c r="U131" t="s">
        <v>7461</v>
      </c>
      <c r="V131" t="s">
        <v>7462</v>
      </c>
      <c r="Z131">
        <v>117.14374836534201</v>
      </c>
      <c r="AA131">
        <v>-8.4105518794921696</v>
      </c>
      <c r="AB131" t="s">
        <v>7463</v>
      </c>
      <c r="AC131" t="s">
        <v>216</v>
      </c>
      <c r="AL131" t="s">
        <v>217</v>
      </c>
      <c r="AM131" t="s">
        <v>7464</v>
      </c>
      <c r="AN131" t="s">
        <v>6</v>
      </c>
      <c r="AO131" t="s">
        <v>7465</v>
      </c>
      <c r="AP131" s="57">
        <v>46311.625</v>
      </c>
      <c r="AR131" t="s">
        <v>239</v>
      </c>
      <c r="AS131" t="s">
        <v>219</v>
      </c>
      <c r="AT131" t="s">
        <v>342</v>
      </c>
      <c r="AV131" t="s">
        <v>238</v>
      </c>
      <c r="AW131" t="s">
        <v>7466</v>
      </c>
      <c r="AX131" t="s">
        <v>222</v>
      </c>
      <c r="BA131" s="57">
        <v>46311.625</v>
      </c>
      <c r="BB131" t="s">
        <v>7464</v>
      </c>
      <c r="BF131" s="6" t="e">
        <f t="shared" si="6"/>
        <v>#NUM!</v>
      </c>
      <c r="BG131" t="e">
        <f t="shared" si="7"/>
        <v>#NUM!</v>
      </c>
      <c r="BH131" t="e">
        <f t="shared" si="8"/>
        <v>#NUM!</v>
      </c>
      <c r="BI131" t="str">
        <f>VLOOKUP(H131,Sheet2!$A$1:$B$270,2,FALSE)</f>
        <v>SUMBAWA</v>
      </c>
    </row>
    <row r="132" spans="1:61">
      <c r="A132">
        <v>131</v>
      </c>
      <c r="B132">
        <v>1002627383</v>
      </c>
      <c r="C132">
        <v>3</v>
      </c>
      <c r="D132" t="s">
        <v>45</v>
      </c>
      <c r="E132">
        <v>5</v>
      </c>
      <c r="F132" t="s">
        <v>210</v>
      </c>
      <c r="G132" t="s">
        <v>118</v>
      </c>
      <c r="H132" t="s">
        <v>211</v>
      </c>
      <c r="I132" t="s">
        <v>212</v>
      </c>
      <c r="J132" t="s">
        <v>213</v>
      </c>
      <c r="K132" t="s">
        <v>149</v>
      </c>
      <c r="L132" t="s">
        <v>214</v>
      </c>
      <c r="M132" t="s">
        <v>538</v>
      </c>
      <c r="N132" t="s">
        <v>215</v>
      </c>
      <c r="O132" s="57">
        <v>46303.427835648145</v>
      </c>
      <c r="P132" s="57">
        <v>46310.688877314817</v>
      </c>
      <c r="Q132">
        <v>69385644</v>
      </c>
      <c r="S132">
        <v>172606792469</v>
      </c>
      <c r="T132" t="s">
        <v>3751</v>
      </c>
      <c r="U132" t="s">
        <v>4483</v>
      </c>
      <c r="V132" t="s">
        <v>3752</v>
      </c>
      <c r="Z132">
        <v>117.4004</v>
      </c>
      <c r="AA132">
        <v>-8.4700249999999997</v>
      </c>
      <c r="AB132" t="s">
        <v>3753</v>
      </c>
      <c r="AC132" t="s">
        <v>216</v>
      </c>
      <c r="AL132" t="s">
        <v>217</v>
      </c>
      <c r="AM132" t="s">
        <v>3754</v>
      </c>
      <c r="AN132" t="s">
        <v>6</v>
      </c>
      <c r="AO132" s="57">
        <v>46244.435104166667</v>
      </c>
      <c r="AP132" s="57">
        <v>46275</v>
      </c>
      <c r="AR132" t="s">
        <v>6</v>
      </c>
      <c r="AS132" t="s">
        <v>219</v>
      </c>
      <c r="AT132" t="s">
        <v>230</v>
      </c>
      <c r="AV132" t="s">
        <v>7467</v>
      </c>
      <c r="AW132" t="s">
        <v>3755</v>
      </c>
      <c r="AX132" t="s">
        <v>222</v>
      </c>
      <c r="BA132" s="57">
        <v>46275.333333333336</v>
      </c>
      <c r="BB132" t="s">
        <v>3754</v>
      </c>
      <c r="BF132" s="6" t="e">
        <f t="shared" si="6"/>
        <v>#NUM!</v>
      </c>
      <c r="BG132" t="e">
        <f t="shared" si="7"/>
        <v>#NUM!</v>
      </c>
      <c r="BH132" t="e">
        <f t="shared" si="8"/>
        <v>#NUM!</v>
      </c>
      <c r="BI132" t="str">
        <f>VLOOKUP(H132,Sheet2!$A$1:$B$270,2,FALSE)</f>
        <v>SUMBAWA</v>
      </c>
    </row>
    <row r="133" spans="1:61">
      <c r="A133">
        <v>132</v>
      </c>
      <c r="B133">
        <v>1002617985</v>
      </c>
      <c r="C133">
        <v>3</v>
      </c>
      <c r="D133" t="s">
        <v>45</v>
      </c>
      <c r="E133">
        <v>5</v>
      </c>
      <c r="F133" t="s">
        <v>210</v>
      </c>
      <c r="G133" t="s">
        <v>118</v>
      </c>
      <c r="H133" t="s">
        <v>476</v>
      </c>
      <c r="I133" t="s">
        <v>212</v>
      </c>
      <c r="J133" t="s">
        <v>213</v>
      </c>
      <c r="K133" t="s">
        <v>149</v>
      </c>
      <c r="L133" t="s">
        <v>214</v>
      </c>
      <c r="M133" t="s">
        <v>76</v>
      </c>
      <c r="N133" t="s">
        <v>215</v>
      </c>
      <c r="O133" s="57">
        <v>46296.582407407404</v>
      </c>
      <c r="P133" s="57">
        <v>46297.718738425923</v>
      </c>
      <c r="Q133">
        <v>69402415</v>
      </c>
      <c r="S133">
        <v>172607203876</v>
      </c>
      <c r="T133" t="s">
        <v>972</v>
      </c>
      <c r="U133" t="s">
        <v>973</v>
      </c>
      <c r="V133" t="s">
        <v>974</v>
      </c>
      <c r="Z133">
        <v>116.84393909611801</v>
      </c>
      <c r="AA133">
        <v>-8.5645946796152597</v>
      </c>
      <c r="AB133" t="s">
        <v>975</v>
      </c>
      <c r="AC133" t="s">
        <v>235</v>
      </c>
      <c r="AL133" t="s">
        <v>217</v>
      </c>
      <c r="AM133" t="s">
        <v>976</v>
      </c>
      <c r="AN133" t="s">
        <v>6</v>
      </c>
      <c r="AO133" s="57">
        <v>46032.590474537035</v>
      </c>
      <c r="AP133" s="57">
        <v>46297.458333333336</v>
      </c>
      <c r="AR133" t="s">
        <v>218</v>
      </c>
      <c r="AS133" t="s">
        <v>813</v>
      </c>
      <c r="AT133" t="s">
        <v>230</v>
      </c>
      <c r="AU133">
        <v>20261002</v>
      </c>
      <c r="AV133" t="s">
        <v>221</v>
      </c>
      <c r="AW133" t="s">
        <v>923</v>
      </c>
      <c r="AX133" t="s">
        <v>222</v>
      </c>
      <c r="BA133" s="57">
        <v>46297.458333333336</v>
      </c>
      <c r="BB133" t="s">
        <v>976</v>
      </c>
      <c r="BC133">
        <v>2026</v>
      </c>
      <c r="BD133">
        <v>10</v>
      </c>
      <c r="BE133">
        <v>2</v>
      </c>
      <c r="BF133" s="6">
        <f t="shared" si="6"/>
        <v>46297</v>
      </c>
      <c r="BG133">
        <f t="shared" si="7"/>
        <v>-0.45833333333575865</v>
      </c>
      <c r="BH133" t="str">
        <f t="shared" si="8"/>
        <v>COMPLY</v>
      </c>
      <c r="BI133" t="str">
        <f>VLOOKUP(H133,Sheet2!$A$1:$B$270,2,FALSE)</f>
        <v>SUMBAWA</v>
      </c>
    </row>
    <row r="134" spans="1:61">
      <c r="A134">
        <v>133</v>
      </c>
      <c r="B134">
        <v>1002638881</v>
      </c>
      <c r="C134">
        <v>3</v>
      </c>
      <c r="D134" t="s">
        <v>45</v>
      </c>
      <c r="E134">
        <v>5</v>
      </c>
      <c r="F134" t="s">
        <v>210</v>
      </c>
      <c r="G134" t="s">
        <v>118</v>
      </c>
      <c r="H134" t="s">
        <v>476</v>
      </c>
      <c r="I134" t="s">
        <v>212</v>
      </c>
      <c r="J134" t="s">
        <v>213</v>
      </c>
      <c r="K134" t="s">
        <v>149</v>
      </c>
      <c r="L134" t="s">
        <v>214</v>
      </c>
      <c r="M134" t="s">
        <v>238</v>
      </c>
      <c r="N134" t="s">
        <v>215</v>
      </c>
      <c r="O134" s="57">
        <v>46310.636516203704</v>
      </c>
      <c r="P134" s="57">
        <v>46310.637592592589</v>
      </c>
      <c r="Q134">
        <v>69410969</v>
      </c>
      <c r="S134">
        <v>172607203862</v>
      </c>
      <c r="T134" t="s">
        <v>7468</v>
      </c>
      <c r="U134" t="s">
        <v>7469</v>
      </c>
      <c r="V134" t="s">
        <v>7470</v>
      </c>
      <c r="Z134">
        <v>116.99378605931901</v>
      </c>
      <c r="AA134">
        <v>-8.5144263448878998</v>
      </c>
      <c r="AB134" t="s">
        <v>7471</v>
      </c>
      <c r="AC134" t="s">
        <v>216</v>
      </c>
      <c r="AL134" t="s">
        <v>217</v>
      </c>
      <c r="AM134" t="s">
        <v>7472</v>
      </c>
      <c r="AN134" t="s">
        <v>6</v>
      </c>
      <c r="AO134" t="s">
        <v>7465</v>
      </c>
      <c r="AP134" s="57">
        <v>46311.625</v>
      </c>
      <c r="AR134" t="s">
        <v>239</v>
      </c>
      <c r="AS134" t="s">
        <v>813</v>
      </c>
      <c r="AT134" t="s">
        <v>230</v>
      </c>
      <c r="AV134" t="s">
        <v>238</v>
      </c>
      <c r="AW134" t="s">
        <v>880</v>
      </c>
      <c r="AX134" t="s">
        <v>222</v>
      </c>
      <c r="BA134" s="57">
        <v>46311.625</v>
      </c>
      <c r="BB134" t="s">
        <v>7472</v>
      </c>
      <c r="BF134" s="6" t="e">
        <f t="shared" si="6"/>
        <v>#NUM!</v>
      </c>
      <c r="BG134" t="e">
        <f t="shared" si="7"/>
        <v>#NUM!</v>
      </c>
      <c r="BH134" t="e">
        <f t="shared" si="8"/>
        <v>#NUM!</v>
      </c>
      <c r="BI134" t="str">
        <f>VLOOKUP(H134,Sheet2!$A$1:$B$270,2,FALSE)</f>
        <v>SUMBAWA</v>
      </c>
    </row>
    <row r="135" spans="1:61">
      <c r="A135">
        <v>134</v>
      </c>
      <c r="B135">
        <v>1002620649</v>
      </c>
      <c r="C135">
        <v>3</v>
      </c>
      <c r="D135" t="s">
        <v>45</v>
      </c>
      <c r="E135">
        <v>5</v>
      </c>
      <c r="F135" t="s">
        <v>210</v>
      </c>
      <c r="G135" t="s">
        <v>118</v>
      </c>
      <c r="H135" t="s">
        <v>452</v>
      </c>
      <c r="I135" t="s">
        <v>212</v>
      </c>
      <c r="J135" t="s">
        <v>213</v>
      </c>
      <c r="K135" t="s">
        <v>149</v>
      </c>
      <c r="L135" t="s">
        <v>214</v>
      </c>
      <c r="M135" t="s">
        <v>76</v>
      </c>
      <c r="N135" t="s">
        <v>215</v>
      </c>
      <c r="O135" s="57">
        <v>46297.79074074074</v>
      </c>
      <c r="P135" s="57">
        <v>46300.296574074076</v>
      </c>
      <c r="Q135">
        <v>69403408</v>
      </c>
      <c r="S135">
        <v>172608206628</v>
      </c>
      <c r="T135" t="s">
        <v>1519</v>
      </c>
      <c r="U135" t="s">
        <v>1520</v>
      </c>
      <c r="V135" t="s">
        <v>1521</v>
      </c>
      <c r="Z135">
        <v>116.751770424765</v>
      </c>
      <c r="AA135">
        <v>-8.9187890974864601</v>
      </c>
      <c r="AB135" t="s">
        <v>1522</v>
      </c>
      <c r="AC135" t="s">
        <v>235</v>
      </c>
      <c r="AL135" t="s">
        <v>217</v>
      </c>
      <c r="AM135" t="s">
        <v>1523</v>
      </c>
      <c r="AN135" t="s">
        <v>6</v>
      </c>
      <c r="AO135" s="57">
        <v>46063.819363425922</v>
      </c>
      <c r="AP135" s="57">
        <v>46298.625</v>
      </c>
      <c r="AR135" t="s">
        <v>218</v>
      </c>
      <c r="AS135" t="s">
        <v>1518</v>
      </c>
      <c r="AT135" t="s">
        <v>230</v>
      </c>
      <c r="AU135">
        <v>20261005</v>
      </c>
      <c r="AV135" t="s">
        <v>221</v>
      </c>
      <c r="AW135" t="s">
        <v>881</v>
      </c>
      <c r="AX135" t="s">
        <v>222</v>
      </c>
      <c r="BA135" s="57">
        <v>46298.625</v>
      </c>
      <c r="BB135" t="s">
        <v>1523</v>
      </c>
      <c r="BC135">
        <v>2026</v>
      </c>
      <c r="BD135">
        <v>10</v>
      </c>
      <c r="BE135">
        <v>5</v>
      </c>
      <c r="BF135" s="6">
        <f t="shared" si="6"/>
        <v>46300</v>
      </c>
      <c r="BG135">
        <f t="shared" si="7"/>
        <v>1.375</v>
      </c>
      <c r="BH135" t="str">
        <f t="shared" si="8"/>
        <v>NOT COMPLY</v>
      </c>
      <c r="BI135" t="str">
        <f>VLOOKUP(H135,Sheet2!$A$1:$B$270,2,FALSE)</f>
        <v>SUMBAWA</v>
      </c>
    </row>
    <row r="136" spans="1:61">
      <c r="A136">
        <v>135</v>
      </c>
      <c r="B136">
        <v>1002622507</v>
      </c>
      <c r="C136">
        <v>3</v>
      </c>
      <c r="D136" t="s">
        <v>45</v>
      </c>
      <c r="E136">
        <v>5</v>
      </c>
      <c r="F136" t="s">
        <v>210</v>
      </c>
      <c r="G136" t="s">
        <v>118</v>
      </c>
      <c r="H136" t="s">
        <v>452</v>
      </c>
      <c r="I136" t="s">
        <v>212</v>
      </c>
      <c r="J136" t="s">
        <v>213</v>
      </c>
      <c r="K136" t="s">
        <v>149</v>
      </c>
      <c r="M136" t="s">
        <v>76</v>
      </c>
      <c r="N136" t="s">
        <v>215</v>
      </c>
      <c r="O136" s="57">
        <v>46300.576863425929</v>
      </c>
      <c r="P136" s="57">
        <v>46300.715173611112</v>
      </c>
      <c r="Q136">
        <v>69399142</v>
      </c>
      <c r="S136">
        <v>172608206634</v>
      </c>
      <c r="T136" t="s">
        <v>2553</v>
      </c>
      <c r="U136" t="s">
        <v>2554</v>
      </c>
      <c r="V136" t="s">
        <v>2555</v>
      </c>
      <c r="Z136">
        <v>116.75177650000001</v>
      </c>
      <c r="AA136">
        <v>-8.9184563000000008</v>
      </c>
      <c r="AB136" t="s">
        <v>2556</v>
      </c>
      <c r="AC136" t="s">
        <v>229</v>
      </c>
      <c r="AL136" t="s">
        <v>217</v>
      </c>
      <c r="AM136" t="s">
        <v>2557</v>
      </c>
      <c r="AN136" t="s">
        <v>6</v>
      </c>
      <c r="AO136" s="57">
        <v>46152.601203703707</v>
      </c>
      <c r="AR136" t="s">
        <v>218</v>
      </c>
      <c r="AS136" t="s">
        <v>1518</v>
      </c>
      <c r="AT136" t="s">
        <v>342</v>
      </c>
      <c r="AU136">
        <v>20261005</v>
      </c>
      <c r="AV136" t="s">
        <v>221</v>
      </c>
      <c r="AW136" t="s">
        <v>1571</v>
      </c>
      <c r="AX136" t="s">
        <v>222</v>
      </c>
      <c r="BA136" s="57">
        <v>46300.291666666664</v>
      </c>
      <c r="BB136" t="s">
        <v>2557</v>
      </c>
      <c r="BC136">
        <v>2026</v>
      </c>
      <c r="BD136">
        <v>10</v>
      </c>
      <c r="BE136">
        <v>5</v>
      </c>
      <c r="BF136" s="6">
        <f t="shared" si="6"/>
        <v>46300</v>
      </c>
      <c r="BG136">
        <f t="shared" si="7"/>
        <v>-0.29166666666424135</v>
      </c>
      <c r="BH136" t="str">
        <f t="shared" si="8"/>
        <v>COMPLY</v>
      </c>
      <c r="BI136" t="str">
        <f>VLOOKUP(H136,Sheet2!$A$1:$B$270,2,FALSE)</f>
        <v>SUMBAWA</v>
      </c>
    </row>
    <row r="137" spans="1:61">
      <c r="A137">
        <v>136</v>
      </c>
      <c r="B137">
        <v>1002636214</v>
      </c>
      <c r="C137">
        <v>3</v>
      </c>
      <c r="D137" t="s">
        <v>45</v>
      </c>
      <c r="E137">
        <v>5</v>
      </c>
      <c r="F137" t="s">
        <v>210</v>
      </c>
      <c r="G137" t="s">
        <v>118</v>
      </c>
      <c r="H137" t="s">
        <v>452</v>
      </c>
      <c r="I137" t="s">
        <v>212</v>
      </c>
      <c r="J137" t="s">
        <v>213</v>
      </c>
      <c r="K137" t="s">
        <v>149</v>
      </c>
      <c r="L137" t="s">
        <v>214</v>
      </c>
      <c r="M137" t="s">
        <v>224</v>
      </c>
      <c r="N137" t="s">
        <v>215</v>
      </c>
      <c r="O137" s="57">
        <v>46309.409490740742</v>
      </c>
      <c r="P137" s="57">
        <v>46310.340138888889</v>
      </c>
      <c r="Q137">
        <v>69409844</v>
      </c>
      <c r="S137">
        <v>172608206646</v>
      </c>
      <c r="T137" t="s">
        <v>6892</v>
      </c>
      <c r="U137" t="s">
        <v>6893</v>
      </c>
      <c r="V137" t="s">
        <v>6894</v>
      </c>
      <c r="Z137">
        <v>116.74594592303001</v>
      </c>
      <c r="AA137">
        <v>-8.9134168672317706</v>
      </c>
      <c r="AB137" t="s">
        <v>6895</v>
      </c>
      <c r="AC137" t="s">
        <v>216</v>
      </c>
      <c r="AL137" t="s">
        <v>217</v>
      </c>
      <c r="AM137" t="s">
        <v>6896</v>
      </c>
      <c r="AN137" t="s">
        <v>6</v>
      </c>
      <c r="AO137" t="s">
        <v>6890</v>
      </c>
      <c r="AP137" s="57">
        <v>46310.333333333336</v>
      </c>
      <c r="AR137" t="s">
        <v>18</v>
      </c>
      <c r="AS137" t="s">
        <v>1518</v>
      </c>
      <c r="AT137" t="s">
        <v>342</v>
      </c>
      <c r="AV137" t="s">
        <v>226</v>
      </c>
      <c r="AW137" t="s">
        <v>5964</v>
      </c>
      <c r="AX137" t="s">
        <v>222</v>
      </c>
      <c r="BA137" s="57">
        <v>46310.333333333336</v>
      </c>
      <c r="BB137" t="s">
        <v>6896</v>
      </c>
      <c r="BF137" s="6" t="e">
        <f t="shared" si="6"/>
        <v>#NUM!</v>
      </c>
      <c r="BG137" t="e">
        <f t="shared" si="7"/>
        <v>#NUM!</v>
      </c>
      <c r="BH137" t="e">
        <f t="shared" si="8"/>
        <v>#NUM!</v>
      </c>
      <c r="BI137" t="str">
        <f>VLOOKUP(H137,Sheet2!$A$1:$B$270,2,FALSE)</f>
        <v>SUMBAWA</v>
      </c>
    </row>
    <row r="138" spans="1:61">
      <c r="A138">
        <v>137</v>
      </c>
      <c r="B138">
        <v>1002622594</v>
      </c>
      <c r="C138">
        <v>3</v>
      </c>
      <c r="D138" t="s">
        <v>45</v>
      </c>
      <c r="E138">
        <v>5</v>
      </c>
      <c r="F138" t="s">
        <v>210</v>
      </c>
      <c r="G138" t="s">
        <v>118</v>
      </c>
      <c r="H138" t="s">
        <v>276</v>
      </c>
      <c r="I138" t="s">
        <v>212</v>
      </c>
      <c r="J138" t="s">
        <v>213</v>
      </c>
      <c r="K138" t="s">
        <v>149</v>
      </c>
      <c r="M138" t="s">
        <v>76</v>
      </c>
      <c r="N138" t="s">
        <v>215</v>
      </c>
      <c r="O138" s="57">
        <v>46300.589548611111</v>
      </c>
      <c r="P138" s="57">
        <v>46300.792557870373</v>
      </c>
      <c r="Q138">
        <v>69401045</v>
      </c>
      <c r="S138">
        <v>172610203835</v>
      </c>
      <c r="T138" t="s">
        <v>2558</v>
      </c>
      <c r="U138" t="s">
        <v>2559</v>
      </c>
      <c r="V138" t="s">
        <v>2560</v>
      </c>
      <c r="Z138">
        <v>116.8507429</v>
      </c>
      <c r="AA138">
        <v>-8.7357896000000004</v>
      </c>
      <c r="AB138" t="s">
        <v>2561</v>
      </c>
      <c r="AC138" t="s">
        <v>229</v>
      </c>
      <c r="AL138" t="s">
        <v>217</v>
      </c>
      <c r="AM138" t="s">
        <v>2562</v>
      </c>
      <c r="AN138" t="s">
        <v>6</v>
      </c>
      <c r="AO138" s="57">
        <v>46152.601203703707</v>
      </c>
      <c r="AR138" t="s">
        <v>218</v>
      </c>
      <c r="AS138" t="s">
        <v>1518</v>
      </c>
      <c r="AT138" t="s">
        <v>342</v>
      </c>
      <c r="AU138">
        <v>20261005</v>
      </c>
      <c r="AV138" t="s">
        <v>221</v>
      </c>
      <c r="AW138" t="s">
        <v>540</v>
      </c>
      <c r="AX138" t="s">
        <v>222</v>
      </c>
      <c r="BA138" s="57">
        <v>46300.291666666664</v>
      </c>
      <c r="BB138" t="s">
        <v>2562</v>
      </c>
      <c r="BC138">
        <v>2026</v>
      </c>
      <c r="BD138">
        <v>10</v>
      </c>
      <c r="BE138">
        <v>5</v>
      </c>
      <c r="BF138" s="6">
        <f t="shared" si="6"/>
        <v>46300</v>
      </c>
      <c r="BG138">
        <f t="shared" si="7"/>
        <v>-0.29166666666424135</v>
      </c>
      <c r="BH138" t="str">
        <f t="shared" si="8"/>
        <v>COMPLY</v>
      </c>
      <c r="BI138" t="str">
        <f>VLOOKUP(H138,Sheet2!$A$1:$B$270,2,FALSE)</f>
        <v>SUMBAWA</v>
      </c>
    </row>
    <row r="139" spans="1:61">
      <c r="A139">
        <v>138</v>
      </c>
      <c r="B139">
        <v>1002625106</v>
      </c>
      <c r="C139">
        <v>3</v>
      </c>
      <c r="D139" t="s">
        <v>45</v>
      </c>
      <c r="E139">
        <v>5</v>
      </c>
      <c r="F139" t="s">
        <v>210</v>
      </c>
      <c r="G139" t="s">
        <v>118</v>
      </c>
      <c r="H139" t="s">
        <v>276</v>
      </c>
      <c r="I139" t="s">
        <v>212</v>
      </c>
      <c r="J139" t="s">
        <v>213</v>
      </c>
      <c r="K139" t="s">
        <v>149</v>
      </c>
      <c r="L139" t="s">
        <v>214</v>
      </c>
      <c r="M139" t="s">
        <v>76</v>
      </c>
      <c r="N139" t="s">
        <v>215</v>
      </c>
      <c r="O139" s="57">
        <v>46301.722673611112</v>
      </c>
      <c r="P139" s="57">
        <v>46302.552094907405</v>
      </c>
      <c r="Q139">
        <v>69405356</v>
      </c>
      <c r="S139">
        <v>172610203839</v>
      </c>
      <c r="T139" t="s">
        <v>3170</v>
      </c>
      <c r="U139" t="s">
        <v>3171</v>
      </c>
      <c r="V139" t="s">
        <v>3172</v>
      </c>
      <c r="Z139">
        <v>116.863120655256</v>
      </c>
      <c r="AA139">
        <v>-8.7576621950468692</v>
      </c>
      <c r="AB139" t="s">
        <v>3173</v>
      </c>
      <c r="AC139" t="s">
        <v>235</v>
      </c>
      <c r="AL139" t="s">
        <v>217</v>
      </c>
      <c r="AM139" t="s">
        <v>3174</v>
      </c>
      <c r="AN139" t="s">
        <v>6</v>
      </c>
      <c r="AO139" s="57">
        <v>46183.725902777776</v>
      </c>
      <c r="AP139" s="57">
        <v>46302.625</v>
      </c>
      <c r="AR139" t="s">
        <v>218</v>
      </c>
      <c r="AS139" t="s">
        <v>1518</v>
      </c>
      <c r="AT139" t="s">
        <v>220</v>
      </c>
      <c r="AU139">
        <v>20261007</v>
      </c>
      <c r="AV139" t="s">
        <v>221</v>
      </c>
      <c r="AW139" t="s">
        <v>1303</v>
      </c>
      <c r="AX139" t="s">
        <v>222</v>
      </c>
      <c r="BA139" s="57">
        <v>46302.625</v>
      </c>
      <c r="BB139" t="s">
        <v>3174</v>
      </c>
      <c r="BC139">
        <v>2026</v>
      </c>
      <c r="BD139">
        <v>10</v>
      </c>
      <c r="BE139">
        <v>7</v>
      </c>
      <c r="BF139" s="6">
        <f t="shared" si="6"/>
        <v>46302</v>
      </c>
      <c r="BG139">
        <f t="shared" si="7"/>
        <v>-0.625</v>
      </c>
      <c r="BH139" t="str">
        <f t="shared" si="8"/>
        <v>COMPLY</v>
      </c>
      <c r="BI139" t="str">
        <f>VLOOKUP(H139,Sheet2!$A$1:$B$270,2,FALSE)</f>
        <v>SUMBAWA</v>
      </c>
    </row>
    <row r="140" spans="1:61">
      <c r="A140">
        <v>139</v>
      </c>
      <c r="B140">
        <v>1002627181</v>
      </c>
      <c r="C140">
        <v>3</v>
      </c>
      <c r="D140" t="s">
        <v>45</v>
      </c>
      <c r="E140">
        <v>5</v>
      </c>
      <c r="F140" t="s">
        <v>210</v>
      </c>
      <c r="G140" t="s">
        <v>118</v>
      </c>
      <c r="H140" t="s">
        <v>276</v>
      </c>
      <c r="I140" t="s">
        <v>212</v>
      </c>
      <c r="J140" t="s">
        <v>213</v>
      </c>
      <c r="K140" t="s">
        <v>149</v>
      </c>
      <c r="M140" t="s">
        <v>76</v>
      </c>
      <c r="N140" t="s">
        <v>215</v>
      </c>
      <c r="O140" s="57">
        <v>46303.385081018518</v>
      </c>
      <c r="P140" s="57">
        <v>46303.869189814817</v>
      </c>
      <c r="Q140">
        <v>69405468</v>
      </c>
      <c r="S140">
        <v>172610203851</v>
      </c>
      <c r="T140" t="s">
        <v>3767</v>
      </c>
      <c r="U140" t="s">
        <v>3773</v>
      </c>
      <c r="V140" t="s">
        <v>3774</v>
      </c>
      <c r="Z140">
        <v>116.862162352071</v>
      </c>
      <c r="AA140">
        <v>-8.6282748840081993</v>
      </c>
      <c r="AB140" t="s">
        <v>3770</v>
      </c>
      <c r="AC140" t="s">
        <v>216</v>
      </c>
      <c r="AL140" t="s">
        <v>217</v>
      </c>
      <c r="AM140" t="s">
        <v>3775</v>
      </c>
      <c r="AN140" t="s">
        <v>6</v>
      </c>
      <c r="AO140" s="57">
        <v>46244.392905092594</v>
      </c>
      <c r="AR140" t="s">
        <v>218</v>
      </c>
      <c r="AS140" t="s">
        <v>1518</v>
      </c>
      <c r="AT140" t="s">
        <v>342</v>
      </c>
      <c r="AU140">
        <v>20261008</v>
      </c>
      <c r="AV140" t="s">
        <v>221</v>
      </c>
      <c r="AW140" t="s">
        <v>540</v>
      </c>
      <c r="AX140" t="s">
        <v>222</v>
      </c>
      <c r="BA140" s="57">
        <v>46303.291666666664</v>
      </c>
      <c r="BB140" t="s">
        <v>3775</v>
      </c>
      <c r="BC140">
        <v>2026</v>
      </c>
      <c r="BD140">
        <v>10</v>
      </c>
      <c r="BE140">
        <v>8</v>
      </c>
      <c r="BF140" s="6">
        <f t="shared" si="6"/>
        <v>46303</v>
      </c>
      <c r="BG140">
        <f t="shared" si="7"/>
        <v>-0.29166666666424135</v>
      </c>
      <c r="BH140" t="str">
        <f t="shared" si="8"/>
        <v>COMPLY</v>
      </c>
      <c r="BI140" t="str">
        <f>VLOOKUP(H140,Sheet2!$A$1:$B$270,2,FALSE)</f>
        <v>SUMBAWA</v>
      </c>
    </row>
    <row r="141" spans="1:61">
      <c r="A141">
        <v>140</v>
      </c>
      <c r="B141">
        <v>1002629858</v>
      </c>
      <c r="C141">
        <v>3</v>
      </c>
      <c r="D141" t="s">
        <v>45</v>
      </c>
      <c r="E141">
        <v>5</v>
      </c>
      <c r="F141" t="s">
        <v>210</v>
      </c>
      <c r="G141" t="s">
        <v>118</v>
      </c>
      <c r="H141" t="s">
        <v>276</v>
      </c>
      <c r="I141" t="s">
        <v>212</v>
      </c>
      <c r="J141" t="s">
        <v>213</v>
      </c>
      <c r="K141" t="s">
        <v>149</v>
      </c>
      <c r="L141" t="s">
        <v>214</v>
      </c>
      <c r="M141" t="s">
        <v>76</v>
      </c>
      <c r="N141" t="s">
        <v>215</v>
      </c>
      <c r="O141" s="57">
        <v>46304.596921296295</v>
      </c>
      <c r="P141" s="57">
        <v>46307.808321759258</v>
      </c>
      <c r="Q141">
        <v>69407401</v>
      </c>
      <c r="S141">
        <v>172610203855</v>
      </c>
      <c r="T141" t="s">
        <v>4903</v>
      </c>
      <c r="U141" t="s">
        <v>4904</v>
      </c>
      <c r="V141" t="s">
        <v>4905</v>
      </c>
      <c r="Z141">
        <v>116.878343901509</v>
      </c>
      <c r="AA141">
        <v>-8.7379114049476296</v>
      </c>
      <c r="AB141" t="s">
        <v>4906</v>
      </c>
      <c r="AC141" t="s">
        <v>235</v>
      </c>
      <c r="AL141" t="s">
        <v>217</v>
      </c>
      <c r="AM141" t="s">
        <v>4907</v>
      </c>
      <c r="AN141" t="s">
        <v>6</v>
      </c>
      <c r="AO141" s="57">
        <v>46275.600995370369</v>
      </c>
      <c r="AP141" s="57">
        <v>46305.458333333336</v>
      </c>
      <c r="AR141" t="s">
        <v>218</v>
      </c>
      <c r="AS141" t="s">
        <v>1518</v>
      </c>
      <c r="AT141" t="s">
        <v>230</v>
      </c>
      <c r="AU141">
        <v>20261012</v>
      </c>
      <c r="AV141" t="s">
        <v>221</v>
      </c>
      <c r="AW141" t="s">
        <v>876</v>
      </c>
      <c r="AX141" t="s">
        <v>222</v>
      </c>
      <c r="BA141" s="57">
        <v>46305.458333333336</v>
      </c>
      <c r="BB141" t="s">
        <v>4907</v>
      </c>
      <c r="BC141">
        <v>2026</v>
      </c>
      <c r="BD141">
        <v>10</v>
      </c>
      <c r="BE141">
        <v>12</v>
      </c>
      <c r="BF141" s="6">
        <f t="shared" si="6"/>
        <v>46307</v>
      </c>
      <c r="BG141">
        <f t="shared" si="7"/>
        <v>1.5416666666642413</v>
      </c>
      <c r="BH141" t="str">
        <f t="shared" si="8"/>
        <v>NOT COMPLY</v>
      </c>
      <c r="BI141" t="str">
        <f>VLOOKUP(H141,Sheet2!$A$1:$B$270,2,FALSE)</f>
        <v>SUMBAWA</v>
      </c>
    </row>
    <row r="142" spans="1:61">
      <c r="A142">
        <v>141</v>
      </c>
      <c r="B142">
        <v>1002631694</v>
      </c>
      <c r="C142">
        <v>3</v>
      </c>
      <c r="D142" t="s">
        <v>45</v>
      </c>
      <c r="E142">
        <v>5</v>
      </c>
      <c r="F142" t="s">
        <v>210</v>
      </c>
      <c r="G142" t="s">
        <v>118</v>
      </c>
      <c r="H142" t="s">
        <v>276</v>
      </c>
      <c r="I142" t="s">
        <v>212</v>
      </c>
      <c r="J142" t="s">
        <v>213</v>
      </c>
      <c r="K142" t="s">
        <v>149</v>
      </c>
      <c r="L142" t="s">
        <v>214</v>
      </c>
      <c r="M142" t="s">
        <v>76</v>
      </c>
      <c r="N142" t="s">
        <v>215</v>
      </c>
      <c r="O142" s="57">
        <v>46306.658101851855</v>
      </c>
      <c r="P142" s="57">
        <v>46307.80810185185</v>
      </c>
      <c r="Q142">
        <v>69408231</v>
      </c>
      <c r="S142">
        <v>172610203720</v>
      </c>
      <c r="T142" t="s">
        <v>4911</v>
      </c>
      <c r="U142" t="s">
        <v>4912</v>
      </c>
      <c r="V142" t="s">
        <v>4913</v>
      </c>
      <c r="Z142">
        <v>116.832586604504</v>
      </c>
      <c r="AA142">
        <v>-8.7540397662166498</v>
      </c>
      <c r="AB142" t="s">
        <v>4914</v>
      </c>
      <c r="AC142" t="s">
        <v>235</v>
      </c>
      <c r="AL142" t="s">
        <v>217</v>
      </c>
      <c r="AM142" t="s">
        <v>4915</v>
      </c>
      <c r="AN142" t="s">
        <v>6</v>
      </c>
      <c r="AO142" s="57">
        <v>46336.663576388892</v>
      </c>
      <c r="AP142" s="57">
        <v>46307.625</v>
      </c>
      <c r="AR142" t="s">
        <v>218</v>
      </c>
      <c r="AS142" t="s">
        <v>1518</v>
      </c>
      <c r="AT142" t="s">
        <v>230</v>
      </c>
      <c r="AU142">
        <v>20261012</v>
      </c>
      <c r="AV142" t="s">
        <v>221</v>
      </c>
      <c r="AW142" t="s">
        <v>923</v>
      </c>
      <c r="AX142" t="s">
        <v>222</v>
      </c>
      <c r="BA142" s="57">
        <v>46307.625</v>
      </c>
      <c r="BB142" t="s">
        <v>4915</v>
      </c>
      <c r="BC142">
        <v>2026</v>
      </c>
      <c r="BD142">
        <v>10</v>
      </c>
      <c r="BE142">
        <v>12</v>
      </c>
      <c r="BF142" s="6">
        <f t="shared" si="6"/>
        <v>46307</v>
      </c>
      <c r="BG142">
        <f t="shared" si="7"/>
        <v>-0.625</v>
      </c>
      <c r="BH142" t="str">
        <f t="shared" si="8"/>
        <v>COMPLY</v>
      </c>
      <c r="BI142" t="str">
        <f>VLOOKUP(H142,Sheet2!$A$1:$B$270,2,FALSE)</f>
        <v>SUMBAWA</v>
      </c>
    </row>
    <row r="143" spans="1:61">
      <c r="A143">
        <v>142</v>
      </c>
      <c r="B143">
        <v>1002631706</v>
      </c>
      <c r="C143">
        <v>3</v>
      </c>
      <c r="D143" t="s">
        <v>45</v>
      </c>
      <c r="E143">
        <v>5</v>
      </c>
      <c r="F143" t="s">
        <v>210</v>
      </c>
      <c r="G143" t="s">
        <v>118</v>
      </c>
      <c r="H143" t="s">
        <v>276</v>
      </c>
      <c r="I143" t="s">
        <v>212</v>
      </c>
      <c r="J143" t="s">
        <v>213</v>
      </c>
      <c r="K143" t="s">
        <v>149</v>
      </c>
      <c r="M143" t="s">
        <v>76</v>
      </c>
      <c r="N143" t="s">
        <v>215</v>
      </c>
      <c r="O143" s="57">
        <v>46306.667766203704</v>
      </c>
      <c r="P143" s="57">
        <v>46307.546053240738</v>
      </c>
      <c r="Q143">
        <v>69405858</v>
      </c>
      <c r="S143">
        <v>172610203862</v>
      </c>
      <c r="T143" t="s">
        <v>3767</v>
      </c>
      <c r="U143" t="s">
        <v>4908</v>
      </c>
      <c r="V143" t="s">
        <v>4909</v>
      </c>
      <c r="Z143">
        <v>116.80548191603</v>
      </c>
      <c r="AA143">
        <v>-8.7456328788086601</v>
      </c>
      <c r="AB143" t="s">
        <v>3784</v>
      </c>
      <c r="AC143" t="s">
        <v>283</v>
      </c>
      <c r="AL143" t="s">
        <v>217</v>
      </c>
      <c r="AM143" t="s">
        <v>4910</v>
      </c>
      <c r="AN143" t="s">
        <v>6</v>
      </c>
      <c r="AO143" s="57">
        <v>46336.67359953704</v>
      </c>
      <c r="AR143" t="s">
        <v>218</v>
      </c>
      <c r="AS143" t="s">
        <v>1518</v>
      </c>
      <c r="AT143" t="s">
        <v>342</v>
      </c>
      <c r="AU143">
        <v>20261012</v>
      </c>
      <c r="AV143" t="s">
        <v>221</v>
      </c>
      <c r="AW143" t="s">
        <v>540</v>
      </c>
      <c r="AX143" t="s">
        <v>222</v>
      </c>
      <c r="BA143" s="57">
        <v>46306.291666666664</v>
      </c>
      <c r="BB143" t="s">
        <v>4910</v>
      </c>
      <c r="BC143">
        <v>2026</v>
      </c>
      <c r="BD143">
        <v>10</v>
      </c>
      <c r="BE143">
        <v>12</v>
      </c>
      <c r="BF143" s="6">
        <f t="shared" si="6"/>
        <v>46307</v>
      </c>
      <c r="BG143">
        <f t="shared" si="7"/>
        <v>0.70833333333575865</v>
      </c>
      <c r="BH143" t="str">
        <f t="shared" si="8"/>
        <v>COMPLY</v>
      </c>
      <c r="BI143" t="str">
        <f>VLOOKUP(H143,Sheet2!$A$1:$B$270,2,FALSE)</f>
        <v>SUMBAWA</v>
      </c>
    </row>
    <row r="144" spans="1:61">
      <c r="A144">
        <v>143</v>
      </c>
      <c r="B144">
        <v>1002626149</v>
      </c>
      <c r="C144">
        <v>3</v>
      </c>
      <c r="D144" t="s">
        <v>45</v>
      </c>
      <c r="E144">
        <v>5</v>
      </c>
      <c r="F144" t="s">
        <v>210</v>
      </c>
      <c r="G144" t="s">
        <v>118</v>
      </c>
      <c r="H144" t="s">
        <v>276</v>
      </c>
      <c r="I144" t="s">
        <v>212</v>
      </c>
      <c r="J144" t="s">
        <v>213</v>
      </c>
      <c r="K144" t="s">
        <v>149</v>
      </c>
      <c r="L144" t="s">
        <v>214</v>
      </c>
      <c r="M144" t="s">
        <v>1401</v>
      </c>
      <c r="N144" t="s">
        <v>215</v>
      </c>
      <c r="O144" s="57">
        <v>46302.563657407409</v>
      </c>
      <c r="P144" s="57">
        <v>46306.667766203704</v>
      </c>
      <c r="Q144">
        <v>69405858</v>
      </c>
      <c r="S144">
        <v>172610203846</v>
      </c>
      <c r="T144" t="s">
        <v>3767</v>
      </c>
      <c r="U144" t="s">
        <v>3782</v>
      </c>
      <c r="V144" t="s">
        <v>3783</v>
      </c>
      <c r="Z144">
        <v>116.844043010522</v>
      </c>
      <c r="AA144">
        <v>-8.7439580667454493</v>
      </c>
      <c r="AB144" t="s">
        <v>3784</v>
      </c>
      <c r="AC144" t="s">
        <v>235</v>
      </c>
      <c r="AL144" t="s">
        <v>217</v>
      </c>
      <c r="AM144" t="s">
        <v>3785</v>
      </c>
      <c r="AN144" t="s">
        <v>6</v>
      </c>
      <c r="AO144" s="57">
        <v>46213.56962962963</v>
      </c>
      <c r="AP144" s="57">
        <v>46303.458333333336</v>
      </c>
      <c r="AR144" t="s">
        <v>14</v>
      </c>
      <c r="AS144" t="s">
        <v>1518</v>
      </c>
      <c r="AT144" t="s">
        <v>342</v>
      </c>
      <c r="AV144" t="s">
        <v>4902</v>
      </c>
      <c r="AW144" t="s">
        <v>821</v>
      </c>
      <c r="AX144" t="s">
        <v>222</v>
      </c>
      <c r="BA144" s="57">
        <v>46303.458333333336</v>
      </c>
      <c r="BB144" t="s">
        <v>3785</v>
      </c>
      <c r="BF144" s="6" t="e">
        <f t="shared" si="6"/>
        <v>#NUM!</v>
      </c>
      <c r="BG144" t="e">
        <f t="shared" si="7"/>
        <v>#NUM!</v>
      </c>
      <c r="BH144" t="e">
        <f t="shared" si="8"/>
        <v>#NUM!</v>
      </c>
      <c r="BI144" t="str">
        <f>VLOOKUP(H144,Sheet2!$A$1:$B$270,2,FALSE)</f>
        <v>SUMBAWA</v>
      </c>
    </row>
    <row r="145" spans="1:61">
      <c r="A145">
        <v>144</v>
      </c>
      <c r="B145">
        <v>1002625288</v>
      </c>
      <c r="C145">
        <v>3</v>
      </c>
      <c r="D145" t="s">
        <v>45</v>
      </c>
      <c r="E145">
        <v>5</v>
      </c>
      <c r="F145" t="s">
        <v>210</v>
      </c>
      <c r="G145" t="s">
        <v>118</v>
      </c>
      <c r="H145" t="s">
        <v>276</v>
      </c>
      <c r="I145" t="s">
        <v>212</v>
      </c>
      <c r="J145" t="s">
        <v>213</v>
      </c>
      <c r="K145" t="s">
        <v>149</v>
      </c>
      <c r="L145" t="s">
        <v>214</v>
      </c>
      <c r="M145" t="s">
        <v>1401</v>
      </c>
      <c r="N145" t="s">
        <v>215</v>
      </c>
      <c r="O145" s="57">
        <v>46302.349699074075</v>
      </c>
      <c r="P145" s="57">
        <v>46303.385034722225</v>
      </c>
      <c r="Q145">
        <v>69405468</v>
      </c>
      <c r="S145">
        <v>172610203842</v>
      </c>
      <c r="T145" t="s">
        <v>3767</v>
      </c>
      <c r="U145" t="s">
        <v>3768</v>
      </c>
      <c r="V145" t="s">
        <v>3769</v>
      </c>
      <c r="Z145">
        <v>116.842750534415</v>
      </c>
      <c r="AA145">
        <v>-8.7436147819127594</v>
      </c>
      <c r="AB145" t="s">
        <v>3770</v>
      </c>
      <c r="AC145" t="s">
        <v>216</v>
      </c>
      <c r="AL145" t="s">
        <v>217</v>
      </c>
      <c r="AM145" t="s">
        <v>3771</v>
      </c>
      <c r="AN145" t="s">
        <v>6</v>
      </c>
      <c r="AO145" s="57">
        <v>46213.351041666669</v>
      </c>
      <c r="AP145" s="57">
        <v>46303.333333333336</v>
      </c>
      <c r="AR145" t="s">
        <v>14</v>
      </c>
      <c r="AS145" t="s">
        <v>1518</v>
      </c>
      <c r="AT145" t="s">
        <v>342</v>
      </c>
      <c r="AV145" t="s">
        <v>3772</v>
      </c>
      <c r="AW145" t="s">
        <v>3166</v>
      </c>
      <c r="AX145" t="s">
        <v>222</v>
      </c>
      <c r="BA145" s="57">
        <v>46303.333333333336</v>
      </c>
      <c r="BB145" t="s">
        <v>3771</v>
      </c>
      <c r="BF145" s="6" t="e">
        <f t="shared" si="6"/>
        <v>#NUM!</v>
      </c>
      <c r="BG145" t="e">
        <f t="shared" si="7"/>
        <v>#NUM!</v>
      </c>
      <c r="BH145" t="e">
        <f t="shared" si="8"/>
        <v>#NUM!</v>
      </c>
      <c r="BI145" t="str">
        <f>VLOOKUP(H145,Sheet2!$A$1:$B$270,2,FALSE)</f>
        <v>SUMBAWA</v>
      </c>
    </row>
    <row r="146" spans="1:61">
      <c r="A146">
        <v>145</v>
      </c>
      <c r="B146">
        <v>1002627389</v>
      </c>
      <c r="C146">
        <v>3</v>
      </c>
      <c r="D146" t="s">
        <v>45</v>
      </c>
      <c r="E146">
        <v>5</v>
      </c>
      <c r="F146" t="s">
        <v>210</v>
      </c>
      <c r="G146" t="s">
        <v>118</v>
      </c>
      <c r="H146" t="s">
        <v>276</v>
      </c>
      <c r="I146" t="s">
        <v>212</v>
      </c>
      <c r="J146" t="s">
        <v>213</v>
      </c>
      <c r="K146" t="s">
        <v>149</v>
      </c>
      <c r="M146" t="s">
        <v>6039</v>
      </c>
      <c r="N146" t="s">
        <v>215</v>
      </c>
      <c r="O146" s="57">
        <v>46303.428935185184</v>
      </c>
      <c r="P146" s="57">
        <v>46310.489583333336</v>
      </c>
      <c r="Q146">
        <v>69398557</v>
      </c>
      <c r="S146">
        <v>172610203853</v>
      </c>
      <c r="T146" t="s">
        <v>3776</v>
      </c>
      <c r="U146" t="s">
        <v>4484</v>
      </c>
      <c r="V146" t="s">
        <v>3777</v>
      </c>
      <c r="Z146">
        <v>116.86499999999999</v>
      </c>
      <c r="AA146">
        <v>-8.6239000000000008</v>
      </c>
      <c r="AB146" t="s">
        <v>3778</v>
      </c>
      <c r="AC146" t="s">
        <v>283</v>
      </c>
      <c r="AL146" t="s">
        <v>217</v>
      </c>
      <c r="AM146" t="s">
        <v>7473</v>
      </c>
      <c r="AN146" t="s">
        <v>6</v>
      </c>
      <c r="AO146" s="57">
        <v>46244.435104166667</v>
      </c>
      <c r="AP146" s="57">
        <v>46311</v>
      </c>
      <c r="AR146" t="s">
        <v>325</v>
      </c>
      <c r="AS146" t="s">
        <v>1518</v>
      </c>
      <c r="AT146" t="s">
        <v>342</v>
      </c>
      <c r="AV146" t="s">
        <v>6039</v>
      </c>
      <c r="AW146" t="s">
        <v>1592</v>
      </c>
      <c r="AX146" t="s">
        <v>222</v>
      </c>
      <c r="BA146" s="57">
        <v>46311.333333333336</v>
      </c>
      <c r="BB146" t="s">
        <v>7473</v>
      </c>
      <c r="BF146" s="6" t="e">
        <f t="shared" si="6"/>
        <v>#NUM!</v>
      </c>
      <c r="BG146" t="e">
        <f t="shared" si="7"/>
        <v>#NUM!</v>
      </c>
      <c r="BH146" t="e">
        <f t="shared" si="8"/>
        <v>#NUM!</v>
      </c>
      <c r="BI146" t="str">
        <f>VLOOKUP(H146,Sheet2!$A$1:$B$270,2,FALSE)</f>
        <v>SUMBAWA</v>
      </c>
    </row>
    <row r="147" spans="1:61">
      <c r="A147">
        <v>146</v>
      </c>
      <c r="B147">
        <v>1002627397</v>
      </c>
      <c r="C147">
        <v>3</v>
      </c>
      <c r="D147" t="s">
        <v>45</v>
      </c>
      <c r="E147">
        <v>5</v>
      </c>
      <c r="F147" t="s">
        <v>210</v>
      </c>
      <c r="G147" t="s">
        <v>118</v>
      </c>
      <c r="H147" t="s">
        <v>276</v>
      </c>
      <c r="I147" t="s">
        <v>212</v>
      </c>
      <c r="J147" t="s">
        <v>213</v>
      </c>
      <c r="K147" t="s">
        <v>149</v>
      </c>
      <c r="M147" t="s">
        <v>6039</v>
      </c>
      <c r="N147" t="s">
        <v>215</v>
      </c>
      <c r="O147" s="57">
        <v>46303.43</v>
      </c>
      <c r="P147" s="57">
        <v>46310.489583333336</v>
      </c>
      <c r="Q147">
        <v>69398560</v>
      </c>
      <c r="S147">
        <v>172610203854</v>
      </c>
      <c r="T147" t="s">
        <v>3779</v>
      </c>
      <c r="U147" t="s">
        <v>4484</v>
      </c>
      <c r="V147" t="s">
        <v>3780</v>
      </c>
      <c r="Z147">
        <v>116.86509</v>
      </c>
      <c r="AA147">
        <v>-8.6242900000000002</v>
      </c>
      <c r="AB147" t="s">
        <v>3781</v>
      </c>
      <c r="AC147" t="s">
        <v>283</v>
      </c>
      <c r="AL147" t="s">
        <v>217</v>
      </c>
      <c r="AM147" t="s">
        <v>7474</v>
      </c>
      <c r="AN147" t="s">
        <v>6</v>
      </c>
      <c r="AO147" s="57">
        <v>46244.435104166667</v>
      </c>
      <c r="AP147" s="57">
        <v>46311</v>
      </c>
      <c r="AR147" t="s">
        <v>325</v>
      </c>
      <c r="AS147" t="s">
        <v>1518</v>
      </c>
      <c r="AT147" t="s">
        <v>342</v>
      </c>
      <c r="AV147" t="s">
        <v>6039</v>
      </c>
      <c r="AW147" t="s">
        <v>3019</v>
      </c>
      <c r="AX147" t="s">
        <v>222</v>
      </c>
      <c r="BA147" s="57">
        <v>46311.333333333336</v>
      </c>
      <c r="BB147" t="s">
        <v>7474</v>
      </c>
      <c r="BF147" s="6" t="e">
        <f t="shared" si="6"/>
        <v>#NUM!</v>
      </c>
      <c r="BG147" t="e">
        <f t="shared" si="7"/>
        <v>#NUM!</v>
      </c>
      <c r="BH147" t="e">
        <f t="shared" si="8"/>
        <v>#NUM!</v>
      </c>
      <c r="BI147" t="str">
        <f>VLOOKUP(H147,Sheet2!$A$1:$B$270,2,FALSE)</f>
        <v>SUMBAWA</v>
      </c>
    </row>
    <row r="148" spans="1:61">
      <c r="A148">
        <v>147</v>
      </c>
      <c r="B148">
        <v>1002620982</v>
      </c>
      <c r="C148">
        <v>3</v>
      </c>
      <c r="D148" t="s">
        <v>38</v>
      </c>
      <c r="E148">
        <v>5</v>
      </c>
      <c r="F148" t="s">
        <v>247</v>
      </c>
      <c r="G148" t="s">
        <v>91</v>
      </c>
      <c r="H148" t="s">
        <v>509</v>
      </c>
      <c r="I148" t="s">
        <v>212</v>
      </c>
      <c r="J148" t="s">
        <v>213</v>
      </c>
      <c r="K148" t="s">
        <v>149</v>
      </c>
      <c r="L148" t="s">
        <v>214</v>
      </c>
      <c r="M148" t="s">
        <v>76</v>
      </c>
      <c r="N148" t="s">
        <v>215</v>
      </c>
      <c r="O148" s="57">
        <v>46298.553935185184</v>
      </c>
      <c r="P148" s="57">
        <v>46298.706574074073</v>
      </c>
      <c r="Q148">
        <v>69403613</v>
      </c>
      <c r="S148">
        <v>152725202847</v>
      </c>
      <c r="T148" t="s">
        <v>1524</v>
      </c>
      <c r="U148" t="s">
        <v>1525</v>
      </c>
      <c r="V148" t="s">
        <v>1526</v>
      </c>
      <c r="Z148">
        <v>112.89444</v>
      </c>
      <c r="AA148">
        <v>-8.222963</v>
      </c>
      <c r="AB148" t="s">
        <v>1527</v>
      </c>
      <c r="AC148" t="s">
        <v>235</v>
      </c>
      <c r="AL148" t="s">
        <v>217</v>
      </c>
      <c r="AM148" t="s">
        <v>1528</v>
      </c>
      <c r="AN148" t="s">
        <v>6</v>
      </c>
      <c r="AO148" s="57">
        <v>46091.559224537035</v>
      </c>
      <c r="AP148" s="57">
        <v>46299.625</v>
      </c>
      <c r="AR148" t="s">
        <v>218</v>
      </c>
      <c r="AS148" t="s">
        <v>219</v>
      </c>
      <c r="AT148" t="s">
        <v>342</v>
      </c>
      <c r="AU148">
        <v>20261003</v>
      </c>
      <c r="AV148" t="s">
        <v>221</v>
      </c>
      <c r="AW148" t="s">
        <v>1529</v>
      </c>
      <c r="AX148" t="s">
        <v>222</v>
      </c>
      <c r="BA148" s="57">
        <v>46299.625</v>
      </c>
      <c r="BB148" t="s">
        <v>1528</v>
      </c>
      <c r="BC148">
        <v>2026</v>
      </c>
      <c r="BD148">
        <v>10</v>
      </c>
      <c r="BE148">
        <v>3</v>
      </c>
      <c r="BF148" s="6">
        <f t="shared" si="6"/>
        <v>46298</v>
      </c>
      <c r="BG148">
        <f t="shared" si="7"/>
        <v>-1.625</v>
      </c>
      <c r="BH148" t="str">
        <f t="shared" si="8"/>
        <v>COMPLY</v>
      </c>
      <c r="BI148" t="str">
        <f>VLOOKUP(H148,Sheet2!$A$1:$B$270,2,FALSE)</f>
        <v>MALANG</v>
      </c>
    </row>
    <row r="149" spans="1:61">
      <c r="A149">
        <v>148</v>
      </c>
      <c r="B149">
        <v>1002627672</v>
      </c>
      <c r="C149">
        <v>3</v>
      </c>
      <c r="D149" t="s">
        <v>38</v>
      </c>
      <c r="E149">
        <v>5</v>
      </c>
      <c r="F149" t="s">
        <v>247</v>
      </c>
      <c r="G149" t="s">
        <v>91</v>
      </c>
      <c r="H149" t="s">
        <v>509</v>
      </c>
      <c r="I149" t="s">
        <v>212</v>
      </c>
      <c r="J149" t="s">
        <v>213</v>
      </c>
      <c r="K149" t="s">
        <v>149</v>
      </c>
      <c r="L149" t="s">
        <v>214</v>
      </c>
      <c r="M149" t="s">
        <v>76</v>
      </c>
      <c r="N149" t="s">
        <v>215</v>
      </c>
      <c r="O149" s="57">
        <v>46303.553252314814</v>
      </c>
      <c r="P149" s="57">
        <v>46304.545324074075</v>
      </c>
      <c r="Q149">
        <v>69406473</v>
      </c>
      <c r="S149">
        <v>152725202848</v>
      </c>
      <c r="T149" t="s">
        <v>4485</v>
      </c>
      <c r="U149" t="s">
        <v>4486</v>
      </c>
      <c r="V149" t="s">
        <v>4487</v>
      </c>
      <c r="Z149">
        <v>112.910916</v>
      </c>
      <c r="AA149">
        <v>-8.2302090000000003</v>
      </c>
      <c r="AB149" t="s">
        <v>4488</v>
      </c>
      <c r="AC149" t="s">
        <v>235</v>
      </c>
      <c r="AL149" t="s">
        <v>217</v>
      </c>
      <c r="AM149" t="s">
        <v>4489</v>
      </c>
      <c r="AN149" t="s">
        <v>6</v>
      </c>
      <c r="AO149" s="57">
        <v>46244.569814814815</v>
      </c>
      <c r="AP149" s="57">
        <v>46304.458333333336</v>
      </c>
      <c r="AR149" t="s">
        <v>218</v>
      </c>
      <c r="AS149" t="s">
        <v>219</v>
      </c>
      <c r="AT149" t="s">
        <v>220</v>
      </c>
      <c r="AU149">
        <v>20261009</v>
      </c>
      <c r="AV149" t="s">
        <v>221</v>
      </c>
      <c r="AW149" t="s">
        <v>2552</v>
      </c>
      <c r="AX149" t="s">
        <v>222</v>
      </c>
      <c r="BA149" s="57">
        <v>46304.458333333336</v>
      </c>
      <c r="BB149" t="s">
        <v>4489</v>
      </c>
      <c r="BC149">
        <v>2026</v>
      </c>
      <c r="BD149">
        <v>10</v>
      </c>
      <c r="BE149">
        <v>9</v>
      </c>
      <c r="BF149" s="6">
        <f t="shared" si="6"/>
        <v>46304</v>
      </c>
      <c r="BG149">
        <f t="shared" si="7"/>
        <v>-0.45833333333575865</v>
      </c>
      <c r="BH149" t="str">
        <f t="shared" si="8"/>
        <v>COMPLY</v>
      </c>
      <c r="BI149" t="str">
        <f>VLOOKUP(H149,Sheet2!$A$1:$B$270,2,FALSE)</f>
        <v>MALANG</v>
      </c>
    </row>
    <row r="150" spans="1:61">
      <c r="A150">
        <v>149</v>
      </c>
      <c r="B150">
        <v>1002622457</v>
      </c>
      <c r="C150">
        <v>3</v>
      </c>
      <c r="D150" t="s">
        <v>38</v>
      </c>
      <c r="E150">
        <v>5</v>
      </c>
      <c r="F150" t="s">
        <v>247</v>
      </c>
      <c r="G150" t="s">
        <v>91</v>
      </c>
      <c r="H150" t="s">
        <v>512</v>
      </c>
      <c r="I150" t="s">
        <v>212</v>
      </c>
      <c r="J150" t="s">
        <v>213</v>
      </c>
      <c r="K150" t="s">
        <v>149</v>
      </c>
      <c r="M150" t="s">
        <v>76</v>
      </c>
      <c r="N150" t="s">
        <v>215</v>
      </c>
      <c r="O150" s="57">
        <v>46300.567407407405</v>
      </c>
      <c r="P150" s="57">
        <v>46300.737083333333</v>
      </c>
      <c r="Q150">
        <v>69402682</v>
      </c>
      <c r="S150">
        <v>152712204736</v>
      </c>
      <c r="T150" t="s">
        <v>1530</v>
      </c>
      <c r="U150" t="s">
        <v>2564</v>
      </c>
      <c r="V150" t="s">
        <v>2565</v>
      </c>
      <c r="Z150">
        <v>112.77079580038</v>
      </c>
      <c r="AA150">
        <v>-8.2404786967026897</v>
      </c>
      <c r="AB150" t="s">
        <v>1533</v>
      </c>
      <c r="AC150" t="s">
        <v>229</v>
      </c>
      <c r="AL150" t="s">
        <v>217</v>
      </c>
      <c r="AM150" t="s">
        <v>2566</v>
      </c>
      <c r="AN150" t="s">
        <v>6</v>
      </c>
      <c r="AO150" s="57">
        <v>46152.569618055553</v>
      </c>
      <c r="AR150" t="s">
        <v>218</v>
      </c>
      <c r="AS150" t="s">
        <v>565</v>
      </c>
      <c r="AT150" t="s">
        <v>230</v>
      </c>
      <c r="AU150">
        <v>20261005</v>
      </c>
      <c r="AV150" t="s">
        <v>221</v>
      </c>
      <c r="AW150" t="s">
        <v>540</v>
      </c>
      <c r="AX150" t="s">
        <v>222</v>
      </c>
      <c r="BA150" s="57">
        <v>46300.291666666664</v>
      </c>
      <c r="BB150" t="s">
        <v>2566</v>
      </c>
      <c r="BC150">
        <v>2026</v>
      </c>
      <c r="BD150">
        <v>10</v>
      </c>
      <c r="BE150">
        <v>5</v>
      </c>
      <c r="BF150" s="6">
        <f t="shared" si="6"/>
        <v>46300</v>
      </c>
      <c r="BG150">
        <f t="shared" si="7"/>
        <v>-0.29166666666424135</v>
      </c>
      <c r="BH150" t="str">
        <f t="shared" si="8"/>
        <v>COMPLY</v>
      </c>
      <c r="BI150" t="str">
        <f>VLOOKUP(H150,Sheet2!$A$1:$B$270,2,FALSE)</f>
        <v>MALANG</v>
      </c>
    </row>
    <row r="151" spans="1:61">
      <c r="A151">
        <v>150</v>
      </c>
      <c r="B151">
        <v>1002618893</v>
      </c>
      <c r="C151">
        <v>3</v>
      </c>
      <c r="D151" t="s">
        <v>38</v>
      </c>
      <c r="E151">
        <v>5</v>
      </c>
      <c r="F151" t="s">
        <v>247</v>
      </c>
      <c r="G151" t="s">
        <v>91</v>
      </c>
      <c r="H151" t="s">
        <v>512</v>
      </c>
      <c r="I151" t="s">
        <v>212</v>
      </c>
      <c r="J151" t="s">
        <v>213</v>
      </c>
      <c r="K151" t="s">
        <v>149</v>
      </c>
      <c r="L151" t="s">
        <v>214</v>
      </c>
      <c r="M151" t="s">
        <v>1401</v>
      </c>
      <c r="N151" t="s">
        <v>215</v>
      </c>
      <c r="O151" s="57">
        <v>46297.336574074077</v>
      </c>
      <c r="P151" s="57">
        <v>46300.567395833335</v>
      </c>
      <c r="Q151">
        <v>69402682</v>
      </c>
      <c r="S151">
        <v>152712204186</v>
      </c>
      <c r="T151" t="s">
        <v>1530</v>
      </c>
      <c r="U151" t="s">
        <v>1531</v>
      </c>
      <c r="V151" t="s">
        <v>1532</v>
      </c>
      <c r="Z151">
        <v>112.78721</v>
      </c>
      <c r="AA151">
        <v>-8.2437489999999993</v>
      </c>
      <c r="AB151" t="s">
        <v>1533</v>
      </c>
      <c r="AC151" t="s">
        <v>235</v>
      </c>
      <c r="AL151" t="s">
        <v>217</v>
      </c>
      <c r="AM151" t="s">
        <v>1534</v>
      </c>
      <c r="AN151" t="s">
        <v>6</v>
      </c>
      <c r="AO151" s="57">
        <v>46063.351053240738</v>
      </c>
      <c r="AP151" s="57">
        <v>46298.333333333336</v>
      </c>
      <c r="AR151" t="s">
        <v>14</v>
      </c>
      <c r="AS151" t="s">
        <v>565</v>
      </c>
      <c r="AT151" t="s">
        <v>230</v>
      </c>
      <c r="AV151" t="s">
        <v>2563</v>
      </c>
      <c r="AW151" t="s">
        <v>882</v>
      </c>
      <c r="AX151" t="s">
        <v>222</v>
      </c>
      <c r="BA151" s="57">
        <v>46298.333333333336</v>
      </c>
      <c r="BB151" t="s">
        <v>1534</v>
      </c>
      <c r="BF151" s="6" t="e">
        <f t="shared" si="6"/>
        <v>#NUM!</v>
      </c>
      <c r="BG151" t="e">
        <f t="shared" si="7"/>
        <v>#NUM!</v>
      </c>
      <c r="BH151" t="e">
        <f t="shared" si="8"/>
        <v>#NUM!</v>
      </c>
      <c r="BI151" t="str">
        <f>VLOOKUP(H151,Sheet2!$A$1:$B$270,2,FALSE)</f>
        <v>MALANG</v>
      </c>
    </row>
    <row r="152" spans="1:61">
      <c r="A152">
        <v>151</v>
      </c>
      <c r="B152">
        <v>1002621409</v>
      </c>
      <c r="C152">
        <v>3</v>
      </c>
      <c r="D152" t="s">
        <v>38</v>
      </c>
      <c r="E152">
        <v>5</v>
      </c>
      <c r="F152" t="s">
        <v>247</v>
      </c>
      <c r="G152" t="s">
        <v>91</v>
      </c>
      <c r="H152" t="s">
        <v>410</v>
      </c>
      <c r="I152" t="s">
        <v>212</v>
      </c>
      <c r="J152" t="s">
        <v>213</v>
      </c>
      <c r="K152" t="s">
        <v>149</v>
      </c>
      <c r="L152" t="s">
        <v>214</v>
      </c>
      <c r="M152" t="s">
        <v>76</v>
      </c>
      <c r="N152" t="s">
        <v>215</v>
      </c>
      <c r="O152" s="57">
        <v>46299.584444444445</v>
      </c>
      <c r="P152" s="57">
        <v>46300.720891203702</v>
      </c>
      <c r="Q152">
        <v>69403909</v>
      </c>
      <c r="S152">
        <v>152715213491</v>
      </c>
      <c r="T152" t="s">
        <v>1535</v>
      </c>
      <c r="U152" t="s">
        <v>1536</v>
      </c>
      <c r="V152" t="s">
        <v>1537</v>
      </c>
      <c r="Z152">
        <v>112.618283712253</v>
      </c>
      <c r="AA152">
        <v>-8.19984535891885</v>
      </c>
      <c r="AB152" t="s">
        <v>1538</v>
      </c>
      <c r="AC152" t="s">
        <v>235</v>
      </c>
      <c r="AL152" t="s">
        <v>217</v>
      </c>
      <c r="AM152" t="s">
        <v>1539</v>
      </c>
      <c r="AN152" t="s">
        <v>6</v>
      </c>
      <c r="AO152" s="57">
        <v>46122.590717592589</v>
      </c>
      <c r="AP152" s="57">
        <v>46300.458333333336</v>
      </c>
      <c r="AR152" t="s">
        <v>218</v>
      </c>
      <c r="AS152" t="s">
        <v>565</v>
      </c>
      <c r="AT152" t="s">
        <v>230</v>
      </c>
      <c r="AU152">
        <v>20261005</v>
      </c>
      <c r="AV152" t="s">
        <v>221</v>
      </c>
      <c r="AW152" t="s">
        <v>877</v>
      </c>
      <c r="AX152" t="s">
        <v>222</v>
      </c>
      <c r="BA152" s="57">
        <v>46300.458333333336</v>
      </c>
      <c r="BB152" t="s">
        <v>1539</v>
      </c>
      <c r="BC152">
        <v>2026</v>
      </c>
      <c r="BD152">
        <v>10</v>
      </c>
      <c r="BE152">
        <v>5</v>
      </c>
      <c r="BF152" s="6">
        <f t="shared" si="6"/>
        <v>46300</v>
      </c>
      <c r="BG152">
        <f t="shared" si="7"/>
        <v>-0.45833333333575865</v>
      </c>
      <c r="BH152" t="str">
        <f t="shared" si="8"/>
        <v>COMPLY</v>
      </c>
      <c r="BI152" t="str">
        <f>VLOOKUP(H152,Sheet2!$A$1:$B$270,2,FALSE)</f>
        <v>MALANG</v>
      </c>
    </row>
    <row r="153" spans="1:61">
      <c r="A153">
        <v>152</v>
      </c>
      <c r="B153">
        <v>1002634165</v>
      </c>
      <c r="C153">
        <v>3</v>
      </c>
      <c r="D153" t="s">
        <v>38</v>
      </c>
      <c r="E153">
        <v>5</v>
      </c>
      <c r="F153" t="s">
        <v>247</v>
      </c>
      <c r="G153" t="s">
        <v>91</v>
      </c>
      <c r="H153" t="s">
        <v>429</v>
      </c>
      <c r="I153" t="s">
        <v>212</v>
      </c>
      <c r="J153" t="s">
        <v>213</v>
      </c>
      <c r="K153" t="s">
        <v>149</v>
      </c>
      <c r="L153" t="s">
        <v>214</v>
      </c>
      <c r="M153" t="s">
        <v>76</v>
      </c>
      <c r="N153" t="s">
        <v>215</v>
      </c>
      <c r="O153" s="57">
        <v>46308.392766203702</v>
      </c>
      <c r="P153" s="57">
        <v>46308.563263888886</v>
      </c>
      <c r="Q153">
        <v>69409108</v>
      </c>
      <c r="S153">
        <v>152728200589</v>
      </c>
      <c r="T153" t="s">
        <v>5813</v>
      </c>
      <c r="U153" t="s">
        <v>5814</v>
      </c>
      <c r="V153" t="s">
        <v>5815</v>
      </c>
      <c r="Z153">
        <v>112.70215140333799</v>
      </c>
      <c r="AA153">
        <v>-8.2635562184189499</v>
      </c>
      <c r="AB153" t="s">
        <v>5816</v>
      </c>
      <c r="AC153" t="s">
        <v>235</v>
      </c>
      <c r="AL153" t="s">
        <v>217</v>
      </c>
      <c r="AM153" t="s">
        <v>5817</v>
      </c>
      <c r="AN153" t="s">
        <v>6</v>
      </c>
      <c r="AO153" t="s">
        <v>5818</v>
      </c>
      <c r="AP153" s="57">
        <v>46309.333333333336</v>
      </c>
      <c r="AR153" t="s">
        <v>218</v>
      </c>
      <c r="AS153" t="s">
        <v>565</v>
      </c>
      <c r="AT153" t="s">
        <v>342</v>
      </c>
      <c r="AU153">
        <v>20261013</v>
      </c>
      <c r="AV153" t="s">
        <v>221</v>
      </c>
      <c r="AW153" t="s">
        <v>5819</v>
      </c>
      <c r="AX153" t="s">
        <v>222</v>
      </c>
      <c r="BA153" s="57">
        <v>46309.333333333336</v>
      </c>
      <c r="BB153" t="s">
        <v>5817</v>
      </c>
      <c r="BC153">
        <v>2026</v>
      </c>
      <c r="BD153">
        <v>10</v>
      </c>
      <c r="BE153">
        <v>13</v>
      </c>
      <c r="BF153" s="6">
        <f t="shared" si="6"/>
        <v>46308</v>
      </c>
      <c r="BG153">
        <f t="shared" si="7"/>
        <v>-1.3333333333357587</v>
      </c>
      <c r="BH153" t="str">
        <f t="shared" si="8"/>
        <v>COMPLY</v>
      </c>
      <c r="BI153" t="str">
        <f>VLOOKUP(H153,Sheet2!$A$1:$B$270,2,FALSE)</f>
        <v>MALANG</v>
      </c>
    </row>
    <row r="154" spans="1:61">
      <c r="A154">
        <v>153</v>
      </c>
      <c r="B154">
        <v>1002631808</v>
      </c>
      <c r="C154">
        <v>3</v>
      </c>
      <c r="D154" t="s">
        <v>38</v>
      </c>
      <c r="E154">
        <v>5</v>
      </c>
      <c r="F154" t="s">
        <v>247</v>
      </c>
      <c r="G154" t="s">
        <v>91</v>
      </c>
      <c r="H154" t="s">
        <v>334</v>
      </c>
      <c r="I154" t="s">
        <v>212</v>
      </c>
      <c r="J154" t="s">
        <v>213</v>
      </c>
      <c r="K154" t="s">
        <v>149</v>
      </c>
      <c r="L154" t="s">
        <v>214</v>
      </c>
      <c r="M154" t="s">
        <v>76</v>
      </c>
      <c r="N154" t="s">
        <v>215</v>
      </c>
      <c r="O154" s="57">
        <v>46306.809479166666</v>
      </c>
      <c r="P154" s="57">
        <v>46307.514108796298</v>
      </c>
      <c r="Q154">
        <v>69408270</v>
      </c>
      <c r="S154">
        <v>152716203966</v>
      </c>
      <c r="T154" t="s">
        <v>4916</v>
      </c>
      <c r="U154" t="s">
        <v>4917</v>
      </c>
      <c r="V154" t="s">
        <v>4918</v>
      </c>
      <c r="Z154">
        <v>112.46913410000001</v>
      </c>
      <c r="AA154">
        <v>-8.1598843999999993</v>
      </c>
      <c r="AB154" t="s">
        <v>4919</v>
      </c>
      <c r="AC154" t="s">
        <v>235</v>
      </c>
      <c r="AL154" t="s">
        <v>217</v>
      </c>
      <c r="AM154" t="s">
        <v>4920</v>
      </c>
      <c r="AN154" t="s">
        <v>6</v>
      </c>
      <c r="AO154" s="57">
        <v>46336.819699074076</v>
      </c>
      <c r="AP154" s="57">
        <v>46308.333333333336</v>
      </c>
      <c r="AR154" t="s">
        <v>218</v>
      </c>
      <c r="AS154" t="s">
        <v>91</v>
      </c>
      <c r="AT154" t="s">
        <v>230</v>
      </c>
      <c r="AU154">
        <v>20261012</v>
      </c>
      <c r="AV154" t="s">
        <v>221</v>
      </c>
      <c r="AW154" t="s">
        <v>876</v>
      </c>
      <c r="AX154" t="s">
        <v>222</v>
      </c>
      <c r="BA154" s="57">
        <v>46308.333333333336</v>
      </c>
      <c r="BB154" t="s">
        <v>4920</v>
      </c>
      <c r="BC154">
        <v>2026</v>
      </c>
      <c r="BD154">
        <v>10</v>
      </c>
      <c r="BE154">
        <v>12</v>
      </c>
      <c r="BF154" s="6">
        <f t="shared" si="6"/>
        <v>46307</v>
      </c>
      <c r="BG154">
        <f t="shared" si="7"/>
        <v>-1.3333333333357587</v>
      </c>
      <c r="BH154" t="str">
        <f t="shared" si="8"/>
        <v>COMPLY</v>
      </c>
      <c r="BI154" t="str">
        <f>VLOOKUP(H154,Sheet2!$A$1:$B$270,2,FALSE)</f>
        <v>MALANG</v>
      </c>
    </row>
    <row r="155" spans="1:61">
      <c r="A155">
        <v>154</v>
      </c>
      <c r="B155">
        <v>1002632776</v>
      </c>
      <c r="C155">
        <v>3</v>
      </c>
      <c r="D155" t="s">
        <v>38</v>
      </c>
      <c r="E155">
        <v>5</v>
      </c>
      <c r="F155" t="s">
        <v>247</v>
      </c>
      <c r="G155" t="s">
        <v>91</v>
      </c>
      <c r="H155" t="s">
        <v>334</v>
      </c>
      <c r="I155" t="s">
        <v>212</v>
      </c>
      <c r="J155" t="s">
        <v>213</v>
      </c>
      <c r="K155" t="s">
        <v>149</v>
      </c>
      <c r="L155" t="s">
        <v>214</v>
      </c>
      <c r="M155" t="s">
        <v>76</v>
      </c>
      <c r="N155" t="s">
        <v>215</v>
      </c>
      <c r="O155" s="57">
        <v>46307.517824074072</v>
      </c>
      <c r="P155" s="57">
        <v>46307.686701388891</v>
      </c>
      <c r="Q155">
        <v>69408609</v>
      </c>
      <c r="S155">
        <v>152716203967</v>
      </c>
      <c r="T155" t="s">
        <v>5820</v>
      </c>
      <c r="U155" t="s">
        <v>5821</v>
      </c>
      <c r="V155" t="s">
        <v>5822</v>
      </c>
      <c r="Z155">
        <v>112.505558730514</v>
      </c>
      <c r="AA155">
        <v>-8.1142372162382905</v>
      </c>
      <c r="AB155" t="s">
        <v>5823</v>
      </c>
      <c r="AC155" t="s">
        <v>235</v>
      </c>
      <c r="AL155" t="s">
        <v>217</v>
      </c>
      <c r="AM155" t="s">
        <v>5824</v>
      </c>
      <c r="AN155" t="s">
        <v>6</v>
      </c>
      <c r="AO155" s="57">
        <v>46366.538518518515</v>
      </c>
      <c r="AP155" s="57">
        <v>46308.458333333336</v>
      </c>
      <c r="AR155" t="s">
        <v>218</v>
      </c>
      <c r="AS155" t="s">
        <v>91</v>
      </c>
      <c r="AT155" t="s">
        <v>342</v>
      </c>
      <c r="AU155">
        <v>20261012</v>
      </c>
      <c r="AV155" t="s">
        <v>221</v>
      </c>
      <c r="AW155" t="s">
        <v>5825</v>
      </c>
      <c r="AX155" t="s">
        <v>222</v>
      </c>
      <c r="BA155" s="57">
        <v>46308.458333333336</v>
      </c>
      <c r="BB155" t="s">
        <v>5824</v>
      </c>
      <c r="BC155">
        <v>2026</v>
      </c>
      <c r="BD155">
        <v>10</v>
      </c>
      <c r="BE155">
        <v>12</v>
      </c>
      <c r="BF155" s="6">
        <f t="shared" si="6"/>
        <v>46307</v>
      </c>
      <c r="BG155">
        <f t="shared" si="7"/>
        <v>-1.4583333333357587</v>
      </c>
      <c r="BH155" t="str">
        <f t="shared" si="8"/>
        <v>COMPLY</v>
      </c>
      <c r="BI155" t="str">
        <f>VLOOKUP(H155,Sheet2!$A$1:$B$270,2,FALSE)</f>
        <v>MALANG</v>
      </c>
    </row>
    <row r="156" spans="1:61">
      <c r="A156">
        <v>155</v>
      </c>
      <c r="B156">
        <v>1002619454</v>
      </c>
      <c r="C156">
        <v>3</v>
      </c>
      <c r="D156" t="s">
        <v>38</v>
      </c>
      <c r="E156">
        <v>5</v>
      </c>
      <c r="F156" t="s">
        <v>247</v>
      </c>
      <c r="G156" t="s">
        <v>91</v>
      </c>
      <c r="H156" t="s">
        <v>421</v>
      </c>
      <c r="I156" t="s">
        <v>212</v>
      </c>
      <c r="J156" t="s">
        <v>213</v>
      </c>
      <c r="K156" t="s">
        <v>149</v>
      </c>
      <c r="M156" t="s">
        <v>76</v>
      </c>
      <c r="N156" t="s">
        <v>215</v>
      </c>
      <c r="O156" s="57">
        <v>46297.459953703707</v>
      </c>
      <c r="P156" s="57">
        <v>46300.691400462965</v>
      </c>
      <c r="Q156">
        <v>69402913</v>
      </c>
      <c r="S156">
        <v>152713217331</v>
      </c>
      <c r="T156" t="s">
        <v>1540</v>
      </c>
      <c r="U156" t="s">
        <v>1541</v>
      </c>
      <c r="V156" t="s">
        <v>1542</v>
      </c>
      <c r="Z156">
        <v>112.68666690000001</v>
      </c>
      <c r="AA156">
        <v>-8.1776052999999997</v>
      </c>
      <c r="AB156" t="s">
        <v>1543</v>
      </c>
      <c r="AC156" t="s">
        <v>229</v>
      </c>
      <c r="AL156" t="s">
        <v>217</v>
      </c>
      <c r="AM156" t="s">
        <v>1544</v>
      </c>
      <c r="AN156" t="s">
        <v>6</v>
      </c>
      <c r="AO156" s="57">
        <v>46063.466053240743</v>
      </c>
      <c r="AP156" s="57">
        <v>46300.333333333336</v>
      </c>
      <c r="AR156" t="s">
        <v>218</v>
      </c>
      <c r="AS156" t="s">
        <v>565</v>
      </c>
      <c r="AT156" t="s">
        <v>230</v>
      </c>
      <c r="AU156">
        <v>20261005</v>
      </c>
      <c r="AV156" t="s">
        <v>221</v>
      </c>
      <c r="AW156" t="s">
        <v>540</v>
      </c>
      <c r="AX156" t="s">
        <v>222</v>
      </c>
      <c r="BA156" s="57">
        <v>46300.333333333336</v>
      </c>
      <c r="BB156" t="s">
        <v>1544</v>
      </c>
      <c r="BC156">
        <v>2026</v>
      </c>
      <c r="BD156">
        <v>10</v>
      </c>
      <c r="BE156">
        <v>5</v>
      </c>
      <c r="BF156" s="6">
        <f t="shared" si="6"/>
        <v>46300</v>
      </c>
      <c r="BG156">
        <f t="shared" si="7"/>
        <v>-0.33333333333575865</v>
      </c>
      <c r="BH156" t="str">
        <f t="shared" si="8"/>
        <v>COMPLY</v>
      </c>
      <c r="BI156" t="str">
        <f>VLOOKUP(H156,Sheet2!$A$1:$B$270,2,FALSE)</f>
        <v>MALANG</v>
      </c>
    </row>
    <row r="157" spans="1:61">
      <c r="A157">
        <v>156</v>
      </c>
      <c r="B157">
        <v>1002633053</v>
      </c>
      <c r="C157">
        <v>3</v>
      </c>
      <c r="D157" t="s">
        <v>38</v>
      </c>
      <c r="E157">
        <v>5</v>
      </c>
      <c r="F157" t="s">
        <v>247</v>
      </c>
      <c r="G157" t="s">
        <v>91</v>
      </c>
      <c r="H157" t="s">
        <v>421</v>
      </c>
      <c r="I157" t="s">
        <v>212</v>
      </c>
      <c r="J157" t="s">
        <v>213</v>
      </c>
      <c r="K157" t="s">
        <v>149</v>
      </c>
      <c r="L157" t="s">
        <v>214</v>
      </c>
      <c r="M157" t="s">
        <v>76</v>
      </c>
      <c r="N157" t="s">
        <v>215</v>
      </c>
      <c r="O157" s="57">
        <v>46307.582418981481</v>
      </c>
      <c r="P157" s="57">
        <v>46308.260937500003</v>
      </c>
      <c r="Q157">
        <v>69408675</v>
      </c>
      <c r="S157">
        <v>152713217162</v>
      </c>
      <c r="T157" t="s">
        <v>5826</v>
      </c>
      <c r="U157" t="s">
        <v>5827</v>
      </c>
      <c r="V157" t="s">
        <v>5828</v>
      </c>
      <c r="Z157">
        <v>112.6828005</v>
      </c>
      <c r="AA157">
        <v>-8.0969306000000003</v>
      </c>
      <c r="AB157" t="s">
        <v>5829</v>
      </c>
      <c r="AC157" t="s">
        <v>235</v>
      </c>
      <c r="AL157" t="s">
        <v>217</v>
      </c>
      <c r="AM157" t="s">
        <v>5830</v>
      </c>
      <c r="AN157" t="s">
        <v>6</v>
      </c>
      <c r="AO157" s="57">
        <v>46366.584814814814</v>
      </c>
      <c r="AP157" s="57">
        <v>46308.458333333336</v>
      </c>
      <c r="AR157" t="s">
        <v>218</v>
      </c>
      <c r="AS157" t="s">
        <v>565</v>
      </c>
      <c r="AT157" t="s">
        <v>230</v>
      </c>
      <c r="AU157">
        <v>20261013</v>
      </c>
      <c r="AV157" t="s">
        <v>221</v>
      </c>
      <c r="AW157" t="s">
        <v>875</v>
      </c>
      <c r="AX157" t="s">
        <v>222</v>
      </c>
      <c r="BA157" s="57">
        <v>46308.458333333336</v>
      </c>
      <c r="BB157" t="s">
        <v>5830</v>
      </c>
      <c r="BC157">
        <v>2026</v>
      </c>
      <c r="BD157">
        <v>10</v>
      </c>
      <c r="BE157">
        <v>13</v>
      </c>
      <c r="BF157" s="6">
        <f t="shared" si="6"/>
        <v>46308</v>
      </c>
      <c r="BG157">
        <f t="shared" si="7"/>
        <v>-0.45833333333575865</v>
      </c>
      <c r="BH157" t="str">
        <f t="shared" si="8"/>
        <v>COMPLY</v>
      </c>
      <c r="BI157" t="str">
        <f>VLOOKUP(H157,Sheet2!$A$1:$B$270,2,FALSE)</f>
        <v>MALANG</v>
      </c>
    </row>
    <row r="158" spans="1:61">
      <c r="A158">
        <v>157</v>
      </c>
      <c r="B158">
        <v>1002621501</v>
      </c>
      <c r="C158">
        <v>3</v>
      </c>
      <c r="D158" t="s">
        <v>38</v>
      </c>
      <c r="E158">
        <v>5</v>
      </c>
      <c r="F158" t="s">
        <v>247</v>
      </c>
      <c r="G158" t="s">
        <v>91</v>
      </c>
      <c r="H158" t="s">
        <v>322</v>
      </c>
      <c r="I158" t="s">
        <v>212</v>
      </c>
      <c r="J158" t="s">
        <v>213</v>
      </c>
      <c r="K158" t="s">
        <v>149</v>
      </c>
      <c r="L158" t="s">
        <v>214</v>
      </c>
      <c r="M158" t="s">
        <v>76</v>
      </c>
      <c r="N158" t="s">
        <v>215</v>
      </c>
      <c r="O158" s="57">
        <v>46299.743634259263</v>
      </c>
      <c r="P158" s="57">
        <v>46301.546261574076</v>
      </c>
      <c r="Q158">
        <v>69403990</v>
      </c>
      <c r="R158" t="s">
        <v>3791</v>
      </c>
      <c r="S158">
        <v>-152704231743</v>
      </c>
      <c r="T158" t="s">
        <v>1545</v>
      </c>
      <c r="U158" t="s">
        <v>1546</v>
      </c>
      <c r="V158" t="s">
        <v>1547</v>
      </c>
      <c r="Z158">
        <v>112.6195108518</v>
      </c>
      <c r="AA158">
        <v>-8.0037150013869898</v>
      </c>
      <c r="AB158" t="s">
        <v>1548</v>
      </c>
      <c r="AC158" t="s">
        <v>216</v>
      </c>
      <c r="AL158" t="s">
        <v>217</v>
      </c>
      <c r="AM158" t="s">
        <v>1549</v>
      </c>
      <c r="AN158" t="s">
        <v>6</v>
      </c>
      <c r="AO158" s="57">
        <v>46122.746898148151</v>
      </c>
      <c r="AP158" s="57">
        <v>46302.333333333336</v>
      </c>
      <c r="AR158" t="s">
        <v>218</v>
      </c>
      <c r="AS158" t="s">
        <v>549</v>
      </c>
      <c r="AT158" t="s">
        <v>230</v>
      </c>
      <c r="AU158">
        <v>20261006</v>
      </c>
      <c r="AV158" t="s">
        <v>221</v>
      </c>
      <c r="AW158" t="s">
        <v>880</v>
      </c>
      <c r="AX158" t="s">
        <v>222</v>
      </c>
      <c r="BA158" s="57">
        <v>46302.333333333336</v>
      </c>
      <c r="BB158" t="s">
        <v>1549</v>
      </c>
      <c r="BC158">
        <v>2026</v>
      </c>
      <c r="BD158">
        <v>10</v>
      </c>
      <c r="BE158">
        <v>6</v>
      </c>
      <c r="BF158" s="6">
        <f t="shared" si="6"/>
        <v>46301</v>
      </c>
      <c r="BG158">
        <f t="shared" si="7"/>
        <v>-1.3333333333357587</v>
      </c>
      <c r="BH158" t="str">
        <f t="shared" si="8"/>
        <v>COMPLY</v>
      </c>
      <c r="BI158" t="str">
        <f>VLOOKUP(H158,Sheet2!$A$1:$B$270,2,FALSE)</f>
        <v>MALANG</v>
      </c>
    </row>
    <row r="159" spans="1:61">
      <c r="A159">
        <v>158</v>
      </c>
      <c r="B159">
        <v>1002622286</v>
      </c>
      <c r="C159">
        <v>3</v>
      </c>
      <c r="D159" t="s">
        <v>38</v>
      </c>
      <c r="E159">
        <v>5</v>
      </c>
      <c r="F159" t="s">
        <v>247</v>
      </c>
      <c r="G159" t="s">
        <v>91</v>
      </c>
      <c r="H159" t="s">
        <v>322</v>
      </c>
      <c r="I159" t="s">
        <v>212</v>
      </c>
      <c r="J159" t="s">
        <v>213</v>
      </c>
      <c r="K159" t="s">
        <v>149</v>
      </c>
      <c r="M159" t="s">
        <v>76</v>
      </c>
      <c r="N159" t="s">
        <v>215</v>
      </c>
      <c r="O159" s="57">
        <v>46300.513495370367</v>
      </c>
      <c r="P159" s="57">
        <v>46300.598634259259</v>
      </c>
      <c r="Q159">
        <v>69403224</v>
      </c>
      <c r="S159">
        <v>152704231751</v>
      </c>
      <c r="T159" t="s">
        <v>1550</v>
      </c>
      <c r="U159" t="s">
        <v>2567</v>
      </c>
      <c r="V159" t="s">
        <v>2568</v>
      </c>
      <c r="Z159">
        <v>112.59572129999999</v>
      </c>
      <c r="AA159">
        <v>-8.0790009000000005</v>
      </c>
      <c r="AB159" t="s">
        <v>1553</v>
      </c>
      <c r="AC159" t="s">
        <v>229</v>
      </c>
      <c r="AL159" t="s">
        <v>217</v>
      </c>
      <c r="AM159" t="s">
        <v>2569</v>
      </c>
      <c r="AN159" t="s">
        <v>6</v>
      </c>
      <c r="AO159" s="57">
        <v>46152.517627314817</v>
      </c>
      <c r="AR159" t="s">
        <v>218</v>
      </c>
      <c r="AS159" t="s">
        <v>549</v>
      </c>
      <c r="AT159" t="s">
        <v>230</v>
      </c>
      <c r="AU159">
        <v>20261005</v>
      </c>
      <c r="AV159" t="s">
        <v>221</v>
      </c>
      <c r="AW159" t="s">
        <v>577</v>
      </c>
      <c r="AX159" t="s">
        <v>222</v>
      </c>
      <c r="BA159" s="57">
        <v>46300.291666666664</v>
      </c>
      <c r="BB159" t="s">
        <v>2569</v>
      </c>
      <c r="BC159">
        <v>2026</v>
      </c>
      <c r="BD159">
        <v>10</v>
      </c>
      <c r="BE159">
        <v>5</v>
      </c>
      <c r="BF159" s="6">
        <f t="shared" si="6"/>
        <v>46300</v>
      </c>
      <c r="BG159">
        <f t="shared" si="7"/>
        <v>-0.29166666666424135</v>
      </c>
      <c r="BH159" t="str">
        <f t="shared" si="8"/>
        <v>COMPLY</v>
      </c>
      <c r="BI159" t="str">
        <f>VLOOKUP(H159,Sheet2!$A$1:$B$270,2,FALSE)</f>
        <v>MALANG</v>
      </c>
    </row>
    <row r="160" spans="1:61">
      <c r="A160">
        <v>159</v>
      </c>
      <c r="B160">
        <v>1002624202</v>
      </c>
      <c r="C160">
        <v>3</v>
      </c>
      <c r="D160" t="s">
        <v>38</v>
      </c>
      <c r="E160">
        <v>5</v>
      </c>
      <c r="F160" t="s">
        <v>247</v>
      </c>
      <c r="G160" t="s">
        <v>91</v>
      </c>
      <c r="H160" t="s">
        <v>322</v>
      </c>
      <c r="I160" t="s">
        <v>212</v>
      </c>
      <c r="J160" t="s">
        <v>213</v>
      </c>
      <c r="K160" t="s">
        <v>149</v>
      </c>
      <c r="L160" t="s">
        <v>214</v>
      </c>
      <c r="M160" t="s">
        <v>76</v>
      </c>
      <c r="N160" t="s">
        <v>215</v>
      </c>
      <c r="O160" s="57">
        <v>46301.534432870372</v>
      </c>
      <c r="P160" s="57">
        <v>46301.802777777775</v>
      </c>
      <c r="Q160">
        <v>69405012</v>
      </c>
      <c r="S160">
        <v>152704231754</v>
      </c>
      <c r="T160" t="s">
        <v>3175</v>
      </c>
      <c r="U160" t="s">
        <v>3176</v>
      </c>
      <c r="V160" t="s">
        <v>3177</v>
      </c>
      <c r="Z160">
        <v>112.6162831</v>
      </c>
      <c r="AA160">
        <v>-8.0158863</v>
      </c>
      <c r="AB160" t="s">
        <v>3178</v>
      </c>
      <c r="AC160" t="s">
        <v>235</v>
      </c>
      <c r="AL160" t="s">
        <v>217</v>
      </c>
      <c r="AM160" t="s">
        <v>3179</v>
      </c>
      <c r="AN160" t="s">
        <v>6</v>
      </c>
      <c r="AO160" s="57">
        <v>46183.559259259258</v>
      </c>
      <c r="AP160" s="57">
        <v>46304.333333333336</v>
      </c>
      <c r="AQ160" t="s">
        <v>1496</v>
      </c>
      <c r="AR160" t="s">
        <v>218</v>
      </c>
      <c r="AS160" t="s">
        <v>549</v>
      </c>
      <c r="AT160" t="s">
        <v>230</v>
      </c>
      <c r="AU160">
        <v>20261006</v>
      </c>
      <c r="AV160" t="s">
        <v>221</v>
      </c>
      <c r="AW160" t="s">
        <v>875</v>
      </c>
      <c r="AX160" t="s">
        <v>222</v>
      </c>
      <c r="BA160" s="57">
        <v>46304.333333333336</v>
      </c>
      <c r="BB160" t="s">
        <v>3179</v>
      </c>
      <c r="BC160">
        <v>2026</v>
      </c>
      <c r="BD160">
        <v>10</v>
      </c>
      <c r="BE160">
        <v>6</v>
      </c>
      <c r="BF160" s="6">
        <f t="shared" si="6"/>
        <v>46301</v>
      </c>
      <c r="BG160">
        <f t="shared" si="7"/>
        <v>-3.3333333333357587</v>
      </c>
      <c r="BH160" t="str">
        <f t="shared" si="8"/>
        <v>COMPLY</v>
      </c>
      <c r="BI160" t="str">
        <f>VLOOKUP(H160,Sheet2!$A$1:$B$270,2,FALSE)</f>
        <v>MALANG</v>
      </c>
    </row>
    <row r="161" spans="1:61">
      <c r="A161">
        <v>160</v>
      </c>
      <c r="B161">
        <v>1002625759</v>
      </c>
      <c r="C161">
        <v>3</v>
      </c>
      <c r="D161" t="s">
        <v>38</v>
      </c>
      <c r="E161">
        <v>5</v>
      </c>
      <c r="F161" t="s">
        <v>247</v>
      </c>
      <c r="G161" t="s">
        <v>91</v>
      </c>
      <c r="H161" t="s">
        <v>322</v>
      </c>
      <c r="I161" t="s">
        <v>212</v>
      </c>
      <c r="J161" t="s">
        <v>213</v>
      </c>
      <c r="K161" t="s">
        <v>149</v>
      </c>
      <c r="L161" t="s">
        <v>214</v>
      </c>
      <c r="M161" t="s">
        <v>76</v>
      </c>
      <c r="N161" t="s">
        <v>215</v>
      </c>
      <c r="O161" s="57">
        <v>46302.463587962964</v>
      </c>
      <c r="P161" s="57">
        <v>46302.697280092594</v>
      </c>
      <c r="Q161">
        <v>69405666</v>
      </c>
      <c r="S161">
        <v>152704231572</v>
      </c>
      <c r="T161" t="s">
        <v>3786</v>
      </c>
      <c r="U161" t="s">
        <v>3787</v>
      </c>
      <c r="V161" t="s">
        <v>3788</v>
      </c>
      <c r="Z161">
        <v>112.617452256381</v>
      </c>
      <c r="AA161">
        <v>-8.0124278523145094</v>
      </c>
      <c r="AB161" t="s">
        <v>3789</v>
      </c>
      <c r="AC161" t="s">
        <v>216</v>
      </c>
      <c r="AL161" t="s">
        <v>217</v>
      </c>
      <c r="AM161" t="s">
        <v>3790</v>
      </c>
      <c r="AN161" t="s">
        <v>6</v>
      </c>
      <c r="AO161" s="57">
        <v>46213.475960648146</v>
      </c>
      <c r="AP161" s="57">
        <v>46305.333333333336</v>
      </c>
      <c r="AR161" t="s">
        <v>218</v>
      </c>
      <c r="AS161" t="s">
        <v>549</v>
      </c>
      <c r="AT161" t="s">
        <v>342</v>
      </c>
      <c r="AU161">
        <v>20261007</v>
      </c>
      <c r="AV161" t="s">
        <v>221</v>
      </c>
      <c r="AW161" t="s">
        <v>1902</v>
      </c>
      <c r="AX161" t="s">
        <v>222</v>
      </c>
      <c r="BA161" s="57">
        <v>46305.333333333336</v>
      </c>
      <c r="BB161" t="s">
        <v>3790</v>
      </c>
      <c r="BC161">
        <v>2026</v>
      </c>
      <c r="BD161">
        <v>10</v>
      </c>
      <c r="BE161">
        <v>7</v>
      </c>
      <c r="BF161" s="6">
        <f t="shared" si="6"/>
        <v>46302</v>
      </c>
      <c r="BG161">
        <f t="shared" si="7"/>
        <v>-3.3333333333357587</v>
      </c>
      <c r="BH161" t="str">
        <f t="shared" si="8"/>
        <v>COMPLY</v>
      </c>
      <c r="BI161" t="str">
        <f>VLOOKUP(H161,Sheet2!$A$1:$B$270,2,FALSE)</f>
        <v>MALANG</v>
      </c>
    </row>
    <row r="162" spans="1:61">
      <c r="A162">
        <v>161</v>
      </c>
      <c r="B162">
        <v>1002638282</v>
      </c>
      <c r="C162">
        <v>3</v>
      </c>
      <c r="D162" t="s">
        <v>38</v>
      </c>
      <c r="E162">
        <v>5</v>
      </c>
      <c r="F162" t="s">
        <v>247</v>
      </c>
      <c r="G162" t="s">
        <v>91</v>
      </c>
      <c r="H162" t="s">
        <v>322</v>
      </c>
      <c r="I162" t="s">
        <v>212</v>
      </c>
      <c r="J162" t="s">
        <v>213</v>
      </c>
      <c r="K162" t="s">
        <v>149</v>
      </c>
      <c r="L162" t="s">
        <v>214</v>
      </c>
      <c r="M162" t="s">
        <v>76</v>
      </c>
      <c r="N162" t="s">
        <v>215</v>
      </c>
      <c r="O162" s="57">
        <v>46310.491435185184</v>
      </c>
      <c r="P162" s="57">
        <v>46310.674872685187</v>
      </c>
      <c r="Q162">
        <v>69410722</v>
      </c>
      <c r="S162">
        <v>152704231817</v>
      </c>
      <c r="T162" t="s">
        <v>7475</v>
      </c>
      <c r="U162" t="s">
        <v>7476</v>
      </c>
      <c r="V162" t="s">
        <v>7477</v>
      </c>
      <c r="Z162">
        <v>112.59386457502799</v>
      </c>
      <c r="AA162">
        <v>-8.0606577373739103</v>
      </c>
      <c r="AB162" t="s">
        <v>7478</v>
      </c>
      <c r="AC162" t="s">
        <v>216</v>
      </c>
      <c r="AL162" t="s">
        <v>217</v>
      </c>
      <c r="AM162" t="s">
        <v>7479</v>
      </c>
      <c r="AN162" t="s">
        <v>6</v>
      </c>
      <c r="AO162" t="s">
        <v>7480</v>
      </c>
      <c r="AP162" s="57">
        <v>46313.458333333336</v>
      </c>
      <c r="AR162" t="s">
        <v>218</v>
      </c>
      <c r="AS162" t="s">
        <v>549</v>
      </c>
      <c r="AT162" t="s">
        <v>342</v>
      </c>
      <c r="AU162">
        <v>20261015</v>
      </c>
      <c r="AV162" t="s">
        <v>221</v>
      </c>
      <c r="AW162" t="s">
        <v>2326</v>
      </c>
      <c r="AX162" t="s">
        <v>222</v>
      </c>
      <c r="BA162" s="57">
        <v>46313.458333333336</v>
      </c>
      <c r="BB162" t="s">
        <v>7479</v>
      </c>
      <c r="BC162">
        <v>2026</v>
      </c>
      <c r="BD162">
        <v>10</v>
      </c>
      <c r="BE162">
        <v>15</v>
      </c>
      <c r="BF162" s="6">
        <f t="shared" si="6"/>
        <v>46310</v>
      </c>
      <c r="BG162">
        <f t="shared" si="7"/>
        <v>-3.4583333333357587</v>
      </c>
      <c r="BH162" t="str">
        <f t="shared" si="8"/>
        <v>COMPLY</v>
      </c>
      <c r="BI162" t="str">
        <f>VLOOKUP(H162,Sheet2!$A$1:$B$270,2,FALSE)</f>
        <v>MALANG</v>
      </c>
    </row>
    <row r="163" spans="1:61">
      <c r="A163">
        <v>162</v>
      </c>
      <c r="B163">
        <v>1002629159</v>
      </c>
      <c r="C163">
        <v>3</v>
      </c>
      <c r="D163" t="s">
        <v>38</v>
      </c>
      <c r="E163">
        <v>5</v>
      </c>
      <c r="F163" t="s">
        <v>247</v>
      </c>
      <c r="G163" t="s">
        <v>91</v>
      </c>
      <c r="H163" t="s">
        <v>322</v>
      </c>
      <c r="I163" t="s">
        <v>212</v>
      </c>
      <c r="J163" t="s">
        <v>213</v>
      </c>
      <c r="K163" t="s">
        <v>149</v>
      </c>
      <c r="L163" t="s">
        <v>214</v>
      </c>
      <c r="M163" t="s">
        <v>1401</v>
      </c>
      <c r="N163" t="s">
        <v>215</v>
      </c>
      <c r="O163" s="57">
        <v>46304.430266203701</v>
      </c>
      <c r="P163" s="57">
        <v>46304.695428240739</v>
      </c>
      <c r="Q163">
        <v>69407131</v>
      </c>
      <c r="S163">
        <v>152704231766</v>
      </c>
      <c r="T163" t="s">
        <v>4921</v>
      </c>
      <c r="U163" t="s">
        <v>4922</v>
      </c>
      <c r="V163" t="s">
        <v>4923</v>
      </c>
      <c r="Z163">
        <v>112.6232813</v>
      </c>
      <c r="AA163">
        <v>-8.0074752999999994</v>
      </c>
      <c r="AB163" t="s">
        <v>4924</v>
      </c>
      <c r="AC163" t="s">
        <v>235</v>
      </c>
      <c r="AL163" t="s">
        <v>217</v>
      </c>
      <c r="AM163" t="s">
        <v>4925</v>
      </c>
      <c r="AN163" t="s">
        <v>6</v>
      </c>
      <c r="AO163" s="57">
        <v>46275.434861111113</v>
      </c>
      <c r="AP163" s="57">
        <v>46307.333333333336</v>
      </c>
      <c r="AR163" t="s">
        <v>14</v>
      </c>
      <c r="AS163" t="s">
        <v>549</v>
      </c>
      <c r="AT163" t="s">
        <v>230</v>
      </c>
      <c r="AV163" t="s">
        <v>4926</v>
      </c>
      <c r="AW163" t="s">
        <v>877</v>
      </c>
      <c r="AX163" t="s">
        <v>222</v>
      </c>
      <c r="BA163" s="57">
        <v>46307.333333333336</v>
      </c>
      <c r="BB163" t="s">
        <v>4925</v>
      </c>
      <c r="BF163" s="6" t="e">
        <f t="shared" si="6"/>
        <v>#NUM!</v>
      </c>
      <c r="BG163" t="e">
        <f t="shared" si="7"/>
        <v>#NUM!</v>
      </c>
      <c r="BH163" t="e">
        <f t="shared" si="8"/>
        <v>#NUM!</v>
      </c>
      <c r="BI163" t="str">
        <f>VLOOKUP(H163,Sheet2!$A$1:$B$270,2,FALSE)</f>
        <v>MALANG</v>
      </c>
    </row>
    <row r="164" spans="1:61">
      <c r="A164">
        <v>163</v>
      </c>
      <c r="B164">
        <v>1002625126</v>
      </c>
      <c r="C164">
        <v>3</v>
      </c>
      <c r="D164" t="s">
        <v>38</v>
      </c>
      <c r="E164">
        <v>5</v>
      </c>
      <c r="F164" t="s">
        <v>247</v>
      </c>
      <c r="G164" t="s">
        <v>91</v>
      </c>
      <c r="H164" t="s">
        <v>396</v>
      </c>
      <c r="I164" t="s">
        <v>212</v>
      </c>
      <c r="J164" t="s">
        <v>213</v>
      </c>
      <c r="K164" t="s">
        <v>149</v>
      </c>
      <c r="L164" t="s">
        <v>214</v>
      </c>
      <c r="M164" t="s">
        <v>76</v>
      </c>
      <c r="N164" t="s">
        <v>215</v>
      </c>
      <c r="O164" s="57">
        <v>46301.736504629633</v>
      </c>
      <c r="P164" s="57">
        <v>46302.635115740741</v>
      </c>
      <c r="Q164">
        <v>69405363</v>
      </c>
      <c r="R164" t="s">
        <v>3791</v>
      </c>
      <c r="S164">
        <v>-152718219210</v>
      </c>
      <c r="T164" t="s">
        <v>3180</v>
      </c>
      <c r="U164" t="s">
        <v>3181</v>
      </c>
      <c r="V164" t="s">
        <v>3182</v>
      </c>
      <c r="Z164">
        <v>112.594557255506</v>
      </c>
      <c r="AA164">
        <v>-8.1177102903544398</v>
      </c>
      <c r="AB164" t="s">
        <v>3183</v>
      </c>
      <c r="AC164" t="s">
        <v>216</v>
      </c>
      <c r="AL164" t="s">
        <v>217</v>
      </c>
      <c r="AM164" t="s">
        <v>3184</v>
      </c>
      <c r="AN164" t="s">
        <v>6</v>
      </c>
      <c r="AO164" s="57">
        <v>46183.746932870374</v>
      </c>
      <c r="AP164" s="57">
        <v>46302.625</v>
      </c>
      <c r="AR164" t="s">
        <v>218</v>
      </c>
      <c r="AS164" t="s">
        <v>91</v>
      </c>
      <c r="AT164" t="s">
        <v>230</v>
      </c>
      <c r="AU164">
        <v>20261007</v>
      </c>
      <c r="AV164" t="s">
        <v>221</v>
      </c>
      <c r="AW164" t="s">
        <v>880</v>
      </c>
      <c r="AX164" t="s">
        <v>222</v>
      </c>
      <c r="BA164" s="57">
        <v>46302.625</v>
      </c>
      <c r="BB164" t="s">
        <v>3184</v>
      </c>
      <c r="BC164">
        <v>2026</v>
      </c>
      <c r="BD164">
        <v>10</v>
      </c>
      <c r="BE164">
        <v>7</v>
      </c>
      <c r="BF164" s="6">
        <f t="shared" si="6"/>
        <v>46302</v>
      </c>
      <c r="BG164">
        <f t="shared" si="7"/>
        <v>-0.625</v>
      </c>
      <c r="BH164" t="str">
        <f t="shared" si="8"/>
        <v>COMPLY</v>
      </c>
      <c r="BI164" t="str">
        <f>VLOOKUP(H164,Sheet2!$A$1:$B$270,2,FALSE)</f>
        <v>MALANG</v>
      </c>
    </row>
    <row r="165" spans="1:61">
      <c r="A165">
        <v>164</v>
      </c>
      <c r="B165">
        <v>1002620164</v>
      </c>
      <c r="C165">
        <v>3</v>
      </c>
      <c r="D165" t="s">
        <v>38</v>
      </c>
      <c r="E165">
        <v>5</v>
      </c>
      <c r="F165" t="s">
        <v>247</v>
      </c>
      <c r="G165" t="s">
        <v>91</v>
      </c>
      <c r="H165" t="s">
        <v>396</v>
      </c>
      <c r="I165" t="s">
        <v>212</v>
      </c>
      <c r="J165" t="s">
        <v>213</v>
      </c>
      <c r="K165" t="s">
        <v>149</v>
      </c>
      <c r="M165" t="s">
        <v>1401</v>
      </c>
      <c r="N165" t="s">
        <v>215</v>
      </c>
      <c r="O165" s="57">
        <v>46297.630370370367</v>
      </c>
      <c r="P165" s="57">
        <v>46300.513483796298</v>
      </c>
      <c r="Q165">
        <v>69403224</v>
      </c>
      <c r="S165">
        <v>152718219151</v>
      </c>
      <c r="T165" t="s">
        <v>1550</v>
      </c>
      <c r="U165" t="s">
        <v>1551</v>
      </c>
      <c r="V165" t="s">
        <v>1552</v>
      </c>
      <c r="Z165">
        <v>112.60142070000001</v>
      </c>
      <c r="AA165">
        <v>-8.0872174999999995</v>
      </c>
      <c r="AB165" t="s">
        <v>1553</v>
      </c>
      <c r="AC165" t="s">
        <v>229</v>
      </c>
      <c r="AL165" t="s">
        <v>217</v>
      </c>
      <c r="AM165" t="s">
        <v>1554</v>
      </c>
      <c r="AN165" t="s">
        <v>6</v>
      </c>
      <c r="AO165" s="57">
        <v>46063.652951388889</v>
      </c>
      <c r="AP165" s="57">
        <v>46300.333333333336</v>
      </c>
      <c r="AQ165" t="s">
        <v>1496</v>
      </c>
      <c r="AR165" t="s">
        <v>14</v>
      </c>
      <c r="AS165" t="s">
        <v>91</v>
      </c>
      <c r="AT165" t="s">
        <v>230</v>
      </c>
      <c r="AV165" t="s">
        <v>2570</v>
      </c>
      <c r="AW165" t="s">
        <v>541</v>
      </c>
      <c r="AX165" t="s">
        <v>222</v>
      </c>
      <c r="BA165" s="57">
        <v>46300.333333333336</v>
      </c>
      <c r="BB165" t="s">
        <v>1554</v>
      </c>
      <c r="BF165" s="6" t="e">
        <f t="shared" si="6"/>
        <v>#NUM!</v>
      </c>
      <c r="BG165" t="e">
        <f t="shared" si="7"/>
        <v>#NUM!</v>
      </c>
      <c r="BH165" t="e">
        <f t="shared" si="8"/>
        <v>#NUM!</v>
      </c>
      <c r="BI165" t="str">
        <f>VLOOKUP(H165,Sheet2!$A$1:$B$270,2,FALSE)</f>
        <v>MALANG</v>
      </c>
    </row>
    <row r="166" spans="1:61">
      <c r="A166">
        <v>165</v>
      </c>
      <c r="B166">
        <v>1002618464</v>
      </c>
      <c r="C166">
        <v>3</v>
      </c>
      <c r="D166" t="s">
        <v>38</v>
      </c>
      <c r="E166">
        <v>5</v>
      </c>
      <c r="F166" t="s">
        <v>247</v>
      </c>
      <c r="G166" t="s">
        <v>91</v>
      </c>
      <c r="H166" t="s">
        <v>386</v>
      </c>
      <c r="I166" t="s">
        <v>212</v>
      </c>
      <c r="J166" t="s">
        <v>213</v>
      </c>
      <c r="K166" t="s">
        <v>149</v>
      </c>
      <c r="L166" t="s">
        <v>214</v>
      </c>
      <c r="M166" t="s">
        <v>76</v>
      </c>
      <c r="N166" t="s">
        <v>215</v>
      </c>
      <c r="O166" s="57">
        <v>46296.661574074074</v>
      </c>
      <c r="P166" s="57">
        <v>46297.5468287037</v>
      </c>
      <c r="Q166">
        <v>69402562</v>
      </c>
      <c r="S166">
        <v>152703903703</v>
      </c>
      <c r="T166" t="s">
        <v>977</v>
      </c>
      <c r="U166" t="s">
        <v>978</v>
      </c>
      <c r="V166" t="s">
        <v>979</v>
      </c>
      <c r="Z166">
        <v>112.61766799999999</v>
      </c>
      <c r="AA166">
        <v>-7.9542149999999996</v>
      </c>
      <c r="AB166" t="s">
        <v>980</v>
      </c>
      <c r="AC166" t="s">
        <v>235</v>
      </c>
      <c r="AL166" t="s">
        <v>217</v>
      </c>
      <c r="AM166" t="s">
        <v>981</v>
      </c>
      <c r="AN166" t="s">
        <v>6</v>
      </c>
      <c r="AO166" s="57">
        <v>46032.694421296299</v>
      </c>
      <c r="AP166" s="57">
        <v>46297.625</v>
      </c>
      <c r="AR166" t="s">
        <v>218</v>
      </c>
      <c r="AS166" t="s">
        <v>549</v>
      </c>
      <c r="AT166" t="s">
        <v>230</v>
      </c>
      <c r="AU166">
        <v>20261002</v>
      </c>
      <c r="AV166" t="s">
        <v>221</v>
      </c>
      <c r="AW166" t="s">
        <v>876</v>
      </c>
      <c r="AX166" t="s">
        <v>222</v>
      </c>
      <c r="BA166" s="57">
        <v>46297.625</v>
      </c>
      <c r="BB166" t="s">
        <v>981</v>
      </c>
      <c r="BC166">
        <v>2026</v>
      </c>
      <c r="BD166">
        <v>10</v>
      </c>
      <c r="BE166">
        <v>2</v>
      </c>
      <c r="BF166" s="6">
        <f t="shared" si="6"/>
        <v>46297</v>
      </c>
      <c r="BG166">
        <f t="shared" si="7"/>
        <v>-0.625</v>
      </c>
      <c r="BH166" t="str">
        <f t="shared" si="8"/>
        <v>COMPLY</v>
      </c>
      <c r="BI166" t="str">
        <f>VLOOKUP(H166,Sheet2!$A$1:$B$270,2,FALSE)</f>
        <v>MALANG</v>
      </c>
    </row>
    <row r="167" spans="1:61">
      <c r="A167">
        <v>166</v>
      </c>
      <c r="B167">
        <v>1002616858</v>
      </c>
      <c r="C167">
        <v>3</v>
      </c>
      <c r="D167" t="s">
        <v>38</v>
      </c>
      <c r="E167">
        <v>5</v>
      </c>
      <c r="F167" t="s">
        <v>247</v>
      </c>
      <c r="G167" t="s">
        <v>91</v>
      </c>
      <c r="H167" t="s">
        <v>386</v>
      </c>
      <c r="I167" t="s">
        <v>212</v>
      </c>
      <c r="J167" t="s">
        <v>213</v>
      </c>
      <c r="K167" t="s">
        <v>149</v>
      </c>
      <c r="L167" t="s">
        <v>214</v>
      </c>
      <c r="M167" t="s">
        <v>76</v>
      </c>
      <c r="N167" t="s">
        <v>215</v>
      </c>
      <c r="O167" s="57">
        <v>46296.345613425925</v>
      </c>
      <c r="P167" s="57">
        <v>46296.652743055558</v>
      </c>
      <c r="Q167">
        <v>69402006</v>
      </c>
      <c r="S167">
        <v>152703256261</v>
      </c>
      <c r="T167" t="s">
        <v>982</v>
      </c>
      <c r="U167" t="s">
        <v>983</v>
      </c>
      <c r="V167" t="s">
        <v>984</v>
      </c>
      <c r="Z167">
        <v>112.583508686236</v>
      </c>
      <c r="AA167">
        <v>-7.9376766752176602</v>
      </c>
      <c r="AB167" t="s">
        <v>985</v>
      </c>
      <c r="AC167" t="s">
        <v>235</v>
      </c>
      <c r="AL167" t="s">
        <v>217</v>
      </c>
      <c r="AM167" t="s">
        <v>966</v>
      </c>
      <c r="AN167" t="s">
        <v>6</v>
      </c>
      <c r="AO167" s="57">
        <v>46032.351168981484</v>
      </c>
      <c r="AP167" s="57">
        <v>46297.333333333336</v>
      </c>
      <c r="AR167" t="s">
        <v>218</v>
      </c>
      <c r="AS167" t="s">
        <v>549</v>
      </c>
      <c r="AT167" t="s">
        <v>230</v>
      </c>
      <c r="AU167">
        <v>20261001</v>
      </c>
      <c r="AV167" t="s">
        <v>221</v>
      </c>
      <c r="AW167" t="s">
        <v>876</v>
      </c>
      <c r="AX167" t="s">
        <v>222</v>
      </c>
      <c r="BA167" s="57">
        <v>46297.333333333336</v>
      </c>
      <c r="BB167" t="s">
        <v>966</v>
      </c>
      <c r="BC167">
        <v>2026</v>
      </c>
      <c r="BD167">
        <v>10</v>
      </c>
      <c r="BE167">
        <v>1</v>
      </c>
      <c r="BF167" s="6">
        <f t="shared" si="6"/>
        <v>46296</v>
      </c>
      <c r="BG167">
        <f t="shared" si="7"/>
        <v>-1.3333333333357587</v>
      </c>
      <c r="BH167" t="str">
        <f t="shared" si="8"/>
        <v>COMPLY</v>
      </c>
      <c r="BI167" t="str">
        <f>VLOOKUP(H167,Sheet2!$A$1:$B$270,2,FALSE)</f>
        <v>MALANG</v>
      </c>
    </row>
    <row r="168" spans="1:61">
      <c r="A168">
        <v>167</v>
      </c>
      <c r="B168">
        <v>1002625161</v>
      </c>
      <c r="C168">
        <v>3</v>
      </c>
      <c r="D168" t="s">
        <v>38</v>
      </c>
      <c r="E168">
        <v>5</v>
      </c>
      <c r="F168" t="s">
        <v>247</v>
      </c>
      <c r="G168" t="s">
        <v>91</v>
      </c>
      <c r="H168" t="s">
        <v>386</v>
      </c>
      <c r="I168" t="s">
        <v>212</v>
      </c>
      <c r="J168" t="s">
        <v>213</v>
      </c>
      <c r="K168" t="s">
        <v>149</v>
      </c>
      <c r="L168" t="s">
        <v>214</v>
      </c>
      <c r="M168" t="s">
        <v>76</v>
      </c>
      <c r="N168" t="s">
        <v>215</v>
      </c>
      <c r="O168" s="57">
        <v>46301.761574074073</v>
      </c>
      <c r="P168" s="57">
        <v>46302.877280092594</v>
      </c>
      <c r="Q168">
        <v>69405377</v>
      </c>
      <c r="S168">
        <v>152703256776</v>
      </c>
      <c r="T168" t="s">
        <v>3185</v>
      </c>
      <c r="U168" t="s">
        <v>3186</v>
      </c>
      <c r="V168" t="s">
        <v>3187</v>
      </c>
      <c r="Z168">
        <v>112.6053481</v>
      </c>
      <c r="AA168">
        <v>-7.9567538000000004</v>
      </c>
      <c r="AB168" t="s">
        <v>3188</v>
      </c>
      <c r="AC168" t="s">
        <v>235</v>
      </c>
      <c r="AL168" t="s">
        <v>217</v>
      </c>
      <c r="AM168" t="s">
        <v>3189</v>
      </c>
      <c r="AN168" t="s">
        <v>6</v>
      </c>
      <c r="AO168" s="57">
        <v>46183.767627314817</v>
      </c>
      <c r="AP168" s="57">
        <v>46302.625</v>
      </c>
      <c r="AR168" t="s">
        <v>218</v>
      </c>
      <c r="AS168" t="s">
        <v>549</v>
      </c>
      <c r="AT168" t="s">
        <v>342</v>
      </c>
      <c r="AU168">
        <v>20261007</v>
      </c>
      <c r="AV168" t="s">
        <v>221</v>
      </c>
      <c r="AW168" t="s">
        <v>2949</v>
      </c>
      <c r="AX168" t="s">
        <v>222</v>
      </c>
      <c r="BA168" s="57">
        <v>46302.625</v>
      </c>
      <c r="BB168" t="s">
        <v>3189</v>
      </c>
      <c r="BC168">
        <v>2026</v>
      </c>
      <c r="BD168">
        <v>10</v>
      </c>
      <c r="BE168">
        <v>7</v>
      </c>
      <c r="BF168" s="6">
        <f t="shared" si="6"/>
        <v>46302</v>
      </c>
      <c r="BG168">
        <f t="shared" si="7"/>
        <v>-0.625</v>
      </c>
      <c r="BH168" t="str">
        <f t="shared" si="8"/>
        <v>COMPLY</v>
      </c>
      <c r="BI168" t="str">
        <f>VLOOKUP(H168,Sheet2!$A$1:$B$270,2,FALSE)</f>
        <v>MALANG</v>
      </c>
    </row>
    <row r="169" spans="1:61">
      <c r="A169">
        <v>168</v>
      </c>
      <c r="B169">
        <v>1002625985</v>
      </c>
      <c r="C169">
        <v>3</v>
      </c>
      <c r="D169" t="s">
        <v>38</v>
      </c>
      <c r="E169">
        <v>5</v>
      </c>
      <c r="F169" t="s">
        <v>247</v>
      </c>
      <c r="G169" t="s">
        <v>91</v>
      </c>
      <c r="H169" t="s">
        <v>386</v>
      </c>
      <c r="I169" t="s">
        <v>212</v>
      </c>
      <c r="J169" t="s">
        <v>213</v>
      </c>
      <c r="K169" t="s">
        <v>149</v>
      </c>
      <c r="L169" t="s">
        <v>214</v>
      </c>
      <c r="M169" t="s">
        <v>76</v>
      </c>
      <c r="N169" t="s">
        <v>215</v>
      </c>
      <c r="O169" s="57">
        <v>46302.524710648147</v>
      </c>
      <c r="P169" s="57">
        <v>46303.540578703702</v>
      </c>
      <c r="Q169">
        <v>69405793</v>
      </c>
      <c r="S169">
        <v>152703256852</v>
      </c>
      <c r="T169" t="s">
        <v>3797</v>
      </c>
      <c r="U169" t="s">
        <v>3798</v>
      </c>
      <c r="V169" t="s">
        <v>3799</v>
      </c>
      <c r="Z169">
        <v>112.6040466</v>
      </c>
      <c r="AA169">
        <v>-7.9793556999999904</v>
      </c>
      <c r="AB169" t="s">
        <v>3800</v>
      </c>
      <c r="AC169" t="s">
        <v>216</v>
      </c>
      <c r="AL169" t="s">
        <v>217</v>
      </c>
      <c r="AM169" t="s">
        <v>3801</v>
      </c>
      <c r="AN169" t="s">
        <v>6</v>
      </c>
      <c r="AO169" s="57">
        <v>46213.538645833331</v>
      </c>
      <c r="AP169" s="57">
        <v>46303.458333333336</v>
      </c>
      <c r="AR169" t="s">
        <v>218</v>
      </c>
      <c r="AS169" t="s">
        <v>549</v>
      </c>
      <c r="AT169" t="s">
        <v>230</v>
      </c>
      <c r="AU169">
        <v>20261008</v>
      </c>
      <c r="AV169" t="s">
        <v>221</v>
      </c>
      <c r="AW169" t="s">
        <v>877</v>
      </c>
      <c r="AX169" t="s">
        <v>222</v>
      </c>
      <c r="BA169" s="57">
        <v>46303.458333333336</v>
      </c>
      <c r="BB169" t="s">
        <v>3801</v>
      </c>
      <c r="BC169">
        <v>2026</v>
      </c>
      <c r="BD169">
        <v>10</v>
      </c>
      <c r="BE169">
        <v>8</v>
      </c>
      <c r="BF169" s="6">
        <f t="shared" si="6"/>
        <v>46303</v>
      </c>
      <c r="BG169">
        <f t="shared" si="7"/>
        <v>-0.45833333333575865</v>
      </c>
      <c r="BH169" t="str">
        <f t="shared" si="8"/>
        <v>COMPLY</v>
      </c>
      <c r="BI169" t="str">
        <f>VLOOKUP(H169,Sheet2!$A$1:$B$270,2,FALSE)</f>
        <v>MALANG</v>
      </c>
    </row>
    <row r="170" spans="1:61">
      <c r="A170">
        <v>169</v>
      </c>
      <c r="B170">
        <v>1002625673</v>
      </c>
      <c r="C170">
        <v>3</v>
      </c>
      <c r="D170" t="s">
        <v>38</v>
      </c>
      <c r="E170">
        <v>5</v>
      </c>
      <c r="F170" t="s">
        <v>247</v>
      </c>
      <c r="G170" t="s">
        <v>91</v>
      </c>
      <c r="H170" t="s">
        <v>386</v>
      </c>
      <c r="I170" t="s">
        <v>212</v>
      </c>
      <c r="J170" t="s">
        <v>213</v>
      </c>
      <c r="K170" t="s">
        <v>149</v>
      </c>
      <c r="L170" t="s">
        <v>214</v>
      </c>
      <c r="M170" t="s">
        <v>76</v>
      </c>
      <c r="N170" t="s">
        <v>215</v>
      </c>
      <c r="O170" s="57">
        <v>46302.444837962961</v>
      </c>
      <c r="P170" s="57">
        <v>46303.621192129627</v>
      </c>
      <c r="Q170">
        <v>69405599</v>
      </c>
      <c r="S170">
        <v>152703256838</v>
      </c>
      <c r="T170" t="s">
        <v>3792</v>
      </c>
      <c r="U170" t="s">
        <v>3793</v>
      </c>
      <c r="V170" t="s">
        <v>3794</v>
      </c>
      <c r="Z170">
        <v>112.608082751278</v>
      </c>
      <c r="AA170">
        <v>-7.9562248896160401</v>
      </c>
      <c r="AB170" t="s">
        <v>3795</v>
      </c>
      <c r="AC170" t="s">
        <v>235</v>
      </c>
      <c r="AL170" t="s">
        <v>217</v>
      </c>
      <c r="AM170" t="s">
        <v>3796</v>
      </c>
      <c r="AN170" t="s">
        <v>6</v>
      </c>
      <c r="AO170" s="57">
        <v>46213.455231481479</v>
      </c>
      <c r="AP170" s="57">
        <v>46303.333333333336</v>
      </c>
      <c r="AR170" t="s">
        <v>218</v>
      </c>
      <c r="AS170" t="s">
        <v>549</v>
      </c>
      <c r="AT170" t="s">
        <v>342</v>
      </c>
      <c r="AU170">
        <v>20261008</v>
      </c>
      <c r="AV170" t="s">
        <v>221</v>
      </c>
      <c r="AW170" t="s">
        <v>2949</v>
      </c>
      <c r="AX170" t="s">
        <v>222</v>
      </c>
      <c r="BA170" s="57">
        <v>46303.333333333336</v>
      </c>
      <c r="BB170" t="s">
        <v>3796</v>
      </c>
      <c r="BC170">
        <v>2026</v>
      </c>
      <c r="BD170">
        <v>10</v>
      </c>
      <c r="BE170">
        <v>8</v>
      </c>
      <c r="BF170" s="6">
        <f t="shared" si="6"/>
        <v>46303</v>
      </c>
      <c r="BG170">
        <f t="shared" si="7"/>
        <v>-0.33333333333575865</v>
      </c>
      <c r="BH170" t="str">
        <f t="shared" si="8"/>
        <v>COMPLY</v>
      </c>
      <c r="BI170" t="str">
        <f>VLOOKUP(H170,Sheet2!$A$1:$B$270,2,FALSE)</f>
        <v>MALANG</v>
      </c>
    </row>
    <row r="171" spans="1:61">
      <c r="A171">
        <v>170</v>
      </c>
      <c r="B171">
        <v>1002628419</v>
      </c>
      <c r="C171">
        <v>3</v>
      </c>
      <c r="D171" t="s">
        <v>38</v>
      </c>
      <c r="E171">
        <v>5</v>
      </c>
      <c r="F171" t="s">
        <v>247</v>
      </c>
      <c r="G171" t="s">
        <v>91</v>
      </c>
      <c r="H171" t="s">
        <v>386</v>
      </c>
      <c r="I171" t="s">
        <v>212</v>
      </c>
      <c r="J171" t="s">
        <v>213</v>
      </c>
      <c r="K171" t="s">
        <v>149</v>
      </c>
      <c r="L171" t="s">
        <v>214</v>
      </c>
      <c r="M171" t="s">
        <v>76</v>
      </c>
      <c r="N171" t="s">
        <v>215</v>
      </c>
      <c r="O171" s="57">
        <v>46303.7031712963</v>
      </c>
      <c r="P171" s="57">
        <v>46304.874293981484</v>
      </c>
      <c r="Q171">
        <v>69406813</v>
      </c>
      <c r="S171">
        <v>152703256867</v>
      </c>
      <c r="T171" t="s">
        <v>4490</v>
      </c>
      <c r="U171" t="s">
        <v>4491</v>
      </c>
      <c r="V171" t="s">
        <v>4492</v>
      </c>
      <c r="Z171">
        <v>112.61706839999999</v>
      </c>
      <c r="AA171">
        <v>-7.9537659999999999</v>
      </c>
      <c r="AB171" t="s">
        <v>4493</v>
      </c>
      <c r="AC171" t="s">
        <v>216</v>
      </c>
      <c r="AL171" t="s">
        <v>217</v>
      </c>
      <c r="AM171" t="s">
        <v>4494</v>
      </c>
      <c r="AN171" t="s">
        <v>6</v>
      </c>
      <c r="AO171" s="57">
        <v>46244.72587962963</v>
      </c>
      <c r="AP171" s="57">
        <v>46304.625</v>
      </c>
      <c r="AR171" t="s">
        <v>218</v>
      </c>
      <c r="AS171" t="s">
        <v>549</v>
      </c>
      <c r="AT171" t="s">
        <v>342</v>
      </c>
      <c r="AU171">
        <v>20261009</v>
      </c>
      <c r="AV171" t="s">
        <v>221</v>
      </c>
      <c r="AW171" t="s">
        <v>1700</v>
      </c>
      <c r="AX171" t="s">
        <v>222</v>
      </c>
      <c r="BA171" s="57">
        <v>46304.625</v>
      </c>
      <c r="BB171" t="s">
        <v>4494</v>
      </c>
      <c r="BC171">
        <v>2026</v>
      </c>
      <c r="BD171">
        <v>10</v>
      </c>
      <c r="BE171">
        <v>9</v>
      </c>
      <c r="BF171" s="6">
        <f t="shared" si="6"/>
        <v>46304</v>
      </c>
      <c r="BG171">
        <f t="shared" si="7"/>
        <v>-0.625</v>
      </c>
      <c r="BH171" t="str">
        <f t="shared" si="8"/>
        <v>COMPLY</v>
      </c>
      <c r="BI171" t="str">
        <f>VLOOKUP(H171,Sheet2!$A$1:$B$270,2,FALSE)</f>
        <v>MALANG</v>
      </c>
    </row>
    <row r="172" spans="1:61">
      <c r="A172">
        <v>171</v>
      </c>
      <c r="B172">
        <v>1002628918</v>
      </c>
      <c r="C172">
        <v>3</v>
      </c>
      <c r="D172" t="s">
        <v>38</v>
      </c>
      <c r="E172">
        <v>5</v>
      </c>
      <c r="F172" t="s">
        <v>247</v>
      </c>
      <c r="G172" t="s">
        <v>91</v>
      </c>
      <c r="H172" t="s">
        <v>386</v>
      </c>
      <c r="I172" t="s">
        <v>212</v>
      </c>
      <c r="J172" t="s">
        <v>213</v>
      </c>
      <c r="K172" t="s">
        <v>149</v>
      </c>
      <c r="L172" t="s">
        <v>214</v>
      </c>
      <c r="M172" t="s">
        <v>76</v>
      </c>
      <c r="N172" t="s">
        <v>215</v>
      </c>
      <c r="O172" s="57">
        <v>46304.389351851853</v>
      </c>
      <c r="P172" s="57">
        <v>46305.438206018516</v>
      </c>
      <c r="Q172">
        <v>69407051</v>
      </c>
      <c r="S172">
        <v>152703256874</v>
      </c>
      <c r="T172" t="s">
        <v>4927</v>
      </c>
      <c r="U172" t="s">
        <v>4928</v>
      </c>
      <c r="V172" t="s">
        <v>4929</v>
      </c>
      <c r="Z172">
        <v>112.6076297</v>
      </c>
      <c r="AA172">
        <v>-7.9568032000000004</v>
      </c>
      <c r="AB172" t="s">
        <v>4930</v>
      </c>
      <c r="AC172" t="s">
        <v>235</v>
      </c>
      <c r="AL172" t="s">
        <v>217</v>
      </c>
      <c r="AM172" t="s">
        <v>4931</v>
      </c>
      <c r="AN172" t="s">
        <v>6</v>
      </c>
      <c r="AO172" s="57">
        <v>46275.402615740742</v>
      </c>
      <c r="AP172" s="57">
        <v>46305.333333333336</v>
      </c>
      <c r="AR172" t="s">
        <v>218</v>
      </c>
      <c r="AS172" t="s">
        <v>549</v>
      </c>
      <c r="AT172" t="s">
        <v>230</v>
      </c>
      <c r="AU172">
        <v>20261010</v>
      </c>
      <c r="AV172" t="s">
        <v>221</v>
      </c>
      <c r="AW172" t="s">
        <v>875</v>
      </c>
      <c r="AX172" t="s">
        <v>222</v>
      </c>
      <c r="BA172" s="57">
        <v>46305.333333333336</v>
      </c>
      <c r="BB172" t="s">
        <v>4931</v>
      </c>
      <c r="BC172">
        <v>2026</v>
      </c>
      <c r="BD172">
        <v>10</v>
      </c>
      <c r="BE172">
        <v>10</v>
      </c>
      <c r="BF172" s="6">
        <f t="shared" si="6"/>
        <v>46305</v>
      </c>
      <c r="BG172">
        <f t="shared" si="7"/>
        <v>-0.33333333333575865</v>
      </c>
      <c r="BH172" t="str">
        <f t="shared" si="8"/>
        <v>COMPLY</v>
      </c>
      <c r="BI172" t="str">
        <f>VLOOKUP(H172,Sheet2!$A$1:$B$270,2,FALSE)</f>
        <v>MALANG</v>
      </c>
    </row>
    <row r="173" spans="1:61">
      <c r="A173">
        <v>172</v>
      </c>
      <c r="B173">
        <v>1002629071</v>
      </c>
      <c r="C173">
        <v>3</v>
      </c>
      <c r="D173" t="s">
        <v>38</v>
      </c>
      <c r="E173">
        <v>5</v>
      </c>
      <c r="F173" t="s">
        <v>247</v>
      </c>
      <c r="G173" t="s">
        <v>91</v>
      </c>
      <c r="H173" t="s">
        <v>386</v>
      </c>
      <c r="I173" t="s">
        <v>212</v>
      </c>
      <c r="J173" t="s">
        <v>213</v>
      </c>
      <c r="K173" t="s">
        <v>149</v>
      </c>
      <c r="L173" t="s">
        <v>214</v>
      </c>
      <c r="M173" t="s">
        <v>76</v>
      </c>
      <c r="N173" t="s">
        <v>215</v>
      </c>
      <c r="O173" s="57">
        <v>46304.415671296294</v>
      </c>
      <c r="P173" s="57">
        <v>46306.576307870368</v>
      </c>
      <c r="Q173">
        <v>69407091</v>
      </c>
      <c r="S173">
        <v>152703256875</v>
      </c>
      <c r="T173" t="s">
        <v>4932</v>
      </c>
      <c r="U173" t="s">
        <v>4928</v>
      </c>
      <c r="V173" t="s">
        <v>4933</v>
      </c>
      <c r="Z173">
        <v>112.607795232773</v>
      </c>
      <c r="AA173">
        <v>-7.9569456501674001</v>
      </c>
      <c r="AB173" t="s">
        <v>4934</v>
      </c>
      <c r="AC173" t="s">
        <v>235</v>
      </c>
      <c r="AL173" t="s">
        <v>217</v>
      </c>
      <c r="AM173" t="s">
        <v>4935</v>
      </c>
      <c r="AN173" t="s">
        <v>6</v>
      </c>
      <c r="AO173" s="57">
        <v>46275.423946759256</v>
      </c>
      <c r="AP173" s="57">
        <v>46305.333333333336</v>
      </c>
      <c r="AR173" t="s">
        <v>218</v>
      </c>
      <c r="AS173" t="s">
        <v>549</v>
      </c>
      <c r="AT173" t="s">
        <v>230</v>
      </c>
      <c r="AU173">
        <v>20261011</v>
      </c>
      <c r="AV173" t="s">
        <v>221</v>
      </c>
      <c r="AW173" t="s">
        <v>923</v>
      </c>
      <c r="AX173" t="s">
        <v>222</v>
      </c>
      <c r="BA173" s="57">
        <v>46305.333333333336</v>
      </c>
      <c r="BB173" t="s">
        <v>4935</v>
      </c>
      <c r="BC173">
        <v>2026</v>
      </c>
      <c r="BD173">
        <v>10</v>
      </c>
      <c r="BE173">
        <v>11</v>
      </c>
      <c r="BF173" s="6">
        <f t="shared" si="6"/>
        <v>46306</v>
      </c>
      <c r="BG173">
        <f t="shared" si="7"/>
        <v>0.66666666666424135</v>
      </c>
      <c r="BH173" t="str">
        <f t="shared" si="8"/>
        <v>COMPLY</v>
      </c>
      <c r="BI173" t="str">
        <f>VLOOKUP(H173,Sheet2!$A$1:$B$270,2,FALSE)</f>
        <v>MALANG</v>
      </c>
    </row>
    <row r="174" spans="1:61">
      <c r="A174">
        <v>173</v>
      </c>
      <c r="B174">
        <v>1002630783</v>
      </c>
      <c r="C174">
        <v>3</v>
      </c>
      <c r="D174" t="s">
        <v>38</v>
      </c>
      <c r="E174">
        <v>5</v>
      </c>
      <c r="F174" t="s">
        <v>247</v>
      </c>
      <c r="G174" t="s">
        <v>91</v>
      </c>
      <c r="H174" t="s">
        <v>386</v>
      </c>
      <c r="I174" t="s">
        <v>212</v>
      </c>
      <c r="J174" t="s">
        <v>213</v>
      </c>
      <c r="K174" t="s">
        <v>149</v>
      </c>
      <c r="L174" t="s">
        <v>214</v>
      </c>
      <c r="M174" t="s">
        <v>76</v>
      </c>
      <c r="N174" t="s">
        <v>215</v>
      </c>
      <c r="O174" s="57">
        <v>46305.474074074074</v>
      </c>
      <c r="P174" s="57">
        <v>46306.332858796297</v>
      </c>
      <c r="Q174">
        <v>69407830</v>
      </c>
      <c r="S174">
        <v>152703256890</v>
      </c>
      <c r="T174" t="s">
        <v>4936</v>
      </c>
      <c r="U174" t="s">
        <v>4937</v>
      </c>
      <c r="V174" t="s">
        <v>4938</v>
      </c>
      <c r="Z174">
        <v>112.604552</v>
      </c>
      <c r="AA174">
        <v>-7.9567920000000001</v>
      </c>
      <c r="AB174" t="s">
        <v>4939</v>
      </c>
      <c r="AC174" t="s">
        <v>235</v>
      </c>
      <c r="AL174" t="s">
        <v>217</v>
      </c>
      <c r="AM174" t="s">
        <v>4940</v>
      </c>
      <c r="AN174" t="s">
        <v>6</v>
      </c>
      <c r="AO174" s="57">
        <v>46305.475752314815</v>
      </c>
      <c r="AP174" s="57">
        <v>46306.333333333336</v>
      </c>
      <c r="AR174" t="s">
        <v>218</v>
      </c>
      <c r="AS174" t="s">
        <v>549</v>
      </c>
      <c r="AT174" t="s">
        <v>230</v>
      </c>
      <c r="AU174">
        <v>20261011</v>
      </c>
      <c r="AV174" t="s">
        <v>221</v>
      </c>
      <c r="AW174" t="s">
        <v>875</v>
      </c>
      <c r="AX174" t="s">
        <v>222</v>
      </c>
      <c r="BA174" s="57">
        <v>46306.333333333336</v>
      </c>
      <c r="BB174" t="s">
        <v>4940</v>
      </c>
      <c r="BC174">
        <v>2026</v>
      </c>
      <c r="BD174">
        <v>10</v>
      </c>
      <c r="BE174">
        <v>11</v>
      </c>
      <c r="BF174" s="6">
        <f t="shared" si="6"/>
        <v>46306</v>
      </c>
      <c r="BG174">
        <f t="shared" si="7"/>
        <v>-0.33333333333575865</v>
      </c>
      <c r="BH174" t="str">
        <f t="shared" si="8"/>
        <v>COMPLY</v>
      </c>
      <c r="BI174" t="str">
        <f>VLOOKUP(H174,Sheet2!$A$1:$B$270,2,FALSE)</f>
        <v>MALANG</v>
      </c>
    </row>
    <row r="175" spans="1:61">
      <c r="A175">
        <v>174</v>
      </c>
      <c r="B175">
        <v>1002635715</v>
      </c>
      <c r="C175">
        <v>3</v>
      </c>
      <c r="D175" t="s">
        <v>38</v>
      </c>
      <c r="E175">
        <v>5</v>
      </c>
      <c r="F175" t="s">
        <v>247</v>
      </c>
      <c r="G175" t="s">
        <v>91</v>
      </c>
      <c r="H175" t="s">
        <v>386</v>
      </c>
      <c r="I175" t="s">
        <v>212</v>
      </c>
      <c r="J175" t="s">
        <v>213</v>
      </c>
      <c r="K175" t="s">
        <v>149</v>
      </c>
      <c r="L175" t="s">
        <v>214</v>
      </c>
      <c r="M175" t="s">
        <v>76</v>
      </c>
      <c r="N175" t="s">
        <v>215</v>
      </c>
      <c r="O175" s="57">
        <v>46308.706030092595</v>
      </c>
      <c r="P175" s="57">
        <v>46309.789861111109</v>
      </c>
      <c r="Q175">
        <v>69409670</v>
      </c>
      <c r="S175">
        <v>152703256917</v>
      </c>
      <c r="T175" t="s">
        <v>6637</v>
      </c>
      <c r="U175" t="s">
        <v>6638</v>
      </c>
      <c r="V175" t="s">
        <v>6639</v>
      </c>
      <c r="Z175">
        <v>112.59459699999999</v>
      </c>
      <c r="AA175">
        <v>-7.9712180000000004</v>
      </c>
      <c r="AB175" t="s">
        <v>6640</v>
      </c>
      <c r="AC175" t="s">
        <v>235</v>
      </c>
      <c r="AL175" t="s">
        <v>217</v>
      </c>
      <c r="AM175" t="s">
        <v>6641</v>
      </c>
      <c r="AN175" t="s">
        <v>6</v>
      </c>
      <c r="AO175" t="s">
        <v>6609</v>
      </c>
      <c r="AP175" s="57">
        <v>46309.625</v>
      </c>
      <c r="AR175" t="s">
        <v>218</v>
      </c>
      <c r="AS175" t="s">
        <v>549</v>
      </c>
      <c r="AT175" t="s">
        <v>230</v>
      </c>
      <c r="AU175">
        <v>20261014</v>
      </c>
      <c r="AV175" t="s">
        <v>221</v>
      </c>
      <c r="AW175" t="s">
        <v>877</v>
      </c>
      <c r="AX175" t="s">
        <v>222</v>
      </c>
      <c r="BA175" s="57">
        <v>46309.625</v>
      </c>
      <c r="BB175" t="s">
        <v>6641</v>
      </c>
      <c r="BC175">
        <v>2026</v>
      </c>
      <c r="BD175">
        <v>10</v>
      </c>
      <c r="BE175">
        <v>14</v>
      </c>
      <c r="BF175" s="6">
        <f t="shared" si="6"/>
        <v>46309</v>
      </c>
      <c r="BG175">
        <f t="shared" si="7"/>
        <v>-0.625</v>
      </c>
      <c r="BH175" t="str">
        <f t="shared" si="8"/>
        <v>COMPLY</v>
      </c>
      <c r="BI175" t="str">
        <f>VLOOKUP(H175,Sheet2!$A$1:$B$270,2,FALSE)</f>
        <v>MALANG</v>
      </c>
    </row>
    <row r="176" spans="1:61">
      <c r="A176">
        <v>175</v>
      </c>
      <c r="B176">
        <v>1002620775</v>
      </c>
      <c r="C176">
        <v>3</v>
      </c>
      <c r="D176" t="s">
        <v>38</v>
      </c>
      <c r="E176">
        <v>5</v>
      </c>
      <c r="F176" t="s">
        <v>247</v>
      </c>
      <c r="G176" t="s">
        <v>91</v>
      </c>
      <c r="H176" t="s">
        <v>401</v>
      </c>
      <c r="I176" t="s">
        <v>212</v>
      </c>
      <c r="J176" t="s">
        <v>213</v>
      </c>
      <c r="K176" t="s">
        <v>149</v>
      </c>
      <c r="L176" t="s">
        <v>214</v>
      </c>
      <c r="M176" t="s">
        <v>76</v>
      </c>
      <c r="N176" t="s">
        <v>215</v>
      </c>
      <c r="O176" s="57">
        <v>46298.397615740738</v>
      </c>
      <c r="P176" s="57">
        <v>46299.777766203704</v>
      </c>
      <c r="Q176">
        <v>69403489</v>
      </c>
      <c r="S176">
        <v>152701239320</v>
      </c>
      <c r="T176" t="s">
        <v>1555</v>
      </c>
      <c r="U176" t="s">
        <v>1556</v>
      </c>
      <c r="V176" t="s">
        <v>1557</v>
      </c>
      <c r="Z176">
        <v>112.63304050000001</v>
      </c>
      <c r="AA176">
        <v>-7.9840022999999896</v>
      </c>
      <c r="AB176" t="s">
        <v>1558</v>
      </c>
      <c r="AC176" t="s">
        <v>235</v>
      </c>
      <c r="AL176" t="s">
        <v>217</v>
      </c>
      <c r="AM176" t="s">
        <v>1559</v>
      </c>
      <c r="AN176" t="s">
        <v>6</v>
      </c>
      <c r="AO176" s="57">
        <v>46091.40283564815</v>
      </c>
      <c r="AP176" s="57">
        <v>46299.333333333336</v>
      </c>
      <c r="AR176" t="s">
        <v>218</v>
      </c>
      <c r="AS176" t="s">
        <v>247</v>
      </c>
      <c r="AT176" t="s">
        <v>230</v>
      </c>
      <c r="AU176">
        <v>20261004</v>
      </c>
      <c r="AV176" t="s">
        <v>221</v>
      </c>
      <c r="AW176" t="s">
        <v>923</v>
      </c>
      <c r="AX176" t="s">
        <v>222</v>
      </c>
      <c r="BA176" s="57">
        <v>46299.333333333336</v>
      </c>
      <c r="BB176" t="s">
        <v>1559</v>
      </c>
      <c r="BC176">
        <v>2026</v>
      </c>
      <c r="BD176">
        <v>10</v>
      </c>
      <c r="BE176">
        <v>4</v>
      </c>
      <c r="BF176" s="6">
        <f t="shared" si="6"/>
        <v>46299</v>
      </c>
      <c r="BG176">
        <f t="shared" si="7"/>
        <v>-0.33333333333575865</v>
      </c>
      <c r="BH176" t="str">
        <f t="shared" si="8"/>
        <v>COMPLY</v>
      </c>
      <c r="BI176" t="str">
        <f>VLOOKUP(H176,Sheet2!$A$1:$B$270,2,FALSE)</f>
        <v>MALANG</v>
      </c>
    </row>
    <row r="177" spans="1:61">
      <c r="A177">
        <v>176</v>
      </c>
      <c r="B177">
        <v>1002620849</v>
      </c>
      <c r="C177">
        <v>3</v>
      </c>
      <c r="D177" t="s">
        <v>38</v>
      </c>
      <c r="E177">
        <v>5</v>
      </c>
      <c r="F177" t="s">
        <v>247</v>
      </c>
      <c r="G177" t="s">
        <v>91</v>
      </c>
      <c r="H177" t="s">
        <v>401</v>
      </c>
      <c r="I177" t="s">
        <v>212</v>
      </c>
      <c r="J177" t="s">
        <v>213</v>
      </c>
      <c r="K177" t="s">
        <v>149</v>
      </c>
      <c r="L177" t="s">
        <v>214</v>
      </c>
      <c r="M177" t="s">
        <v>76</v>
      </c>
      <c r="N177" t="s">
        <v>215</v>
      </c>
      <c r="O177" s="57">
        <v>46298.462256944447</v>
      </c>
      <c r="P177" s="57">
        <v>46298.691122685188</v>
      </c>
      <c r="Q177">
        <v>69403522</v>
      </c>
      <c r="S177">
        <v>152701239321</v>
      </c>
      <c r="T177" t="s">
        <v>1560</v>
      </c>
      <c r="U177" t="s">
        <v>1561</v>
      </c>
      <c r="V177" t="s">
        <v>1562</v>
      </c>
      <c r="Z177">
        <v>112.6352435</v>
      </c>
      <c r="AA177">
        <v>-7.9674364000000004</v>
      </c>
      <c r="AB177" t="s">
        <v>1563</v>
      </c>
      <c r="AC177" t="s">
        <v>216</v>
      </c>
      <c r="AL177" t="s">
        <v>217</v>
      </c>
      <c r="AM177" t="s">
        <v>1564</v>
      </c>
      <c r="AN177" t="s">
        <v>6</v>
      </c>
      <c r="AO177" s="57">
        <v>46091.465949074074</v>
      </c>
      <c r="AP177" s="57">
        <v>46299.333333333336</v>
      </c>
      <c r="AR177" t="s">
        <v>218</v>
      </c>
      <c r="AS177" t="s">
        <v>247</v>
      </c>
      <c r="AT177" t="s">
        <v>230</v>
      </c>
      <c r="AU177">
        <v>20261003</v>
      </c>
      <c r="AV177" t="s">
        <v>221</v>
      </c>
      <c r="AW177" t="s">
        <v>877</v>
      </c>
      <c r="AX177" t="s">
        <v>222</v>
      </c>
      <c r="BA177" s="57">
        <v>46299.333333333336</v>
      </c>
      <c r="BB177" t="s">
        <v>1564</v>
      </c>
      <c r="BC177">
        <v>2026</v>
      </c>
      <c r="BD177">
        <v>10</v>
      </c>
      <c r="BE177">
        <v>3</v>
      </c>
      <c r="BF177" s="6">
        <f t="shared" si="6"/>
        <v>46298</v>
      </c>
      <c r="BG177">
        <f t="shared" si="7"/>
        <v>-1.3333333333357587</v>
      </c>
      <c r="BH177" t="str">
        <f t="shared" si="8"/>
        <v>COMPLY</v>
      </c>
      <c r="BI177" t="str">
        <f>VLOOKUP(H177,Sheet2!$A$1:$B$270,2,FALSE)</f>
        <v>MALANG</v>
      </c>
    </row>
    <row r="178" spans="1:61">
      <c r="A178">
        <v>177</v>
      </c>
      <c r="B178">
        <v>1002626266</v>
      </c>
      <c r="C178">
        <v>3</v>
      </c>
      <c r="D178" t="s">
        <v>38</v>
      </c>
      <c r="E178">
        <v>5</v>
      </c>
      <c r="F178" t="s">
        <v>247</v>
      </c>
      <c r="G178" t="s">
        <v>91</v>
      </c>
      <c r="H178" t="s">
        <v>401</v>
      </c>
      <c r="I178" t="s">
        <v>212</v>
      </c>
      <c r="J178" t="s">
        <v>213</v>
      </c>
      <c r="K178" t="s">
        <v>149</v>
      </c>
      <c r="L178" t="s">
        <v>214</v>
      </c>
      <c r="M178" t="s">
        <v>76</v>
      </c>
      <c r="N178" t="s">
        <v>215</v>
      </c>
      <c r="O178" s="57">
        <v>46302.584432870368</v>
      </c>
      <c r="P178" s="57">
        <v>46303.835335648146</v>
      </c>
      <c r="Q178">
        <v>69405895</v>
      </c>
      <c r="S178">
        <v>152701239357</v>
      </c>
      <c r="T178" t="s">
        <v>3802</v>
      </c>
      <c r="U178" t="s">
        <v>3803</v>
      </c>
      <c r="V178" t="s">
        <v>3804</v>
      </c>
      <c r="Z178">
        <v>112.61679863853399</v>
      </c>
      <c r="AA178">
        <v>-7.99695085439207</v>
      </c>
      <c r="AB178" t="s">
        <v>3805</v>
      </c>
      <c r="AC178" t="s">
        <v>235</v>
      </c>
      <c r="AL178" t="s">
        <v>217</v>
      </c>
      <c r="AM178" t="s">
        <v>3806</v>
      </c>
      <c r="AN178" t="s">
        <v>6</v>
      </c>
      <c r="AO178" s="57">
        <v>46213.59065972222</v>
      </c>
      <c r="AP178" s="57">
        <v>46303.458333333336</v>
      </c>
      <c r="AR178" t="s">
        <v>218</v>
      </c>
      <c r="AS178" t="s">
        <v>247</v>
      </c>
      <c r="AT178" t="s">
        <v>220</v>
      </c>
      <c r="AU178">
        <v>20261008</v>
      </c>
      <c r="AV178" t="s">
        <v>221</v>
      </c>
      <c r="AW178" t="s">
        <v>1671</v>
      </c>
      <c r="AX178" t="s">
        <v>222</v>
      </c>
      <c r="BA178" s="57">
        <v>46303.458333333336</v>
      </c>
      <c r="BB178" t="s">
        <v>3806</v>
      </c>
      <c r="BC178">
        <v>2026</v>
      </c>
      <c r="BD178">
        <v>10</v>
      </c>
      <c r="BE178">
        <v>8</v>
      </c>
      <c r="BF178" s="6">
        <f t="shared" si="6"/>
        <v>46303</v>
      </c>
      <c r="BG178">
        <f t="shared" si="7"/>
        <v>-0.45833333333575865</v>
      </c>
      <c r="BH178" t="str">
        <f t="shared" si="8"/>
        <v>COMPLY</v>
      </c>
      <c r="BI178" t="str">
        <f>VLOOKUP(H178,Sheet2!$A$1:$B$270,2,FALSE)</f>
        <v>MALANG</v>
      </c>
    </row>
    <row r="179" spans="1:61">
      <c r="A179">
        <v>178</v>
      </c>
      <c r="B179">
        <v>1002630384</v>
      </c>
      <c r="C179">
        <v>3</v>
      </c>
      <c r="D179" t="s">
        <v>38</v>
      </c>
      <c r="E179">
        <v>5</v>
      </c>
      <c r="F179" t="s">
        <v>247</v>
      </c>
      <c r="G179" t="s">
        <v>91</v>
      </c>
      <c r="H179" t="s">
        <v>401</v>
      </c>
      <c r="I179" t="s">
        <v>212</v>
      </c>
      <c r="J179" t="s">
        <v>213</v>
      </c>
      <c r="K179" t="s">
        <v>149</v>
      </c>
      <c r="M179" t="s">
        <v>76</v>
      </c>
      <c r="N179" t="s">
        <v>215</v>
      </c>
      <c r="O179" s="57">
        <v>46304.695439814815</v>
      </c>
      <c r="P179" s="57">
        <v>46304.880266203705</v>
      </c>
      <c r="Q179">
        <v>69407131</v>
      </c>
      <c r="S179">
        <v>152701239382</v>
      </c>
      <c r="T179" t="s">
        <v>4921</v>
      </c>
      <c r="U179" t="s">
        <v>4941</v>
      </c>
      <c r="V179" t="s">
        <v>4942</v>
      </c>
      <c r="Z179">
        <v>112.61949629999999</v>
      </c>
      <c r="AA179">
        <v>-7.9980473999999999</v>
      </c>
      <c r="AB179" t="s">
        <v>4924</v>
      </c>
      <c r="AC179" t="s">
        <v>229</v>
      </c>
      <c r="AL179" t="s">
        <v>217</v>
      </c>
      <c r="AM179" t="s">
        <v>4943</v>
      </c>
      <c r="AN179" t="s">
        <v>6</v>
      </c>
      <c r="AO179" s="57">
        <v>46275.725983796299</v>
      </c>
      <c r="AR179" t="s">
        <v>218</v>
      </c>
      <c r="AS179" t="s">
        <v>247</v>
      </c>
      <c r="AT179" t="s">
        <v>230</v>
      </c>
      <c r="AU179">
        <v>20261009</v>
      </c>
      <c r="AV179" t="s">
        <v>221</v>
      </c>
      <c r="AW179" t="s">
        <v>540</v>
      </c>
      <c r="AX179" t="s">
        <v>222</v>
      </c>
      <c r="BA179" s="57">
        <v>46304.291666666664</v>
      </c>
      <c r="BB179" t="s">
        <v>4943</v>
      </c>
      <c r="BC179">
        <v>2026</v>
      </c>
      <c r="BD179">
        <v>10</v>
      </c>
      <c r="BE179">
        <v>9</v>
      </c>
      <c r="BF179" s="6">
        <f t="shared" si="6"/>
        <v>46304</v>
      </c>
      <c r="BG179">
        <f t="shared" si="7"/>
        <v>-0.29166666666424135</v>
      </c>
      <c r="BH179" t="str">
        <f t="shared" si="8"/>
        <v>COMPLY</v>
      </c>
      <c r="BI179" t="str">
        <f>VLOOKUP(H179,Sheet2!$A$1:$B$270,2,FALSE)</f>
        <v>MALANG</v>
      </c>
    </row>
    <row r="180" spans="1:61">
      <c r="A180">
        <v>179</v>
      </c>
      <c r="B180">
        <v>1002638480</v>
      </c>
      <c r="C180">
        <v>3</v>
      </c>
      <c r="D180" t="s">
        <v>38</v>
      </c>
      <c r="E180">
        <v>5</v>
      </c>
      <c r="F180" t="s">
        <v>247</v>
      </c>
      <c r="G180" t="s">
        <v>91</v>
      </c>
      <c r="H180" t="s">
        <v>401</v>
      </c>
      <c r="I180" t="s">
        <v>212</v>
      </c>
      <c r="J180" t="s">
        <v>213</v>
      </c>
      <c r="K180" t="s">
        <v>149</v>
      </c>
      <c r="L180" t="s">
        <v>214</v>
      </c>
      <c r="M180" t="s">
        <v>76</v>
      </c>
      <c r="N180" t="s">
        <v>215</v>
      </c>
      <c r="O180" s="57">
        <v>46310.562280092592</v>
      </c>
      <c r="P180" s="57">
        <v>46310.845520833333</v>
      </c>
      <c r="Q180">
        <v>69410817</v>
      </c>
      <c r="S180">
        <v>152701239418</v>
      </c>
      <c r="T180" t="s">
        <v>7481</v>
      </c>
      <c r="U180" t="s">
        <v>7482</v>
      </c>
      <c r="V180" t="s">
        <v>7483</v>
      </c>
      <c r="Z180">
        <v>112.6238778</v>
      </c>
      <c r="AA180">
        <v>-7.9779001000000003</v>
      </c>
      <c r="AB180" t="s">
        <v>7484</v>
      </c>
      <c r="AC180" t="s">
        <v>235</v>
      </c>
      <c r="AL180" t="s">
        <v>217</v>
      </c>
      <c r="AM180" t="s">
        <v>7485</v>
      </c>
      <c r="AN180" t="s">
        <v>6</v>
      </c>
      <c r="AO180" t="s">
        <v>7486</v>
      </c>
      <c r="AP180" s="57">
        <v>46311.458333333336</v>
      </c>
      <c r="AR180" t="s">
        <v>218</v>
      </c>
      <c r="AS180" t="s">
        <v>247</v>
      </c>
      <c r="AT180" t="s">
        <v>230</v>
      </c>
      <c r="AU180">
        <v>20261015</v>
      </c>
      <c r="AV180" t="s">
        <v>221</v>
      </c>
      <c r="AW180" t="s">
        <v>862</v>
      </c>
      <c r="AX180" t="s">
        <v>222</v>
      </c>
      <c r="BA180" s="57">
        <v>46311.458333333336</v>
      </c>
      <c r="BB180" t="s">
        <v>7485</v>
      </c>
      <c r="BC180">
        <v>2026</v>
      </c>
      <c r="BD180">
        <v>10</v>
      </c>
      <c r="BE180">
        <v>15</v>
      </c>
      <c r="BF180" s="6">
        <f t="shared" si="6"/>
        <v>46310</v>
      </c>
      <c r="BG180">
        <f t="shared" si="7"/>
        <v>-1.4583333333357587</v>
      </c>
      <c r="BH180" t="str">
        <f t="shared" si="8"/>
        <v>COMPLY</v>
      </c>
      <c r="BI180" t="str">
        <f>VLOOKUP(H180,Sheet2!$A$1:$B$270,2,FALSE)</f>
        <v>MALANG</v>
      </c>
    </row>
    <row r="181" spans="1:61">
      <c r="A181">
        <v>180</v>
      </c>
      <c r="B181">
        <v>1002626083</v>
      </c>
      <c r="C181">
        <v>3</v>
      </c>
      <c r="D181" t="s">
        <v>38</v>
      </c>
      <c r="E181">
        <v>5</v>
      </c>
      <c r="F181" t="s">
        <v>247</v>
      </c>
      <c r="G181" t="s">
        <v>91</v>
      </c>
      <c r="H181" t="s">
        <v>515</v>
      </c>
      <c r="I181" t="s">
        <v>212</v>
      </c>
      <c r="J181" t="s">
        <v>213</v>
      </c>
      <c r="K181" t="s">
        <v>149</v>
      </c>
      <c r="L181" t="s">
        <v>214</v>
      </c>
      <c r="M181" t="s">
        <v>76</v>
      </c>
      <c r="N181" t="s">
        <v>215</v>
      </c>
      <c r="O181" s="57">
        <v>46302.551145833335</v>
      </c>
      <c r="P181" s="57">
        <v>46303.753842592596</v>
      </c>
      <c r="Q181">
        <v>69405846</v>
      </c>
      <c r="S181">
        <v>152705285097</v>
      </c>
      <c r="T181" t="s">
        <v>3807</v>
      </c>
      <c r="U181" t="s">
        <v>3808</v>
      </c>
      <c r="V181" t="s">
        <v>3809</v>
      </c>
      <c r="Z181">
        <v>112.658571717501</v>
      </c>
      <c r="AA181">
        <v>-7.9845998031973799</v>
      </c>
      <c r="AB181" t="s">
        <v>3810</v>
      </c>
      <c r="AC181" t="s">
        <v>235</v>
      </c>
      <c r="AL181" t="s">
        <v>217</v>
      </c>
      <c r="AM181" t="s">
        <v>3811</v>
      </c>
      <c r="AN181" t="s">
        <v>6</v>
      </c>
      <c r="AO181" s="57">
        <v>46213.559548611112</v>
      </c>
      <c r="AP181" s="57">
        <v>46303.458333333336</v>
      </c>
      <c r="AR181" t="s">
        <v>218</v>
      </c>
      <c r="AS181" t="s">
        <v>570</v>
      </c>
      <c r="AT181" t="s">
        <v>220</v>
      </c>
      <c r="AU181">
        <v>20261008</v>
      </c>
      <c r="AV181" t="s">
        <v>221</v>
      </c>
      <c r="AW181" t="s">
        <v>1671</v>
      </c>
      <c r="AX181" t="s">
        <v>222</v>
      </c>
      <c r="BA181" s="57">
        <v>46303.458333333336</v>
      </c>
      <c r="BB181" t="s">
        <v>3811</v>
      </c>
      <c r="BC181">
        <v>2026</v>
      </c>
      <c r="BD181">
        <v>10</v>
      </c>
      <c r="BE181">
        <v>8</v>
      </c>
      <c r="BF181" s="6">
        <f t="shared" si="6"/>
        <v>46303</v>
      </c>
      <c r="BG181">
        <f t="shared" si="7"/>
        <v>-0.45833333333575865</v>
      </c>
      <c r="BH181" t="str">
        <f t="shared" si="8"/>
        <v>COMPLY</v>
      </c>
      <c r="BI181" t="str">
        <f>VLOOKUP(H181,Sheet2!$A$1:$B$270,2,FALSE)</f>
        <v>MALANG</v>
      </c>
    </row>
    <row r="182" spans="1:61">
      <c r="A182">
        <v>181</v>
      </c>
      <c r="B182">
        <v>1002619473</v>
      </c>
      <c r="C182">
        <v>3</v>
      </c>
      <c r="D182" t="s">
        <v>38</v>
      </c>
      <c r="E182">
        <v>5</v>
      </c>
      <c r="F182" t="s">
        <v>247</v>
      </c>
      <c r="G182" t="s">
        <v>87</v>
      </c>
      <c r="H182" t="s">
        <v>285</v>
      </c>
      <c r="I182" t="s">
        <v>212</v>
      </c>
      <c r="J182" t="s">
        <v>213</v>
      </c>
      <c r="K182" t="s">
        <v>149</v>
      </c>
      <c r="M182" t="s">
        <v>76</v>
      </c>
      <c r="N182" t="s">
        <v>215</v>
      </c>
      <c r="O182" s="57">
        <v>46297.464525462965</v>
      </c>
      <c r="P182" s="57">
        <v>46297.542986111112</v>
      </c>
      <c r="Q182">
        <v>69400319</v>
      </c>
      <c r="S182">
        <v>152711247519</v>
      </c>
      <c r="T182" t="s">
        <v>1565</v>
      </c>
      <c r="U182" t="s">
        <v>1566</v>
      </c>
      <c r="V182" t="s">
        <v>1567</v>
      </c>
      <c r="Z182">
        <v>112.6099</v>
      </c>
      <c r="AA182">
        <v>-7.8974000000000002</v>
      </c>
      <c r="AB182" t="s">
        <v>1568</v>
      </c>
      <c r="AC182" t="s">
        <v>229</v>
      </c>
      <c r="AL182" t="s">
        <v>217</v>
      </c>
      <c r="AM182" t="s">
        <v>1569</v>
      </c>
      <c r="AN182" t="s">
        <v>6</v>
      </c>
      <c r="AO182" s="57">
        <v>46063.466053240743</v>
      </c>
      <c r="AR182" t="s">
        <v>218</v>
      </c>
      <c r="AS182" t="s">
        <v>1570</v>
      </c>
      <c r="AT182" t="s">
        <v>342</v>
      </c>
      <c r="AU182">
        <v>20261002</v>
      </c>
      <c r="AV182" t="s">
        <v>221</v>
      </c>
      <c r="AW182" t="s">
        <v>1571</v>
      </c>
      <c r="AX182" t="s">
        <v>222</v>
      </c>
      <c r="BA182" s="57">
        <v>46297.291666666664</v>
      </c>
      <c r="BB182" t="s">
        <v>1569</v>
      </c>
      <c r="BC182">
        <v>2026</v>
      </c>
      <c r="BD182">
        <v>10</v>
      </c>
      <c r="BE182">
        <v>2</v>
      </c>
      <c r="BF182" s="6">
        <f t="shared" si="6"/>
        <v>46297</v>
      </c>
      <c r="BG182">
        <f t="shared" si="7"/>
        <v>-0.29166666666424135</v>
      </c>
      <c r="BH182" t="str">
        <f t="shared" si="8"/>
        <v>COMPLY</v>
      </c>
      <c r="BI182" t="str">
        <f>VLOOKUP(H182,Sheet2!$A$1:$B$270,2,FALSE)</f>
        <v>BATU</v>
      </c>
    </row>
    <row r="183" spans="1:61">
      <c r="A183">
        <v>182</v>
      </c>
      <c r="B183">
        <v>1002624334</v>
      </c>
      <c r="C183">
        <v>3</v>
      </c>
      <c r="D183" t="s">
        <v>38</v>
      </c>
      <c r="E183">
        <v>5</v>
      </c>
      <c r="F183" t="s">
        <v>247</v>
      </c>
      <c r="G183" t="s">
        <v>87</v>
      </c>
      <c r="H183" t="s">
        <v>285</v>
      </c>
      <c r="I183" t="s">
        <v>212</v>
      </c>
      <c r="J183" t="s">
        <v>213</v>
      </c>
      <c r="K183" t="s">
        <v>149</v>
      </c>
      <c r="M183" t="s">
        <v>76</v>
      </c>
      <c r="N183" t="s">
        <v>215</v>
      </c>
      <c r="O183" s="57">
        <v>46301.565289351849</v>
      </c>
      <c r="P183" s="57">
        <v>46301.786886574075</v>
      </c>
      <c r="Q183">
        <v>69403317</v>
      </c>
      <c r="S183">
        <v>152711247775</v>
      </c>
      <c r="T183" t="s">
        <v>1572</v>
      </c>
      <c r="U183" t="s">
        <v>3190</v>
      </c>
      <c r="V183" t="s">
        <v>3191</v>
      </c>
      <c r="Z183">
        <v>112.5741404</v>
      </c>
      <c r="AA183">
        <v>-7.9267361000000003</v>
      </c>
      <c r="AB183" t="s">
        <v>1575</v>
      </c>
      <c r="AC183" t="s">
        <v>225</v>
      </c>
      <c r="AL183" t="s">
        <v>217</v>
      </c>
      <c r="AM183" t="s">
        <v>3192</v>
      </c>
      <c r="AN183" t="s">
        <v>6</v>
      </c>
      <c r="AO183" s="57">
        <v>46183.570092592592</v>
      </c>
      <c r="AR183" t="s">
        <v>218</v>
      </c>
      <c r="AS183" t="s">
        <v>1570</v>
      </c>
      <c r="AT183" t="s">
        <v>230</v>
      </c>
      <c r="AU183">
        <v>20261006</v>
      </c>
      <c r="AV183" t="s">
        <v>221</v>
      </c>
      <c r="AW183" t="s">
        <v>539</v>
      </c>
      <c r="AX183" t="s">
        <v>222</v>
      </c>
      <c r="BA183" s="57">
        <v>46301.291666666664</v>
      </c>
      <c r="BB183" t="s">
        <v>3192</v>
      </c>
      <c r="BC183">
        <v>2026</v>
      </c>
      <c r="BD183">
        <v>10</v>
      </c>
      <c r="BE183">
        <v>6</v>
      </c>
      <c r="BF183" s="6">
        <f t="shared" si="6"/>
        <v>46301</v>
      </c>
      <c r="BG183">
        <f t="shared" si="7"/>
        <v>-0.29166666666424135</v>
      </c>
      <c r="BH183" t="str">
        <f t="shared" si="8"/>
        <v>COMPLY</v>
      </c>
      <c r="BI183" t="str">
        <f>VLOOKUP(H183,Sheet2!$A$1:$B$270,2,FALSE)</f>
        <v>BATU</v>
      </c>
    </row>
    <row r="184" spans="1:61">
      <c r="A184">
        <v>183</v>
      </c>
      <c r="B184">
        <v>1002620453</v>
      </c>
      <c r="C184">
        <v>3</v>
      </c>
      <c r="D184" t="s">
        <v>38</v>
      </c>
      <c r="E184">
        <v>5</v>
      </c>
      <c r="F184" t="s">
        <v>247</v>
      </c>
      <c r="G184" t="s">
        <v>87</v>
      </c>
      <c r="H184" t="s">
        <v>285</v>
      </c>
      <c r="I184" t="s">
        <v>212</v>
      </c>
      <c r="J184" t="s">
        <v>213</v>
      </c>
      <c r="K184" t="s">
        <v>149</v>
      </c>
      <c r="M184" t="s">
        <v>1401</v>
      </c>
      <c r="N184" t="s">
        <v>215</v>
      </c>
      <c r="O184" s="57">
        <v>46297.690891203703</v>
      </c>
      <c r="P184" s="57">
        <v>46301.56527777778</v>
      </c>
      <c r="Q184">
        <v>69403317</v>
      </c>
      <c r="S184">
        <v>152711247525</v>
      </c>
      <c r="T184" t="s">
        <v>1572</v>
      </c>
      <c r="U184" t="s">
        <v>1573</v>
      </c>
      <c r="V184" t="s">
        <v>1574</v>
      </c>
      <c r="Z184">
        <v>112.575734853744</v>
      </c>
      <c r="AA184">
        <v>-7.9262484614668196</v>
      </c>
      <c r="AB184" t="s">
        <v>1575</v>
      </c>
      <c r="AC184" t="s">
        <v>225</v>
      </c>
      <c r="AL184" t="s">
        <v>217</v>
      </c>
      <c r="AM184" t="s">
        <v>1576</v>
      </c>
      <c r="AN184" t="s">
        <v>6</v>
      </c>
      <c r="AO184" s="57">
        <v>46063.694699074076</v>
      </c>
      <c r="AP184" s="57">
        <v>46300.333333333336</v>
      </c>
      <c r="AQ184" t="s">
        <v>1496</v>
      </c>
      <c r="AR184" t="s">
        <v>14</v>
      </c>
      <c r="AS184" t="s">
        <v>1570</v>
      </c>
      <c r="AT184" t="s">
        <v>230</v>
      </c>
      <c r="AV184" t="s">
        <v>2571</v>
      </c>
      <c r="AW184" t="s">
        <v>540</v>
      </c>
      <c r="AX184" t="s">
        <v>222</v>
      </c>
      <c r="BA184" s="57">
        <v>46300.333333333336</v>
      </c>
      <c r="BB184" t="s">
        <v>1576</v>
      </c>
      <c r="BF184" s="6" t="e">
        <f t="shared" si="6"/>
        <v>#NUM!</v>
      </c>
      <c r="BG184" t="e">
        <f t="shared" si="7"/>
        <v>#NUM!</v>
      </c>
      <c r="BH184" t="e">
        <f t="shared" si="8"/>
        <v>#NUM!</v>
      </c>
      <c r="BI184" t="str">
        <f>VLOOKUP(H184,Sheet2!$A$1:$B$270,2,FALSE)</f>
        <v>BATU</v>
      </c>
    </row>
    <row r="185" spans="1:61">
      <c r="A185">
        <v>184</v>
      </c>
      <c r="B185">
        <v>1002634286</v>
      </c>
      <c r="C185">
        <v>3</v>
      </c>
      <c r="D185" t="s">
        <v>38</v>
      </c>
      <c r="E185">
        <v>5</v>
      </c>
      <c r="F185" t="s">
        <v>247</v>
      </c>
      <c r="G185" t="s">
        <v>87</v>
      </c>
      <c r="H185" t="s">
        <v>285</v>
      </c>
      <c r="I185" t="s">
        <v>212</v>
      </c>
      <c r="J185" t="s">
        <v>213</v>
      </c>
      <c r="K185" t="s">
        <v>149</v>
      </c>
      <c r="L185" t="s">
        <v>214</v>
      </c>
      <c r="M185" t="s">
        <v>279</v>
      </c>
      <c r="N185" t="s">
        <v>215</v>
      </c>
      <c r="O185" s="57">
        <v>46308.412268518521</v>
      </c>
      <c r="P185" s="57">
        <v>46310.277997685182</v>
      </c>
      <c r="Q185">
        <v>69409146</v>
      </c>
      <c r="S185">
        <v>152711247600</v>
      </c>
      <c r="T185" t="s">
        <v>5831</v>
      </c>
      <c r="U185" t="s">
        <v>5832</v>
      </c>
      <c r="V185" t="s">
        <v>5833</v>
      </c>
      <c r="Z185">
        <v>112.5831175</v>
      </c>
      <c r="AA185">
        <v>-7.9234739999999997</v>
      </c>
      <c r="AB185" t="s">
        <v>5834</v>
      </c>
      <c r="AC185" t="s">
        <v>235</v>
      </c>
      <c r="AL185" t="s">
        <v>217</v>
      </c>
      <c r="AM185" t="s">
        <v>5835</v>
      </c>
      <c r="AN185" t="s">
        <v>6</v>
      </c>
      <c r="AO185" t="s">
        <v>5836</v>
      </c>
      <c r="AP185" s="57">
        <v>46310.333333333336</v>
      </c>
      <c r="AR185" t="s">
        <v>239</v>
      </c>
      <c r="AS185" t="s">
        <v>1570</v>
      </c>
      <c r="AT185" t="s">
        <v>230</v>
      </c>
      <c r="AV185" t="s">
        <v>799</v>
      </c>
      <c r="AW185" t="s">
        <v>875</v>
      </c>
      <c r="AX185" t="s">
        <v>222</v>
      </c>
      <c r="BA185" s="57">
        <v>46310.333333333336</v>
      </c>
      <c r="BB185" t="s">
        <v>5835</v>
      </c>
      <c r="BF185" s="6" t="e">
        <f t="shared" si="6"/>
        <v>#NUM!</v>
      </c>
      <c r="BG185" t="e">
        <f t="shared" si="7"/>
        <v>#NUM!</v>
      </c>
      <c r="BH185" t="e">
        <f t="shared" si="8"/>
        <v>#NUM!</v>
      </c>
      <c r="BI185" t="str">
        <f>VLOOKUP(H185,Sheet2!$A$1:$B$270,2,FALSE)</f>
        <v>BATU</v>
      </c>
    </row>
    <row r="186" spans="1:61">
      <c r="A186">
        <v>185</v>
      </c>
      <c r="B186">
        <v>1002638801</v>
      </c>
      <c r="C186">
        <v>3</v>
      </c>
      <c r="D186" t="s">
        <v>38</v>
      </c>
      <c r="E186">
        <v>5</v>
      </c>
      <c r="F186" t="s">
        <v>247</v>
      </c>
      <c r="G186" t="s">
        <v>87</v>
      </c>
      <c r="H186" t="s">
        <v>285</v>
      </c>
      <c r="I186" t="s">
        <v>212</v>
      </c>
      <c r="J186" t="s">
        <v>213</v>
      </c>
      <c r="K186" t="s">
        <v>149</v>
      </c>
      <c r="L186" t="s">
        <v>214</v>
      </c>
      <c r="M186" t="s">
        <v>279</v>
      </c>
      <c r="N186" t="s">
        <v>215</v>
      </c>
      <c r="O186" s="57">
        <v>46310.621944444443</v>
      </c>
      <c r="P186" s="57">
        <v>46311.233680555553</v>
      </c>
      <c r="Q186">
        <v>69410940</v>
      </c>
      <c r="S186">
        <v>152711247626</v>
      </c>
      <c r="T186" t="s">
        <v>7487</v>
      </c>
      <c r="U186" t="s">
        <v>7488</v>
      </c>
      <c r="V186" t="s">
        <v>7489</v>
      </c>
      <c r="Z186">
        <v>112.57722680000001</v>
      </c>
      <c r="AA186">
        <v>-7.8680802999999999</v>
      </c>
      <c r="AB186" t="s">
        <v>7490</v>
      </c>
      <c r="AC186" t="s">
        <v>235</v>
      </c>
      <c r="AL186" t="s">
        <v>217</v>
      </c>
      <c r="AM186" t="s">
        <v>7491</v>
      </c>
      <c r="AN186" t="s">
        <v>6</v>
      </c>
      <c r="AO186" t="s">
        <v>7492</v>
      </c>
      <c r="AP186" s="57">
        <v>46311.458333333336</v>
      </c>
      <c r="AR186" t="s">
        <v>239</v>
      </c>
      <c r="AS186" t="s">
        <v>1570</v>
      </c>
      <c r="AT186" t="s">
        <v>230</v>
      </c>
      <c r="AV186" t="s">
        <v>799</v>
      </c>
      <c r="AW186" t="s">
        <v>886</v>
      </c>
      <c r="AX186" t="s">
        <v>222</v>
      </c>
      <c r="BA186" s="57">
        <v>46311.458333333336</v>
      </c>
      <c r="BB186" t="s">
        <v>7491</v>
      </c>
      <c r="BF186" s="6" t="e">
        <f t="shared" si="6"/>
        <v>#NUM!</v>
      </c>
      <c r="BG186" t="e">
        <f t="shared" si="7"/>
        <v>#NUM!</v>
      </c>
      <c r="BH186" t="e">
        <f t="shared" si="8"/>
        <v>#NUM!</v>
      </c>
      <c r="BI186" t="str">
        <f>VLOOKUP(H186,Sheet2!$A$1:$B$270,2,FALSE)</f>
        <v>BATU</v>
      </c>
    </row>
    <row r="187" spans="1:61">
      <c r="A187">
        <v>186</v>
      </c>
      <c r="B187">
        <v>1002638981</v>
      </c>
      <c r="C187">
        <v>3</v>
      </c>
      <c r="D187" t="s">
        <v>38</v>
      </c>
      <c r="E187">
        <v>5</v>
      </c>
      <c r="F187" t="s">
        <v>247</v>
      </c>
      <c r="G187" t="s">
        <v>87</v>
      </c>
      <c r="H187" t="s">
        <v>285</v>
      </c>
      <c r="I187" t="s">
        <v>212</v>
      </c>
      <c r="J187" t="s">
        <v>213</v>
      </c>
      <c r="K187" t="s">
        <v>149</v>
      </c>
      <c r="L187" t="s">
        <v>214</v>
      </c>
      <c r="M187" t="s">
        <v>279</v>
      </c>
      <c r="N187" t="s">
        <v>215</v>
      </c>
      <c r="O187" s="57">
        <v>46310.655335648145</v>
      </c>
      <c r="P187" s="57">
        <v>46311.233993055554</v>
      </c>
      <c r="Q187">
        <v>69410996</v>
      </c>
      <c r="S187">
        <v>152711247627</v>
      </c>
      <c r="T187" t="s">
        <v>7493</v>
      </c>
      <c r="U187" t="s">
        <v>7494</v>
      </c>
      <c r="V187" t="s">
        <v>7495</v>
      </c>
      <c r="Z187">
        <v>112.58990529167799</v>
      </c>
      <c r="AA187">
        <v>-7.9176961138767803</v>
      </c>
      <c r="AB187" t="s">
        <v>7496</v>
      </c>
      <c r="AC187" t="s">
        <v>235</v>
      </c>
      <c r="AL187" t="s">
        <v>217</v>
      </c>
      <c r="AM187" t="s">
        <v>7497</v>
      </c>
      <c r="AN187" t="s">
        <v>6</v>
      </c>
      <c r="AO187" t="s">
        <v>7498</v>
      </c>
      <c r="AP187" s="57">
        <v>46311.625</v>
      </c>
      <c r="AR187" t="s">
        <v>239</v>
      </c>
      <c r="AS187" t="s">
        <v>1570</v>
      </c>
      <c r="AT187" t="s">
        <v>230</v>
      </c>
      <c r="AV187" t="s">
        <v>799</v>
      </c>
      <c r="AW187" t="s">
        <v>923</v>
      </c>
      <c r="AX187" t="s">
        <v>222</v>
      </c>
      <c r="BA187" s="57">
        <v>46311.625</v>
      </c>
      <c r="BB187" t="s">
        <v>7497</v>
      </c>
      <c r="BF187" s="6" t="e">
        <f t="shared" si="6"/>
        <v>#NUM!</v>
      </c>
      <c r="BG187" t="e">
        <f t="shared" si="7"/>
        <v>#NUM!</v>
      </c>
      <c r="BH187" t="e">
        <f t="shared" si="8"/>
        <v>#NUM!</v>
      </c>
      <c r="BI187" t="str">
        <f>VLOOKUP(H187,Sheet2!$A$1:$B$270,2,FALSE)</f>
        <v>BATU</v>
      </c>
    </row>
    <row r="188" spans="1:61">
      <c r="A188">
        <v>187</v>
      </c>
      <c r="B188">
        <v>1002620672</v>
      </c>
      <c r="C188">
        <v>3</v>
      </c>
      <c r="D188" t="s">
        <v>38</v>
      </c>
      <c r="E188">
        <v>5</v>
      </c>
      <c r="F188" t="s">
        <v>247</v>
      </c>
      <c r="G188" t="s">
        <v>87</v>
      </c>
      <c r="H188" t="s">
        <v>438</v>
      </c>
      <c r="I188" t="s">
        <v>212</v>
      </c>
      <c r="J188" t="s">
        <v>213</v>
      </c>
      <c r="K188" t="s">
        <v>149</v>
      </c>
      <c r="L188" t="s">
        <v>214</v>
      </c>
      <c r="M188" t="s">
        <v>76</v>
      </c>
      <c r="N188" t="s">
        <v>215</v>
      </c>
      <c r="O188" s="57">
        <v>46297.81150462963</v>
      </c>
      <c r="P188" s="57">
        <v>46299.740543981483</v>
      </c>
      <c r="Q188">
        <v>69403413</v>
      </c>
      <c r="S188">
        <v>152720204431</v>
      </c>
      <c r="T188" t="s">
        <v>1577</v>
      </c>
      <c r="U188" t="s">
        <v>1578</v>
      </c>
      <c r="V188" t="s">
        <v>1579</v>
      </c>
      <c r="Z188">
        <v>112.69858928231901</v>
      </c>
      <c r="AA188">
        <v>-7.8267674025097502</v>
      </c>
      <c r="AB188" t="s">
        <v>1580</v>
      </c>
      <c r="AC188" t="s">
        <v>235</v>
      </c>
      <c r="AL188" t="s">
        <v>217</v>
      </c>
      <c r="AM188" t="s">
        <v>1581</v>
      </c>
      <c r="AN188" t="s">
        <v>6</v>
      </c>
      <c r="AO188" s="57">
        <v>46063.819363425922</v>
      </c>
      <c r="AP188" s="57">
        <v>46299.333333333336</v>
      </c>
      <c r="AR188" t="s">
        <v>218</v>
      </c>
      <c r="AS188" t="s">
        <v>566</v>
      </c>
      <c r="AT188" t="s">
        <v>230</v>
      </c>
      <c r="AU188">
        <v>20261004</v>
      </c>
      <c r="AV188" t="s">
        <v>221</v>
      </c>
      <c r="AW188" t="s">
        <v>875</v>
      </c>
      <c r="AX188" t="s">
        <v>222</v>
      </c>
      <c r="BA188" s="57">
        <v>46299.333333333336</v>
      </c>
      <c r="BB188" t="s">
        <v>1581</v>
      </c>
      <c r="BC188">
        <v>2026</v>
      </c>
      <c r="BD188">
        <v>10</v>
      </c>
      <c r="BE188">
        <v>4</v>
      </c>
      <c r="BF188" s="6">
        <f t="shared" si="6"/>
        <v>46299</v>
      </c>
      <c r="BG188">
        <f t="shared" si="7"/>
        <v>-0.33333333333575865</v>
      </c>
      <c r="BH188" t="str">
        <f t="shared" si="8"/>
        <v>COMPLY</v>
      </c>
      <c r="BI188" t="str">
        <f>VLOOKUP(H188,Sheet2!$A$1:$B$270,2,FALSE)</f>
        <v>BATU</v>
      </c>
    </row>
    <row r="189" spans="1:61">
      <c r="A189">
        <v>188</v>
      </c>
      <c r="B189">
        <v>1002623173</v>
      </c>
      <c r="C189">
        <v>3</v>
      </c>
      <c r="D189" t="s">
        <v>38</v>
      </c>
      <c r="E189">
        <v>5</v>
      </c>
      <c r="F189" t="s">
        <v>247</v>
      </c>
      <c r="G189" t="s">
        <v>87</v>
      </c>
      <c r="H189" t="s">
        <v>438</v>
      </c>
      <c r="I189" t="s">
        <v>212</v>
      </c>
      <c r="J189" t="s">
        <v>213</v>
      </c>
      <c r="K189" t="s">
        <v>149</v>
      </c>
      <c r="L189" t="s">
        <v>214</v>
      </c>
      <c r="M189" t="s">
        <v>76</v>
      </c>
      <c r="N189" t="s">
        <v>215</v>
      </c>
      <c r="O189" s="57">
        <v>46300.701157407406</v>
      </c>
      <c r="P189" s="57">
        <v>46301.52511574074</v>
      </c>
      <c r="Q189">
        <v>69404580</v>
      </c>
      <c r="S189">
        <v>152720204437</v>
      </c>
      <c r="T189" t="s">
        <v>2572</v>
      </c>
      <c r="U189" t="s">
        <v>2573</v>
      </c>
      <c r="V189" t="s">
        <v>2574</v>
      </c>
      <c r="Z189">
        <v>112.71248431009801</v>
      </c>
      <c r="AA189">
        <v>-7.8497713977779799</v>
      </c>
      <c r="AB189" t="s">
        <v>2575</v>
      </c>
      <c r="AC189" t="s">
        <v>235</v>
      </c>
      <c r="AL189" t="s">
        <v>217</v>
      </c>
      <c r="AM189" t="s">
        <v>2576</v>
      </c>
      <c r="AN189" t="s">
        <v>6</v>
      </c>
      <c r="AO189" s="57">
        <v>46152.726238425923</v>
      </c>
      <c r="AP189" s="57">
        <v>46301.625</v>
      </c>
      <c r="AR189" t="s">
        <v>218</v>
      </c>
      <c r="AS189" t="s">
        <v>566</v>
      </c>
      <c r="AT189" t="s">
        <v>230</v>
      </c>
      <c r="AU189">
        <v>20261006</v>
      </c>
      <c r="AV189" t="s">
        <v>221</v>
      </c>
      <c r="AW189" t="s">
        <v>923</v>
      </c>
      <c r="AX189" t="s">
        <v>222</v>
      </c>
      <c r="BA189" s="57">
        <v>46301.625</v>
      </c>
      <c r="BB189" t="s">
        <v>2576</v>
      </c>
      <c r="BC189">
        <v>2026</v>
      </c>
      <c r="BD189">
        <v>10</v>
      </c>
      <c r="BE189">
        <v>6</v>
      </c>
      <c r="BF189" s="6">
        <f t="shared" si="6"/>
        <v>46301</v>
      </c>
      <c r="BG189">
        <f t="shared" si="7"/>
        <v>-0.625</v>
      </c>
      <c r="BH189" t="str">
        <f t="shared" si="8"/>
        <v>COMPLY</v>
      </c>
      <c r="BI189" t="str">
        <f>VLOOKUP(H189,Sheet2!$A$1:$B$270,2,FALSE)</f>
        <v>BATU</v>
      </c>
    </row>
    <row r="190" spans="1:61">
      <c r="A190">
        <v>189</v>
      </c>
      <c r="B190">
        <v>1002629576</v>
      </c>
      <c r="C190">
        <v>3</v>
      </c>
      <c r="D190" t="s">
        <v>38</v>
      </c>
      <c r="E190">
        <v>5</v>
      </c>
      <c r="F190" t="s">
        <v>247</v>
      </c>
      <c r="G190" t="s">
        <v>87</v>
      </c>
      <c r="H190" t="s">
        <v>418</v>
      </c>
      <c r="I190" t="s">
        <v>212</v>
      </c>
      <c r="J190" t="s">
        <v>213</v>
      </c>
      <c r="K190" t="s">
        <v>149</v>
      </c>
      <c r="L190" t="s">
        <v>214</v>
      </c>
      <c r="M190" t="s">
        <v>76</v>
      </c>
      <c r="N190" t="s">
        <v>215</v>
      </c>
      <c r="O190" s="57">
        <v>46304.518541666665</v>
      </c>
      <c r="P190" s="57">
        <v>46304.696412037039</v>
      </c>
      <c r="Q190">
        <v>69407292</v>
      </c>
      <c r="S190">
        <v>152721299217</v>
      </c>
      <c r="T190" t="s">
        <v>4944</v>
      </c>
      <c r="U190" t="s">
        <v>4945</v>
      </c>
      <c r="V190" t="s">
        <v>4946</v>
      </c>
      <c r="Z190">
        <v>112.658472955226</v>
      </c>
      <c r="AA190">
        <v>-7.9010641587026296</v>
      </c>
      <c r="AB190" t="s">
        <v>4947</v>
      </c>
      <c r="AC190" t="s">
        <v>216</v>
      </c>
      <c r="AL190" t="s">
        <v>217</v>
      </c>
      <c r="AM190" t="s">
        <v>4948</v>
      </c>
      <c r="AN190" t="s">
        <v>6</v>
      </c>
      <c r="AO190" s="57">
        <v>46275.528298611112</v>
      </c>
      <c r="AP190" s="57">
        <v>46305.458333333336</v>
      </c>
      <c r="AR190" t="s">
        <v>218</v>
      </c>
      <c r="AS190" t="s">
        <v>566</v>
      </c>
      <c r="AT190" t="s">
        <v>230</v>
      </c>
      <c r="AU190">
        <v>20261009</v>
      </c>
      <c r="AV190" t="s">
        <v>221</v>
      </c>
      <c r="AW190" t="s">
        <v>880</v>
      </c>
      <c r="AX190" t="s">
        <v>222</v>
      </c>
      <c r="BA190" s="57">
        <v>46305.458333333336</v>
      </c>
      <c r="BB190" t="s">
        <v>4948</v>
      </c>
      <c r="BC190">
        <v>2026</v>
      </c>
      <c r="BD190">
        <v>10</v>
      </c>
      <c r="BE190">
        <v>9</v>
      </c>
      <c r="BF190" s="6">
        <f t="shared" si="6"/>
        <v>46304</v>
      </c>
      <c r="BG190">
        <f t="shared" si="7"/>
        <v>-1.4583333333357587</v>
      </c>
      <c r="BH190" t="str">
        <f t="shared" si="8"/>
        <v>COMPLY</v>
      </c>
      <c r="BI190" t="str">
        <f>VLOOKUP(H190,Sheet2!$A$1:$B$270,2,FALSE)</f>
        <v>BATU</v>
      </c>
    </row>
    <row r="191" spans="1:61">
      <c r="A191">
        <v>190</v>
      </c>
      <c r="B191">
        <v>1002624419</v>
      </c>
      <c r="C191">
        <v>3</v>
      </c>
      <c r="D191" t="s">
        <v>38</v>
      </c>
      <c r="E191">
        <v>5</v>
      </c>
      <c r="F191" t="s">
        <v>247</v>
      </c>
      <c r="G191" t="s">
        <v>87</v>
      </c>
      <c r="H191" t="s">
        <v>418</v>
      </c>
      <c r="I191" t="s">
        <v>212</v>
      </c>
      <c r="J191" t="s">
        <v>213</v>
      </c>
      <c r="K191" t="s">
        <v>149</v>
      </c>
      <c r="M191" t="s">
        <v>1582</v>
      </c>
      <c r="N191" t="s">
        <v>215</v>
      </c>
      <c r="O191" s="57">
        <v>46301.578356481485</v>
      </c>
      <c r="P191" s="57">
        <v>46301.579212962963</v>
      </c>
      <c r="Q191">
        <v>69405083</v>
      </c>
      <c r="S191">
        <v>152721299063</v>
      </c>
      <c r="T191" t="s">
        <v>3193</v>
      </c>
      <c r="Z191">
        <v>112.68279790878201</v>
      </c>
      <c r="AA191">
        <v>-7.8768153214368199</v>
      </c>
      <c r="AB191" t="s">
        <v>3194</v>
      </c>
      <c r="AC191" t="s">
        <v>225</v>
      </c>
      <c r="AO191" s="57">
        <v>46183.601145833331</v>
      </c>
      <c r="AR191" t="s">
        <v>6</v>
      </c>
      <c r="AS191" t="s">
        <v>566</v>
      </c>
      <c r="AT191" t="s">
        <v>230</v>
      </c>
      <c r="AV191" t="s">
        <v>1585</v>
      </c>
      <c r="AW191" t="s">
        <v>540</v>
      </c>
      <c r="AX191" t="s">
        <v>222</v>
      </c>
      <c r="BF191" s="6" t="e">
        <f t="shared" si="6"/>
        <v>#NUM!</v>
      </c>
      <c r="BG191" t="e">
        <f t="shared" si="7"/>
        <v>#NUM!</v>
      </c>
      <c r="BH191" t="e">
        <f t="shared" si="8"/>
        <v>#NUM!</v>
      </c>
      <c r="BI191" t="str">
        <f>VLOOKUP(H191,Sheet2!$A$1:$B$270,2,FALSE)</f>
        <v>BATU</v>
      </c>
    </row>
    <row r="192" spans="1:61">
      <c r="A192">
        <v>191</v>
      </c>
      <c r="B192">
        <v>1002623870</v>
      </c>
      <c r="C192">
        <v>3</v>
      </c>
      <c r="D192" t="s">
        <v>38</v>
      </c>
      <c r="E192">
        <v>5</v>
      </c>
      <c r="F192" t="s">
        <v>247</v>
      </c>
      <c r="G192" t="s">
        <v>87</v>
      </c>
      <c r="H192" t="s">
        <v>418</v>
      </c>
      <c r="I192" t="s">
        <v>212</v>
      </c>
      <c r="J192" t="s">
        <v>213</v>
      </c>
      <c r="K192" t="s">
        <v>149</v>
      </c>
      <c r="M192" t="s">
        <v>1626</v>
      </c>
      <c r="N192" t="s">
        <v>215</v>
      </c>
      <c r="O192" s="57">
        <v>46301.445798611108</v>
      </c>
      <c r="P192" s="57">
        <v>46301.625717592593</v>
      </c>
      <c r="Q192">
        <v>69404851</v>
      </c>
      <c r="S192">
        <v>152721299061</v>
      </c>
      <c r="T192" t="s">
        <v>3193</v>
      </c>
      <c r="U192" t="s">
        <v>3195</v>
      </c>
      <c r="Z192">
        <v>112.68282499999999</v>
      </c>
      <c r="AA192">
        <v>-7.8760870000000001</v>
      </c>
      <c r="AB192" t="s">
        <v>3196</v>
      </c>
      <c r="AC192" t="s">
        <v>225</v>
      </c>
      <c r="AO192" s="57">
        <v>46183.454942129632</v>
      </c>
      <c r="AR192" t="s">
        <v>12</v>
      </c>
      <c r="AS192" t="s">
        <v>566</v>
      </c>
      <c r="AT192" t="s">
        <v>230</v>
      </c>
      <c r="AV192" t="s">
        <v>3197</v>
      </c>
      <c r="AW192" t="s">
        <v>540</v>
      </c>
      <c r="AX192" t="s">
        <v>222</v>
      </c>
      <c r="BF192" s="6" t="e">
        <f t="shared" si="6"/>
        <v>#NUM!</v>
      </c>
      <c r="BG192" t="e">
        <f t="shared" si="7"/>
        <v>#NUM!</v>
      </c>
      <c r="BH192" t="e">
        <f t="shared" si="8"/>
        <v>#NUM!</v>
      </c>
      <c r="BI192" t="str">
        <f>VLOOKUP(H192,Sheet2!$A$1:$B$270,2,FALSE)</f>
        <v>BATU</v>
      </c>
    </row>
    <row r="193" spans="1:61">
      <c r="A193">
        <v>192</v>
      </c>
      <c r="B193">
        <v>1002617199</v>
      </c>
      <c r="C193">
        <v>3</v>
      </c>
      <c r="D193" t="s">
        <v>38</v>
      </c>
      <c r="E193">
        <v>5</v>
      </c>
      <c r="F193" t="s">
        <v>247</v>
      </c>
      <c r="G193" t="s">
        <v>87</v>
      </c>
      <c r="H193" t="s">
        <v>423</v>
      </c>
      <c r="I193" t="s">
        <v>212</v>
      </c>
      <c r="J193" t="s">
        <v>213</v>
      </c>
      <c r="K193" t="s">
        <v>149</v>
      </c>
      <c r="M193" t="s">
        <v>76</v>
      </c>
      <c r="N193" t="s">
        <v>215</v>
      </c>
      <c r="O193" s="57">
        <v>46296.412326388891</v>
      </c>
      <c r="P193" s="57">
        <v>46296.629166666666</v>
      </c>
      <c r="Q193">
        <v>69402128</v>
      </c>
      <c r="S193">
        <v>152717206397</v>
      </c>
      <c r="T193" t="s">
        <v>986</v>
      </c>
      <c r="U193" t="s">
        <v>987</v>
      </c>
      <c r="V193" t="s">
        <v>988</v>
      </c>
      <c r="Z193">
        <v>112.7620486</v>
      </c>
      <c r="AA193">
        <v>-8.0064463999999997</v>
      </c>
      <c r="AB193" t="s">
        <v>989</v>
      </c>
      <c r="AC193" t="s">
        <v>283</v>
      </c>
      <c r="AL193" t="s">
        <v>217</v>
      </c>
      <c r="AM193" t="s">
        <v>990</v>
      </c>
      <c r="AN193" t="s">
        <v>6</v>
      </c>
      <c r="AO193" s="57">
        <v>46032.413738425923</v>
      </c>
      <c r="AP193" s="57">
        <v>46297.333333333336</v>
      </c>
      <c r="AR193" t="s">
        <v>218</v>
      </c>
      <c r="AS193" t="s">
        <v>566</v>
      </c>
      <c r="AT193" t="s">
        <v>230</v>
      </c>
      <c r="AU193">
        <v>20261001</v>
      </c>
      <c r="AV193" t="s">
        <v>221</v>
      </c>
      <c r="AW193" t="s">
        <v>540</v>
      </c>
      <c r="AX193" t="s">
        <v>222</v>
      </c>
      <c r="BA193" s="57">
        <v>46297.333333333336</v>
      </c>
      <c r="BB193" t="s">
        <v>990</v>
      </c>
      <c r="BC193">
        <v>2026</v>
      </c>
      <c r="BD193">
        <v>10</v>
      </c>
      <c r="BE193">
        <v>1</v>
      </c>
      <c r="BF193" s="6">
        <f t="shared" si="6"/>
        <v>46296</v>
      </c>
      <c r="BG193">
        <f t="shared" si="7"/>
        <v>-1.3333333333357587</v>
      </c>
      <c r="BH193" t="str">
        <f t="shared" si="8"/>
        <v>COMPLY</v>
      </c>
      <c r="BI193" t="str">
        <f>VLOOKUP(H193,Sheet2!$A$1:$B$270,2,FALSE)</f>
        <v>BATU</v>
      </c>
    </row>
    <row r="194" spans="1:61">
      <c r="A194">
        <v>193</v>
      </c>
      <c r="B194">
        <v>1002638130</v>
      </c>
      <c r="C194">
        <v>3</v>
      </c>
      <c r="D194" t="s">
        <v>38</v>
      </c>
      <c r="E194">
        <v>5</v>
      </c>
      <c r="F194" t="s">
        <v>247</v>
      </c>
      <c r="G194" t="s">
        <v>87</v>
      </c>
      <c r="H194" t="s">
        <v>423</v>
      </c>
      <c r="I194" t="s">
        <v>212</v>
      </c>
      <c r="J194" t="s">
        <v>213</v>
      </c>
      <c r="K194" t="s">
        <v>149</v>
      </c>
      <c r="M194" t="s">
        <v>1618</v>
      </c>
      <c r="N194" t="s">
        <v>215</v>
      </c>
      <c r="O194" s="57">
        <v>46310.462997685187</v>
      </c>
      <c r="P194" s="57">
        <v>46310.638842592591</v>
      </c>
      <c r="Q194">
        <v>68953055</v>
      </c>
      <c r="S194">
        <v>152717206423</v>
      </c>
      <c r="T194" t="s">
        <v>7499</v>
      </c>
      <c r="U194" t="s">
        <v>7500</v>
      </c>
      <c r="Z194">
        <v>112.76421808465599</v>
      </c>
      <c r="AA194">
        <v>-8.0052166686169794</v>
      </c>
      <c r="AB194" t="s">
        <v>7501</v>
      </c>
      <c r="AC194" t="s">
        <v>229</v>
      </c>
      <c r="AO194" t="s">
        <v>7451</v>
      </c>
      <c r="AR194" t="s">
        <v>5</v>
      </c>
      <c r="AS194" t="s">
        <v>566</v>
      </c>
      <c r="AT194" t="s">
        <v>230</v>
      </c>
      <c r="AV194" t="s">
        <v>7502</v>
      </c>
      <c r="AW194" t="s">
        <v>539</v>
      </c>
      <c r="AX194" t="s">
        <v>222</v>
      </c>
      <c r="BF194" s="6" t="e">
        <f t="shared" ref="BF194:BF257" si="9">DATE(BC194,BD194,BE194)</f>
        <v>#NUM!</v>
      </c>
      <c r="BG194" t="e">
        <f t="shared" ref="BG194:BG257" si="10">BF194-BA194</f>
        <v>#NUM!</v>
      </c>
      <c r="BH194" t="e">
        <f t="shared" ref="BH194:BH257" si="11">IF(BG194=1,"COMPLY",IF(BG194&lt;1,"COMPLY","NOT COMPLY"))</f>
        <v>#NUM!</v>
      </c>
      <c r="BI194" t="str">
        <f>VLOOKUP(H194,Sheet2!$A$1:$B$270,2,FALSE)</f>
        <v>BATU</v>
      </c>
    </row>
    <row r="195" spans="1:61">
      <c r="A195">
        <v>194</v>
      </c>
      <c r="B195">
        <v>1002637925</v>
      </c>
      <c r="C195">
        <v>3</v>
      </c>
      <c r="D195" t="s">
        <v>38</v>
      </c>
      <c r="E195">
        <v>5</v>
      </c>
      <c r="F195" t="s">
        <v>247</v>
      </c>
      <c r="G195" t="s">
        <v>87</v>
      </c>
      <c r="H195" t="s">
        <v>423</v>
      </c>
      <c r="I195" t="s">
        <v>212</v>
      </c>
      <c r="J195" t="s">
        <v>213</v>
      </c>
      <c r="K195" t="s">
        <v>149</v>
      </c>
      <c r="L195" t="s">
        <v>214</v>
      </c>
      <c r="M195" t="s">
        <v>1626</v>
      </c>
      <c r="N195" t="s">
        <v>215</v>
      </c>
      <c r="O195" s="57">
        <v>46310.414293981485</v>
      </c>
      <c r="P195" s="57">
        <v>46310.4378125</v>
      </c>
      <c r="Q195">
        <v>69410592</v>
      </c>
      <c r="S195">
        <v>152717206420</v>
      </c>
      <c r="T195" t="s">
        <v>7503</v>
      </c>
      <c r="U195" t="s">
        <v>7504</v>
      </c>
      <c r="V195" t="s">
        <v>7505</v>
      </c>
      <c r="Z195">
        <v>112.7642532</v>
      </c>
      <c r="AA195">
        <v>-8.0055308000000007</v>
      </c>
      <c r="AB195" t="s">
        <v>7506</v>
      </c>
      <c r="AC195" t="s">
        <v>235</v>
      </c>
      <c r="AL195" t="s">
        <v>217</v>
      </c>
      <c r="AM195" t="s">
        <v>7507</v>
      </c>
      <c r="AN195" t="s">
        <v>6</v>
      </c>
      <c r="AO195" t="s">
        <v>7508</v>
      </c>
      <c r="AP195" s="57">
        <v>46311.333333333336</v>
      </c>
      <c r="AR195" t="s">
        <v>12</v>
      </c>
      <c r="AS195" t="s">
        <v>566</v>
      </c>
      <c r="AT195" t="s">
        <v>230</v>
      </c>
      <c r="AV195" t="s">
        <v>7509</v>
      </c>
      <c r="AW195" t="s">
        <v>875</v>
      </c>
      <c r="AX195" t="s">
        <v>222</v>
      </c>
      <c r="BA195" s="57">
        <v>46311.333333333336</v>
      </c>
      <c r="BB195" t="s">
        <v>7507</v>
      </c>
      <c r="BF195" s="6" t="e">
        <f t="shared" si="9"/>
        <v>#NUM!</v>
      </c>
      <c r="BG195" t="e">
        <f t="shared" si="10"/>
        <v>#NUM!</v>
      </c>
      <c r="BH195" t="e">
        <f t="shared" si="11"/>
        <v>#NUM!</v>
      </c>
      <c r="BI195" t="str">
        <f>VLOOKUP(H195,Sheet2!$A$1:$B$270,2,FALSE)</f>
        <v>BATU</v>
      </c>
    </row>
    <row r="196" spans="1:61">
      <c r="A196">
        <v>195</v>
      </c>
      <c r="B196">
        <v>1002625749</v>
      </c>
      <c r="C196">
        <v>3</v>
      </c>
      <c r="D196" t="s">
        <v>38</v>
      </c>
      <c r="E196">
        <v>5</v>
      </c>
      <c r="F196" t="s">
        <v>247</v>
      </c>
      <c r="G196" t="s">
        <v>87</v>
      </c>
      <c r="H196" t="s">
        <v>352</v>
      </c>
      <c r="I196" t="s">
        <v>212</v>
      </c>
      <c r="J196" t="s">
        <v>213</v>
      </c>
      <c r="K196" t="s">
        <v>149</v>
      </c>
      <c r="L196" t="s">
        <v>214</v>
      </c>
      <c r="M196" t="s">
        <v>76</v>
      </c>
      <c r="N196" t="s">
        <v>215</v>
      </c>
      <c r="O196" s="57">
        <v>46302.46020833333</v>
      </c>
      <c r="P196" s="57">
        <v>46303.540219907409</v>
      </c>
      <c r="Q196">
        <v>69405642</v>
      </c>
      <c r="S196">
        <v>152707239494</v>
      </c>
      <c r="T196" t="s">
        <v>3812</v>
      </c>
      <c r="U196" t="s">
        <v>3813</v>
      </c>
      <c r="V196" t="s">
        <v>3814</v>
      </c>
      <c r="Z196">
        <v>112.561160168562</v>
      </c>
      <c r="AA196">
        <v>-7.8658375008197599</v>
      </c>
      <c r="AB196" t="s">
        <v>3815</v>
      </c>
      <c r="AC196" t="s">
        <v>235</v>
      </c>
      <c r="AL196" t="s">
        <v>217</v>
      </c>
      <c r="AM196" t="s">
        <v>3816</v>
      </c>
      <c r="AN196" t="s">
        <v>6</v>
      </c>
      <c r="AO196" s="57">
        <v>46213.475960648146</v>
      </c>
      <c r="AP196" s="57">
        <v>46303.333333333336</v>
      </c>
      <c r="AR196" t="s">
        <v>218</v>
      </c>
      <c r="AS196" t="s">
        <v>87</v>
      </c>
      <c r="AT196" t="s">
        <v>342</v>
      </c>
      <c r="AU196">
        <v>20261008</v>
      </c>
      <c r="AV196" t="s">
        <v>221</v>
      </c>
      <c r="AW196" t="s">
        <v>885</v>
      </c>
      <c r="AX196" t="s">
        <v>222</v>
      </c>
      <c r="BA196" s="57">
        <v>46303.333333333336</v>
      </c>
      <c r="BB196" t="s">
        <v>3816</v>
      </c>
      <c r="BC196">
        <v>2026</v>
      </c>
      <c r="BD196">
        <v>10</v>
      </c>
      <c r="BE196">
        <v>8</v>
      </c>
      <c r="BF196" s="6">
        <f t="shared" si="9"/>
        <v>46303</v>
      </c>
      <c r="BG196">
        <f t="shared" si="10"/>
        <v>-0.33333333333575865</v>
      </c>
      <c r="BH196" t="str">
        <f t="shared" si="11"/>
        <v>COMPLY</v>
      </c>
      <c r="BI196" t="str">
        <f>VLOOKUP(H196,Sheet2!$A$1:$B$270,2,FALSE)</f>
        <v>BATU</v>
      </c>
    </row>
    <row r="197" spans="1:61">
      <c r="A197">
        <v>196</v>
      </c>
      <c r="B197">
        <v>1002637211</v>
      </c>
      <c r="C197">
        <v>3</v>
      </c>
      <c r="D197" t="s">
        <v>38</v>
      </c>
      <c r="E197">
        <v>5</v>
      </c>
      <c r="F197" t="s">
        <v>247</v>
      </c>
      <c r="G197" t="s">
        <v>87</v>
      </c>
      <c r="H197" t="s">
        <v>352</v>
      </c>
      <c r="I197" t="s">
        <v>212</v>
      </c>
      <c r="J197" t="s">
        <v>213</v>
      </c>
      <c r="K197" t="s">
        <v>149</v>
      </c>
      <c r="L197" t="s">
        <v>214</v>
      </c>
      <c r="M197" t="s">
        <v>76</v>
      </c>
      <c r="N197" t="s">
        <v>215</v>
      </c>
      <c r="O197" s="57">
        <v>46309.663877314815</v>
      </c>
      <c r="P197" s="57">
        <v>46310.589722222219</v>
      </c>
      <c r="Q197">
        <v>69410303</v>
      </c>
      <c r="S197">
        <v>152707239517</v>
      </c>
      <c r="T197" t="s">
        <v>6898</v>
      </c>
      <c r="U197" t="s">
        <v>6899</v>
      </c>
      <c r="V197" t="s">
        <v>6900</v>
      </c>
      <c r="Z197">
        <v>112.52183336866599</v>
      </c>
      <c r="AA197">
        <v>-7.8196957554543598</v>
      </c>
      <c r="AB197" t="s">
        <v>6901</v>
      </c>
      <c r="AC197" t="s">
        <v>235</v>
      </c>
      <c r="AL197" t="s">
        <v>217</v>
      </c>
      <c r="AM197" t="s">
        <v>6902</v>
      </c>
      <c r="AN197" t="s">
        <v>6</v>
      </c>
      <c r="AO197" t="s">
        <v>6863</v>
      </c>
      <c r="AP197" s="57">
        <v>46310.625</v>
      </c>
      <c r="AR197" t="s">
        <v>218</v>
      </c>
      <c r="AS197" t="s">
        <v>87</v>
      </c>
      <c r="AT197" t="s">
        <v>342</v>
      </c>
      <c r="AU197">
        <v>20261015</v>
      </c>
      <c r="AV197" t="s">
        <v>221</v>
      </c>
      <c r="AW197" t="s">
        <v>6903</v>
      </c>
      <c r="AX197" t="s">
        <v>222</v>
      </c>
      <c r="BA197" s="57">
        <v>46310.625</v>
      </c>
      <c r="BB197" t="s">
        <v>6902</v>
      </c>
      <c r="BC197">
        <v>2026</v>
      </c>
      <c r="BD197">
        <v>10</v>
      </c>
      <c r="BE197">
        <v>15</v>
      </c>
      <c r="BF197" s="6">
        <f t="shared" si="9"/>
        <v>46310</v>
      </c>
      <c r="BG197">
        <f t="shared" si="10"/>
        <v>-0.625</v>
      </c>
      <c r="BH197" t="str">
        <f t="shared" si="11"/>
        <v>COMPLY</v>
      </c>
      <c r="BI197" t="str">
        <f>VLOOKUP(H197,Sheet2!$A$1:$B$270,2,FALSE)</f>
        <v>BATU</v>
      </c>
    </row>
    <row r="198" spans="1:61">
      <c r="A198">
        <v>197</v>
      </c>
      <c r="B198">
        <v>1002628583</v>
      </c>
      <c r="C198">
        <v>3</v>
      </c>
      <c r="D198" t="s">
        <v>38</v>
      </c>
      <c r="E198">
        <v>5</v>
      </c>
      <c r="F198" t="s">
        <v>247</v>
      </c>
      <c r="G198" t="s">
        <v>87</v>
      </c>
      <c r="H198" t="s">
        <v>352</v>
      </c>
      <c r="I198" t="s">
        <v>212</v>
      </c>
      <c r="J198" t="s">
        <v>213</v>
      </c>
      <c r="K198" t="s">
        <v>149</v>
      </c>
      <c r="L198" t="s">
        <v>214</v>
      </c>
      <c r="M198" t="s">
        <v>279</v>
      </c>
      <c r="N198" t="s">
        <v>215</v>
      </c>
      <c r="O198" s="57">
        <v>46303.768506944441</v>
      </c>
      <c r="P198" s="57">
        <v>46304.607002314813</v>
      </c>
      <c r="Q198">
        <v>69406863</v>
      </c>
      <c r="S198">
        <v>152707239500</v>
      </c>
      <c r="T198" t="s">
        <v>4495</v>
      </c>
      <c r="U198" t="s">
        <v>4496</v>
      </c>
      <c r="V198" t="s">
        <v>4497</v>
      </c>
      <c r="Z198">
        <v>106.827153</v>
      </c>
      <c r="AA198">
        <v>-6.1753920000000004</v>
      </c>
      <c r="AB198" t="s">
        <v>4498</v>
      </c>
      <c r="AC198" t="s">
        <v>849</v>
      </c>
      <c r="AL198" t="s">
        <v>217</v>
      </c>
      <c r="AM198" t="s">
        <v>4499</v>
      </c>
      <c r="AN198" t="s">
        <v>6</v>
      </c>
      <c r="AO198" s="57">
        <v>46244.777962962966</v>
      </c>
      <c r="AP198" s="57">
        <v>46304.625</v>
      </c>
      <c r="AR198" t="s">
        <v>239</v>
      </c>
      <c r="AS198" t="s">
        <v>87</v>
      </c>
      <c r="AT198" t="s">
        <v>230</v>
      </c>
      <c r="AV198" t="s">
        <v>3312</v>
      </c>
      <c r="AW198" t="s">
        <v>877</v>
      </c>
      <c r="AX198" t="s">
        <v>222</v>
      </c>
      <c r="BA198" s="57">
        <v>46304.625</v>
      </c>
      <c r="BB198" t="s">
        <v>4499</v>
      </c>
      <c r="BF198" s="6" t="e">
        <f t="shared" si="9"/>
        <v>#NUM!</v>
      </c>
      <c r="BG198" t="e">
        <f t="shared" si="10"/>
        <v>#NUM!</v>
      </c>
      <c r="BH198" t="e">
        <f t="shared" si="11"/>
        <v>#NUM!</v>
      </c>
      <c r="BI198" t="str">
        <f>VLOOKUP(H198,Sheet2!$A$1:$B$270,2,FALSE)</f>
        <v>BATU</v>
      </c>
    </row>
    <row r="199" spans="1:61">
      <c r="A199">
        <v>198</v>
      </c>
      <c r="B199">
        <v>1002638365</v>
      </c>
      <c r="C199">
        <v>3</v>
      </c>
      <c r="D199" t="s">
        <v>38</v>
      </c>
      <c r="E199">
        <v>5</v>
      </c>
      <c r="F199" t="s">
        <v>247</v>
      </c>
      <c r="G199" t="s">
        <v>87</v>
      </c>
      <c r="H199" t="s">
        <v>352</v>
      </c>
      <c r="I199" t="s">
        <v>212</v>
      </c>
      <c r="J199" t="s">
        <v>213</v>
      </c>
      <c r="K199" t="s">
        <v>149</v>
      </c>
      <c r="L199" t="s">
        <v>214</v>
      </c>
      <c r="M199" t="s">
        <v>279</v>
      </c>
      <c r="N199" t="s">
        <v>215</v>
      </c>
      <c r="O199" s="57">
        <v>46310.530324074076</v>
      </c>
      <c r="P199" s="57">
        <v>46311.23159722222</v>
      </c>
      <c r="Q199">
        <v>69410772</v>
      </c>
      <c r="S199">
        <v>152707239406</v>
      </c>
      <c r="T199" t="s">
        <v>7510</v>
      </c>
      <c r="U199" t="s">
        <v>7511</v>
      </c>
      <c r="V199" t="s">
        <v>7512</v>
      </c>
      <c r="Z199">
        <v>112.559641106035</v>
      </c>
      <c r="AA199">
        <v>-7.8649270121785904</v>
      </c>
      <c r="AB199" t="s">
        <v>7513</v>
      </c>
      <c r="AC199" t="s">
        <v>235</v>
      </c>
      <c r="AL199" t="s">
        <v>217</v>
      </c>
      <c r="AM199" t="s">
        <v>7514</v>
      </c>
      <c r="AN199" t="s">
        <v>6</v>
      </c>
      <c r="AO199" t="s">
        <v>7515</v>
      </c>
      <c r="AP199" s="57">
        <v>46311.458333333336</v>
      </c>
      <c r="AR199" t="s">
        <v>239</v>
      </c>
      <c r="AS199" t="s">
        <v>87</v>
      </c>
      <c r="AT199" t="s">
        <v>342</v>
      </c>
      <c r="AV199" t="s">
        <v>799</v>
      </c>
      <c r="AW199" t="s">
        <v>2326</v>
      </c>
      <c r="AX199" t="s">
        <v>222</v>
      </c>
      <c r="BA199" s="57">
        <v>46311.458333333336</v>
      </c>
      <c r="BB199" t="s">
        <v>7514</v>
      </c>
      <c r="BF199" s="6" t="e">
        <f t="shared" si="9"/>
        <v>#NUM!</v>
      </c>
      <c r="BG199" t="e">
        <f t="shared" si="10"/>
        <v>#NUM!</v>
      </c>
      <c r="BH199" t="e">
        <f t="shared" si="11"/>
        <v>#NUM!</v>
      </c>
      <c r="BI199" t="str">
        <f>VLOOKUP(H199,Sheet2!$A$1:$B$270,2,FALSE)</f>
        <v>BATU</v>
      </c>
    </row>
    <row r="200" spans="1:61">
      <c r="A200">
        <v>199</v>
      </c>
      <c r="B200">
        <v>1002619877</v>
      </c>
      <c r="C200">
        <v>3</v>
      </c>
      <c r="D200" t="s">
        <v>38</v>
      </c>
      <c r="E200">
        <v>5</v>
      </c>
      <c r="F200" t="s">
        <v>247</v>
      </c>
      <c r="G200" t="s">
        <v>87</v>
      </c>
      <c r="H200" t="s">
        <v>352</v>
      </c>
      <c r="I200" t="s">
        <v>212</v>
      </c>
      <c r="J200" t="s">
        <v>213</v>
      </c>
      <c r="K200" t="s">
        <v>149</v>
      </c>
      <c r="M200" t="s">
        <v>1582</v>
      </c>
      <c r="N200" t="s">
        <v>215</v>
      </c>
      <c r="O200" s="57">
        <v>46297.581550925926</v>
      </c>
      <c r="P200" s="57">
        <v>46297.582685185182</v>
      </c>
      <c r="Q200">
        <v>69403129</v>
      </c>
      <c r="S200">
        <v>152707239477</v>
      </c>
      <c r="T200" t="s">
        <v>1583</v>
      </c>
      <c r="Z200">
        <v>112.518196105957</v>
      </c>
      <c r="AA200">
        <v>-7.8968585074744402</v>
      </c>
      <c r="AB200" t="s">
        <v>1584</v>
      </c>
      <c r="AC200" t="s">
        <v>225</v>
      </c>
      <c r="AO200" s="57">
        <v>46063.61105324074</v>
      </c>
      <c r="AR200" t="s">
        <v>6</v>
      </c>
      <c r="AS200" t="s">
        <v>87</v>
      </c>
      <c r="AT200" t="s">
        <v>230</v>
      </c>
      <c r="AV200" t="s">
        <v>1585</v>
      </c>
      <c r="AW200" t="s">
        <v>1586</v>
      </c>
      <c r="AX200" t="s">
        <v>222</v>
      </c>
      <c r="BF200" s="6" t="e">
        <f t="shared" si="9"/>
        <v>#NUM!</v>
      </c>
      <c r="BG200" t="e">
        <f t="shared" si="10"/>
        <v>#NUM!</v>
      </c>
      <c r="BH200" t="e">
        <f t="shared" si="11"/>
        <v>#NUM!</v>
      </c>
      <c r="BI200" t="str">
        <f>VLOOKUP(H200,Sheet2!$A$1:$B$270,2,FALSE)</f>
        <v>BATU</v>
      </c>
    </row>
    <row r="201" spans="1:61">
      <c r="A201">
        <v>200</v>
      </c>
      <c r="B201">
        <v>1002618310</v>
      </c>
      <c r="C201">
        <v>3</v>
      </c>
      <c r="D201" t="s">
        <v>38</v>
      </c>
      <c r="E201">
        <v>5</v>
      </c>
      <c r="F201" t="s">
        <v>247</v>
      </c>
      <c r="G201" t="s">
        <v>87</v>
      </c>
      <c r="H201" t="s">
        <v>248</v>
      </c>
      <c r="I201" t="s">
        <v>212</v>
      </c>
      <c r="J201" t="s">
        <v>213</v>
      </c>
      <c r="K201" t="s">
        <v>149</v>
      </c>
      <c r="M201" t="s">
        <v>76</v>
      </c>
      <c r="N201" t="s">
        <v>215</v>
      </c>
      <c r="O201" s="57">
        <v>46296.640486111108</v>
      </c>
      <c r="P201" s="57">
        <v>46296.736701388887</v>
      </c>
      <c r="Q201">
        <v>69399650</v>
      </c>
      <c r="S201">
        <v>152702232862</v>
      </c>
      <c r="T201" t="s">
        <v>916</v>
      </c>
      <c r="U201" t="s">
        <v>991</v>
      </c>
      <c r="V201" t="s">
        <v>992</v>
      </c>
      <c r="Z201">
        <v>112.6462487</v>
      </c>
      <c r="AA201">
        <v>-7.9537868999999999</v>
      </c>
      <c r="AB201" t="s">
        <v>917</v>
      </c>
      <c r="AC201" t="s">
        <v>229</v>
      </c>
      <c r="AL201" t="s">
        <v>217</v>
      </c>
      <c r="AM201" t="s">
        <v>993</v>
      </c>
      <c r="AN201" t="s">
        <v>6</v>
      </c>
      <c r="AO201" s="57">
        <v>46032.642337962963</v>
      </c>
      <c r="AR201" t="s">
        <v>218</v>
      </c>
      <c r="AS201" t="s">
        <v>845</v>
      </c>
      <c r="AT201" t="s">
        <v>230</v>
      </c>
      <c r="AU201">
        <v>20261001</v>
      </c>
      <c r="AV201" t="s">
        <v>221</v>
      </c>
      <c r="AW201" t="s">
        <v>541</v>
      </c>
      <c r="AX201" t="s">
        <v>222</v>
      </c>
      <c r="BA201" s="57">
        <v>46296.291666666664</v>
      </c>
      <c r="BB201" t="s">
        <v>993</v>
      </c>
      <c r="BC201">
        <v>2026</v>
      </c>
      <c r="BD201">
        <v>10</v>
      </c>
      <c r="BE201">
        <v>1</v>
      </c>
      <c r="BF201" s="6">
        <f t="shared" si="9"/>
        <v>46296</v>
      </c>
      <c r="BG201">
        <f t="shared" si="10"/>
        <v>-0.29166666666424135</v>
      </c>
      <c r="BH201" t="str">
        <f t="shared" si="11"/>
        <v>COMPLY</v>
      </c>
      <c r="BI201" t="str">
        <f>VLOOKUP(H201,Sheet2!$A$1:$B$270,2,FALSE)</f>
        <v>BATU</v>
      </c>
    </row>
    <row r="202" spans="1:61">
      <c r="A202">
        <v>201</v>
      </c>
      <c r="B202">
        <v>1002619594</v>
      </c>
      <c r="C202">
        <v>3</v>
      </c>
      <c r="D202" t="s">
        <v>38</v>
      </c>
      <c r="E202">
        <v>5</v>
      </c>
      <c r="F202" t="s">
        <v>247</v>
      </c>
      <c r="G202" t="s">
        <v>87</v>
      </c>
      <c r="H202" t="s">
        <v>248</v>
      </c>
      <c r="I202" t="s">
        <v>212</v>
      </c>
      <c r="J202" t="s">
        <v>213</v>
      </c>
      <c r="K202" t="s">
        <v>149</v>
      </c>
      <c r="M202" t="s">
        <v>76</v>
      </c>
      <c r="N202" t="s">
        <v>215</v>
      </c>
      <c r="O202" s="57">
        <v>46297.489386574074</v>
      </c>
      <c r="P202" s="57">
        <v>46297.828055555554</v>
      </c>
      <c r="Q202">
        <v>69396803</v>
      </c>
      <c r="S202">
        <v>152702232877</v>
      </c>
      <c r="T202" t="s">
        <v>1587</v>
      </c>
      <c r="U202" t="s">
        <v>1588</v>
      </c>
      <c r="V202" t="s">
        <v>1589</v>
      </c>
      <c r="Z202">
        <v>112.6561858</v>
      </c>
      <c r="AA202">
        <v>-7.9213461000000001</v>
      </c>
      <c r="AB202" t="s">
        <v>1590</v>
      </c>
      <c r="AC202" t="s">
        <v>216</v>
      </c>
      <c r="AL202" t="s">
        <v>217</v>
      </c>
      <c r="AM202" t="s">
        <v>1591</v>
      </c>
      <c r="AN202" t="s">
        <v>6</v>
      </c>
      <c r="AO202" s="57">
        <v>46063.507453703707</v>
      </c>
      <c r="AR202" t="s">
        <v>218</v>
      </c>
      <c r="AS202" t="s">
        <v>845</v>
      </c>
      <c r="AT202" t="s">
        <v>342</v>
      </c>
      <c r="AU202">
        <v>20261002</v>
      </c>
      <c r="AV202" t="s">
        <v>221</v>
      </c>
      <c r="AW202" t="s">
        <v>1592</v>
      </c>
      <c r="AX202" t="s">
        <v>222</v>
      </c>
      <c r="BA202" s="57">
        <v>46297.291666666664</v>
      </c>
      <c r="BB202" t="s">
        <v>1591</v>
      </c>
      <c r="BC202">
        <v>2026</v>
      </c>
      <c r="BD202">
        <v>10</v>
      </c>
      <c r="BE202">
        <v>2</v>
      </c>
      <c r="BF202" s="6">
        <f t="shared" si="9"/>
        <v>46297</v>
      </c>
      <c r="BG202">
        <f t="shared" si="10"/>
        <v>-0.29166666666424135</v>
      </c>
      <c r="BH202" t="str">
        <f t="shared" si="11"/>
        <v>COMPLY</v>
      </c>
      <c r="BI202" t="str">
        <f>VLOOKUP(H202,Sheet2!$A$1:$B$270,2,FALSE)</f>
        <v>BATU</v>
      </c>
    </row>
    <row r="203" spans="1:61">
      <c r="A203">
        <v>202</v>
      </c>
      <c r="B203">
        <v>1002620916</v>
      </c>
      <c r="C203">
        <v>3</v>
      </c>
      <c r="D203" t="s">
        <v>38</v>
      </c>
      <c r="E203">
        <v>5</v>
      </c>
      <c r="F203" t="s">
        <v>247</v>
      </c>
      <c r="G203" t="s">
        <v>87</v>
      </c>
      <c r="H203" t="s">
        <v>248</v>
      </c>
      <c r="I203" t="s">
        <v>212</v>
      </c>
      <c r="J203" t="s">
        <v>213</v>
      </c>
      <c r="K203" t="s">
        <v>149</v>
      </c>
      <c r="L203" t="s">
        <v>214</v>
      </c>
      <c r="M203" t="s">
        <v>76</v>
      </c>
      <c r="N203" t="s">
        <v>215</v>
      </c>
      <c r="O203" s="57">
        <v>46298.503599537034</v>
      </c>
      <c r="P203" s="57">
        <v>46299.322835648149</v>
      </c>
      <c r="Q203">
        <v>69403561</v>
      </c>
      <c r="S203">
        <v>152702248507</v>
      </c>
      <c r="T203" t="s">
        <v>1593</v>
      </c>
      <c r="U203" t="s">
        <v>1594</v>
      </c>
      <c r="V203" t="s">
        <v>1595</v>
      </c>
      <c r="Z203">
        <v>112.6179394</v>
      </c>
      <c r="AA203">
        <v>-7.9482950999999904</v>
      </c>
      <c r="AB203" t="s">
        <v>1596</v>
      </c>
      <c r="AC203" t="s">
        <v>235</v>
      </c>
      <c r="AL203" t="s">
        <v>217</v>
      </c>
      <c r="AM203" t="s">
        <v>1597</v>
      </c>
      <c r="AN203" t="s">
        <v>6</v>
      </c>
      <c r="AO203" s="57">
        <v>46091.517858796295</v>
      </c>
      <c r="AP203" s="57">
        <v>46299.458333333336</v>
      </c>
      <c r="AR203" t="s">
        <v>218</v>
      </c>
      <c r="AS203" t="s">
        <v>845</v>
      </c>
      <c r="AT203" t="s">
        <v>230</v>
      </c>
      <c r="AU203">
        <v>20261004</v>
      </c>
      <c r="AV203" t="s">
        <v>221</v>
      </c>
      <c r="AW203" t="s">
        <v>923</v>
      </c>
      <c r="AX203" t="s">
        <v>222</v>
      </c>
      <c r="BA203" s="57">
        <v>46299.458333333336</v>
      </c>
      <c r="BB203" t="s">
        <v>1597</v>
      </c>
      <c r="BC203">
        <v>2026</v>
      </c>
      <c r="BD203">
        <v>10</v>
      </c>
      <c r="BE203">
        <v>4</v>
      </c>
      <c r="BF203" s="6">
        <f t="shared" si="9"/>
        <v>46299</v>
      </c>
      <c r="BG203">
        <f t="shared" si="10"/>
        <v>-0.45833333333575865</v>
      </c>
      <c r="BH203" t="str">
        <f t="shared" si="11"/>
        <v>COMPLY</v>
      </c>
      <c r="BI203" t="str">
        <f>VLOOKUP(H203,Sheet2!$A$1:$B$270,2,FALSE)</f>
        <v>BATU</v>
      </c>
    </row>
    <row r="204" spans="1:61">
      <c r="A204">
        <v>203</v>
      </c>
      <c r="B204">
        <v>1002625748</v>
      </c>
      <c r="C204">
        <v>3</v>
      </c>
      <c r="D204" t="s">
        <v>38</v>
      </c>
      <c r="E204">
        <v>5</v>
      </c>
      <c r="F204" t="s">
        <v>247</v>
      </c>
      <c r="G204" t="s">
        <v>87</v>
      </c>
      <c r="H204" t="s">
        <v>248</v>
      </c>
      <c r="I204" t="s">
        <v>212</v>
      </c>
      <c r="J204" t="s">
        <v>213</v>
      </c>
      <c r="K204" t="s">
        <v>149</v>
      </c>
      <c r="L204" t="s">
        <v>826</v>
      </c>
      <c r="M204" t="s">
        <v>76</v>
      </c>
      <c r="N204" t="s">
        <v>215</v>
      </c>
      <c r="O204" s="57">
        <v>46302.459502314814</v>
      </c>
      <c r="P204" s="57">
        <v>46303.810046296298</v>
      </c>
      <c r="Q204">
        <v>69405656</v>
      </c>
      <c r="R204">
        <v>3414391682</v>
      </c>
      <c r="S204">
        <v>152702232586</v>
      </c>
      <c r="T204" t="s">
        <v>3822</v>
      </c>
      <c r="U204" t="s">
        <v>3823</v>
      </c>
      <c r="V204" t="s">
        <v>3824</v>
      </c>
      <c r="Z204">
        <v>112.62810498476</v>
      </c>
      <c r="AA204">
        <v>-7.9093879938392497</v>
      </c>
      <c r="AB204" t="s">
        <v>3825</v>
      </c>
      <c r="AC204" t="s">
        <v>216</v>
      </c>
      <c r="AL204" t="s">
        <v>217</v>
      </c>
      <c r="AM204" t="s">
        <v>3826</v>
      </c>
      <c r="AN204" t="s">
        <v>6</v>
      </c>
      <c r="AO204" s="57">
        <v>46213.475960648146</v>
      </c>
      <c r="AP204" s="57">
        <v>46303.333333333336</v>
      </c>
      <c r="AR204" t="s">
        <v>218</v>
      </c>
      <c r="AS204" t="s">
        <v>845</v>
      </c>
      <c r="AT204" t="s">
        <v>230</v>
      </c>
      <c r="AU204">
        <v>20261008</v>
      </c>
      <c r="AV204" t="s">
        <v>221</v>
      </c>
      <c r="AW204" t="s">
        <v>3827</v>
      </c>
      <c r="AX204" t="s">
        <v>222</v>
      </c>
      <c r="BA204" s="57">
        <v>46303.333333333336</v>
      </c>
      <c r="BB204" t="s">
        <v>3826</v>
      </c>
      <c r="BC204">
        <v>2026</v>
      </c>
      <c r="BD204">
        <v>10</v>
      </c>
      <c r="BE204">
        <v>8</v>
      </c>
      <c r="BF204" s="6">
        <f t="shared" si="9"/>
        <v>46303</v>
      </c>
      <c r="BG204">
        <f t="shared" si="10"/>
        <v>-0.33333333333575865</v>
      </c>
      <c r="BH204" t="str">
        <f t="shared" si="11"/>
        <v>COMPLY</v>
      </c>
      <c r="BI204" t="str">
        <f>VLOOKUP(H204,Sheet2!$A$1:$B$270,2,FALSE)</f>
        <v>BATU</v>
      </c>
    </row>
    <row r="205" spans="1:61">
      <c r="A205">
        <v>204</v>
      </c>
      <c r="B205">
        <v>1002625771</v>
      </c>
      <c r="C205">
        <v>3</v>
      </c>
      <c r="D205" t="s">
        <v>38</v>
      </c>
      <c r="E205">
        <v>5</v>
      </c>
      <c r="F205" t="s">
        <v>247</v>
      </c>
      <c r="G205" t="s">
        <v>87</v>
      </c>
      <c r="H205" t="s">
        <v>248</v>
      </c>
      <c r="I205" t="s">
        <v>212</v>
      </c>
      <c r="J205" t="s">
        <v>213</v>
      </c>
      <c r="K205" t="s">
        <v>149</v>
      </c>
      <c r="L205" t="s">
        <v>214</v>
      </c>
      <c r="M205" t="s">
        <v>76</v>
      </c>
      <c r="N205" t="s">
        <v>215</v>
      </c>
      <c r="O205" s="57">
        <v>46302.466446759259</v>
      </c>
      <c r="P205" s="57">
        <v>46302.732303240744</v>
      </c>
      <c r="Q205">
        <v>69405661</v>
      </c>
      <c r="S205">
        <v>152702232934</v>
      </c>
      <c r="T205" t="s">
        <v>3817</v>
      </c>
      <c r="U205" t="s">
        <v>3818</v>
      </c>
      <c r="V205" t="s">
        <v>3819</v>
      </c>
      <c r="Z205">
        <v>112.649908263366</v>
      </c>
      <c r="AA205">
        <v>-7.9127982323554704</v>
      </c>
      <c r="AB205" t="s">
        <v>3820</v>
      </c>
      <c r="AC205" t="s">
        <v>235</v>
      </c>
      <c r="AL205" t="s">
        <v>217</v>
      </c>
      <c r="AM205" t="s">
        <v>3821</v>
      </c>
      <c r="AN205" t="s">
        <v>6</v>
      </c>
      <c r="AO205" s="57">
        <v>46213.475960648146</v>
      </c>
      <c r="AP205" s="57">
        <v>46303.333333333336</v>
      </c>
      <c r="AR205" t="s">
        <v>218</v>
      </c>
      <c r="AS205" t="s">
        <v>845</v>
      </c>
      <c r="AT205" t="s">
        <v>220</v>
      </c>
      <c r="AU205">
        <v>20261007</v>
      </c>
      <c r="AV205" t="s">
        <v>221</v>
      </c>
      <c r="AW205" t="s">
        <v>869</v>
      </c>
      <c r="AX205" t="s">
        <v>222</v>
      </c>
      <c r="BA205" s="57">
        <v>46303.333333333336</v>
      </c>
      <c r="BB205" t="s">
        <v>3821</v>
      </c>
      <c r="BC205">
        <v>2026</v>
      </c>
      <c r="BD205">
        <v>10</v>
      </c>
      <c r="BE205">
        <v>7</v>
      </c>
      <c r="BF205" s="6">
        <f t="shared" si="9"/>
        <v>46302</v>
      </c>
      <c r="BG205">
        <f t="shared" si="10"/>
        <v>-1.3333333333357587</v>
      </c>
      <c r="BH205" t="str">
        <f t="shared" si="11"/>
        <v>COMPLY</v>
      </c>
      <c r="BI205" t="str">
        <f>VLOOKUP(H205,Sheet2!$A$1:$B$270,2,FALSE)</f>
        <v>BATU</v>
      </c>
    </row>
    <row r="206" spans="1:61">
      <c r="A206">
        <v>205</v>
      </c>
      <c r="B206">
        <v>1002628750</v>
      </c>
      <c r="C206">
        <v>3</v>
      </c>
      <c r="D206" t="s">
        <v>38</v>
      </c>
      <c r="E206">
        <v>5</v>
      </c>
      <c r="F206" t="s">
        <v>247</v>
      </c>
      <c r="G206" t="s">
        <v>87</v>
      </c>
      <c r="H206" t="s">
        <v>248</v>
      </c>
      <c r="I206" t="s">
        <v>212</v>
      </c>
      <c r="J206" t="s">
        <v>213</v>
      </c>
      <c r="K206" t="s">
        <v>149</v>
      </c>
      <c r="L206" t="s">
        <v>214</v>
      </c>
      <c r="M206" t="s">
        <v>76</v>
      </c>
      <c r="N206" t="s">
        <v>215</v>
      </c>
      <c r="O206" s="57">
        <v>46304.341377314813</v>
      </c>
      <c r="P206" s="57">
        <v>46304.520671296297</v>
      </c>
      <c r="Q206">
        <v>69406959</v>
      </c>
      <c r="S206">
        <v>152702232610</v>
      </c>
      <c r="T206" t="s">
        <v>4949</v>
      </c>
      <c r="U206" t="s">
        <v>4950</v>
      </c>
      <c r="V206" t="s">
        <v>4951</v>
      </c>
      <c r="Z206">
        <v>112.62508870000001</v>
      </c>
      <c r="AA206">
        <v>-7.9374224</v>
      </c>
      <c r="AB206" t="s">
        <v>4952</v>
      </c>
      <c r="AC206" t="s">
        <v>235</v>
      </c>
      <c r="AL206" t="s">
        <v>217</v>
      </c>
      <c r="AM206" t="s">
        <v>4953</v>
      </c>
      <c r="AN206" t="s">
        <v>6</v>
      </c>
      <c r="AO206" s="57">
        <v>46275.361435185187</v>
      </c>
      <c r="AP206" s="57">
        <v>46305.333333333336</v>
      </c>
      <c r="AR206" t="s">
        <v>218</v>
      </c>
      <c r="AS206" t="s">
        <v>845</v>
      </c>
      <c r="AT206" t="s">
        <v>220</v>
      </c>
      <c r="AU206">
        <v>20261009</v>
      </c>
      <c r="AV206" t="s">
        <v>221</v>
      </c>
      <c r="AW206" t="s">
        <v>1815</v>
      </c>
      <c r="AX206" t="s">
        <v>222</v>
      </c>
      <c r="BA206" s="57">
        <v>46305.333333333336</v>
      </c>
      <c r="BB206" t="s">
        <v>4953</v>
      </c>
      <c r="BC206">
        <v>2026</v>
      </c>
      <c r="BD206">
        <v>10</v>
      </c>
      <c r="BE206">
        <v>9</v>
      </c>
      <c r="BF206" s="6">
        <f t="shared" si="9"/>
        <v>46304</v>
      </c>
      <c r="BG206">
        <f>BF206-BA206</f>
        <v>-1.3333333333357587</v>
      </c>
      <c r="BH206" t="str">
        <f t="shared" si="11"/>
        <v>COMPLY</v>
      </c>
      <c r="BI206" t="str">
        <f>VLOOKUP(H206,Sheet2!$A$1:$B$270,2,FALSE)</f>
        <v>BATU</v>
      </c>
    </row>
    <row r="207" spans="1:61">
      <c r="A207">
        <v>206</v>
      </c>
      <c r="B207">
        <v>1002631731</v>
      </c>
      <c r="C207">
        <v>3</v>
      </c>
      <c r="D207" t="s">
        <v>38</v>
      </c>
      <c r="E207">
        <v>5</v>
      </c>
      <c r="F207" t="s">
        <v>247</v>
      </c>
      <c r="G207" t="s">
        <v>87</v>
      </c>
      <c r="H207" t="s">
        <v>248</v>
      </c>
      <c r="I207" t="s">
        <v>212</v>
      </c>
      <c r="J207" t="s">
        <v>213</v>
      </c>
      <c r="K207" t="s">
        <v>149</v>
      </c>
      <c r="L207" t="s">
        <v>214</v>
      </c>
      <c r="M207" t="s">
        <v>76</v>
      </c>
      <c r="N207" t="s">
        <v>215</v>
      </c>
      <c r="O207" s="57">
        <v>46306.684432870374</v>
      </c>
      <c r="P207" s="57">
        <v>46307.725081018521</v>
      </c>
      <c r="Q207">
        <v>69408245</v>
      </c>
      <c r="S207">
        <v>152702245525</v>
      </c>
      <c r="T207" t="s">
        <v>4960</v>
      </c>
      <c r="U207" t="s">
        <v>4961</v>
      </c>
      <c r="V207" t="s">
        <v>4962</v>
      </c>
      <c r="Z207">
        <v>112.6294022</v>
      </c>
      <c r="AA207">
        <v>-7.9117198000000002</v>
      </c>
      <c r="AB207" t="s">
        <v>4963</v>
      </c>
      <c r="AC207" t="s">
        <v>216</v>
      </c>
      <c r="AL207" t="s">
        <v>217</v>
      </c>
      <c r="AM207" t="s">
        <v>4964</v>
      </c>
      <c r="AN207" t="s">
        <v>6</v>
      </c>
      <c r="AO207" s="57">
        <v>46336.694560185184</v>
      </c>
      <c r="AP207" s="57">
        <v>46307.625</v>
      </c>
      <c r="AR207" t="s">
        <v>218</v>
      </c>
      <c r="AS207" t="s">
        <v>845</v>
      </c>
      <c r="AT207" t="s">
        <v>342</v>
      </c>
      <c r="AU207">
        <v>20261012</v>
      </c>
      <c r="AV207" t="s">
        <v>221</v>
      </c>
      <c r="AW207" t="s">
        <v>4965</v>
      </c>
      <c r="AX207" t="s">
        <v>222</v>
      </c>
      <c r="BA207" s="57">
        <v>46307.625</v>
      </c>
      <c r="BB207" t="s">
        <v>4964</v>
      </c>
      <c r="BC207">
        <v>2026</v>
      </c>
      <c r="BD207">
        <v>10</v>
      </c>
      <c r="BE207">
        <v>12</v>
      </c>
      <c r="BF207" s="6">
        <f t="shared" si="9"/>
        <v>46307</v>
      </c>
      <c r="BG207">
        <f t="shared" si="10"/>
        <v>-0.625</v>
      </c>
      <c r="BH207" t="str">
        <f t="shared" si="11"/>
        <v>COMPLY</v>
      </c>
      <c r="BI207" t="str">
        <f>VLOOKUP(H207,Sheet2!$A$1:$B$270,2,FALSE)</f>
        <v>BATU</v>
      </c>
    </row>
    <row r="208" spans="1:61">
      <c r="A208">
        <v>207</v>
      </c>
      <c r="B208">
        <v>1002635776</v>
      </c>
      <c r="C208">
        <v>3</v>
      </c>
      <c r="D208" t="s">
        <v>38</v>
      </c>
      <c r="E208">
        <v>5</v>
      </c>
      <c r="F208" t="s">
        <v>247</v>
      </c>
      <c r="G208" t="s">
        <v>87</v>
      </c>
      <c r="H208" t="s">
        <v>248</v>
      </c>
      <c r="I208" t="s">
        <v>212</v>
      </c>
      <c r="J208" t="s">
        <v>213</v>
      </c>
      <c r="K208" t="s">
        <v>149</v>
      </c>
      <c r="L208" t="s">
        <v>214</v>
      </c>
      <c r="M208" t="s">
        <v>76</v>
      </c>
      <c r="N208" t="s">
        <v>215</v>
      </c>
      <c r="O208" s="57">
        <v>46308.730266203704</v>
      </c>
      <c r="P208" s="57">
        <v>46309.562280092592</v>
      </c>
      <c r="Q208">
        <v>69409664</v>
      </c>
      <c r="S208">
        <v>152702232989</v>
      </c>
      <c r="T208" t="s">
        <v>6642</v>
      </c>
      <c r="U208" t="s">
        <v>6643</v>
      </c>
      <c r="V208" t="s">
        <v>6644</v>
      </c>
      <c r="Z208">
        <v>112.6553894</v>
      </c>
      <c r="AA208">
        <v>-7.9599364000000001</v>
      </c>
      <c r="AB208" t="s">
        <v>6645</v>
      </c>
      <c r="AC208" t="s">
        <v>235</v>
      </c>
      <c r="AL208" t="s">
        <v>217</v>
      </c>
      <c r="AM208" t="s">
        <v>6646</v>
      </c>
      <c r="AN208" t="s">
        <v>6</v>
      </c>
      <c r="AO208" t="s">
        <v>6636</v>
      </c>
      <c r="AP208" s="57">
        <v>46309.625</v>
      </c>
      <c r="AR208" t="s">
        <v>218</v>
      </c>
      <c r="AS208" t="s">
        <v>845</v>
      </c>
      <c r="AT208" t="s">
        <v>230</v>
      </c>
      <c r="AU208">
        <v>20261014</v>
      </c>
      <c r="AV208" t="s">
        <v>221</v>
      </c>
      <c r="AW208" t="s">
        <v>5862</v>
      </c>
      <c r="AX208" t="s">
        <v>222</v>
      </c>
      <c r="BA208" s="57">
        <v>46309.625</v>
      </c>
      <c r="BB208" t="s">
        <v>6646</v>
      </c>
      <c r="BC208">
        <v>2026</v>
      </c>
      <c r="BD208">
        <v>10</v>
      </c>
      <c r="BE208">
        <v>14</v>
      </c>
      <c r="BF208" s="6">
        <f t="shared" si="9"/>
        <v>46309</v>
      </c>
      <c r="BG208">
        <f t="shared" si="10"/>
        <v>-0.625</v>
      </c>
      <c r="BH208" t="str">
        <f t="shared" si="11"/>
        <v>COMPLY</v>
      </c>
      <c r="BI208" t="str">
        <f>VLOOKUP(H208,Sheet2!$A$1:$B$270,2,FALSE)</f>
        <v>BATU</v>
      </c>
    </row>
    <row r="209" spans="1:61">
      <c r="A209">
        <v>208</v>
      </c>
      <c r="B209">
        <v>1002629575</v>
      </c>
      <c r="C209">
        <v>3</v>
      </c>
      <c r="D209" t="s">
        <v>38</v>
      </c>
      <c r="E209">
        <v>5</v>
      </c>
      <c r="F209" t="s">
        <v>247</v>
      </c>
      <c r="G209" t="s">
        <v>87</v>
      </c>
      <c r="H209" t="s">
        <v>248</v>
      </c>
      <c r="I209" t="s">
        <v>212</v>
      </c>
      <c r="J209" t="s">
        <v>213</v>
      </c>
      <c r="K209" t="s">
        <v>149</v>
      </c>
      <c r="L209" t="s">
        <v>214</v>
      </c>
      <c r="M209" t="s">
        <v>279</v>
      </c>
      <c r="N209" t="s">
        <v>215</v>
      </c>
      <c r="O209" s="57">
        <v>46304.517777777779</v>
      </c>
      <c r="P209" s="57">
        <v>46305.332685185182</v>
      </c>
      <c r="Q209">
        <v>69407291</v>
      </c>
      <c r="S209">
        <v>152702232953</v>
      </c>
      <c r="T209" t="s">
        <v>4954</v>
      </c>
      <c r="U209" t="s">
        <v>4955</v>
      </c>
      <c r="V209" t="s">
        <v>4956</v>
      </c>
      <c r="Z209">
        <v>112.6641436</v>
      </c>
      <c r="AA209">
        <v>-7.9299416000000003</v>
      </c>
      <c r="AB209" t="s">
        <v>4957</v>
      </c>
      <c r="AC209" t="s">
        <v>216</v>
      </c>
      <c r="AL209" t="s">
        <v>217</v>
      </c>
      <c r="AM209" t="s">
        <v>4958</v>
      </c>
      <c r="AN209" t="s">
        <v>6</v>
      </c>
      <c r="AO209" s="57">
        <v>46275.528298611112</v>
      </c>
      <c r="AP209" s="57">
        <v>46305.458333333336</v>
      </c>
      <c r="AR209" t="s">
        <v>239</v>
      </c>
      <c r="AS209" t="s">
        <v>845</v>
      </c>
      <c r="AT209" t="s">
        <v>230</v>
      </c>
      <c r="AV209" t="s">
        <v>4959</v>
      </c>
      <c r="AW209" t="s">
        <v>875</v>
      </c>
      <c r="AX209" t="s">
        <v>222</v>
      </c>
      <c r="BA209" s="57">
        <v>46305.458333333336</v>
      </c>
      <c r="BB209" t="s">
        <v>4958</v>
      </c>
      <c r="BF209" s="6" t="e">
        <f t="shared" si="9"/>
        <v>#NUM!</v>
      </c>
      <c r="BG209" t="e">
        <f t="shared" si="10"/>
        <v>#NUM!</v>
      </c>
      <c r="BH209" t="e">
        <f t="shared" si="11"/>
        <v>#NUM!</v>
      </c>
      <c r="BI209" t="str">
        <f>VLOOKUP(H209,Sheet2!$A$1:$B$270,2,FALSE)</f>
        <v>BATU</v>
      </c>
    </row>
    <row r="210" spans="1:61">
      <c r="A210">
        <v>209</v>
      </c>
      <c r="B210">
        <v>1002638354</v>
      </c>
      <c r="C210">
        <v>3</v>
      </c>
      <c r="D210" t="s">
        <v>38</v>
      </c>
      <c r="E210">
        <v>5</v>
      </c>
      <c r="F210" t="s">
        <v>247</v>
      </c>
      <c r="G210" t="s">
        <v>87</v>
      </c>
      <c r="H210" t="s">
        <v>248</v>
      </c>
      <c r="I210" t="s">
        <v>212</v>
      </c>
      <c r="J210" t="s">
        <v>213</v>
      </c>
      <c r="K210" t="s">
        <v>149</v>
      </c>
      <c r="L210" t="s">
        <v>214</v>
      </c>
      <c r="M210" t="s">
        <v>279</v>
      </c>
      <c r="N210" t="s">
        <v>215</v>
      </c>
      <c r="O210" s="57">
        <v>46310.524710648147</v>
      </c>
      <c r="P210" s="57">
        <v>46311.231203703705</v>
      </c>
      <c r="Q210">
        <v>69410770</v>
      </c>
      <c r="S210">
        <v>152702233010</v>
      </c>
      <c r="T210" t="s">
        <v>7516</v>
      </c>
      <c r="U210" t="s">
        <v>7517</v>
      </c>
      <c r="V210" t="s">
        <v>7518</v>
      </c>
      <c r="Z210">
        <v>112.63371859999999</v>
      </c>
      <c r="AA210">
        <v>-7.9105601999999999</v>
      </c>
      <c r="AB210" t="s">
        <v>7519</v>
      </c>
      <c r="AC210" t="s">
        <v>235</v>
      </c>
      <c r="AL210" t="s">
        <v>217</v>
      </c>
      <c r="AM210" t="s">
        <v>7514</v>
      </c>
      <c r="AN210" t="s">
        <v>6</v>
      </c>
      <c r="AO210" t="s">
        <v>7417</v>
      </c>
      <c r="AP210" s="57">
        <v>46311.458333333336</v>
      </c>
      <c r="AR210" t="s">
        <v>239</v>
      </c>
      <c r="AS210" t="s">
        <v>845</v>
      </c>
      <c r="AT210" t="s">
        <v>230</v>
      </c>
      <c r="AV210" t="s">
        <v>799</v>
      </c>
      <c r="AW210" t="s">
        <v>877</v>
      </c>
      <c r="AX210" t="s">
        <v>222</v>
      </c>
      <c r="BA210" s="57">
        <v>46311.458333333336</v>
      </c>
      <c r="BB210" t="s">
        <v>7514</v>
      </c>
      <c r="BF210" s="6" t="e">
        <f t="shared" si="9"/>
        <v>#NUM!</v>
      </c>
      <c r="BG210" t="e">
        <f t="shared" si="10"/>
        <v>#NUM!</v>
      </c>
      <c r="BH210" t="e">
        <f t="shared" si="11"/>
        <v>#NUM!</v>
      </c>
      <c r="BI210" t="str">
        <f>VLOOKUP(H210,Sheet2!$A$1:$B$270,2,FALSE)</f>
        <v>BATU</v>
      </c>
    </row>
    <row r="211" spans="1:61">
      <c r="A211">
        <v>210</v>
      </c>
      <c r="B211">
        <v>1002630036</v>
      </c>
      <c r="C211">
        <v>3</v>
      </c>
      <c r="D211" t="s">
        <v>38</v>
      </c>
      <c r="E211">
        <v>5</v>
      </c>
      <c r="F211" t="s">
        <v>247</v>
      </c>
      <c r="G211" t="s">
        <v>87</v>
      </c>
      <c r="H211" t="s">
        <v>248</v>
      </c>
      <c r="I211" t="s">
        <v>212</v>
      </c>
      <c r="J211" t="s">
        <v>213</v>
      </c>
      <c r="K211" t="s">
        <v>149</v>
      </c>
      <c r="L211" t="s">
        <v>214</v>
      </c>
      <c r="M211" t="s">
        <v>1626</v>
      </c>
      <c r="N211" t="s">
        <v>215</v>
      </c>
      <c r="O211" s="57">
        <v>46304.621932870374</v>
      </c>
      <c r="P211" s="57">
        <v>46307.157870370371</v>
      </c>
      <c r="Q211">
        <v>69407474</v>
      </c>
      <c r="S211">
        <v>152702232959</v>
      </c>
      <c r="T211" t="s">
        <v>4960</v>
      </c>
      <c r="U211" t="s">
        <v>4961</v>
      </c>
      <c r="V211" t="s">
        <v>4966</v>
      </c>
      <c r="Z211">
        <v>112.6294022</v>
      </c>
      <c r="AA211">
        <v>-7.9117198000000002</v>
      </c>
      <c r="AB211" t="s">
        <v>4967</v>
      </c>
      <c r="AC211" t="s">
        <v>216</v>
      </c>
      <c r="AL211" t="s">
        <v>217</v>
      </c>
      <c r="AM211" t="s">
        <v>4968</v>
      </c>
      <c r="AN211" t="s">
        <v>6</v>
      </c>
      <c r="AO211" s="57">
        <v>46275.653252314813</v>
      </c>
      <c r="AP211" s="57">
        <v>46305.458333333336</v>
      </c>
      <c r="AR211" t="s">
        <v>12</v>
      </c>
      <c r="AS211" t="s">
        <v>845</v>
      </c>
      <c r="AT211" t="s">
        <v>342</v>
      </c>
      <c r="AV211" t="s">
        <v>1627</v>
      </c>
      <c r="AW211" t="s">
        <v>1902</v>
      </c>
      <c r="AX211" t="s">
        <v>222</v>
      </c>
      <c r="AZ211" t="s">
        <v>1627</v>
      </c>
      <c r="BA211" s="57">
        <v>46305.458333333336</v>
      </c>
      <c r="BB211" t="s">
        <v>4968</v>
      </c>
      <c r="BF211" s="6" t="e">
        <f t="shared" si="9"/>
        <v>#NUM!</v>
      </c>
      <c r="BG211" t="e">
        <f t="shared" si="10"/>
        <v>#NUM!</v>
      </c>
      <c r="BH211" t="e">
        <f t="shared" si="11"/>
        <v>#NUM!</v>
      </c>
      <c r="BI211" t="str">
        <f>VLOOKUP(H211,Sheet2!$A$1:$B$270,2,FALSE)</f>
        <v>BATU</v>
      </c>
    </row>
    <row r="212" spans="1:61">
      <c r="A212">
        <v>211</v>
      </c>
      <c r="B212">
        <v>1002620870</v>
      </c>
      <c r="C212">
        <v>3</v>
      </c>
      <c r="D212" t="s">
        <v>38</v>
      </c>
      <c r="E212">
        <v>5</v>
      </c>
      <c r="F212" t="s">
        <v>247</v>
      </c>
      <c r="G212" t="s">
        <v>87</v>
      </c>
      <c r="H212" t="s">
        <v>437</v>
      </c>
      <c r="I212" t="s">
        <v>212</v>
      </c>
      <c r="J212" t="s">
        <v>213</v>
      </c>
      <c r="K212" t="s">
        <v>149</v>
      </c>
      <c r="M212" t="s">
        <v>279</v>
      </c>
      <c r="N212" t="s">
        <v>563</v>
      </c>
      <c r="O212" s="57">
        <v>46298.476145833331</v>
      </c>
      <c r="P212" s="57">
        <v>46300.224872685183</v>
      </c>
      <c r="Q212">
        <v>69403484</v>
      </c>
      <c r="S212">
        <v>152710214293</v>
      </c>
      <c r="T212" t="s">
        <v>1598</v>
      </c>
      <c r="U212" t="s">
        <v>1599</v>
      </c>
      <c r="V212" t="s">
        <v>1600</v>
      </c>
      <c r="Z212">
        <v>112.68331019999999</v>
      </c>
      <c r="AA212">
        <v>-7.9638188000000003</v>
      </c>
      <c r="AB212" t="s">
        <v>1601</v>
      </c>
      <c r="AC212" t="s">
        <v>229</v>
      </c>
      <c r="AL212" t="s">
        <v>217</v>
      </c>
      <c r="AM212" t="s">
        <v>1602</v>
      </c>
      <c r="AN212" t="s">
        <v>6</v>
      </c>
      <c r="AO212" s="57">
        <v>46091.486087962963</v>
      </c>
      <c r="AP212" s="57">
        <v>46300.333333333336</v>
      </c>
      <c r="AR212" t="s">
        <v>239</v>
      </c>
      <c r="AS212" t="s">
        <v>566</v>
      </c>
      <c r="AT212" t="s">
        <v>230</v>
      </c>
      <c r="AV212" t="s">
        <v>799</v>
      </c>
      <c r="AW212" t="s">
        <v>540</v>
      </c>
      <c r="AX212" t="s">
        <v>222</v>
      </c>
      <c r="BA212" s="57">
        <v>46300.333333333336</v>
      </c>
      <c r="BB212" t="s">
        <v>1602</v>
      </c>
      <c r="BF212" s="6" t="e">
        <f t="shared" si="9"/>
        <v>#NUM!</v>
      </c>
      <c r="BG212" t="e">
        <f t="shared" si="10"/>
        <v>#NUM!</v>
      </c>
      <c r="BH212" t="e">
        <f t="shared" si="11"/>
        <v>#NUM!</v>
      </c>
      <c r="BI212" t="str">
        <f>VLOOKUP(H212,Sheet2!$A$1:$B$270,2,FALSE)</f>
        <v>BATU</v>
      </c>
    </row>
    <row r="213" spans="1:61">
      <c r="A213">
        <v>212</v>
      </c>
      <c r="B213">
        <v>1002634487</v>
      </c>
      <c r="C213">
        <v>3</v>
      </c>
      <c r="D213" t="s">
        <v>38</v>
      </c>
      <c r="E213">
        <v>5</v>
      </c>
      <c r="F213" t="s">
        <v>90</v>
      </c>
      <c r="G213" t="s">
        <v>88</v>
      </c>
      <c r="H213" t="s">
        <v>500</v>
      </c>
      <c r="I213" t="s">
        <v>212</v>
      </c>
      <c r="J213" t="s">
        <v>213</v>
      </c>
      <c r="K213" t="s">
        <v>149</v>
      </c>
      <c r="L213" t="s">
        <v>214</v>
      </c>
      <c r="M213" t="s">
        <v>76</v>
      </c>
      <c r="N213" t="s">
        <v>215</v>
      </c>
      <c r="O213" s="57">
        <v>46308.442835648151</v>
      </c>
      <c r="P213" s="57">
        <v>46309.256284722222</v>
      </c>
      <c r="Q213">
        <v>69409206</v>
      </c>
      <c r="S213">
        <v>152734209045</v>
      </c>
      <c r="T213" t="s">
        <v>5837</v>
      </c>
      <c r="U213" t="s">
        <v>5838</v>
      </c>
      <c r="V213" t="s">
        <v>5839</v>
      </c>
      <c r="Z213">
        <v>112.24482399999999</v>
      </c>
      <c r="AA213">
        <v>-8.2864350000000009</v>
      </c>
      <c r="AB213" t="s">
        <v>5840</v>
      </c>
      <c r="AC213" t="s">
        <v>235</v>
      </c>
      <c r="AL213" t="s">
        <v>217</v>
      </c>
      <c r="AM213" t="s">
        <v>5765</v>
      </c>
      <c r="AN213" t="s">
        <v>6</v>
      </c>
      <c r="AO213" t="s">
        <v>5841</v>
      </c>
      <c r="AP213" s="57">
        <v>46309.333333333336</v>
      </c>
      <c r="AR213" t="s">
        <v>218</v>
      </c>
      <c r="AS213" t="s">
        <v>550</v>
      </c>
      <c r="AT213" t="s">
        <v>342</v>
      </c>
      <c r="AU213">
        <v>20261014</v>
      </c>
      <c r="AV213" t="s">
        <v>221</v>
      </c>
      <c r="AW213" t="s">
        <v>2949</v>
      </c>
      <c r="AX213" t="s">
        <v>222</v>
      </c>
      <c r="BA213" s="57">
        <v>46309.333333333336</v>
      </c>
      <c r="BB213" t="s">
        <v>5765</v>
      </c>
      <c r="BC213">
        <v>2026</v>
      </c>
      <c r="BD213">
        <v>10</v>
      </c>
      <c r="BE213">
        <v>14</v>
      </c>
      <c r="BF213" s="6">
        <f t="shared" si="9"/>
        <v>46309</v>
      </c>
      <c r="BG213">
        <f t="shared" si="10"/>
        <v>-0.33333333333575865</v>
      </c>
      <c r="BH213" t="str">
        <f t="shared" si="11"/>
        <v>COMPLY</v>
      </c>
      <c r="BI213" t="str">
        <f>VLOOKUP(H213,Sheet2!$A$1:$B$270,2,FALSE)</f>
        <v>BLITAR</v>
      </c>
    </row>
    <row r="214" spans="1:61">
      <c r="A214">
        <v>213</v>
      </c>
      <c r="B214">
        <v>1002622541</v>
      </c>
      <c r="C214">
        <v>3</v>
      </c>
      <c r="D214" t="s">
        <v>38</v>
      </c>
      <c r="E214">
        <v>5</v>
      </c>
      <c r="F214" t="s">
        <v>90</v>
      </c>
      <c r="G214" t="s">
        <v>88</v>
      </c>
      <c r="H214" t="s">
        <v>341</v>
      </c>
      <c r="I214" t="s">
        <v>212</v>
      </c>
      <c r="J214" t="s">
        <v>213</v>
      </c>
      <c r="K214" t="s">
        <v>149</v>
      </c>
      <c r="L214" t="s">
        <v>214</v>
      </c>
      <c r="M214" t="s">
        <v>76</v>
      </c>
      <c r="N214" t="s">
        <v>215</v>
      </c>
      <c r="O214" s="57">
        <v>46300.581018518518</v>
      </c>
      <c r="P214" s="57">
        <v>46300.73883101852</v>
      </c>
      <c r="Q214">
        <v>69404406</v>
      </c>
      <c r="S214">
        <v>152736203849</v>
      </c>
      <c r="T214" t="s">
        <v>2577</v>
      </c>
      <c r="U214" t="s">
        <v>2578</v>
      </c>
      <c r="V214" t="s">
        <v>2579</v>
      </c>
      <c r="Z214">
        <v>112.057755</v>
      </c>
      <c r="AA214">
        <v>-8.0763940000000005</v>
      </c>
      <c r="AB214" t="s">
        <v>2580</v>
      </c>
      <c r="AC214" t="s">
        <v>235</v>
      </c>
      <c r="AL214" t="s">
        <v>217</v>
      </c>
      <c r="AM214" t="s">
        <v>2581</v>
      </c>
      <c r="AN214" t="s">
        <v>6</v>
      </c>
      <c r="AO214" s="57">
        <v>46152.601203703707</v>
      </c>
      <c r="AP214" s="57">
        <v>46301.458333333336</v>
      </c>
      <c r="AR214" t="s">
        <v>218</v>
      </c>
      <c r="AS214" t="s">
        <v>219</v>
      </c>
      <c r="AT214" t="s">
        <v>230</v>
      </c>
      <c r="AU214">
        <v>20261005</v>
      </c>
      <c r="AV214" t="s">
        <v>221</v>
      </c>
      <c r="AW214" t="s">
        <v>876</v>
      </c>
      <c r="AX214" t="s">
        <v>222</v>
      </c>
      <c r="BA214" s="57">
        <v>46301.458333333336</v>
      </c>
      <c r="BB214" t="s">
        <v>2581</v>
      </c>
      <c r="BC214">
        <v>2026</v>
      </c>
      <c r="BD214">
        <v>10</v>
      </c>
      <c r="BE214">
        <v>5</v>
      </c>
      <c r="BF214" s="6">
        <f t="shared" si="9"/>
        <v>46300</v>
      </c>
      <c r="BG214">
        <f t="shared" si="10"/>
        <v>-1.4583333333357587</v>
      </c>
      <c r="BH214" t="str">
        <f t="shared" si="11"/>
        <v>COMPLY</v>
      </c>
      <c r="BI214" t="str">
        <f>VLOOKUP(H214,Sheet2!$A$1:$B$270,2,FALSE)</f>
        <v>BLITAR</v>
      </c>
    </row>
    <row r="215" spans="1:61">
      <c r="A215">
        <v>214</v>
      </c>
      <c r="B215">
        <v>1002628438</v>
      </c>
      <c r="C215">
        <v>3</v>
      </c>
      <c r="D215" t="s">
        <v>38</v>
      </c>
      <c r="E215">
        <v>5</v>
      </c>
      <c r="F215" t="s">
        <v>90</v>
      </c>
      <c r="G215" t="s">
        <v>88</v>
      </c>
      <c r="H215" t="s">
        <v>341</v>
      </c>
      <c r="I215" t="s">
        <v>212</v>
      </c>
      <c r="J215" t="s">
        <v>213</v>
      </c>
      <c r="K215" t="s">
        <v>149</v>
      </c>
      <c r="L215" t="s">
        <v>214</v>
      </c>
      <c r="M215" t="s">
        <v>76</v>
      </c>
      <c r="N215" t="s">
        <v>215</v>
      </c>
      <c r="O215" s="57">
        <v>46303.706030092595</v>
      </c>
      <c r="P215" s="57">
        <v>46304.874525462961</v>
      </c>
      <c r="Q215">
        <v>69406826</v>
      </c>
      <c r="S215">
        <v>152736204026</v>
      </c>
      <c r="T215" t="s">
        <v>4500</v>
      </c>
      <c r="U215" t="s">
        <v>4501</v>
      </c>
      <c r="V215" t="s">
        <v>4502</v>
      </c>
      <c r="Z215">
        <v>112.103182</v>
      </c>
      <c r="AA215">
        <v>-7.9956040000000002</v>
      </c>
      <c r="AB215" t="s">
        <v>4503</v>
      </c>
      <c r="AC215" t="s">
        <v>235</v>
      </c>
      <c r="AL215" t="s">
        <v>217</v>
      </c>
      <c r="AM215" t="s">
        <v>4504</v>
      </c>
      <c r="AN215" t="s">
        <v>6</v>
      </c>
      <c r="AO215" s="57">
        <v>46244.72587962963</v>
      </c>
      <c r="AP215" s="57">
        <v>46304.625</v>
      </c>
      <c r="AR215" t="s">
        <v>218</v>
      </c>
      <c r="AS215" t="s">
        <v>219</v>
      </c>
      <c r="AT215" t="s">
        <v>230</v>
      </c>
      <c r="AU215">
        <v>20261009</v>
      </c>
      <c r="AV215" t="s">
        <v>221</v>
      </c>
      <c r="AW215" t="s">
        <v>923</v>
      </c>
      <c r="AX215" t="s">
        <v>222</v>
      </c>
      <c r="BA215" s="57">
        <v>46304.625</v>
      </c>
      <c r="BB215" t="s">
        <v>4504</v>
      </c>
      <c r="BC215">
        <v>2026</v>
      </c>
      <c r="BD215">
        <v>10</v>
      </c>
      <c r="BE215">
        <v>9</v>
      </c>
      <c r="BF215" s="6">
        <f t="shared" si="9"/>
        <v>46304</v>
      </c>
      <c r="BG215">
        <f t="shared" si="10"/>
        <v>-0.625</v>
      </c>
      <c r="BH215" t="str">
        <f t="shared" si="11"/>
        <v>COMPLY</v>
      </c>
      <c r="BI215" t="str">
        <f>VLOOKUP(H215,Sheet2!$A$1:$B$270,2,FALSE)</f>
        <v>BLITAR</v>
      </c>
    </row>
    <row r="216" spans="1:61">
      <c r="A216">
        <v>215</v>
      </c>
      <c r="B216">
        <v>1002632487</v>
      </c>
      <c r="C216">
        <v>3</v>
      </c>
      <c r="D216" t="s">
        <v>38</v>
      </c>
      <c r="E216">
        <v>5</v>
      </c>
      <c r="F216" t="s">
        <v>90</v>
      </c>
      <c r="G216" t="s">
        <v>88</v>
      </c>
      <c r="H216" t="s">
        <v>341</v>
      </c>
      <c r="I216" t="s">
        <v>212</v>
      </c>
      <c r="J216" t="s">
        <v>213</v>
      </c>
      <c r="K216" t="s">
        <v>149</v>
      </c>
      <c r="L216" t="s">
        <v>214</v>
      </c>
      <c r="M216" t="s">
        <v>76</v>
      </c>
      <c r="N216" t="s">
        <v>215</v>
      </c>
      <c r="O216" s="57">
        <v>46307.455312500002</v>
      </c>
      <c r="P216" s="57">
        <v>46308.448969907404</v>
      </c>
      <c r="Q216">
        <v>69408493</v>
      </c>
      <c r="S216">
        <v>152736204029</v>
      </c>
      <c r="T216" t="s">
        <v>5842</v>
      </c>
      <c r="U216" t="s">
        <v>5843</v>
      </c>
      <c r="V216" t="s">
        <v>5844</v>
      </c>
      <c r="Z216">
        <v>112.071659</v>
      </c>
      <c r="AA216">
        <v>-8.0636969999999994</v>
      </c>
      <c r="AB216" t="s">
        <v>5845</v>
      </c>
      <c r="AC216" t="s">
        <v>235</v>
      </c>
      <c r="AL216" t="s">
        <v>217</v>
      </c>
      <c r="AM216" t="s">
        <v>5846</v>
      </c>
      <c r="AN216" t="s">
        <v>6</v>
      </c>
      <c r="AO216" s="57">
        <v>46366.486458333333</v>
      </c>
      <c r="AP216" s="57">
        <v>46308.333333333336</v>
      </c>
      <c r="AR216" t="s">
        <v>218</v>
      </c>
      <c r="AS216" t="s">
        <v>219</v>
      </c>
      <c r="AT216" t="s">
        <v>230</v>
      </c>
      <c r="AU216">
        <v>20261013</v>
      </c>
      <c r="AV216" t="s">
        <v>221</v>
      </c>
      <c r="AW216" t="s">
        <v>883</v>
      </c>
      <c r="AX216" t="s">
        <v>222</v>
      </c>
      <c r="BA216" s="57">
        <v>46308.333333333336</v>
      </c>
      <c r="BB216" t="s">
        <v>5846</v>
      </c>
      <c r="BC216">
        <v>2026</v>
      </c>
      <c r="BD216">
        <v>10</v>
      </c>
      <c r="BE216">
        <v>13</v>
      </c>
      <c r="BF216" s="6">
        <f t="shared" si="9"/>
        <v>46308</v>
      </c>
      <c r="BG216">
        <f t="shared" si="10"/>
        <v>-0.33333333333575865</v>
      </c>
      <c r="BH216" t="str">
        <f t="shared" si="11"/>
        <v>COMPLY</v>
      </c>
      <c r="BI216" t="str">
        <f>VLOOKUP(H216,Sheet2!$A$1:$B$270,2,FALSE)</f>
        <v>BLITAR</v>
      </c>
    </row>
    <row r="217" spans="1:61">
      <c r="A217">
        <v>216</v>
      </c>
      <c r="B217">
        <v>1002618740</v>
      </c>
      <c r="C217">
        <v>3</v>
      </c>
      <c r="D217" t="s">
        <v>38</v>
      </c>
      <c r="E217">
        <v>5</v>
      </c>
      <c r="F217" t="s">
        <v>90</v>
      </c>
      <c r="G217" t="s">
        <v>88</v>
      </c>
      <c r="H217" t="s">
        <v>453</v>
      </c>
      <c r="I217" t="s">
        <v>212</v>
      </c>
      <c r="J217" t="s">
        <v>213</v>
      </c>
      <c r="K217" t="s">
        <v>149</v>
      </c>
      <c r="L217" t="s">
        <v>214</v>
      </c>
      <c r="M217" t="s">
        <v>76</v>
      </c>
      <c r="N217" t="s">
        <v>215</v>
      </c>
      <c r="O217" s="57">
        <v>46296.732349537036</v>
      </c>
      <c r="P217" s="57">
        <v>46297.56758101852</v>
      </c>
      <c r="Q217">
        <v>69402633</v>
      </c>
      <c r="S217">
        <v>152737202990</v>
      </c>
      <c r="T217" t="s">
        <v>994</v>
      </c>
      <c r="U217" t="s">
        <v>995</v>
      </c>
      <c r="V217" t="s">
        <v>996</v>
      </c>
      <c r="Z217">
        <v>112.282687</v>
      </c>
      <c r="AA217">
        <v>-8.1238980000000005</v>
      </c>
      <c r="AB217" t="s">
        <v>997</v>
      </c>
      <c r="AC217" t="s">
        <v>235</v>
      </c>
      <c r="AL217" t="s">
        <v>217</v>
      </c>
      <c r="AM217" t="s">
        <v>998</v>
      </c>
      <c r="AN217" t="s">
        <v>6</v>
      </c>
      <c r="AO217" s="57">
        <v>46032.736354166664</v>
      </c>
      <c r="AP217" s="57">
        <v>46297.625</v>
      </c>
      <c r="AR217" t="s">
        <v>218</v>
      </c>
      <c r="AS217" t="s">
        <v>550</v>
      </c>
      <c r="AT217" t="s">
        <v>342</v>
      </c>
      <c r="AU217">
        <v>20261002</v>
      </c>
      <c r="AV217" t="s">
        <v>221</v>
      </c>
      <c r="AW217" t="s">
        <v>901</v>
      </c>
      <c r="AX217" t="s">
        <v>222</v>
      </c>
      <c r="BA217" s="57">
        <v>46297.625</v>
      </c>
      <c r="BB217" t="s">
        <v>998</v>
      </c>
      <c r="BC217">
        <v>2026</v>
      </c>
      <c r="BD217">
        <v>10</v>
      </c>
      <c r="BE217">
        <v>2</v>
      </c>
      <c r="BF217" s="6">
        <f t="shared" si="9"/>
        <v>46297</v>
      </c>
      <c r="BG217">
        <f t="shared" si="10"/>
        <v>-0.625</v>
      </c>
      <c r="BH217" t="str">
        <f t="shared" si="11"/>
        <v>COMPLY</v>
      </c>
      <c r="BI217" t="str">
        <f>VLOOKUP(H217,Sheet2!$A$1:$B$270,2,FALSE)</f>
        <v>BLITAR</v>
      </c>
    </row>
    <row r="218" spans="1:61">
      <c r="A218">
        <v>217</v>
      </c>
      <c r="B218">
        <v>1002624647</v>
      </c>
      <c r="C218">
        <v>3</v>
      </c>
      <c r="D218" t="s">
        <v>38</v>
      </c>
      <c r="E218">
        <v>5</v>
      </c>
      <c r="F218" t="s">
        <v>90</v>
      </c>
      <c r="G218" t="s">
        <v>88</v>
      </c>
      <c r="H218" t="s">
        <v>453</v>
      </c>
      <c r="I218" t="s">
        <v>212</v>
      </c>
      <c r="J218" t="s">
        <v>213</v>
      </c>
      <c r="K218" t="s">
        <v>149</v>
      </c>
      <c r="L218" t="s">
        <v>214</v>
      </c>
      <c r="M218" t="s">
        <v>76</v>
      </c>
      <c r="N218" t="s">
        <v>215</v>
      </c>
      <c r="O218" s="57">
        <v>46301.61990740741</v>
      </c>
      <c r="P218" s="57">
        <v>46301.787488425929</v>
      </c>
      <c r="Q218">
        <v>69405198</v>
      </c>
      <c r="S218">
        <v>152737203167</v>
      </c>
      <c r="T218" t="s">
        <v>3198</v>
      </c>
      <c r="U218" t="s">
        <v>3199</v>
      </c>
      <c r="V218" t="s">
        <v>3200</v>
      </c>
      <c r="Z218">
        <v>112.286918</v>
      </c>
      <c r="AA218">
        <v>-8.0895279999999996</v>
      </c>
      <c r="AB218" t="s">
        <v>3201</v>
      </c>
      <c r="AC218" t="s">
        <v>235</v>
      </c>
      <c r="AL218" t="s">
        <v>217</v>
      </c>
      <c r="AM218" t="s">
        <v>3202</v>
      </c>
      <c r="AN218" t="s">
        <v>6</v>
      </c>
      <c r="AO218" s="57">
        <v>46183.621979166666</v>
      </c>
      <c r="AP218" s="57">
        <v>46302.458333333336</v>
      </c>
      <c r="AR218" t="s">
        <v>218</v>
      </c>
      <c r="AS218" t="s">
        <v>550</v>
      </c>
      <c r="AT218" t="s">
        <v>342</v>
      </c>
      <c r="AU218">
        <v>20261006</v>
      </c>
      <c r="AV218" t="s">
        <v>221</v>
      </c>
      <c r="AW218" t="s">
        <v>3203</v>
      </c>
      <c r="AX218" t="s">
        <v>222</v>
      </c>
      <c r="BA218" s="57">
        <v>46302.458333333336</v>
      </c>
      <c r="BB218" t="s">
        <v>3202</v>
      </c>
      <c r="BC218">
        <v>2026</v>
      </c>
      <c r="BD218">
        <v>10</v>
      </c>
      <c r="BE218">
        <v>6</v>
      </c>
      <c r="BF218" s="6">
        <f t="shared" si="9"/>
        <v>46301</v>
      </c>
      <c r="BG218">
        <f t="shared" si="10"/>
        <v>-1.4583333333357587</v>
      </c>
      <c r="BH218" t="str">
        <f t="shared" si="11"/>
        <v>COMPLY</v>
      </c>
      <c r="BI218" t="str">
        <f>VLOOKUP(H218,Sheet2!$A$1:$B$270,2,FALSE)</f>
        <v>BLITAR</v>
      </c>
    </row>
    <row r="219" spans="1:61">
      <c r="A219">
        <v>218</v>
      </c>
      <c r="B219">
        <v>1002627906</v>
      </c>
      <c r="C219">
        <v>3</v>
      </c>
      <c r="D219" t="s">
        <v>38</v>
      </c>
      <c r="E219">
        <v>5</v>
      </c>
      <c r="F219" t="s">
        <v>90</v>
      </c>
      <c r="G219" t="s">
        <v>88</v>
      </c>
      <c r="H219" t="s">
        <v>453</v>
      </c>
      <c r="I219" t="s">
        <v>212</v>
      </c>
      <c r="J219" t="s">
        <v>213</v>
      </c>
      <c r="K219" t="s">
        <v>149</v>
      </c>
      <c r="L219" t="s">
        <v>214</v>
      </c>
      <c r="M219" t="s">
        <v>76</v>
      </c>
      <c r="N219" t="s">
        <v>215</v>
      </c>
      <c r="O219" s="57">
        <v>46303.610127314816</v>
      </c>
      <c r="P219" s="57">
        <v>46304.528900462959</v>
      </c>
      <c r="Q219">
        <v>69406586</v>
      </c>
      <c r="S219">
        <v>152737203168</v>
      </c>
      <c r="T219" t="s">
        <v>4505</v>
      </c>
      <c r="U219" t="s">
        <v>4506</v>
      </c>
      <c r="V219" t="s">
        <v>4507</v>
      </c>
      <c r="Z219">
        <v>112.30763899999999</v>
      </c>
      <c r="AA219">
        <v>-8.0578339999999997</v>
      </c>
      <c r="AB219" t="s">
        <v>4508</v>
      </c>
      <c r="AC219" t="s">
        <v>235</v>
      </c>
      <c r="AL219" t="s">
        <v>217</v>
      </c>
      <c r="AM219" t="s">
        <v>4509</v>
      </c>
      <c r="AN219" t="s">
        <v>6</v>
      </c>
      <c r="AO219" s="57">
        <v>46244.611331018517</v>
      </c>
      <c r="AP219" s="57">
        <v>46305.458333333336</v>
      </c>
      <c r="AR219" t="s">
        <v>218</v>
      </c>
      <c r="AS219" t="s">
        <v>550</v>
      </c>
      <c r="AT219" t="s">
        <v>342</v>
      </c>
      <c r="AU219">
        <v>20261009</v>
      </c>
      <c r="AV219" t="s">
        <v>221</v>
      </c>
      <c r="AW219" t="s">
        <v>4510</v>
      </c>
      <c r="AX219" t="s">
        <v>222</v>
      </c>
      <c r="BA219" s="57">
        <v>46305.458333333336</v>
      </c>
      <c r="BB219" t="s">
        <v>4509</v>
      </c>
      <c r="BC219">
        <v>2026</v>
      </c>
      <c r="BD219">
        <v>10</v>
      </c>
      <c r="BE219">
        <v>9</v>
      </c>
      <c r="BF219" s="6">
        <f t="shared" si="9"/>
        <v>46304</v>
      </c>
      <c r="BG219">
        <f t="shared" si="10"/>
        <v>-1.4583333333357587</v>
      </c>
      <c r="BH219" t="str">
        <f t="shared" si="11"/>
        <v>COMPLY</v>
      </c>
      <c r="BI219" t="str">
        <f>VLOOKUP(H219,Sheet2!$A$1:$B$270,2,FALSE)</f>
        <v>BLITAR</v>
      </c>
    </row>
    <row r="220" spans="1:61">
      <c r="A220">
        <v>219</v>
      </c>
      <c r="B220">
        <v>1002620821</v>
      </c>
      <c r="C220">
        <v>3</v>
      </c>
      <c r="D220" t="s">
        <v>38</v>
      </c>
      <c r="E220">
        <v>5</v>
      </c>
      <c r="F220" t="s">
        <v>90</v>
      </c>
      <c r="G220" t="s">
        <v>98</v>
      </c>
      <c r="H220" t="s">
        <v>506</v>
      </c>
      <c r="I220" t="s">
        <v>212</v>
      </c>
      <c r="J220" t="s">
        <v>213</v>
      </c>
      <c r="K220" t="s">
        <v>149</v>
      </c>
      <c r="L220" t="s">
        <v>214</v>
      </c>
      <c r="M220" t="s">
        <v>76</v>
      </c>
      <c r="N220" t="s">
        <v>215</v>
      </c>
      <c r="O220" s="57">
        <v>46298.434421296297</v>
      </c>
      <c r="P220" s="57">
        <v>46298.710335648146</v>
      </c>
      <c r="Q220">
        <v>69403511</v>
      </c>
      <c r="S220">
        <v>152637211616</v>
      </c>
      <c r="T220" t="s">
        <v>1603</v>
      </c>
      <c r="U220" t="s">
        <v>1604</v>
      </c>
      <c r="V220" t="s">
        <v>1605</v>
      </c>
      <c r="Z220">
        <v>111.991340853273</v>
      </c>
      <c r="AA220">
        <v>-8.1386068885492904</v>
      </c>
      <c r="AB220" t="s">
        <v>1606</v>
      </c>
      <c r="AC220" t="s">
        <v>216</v>
      </c>
      <c r="AL220" t="s">
        <v>217</v>
      </c>
      <c r="AM220" t="s">
        <v>1607</v>
      </c>
      <c r="AN220" t="s">
        <v>6</v>
      </c>
      <c r="AO220" s="57">
        <v>46091.444571759261</v>
      </c>
      <c r="AP220" s="57">
        <v>46299.333333333336</v>
      </c>
      <c r="AR220" t="s">
        <v>218</v>
      </c>
      <c r="AS220" t="s">
        <v>98</v>
      </c>
      <c r="AT220" t="s">
        <v>230</v>
      </c>
      <c r="AU220">
        <v>20261003</v>
      </c>
      <c r="AV220" t="s">
        <v>221</v>
      </c>
      <c r="AW220" t="s">
        <v>878</v>
      </c>
      <c r="AX220" t="s">
        <v>222</v>
      </c>
      <c r="BA220" s="57">
        <v>46299.333333333336</v>
      </c>
      <c r="BB220" t="s">
        <v>1607</v>
      </c>
      <c r="BC220">
        <v>2026</v>
      </c>
      <c r="BD220">
        <v>10</v>
      </c>
      <c r="BE220">
        <v>3</v>
      </c>
      <c r="BF220" s="6">
        <f t="shared" si="9"/>
        <v>46298</v>
      </c>
      <c r="BG220">
        <f t="shared" si="10"/>
        <v>-1.3333333333357587</v>
      </c>
      <c r="BH220" t="str">
        <f t="shared" si="11"/>
        <v>COMPLY</v>
      </c>
      <c r="BI220" t="str">
        <f>VLOOKUP(H220,Sheet2!$A$1:$B$270,2,FALSE)</f>
        <v>BLITAR</v>
      </c>
    </row>
    <row r="221" spans="1:61">
      <c r="A221">
        <v>220</v>
      </c>
      <c r="B221">
        <v>1002626571</v>
      </c>
      <c r="C221">
        <v>3</v>
      </c>
      <c r="D221" t="s">
        <v>38</v>
      </c>
      <c r="E221">
        <v>5</v>
      </c>
      <c r="F221" t="s">
        <v>90</v>
      </c>
      <c r="G221" t="s">
        <v>98</v>
      </c>
      <c r="H221" t="s">
        <v>506</v>
      </c>
      <c r="I221" t="s">
        <v>212</v>
      </c>
      <c r="J221" t="s">
        <v>213</v>
      </c>
      <c r="K221" t="s">
        <v>149</v>
      </c>
      <c r="L221" t="s">
        <v>214</v>
      </c>
      <c r="M221" t="s">
        <v>76</v>
      </c>
      <c r="N221" t="s">
        <v>215</v>
      </c>
      <c r="O221" s="57">
        <v>46302.645532407405</v>
      </c>
      <c r="P221" s="57">
        <v>46303.671388888892</v>
      </c>
      <c r="Q221">
        <v>69406011</v>
      </c>
      <c r="S221">
        <v>152637211619</v>
      </c>
      <c r="T221" t="s">
        <v>3828</v>
      </c>
      <c r="U221" t="s">
        <v>3829</v>
      </c>
      <c r="V221" t="s">
        <v>3830</v>
      </c>
      <c r="Z221">
        <v>112.058847</v>
      </c>
      <c r="AA221">
        <v>-8.1209959000000005</v>
      </c>
      <c r="AB221" t="s">
        <v>3831</v>
      </c>
      <c r="AC221" t="s">
        <v>235</v>
      </c>
      <c r="AL221" t="s">
        <v>217</v>
      </c>
      <c r="AM221" t="s">
        <v>3832</v>
      </c>
      <c r="AN221" t="s">
        <v>6</v>
      </c>
      <c r="AO221" s="57">
        <v>46213.66333333333</v>
      </c>
      <c r="AP221" s="57">
        <v>46303.625</v>
      </c>
      <c r="AR221" t="s">
        <v>218</v>
      </c>
      <c r="AS221" t="s">
        <v>98</v>
      </c>
      <c r="AT221" t="s">
        <v>342</v>
      </c>
      <c r="AU221">
        <v>20261008</v>
      </c>
      <c r="AV221" t="s">
        <v>221</v>
      </c>
      <c r="AW221" t="s">
        <v>1902</v>
      </c>
      <c r="AX221" t="s">
        <v>222</v>
      </c>
      <c r="BA221" s="57">
        <v>46303.625</v>
      </c>
      <c r="BB221" t="s">
        <v>3832</v>
      </c>
      <c r="BC221">
        <v>2026</v>
      </c>
      <c r="BD221">
        <v>10</v>
      </c>
      <c r="BE221">
        <v>8</v>
      </c>
      <c r="BF221" s="6">
        <f t="shared" si="9"/>
        <v>46303</v>
      </c>
      <c r="BG221">
        <f t="shared" si="10"/>
        <v>-0.625</v>
      </c>
      <c r="BH221" t="str">
        <f t="shared" si="11"/>
        <v>COMPLY</v>
      </c>
      <c r="BI221" t="str">
        <f>VLOOKUP(H221,Sheet2!$A$1:$B$270,2,FALSE)</f>
        <v>BLITAR</v>
      </c>
    </row>
    <row r="222" spans="1:61">
      <c r="A222">
        <v>221</v>
      </c>
      <c r="B222">
        <v>1002627130</v>
      </c>
      <c r="C222">
        <v>3</v>
      </c>
      <c r="D222" t="s">
        <v>38</v>
      </c>
      <c r="E222">
        <v>5</v>
      </c>
      <c r="F222" t="s">
        <v>90</v>
      </c>
      <c r="G222" t="s">
        <v>98</v>
      </c>
      <c r="H222" t="s">
        <v>506</v>
      </c>
      <c r="I222" t="s">
        <v>212</v>
      </c>
      <c r="J222" t="s">
        <v>213</v>
      </c>
      <c r="K222" t="s">
        <v>149</v>
      </c>
      <c r="L222" t="s">
        <v>214</v>
      </c>
      <c r="M222" t="s">
        <v>76</v>
      </c>
      <c r="N222" t="s">
        <v>215</v>
      </c>
      <c r="O222" s="57">
        <v>46303.372696759259</v>
      </c>
      <c r="P222" s="57">
        <v>46303.927210648151</v>
      </c>
      <c r="Q222">
        <v>69406224</v>
      </c>
      <c r="S222">
        <v>152637211986</v>
      </c>
      <c r="T222" t="s">
        <v>3833</v>
      </c>
      <c r="U222" t="s">
        <v>3834</v>
      </c>
      <c r="V222" t="s">
        <v>3835</v>
      </c>
      <c r="Z222">
        <v>112.0115211</v>
      </c>
      <c r="AA222">
        <v>-8.1042863999999994</v>
      </c>
      <c r="AB222" t="s">
        <v>3836</v>
      </c>
      <c r="AC222" t="s">
        <v>235</v>
      </c>
      <c r="AL222" t="s">
        <v>217</v>
      </c>
      <c r="AM222" t="s">
        <v>3837</v>
      </c>
      <c r="AN222" t="s">
        <v>6</v>
      </c>
      <c r="AO222" s="57">
        <v>46244.392905092594</v>
      </c>
      <c r="AP222" s="57">
        <v>46304.333333333336</v>
      </c>
      <c r="AR222" t="s">
        <v>218</v>
      </c>
      <c r="AS222" t="s">
        <v>98</v>
      </c>
      <c r="AT222" t="s">
        <v>342</v>
      </c>
      <c r="AU222">
        <v>20261008</v>
      </c>
      <c r="AV222" t="s">
        <v>221</v>
      </c>
      <c r="AW222" t="s">
        <v>2326</v>
      </c>
      <c r="AX222" t="s">
        <v>222</v>
      </c>
      <c r="BA222" s="57">
        <v>46304.333333333336</v>
      </c>
      <c r="BB222" t="s">
        <v>3837</v>
      </c>
      <c r="BC222">
        <v>2026</v>
      </c>
      <c r="BD222">
        <v>10</v>
      </c>
      <c r="BE222">
        <v>8</v>
      </c>
      <c r="BF222" s="6">
        <f t="shared" si="9"/>
        <v>46303</v>
      </c>
      <c r="BG222">
        <f t="shared" si="10"/>
        <v>-1.3333333333357587</v>
      </c>
      <c r="BH222" t="str">
        <f t="shared" si="11"/>
        <v>COMPLY</v>
      </c>
      <c r="BI222" t="str">
        <f>VLOOKUP(H222,Sheet2!$A$1:$B$270,2,FALSE)</f>
        <v>BLITAR</v>
      </c>
    </row>
    <row r="223" spans="1:61">
      <c r="A223">
        <v>222</v>
      </c>
      <c r="B223">
        <v>1002621375</v>
      </c>
      <c r="C223">
        <v>3</v>
      </c>
      <c r="D223" t="s">
        <v>38</v>
      </c>
      <c r="E223">
        <v>5</v>
      </c>
      <c r="F223" t="s">
        <v>90</v>
      </c>
      <c r="G223" t="s">
        <v>98</v>
      </c>
      <c r="H223" t="s">
        <v>294</v>
      </c>
      <c r="I223" t="s">
        <v>212</v>
      </c>
      <c r="J223" t="s">
        <v>213</v>
      </c>
      <c r="K223" t="s">
        <v>149</v>
      </c>
      <c r="L223" t="s">
        <v>214</v>
      </c>
      <c r="M223" t="s">
        <v>76</v>
      </c>
      <c r="N223" t="s">
        <v>215</v>
      </c>
      <c r="O223" s="57">
        <v>46299.54074074074</v>
      </c>
      <c r="P223" s="57">
        <v>46300.738981481481</v>
      </c>
      <c r="Q223">
        <v>69403892</v>
      </c>
      <c r="S223">
        <v>152606246698</v>
      </c>
      <c r="T223" t="s">
        <v>1613</v>
      </c>
      <c r="U223" t="s">
        <v>1614</v>
      </c>
      <c r="V223" t="s">
        <v>1615</v>
      </c>
      <c r="Z223">
        <v>111.93372298032</v>
      </c>
      <c r="AA223">
        <v>-8.0174769243447894</v>
      </c>
      <c r="AB223" t="s">
        <v>1616</v>
      </c>
      <c r="AC223" t="s">
        <v>216</v>
      </c>
      <c r="AL223" t="s">
        <v>217</v>
      </c>
      <c r="AM223" t="s">
        <v>1617</v>
      </c>
      <c r="AN223" t="s">
        <v>6</v>
      </c>
      <c r="AO223" s="57">
        <v>46122.549178240741</v>
      </c>
      <c r="AP223" s="57">
        <v>46300.458333333336</v>
      </c>
      <c r="AR223" t="s">
        <v>218</v>
      </c>
      <c r="AS223" t="s">
        <v>98</v>
      </c>
      <c r="AT223" t="s">
        <v>230</v>
      </c>
      <c r="AU223">
        <v>20261005</v>
      </c>
      <c r="AV223" t="s">
        <v>221</v>
      </c>
      <c r="AW223" t="s">
        <v>877</v>
      </c>
      <c r="AX223" t="s">
        <v>222</v>
      </c>
      <c r="BA223" s="57">
        <v>46300.458333333336</v>
      </c>
      <c r="BB223" t="s">
        <v>1617</v>
      </c>
      <c r="BC223">
        <v>2026</v>
      </c>
      <c r="BD223">
        <v>10</v>
      </c>
      <c r="BE223">
        <v>5</v>
      </c>
      <c r="BF223" s="6">
        <f t="shared" si="9"/>
        <v>46300</v>
      </c>
      <c r="BG223">
        <f t="shared" si="10"/>
        <v>-0.45833333333575865</v>
      </c>
      <c r="BH223" t="str">
        <f t="shared" si="11"/>
        <v>COMPLY</v>
      </c>
      <c r="BI223" t="str">
        <f>VLOOKUP(H223,Sheet2!$A$1:$B$270,2,FALSE)</f>
        <v>BLITAR</v>
      </c>
    </row>
    <row r="224" spans="1:61">
      <c r="A224">
        <v>223</v>
      </c>
      <c r="B224">
        <v>1002621302</v>
      </c>
      <c r="C224">
        <v>3</v>
      </c>
      <c r="D224" t="s">
        <v>38</v>
      </c>
      <c r="E224">
        <v>5</v>
      </c>
      <c r="F224" t="s">
        <v>90</v>
      </c>
      <c r="G224" t="s">
        <v>98</v>
      </c>
      <c r="H224" t="s">
        <v>294</v>
      </c>
      <c r="I224" t="s">
        <v>212</v>
      </c>
      <c r="J224" t="s">
        <v>213</v>
      </c>
      <c r="K224" t="s">
        <v>149</v>
      </c>
      <c r="M224" t="s">
        <v>76</v>
      </c>
      <c r="N224" t="s">
        <v>215</v>
      </c>
      <c r="O224" s="57">
        <v>46299.446296296293</v>
      </c>
      <c r="P224" s="57">
        <v>46300.677523148152</v>
      </c>
      <c r="Q224">
        <v>69403845</v>
      </c>
      <c r="R224" t="s">
        <v>3791</v>
      </c>
      <c r="S224">
        <v>-152606246697</v>
      </c>
      <c r="T224" t="s">
        <v>1622</v>
      </c>
      <c r="U224" t="s">
        <v>1623</v>
      </c>
      <c r="V224" t="s">
        <v>2582</v>
      </c>
      <c r="Z224">
        <v>111.893053650856</v>
      </c>
      <c r="AA224">
        <v>-8.0677154444563897</v>
      </c>
      <c r="AB224" t="s">
        <v>1624</v>
      </c>
      <c r="AC224" t="s">
        <v>1625</v>
      </c>
      <c r="AL224" t="s">
        <v>217</v>
      </c>
      <c r="AM224" t="s">
        <v>2583</v>
      </c>
      <c r="AN224" t="s">
        <v>6</v>
      </c>
      <c r="AO224" s="57">
        <v>46122.454733796294</v>
      </c>
      <c r="AP224" s="57">
        <v>46301.333333333336</v>
      </c>
      <c r="AR224" t="s">
        <v>218</v>
      </c>
      <c r="AS224" t="s">
        <v>98</v>
      </c>
      <c r="AT224" t="s">
        <v>230</v>
      </c>
      <c r="AU224">
        <v>20261005</v>
      </c>
      <c r="AV224" t="s">
        <v>221</v>
      </c>
      <c r="AW224" t="s">
        <v>540</v>
      </c>
      <c r="AX224" t="s">
        <v>222</v>
      </c>
      <c r="BA224" s="57">
        <v>46301.333333333336</v>
      </c>
      <c r="BB224" t="s">
        <v>2583</v>
      </c>
      <c r="BC224">
        <v>2026</v>
      </c>
      <c r="BD224">
        <v>10</v>
      </c>
      <c r="BE224">
        <v>5</v>
      </c>
      <c r="BF224" s="6">
        <f t="shared" si="9"/>
        <v>46300</v>
      </c>
      <c r="BG224">
        <f t="shared" si="10"/>
        <v>-1.3333333333357587</v>
      </c>
      <c r="BH224" t="str">
        <f t="shared" si="11"/>
        <v>COMPLY</v>
      </c>
      <c r="BI224" t="str">
        <f>VLOOKUP(H224,Sheet2!$A$1:$B$270,2,FALSE)</f>
        <v>BLITAR</v>
      </c>
    </row>
    <row r="225" spans="1:61">
      <c r="A225">
        <v>224</v>
      </c>
      <c r="B225">
        <v>1002623923</v>
      </c>
      <c r="C225">
        <v>3</v>
      </c>
      <c r="D225" t="s">
        <v>38</v>
      </c>
      <c r="E225">
        <v>5</v>
      </c>
      <c r="F225" t="s">
        <v>90</v>
      </c>
      <c r="G225" t="s">
        <v>98</v>
      </c>
      <c r="H225" t="s">
        <v>294</v>
      </c>
      <c r="I225" t="s">
        <v>212</v>
      </c>
      <c r="J225" t="s">
        <v>213</v>
      </c>
      <c r="K225" t="s">
        <v>149</v>
      </c>
      <c r="L225" t="s">
        <v>214</v>
      </c>
      <c r="M225" t="s">
        <v>76</v>
      </c>
      <c r="N225" t="s">
        <v>215</v>
      </c>
      <c r="O225" s="57">
        <v>46301.456006944441</v>
      </c>
      <c r="P225" s="57">
        <v>46302.570081018515</v>
      </c>
      <c r="Q225">
        <v>69404881</v>
      </c>
      <c r="S225">
        <v>152606246705</v>
      </c>
      <c r="T225" t="s">
        <v>3204</v>
      </c>
      <c r="U225" t="s">
        <v>3205</v>
      </c>
      <c r="V225" t="s">
        <v>3206</v>
      </c>
      <c r="Z225">
        <v>111.913242</v>
      </c>
      <c r="AA225">
        <v>-8.0642049999999994</v>
      </c>
      <c r="AB225" t="s">
        <v>3207</v>
      </c>
      <c r="AC225" t="s">
        <v>235</v>
      </c>
      <c r="AL225" t="s">
        <v>217</v>
      </c>
      <c r="AM225" t="s">
        <v>3208</v>
      </c>
      <c r="AN225" t="s">
        <v>6</v>
      </c>
      <c r="AO225" s="57">
        <v>46183.475752314815</v>
      </c>
      <c r="AP225" s="57">
        <v>46302.333333333336</v>
      </c>
      <c r="AR225" t="s">
        <v>218</v>
      </c>
      <c r="AS225" t="s">
        <v>98</v>
      </c>
      <c r="AT225" t="s">
        <v>230</v>
      </c>
      <c r="AU225">
        <v>20261007</v>
      </c>
      <c r="AV225" t="s">
        <v>221</v>
      </c>
      <c r="AW225" t="s">
        <v>877</v>
      </c>
      <c r="AX225" t="s">
        <v>222</v>
      </c>
      <c r="BA225" s="57">
        <v>46302.333333333336</v>
      </c>
      <c r="BB225" t="s">
        <v>3208</v>
      </c>
      <c r="BC225">
        <v>2026</v>
      </c>
      <c r="BD225">
        <v>10</v>
      </c>
      <c r="BE225">
        <v>7</v>
      </c>
      <c r="BF225" s="6">
        <f t="shared" si="9"/>
        <v>46302</v>
      </c>
      <c r="BG225">
        <f t="shared" si="10"/>
        <v>-0.33333333333575865</v>
      </c>
      <c r="BH225" t="str">
        <f t="shared" si="11"/>
        <v>COMPLY</v>
      </c>
      <c r="BI225" t="str">
        <f>VLOOKUP(H225,Sheet2!$A$1:$B$270,2,FALSE)</f>
        <v>BLITAR</v>
      </c>
    </row>
    <row r="226" spans="1:61">
      <c r="A226">
        <v>225</v>
      </c>
      <c r="B226">
        <v>1002629363</v>
      </c>
      <c r="C226">
        <v>3</v>
      </c>
      <c r="D226" t="s">
        <v>38</v>
      </c>
      <c r="E226">
        <v>5</v>
      </c>
      <c r="F226" t="s">
        <v>90</v>
      </c>
      <c r="G226" t="s">
        <v>98</v>
      </c>
      <c r="H226" t="s">
        <v>294</v>
      </c>
      <c r="I226" t="s">
        <v>212</v>
      </c>
      <c r="J226" t="s">
        <v>213</v>
      </c>
      <c r="K226" t="s">
        <v>149</v>
      </c>
      <c r="L226" t="s">
        <v>214</v>
      </c>
      <c r="M226" t="s">
        <v>76</v>
      </c>
      <c r="N226" t="s">
        <v>215</v>
      </c>
      <c r="O226" s="57">
        <v>46304.460196759261</v>
      </c>
      <c r="P226" s="57">
        <v>46304.69604166667</v>
      </c>
      <c r="Q226">
        <v>69407212</v>
      </c>
      <c r="S226">
        <v>152606246728</v>
      </c>
      <c r="T226" t="s">
        <v>4969</v>
      </c>
      <c r="U226" t="s">
        <v>4970</v>
      </c>
      <c r="V226" t="s">
        <v>4971</v>
      </c>
      <c r="Z226">
        <v>111.958645060658</v>
      </c>
      <c r="AA226">
        <v>-8.0327761460935996</v>
      </c>
      <c r="AB226" t="s">
        <v>4972</v>
      </c>
      <c r="AC226" t="s">
        <v>216</v>
      </c>
      <c r="AL226" t="s">
        <v>217</v>
      </c>
      <c r="AM226" t="s">
        <v>4973</v>
      </c>
      <c r="AN226" t="s">
        <v>6</v>
      </c>
      <c r="AO226" s="57">
        <v>46275.47583333333</v>
      </c>
      <c r="AP226" s="57">
        <v>46305.333333333336</v>
      </c>
      <c r="AR226" t="s">
        <v>218</v>
      </c>
      <c r="AS226" t="s">
        <v>98</v>
      </c>
      <c r="AT226" t="s">
        <v>342</v>
      </c>
      <c r="AU226">
        <v>20261009</v>
      </c>
      <c r="AV226" t="s">
        <v>221</v>
      </c>
      <c r="AW226" t="s">
        <v>821</v>
      </c>
      <c r="AX226" t="s">
        <v>222</v>
      </c>
      <c r="BA226" s="57">
        <v>46305.333333333336</v>
      </c>
      <c r="BB226" t="s">
        <v>4973</v>
      </c>
      <c r="BC226">
        <v>2026</v>
      </c>
      <c r="BD226">
        <v>10</v>
      </c>
      <c r="BE226">
        <v>9</v>
      </c>
      <c r="BF226" s="6">
        <f t="shared" si="9"/>
        <v>46304</v>
      </c>
      <c r="BG226">
        <f t="shared" si="10"/>
        <v>-1.3333333333357587</v>
      </c>
      <c r="BH226" t="str">
        <f t="shared" si="11"/>
        <v>COMPLY</v>
      </c>
      <c r="BI226" t="str">
        <f>VLOOKUP(H226,Sheet2!$A$1:$B$270,2,FALSE)</f>
        <v>BLITAR</v>
      </c>
    </row>
    <row r="227" spans="1:61">
      <c r="A227">
        <v>226</v>
      </c>
      <c r="B227">
        <v>1002634827</v>
      </c>
      <c r="C227">
        <v>3</v>
      </c>
      <c r="D227" t="s">
        <v>38</v>
      </c>
      <c r="E227">
        <v>5</v>
      </c>
      <c r="F227" t="s">
        <v>90</v>
      </c>
      <c r="G227" t="s">
        <v>98</v>
      </c>
      <c r="H227" t="s">
        <v>294</v>
      </c>
      <c r="I227" t="s">
        <v>212</v>
      </c>
      <c r="J227" t="s">
        <v>213</v>
      </c>
      <c r="K227" t="s">
        <v>149</v>
      </c>
      <c r="L227" t="s">
        <v>214</v>
      </c>
      <c r="M227" t="s">
        <v>76</v>
      </c>
      <c r="N227" t="s">
        <v>215</v>
      </c>
      <c r="O227" s="57">
        <v>46308.503877314812</v>
      </c>
      <c r="P227" s="57">
        <v>46308.739976851852</v>
      </c>
      <c r="Q227">
        <v>69409317</v>
      </c>
      <c r="S227">
        <v>152606246745</v>
      </c>
      <c r="T227" t="s">
        <v>5847</v>
      </c>
      <c r="U227" t="s">
        <v>5848</v>
      </c>
      <c r="V227" t="s">
        <v>5849</v>
      </c>
      <c r="Z227">
        <v>111.9074001</v>
      </c>
      <c r="AA227">
        <v>-8.0620691999999998</v>
      </c>
      <c r="AB227" t="s">
        <v>5850</v>
      </c>
      <c r="AC227" t="s">
        <v>235</v>
      </c>
      <c r="AL227" t="s">
        <v>217</v>
      </c>
      <c r="AM227" t="s">
        <v>5807</v>
      </c>
      <c r="AN227" t="s">
        <v>6</v>
      </c>
      <c r="AO227" t="s">
        <v>5766</v>
      </c>
      <c r="AP227" s="57">
        <v>46309.458333333336</v>
      </c>
      <c r="AR227" t="s">
        <v>218</v>
      </c>
      <c r="AS227" t="s">
        <v>98</v>
      </c>
      <c r="AT227" t="s">
        <v>230</v>
      </c>
      <c r="AU227">
        <v>20261013</v>
      </c>
      <c r="AV227" t="s">
        <v>221</v>
      </c>
      <c r="AW227" t="s">
        <v>875</v>
      </c>
      <c r="AX227" t="s">
        <v>222</v>
      </c>
      <c r="BA227" s="57">
        <v>46309.458333333336</v>
      </c>
      <c r="BB227" t="s">
        <v>5807</v>
      </c>
      <c r="BC227">
        <v>2026</v>
      </c>
      <c r="BD227">
        <v>10</v>
      </c>
      <c r="BE227">
        <v>13</v>
      </c>
      <c r="BF227" s="6">
        <f t="shared" si="9"/>
        <v>46308</v>
      </c>
      <c r="BG227">
        <f t="shared" si="10"/>
        <v>-1.4583333333357587</v>
      </c>
      <c r="BH227" t="str">
        <f t="shared" si="11"/>
        <v>COMPLY</v>
      </c>
      <c r="BI227" t="str">
        <f>VLOOKUP(H227,Sheet2!$A$1:$B$270,2,FALSE)</f>
        <v>BLITAR</v>
      </c>
    </row>
    <row r="228" spans="1:61">
      <c r="A228">
        <v>227</v>
      </c>
      <c r="B228">
        <v>1002620356</v>
      </c>
      <c r="C228">
        <v>3</v>
      </c>
      <c r="D228" t="s">
        <v>38</v>
      </c>
      <c r="E228">
        <v>5</v>
      </c>
      <c r="F228" t="s">
        <v>90</v>
      </c>
      <c r="G228" t="s">
        <v>98</v>
      </c>
      <c r="H228" t="s">
        <v>294</v>
      </c>
      <c r="I228" t="s">
        <v>212</v>
      </c>
      <c r="J228" t="s">
        <v>213</v>
      </c>
      <c r="K228" t="s">
        <v>149</v>
      </c>
      <c r="L228" t="s">
        <v>214</v>
      </c>
      <c r="M228" t="s">
        <v>279</v>
      </c>
      <c r="N228" t="s">
        <v>215</v>
      </c>
      <c r="O228" s="57">
        <v>46297.664293981485</v>
      </c>
      <c r="P228" s="57">
        <v>46298.224351851852</v>
      </c>
      <c r="Q228">
        <v>69403273</v>
      </c>
      <c r="S228">
        <v>152606246689</v>
      </c>
      <c r="T228" t="s">
        <v>1608</v>
      </c>
      <c r="U228" t="s">
        <v>1609</v>
      </c>
      <c r="V228" t="s">
        <v>1610</v>
      </c>
      <c r="Z228">
        <v>111.91484490000001</v>
      </c>
      <c r="AA228">
        <v>-8.0690539000000001</v>
      </c>
      <c r="AB228" t="s">
        <v>1611</v>
      </c>
      <c r="AC228" t="s">
        <v>849</v>
      </c>
      <c r="AL228" t="s">
        <v>217</v>
      </c>
      <c r="AM228" t="s">
        <v>1612</v>
      </c>
      <c r="AN228" t="s">
        <v>6</v>
      </c>
      <c r="AO228" s="57">
        <v>46063.673761574071</v>
      </c>
      <c r="AP228" s="57">
        <v>46298.625</v>
      </c>
      <c r="AR228" t="s">
        <v>239</v>
      </c>
      <c r="AS228" t="s">
        <v>98</v>
      </c>
      <c r="AT228" t="s">
        <v>220</v>
      </c>
      <c r="AV228" t="s">
        <v>799</v>
      </c>
      <c r="AW228" t="s">
        <v>869</v>
      </c>
      <c r="AX228" t="s">
        <v>222</v>
      </c>
      <c r="BA228" s="57">
        <v>46298.625</v>
      </c>
      <c r="BB228" t="s">
        <v>1612</v>
      </c>
      <c r="BF228" s="6" t="e">
        <f t="shared" si="9"/>
        <v>#NUM!</v>
      </c>
      <c r="BG228" t="e">
        <f t="shared" si="10"/>
        <v>#NUM!</v>
      </c>
      <c r="BH228" t="e">
        <f t="shared" si="11"/>
        <v>#NUM!</v>
      </c>
      <c r="BI228" t="str">
        <f>VLOOKUP(H228,Sheet2!$A$1:$B$270,2,FALSE)</f>
        <v>BLITAR</v>
      </c>
    </row>
    <row r="229" spans="1:61">
      <c r="A229">
        <v>228</v>
      </c>
      <c r="B229">
        <v>1002631026</v>
      </c>
      <c r="C229">
        <v>3</v>
      </c>
      <c r="D229" t="s">
        <v>38</v>
      </c>
      <c r="E229">
        <v>5</v>
      </c>
      <c r="F229" t="s">
        <v>90</v>
      </c>
      <c r="G229" t="s">
        <v>98</v>
      </c>
      <c r="H229" t="s">
        <v>294</v>
      </c>
      <c r="I229" t="s">
        <v>212</v>
      </c>
      <c r="J229" t="s">
        <v>213</v>
      </c>
      <c r="K229" t="s">
        <v>149</v>
      </c>
      <c r="L229" t="s">
        <v>214</v>
      </c>
      <c r="M229" t="s">
        <v>279</v>
      </c>
      <c r="N229" t="s">
        <v>215</v>
      </c>
      <c r="O229" s="57">
        <v>46305.628194444442</v>
      </c>
      <c r="P229" s="57">
        <v>46305.803576388891</v>
      </c>
      <c r="Q229">
        <v>69407977</v>
      </c>
      <c r="S229">
        <v>152606246737</v>
      </c>
      <c r="T229" t="s">
        <v>4974</v>
      </c>
      <c r="U229" t="s">
        <v>4975</v>
      </c>
      <c r="V229" t="s">
        <v>4976</v>
      </c>
      <c r="Z229">
        <v>111.91283300000001</v>
      </c>
      <c r="AA229">
        <v>-7.9916390000000002</v>
      </c>
      <c r="AB229" t="s">
        <v>4977</v>
      </c>
      <c r="AC229" t="s">
        <v>235</v>
      </c>
      <c r="AL229" t="s">
        <v>217</v>
      </c>
      <c r="AM229" t="s">
        <v>4978</v>
      </c>
      <c r="AN229" t="s">
        <v>6</v>
      </c>
      <c r="AO229" s="57">
        <v>46305.642407407409</v>
      </c>
      <c r="AP229" s="57">
        <v>46307.333333333336</v>
      </c>
      <c r="AR229" t="s">
        <v>239</v>
      </c>
      <c r="AS229" t="s">
        <v>98</v>
      </c>
      <c r="AT229" t="s">
        <v>230</v>
      </c>
      <c r="AV229" t="s">
        <v>4959</v>
      </c>
      <c r="AW229" t="s">
        <v>877</v>
      </c>
      <c r="AX229" t="s">
        <v>222</v>
      </c>
      <c r="BA229" s="57">
        <v>46307.333333333336</v>
      </c>
      <c r="BB229" t="s">
        <v>4978</v>
      </c>
      <c r="BF229" s="6" t="e">
        <f t="shared" si="9"/>
        <v>#NUM!</v>
      </c>
      <c r="BG229" t="e">
        <f t="shared" si="10"/>
        <v>#NUM!</v>
      </c>
      <c r="BH229" t="e">
        <f t="shared" si="11"/>
        <v>#NUM!</v>
      </c>
      <c r="BI229" t="str">
        <f>VLOOKUP(H229,Sheet2!$A$1:$B$270,2,FALSE)</f>
        <v>BLITAR</v>
      </c>
    </row>
    <row r="230" spans="1:61">
      <c r="A230">
        <v>229</v>
      </c>
      <c r="B230">
        <v>1002617286</v>
      </c>
      <c r="C230">
        <v>3</v>
      </c>
      <c r="D230" t="s">
        <v>38</v>
      </c>
      <c r="E230">
        <v>5</v>
      </c>
      <c r="F230" t="s">
        <v>90</v>
      </c>
      <c r="G230" t="s">
        <v>98</v>
      </c>
      <c r="H230" t="s">
        <v>294</v>
      </c>
      <c r="I230" t="s">
        <v>212</v>
      </c>
      <c r="J230" t="s">
        <v>213</v>
      </c>
      <c r="K230" t="s">
        <v>149</v>
      </c>
      <c r="L230" t="s">
        <v>214</v>
      </c>
      <c r="M230" t="s">
        <v>1626</v>
      </c>
      <c r="N230" t="s">
        <v>215</v>
      </c>
      <c r="O230" s="57">
        <v>46296.426168981481</v>
      </c>
      <c r="P230" s="57">
        <v>46298.957824074074</v>
      </c>
      <c r="Q230">
        <v>69402140</v>
      </c>
      <c r="S230">
        <v>152606246682</v>
      </c>
      <c r="T230" t="s">
        <v>999</v>
      </c>
      <c r="U230" t="s">
        <v>931</v>
      </c>
      <c r="V230" t="s">
        <v>1000</v>
      </c>
      <c r="Z230">
        <v>111.90527480095599</v>
      </c>
      <c r="AA230">
        <v>-8.0650980588810999</v>
      </c>
      <c r="AB230" t="s">
        <v>1001</v>
      </c>
      <c r="AC230" t="s">
        <v>216</v>
      </c>
      <c r="AL230" t="s">
        <v>217</v>
      </c>
      <c r="AM230" t="s">
        <v>1002</v>
      </c>
      <c r="AN230" t="s">
        <v>6</v>
      </c>
      <c r="AO230" s="57">
        <v>46032.434247685182</v>
      </c>
      <c r="AP230" s="57">
        <v>46297.333333333336</v>
      </c>
      <c r="AR230" t="s">
        <v>12</v>
      </c>
      <c r="AS230" t="s">
        <v>98</v>
      </c>
      <c r="AT230" t="s">
        <v>220</v>
      </c>
      <c r="AV230" t="s">
        <v>1627</v>
      </c>
      <c r="AW230" t="s">
        <v>869</v>
      </c>
      <c r="AX230" t="s">
        <v>222</v>
      </c>
      <c r="AZ230" t="s">
        <v>1627</v>
      </c>
      <c r="BA230" s="57">
        <v>46297.333333333336</v>
      </c>
      <c r="BB230" t="s">
        <v>1002</v>
      </c>
      <c r="BF230" s="6" t="e">
        <f t="shared" si="9"/>
        <v>#NUM!</v>
      </c>
      <c r="BG230" t="e">
        <f t="shared" si="10"/>
        <v>#NUM!</v>
      </c>
      <c r="BH230" t="e">
        <f t="shared" si="11"/>
        <v>#NUM!</v>
      </c>
      <c r="BI230" t="str">
        <f>VLOOKUP(H230,Sheet2!$A$1:$B$270,2,FALSE)</f>
        <v>BLITAR</v>
      </c>
    </row>
    <row r="231" spans="1:61">
      <c r="A231">
        <v>230</v>
      </c>
      <c r="B231">
        <v>1002619658</v>
      </c>
      <c r="C231">
        <v>3</v>
      </c>
      <c r="D231" t="s">
        <v>38</v>
      </c>
      <c r="E231">
        <v>5</v>
      </c>
      <c r="F231" t="s">
        <v>90</v>
      </c>
      <c r="G231" t="s">
        <v>98</v>
      </c>
      <c r="H231" t="s">
        <v>294</v>
      </c>
      <c r="I231" t="s">
        <v>212</v>
      </c>
      <c r="J231" t="s">
        <v>213</v>
      </c>
      <c r="K231" t="s">
        <v>149</v>
      </c>
      <c r="M231" t="s">
        <v>1626</v>
      </c>
      <c r="N231" t="s">
        <v>215</v>
      </c>
      <c r="O231" s="57">
        <v>46297.51966435185</v>
      </c>
      <c r="P231" s="57">
        <v>46297.711157407408</v>
      </c>
      <c r="Q231">
        <v>69403019</v>
      </c>
      <c r="S231">
        <v>152606246517</v>
      </c>
      <c r="T231" t="s">
        <v>1628</v>
      </c>
      <c r="U231" t="s">
        <v>1629</v>
      </c>
      <c r="Z231">
        <v>111.894285678863</v>
      </c>
      <c r="AA231">
        <v>-8.0674879426031794</v>
      </c>
      <c r="AB231" t="s">
        <v>1630</v>
      </c>
      <c r="AC231" t="s">
        <v>229</v>
      </c>
      <c r="AO231" s="57">
        <v>46063.538553240738</v>
      </c>
      <c r="AR231" t="s">
        <v>1631</v>
      </c>
      <c r="AS231" t="s">
        <v>98</v>
      </c>
      <c r="AT231" t="s">
        <v>220</v>
      </c>
      <c r="AV231" t="s">
        <v>1632</v>
      </c>
      <c r="AW231" t="s">
        <v>540</v>
      </c>
      <c r="AX231" t="s">
        <v>222</v>
      </c>
      <c r="AZ231" t="s">
        <v>1632</v>
      </c>
      <c r="BF231" s="6" t="e">
        <f t="shared" si="9"/>
        <v>#NUM!</v>
      </c>
      <c r="BG231" t="e">
        <f t="shared" si="10"/>
        <v>#NUM!</v>
      </c>
      <c r="BH231" t="e">
        <f t="shared" si="11"/>
        <v>#NUM!</v>
      </c>
      <c r="BI231" t="str">
        <f>VLOOKUP(H231,Sheet2!$A$1:$B$270,2,FALSE)</f>
        <v>BLITAR</v>
      </c>
    </row>
    <row r="232" spans="1:61">
      <c r="A232">
        <v>231</v>
      </c>
      <c r="B232">
        <v>1002620919</v>
      </c>
      <c r="C232">
        <v>3</v>
      </c>
      <c r="D232" t="s">
        <v>38</v>
      </c>
      <c r="E232">
        <v>5</v>
      </c>
      <c r="F232" t="s">
        <v>90</v>
      </c>
      <c r="G232" t="s">
        <v>98</v>
      </c>
      <c r="H232" t="s">
        <v>294</v>
      </c>
      <c r="I232" t="s">
        <v>212</v>
      </c>
      <c r="J232" t="s">
        <v>213</v>
      </c>
      <c r="K232" t="s">
        <v>149</v>
      </c>
      <c r="M232" t="s">
        <v>1626</v>
      </c>
      <c r="N232" t="s">
        <v>215</v>
      </c>
      <c r="O232" s="57">
        <v>46298.508611111109</v>
      </c>
      <c r="P232" s="57">
        <v>46310.564884259256</v>
      </c>
      <c r="Q232">
        <v>69403543</v>
      </c>
      <c r="S232">
        <v>152606246690</v>
      </c>
      <c r="T232" t="s">
        <v>1619</v>
      </c>
      <c r="U232" t="s">
        <v>1620</v>
      </c>
      <c r="Z232">
        <v>111.893085837364</v>
      </c>
      <c r="AA232">
        <v>-8.0677189853402798</v>
      </c>
      <c r="AB232" t="s">
        <v>1621</v>
      </c>
      <c r="AC232" t="s">
        <v>229</v>
      </c>
      <c r="AO232" s="57">
        <v>46091.517858796295</v>
      </c>
      <c r="AR232" t="s">
        <v>1631</v>
      </c>
      <c r="AS232" t="s">
        <v>98</v>
      </c>
      <c r="AT232" t="s">
        <v>230</v>
      </c>
      <c r="AV232" t="s">
        <v>4119</v>
      </c>
      <c r="AW232" t="s">
        <v>559</v>
      </c>
      <c r="AX232" t="s">
        <v>222</v>
      </c>
      <c r="AZ232" t="s">
        <v>4119</v>
      </c>
      <c r="BF232" s="6" t="e">
        <f t="shared" si="9"/>
        <v>#NUM!</v>
      </c>
      <c r="BG232" t="e">
        <f t="shared" si="10"/>
        <v>#NUM!</v>
      </c>
      <c r="BH232" t="e">
        <f t="shared" si="11"/>
        <v>#NUM!</v>
      </c>
      <c r="BI232" t="str">
        <f>VLOOKUP(H232,Sheet2!$A$1:$B$270,2,FALSE)</f>
        <v>BLITAR</v>
      </c>
    </row>
    <row r="233" spans="1:61">
      <c r="A233">
        <v>232</v>
      </c>
      <c r="B233">
        <v>1002619957</v>
      </c>
      <c r="C233">
        <v>3</v>
      </c>
      <c r="D233" t="s">
        <v>38</v>
      </c>
      <c r="E233">
        <v>5</v>
      </c>
      <c r="F233" t="s">
        <v>90</v>
      </c>
      <c r="G233" t="s">
        <v>88</v>
      </c>
      <c r="H233" t="s">
        <v>424</v>
      </c>
      <c r="I233" t="s">
        <v>212</v>
      </c>
      <c r="J233" t="s">
        <v>213</v>
      </c>
      <c r="K233" t="s">
        <v>149</v>
      </c>
      <c r="L233" t="s">
        <v>214</v>
      </c>
      <c r="M233" t="s">
        <v>76</v>
      </c>
      <c r="N233" t="s">
        <v>215</v>
      </c>
      <c r="O233" s="57">
        <v>46297.594895833332</v>
      </c>
      <c r="P233" s="57">
        <v>46298.601631944446</v>
      </c>
      <c r="Q233">
        <v>69403144</v>
      </c>
      <c r="S233">
        <v>152730235859</v>
      </c>
      <c r="T233" t="s">
        <v>1633</v>
      </c>
      <c r="U233" t="s">
        <v>1634</v>
      </c>
      <c r="V233" t="s">
        <v>1635</v>
      </c>
      <c r="Z233">
        <v>112.2589758</v>
      </c>
      <c r="AA233">
        <v>-8.1243128000000002</v>
      </c>
      <c r="AB233" t="s">
        <v>1636</v>
      </c>
      <c r="AC233" t="s">
        <v>235</v>
      </c>
      <c r="AL233" t="s">
        <v>217</v>
      </c>
      <c r="AM233" t="s">
        <v>1637</v>
      </c>
      <c r="AN233" t="s">
        <v>6</v>
      </c>
      <c r="AO233" s="57">
        <v>46063.61105324074</v>
      </c>
      <c r="AP233" s="57">
        <v>46298.458333333336</v>
      </c>
      <c r="AR233" t="s">
        <v>218</v>
      </c>
      <c r="AS233" t="s">
        <v>219</v>
      </c>
      <c r="AT233" t="s">
        <v>230</v>
      </c>
      <c r="AU233">
        <v>20261003</v>
      </c>
      <c r="AV233" t="s">
        <v>221</v>
      </c>
      <c r="AW233" t="s">
        <v>883</v>
      </c>
      <c r="AX233" t="s">
        <v>222</v>
      </c>
      <c r="BA233" s="57">
        <v>46298.458333333336</v>
      </c>
      <c r="BB233" t="s">
        <v>1637</v>
      </c>
      <c r="BC233">
        <v>2026</v>
      </c>
      <c r="BD233">
        <v>10</v>
      </c>
      <c r="BE233">
        <v>3</v>
      </c>
      <c r="BF233" s="6">
        <f t="shared" si="9"/>
        <v>46298</v>
      </c>
      <c r="BG233">
        <f t="shared" si="10"/>
        <v>-0.45833333333575865</v>
      </c>
      <c r="BH233" t="str">
        <f t="shared" si="11"/>
        <v>COMPLY</v>
      </c>
      <c r="BI233" t="str">
        <f>VLOOKUP(H233,Sheet2!$A$1:$B$270,2,FALSE)</f>
        <v>BLITAR</v>
      </c>
    </row>
    <row r="234" spans="1:61">
      <c r="A234">
        <v>233</v>
      </c>
      <c r="B234">
        <v>1002620520</v>
      </c>
      <c r="C234">
        <v>3</v>
      </c>
      <c r="D234" t="s">
        <v>38</v>
      </c>
      <c r="E234">
        <v>5</v>
      </c>
      <c r="F234" t="s">
        <v>90</v>
      </c>
      <c r="G234" t="s">
        <v>88</v>
      </c>
      <c r="H234" t="s">
        <v>424</v>
      </c>
      <c r="I234" t="s">
        <v>212</v>
      </c>
      <c r="J234" t="s">
        <v>213</v>
      </c>
      <c r="K234" t="s">
        <v>149</v>
      </c>
      <c r="L234" t="s">
        <v>214</v>
      </c>
      <c r="M234" t="s">
        <v>76</v>
      </c>
      <c r="N234" t="s">
        <v>215</v>
      </c>
      <c r="O234" s="57">
        <v>46297.709479166668</v>
      </c>
      <c r="P234" s="57">
        <v>46298.813194444447</v>
      </c>
      <c r="Q234">
        <v>69403336</v>
      </c>
      <c r="S234">
        <v>152730235864</v>
      </c>
      <c r="T234" t="s">
        <v>1638</v>
      </c>
      <c r="U234" t="s">
        <v>1639</v>
      </c>
      <c r="V234" t="s">
        <v>1640</v>
      </c>
      <c r="Z234">
        <v>112.195503090279</v>
      </c>
      <c r="AA234">
        <v>-8.0827403309527295</v>
      </c>
      <c r="AB234" t="s">
        <v>1641</v>
      </c>
      <c r="AC234" t="s">
        <v>235</v>
      </c>
      <c r="AL234" t="s">
        <v>217</v>
      </c>
      <c r="AM234" t="s">
        <v>1642</v>
      </c>
      <c r="AN234" t="s">
        <v>6</v>
      </c>
      <c r="AO234" s="57">
        <v>46063.716145833336</v>
      </c>
      <c r="AP234" s="57">
        <v>46298.625</v>
      </c>
      <c r="AR234" t="s">
        <v>218</v>
      </c>
      <c r="AS234" t="s">
        <v>219</v>
      </c>
      <c r="AT234" t="s">
        <v>230</v>
      </c>
      <c r="AU234">
        <v>20261003</v>
      </c>
      <c r="AV234" t="s">
        <v>221</v>
      </c>
      <c r="AW234" t="s">
        <v>875</v>
      </c>
      <c r="AX234" t="s">
        <v>222</v>
      </c>
      <c r="BA234" s="57">
        <v>46298.625</v>
      </c>
      <c r="BB234" t="s">
        <v>1642</v>
      </c>
      <c r="BC234">
        <v>2026</v>
      </c>
      <c r="BD234">
        <v>10</v>
      </c>
      <c r="BE234">
        <v>3</v>
      </c>
      <c r="BF234" s="6">
        <f t="shared" si="9"/>
        <v>46298</v>
      </c>
      <c r="BG234">
        <f t="shared" si="10"/>
        <v>-0.625</v>
      </c>
      <c r="BH234" t="str">
        <f t="shared" si="11"/>
        <v>COMPLY</v>
      </c>
      <c r="BI234" t="str">
        <f>VLOOKUP(H234,Sheet2!$A$1:$B$270,2,FALSE)</f>
        <v>BLITAR</v>
      </c>
    </row>
    <row r="235" spans="1:61">
      <c r="A235">
        <v>234</v>
      </c>
      <c r="B235">
        <v>1002621598</v>
      </c>
      <c r="C235">
        <v>3</v>
      </c>
      <c r="D235" t="s">
        <v>38</v>
      </c>
      <c r="E235">
        <v>5</v>
      </c>
      <c r="F235" t="s">
        <v>90</v>
      </c>
      <c r="G235" t="s">
        <v>88</v>
      </c>
      <c r="H235" t="s">
        <v>424</v>
      </c>
      <c r="I235" t="s">
        <v>212</v>
      </c>
      <c r="J235" t="s">
        <v>213</v>
      </c>
      <c r="K235" t="s">
        <v>149</v>
      </c>
      <c r="L235" t="s">
        <v>214</v>
      </c>
      <c r="M235" t="s">
        <v>76</v>
      </c>
      <c r="N235" t="s">
        <v>215</v>
      </c>
      <c r="O235" s="57">
        <v>46300.358101851853</v>
      </c>
      <c r="P235" s="57">
        <v>46301.688356481478</v>
      </c>
      <c r="Q235">
        <v>69404037</v>
      </c>
      <c r="S235">
        <v>152730235881</v>
      </c>
      <c r="T235" t="s">
        <v>2584</v>
      </c>
      <c r="U235" t="s">
        <v>2585</v>
      </c>
      <c r="V235" t="s">
        <v>2586</v>
      </c>
      <c r="Z235">
        <v>112.15760714823401</v>
      </c>
      <c r="AA235">
        <v>-8.10727050232002</v>
      </c>
      <c r="AB235" t="s">
        <v>2587</v>
      </c>
      <c r="AC235" t="s">
        <v>235</v>
      </c>
      <c r="AL235" t="s">
        <v>217</v>
      </c>
      <c r="AM235" t="s">
        <v>2588</v>
      </c>
      <c r="AN235" t="s">
        <v>6</v>
      </c>
      <c r="AO235" s="57">
        <v>46152.361574074072</v>
      </c>
      <c r="AP235" s="57">
        <v>46301.333333333336</v>
      </c>
      <c r="AR235" t="s">
        <v>218</v>
      </c>
      <c r="AS235" t="s">
        <v>219</v>
      </c>
      <c r="AT235" t="s">
        <v>342</v>
      </c>
      <c r="AU235">
        <v>20261006</v>
      </c>
      <c r="AV235" t="s">
        <v>221</v>
      </c>
      <c r="AW235" t="s">
        <v>2589</v>
      </c>
      <c r="AX235" t="s">
        <v>222</v>
      </c>
      <c r="BA235" s="57">
        <v>46301.333333333336</v>
      </c>
      <c r="BB235" t="s">
        <v>2588</v>
      </c>
      <c r="BC235">
        <v>2026</v>
      </c>
      <c r="BD235">
        <v>10</v>
      </c>
      <c r="BE235">
        <v>6</v>
      </c>
      <c r="BF235" s="6">
        <f t="shared" si="9"/>
        <v>46301</v>
      </c>
      <c r="BG235">
        <f t="shared" si="10"/>
        <v>-0.33333333333575865</v>
      </c>
      <c r="BH235" t="str">
        <f t="shared" si="11"/>
        <v>COMPLY</v>
      </c>
      <c r="BI235" t="str">
        <f>VLOOKUP(H235,Sheet2!$A$1:$B$270,2,FALSE)</f>
        <v>BLITAR</v>
      </c>
    </row>
    <row r="236" spans="1:61">
      <c r="A236">
        <v>235</v>
      </c>
      <c r="B236">
        <v>1002636628</v>
      </c>
      <c r="C236">
        <v>3</v>
      </c>
      <c r="D236" t="s">
        <v>38</v>
      </c>
      <c r="E236">
        <v>5</v>
      </c>
      <c r="F236" t="s">
        <v>90</v>
      </c>
      <c r="G236" t="s">
        <v>88</v>
      </c>
      <c r="H236" t="s">
        <v>424</v>
      </c>
      <c r="I236" t="s">
        <v>212</v>
      </c>
      <c r="J236" t="s">
        <v>213</v>
      </c>
      <c r="K236" t="s">
        <v>149</v>
      </c>
      <c r="L236" t="s">
        <v>214</v>
      </c>
      <c r="M236" t="s">
        <v>76</v>
      </c>
      <c r="N236" t="s">
        <v>215</v>
      </c>
      <c r="O236" s="57">
        <v>46309.51152777778</v>
      </c>
      <c r="P236" s="57">
        <v>46310.677430555559</v>
      </c>
      <c r="Q236">
        <v>69410040</v>
      </c>
      <c r="S236">
        <v>152730235945</v>
      </c>
      <c r="T236" t="s">
        <v>6910</v>
      </c>
      <c r="U236" t="s">
        <v>6911</v>
      </c>
      <c r="V236" t="s">
        <v>6912</v>
      </c>
      <c r="Z236">
        <v>112.146074</v>
      </c>
      <c r="AA236">
        <v>-8.0993460000000006</v>
      </c>
      <c r="AB236" t="s">
        <v>6913</v>
      </c>
      <c r="AC236" t="s">
        <v>235</v>
      </c>
      <c r="AL236" t="s">
        <v>217</v>
      </c>
      <c r="AM236" t="s">
        <v>6908</v>
      </c>
      <c r="AN236" t="s">
        <v>6</v>
      </c>
      <c r="AO236" t="s">
        <v>6862</v>
      </c>
      <c r="AP236" s="57">
        <v>46310.458333333336</v>
      </c>
      <c r="AR236" t="s">
        <v>218</v>
      </c>
      <c r="AS236" t="s">
        <v>219</v>
      </c>
      <c r="AT236" t="s">
        <v>230</v>
      </c>
      <c r="AU236">
        <v>20261015</v>
      </c>
      <c r="AV236" t="s">
        <v>221</v>
      </c>
      <c r="AW236" t="s">
        <v>880</v>
      </c>
      <c r="AX236" t="s">
        <v>222</v>
      </c>
      <c r="BA236" s="57">
        <v>46310.458333333336</v>
      </c>
      <c r="BB236" t="s">
        <v>6908</v>
      </c>
      <c r="BC236">
        <v>2026</v>
      </c>
      <c r="BD236">
        <v>10</v>
      </c>
      <c r="BE236">
        <v>15</v>
      </c>
      <c r="BF236" s="6">
        <f t="shared" si="9"/>
        <v>46310</v>
      </c>
      <c r="BG236">
        <f t="shared" si="10"/>
        <v>-0.45833333333575865</v>
      </c>
      <c r="BH236" t="str">
        <f t="shared" si="11"/>
        <v>COMPLY</v>
      </c>
      <c r="BI236" t="str">
        <f>VLOOKUP(H236,Sheet2!$A$1:$B$270,2,FALSE)</f>
        <v>BLITAR</v>
      </c>
    </row>
    <row r="237" spans="1:61">
      <c r="A237">
        <v>236</v>
      </c>
      <c r="B237">
        <v>1002636704</v>
      </c>
      <c r="C237">
        <v>3</v>
      </c>
      <c r="D237" t="s">
        <v>38</v>
      </c>
      <c r="E237">
        <v>5</v>
      </c>
      <c r="F237" t="s">
        <v>90</v>
      </c>
      <c r="G237" t="s">
        <v>88</v>
      </c>
      <c r="H237" t="s">
        <v>424</v>
      </c>
      <c r="I237" t="s">
        <v>212</v>
      </c>
      <c r="J237" t="s">
        <v>213</v>
      </c>
      <c r="K237" t="s">
        <v>149</v>
      </c>
      <c r="L237" t="s">
        <v>214</v>
      </c>
      <c r="M237" t="s">
        <v>76</v>
      </c>
      <c r="N237" t="s">
        <v>215</v>
      </c>
      <c r="O237" s="57">
        <v>46309.537905092591</v>
      </c>
      <c r="P237" s="57">
        <v>46309.73641203704</v>
      </c>
      <c r="Q237">
        <v>69410079</v>
      </c>
      <c r="S237">
        <v>152730235946</v>
      </c>
      <c r="T237" t="s">
        <v>6904</v>
      </c>
      <c r="U237" t="s">
        <v>6905</v>
      </c>
      <c r="V237" t="s">
        <v>6906</v>
      </c>
      <c r="Z237">
        <v>112.153120972216</v>
      </c>
      <c r="AA237">
        <v>-8.1237073161390398</v>
      </c>
      <c r="AB237" t="s">
        <v>6907</v>
      </c>
      <c r="AC237" t="s">
        <v>216</v>
      </c>
      <c r="AL237" t="s">
        <v>217</v>
      </c>
      <c r="AM237" t="s">
        <v>6908</v>
      </c>
      <c r="AN237" t="s">
        <v>6</v>
      </c>
      <c r="AO237" t="s">
        <v>6909</v>
      </c>
      <c r="AP237" s="57">
        <v>46310.458333333336</v>
      </c>
      <c r="AR237" t="s">
        <v>218</v>
      </c>
      <c r="AS237" t="s">
        <v>219</v>
      </c>
      <c r="AT237" t="s">
        <v>230</v>
      </c>
      <c r="AU237">
        <v>20261014</v>
      </c>
      <c r="AV237" t="s">
        <v>221</v>
      </c>
      <c r="AW237" t="s">
        <v>877</v>
      </c>
      <c r="AX237" t="s">
        <v>222</v>
      </c>
      <c r="BA237" s="57">
        <v>46310.458333333336</v>
      </c>
      <c r="BB237" t="s">
        <v>6908</v>
      </c>
      <c r="BC237">
        <v>2026</v>
      </c>
      <c r="BD237">
        <v>10</v>
      </c>
      <c r="BE237">
        <v>14</v>
      </c>
      <c r="BF237" s="6">
        <f t="shared" si="9"/>
        <v>46309</v>
      </c>
      <c r="BG237">
        <f t="shared" si="10"/>
        <v>-1.4583333333357587</v>
      </c>
      <c r="BH237" t="str">
        <f t="shared" si="11"/>
        <v>COMPLY</v>
      </c>
      <c r="BI237" t="str">
        <f>VLOOKUP(H237,Sheet2!$A$1:$B$270,2,FALSE)</f>
        <v>BLITAR</v>
      </c>
    </row>
    <row r="238" spans="1:61">
      <c r="A238">
        <v>237</v>
      </c>
      <c r="B238">
        <v>1002628216</v>
      </c>
      <c r="C238">
        <v>3</v>
      </c>
      <c r="D238" t="s">
        <v>59</v>
      </c>
      <c r="E238">
        <v>4</v>
      </c>
      <c r="F238" t="s">
        <v>241</v>
      </c>
      <c r="G238" t="s">
        <v>3838</v>
      </c>
      <c r="H238" t="s">
        <v>4511</v>
      </c>
      <c r="I238" t="s">
        <v>212</v>
      </c>
      <c r="J238" t="s">
        <v>213</v>
      </c>
      <c r="K238" t="s">
        <v>149</v>
      </c>
      <c r="L238" t="s">
        <v>214</v>
      </c>
      <c r="M238" t="s">
        <v>76</v>
      </c>
      <c r="N238" t="s">
        <v>215</v>
      </c>
      <c r="O238" s="57">
        <v>46303.674699074072</v>
      </c>
      <c r="P238" s="57">
        <v>46304.591643518521</v>
      </c>
      <c r="Q238">
        <v>69406733</v>
      </c>
      <c r="S238">
        <v>146140112415</v>
      </c>
      <c r="T238" t="s">
        <v>4512</v>
      </c>
      <c r="U238" t="s">
        <v>4513</v>
      </c>
      <c r="V238" t="s">
        <v>4514</v>
      </c>
      <c r="Z238">
        <v>109.4991311</v>
      </c>
      <c r="AA238">
        <v>-7.5775895999999996</v>
      </c>
      <c r="AB238" t="s">
        <v>4515</v>
      </c>
      <c r="AC238" t="s">
        <v>235</v>
      </c>
      <c r="AL238" t="s">
        <v>217</v>
      </c>
      <c r="AM238" t="s">
        <v>4516</v>
      </c>
      <c r="AN238" t="s">
        <v>6</v>
      </c>
      <c r="AO238" s="57">
        <v>46244.684513888889</v>
      </c>
      <c r="AP238" s="57">
        <v>46306.333333333336</v>
      </c>
      <c r="AR238" t="s">
        <v>218</v>
      </c>
      <c r="AS238" t="s">
        <v>4517</v>
      </c>
      <c r="AT238" t="s">
        <v>230</v>
      </c>
      <c r="AU238">
        <v>20261009</v>
      </c>
      <c r="AV238" t="s">
        <v>221</v>
      </c>
      <c r="AW238" t="s">
        <v>2899</v>
      </c>
      <c r="AX238" t="s">
        <v>222</v>
      </c>
      <c r="BA238" s="57">
        <v>46306.333333333336</v>
      </c>
      <c r="BB238" t="s">
        <v>4516</v>
      </c>
      <c r="BC238">
        <v>2026</v>
      </c>
      <c r="BD238">
        <v>10</v>
      </c>
      <c r="BE238">
        <v>9</v>
      </c>
      <c r="BF238" s="6">
        <f t="shared" si="9"/>
        <v>46304</v>
      </c>
      <c r="BG238">
        <f t="shared" si="10"/>
        <v>-2.3333333333357587</v>
      </c>
      <c r="BH238" t="str">
        <f t="shared" si="11"/>
        <v>COMPLY</v>
      </c>
      <c r="BI238" t="e">
        <f>VLOOKUP(H238,Sheet2!$A$1:$B$270,2,FALSE)</f>
        <v>#N/A</v>
      </c>
    </row>
    <row r="239" spans="1:61">
      <c r="A239">
        <v>238</v>
      </c>
      <c r="B239">
        <v>1002633297</v>
      </c>
      <c r="C239">
        <v>3</v>
      </c>
      <c r="D239" t="s">
        <v>59</v>
      </c>
      <c r="E239">
        <v>4</v>
      </c>
      <c r="F239" t="s">
        <v>241</v>
      </c>
      <c r="G239" t="s">
        <v>3838</v>
      </c>
      <c r="H239" t="s">
        <v>4511</v>
      </c>
      <c r="I239" t="s">
        <v>212</v>
      </c>
      <c r="J239" t="s">
        <v>213</v>
      </c>
      <c r="K239" t="s">
        <v>149</v>
      </c>
      <c r="L239" t="s">
        <v>214</v>
      </c>
      <c r="M239" t="s">
        <v>76</v>
      </c>
      <c r="N239" t="s">
        <v>215</v>
      </c>
      <c r="O239" s="57">
        <v>46307.626828703702</v>
      </c>
      <c r="P239" s="57">
        <v>46308.712395833332</v>
      </c>
      <c r="Q239">
        <v>69408772</v>
      </c>
      <c r="S239">
        <v>146140112425</v>
      </c>
      <c r="T239" t="s">
        <v>5851</v>
      </c>
      <c r="U239" t="s">
        <v>5852</v>
      </c>
      <c r="V239" t="s">
        <v>5853</v>
      </c>
      <c r="Z239">
        <v>109.40616</v>
      </c>
      <c r="AA239">
        <v>-7.7500210000000003</v>
      </c>
      <c r="AB239" t="s">
        <v>5854</v>
      </c>
      <c r="AC239" t="s">
        <v>235</v>
      </c>
      <c r="AL239" t="s">
        <v>217</v>
      </c>
      <c r="AM239" t="s">
        <v>5855</v>
      </c>
      <c r="AN239" t="s">
        <v>6</v>
      </c>
      <c r="AO239" s="57">
        <v>46366.642951388887</v>
      </c>
      <c r="AP239" s="57">
        <v>46309.458333333336</v>
      </c>
      <c r="AR239" t="s">
        <v>218</v>
      </c>
      <c r="AS239" t="s">
        <v>4517</v>
      </c>
      <c r="AT239" t="s">
        <v>230</v>
      </c>
      <c r="AU239">
        <v>20261013</v>
      </c>
      <c r="AV239" t="s">
        <v>221</v>
      </c>
      <c r="AW239" t="s">
        <v>880</v>
      </c>
      <c r="AX239" t="s">
        <v>222</v>
      </c>
      <c r="BA239" s="57">
        <v>46309.458333333336</v>
      </c>
      <c r="BB239" t="s">
        <v>5855</v>
      </c>
      <c r="BC239">
        <v>2026</v>
      </c>
      <c r="BD239">
        <v>10</v>
      </c>
      <c r="BE239">
        <v>13</v>
      </c>
      <c r="BF239" s="6">
        <f t="shared" si="9"/>
        <v>46308</v>
      </c>
      <c r="BG239">
        <f t="shared" si="10"/>
        <v>-1.4583333333357587</v>
      </c>
      <c r="BH239" t="str">
        <f t="shared" si="11"/>
        <v>COMPLY</v>
      </c>
      <c r="BI239" t="e">
        <f>VLOOKUP(H239,Sheet2!$A$1:$B$270,2,FALSE)</f>
        <v>#N/A</v>
      </c>
    </row>
    <row r="240" spans="1:61">
      <c r="A240">
        <v>239</v>
      </c>
      <c r="B240">
        <v>1002636676</v>
      </c>
      <c r="C240">
        <v>3</v>
      </c>
      <c r="D240" t="s">
        <v>59</v>
      </c>
      <c r="E240">
        <v>4</v>
      </c>
      <c r="F240" t="s">
        <v>241</v>
      </c>
      <c r="G240" t="s">
        <v>3838</v>
      </c>
      <c r="H240" t="s">
        <v>4511</v>
      </c>
      <c r="I240" t="s">
        <v>212</v>
      </c>
      <c r="J240" t="s">
        <v>213</v>
      </c>
      <c r="K240" t="s">
        <v>149</v>
      </c>
      <c r="L240" t="s">
        <v>214</v>
      </c>
      <c r="M240" t="s">
        <v>76</v>
      </c>
      <c r="N240" t="s">
        <v>215</v>
      </c>
      <c r="O240" s="57">
        <v>46309.528946759259</v>
      </c>
      <c r="P240" s="57">
        <v>46310.570694444446</v>
      </c>
      <c r="Q240">
        <v>69410097</v>
      </c>
      <c r="S240">
        <v>146140112428</v>
      </c>
      <c r="T240" t="s">
        <v>6914</v>
      </c>
      <c r="U240" t="s">
        <v>6915</v>
      </c>
      <c r="V240" t="s">
        <v>6916</v>
      </c>
      <c r="Z240">
        <v>109.52082299999999</v>
      </c>
      <c r="AA240">
        <v>-7.6846139999999998</v>
      </c>
      <c r="AB240" t="s">
        <v>6917</v>
      </c>
      <c r="AC240" t="s">
        <v>235</v>
      </c>
      <c r="AL240" t="s">
        <v>217</v>
      </c>
      <c r="AM240" t="s">
        <v>6918</v>
      </c>
      <c r="AN240" t="s">
        <v>6</v>
      </c>
      <c r="AO240" t="s">
        <v>6919</v>
      </c>
      <c r="AP240" s="57">
        <v>46310.458333333336</v>
      </c>
      <c r="AR240" t="s">
        <v>218</v>
      </c>
      <c r="AS240" t="s">
        <v>4517</v>
      </c>
      <c r="AT240" t="s">
        <v>230</v>
      </c>
      <c r="AU240">
        <v>20261015</v>
      </c>
      <c r="AV240" t="s">
        <v>221</v>
      </c>
      <c r="AW240" t="s">
        <v>880</v>
      </c>
      <c r="AX240" t="s">
        <v>222</v>
      </c>
      <c r="BA240" s="57">
        <v>46310.458333333336</v>
      </c>
      <c r="BB240" t="s">
        <v>6918</v>
      </c>
      <c r="BC240">
        <v>2026</v>
      </c>
      <c r="BD240">
        <v>10</v>
      </c>
      <c r="BE240">
        <v>15</v>
      </c>
      <c r="BF240" s="6">
        <f t="shared" si="9"/>
        <v>46310</v>
      </c>
      <c r="BG240">
        <f t="shared" si="10"/>
        <v>-0.45833333333575865</v>
      </c>
      <c r="BH240" t="str">
        <f t="shared" si="11"/>
        <v>COMPLY</v>
      </c>
      <c r="BI240" t="e">
        <f>VLOOKUP(H240,Sheet2!$A$1:$B$270,2,FALSE)</f>
        <v>#N/A</v>
      </c>
    </row>
    <row r="241" spans="1:61">
      <c r="A241">
        <v>240</v>
      </c>
      <c r="B241">
        <v>1002634938</v>
      </c>
      <c r="C241">
        <v>3</v>
      </c>
      <c r="D241" t="s">
        <v>59</v>
      </c>
      <c r="E241">
        <v>4</v>
      </c>
      <c r="F241" t="s">
        <v>241</v>
      </c>
      <c r="G241" t="s">
        <v>3838</v>
      </c>
      <c r="H241" t="s">
        <v>4511</v>
      </c>
      <c r="I241" t="s">
        <v>212</v>
      </c>
      <c r="J241" t="s">
        <v>213</v>
      </c>
      <c r="K241" t="s">
        <v>149</v>
      </c>
      <c r="L241" t="s">
        <v>214</v>
      </c>
      <c r="M241" t="s">
        <v>224</v>
      </c>
      <c r="N241" t="s">
        <v>215</v>
      </c>
      <c r="O241" s="57">
        <v>46308.547627314816</v>
      </c>
      <c r="P241" s="57">
        <v>46309.467719907407</v>
      </c>
      <c r="Q241">
        <v>69409385</v>
      </c>
      <c r="S241">
        <v>146140112427</v>
      </c>
      <c r="T241" t="s">
        <v>5856</v>
      </c>
      <c r="U241" t="s">
        <v>5857</v>
      </c>
      <c r="V241" t="s">
        <v>5858</v>
      </c>
      <c r="Z241">
        <v>109.503471</v>
      </c>
      <c r="AA241">
        <v>-7.6610259999999997</v>
      </c>
      <c r="AB241" t="s">
        <v>5859</v>
      </c>
      <c r="AC241" t="s">
        <v>235</v>
      </c>
      <c r="AL241" t="s">
        <v>217</v>
      </c>
      <c r="AM241" t="s">
        <v>5860</v>
      </c>
      <c r="AN241" t="s">
        <v>6</v>
      </c>
      <c r="AO241" t="s">
        <v>5861</v>
      </c>
      <c r="AP241" s="57">
        <v>46309.458333333336</v>
      </c>
      <c r="AR241" t="s">
        <v>18</v>
      </c>
      <c r="AS241" t="s">
        <v>4517</v>
      </c>
      <c r="AT241" t="s">
        <v>230</v>
      </c>
      <c r="AV241" t="s">
        <v>226</v>
      </c>
      <c r="AW241" t="s">
        <v>5862</v>
      </c>
      <c r="AX241" t="s">
        <v>222</v>
      </c>
      <c r="BA241" s="57">
        <v>46309.458333333336</v>
      </c>
      <c r="BB241" t="s">
        <v>5860</v>
      </c>
      <c r="BF241" s="6" t="e">
        <f t="shared" si="9"/>
        <v>#NUM!</v>
      </c>
      <c r="BG241" t="e">
        <f t="shared" si="10"/>
        <v>#NUM!</v>
      </c>
      <c r="BH241" t="e">
        <f t="shared" si="11"/>
        <v>#NUM!</v>
      </c>
      <c r="BI241" t="e">
        <f>VLOOKUP(H241,Sheet2!$A$1:$B$270,2,FALSE)</f>
        <v>#N/A</v>
      </c>
    </row>
    <row r="242" spans="1:61">
      <c r="A242">
        <v>241</v>
      </c>
      <c r="B242">
        <v>1002629923</v>
      </c>
      <c r="C242">
        <v>3</v>
      </c>
      <c r="D242" t="s">
        <v>59</v>
      </c>
      <c r="E242">
        <v>4</v>
      </c>
      <c r="F242" t="s">
        <v>241</v>
      </c>
      <c r="G242" t="s">
        <v>3838</v>
      </c>
      <c r="H242" t="s">
        <v>4979</v>
      </c>
      <c r="I242" t="s">
        <v>212</v>
      </c>
      <c r="J242" t="s">
        <v>213</v>
      </c>
      <c r="K242" t="s">
        <v>149</v>
      </c>
      <c r="L242" t="s">
        <v>214</v>
      </c>
      <c r="M242" t="s">
        <v>76</v>
      </c>
      <c r="N242" t="s">
        <v>215</v>
      </c>
      <c r="O242" s="57">
        <v>46304.60527777778</v>
      </c>
      <c r="P242" s="57">
        <v>46305.544398148151</v>
      </c>
      <c r="Q242">
        <v>69407448</v>
      </c>
      <c r="S242">
        <v>141177105470</v>
      </c>
      <c r="T242" t="s">
        <v>4980</v>
      </c>
      <c r="U242" t="s">
        <v>4981</v>
      </c>
      <c r="V242" t="s">
        <v>4982</v>
      </c>
      <c r="Z242">
        <v>109.58526639999999</v>
      </c>
      <c r="AA242">
        <v>-7.7667143999999899</v>
      </c>
      <c r="AB242" t="s">
        <v>4983</v>
      </c>
      <c r="AC242" t="s">
        <v>235</v>
      </c>
      <c r="AL242" t="s">
        <v>217</v>
      </c>
      <c r="AM242" t="s">
        <v>4984</v>
      </c>
      <c r="AN242" t="s">
        <v>6</v>
      </c>
      <c r="AO242" s="57">
        <v>46275.611446759256</v>
      </c>
      <c r="AP242" s="57">
        <v>46305.458333333336</v>
      </c>
      <c r="AR242" t="s">
        <v>218</v>
      </c>
      <c r="AS242" t="s">
        <v>4517</v>
      </c>
      <c r="AT242" t="s">
        <v>230</v>
      </c>
      <c r="AU242">
        <v>20261010</v>
      </c>
      <c r="AV242" t="s">
        <v>221</v>
      </c>
      <c r="AW242" t="s">
        <v>886</v>
      </c>
      <c r="AX242" t="s">
        <v>222</v>
      </c>
      <c r="BA242" s="57">
        <v>46305.458333333336</v>
      </c>
      <c r="BB242" t="s">
        <v>4984</v>
      </c>
      <c r="BC242">
        <v>2026</v>
      </c>
      <c r="BD242">
        <v>10</v>
      </c>
      <c r="BE242">
        <v>10</v>
      </c>
      <c r="BF242" s="6">
        <f t="shared" si="9"/>
        <v>46305</v>
      </c>
      <c r="BG242">
        <f t="shared" si="10"/>
        <v>-0.45833333333575865</v>
      </c>
      <c r="BH242" t="str">
        <f t="shared" si="11"/>
        <v>COMPLY</v>
      </c>
      <c r="BI242" t="e">
        <f>VLOOKUP(H242,Sheet2!$A$1:$B$270,2,FALSE)</f>
        <v>#N/A</v>
      </c>
    </row>
    <row r="243" spans="1:61">
      <c r="A243">
        <v>242</v>
      </c>
      <c r="B243">
        <v>1002637138</v>
      </c>
      <c r="C243">
        <v>3</v>
      </c>
      <c r="D243" t="s">
        <v>59</v>
      </c>
      <c r="E243">
        <v>4</v>
      </c>
      <c r="F243" t="s">
        <v>241</v>
      </c>
      <c r="G243" t="s">
        <v>3838</v>
      </c>
      <c r="H243" t="s">
        <v>4979</v>
      </c>
      <c r="I243" t="s">
        <v>212</v>
      </c>
      <c r="J243" t="s">
        <v>213</v>
      </c>
      <c r="K243" t="s">
        <v>149</v>
      </c>
      <c r="L243" t="s">
        <v>214</v>
      </c>
      <c r="M243" t="s">
        <v>76</v>
      </c>
      <c r="N243" t="s">
        <v>215</v>
      </c>
      <c r="O243" s="57">
        <v>46309.645601851851</v>
      </c>
      <c r="P243" s="57">
        <v>46310.505902777775</v>
      </c>
      <c r="Q243">
        <v>69410262</v>
      </c>
      <c r="S243">
        <v>141177105584</v>
      </c>
      <c r="T243" t="s">
        <v>6920</v>
      </c>
      <c r="U243" t="s">
        <v>7520</v>
      </c>
      <c r="V243" t="s">
        <v>6921</v>
      </c>
      <c r="Z243">
        <v>109.583875536918</v>
      </c>
      <c r="AA243">
        <v>-7.6266233260935898</v>
      </c>
      <c r="AB243" t="s">
        <v>6922</v>
      </c>
      <c r="AC243" t="s">
        <v>235</v>
      </c>
      <c r="AL243" t="s">
        <v>217</v>
      </c>
      <c r="AM243" t="s">
        <v>6923</v>
      </c>
      <c r="AN243" t="s">
        <v>6</v>
      </c>
      <c r="AO243" t="s">
        <v>6924</v>
      </c>
      <c r="AP243" s="57">
        <v>46310.625</v>
      </c>
      <c r="AR243" t="s">
        <v>218</v>
      </c>
      <c r="AS243" t="s">
        <v>4517</v>
      </c>
      <c r="AT243" t="s">
        <v>230</v>
      </c>
      <c r="AU243">
        <v>20261015</v>
      </c>
      <c r="AV243" t="s">
        <v>221</v>
      </c>
      <c r="AW243" t="s">
        <v>875</v>
      </c>
      <c r="AX243" t="s">
        <v>222</v>
      </c>
      <c r="BA243" s="57">
        <v>46310.625</v>
      </c>
      <c r="BB243" t="s">
        <v>6923</v>
      </c>
      <c r="BC243">
        <v>2026</v>
      </c>
      <c r="BD243">
        <v>10</v>
      </c>
      <c r="BE243">
        <v>15</v>
      </c>
      <c r="BF243" s="6">
        <f t="shared" si="9"/>
        <v>46310</v>
      </c>
      <c r="BG243">
        <f t="shared" si="10"/>
        <v>-0.625</v>
      </c>
      <c r="BH243" t="str">
        <f t="shared" si="11"/>
        <v>COMPLY</v>
      </c>
      <c r="BI243" t="e">
        <f>VLOOKUP(H243,Sheet2!$A$1:$B$270,2,FALSE)</f>
        <v>#N/A</v>
      </c>
    </row>
    <row r="244" spans="1:61">
      <c r="A244">
        <v>243</v>
      </c>
      <c r="B244">
        <v>1002626689</v>
      </c>
      <c r="C244">
        <v>3</v>
      </c>
      <c r="D244" t="s">
        <v>59</v>
      </c>
      <c r="E244">
        <v>4</v>
      </c>
      <c r="F244" t="s">
        <v>241</v>
      </c>
      <c r="G244" t="s">
        <v>3838</v>
      </c>
      <c r="H244" t="s">
        <v>3839</v>
      </c>
      <c r="I244" t="s">
        <v>212</v>
      </c>
      <c r="J244" t="s">
        <v>213</v>
      </c>
      <c r="K244" t="s">
        <v>149</v>
      </c>
      <c r="L244" t="s">
        <v>214</v>
      </c>
      <c r="M244" t="s">
        <v>76</v>
      </c>
      <c r="N244" t="s">
        <v>215</v>
      </c>
      <c r="O244" s="57">
        <v>46302.667824074073</v>
      </c>
      <c r="P244" s="57">
        <v>46304.451886574076</v>
      </c>
      <c r="Q244">
        <v>69406051</v>
      </c>
      <c r="S244">
        <v>142141120376</v>
      </c>
      <c r="T244" t="s">
        <v>3840</v>
      </c>
      <c r="U244" t="s">
        <v>3841</v>
      </c>
      <c r="V244" t="s">
        <v>3842</v>
      </c>
      <c r="Z244">
        <v>109.67054</v>
      </c>
      <c r="AA244">
        <v>-7.6745599999999996</v>
      </c>
      <c r="AB244" t="s">
        <v>3843</v>
      </c>
      <c r="AC244" t="s">
        <v>235</v>
      </c>
      <c r="AL244" t="s">
        <v>217</v>
      </c>
      <c r="AM244" t="s">
        <v>3844</v>
      </c>
      <c r="AN244" t="s">
        <v>6</v>
      </c>
      <c r="AO244" s="57">
        <v>46213.67386574074</v>
      </c>
      <c r="AP244" s="57">
        <v>46303.625</v>
      </c>
      <c r="AR244" t="s">
        <v>218</v>
      </c>
      <c r="AS244" t="s">
        <v>219</v>
      </c>
      <c r="AT244" t="s">
        <v>230</v>
      </c>
      <c r="AU244">
        <v>20261009</v>
      </c>
      <c r="AV244" t="s">
        <v>221</v>
      </c>
      <c r="AW244" t="s">
        <v>877</v>
      </c>
      <c r="AX244" t="s">
        <v>222</v>
      </c>
      <c r="BA244" s="57">
        <v>46303.625</v>
      </c>
      <c r="BB244" t="s">
        <v>3844</v>
      </c>
      <c r="BC244">
        <v>2026</v>
      </c>
      <c r="BD244">
        <v>10</v>
      </c>
      <c r="BE244">
        <v>9</v>
      </c>
      <c r="BF244" s="6">
        <f t="shared" si="9"/>
        <v>46304</v>
      </c>
      <c r="BG244">
        <f t="shared" si="10"/>
        <v>0.375</v>
      </c>
      <c r="BH244" t="str">
        <f t="shared" si="11"/>
        <v>COMPLY</v>
      </c>
      <c r="BI244" t="e">
        <f>VLOOKUP(H244,Sheet2!$A$1:$B$270,2,FALSE)</f>
        <v>#N/A</v>
      </c>
    </row>
    <row r="245" spans="1:61">
      <c r="A245">
        <v>244</v>
      </c>
      <c r="B245">
        <v>1002632713</v>
      </c>
      <c r="C245">
        <v>3</v>
      </c>
      <c r="D245" t="s">
        <v>59</v>
      </c>
      <c r="E245">
        <v>4</v>
      </c>
      <c r="F245" t="s">
        <v>241</v>
      </c>
      <c r="G245" t="s">
        <v>3838</v>
      </c>
      <c r="H245" t="s">
        <v>3839</v>
      </c>
      <c r="I245" t="s">
        <v>212</v>
      </c>
      <c r="J245" t="s">
        <v>213</v>
      </c>
      <c r="K245" t="s">
        <v>149</v>
      </c>
      <c r="L245" t="s">
        <v>214</v>
      </c>
      <c r="M245" t="s">
        <v>76</v>
      </c>
      <c r="N245" t="s">
        <v>215</v>
      </c>
      <c r="O245" s="57">
        <v>46307.497627314813</v>
      </c>
      <c r="P245" s="57">
        <v>46308.543668981481</v>
      </c>
      <c r="Q245">
        <v>69408557</v>
      </c>
      <c r="S245">
        <v>142141120392</v>
      </c>
      <c r="T245" t="s">
        <v>5863</v>
      </c>
      <c r="U245" t="s">
        <v>5864</v>
      </c>
      <c r="V245" t="s">
        <v>5865</v>
      </c>
      <c r="Z245">
        <v>109.636905</v>
      </c>
      <c r="AA245">
        <v>-7.6793269999999998</v>
      </c>
      <c r="AB245" t="s">
        <v>5866</v>
      </c>
      <c r="AC245" t="s">
        <v>235</v>
      </c>
      <c r="AL245" t="s">
        <v>217</v>
      </c>
      <c r="AM245" t="s">
        <v>5867</v>
      </c>
      <c r="AN245" t="s">
        <v>6</v>
      </c>
      <c r="AO245" s="57">
        <v>46366.517546296294</v>
      </c>
      <c r="AP245" s="57">
        <v>46308.333333333336</v>
      </c>
      <c r="AR245" t="s">
        <v>218</v>
      </c>
      <c r="AS245" t="s">
        <v>219</v>
      </c>
      <c r="AT245" t="s">
        <v>230</v>
      </c>
      <c r="AU245">
        <v>20261013</v>
      </c>
      <c r="AV245" t="s">
        <v>221</v>
      </c>
      <c r="AW245" t="s">
        <v>5868</v>
      </c>
      <c r="AX245" t="s">
        <v>222</v>
      </c>
      <c r="BA245" s="57">
        <v>46308.333333333336</v>
      </c>
      <c r="BB245" t="s">
        <v>5867</v>
      </c>
      <c r="BC245">
        <v>2026</v>
      </c>
      <c r="BD245">
        <v>10</v>
      </c>
      <c r="BE245">
        <v>13</v>
      </c>
      <c r="BF245" s="6">
        <f t="shared" si="9"/>
        <v>46308</v>
      </c>
      <c r="BG245">
        <f t="shared" si="10"/>
        <v>-0.33333333333575865</v>
      </c>
      <c r="BH245" t="str">
        <f t="shared" si="11"/>
        <v>COMPLY</v>
      </c>
      <c r="BI245" t="e">
        <f>VLOOKUP(H245,Sheet2!$A$1:$B$270,2,FALSE)</f>
        <v>#N/A</v>
      </c>
    </row>
    <row r="246" spans="1:61">
      <c r="A246">
        <v>245</v>
      </c>
      <c r="B246">
        <v>1002637383</v>
      </c>
      <c r="C246">
        <v>3</v>
      </c>
      <c r="D246" t="s">
        <v>59</v>
      </c>
      <c r="E246">
        <v>4</v>
      </c>
      <c r="F246" t="s">
        <v>241</v>
      </c>
      <c r="G246" t="s">
        <v>3838</v>
      </c>
      <c r="H246" t="s">
        <v>3839</v>
      </c>
      <c r="I246" t="s">
        <v>212</v>
      </c>
      <c r="J246" t="s">
        <v>213</v>
      </c>
      <c r="K246" t="s">
        <v>149</v>
      </c>
      <c r="L246" t="s">
        <v>214</v>
      </c>
      <c r="M246" t="s">
        <v>76</v>
      </c>
      <c r="N246" t="s">
        <v>215</v>
      </c>
      <c r="O246" s="57">
        <v>46309.708043981482</v>
      </c>
      <c r="P246" s="57">
        <v>46310.472615740742</v>
      </c>
      <c r="Q246">
        <v>69410353</v>
      </c>
      <c r="S246">
        <v>142141120410</v>
      </c>
      <c r="T246" t="s">
        <v>6925</v>
      </c>
      <c r="U246" t="s">
        <v>7521</v>
      </c>
      <c r="V246" t="s">
        <v>6926</v>
      </c>
      <c r="Z246">
        <v>109.6795005</v>
      </c>
      <c r="AA246">
        <v>-7.7172200999999996</v>
      </c>
      <c r="AB246" t="s">
        <v>6927</v>
      </c>
      <c r="AC246" t="s">
        <v>235</v>
      </c>
      <c r="AL246" t="s">
        <v>217</v>
      </c>
      <c r="AM246" t="s">
        <v>6928</v>
      </c>
      <c r="AN246" t="s">
        <v>6</v>
      </c>
      <c r="AO246" t="s">
        <v>6929</v>
      </c>
      <c r="AP246" s="57">
        <v>46311.625</v>
      </c>
      <c r="AR246" t="s">
        <v>218</v>
      </c>
      <c r="AS246" t="s">
        <v>219</v>
      </c>
      <c r="AT246" t="s">
        <v>230</v>
      </c>
      <c r="AU246">
        <v>20261015</v>
      </c>
      <c r="AV246" t="s">
        <v>221</v>
      </c>
      <c r="AW246" t="s">
        <v>881</v>
      </c>
      <c r="AX246" t="s">
        <v>222</v>
      </c>
      <c r="BA246" s="57">
        <v>46311.625</v>
      </c>
      <c r="BB246" t="s">
        <v>6928</v>
      </c>
      <c r="BC246">
        <v>2026</v>
      </c>
      <c r="BD246">
        <v>10</v>
      </c>
      <c r="BE246">
        <v>15</v>
      </c>
      <c r="BF246" s="6">
        <f t="shared" si="9"/>
        <v>46310</v>
      </c>
      <c r="BG246">
        <f t="shared" si="10"/>
        <v>-1.625</v>
      </c>
      <c r="BH246" t="str">
        <f t="shared" si="11"/>
        <v>COMPLY</v>
      </c>
      <c r="BI246" t="e">
        <f>VLOOKUP(H246,Sheet2!$A$1:$B$270,2,FALSE)</f>
        <v>#N/A</v>
      </c>
    </row>
    <row r="247" spans="1:61">
      <c r="A247">
        <v>246</v>
      </c>
      <c r="B247">
        <v>1002638910</v>
      </c>
      <c r="C247">
        <v>3</v>
      </c>
      <c r="D247" t="s">
        <v>59</v>
      </c>
      <c r="E247">
        <v>4</v>
      </c>
      <c r="F247" t="s">
        <v>241</v>
      </c>
      <c r="G247" t="s">
        <v>3838</v>
      </c>
      <c r="H247" t="s">
        <v>3839</v>
      </c>
      <c r="I247" t="s">
        <v>212</v>
      </c>
      <c r="J247" t="s">
        <v>213</v>
      </c>
      <c r="K247" t="s">
        <v>149</v>
      </c>
      <c r="M247" t="s">
        <v>3142</v>
      </c>
      <c r="N247" t="s">
        <v>215</v>
      </c>
      <c r="O247" s="57">
        <v>46310.643958333334</v>
      </c>
      <c r="P247" s="57">
        <v>46310.64607638889</v>
      </c>
      <c r="Q247">
        <v>69410976</v>
      </c>
      <c r="S247">
        <v>142141120411</v>
      </c>
      <c r="T247" t="s">
        <v>7522</v>
      </c>
      <c r="U247" t="s">
        <v>7523</v>
      </c>
      <c r="Z247">
        <v>109.662676797567</v>
      </c>
      <c r="AA247">
        <v>-7.6956871808244403</v>
      </c>
      <c r="AB247" t="s">
        <v>7524</v>
      </c>
      <c r="AC247" t="s">
        <v>284</v>
      </c>
      <c r="AO247" t="s">
        <v>7411</v>
      </c>
      <c r="AR247" t="s">
        <v>325</v>
      </c>
      <c r="AS247" t="s">
        <v>219</v>
      </c>
      <c r="AT247" t="s">
        <v>230</v>
      </c>
      <c r="AV247" t="s">
        <v>3143</v>
      </c>
      <c r="AW247" t="s">
        <v>851</v>
      </c>
      <c r="AX247" t="s">
        <v>222</v>
      </c>
      <c r="BF247" s="6" t="e">
        <f t="shared" si="9"/>
        <v>#NUM!</v>
      </c>
      <c r="BG247" t="e">
        <f t="shared" si="10"/>
        <v>#NUM!</v>
      </c>
      <c r="BH247" t="e">
        <f t="shared" si="11"/>
        <v>#NUM!</v>
      </c>
      <c r="BI247" t="e">
        <f>VLOOKUP(H247,Sheet2!$A$1:$B$270,2,FALSE)</f>
        <v>#N/A</v>
      </c>
    </row>
    <row r="248" spans="1:61">
      <c r="A248">
        <v>247</v>
      </c>
      <c r="B248">
        <v>1002628737</v>
      </c>
      <c r="C248">
        <v>3</v>
      </c>
      <c r="D248" t="s">
        <v>59</v>
      </c>
      <c r="E248">
        <v>4</v>
      </c>
      <c r="F248" t="s">
        <v>241</v>
      </c>
      <c r="G248" t="s">
        <v>3209</v>
      </c>
      <c r="H248" t="s">
        <v>4985</v>
      </c>
      <c r="I248" t="s">
        <v>212</v>
      </c>
      <c r="J248" t="s">
        <v>213</v>
      </c>
      <c r="K248" t="s">
        <v>149</v>
      </c>
      <c r="L248" t="s">
        <v>214</v>
      </c>
      <c r="M248" t="s">
        <v>76</v>
      </c>
      <c r="N248" t="s">
        <v>215</v>
      </c>
      <c r="O248" s="57">
        <v>46304.333043981482</v>
      </c>
      <c r="P248" s="57">
        <v>46308.552824074075</v>
      </c>
      <c r="Q248">
        <v>69406955</v>
      </c>
      <c r="S248">
        <v>146142107657</v>
      </c>
      <c r="T248" t="s">
        <v>4986</v>
      </c>
      <c r="U248" t="s">
        <v>4987</v>
      </c>
      <c r="V248" t="s">
        <v>4988</v>
      </c>
      <c r="Z248">
        <v>109.90255000000001</v>
      </c>
      <c r="AA248">
        <v>-7.720548</v>
      </c>
      <c r="AB248" t="s">
        <v>4989</v>
      </c>
      <c r="AC248" t="s">
        <v>235</v>
      </c>
      <c r="AL248" t="s">
        <v>217</v>
      </c>
      <c r="AM248" t="s">
        <v>4990</v>
      </c>
      <c r="AN248" t="s">
        <v>6</v>
      </c>
      <c r="AO248" s="57">
        <v>46275.340740740743</v>
      </c>
      <c r="AP248" s="57">
        <v>46308.333333333336</v>
      </c>
      <c r="AR248" t="s">
        <v>218</v>
      </c>
      <c r="AS248" t="s">
        <v>4991</v>
      </c>
      <c r="AT248" t="s">
        <v>230</v>
      </c>
      <c r="AU248">
        <v>20261013</v>
      </c>
      <c r="AV248" t="s">
        <v>221</v>
      </c>
      <c r="AW248" t="s">
        <v>881</v>
      </c>
      <c r="AX248" t="s">
        <v>222</v>
      </c>
      <c r="BA248" s="57">
        <v>46308.333333333336</v>
      </c>
      <c r="BB248" t="s">
        <v>4990</v>
      </c>
      <c r="BC248">
        <v>2026</v>
      </c>
      <c r="BD248">
        <v>10</v>
      </c>
      <c r="BE248">
        <v>13</v>
      </c>
      <c r="BF248" s="6">
        <f t="shared" si="9"/>
        <v>46308</v>
      </c>
      <c r="BG248">
        <f t="shared" si="10"/>
        <v>-0.33333333333575865</v>
      </c>
      <c r="BH248" t="str">
        <f t="shared" si="11"/>
        <v>COMPLY</v>
      </c>
      <c r="BI248" t="e">
        <f>VLOOKUP(H248,Sheet2!$A$1:$B$270,2,FALSE)</f>
        <v>#N/A</v>
      </c>
    </row>
    <row r="249" spans="1:61">
      <c r="A249">
        <v>248</v>
      </c>
      <c r="B249">
        <v>1002637233</v>
      </c>
      <c r="C249">
        <v>3</v>
      </c>
      <c r="D249" t="s">
        <v>59</v>
      </c>
      <c r="E249">
        <v>4</v>
      </c>
      <c r="F249" t="s">
        <v>241</v>
      </c>
      <c r="G249" t="s">
        <v>3209</v>
      </c>
      <c r="H249" t="s">
        <v>4985</v>
      </c>
      <c r="I249" t="s">
        <v>212</v>
      </c>
      <c r="J249" t="s">
        <v>213</v>
      </c>
      <c r="K249" t="s">
        <v>149</v>
      </c>
      <c r="L249" t="s">
        <v>214</v>
      </c>
      <c r="M249" t="s">
        <v>76</v>
      </c>
      <c r="N249" t="s">
        <v>215</v>
      </c>
      <c r="O249" s="57">
        <v>46309.669907407406</v>
      </c>
      <c r="P249" s="57">
        <v>46310.5937962963</v>
      </c>
      <c r="Q249">
        <v>69410305</v>
      </c>
      <c r="S249">
        <v>146142107707</v>
      </c>
      <c r="T249" t="s">
        <v>6930</v>
      </c>
      <c r="U249" t="s">
        <v>6931</v>
      </c>
      <c r="V249" t="s">
        <v>6932</v>
      </c>
      <c r="Z249">
        <v>109.82136989999999</v>
      </c>
      <c r="AA249">
        <v>-7.7033569000000002</v>
      </c>
      <c r="AB249" t="s">
        <v>6933</v>
      </c>
      <c r="AC249" t="s">
        <v>235</v>
      </c>
      <c r="AL249" t="s">
        <v>217</v>
      </c>
      <c r="AM249" t="s">
        <v>6849</v>
      </c>
      <c r="AN249" t="s">
        <v>6</v>
      </c>
      <c r="AO249" t="s">
        <v>6863</v>
      </c>
      <c r="AP249" s="57">
        <v>46310.625</v>
      </c>
      <c r="AR249" t="s">
        <v>218</v>
      </c>
      <c r="AS249" t="s">
        <v>4991</v>
      </c>
      <c r="AT249" t="s">
        <v>230</v>
      </c>
      <c r="AU249">
        <v>20261015</v>
      </c>
      <c r="AV249" t="s">
        <v>221</v>
      </c>
      <c r="AW249" t="s">
        <v>877</v>
      </c>
      <c r="AX249" t="s">
        <v>222</v>
      </c>
      <c r="BA249" s="57">
        <v>46310.625</v>
      </c>
      <c r="BB249" t="s">
        <v>6849</v>
      </c>
      <c r="BC249">
        <v>2026</v>
      </c>
      <c r="BD249">
        <v>10</v>
      </c>
      <c r="BE249">
        <v>15</v>
      </c>
      <c r="BF249" s="6">
        <f t="shared" si="9"/>
        <v>46310</v>
      </c>
      <c r="BG249">
        <f t="shared" si="10"/>
        <v>-0.625</v>
      </c>
      <c r="BH249" t="str">
        <f t="shared" si="11"/>
        <v>COMPLY</v>
      </c>
      <c r="BI249" t="e">
        <f>VLOOKUP(H249,Sheet2!$A$1:$B$270,2,FALSE)</f>
        <v>#N/A</v>
      </c>
    </row>
    <row r="250" spans="1:61">
      <c r="A250">
        <v>249</v>
      </c>
      <c r="B250">
        <v>1002638388</v>
      </c>
      <c r="C250">
        <v>3</v>
      </c>
      <c r="D250" t="s">
        <v>59</v>
      </c>
      <c r="E250">
        <v>4</v>
      </c>
      <c r="F250" t="s">
        <v>241</v>
      </c>
      <c r="G250" t="s">
        <v>3209</v>
      </c>
      <c r="H250" t="s">
        <v>4985</v>
      </c>
      <c r="I250" t="s">
        <v>212</v>
      </c>
      <c r="J250" t="s">
        <v>213</v>
      </c>
      <c r="K250" t="s">
        <v>149</v>
      </c>
      <c r="L250" t="s">
        <v>214</v>
      </c>
      <c r="M250" t="s">
        <v>238</v>
      </c>
      <c r="N250" t="s">
        <v>215</v>
      </c>
      <c r="O250" s="57">
        <v>46310.539363425924</v>
      </c>
      <c r="P250" s="57">
        <v>46310.540289351855</v>
      </c>
      <c r="Q250">
        <v>69410790</v>
      </c>
      <c r="S250">
        <v>146142107709</v>
      </c>
      <c r="T250" t="s">
        <v>7525</v>
      </c>
      <c r="U250" t="s">
        <v>7526</v>
      </c>
      <c r="V250" t="s">
        <v>7527</v>
      </c>
      <c r="Z250">
        <v>109.9127836</v>
      </c>
      <c r="AA250">
        <v>-7.7776494999999999</v>
      </c>
      <c r="AB250" t="s">
        <v>7528</v>
      </c>
      <c r="AC250" t="s">
        <v>235</v>
      </c>
      <c r="AL250" t="s">
        <v>217</v>
      </c>
      <c r="AM250" t="s">
        <v>7529</v>
      </c>
      <c r="AN250" t="s">
        <v>6</v>
      </c>
      <c r="AO250" t="s">
        <v>7530</v>
      </c>
      <c r="AP250" s="57">
        <v>46312.333333333336</v>
      </c>
      <c r="AR250" t="s">
        <v>239</v>
      </c>
      <c r="AS250" t="s">
        <v>4991</v>
      </c>
      <c r="AT250" t="s">
        <v>230</v>
      </c>
      <c r="AV250" t="s">
        <v>238</v>
      </c>
      <c r="AW250" t="s">
        <v>880</v>
      </c>
      <c r="AX250" t="s">
        <v>222</v>
      </c>
      <c r="BA250" s="57">
        <v>46312.333333333336</v>
      </c>
      <c r="BB250" t="s">
        <v>7529</v>
      </c>
      <c r="BF250" s="6" t="e">
        <f t="shared" si="9"/>
        <v>#NUM!</v>
      </c>
      <c r="BG250" t="e">
        <f t="shared" si="10"/>
        <v>#NUM!</v>
      </c>
      <c r="BH250" t="e">
        <f t="shared" si="11"/>
        <v>#NUM!</v>
      </c>
      <c r="BI250" t="e">
        <f>VLOOKUP(H250,Sheet2!$A$1:$B$270,2,FALSE)</f>
        <v>#N/A</v>
      </c>
    </row>
    <row r="251" spans="1:61">
      <c r="A251">
        <v>250</v>
      </c>
      <c r="B251">
        <v>1002638246</v>
      </c>
      <c r="C251">
        <v>3</v>
      </c>
      <c r="D251" t="s">
        <v>59</v>
      </c>
      <c r="E251">
        <v>4</v>
      </c>
      <c r="F251" t="s">
        <v>241</v>
      </c>
      <c r="G251" t="s">
        <v>3209</v>
      </c>
      <c r="H251" t="s">
        <v>4985</v>
      </c>
      <c r="I251" t="s">
        <v>212</v>
      </c>
      <c r="J251" t="s">
        <v>213</v>
      </c>
      <c r="K251" t="s">
        <v>149</v>
      </c>
      <c r="L251" t="s">
        <v>214</v>
      </c>
      <c r="M251" t="s">
        <v>238</v>
      </c>
      <c r="N251" t="s">
        <v>215</v>
      </c>
      <c r="O251" s="57">
        <v>46310.482349537036</v>
      </c>
      <c r="P251" s="57">
        <v>46310.483414351853</v>
      </c>
      <c r="Q251">
        <v>69410728</v>
      </c>
      <c r="S251">
        <v>146142107708</v>
      </c>
      <c r="T251" t="s">
        <v>7531</v>
      </c>
      <c r="U251" t="s">
        <v>7526</v>
      </c>
      <c r="V251" t="s">
        <v>7532</v>
      </c>
      <c r="Z251">
        <v>109.9127836</v>
      </c>
      <c r="AA251">
        <v>-7.7776494999999999</v>
      </c>
      <c r="AB251" t="s">
        <v>7533</v>
      </c>
      <c r="AC251" t="s">
        <v>235</v>
      </c>
      <c r="AL251" t="s">
        <v>217</v>
      </c>
      <c r="AM251" t="s">
        <v>7534</v>
      </c>
      <c r="AN251" t="s">
        <v>6</v>
      </c>
      <c r="AO251" t="s">
        <v>7535</v>
      </c>
      <c r="AP251" s="57">
        <v>46311.333333333336</v>
      </c>
      <c r="AR251" t="s">
        <v>239</v>
      </c>
      <c r="AS251" t="s">
        <v>4991</v>
      </c>
      <c r="AT251" t="s">
        <v>230</v>
      </c>
      <c r="AV251" t="s">
        <v>238</v>
      </c>
      <c r="AW251" t="s">
        <v>880</v>
      </c>
      <c r="AX251" t="s">
        <v>222</v>
      </c>
      <c r="BA251" s="57">
        <v>46311.333333333336</v>
      </c>
      <c r="BB251" t="s">
        <v>7534</v>
      </c>
      <c r="BF251" s="6" t="e">
        <f t="shared" si="9"/>
        <v>#NUM!</v>
      </c>
      <c r="BG251" t="e">
        <f t="shared" si="10"/>
        <v>#NUM!</v>
      </c>
      <c r="BH251" t="e">
        <f t="shared" si="11"/>
        <v>#NUM!</v>
      </c>
      <c r="BI251" t="e">
        <f>VLOOKUP(H251,Sheet2!$A$1:$B$270,2,FALSE)</f>
        <v>#N/A</v>
      </c>
    </row>
    <row r="252" spans="1:61">
      <c r="A252">
        <v>251</v>
      </c>
      <c r="B252">
        <v>1002623361</v>
      </c>
      <c r="C252">
        <v>3</v>
      </c>
      <c r="D252" t="s">
        <v>59</v>
      </c>
      <c r="E252">
        <v>4</v>
      </c>
      <c r="F252" t="s">
        <v>241</v>
      </c>
      <c r="G252" t="s">
        <v>3209</v>
      </c>
      <c r="H252" t="s">
        <v>3210</v>
      </c>
      <c r="I252" t="s">
        <v>212</v>
      </c>
      <c r="J252" t="s">
        <v>213</v>
      </c>
      <c r="K252" t="s">
        <v>149</v>
      </c>
      <c r="L252" t="s">
        <v>214</v>
      </c>
      <c r="M252" t="s">
        <v>76</v>
      </c>
      <c r="N252" t="s">
        <v>215</v>
      </c>
      <c r="O252" s="57">
        <v>46301.310173611113</v>
      </c>
      <c r="P252" s="57">
        <v>46301.552870370368</v>
      </c>
      <c r="Q252">
        <v>69404657</v>
      </c>
      <c r="S252">
        <v>142138510638</v>
      </c>
      <c r="T252" t="s">
        <v>3211</v>
      </c>
      <c r="U252" t="s">
        <v>3212</v>
      </c>
      <c r="V252" t="s">
        <v>3213</v>
      </c>
      <c r="Z252">
        <v>110.12300380000001</v>
      </c>
      <c r="AA252">
        <v>-7.7518275999999897</v>
      </c>
      <c r="AB252" t="s">
        <v>3214</v>
      </c>
      <c r="AC252" t="s">
        <v>235</v>
      </c>
      <c r="AL252" t="s">
        <v>217</v>
      </c>
      <c r="AM252" t="s">
        <v>3215</v>
      </c>
      <c r="AN252" t="s">
        <v>6</v>
      </c>
      <c r="AO252" s="57">
        <v>46183.340474537035</v>
      </c>
      <c r="AP252" s="57">
        <v>46303.333333333336</v>
      </c>
      <c r="AR252" t="s">
        <v>218</v>
      </c>
      <c r="AS252" t="s">
        <v>219</v>
      </c>
      <c r="AT252" t="s">
        <v>230</v>
      </c>
      <c r="AU252">
        <v>20261006</v>
      </c>
      <c r="AV252" t="s">
        <v>221</v>
      </c>
      <c r="AW252" t="s">
        <v>2232</v>
      </c>
      <c r="AX252" t="s">
        <v>222</v>
      </c>
      <c r="BA252" s="57">
        <v>46303.333333333336</v>
      </c>
      <c r="BB252" t="s">
        <v>3215</v>
      </c>
      <c r="BC252">
        <v>2026</v>
      </c>
      <c r="BD252">
        <v>10</v>
      </c>
      <c r="BE252">
        <v>6</v>
      </c>
      <c r="BF252" s="6">
        <f t="shared" si="9"/>
        <v>46301</v>
      </c>
      <c r="BG252">
        <f t="shared" si="10"/>
        <v>-2.3333333333357587</v>
      </c>
      <c r="BH252" t="str">
        <f t="shared" si="11"/>
        <v>COMPLY</v>
      </c>
      <c r="BI252" t="e">
        <f>VLOOKUP(H252,Sheet2!$A$1:$B$270,2,FALSE)</f>
        <v>#N/A</v>
      </c>
    </row>
    <row r="253" spans="1:61">
      <c r="A253">
        <v>252</v>
      </c>
      <c r="B253">
        <v>1002617592</v>
      </c>
      <c r="C253">
        <v>3</v>
      </c>
      <c r="D253" t="s">
        <v>59</v>
      </c>
      <c r="E253">
        <v>4</v>
      </c>
      <c r="F253" t="s">
        <v>241</v>
      </c>
      <c r="G253" t="s">
        <v>241</v>
      </c>
      <c r="H253" t="s">
        <v>287</v>
      </c>
      <c r="I253" t="s">
        <v>212</v>
      </c>
      <c r="J253" t="s">
        <v>213</v>
      </c>
      <c r="K253" t="s">
        <v>149</v>
      </c>
      <c r="L253" t="s">
        <v>214</v>
      </c>
      <c r="M253" t="s">
        <v>76</v>
      </c>
      <c r="N253" t="s">
        <v>215</v>
      </c>
      <c r="O253" s="57">
        <v>46296.476782407408</v>
      </c>
      <c r="P253" s="57">
        <v>46298.369155092594</v>
      </c>
      <c r="Q253">
        <v>69402247</v>
      </c>
      <c r="S253">
        <v>146137148326</v>
      </c>
      <c r="T253" t="s">
        <v>1003</v>
      </c>
      <c r="U253" t="s">
        <v>1643</v>
      </c>
      <c r="V253" t="s">
        <v>1004</v>
      </c>
      <c r="Z253">
        <v>110.25726611905201</v>
      </c>
      <c r="AA253">
        <v>-7.3721803621597299</v>
      </c>
      <c r="AB253" t="s">
        <v>1005</v>
      </c>
      <c r="AC253" t="s">
        <v>235</v>
      </c>
      <c r="AL253" t="s">
        <v>217</v>
      </c>
      <c r="AM253" t="s">
        <v>1006</v>
      </c>
      <c r="AN253" t="s">
        <v>6</v>
      </c>
      <c r="AO253" s="57">
        <v>46032.486342592594</v>
      </c>
      <c r="AP253" s="57">
        <v>46298.625</v>
      </c>
      <c r="AR253" t="s">
        <v>218</v>
      </c>
      <c r="AS253" t="s">
        <v>219</v>
      </c>
      <c r="AT253" t="s">
        <v>230</v>
      </c>
      <c r="AU253">
        <v>20261003</v>
      </c>
      <c r="AV253" t="s">
        <v>221</v>
      </c>
      <c r="AW253" t="s">
        <v>875</v>
      </c>
      <c r="AX253" t="s">
        <v>222</v>
      </c>
      <c r="BA253" s="57">
        <v>46298.625</v>
      </c>
      <c r="BB253" t="s">
        <v>1006</v>
      </c>
      <c r="BC253">
        <v>2026</v>
      </c>
      <c r="BD253">
        <v>10</v>
      </c>
      <c r="BE253">
        <v>3</v>
      </c>
      <c r="BF253" s="6">
        <f t="shared" si="9"/>
        <v>46298</v>
      </c>
      <c r="BG253">
        <f t="shared" si="10"/>
        <v>-0.625</v>
      </c>
      <c r="BH253" t="str">
        <f t="shared" si="11"/>
        <v>COMPLY</v>
      </c>
      <c r="BI253" t="e">
        <f>VLOOKUP(H253,Sheet2!$A$1:$B$270,2,FALSE)</f>
        <v>#N/A</v>
      </c>
    </row>
    <row r="254" spans="1:61">
      <c r="A254">
        <v>253</v>
      </c>
      <c r="B254">
        <v>1002619545</v>
      </c>
      <c r="C254">
        <v>3</v>
      </c>
      <c r="D254" t="s">
        <v>59</v>
      </c>
      <c r="E254">
        <v>4</v>
      </c>
      <c r="F254" t="s">
        <v>241</v>
      </c>
      <c r="G254" t="s">
        <v>241</v>
      </c>
      <c r="H254" t="s">
        <v>287</v>
      </c>
      <c r="I254" t="s">
        <v>212</v>
      </c>
      <c r="J254" t="s">
        <v>213</v>
      </c>
      <c r="K254" t="s">
        <v>149</v>
      </c>
      <c r="L254" t="s">
        <v>214</v>
      </c>
      <c r="M254" t="s">
        <v>76</v>
      </c>
      <c r="N254" t="s">
        <v>215</v>
      </c>
      <c r="O254" s="57">
        <v>46297.476087962961</v>
      </c>
      <c r="P254" s="57">
        <v>46300.377060185187</v>
      </c>
      <c r="Q254">
        <v>69402950</v>
      </c>
      <c r="S254">
        <v>146137148318</v>
      </c>
      <c r="T254" t="s">
        <v>1644</v>
      </c>
      <c r="U254" t="s">
        <v>1645</v>
      </c>
      <c r="V254" t="s">
        <v>1646</v>
      </c>
      <c r="Z254">
        <v>110.1687846</v>
      </c>
      <c r="AA254">
        <v>-7.5391551999999997</v>
      </c>
      <c r="AB254" t="s">
        <v>1647</v>
      </c>
      <c r="AC254" t="s">
        <v>235</v>
      </c>
      <c r="AL254" t="s">
        <v>217</v>
      </c>
      <c r="AM254" t="s">
        <v>1648</v>
      </c>
      <c r="AN254" t="s">
        <v>6</v>
      </c>
      <c r="AO254" s="57">
        <v>46063.486087962963</v>
      </c>
      <c r="AP254" s="57">
        <v>46299.625</v>
      </c>
      <c r="AR254" t="s">
        <v>218</v>
      </c>
      <c r="AS254" t="s">
        <v>219</v>
      </c>
      <c r="AT254" t="s">
        <v>230</v>
      </c>
      <c r="AU254">
        <v>20261005</v>
      </c>
      <c r="AV254" t="s">
        <v>221</v>
      </c>
      <c r="AW254" t="s">
        <v>881</v>
      </c>
      <c r="AX254" t="s">
        <v>222</v>
      </c>
      <c r="BA254" s="57">
        <v>46299.625</v>
      </c>
      <c r="BB254" t="s">
        <v>1648</v>
      </c>
      <c r="BC254">
        <v>2026</v>
      </c>
      <c r="BD254">
        <v>10</v>
      </c>
      <c r="BE254">
        <v>5</v>
      </c>
      <c r="BF254" s="6">
        <f t="shared" si="9"/>
        <v>46300</v>
      </c>
      <c r="BG254">
        <f t="shared" si="10"/>
        <v>0.375</v>
      </c>
      <c r="BH254" t="str">
        <f t="shared" si="11"/>
        <v>COMPLY</v>
      </c>
      <c r="BI254" t="e">
        <f>VLOOKUP(H254,Sheet2!$A$1:$B$270,2,FALSE)</f>
        <v>#N/A</v>
      </c>
    </row>
    <row r="255" spans="1:61">
      <c r="A255">
        <v>254</v>
      </c>
      <c r="B255">
        <v>1002620316</v>
      </c>
      <c r="C255">
        <v>3</v>
      </c>
      <c r="D255" t="s">
        <v>59</v>
      </c>
      <c r="E255">
        <v>4</v>
      </c>
      <c r="F255" t="s">
        <v>241</v>
      </c>
      <c r="G255" t="s">
        <v>241</v>
      </c>
      <c r="H255" t="s">
        <v>287</v>
      </c>
      <c r="I255" t="s">
        <v>212</v>
      </c>
      <c r="J255" t="s">
        <v>213</v>
      </c>
      <c r="K255" t="s">
        <v>149</v>
      </c>
      <c r="L255" t="s">
        <v>214</v>
      </c>
      <c r="M255" t="s">
        <v>76</v>
      </c>
      <c r="N255" t="s">
        <v>215</v>
      </c>
      <c r="O255" s="57">
        <v>46297.655312499999</v>
      </c>
      <c r="P255" s="57">
        <v>46300.605127314811</v>
      </c>
      <c r="Q255">
        <v>69403267</v>
      </c>
      <c r="S255">
        <v>146137148354</v>
      </c>
      <c r="T255" t="s">
        <v>1649</v>
      </c>
      <c r="U255" t="s">
        <v>2595</v>
      </c>
      <c r="V255" t="s">
        <v>1650</v>
      </c>
      <c r="Z255">
        <v>110.294973</v>
      </c>
      <c r="AA255">
        <v>-7.453913</v>
      </c>
      <c r="AB255" t="s">
        <v>1651</v>
      </c>
      <c r="AC255" t="s">
        <v>235</v>
      </c>
      <c r="AL255" t="s">
        <v>217</v>
      </c>
      <c r="AM255" t="s">
        <v>1652</v>
      </c>
      <c r="AN255" t="s">
        <v>6</v>
      </c>
      <c r="AO255" s="57">
        <v>46063.663495370369</v>
      </c>
      <c r="AP255" s="57">
        <v>46300.625</v>
      </c>
      <c r="AR255" t="s">
        <v>218</v>
      </c>
      <c r="AS255" t="s">
        <v>219</v>
      </c>
      <c r="AT255" t="s">
        <v>230</v>
      </c>
      <c r="AU255">
        <v>20261005</v>
      </c>
      <c r="AV255" t="s">
        <v>221</v>
      </c>
      <c r="AW255" t="s">
        <v>880</v>
      </c>
      <c r="AX255" t="s">
        <v>222</v>
      </c>
      <c r="BA255" s="57">
        <v>46300.625</v>
      </c>
      <c r="BB255" t="s">
        <v>1652</v>
      </c>
      <c r="BC255">
        <v>2026</v>
      </c>
      <c r="BD255">
        <v>10</v>
      </c>
      <c r="BE255">
        <v>5</v>
      </c>
      <c r="BF255" s="6">
        <f t="shared" si="9"/>
        <v>46300</v>
      </c>
      <c r="BG255">
        <f t="shared" si="10"/>
        <v>-0.625</v>
      </c>
      <c r="BH255" t="str">
        <f t="shared" si="11"/>
        <v>COMPLY</v>
      </c>
      <c r="BI255" t="e">
        <f>VLOOKUP(H255,Sheet2!$A$1:$B$270,2,FALSE)</f>
        <v>#N/A</v>
      </c>
    </row>
    <row r="256" spans="1:61">
      <c r="A256">
        <v>255</v>
      </c>
      <c r="B256">
        <v>1002623165</v>
      </c>
      <c r="C256">
        <v>3</v>
      </c>
      <c r="D256" t="s">
        <v>59</v>
      </c>
      <c r="E256">
        <v>4</v>
      </c>
      <c r="F256" t="s">
        <v>241</v>
      </c>
      <c r="G256" t="s">
        <v>241</v>
      </c>
      <c r="H256" t="s">
        <v>287</v>
      </c>
      <c r="I256" t="s">
        <v>212</v>
      </c>
      <c r="J256" t="s">
        <v>213</v>
      </c>
      <c r="K256" t="s">
        <v>149</v>
      </c>
      <c r="L256" t="s">
        <v>214</v>
      </c>
      <c r="M256" t="s">
        <v>76</v>
      </c>
      <c r="N256" t="s">
        <v>215</v>
      </c>
      <c r="O256" s="57">
        <v>46300.699016203704</v>
      </c>
      <c r="P256" s="57">
        <v>46303.498483796298</v>
      </c>
      <c r="Q256">
        <v>69404579</v>
      </c>
      <c r="S256">
        <v>146137148364</v>
      </c>
      <c r="T256" t="s">
        <v>2590</v>
      </c>
      <c r="U256" t="s">
        <v>2591</v>
      </c>
      <c r="V256" t="s">
        <v>2592</v>
      </c>
      <c r="Z256">
        <v>110.18037881659799</v>
      </c>
      <c r="AA256">
        <v>-7.4892017508885802</v>
      </c>
      <c r="AB256" t="s">
        <v>2593</v>
      </c>
      <c r="AC256" t="s">
        <v>235</v>
      </c>
      <c r="AL256" t="s">
        <v>217</v>
      </c>
      <c r="AM256" t="s">
        <v>2594</v>
      </c>
      <c r="AN256" t="s">
        <v>6</v>
      </c>
      <c r="AO256" s="57">
        <v>46152.726238425923</v>
      </c>
      <c r="AP256" s="57">
        <v>46302.333333333336</v>
      </c>
      <c r="AR256" t="s">
        <v>218</v>
      </c>
      <c r="AS256" t="s">
        <v>219</v>
      </c>
      <c r="AT256" t="s">
        <v>230</v>
      </c>
      <c r="AU256">
        <v>20261008</v>
      </c>
      <c r="AV256" t="s">
        <v>221</v>
      </c>
      <c r="AW256" t="s">
        <v>875</v>
      </c>
      <c r="AX256" t="s">
        <v>222</v>
      </c>
      <c r="BA256" s="57">
        <v>46302.333333333336</v>
      </c>
      <c r="BB256" t="s">
        <v>2594</v>
      </c>
      <c r="BC256">
        <v>2026</v>
      </c>
      <c r="BD256">
        <v>10</v>
      </c>
      <c r="BE256">
        <v>8</v>
      </c>
      <c r="BF256" s="6">
        <f t="shared" si="9"/>
        <v>46303</v>
      </c>
      <c r="BG256">
        <f t="shared" si="10"/>
        <v>0.66666666666424135</v>
      </c>
      <c r="BH256" t="str">
        <f t="shared" si="11"/>
        <v>COMPLY</v>
      </c>
      <c r="BI256" t="e">
        <f>VLOOKUP(H256,Sheet2!$A$1:$B$270,2,FALSE)</f>
        <v>#N/A</v>
      </c>
    </row>
    <row r="257" spans="1:61">
      <c r="A257">
        <v>256</v>
      </c>
      <c r="B257">
        <v>1002623325</v>
      </c>
      <c r="C257">
        <v>3</v>
      </c>
      <c r="D257" t="s">
        <v>59</v>
      </c>
      <c r="E257">
        <v>4</v>
      </c>
      <c r="F257" t="s">
        <v>241</v>
      </c>
      <c r="G257" t="s">
        <v>241</v>
      </c>
      <c r="H257" t="s">
        <v>287</v>
      </c>
      <c r="I257" t="s">
        <v>212</v>
      </c>
      <c r="J257" t="s">
        <v>213</v>
      </c>
      <c r="K257" t="s">
        <v>149</v>
      </c>
      <c r="L257" t="s">
        <v>214</v>
      </c>
      <c r="M257" t="s">
        <v>76</v>
      </c>
      <c r="N257" t="s">
        <v>215</v>
      </c>
      <c r="O257" s="57">
        <v>46300.819212962961</v>
      </c>
      <c r="P257" s="57">
        <v>46301.529409722221</v>
      </c>
      <c r="Q257">
        <v>69404646</v>
      </c>
      <c r="S257">
        <v>146137148366</v>
      </c>
      <c r="T257" t="s">
        <v>2596</v>
      </c>
      <c r="U257" t="s">
        <v>2597</v>
      </c>
      <c r="V257" t="s">
        <v>2598</v>
      </c>
      <c r="Z257">
        <v>110.25817720000001</v>
      </c>
      <c r="AA257">
        <v>-7.3726548999999997</v>
      </c>
      <c r="AB257" t="s">
        <v>2599</v>
      </c>
      <c r="AC257" t="s">
        <v>235</v>
      </c>
      <c r="AL257" t="s">
        <v>217</v>
      </c>
      <c r="AM257" t="s">
        <v>2600</v>
      </c>
      <c r="AN257" t="s">
        <v>6</v>
      </c>
      <c r="AO257" s="57">
        <v>46152.819641203707</v>
      </c>
      <c r="AP257" s="57">
        <v>46303.333333333336</v>
      </c>
      <c r="AR257" t="s">
        <v>218</v>
      </c>
      <c r="AS257" t="s">
        <v>219</v>
      </c>
      <c r="AT257" t="s">
        <v>230</v>
      </c>
      <c r="AU257">
        <v>20261006</v>
      </c>
      <c r="AV257" t="s">
        <v>221</v>
      </c>
      <c r="AW257" t="s">
        <v>923</v>
      </c>
      <c r="AX257" t="s">
        <v>222</v>
      </c>
      <c r="BA257" s="57">
        <v>46303.333333333336</v>
      </c>
      <c r="BB257" t="s">
        <v>2600</v>
      </c>
      <c r="BC257">
        <v>2026</v>
      </c>
      <c r="BD257">
        <v>10</v>
      </c>
      <c r="BE257">
        <v>6</v>
      </c>
      <c r="BF257" s="6">
        <f t="shared" si="9"/>
        <v>46301</v>
      </c>
      <c r="BG257">
        <f t="shared" si="10"/>
        <v>-2.3333333333357587</v>
      </c>
      <c r="BH257" t="str">
        <f t="shared" si="11"/>
        <v>COMPLY</v>
      </c>
      <c r="BI257" t="e">
        <f>VLOOKUP(H257,Sheet2!$A$1:$B$270,2,FALSE)</f>
        <v>#N/A</v>
      </c>
    </row>
    <row r="258" spans="1:61">
      <c r="A258">
        <v>257</v>
      </c>
      <c r="B258">
        <v>1002625186</v>
      </c>
      <c r="C258">
        <v>3</v>
      </c>
      <c r="D258" t="s">
        <v>59</v>
      </c>
      <c r="E258">
        <v>4</v>
      </c>
      <c r="F258" t="s">
        <v>241</v>
      </c>
      <c r="G258" t="s">
        <v>241</v>
      </c>
      <c r="H258" t="s">
        <v>287</v>
      </c>
      <c r="I258" t="s">
        <v>212</v>
      </c>
      <c r="J258" t="s">
        <v>213</v>
      </c>
      <c r="K258" t="s">
        <v>149</v>
      </c>
      <c r="L258" t="s">
        <v>214</v>
      </c>
      <c r="M258" t="s">
        <v>76</v>
      </c>
      <c r="N258" t="s">
        <v>215</v>
      </c>
      <c r="O258" s="57">
        <v>46301.793553240743</v>
      </c>
      <c r="P258" s="57">
        <v>46302.534212962964</v>
      </c>
      <c r="Q258">
        <v>69405397</v>
      </c>
      <c r="S258">
        <v>146137148389</v>
      </c>
      <c r="T258" t="s">
        <v>3216</v>
      </c>
      <c r="U258" t="s">
        <v>3217</v>
      </c>
      <c r="V258" t="s">
        <v>3218</v>
      </c>
      <c r="Z258">
        <v>110.26969561138201</v>
      </c>
      <c r="AA258">
        <v>-7.4568866252958701</v>
      </c>
      <c r="AB258" t="s">
        <v>3219</v>
      </c>
      <c r="AC258" t="s">
        <v>235</v>
      </c>
      <c r="AL258" t="s">
        <v>217</v>
      </c>
      <c r="AM258" t="s">
        <v>3220</v>
      </c>
      <c r="AN258" t="s">
        <v>6</v>
      </c>
      <c r="AO258" s="57">
        <v>46183.799340277779</v>
      </c>
      <c r="AP258" s="57">
        <v>46302.625</v>
      </c>
      <c r="AR258" t="s">
        <v>218</v>
      </c>
      <c r="AS258" t="s">
        <v>219</v>
      </c>
      <c r="AT258" t="s">
        <v>230</v>
      </c>
      <c r="AU258">
        <v>20261007</v>
      </c>
      <c r="AV258" t="s">
        <v>221</v>
      </c>
      <c r="AW258" t="s">
        <v>877</v>
      </c>
      <c r="AX258" t="s">
        <v>222</v>
      </c>
      <c r="BA258" s="57">
        <v>46302.625</v>
      </c>
      <c r="BB258" t="s">
        <v>3220</v>
      </c>
      <c r="BC258">
        <v>2026</v>
      </c>
      <c r="BD258">
        <v>10</v>
      </c>
      <c r="BE258">
        <v>7</v>
      </c>
      <c r="BF258" s="6">
        <f t="shared" ref="BF258:BF321" si="12">DATE(BC258,BD258,BE258)</f>
        <v>46302</v>
      </c>
      <c r="BG258">
        <f t="shared" ref="BG258:BG321" si="13">BF258-BA258</f>
        <v>-0.625</v>
      </c>
      <c r="BH258" t="str">
        <f t="shared" ref="BH258:BH321" si="14">IF(BG258=1,"COMPLY",IF(BG258&lt;1,"COMPLY","NOT COMPLY"))</f>
        <v>COMPLY</v>
      </c>
      <c r="BI258" t="e">
        <f>VLOOKUP(H258,Sheet2!$A$1:$B$270,2,FALSE)</f>
        <v>#N/A</v>
      </c>
    </row>
    <row r="259" spans="1:61">
      <c r="A259">
        <v>258</v>
      </c>
      <c r="B259">
        <v>1002623409</v>
      </c>
      <c r="C259">
        <v>3</v>
      </c>
      <c r="D259" t="s">
        <v>59</v>
      </c>
      <c r="E259">
        <v>4</v>
      </c>
      <c r="F259" t="s">
        <v>241</v>
      </c>
      <c r="G259" t="s">
        <v>241</v>
      </c>
      <c r="H259" t="s">
        <v>287</v>
      </c>
      <c r="I259" t="s">
        <v>212</v>
      </c>
      <c r="J259" t="s">
        <v>213</v>
      </c>
      <c r="K259" t="s">
        <v>149</v>
      </c>
      <c r="L259" t="s">
        <v>214</v>
      </c>
      <c r="M259" t="s">
        <v>76</v>
      </c>
      <c r="N259" t="s">
        <v>215</v>
      </c>
      <c r="O259" s="57">
        <v>46301.35193287037</v>
      </c>
      <c r="P259" s="57">
        <v>46302.674479166664</v>
      </c>
      <c r="Q259">
        <v>69404680</v>
      </c>
      <c r="S259">
        <v>146137148367</v>
      </c>
      <c r="T259" t="s">
        <v>3221</v>
      </c>
      <c r="U259" t="s">
        <v>3222</v>
      </c>
      <c r="V259" t="s">
        <v>3223</v>
      </c>
      <c r="Z259">
        <v>110.21842599999999</v>
      </c>
      <c r="AA259">
        <v>-7.4423370000000002</v>
      </c>
      <c r="AB259" t="s">
        <v>3224</v>
      </c>
      <c r="AC259" t="s">
        <v>235</v>
      </c>
      <c r="AL259" t="s">
        <v>217</v>
      </c>
      <c r="AM259" t="s">
        <v>3225</v>
      </c>
      <c r="AN259" t="s">
        <v>6</v>
      </c>
      <c r="AO259" s="57">
        <v>46183.361655092594</v>
      </c>
      <c r="AP259" s="57">
        <v>46303.333333333336</v>
      </c>
      <c r="AR259" t="s">
        <v>218</v>
      </c>
      <c r="AS259" t="s">
        <v>219</v>
      </c>
      <c r="AT259" t="s">
        <v>230</v>
      </c>
      <c r="AU259">
        <v>20261007</v>
      </c>
      <c r="AV259" t="s">
        <v>221</v>
      </c>
      <c r="AW259" t="s">
        <v>881</v>
      </c>
      <c r="AX259" t="s">
        <v>222</v>
      </c>
      <c r="BA259" s="57">
        <v>46303.333333333336</v>
      </c>
      <c r="BB259" t="s">
        <v>3225</v>
      </c>
      <c r="BC259">
        <v>2026</v>
      </c>
      <c r="BD259">
        <v>10</v>
      </c>
      <c r="BE259">
        <v>7</v>
      </c>
      <c r="BF259" s="6">
        <f t="shared" si="12"/>
        <v>46302</v>
      </c>
      <c r="BG259">
        <f t="shared" si="13"/>
        <v>-1.3333333333357587</v>
      </c>
      <c r="BH259" t="str">
        <f t="shared" si="14"/>
        <v>COMPLY</v>
      </c>
      <c r="BI259" t="e">
        <f>VLOOKUP(H259,Sheet2!$A$1:$B$270,2,FALSE)</f>
        <v>#N/A</v>
      </c>
    </row>
    <row r="260" spans="1:61">
      <c r="A260">
        <v>259</v>
      </c>
      <c r="B260">
        <v>1002623818</v>
      </c>
      <c r="C260">
        <v>3</v>
      </c>
      <c r="D260" t="s">
        <v>59</v>
      </c>
      <c r="E260">
        <v>4</v>
      </c>
      <c r="F260" t="s">
        <v>241</v>
      </c>
      <c r="G260" t="s">
        <v>241</v>
      </c>
      <c r="H260" t="s">
        <v>287</v>
      </c>
      <c r="I260" t="s">
        <v>212</v>
      </c>
      <c r="J260" t="s">
        <v>213</v>
      </c>
      <c r="K260" t="s">
        <v>149</v>
      </c>
      <c r="L260" t="s">
        <v>214</v>
      </c>
      <c r="M260" t="s">
        <v>76</v>
      </c>
      <c r="N260" t="s">
        <v>215</v>
      </c>
      <c r="O260" s="57">
        <v>46301.435115740744</v>
      </c>
      <c r="P260" s="57">
        <v>46304.67459490741</v>
      </c>
      <c r="Q260">
        <v>69404831</v>
      </c>
      <c r="S260">
        <v>146137148372</v>
      </c>
      <c r="T260" t="s">
        <v>3230</v>
      </c>
      <c r="U260" t="s">
        <v>3231</v>
      </c>
      <c r="V260" t="s">
        <v>3232</v>
      </c>
      <c r="Z260">
        <v>110.17979390000001</v>
      </c>
      <c r="AA260">
        <v>-7.4886838999999998</v>
      </c>
      <c r="AB260" t="s">
        <v>3233</v>
      </c>
      <c r="AC260" t="s">
        <v>235</v>
      </c>
      <c r="AL260" t="s">
        <v>217</v>
      </c>
      <c r="AM260" t="s">
        <v>3234</v>
      </c>
      <c r="AN260" t="s">
        <v>6</v>
      </c>
      <c r="AO260" s="57">
        <v>46183.444699074076</v>
      </c>
      <c r="AP260" s="57">
        <v>46303.333333333336</v>
      </c>
      <c r="AQ260" t="s">
        <v>838</v>
      </c>
      <c r="AR260" t="s">
        <v>218</v>
      </c>
      <c r="AS260" t="s">
        <v>219</v>
      </c>
      <c r="AT260" t="s">
        <v>230</v>
      </c>
      <c r="AU260">
        <v>20261009</v>
      </c>
      <c r="AV260" t="s">
        <v>221</v>
      </c>
      <c r="AW260" t="s">
        <v>923</v>
      </c>
      <c r="AX260" t="s">
        <v>222</v>
      </c>
      <c r="BA260" s="57">
        <v>46303.333333333336</v>
      </c>
      <c r="BB260" t="s">
        <v>3234</v>
      </c>
      <c r="BC260">
        <v>2026</v>
      </c>
      <c r="BD260">
        <v>10</v>
      </c>
      <c r="BE260">
        <v>9</v>
      </c>
      <c r="BF260" s="6">
        <f t="shared" si="12"/>
        <v>46304</v>
      </c>
      <c r="BG260">
        <f t="shared" si="13"/>
        <v>0.66666666666424135</v>
      </c>
      <c r="BH260" t="str">
        <f t="shared" si="14"/>
        <v>COMPLY</v>
      </c>
      <c r="BI260" t="e">
        <f>VLOOKUP(H260,Sheet2!$A$1:$B$270,2,FALSE)</f>
        <v>#N/A</v>
      </c>
    </row>
    <row r="261" spans="1:61">
      <c r="A261">
        <v>260</v>
      </c>
      <c r="B261">
        <v>1002623555</v>
      </c>
      <c r="C261">
        <v>3</v>
      </c>
      <c r="D261" t="s">
        <v>59</v>
      </c>
      <c r="E261">
        <v>4</v>
      </c>
      <c r="F261" t="s">
        <v>241</v>
      </c>
      <c r="G261" t="s">
        <v>241</v>
      </c>
      <c r="H261" t="s">
        <v>287</v>
      </c>
      <c r="I261" t="s">
        <v>212</v>
      </c>
      <c r="J261" t="s">
        <v>213</v>
      </c>
      <c r="K261" t="s">
        <v>149</v>
      </c>
      <c r="L261" t="s">
        <v>214</v>
      </c>
      <c r="M261" t="s">
        <v>76</v>
      </c>
      <c r="N261" t="s">
        <v>215</v>
      </c>
      <c r="O261" s="57">
        <v>46301.385127314818</v>
      </c>
      <c r="P261" s="57">
        <v>46303.397962962961</v>
      </c>
      <c r="Q261">
        <v>69404729</v>
      </c>
      <c r="S261">
        <v>146137148369</v>
      </c>
      <c r="T261" t="s">
        <v>3226</v>
      </c>
      <c r="U261" t="s">
        <v>2591</v>
      </c>
      <c r="V261" t="s">
        <v>3227</v>
      </c>
      <c r="Z261">
        <v>110.17979390000001</v>
      </c>
      <c r="AA261">
        <v>-7.4886838999999998</v>
      </c>
      <c r="AB261" t="s">
        <v>3228</v>
      </c>
      <c r="AC261" t="s">
        <v>235</v>
      </c>
      <c r="AL261" t="s">
        <v>217</v>
      </c>
      <c r="AM261" t="s">
        <v>3229</v>
      </c>
      <c r="AN261" t="s">
        <v>6</v>
      </c>
      <c r="AO261" s="57">
        <v>46183.392407407409</v>
      </c>
      <c r="AP261" s="57">
        <v>46303.333333333336</v>
      </c>
      <c r="AR261" t="s">
        <v>218</v>
      </c>
      <c r="AS261" t="s">
        <v>219</v>
      </c>
      <c r="AT261" t="s">
        <v>230</v>
      </c>
      <c r="AU261">
        <v>20261008</v>
      </c>
      <c r="AV261" t="s">
        <v>221</v>
      </c>
      <c r="AW261" t="s">
        <v>875</v>
      </c>
      <c r="AX261" t="s">
        <v>222</v>
      </c>
      <c r="BA261" s="57">
        <v>46303.333333333336</v>
      </c>
      <c r="BB261" t="s">
        <v>3229</v>
      </c>
      <c r="BC261">
        <v>2026</v>
      </c>
      <c r="BD261">
        <v>10</v>
      </c>
      <c r="BE261">
        <v>8</v>
      </c>
      <c r="BF261" s="6">
        <f t="shared" si="12"/>
        <v>46303</v>
      </c>
      <c r="BG261">
        <f t="shared" si="13"/>
        <v>-0.33333333333575865</v>
      </c>
      <c r="BH261" t="str">
        <f t="shared" si="14"/>
        <v>COMPLY</v>
      </c>
      <c r="BI261" t="e">
        <f>VLOOKUP(H261,Sheet2!$A$1:$B$270,2,FALSE)</f>
        <v>#N/A</v>
      </c>
    </row>
    <row r="262" spans="1:61">
      <c r="A262">
        <v>261</v>
      </c>
      <c r="B262">
        <v>1002623514</v>
      </c>
      <c r="C262">
        <v>3</v>
      </c>
      <c r="D262" t="s">
        <v>59</v>
      </c>
      <c r="E262">
        <v>4</v>
      </c>
      <c r="F262" t="s">
        <v>241</v>
      </c>
      <c r="G262" t="s">
        <v>241</v>
      </c>
      <c r="H262" t="s">
        <v>287</v>
      </c>
      <c r="I262" t="s">
        <v>212</v>
      </c>
      <c r="J262" t="s">
        <v>213</v>
      </c>
      <c r="K262" t="s">
        <v>149</v>
      </c>
      <c r="L262" t="s">
        <v>214</v>
      </c>
      <c r="M262" t="s">
        <v>76</v>
      </c>
      <c r="N262" t="s">
        <v>215</v>
      </c>
      <c r="O262" s="57">
        <v>46301.378171296295</v>
      </c>
      <c r="P262" s="57">
        <v>46303.301898148151</v>
      </c>
      <c r="Q262">
        <v>69404702</v>
      </c>
      <c r="S262">
        <v>146137148368</v>
      </c>
      <c r="T262" t="s">
        <v>3235</v>
      </c>
      <c r="U262" t="s">
        <v>3236</v>
      </c>
      <c r="V262" t="s">
        <v>3237</v>
      </c>
      <c r="Z262">
        <v>110.31117190000001</v>
      </c>
      <c r="AA262">
        <v>-7.3703938999999998</v>
      </c>
      <c r="AB262" t="s">
        <v>3238</v>
      </c>
      <c r="AC262" t="s">
        <v>235</v>
      </c>
      <c r="AL262" t="s">
        <v>217</v>
      </c>
      <c r="AM262" t="s">
        <v>3239</v>
      </c>
      <c r="AN262" t="s">
        <v>6</v>
      </c>
      <c r="AO262" s="57">
        <v>46183.392407407409</v>
      </c>
      <c r="AP262" s="57">
        <v>46303.333333333336</v>
      </c>
      <c r="AR262" t="s">
        <v>218</v>
      </c>
      <c r="AS262" t="s">
        <v>219</v>
      </c>
      <c r="AT262" t="s">
        <v>230</v>
      </c>
      <c r="AU262">
        <v>20261008</v>
      </c>
      <c r="AV262" t="s">
        <v>221</v>
      </c>
      <c r="AW262" t="s">
        <v>877</v>
      </c>
      <c r="AX262" t="s">
        <v>222</v>
      </c>
      <c r="BA262" s="57">
        <v>46303.333333333336</v>
      </c>
      <c r="BB262" t="s">
        <v>3239</v>
      </c>
      <c r="BC262">
        <v>2026</v>
      </c>
      <c r="BD262">
        <v>10</v>
      </c>
      <c r="BE262">
        <v>8</v>
      </c>
      <c r="BF262" s="6">
        <f t="shared" si="12"/>
        <v>46303</v>
      </c>
      <c r="BG262">
        <f t="shared" si="13"/>
        <v>-0.33333333333575865</v>
      </c>
      <c r="BH262" t="str">
        <f t="shared" si="14"/>
        <v>COMPLY</v>
      </c>
      <c r="BI262" t="e">
        <f>VLOOKUP(H262,Sheet2!$A$1:$B$270,2,FALSE)</f>
        <v>#N/A</v>
      </c>
    </row>
    <row r="263" spans="1:61">
      <c r="A263">
        <v>262</v>
      </c>
      <c r="B263">
        <v>1002625567</v>
      </c>
      <c r="C263">
        <v>3</v>
      </c>
      <c r="D263" t="s">
        <v>59</v>
      </c>
      <c r="E263">
        <v>4</v>
      </c>
      <c r="F263" t="s">
        <v>241</v>
      </c>
      <c r="G263" t="s">
        <v>241</v>
      </c>
      <c r="H263" t="s">
        <v>287</v>
      </c>
      <c r="I263" t="s">
        <v>212</v>
      </c>
      <c r="J263" t="s">
        <v>213</v>
      </c>
      <c r="K263" t="s">
        <v>149</v>
      </c>
      <c r="L263" t="s">
        <v>214</v>
      </c>
      <c r="M263" t="s">
        <v>76</v>
      </c>
      <c r="N263" t="s">
        <v>215</v>
      </c>
      <c r="O263" s="57">
        <v>46302.426168981481</v>
      </c>
      <c r="P263" s="57">
        <v>46304.622824074075</v>
      </c>
      <c r="Q263">
        <v>69405555</v>
      </c>
      <c r="S263">
        <v>146137147850</v>
      </c>
      <c r="T263" t="s">
        <v>3850</v>
      </c>
      <c r="U263" t="s">
        <v>3851</v>
      </c>
      <c r="V263" t="s">
        <v>3852</v>
      </c>
      <c r="Z263">
        <v>110.27014250000001</v>
      </c>
      <c r="AA263">
        <v>-7.4568890000000003</v>
      </c>
      <c r="AB263" t="s">
        <v>3853</v>
      </c>
      <c r="AC263" t="s">
        <v>235</v>
      </c>
      <c r="AL263" t="s">
        <v>217</v>
      </c>
      <c r="AM263" t="s">
        <v>3832</v>
      </c>
      <c r="AN263" t="s">
        <v>6</v>
      </c>
      <c r="AO263" s="57">
        <v>46213.434340277781</v>
      </c>
      <c r="AP263" s="57">
        <v>46303.625</v>
      </c>
      <c r="AR263" t="s">
        <v>218</v>
      </c>
      <c r="AS263" t="s">
        <v>219</v>
      </c>
      <c r="AT263" t="s">
        <v>230</v>
      </c>
      <c r="AU263">
        <v>20261009</v>
      </c>
      <c r="AV263" t="s">
        <v>221</v>
      </c>
      <c r="AW263" t="s">
        <v>876</v>
      </c>
      <c r="AX263" t="s">
        <v>222</v>
      </c>
      <c r="BA263" s="57">
        <v>46303.625</v>
      </c>
      <c r="BB263" t="s">
        <v>3832</v>
      </c>
      <c r="BC263">
        <v>2026</v>
      </c>
      <c r="BD263">
        <v>10</v>
      </c>
      <c r="BE263">
        <v>9</v>
      </c>
      <c r="BF263" s="6">
        <f t="shared" si="12"/>
        <v>46304</v>
      </c>
      <c r="BG263">
        <f t="shared" si="13"/>
        <v>0.375</v>
      </c>
      <c r="BH263" t="str">
        <f t="shared" si="14"/>
        <v>COMPLY</v>
      </c>
      <c r="BI263" t="e">
        <f>VLOOKUP(H263,Sheet2!$A$1:$B$270,2,FALSE)</f>
        <v>#N/A</v>
      </c>
    </row>
    <row r="264" spans="1:61">
      <c r="A264">
        <v>263</v>
      </c>
      <c r="B264">
        <v>1002625778</v>
      </c>
      <c r="C264">
        <v>3</v>
      </c>
      <c r="D264" t="s">
        <v>59</v>
      </c>
      <c r="E264">
        <v>4</v>
      </c>
      <c r="F264" t="s">
        <v>241</v>
      </c>
      <c r="G264" t="s">
        <v>241</v>
      </c>
      <c r="H264" t="s">
        <v>287</v>
      </c>
      <c r="I264" t="s">
        <v>212</v>
      </c>
      <c r="J264" t="s">
        <v>213</v>
      </c>
      <c r="K264" t="s">
        <v>149</v>
      </c>
      <c r="L264" t="s">
        <v>214</v>
      </c>
      <c r="M264" t="s">
        <v>76</v>
      </c>
      <c r="N264" t="s">
        <v>215</v>
      </c>
      <c r="O264" s="57">
        <v>46302.468518518515</v>
      </c>
      <c r="P264" s="57">
        <v>46303.705138888887</v>
      </c>
      <c r="Q264">
        <v>69405685</v>
      </c>
      <c r="S264">
        <v>146137148391</v>
      </c>
      <c r="T264" t="s">
        <v>3854</v>
      </c>
      <c r="U264" t="s">
        <v>3855</v>
      </c>
      <c r="V264" t="s">
        <v>3856</v>
      </c>
      <c r="Z264">
        <v>110.215808506835</v>
      </c>
      <c r="AA264">
        <v>-7.48061104355887</v>
      </c>
      <c r="AB264" t="s">
        <v>3857</v>
      </c>
      <c r="AC264" t="s">
        <v>235</v>
      </c>
      <c r="AL264" t="s">
        <v>217</v>
      </c>
      <c r="AM264" t="s">
        <v>3858</v>
      </c>
      <c r="AN264" t="s">
        <v>6</v>
      </c>
      <c r="AO264" s="57">
        <v>46213.475960648146</v>
      </c>
      <c r="AP264" s="57">
        <v>46303.625</v>
      </c>
      <c r="AR264" t="s">
        <v>218</v>
      </c>
      <c r="AS264" t="s">
        <v>219</v>
      </c>
      <c r="AT264" t="s">
        <v>230</v>
      </c>
      <c r="AU264">
        <v>20261008</v>
      </c>
      <c r="AV264" t="s">
        <v>221</v>
      </c>
      <c r="AW264" t="s">
        <v>880</v>
      </c>
      <c r="AX264" t="s">
        <v>222</v>
      </c>
      <c r="BA264" s="57">
        <v>46303.625</v>
      </c>
      <c r="BB264" t="s">
        <v>3858</v>
      </c>
      <c r="BC264">
        <v>2026</v>
      </c>
      <c r="BD264">
        <v>10</v>
      </c>
      <c r="BE264">
        <v>8</v>
      </c>
      <c r="BF264" s="6">
        <f t="shared" si="12"/>
        <v>46303</v>
      </c>
      <c r="BG264">
        <f t="shared" si="13"/>
        <v>-0.625</v>
      </c>
      <c r="BH264" t="str">
        <f t="shared" si="14"/>
        <v>COMPLY</v>
      </c>
      <c r="BI264" t="e">
        <f>VLOOKUP(H264,Sheet2!$A$1:$B$270,2,FALSE)</f>
        <v>#N/A</v>
      </c>
    </row>
    <row r="265" spans="1:61">
      <c r="A265">
        <v>264</v>
      </c>
      <c r="B265">
        <v>1002625468</v>
      </c>
      <c r="C265">
        <v>3</v>
      </c>
      <c r="D265" t="s">
        <v>59</v>
      </c>
      <c r="E265">
        <v>4</v>
      </c>
      <c r="F265" t="s">
        <v>241</v>
      </c>
      <c r="G265" t="s">
        <v>241</v>
      </c>
      <c r="H265" t="s">
        <v>287</v>
      </c>
      <c r="I265" t="s">
        <v>212</v>
      </c>
      <c r="J265" t="s">
        <v>213</v>
      </c>
      <c r="K265" t="s">
        <v>149</v>
      </c>
      <c r="L265" t="s">
        <v>214</v>
      </c>
      <c r="M265" t="s">
        <v>76</v>
      </c>
      <c r="N265" t="s">
        <v>215</v>
      </c>
      <c r="O265" s="57">
        <v>46302.40179398148</v>
      </c>
      <c r="P265" s="57">
        <v>46302.560069444444</v>
      </c>
      <c r="Q265">
        <v>69405511</v>
      </c>
      <c r="S265">
        <v>146137148395</v>
      </c>
      <c r="T265" t="s">
        <v>3845</v>
      </c>
      <c r="U265" t="s">
        <v>3846</v>
      </c>
      <c r="V265" t="s">
        <v>3847</v>
      </c>
      <c r="Z265">
        <v>110.21995149999999</v>
      </c>
      <c r="AA265">
        <v>-7.4612498999999897</v>
      </c>
      <c r="AB265" t="s">
        <v>3848</v>
      </c>
      <c r="AC265" t="s">
        <v>235</v>
      </c>
      <c r="AL265" t="s">
        <v>217</v>
      </c>
      <c r="AM265" t="s">
        <v>3849</v>
      </c>
      <c r="AN265" t="s">
        <v>6</v>
      </c>
      <c r="AO265" s="57">
        <v>46213.402939814812</v>
      </c>
      <c r="AP265" s="57">
        <v>46303.625</v>
      </c>
      <c r="AR265" t="s">
        <v>218</v>
      </c>
      <c r="AS265" t="s">
        <v>219</v>
      </c>
      <c r="AT265" t="s">
        <v>230</v>
      </c>
      <c r="AU265">
        <v>20261007</v>
      </c>
      <c r="AV265" t="s">
        <v>221</v>
      </c>
      <c r="AW265" t="s">
        <v>877</v>
      </c>
      <c r="AX265" t="s">
        <v>222</v>
      </c>
      <c r="BA265" s="57">
        <v>46303.625</v>
      </c>
      <c r="BB265" t="s">
        <v>3849</v>
      </c>
      <c r="BC265">
        <v>2026</v>
      </c>
      <c r="BD265">
        <v>10</v>
      </c>
      <c r="BE265">
        <v>7</v>
      </c>
      <c r="BF265" s="6">
        <f t="shared" si="12"/>
        <v>46302</v>
      </c>
      <c r="BG265">
        <f t="shared" si="13"/>
        <v>-1.625</v>
      </c>
      <c r="BH265" t="str">
        <f t="shared" si="14"/>
        <v>COMPLY</v>
      </c>
      <c r="BI265" t="e">
        <f>VLOOKUP(H265,Sheet2!$A$1:$B$270,2,FALSE)</f>
        <v>#N/A</v>
      </c>
    </row>
    <row r="266" spans="1:61">
      <c r="A266">
        <v>265</v>
      </c>
      <c r="B266">
        <v>1002628289</v>
      </c>
      <c r="C266">
        <v>3</v>
      </c>
      <c r="D266" t="s">
        <v>59</v>
      </c>
      <c r="E266">
        <v>4</v>
      </c>
      <c r="F266" t="s">
        <v>241</v>
      </c>
      <c r="G266" t="s">
        <v>241</v>
      </c>
      <c r="H266" t="s">
        <v>287</v>
      </c>
      <c r="I266" t="s">
        <v>212</v>
      </c>
      <c r="J266" t="s">
        <v>213</v>
      </c>
      <c r="K266" t="s">
        <v>149</v>
      </c>
      <c r="L266" t="s">
        <v>214</v>
      </c>
      <c r="M266" t="s">
        <v>76</v>
      </c>
      <c r="N266" t="s">
        <v>215</v>
      </c>
      <c r="O266" s="57">
        <v>46303.684421296297</v>
      </c>
      <c r="P266" s="57">
        <v>46307.493344907409</v>
      </c>
      <c r="Q266">
        <v>69406768</v>
      </c>
      <c r="S266">
        <v>146137148416</v>
      </c>
      <c r="T266" t="s">
        <v>4523</v>
      </c>
      <c r="U266" t="s">
        <v>4524</v>
      </c>
      <c r="V266" t="s">
        <v>4525</v>
      </c>
      <c r="Z266">
        <v>110.185754</v>
      </c>
      <c r="AA266">
        <v>-7.4937820000000004</v>
      </c>
      <c r="AB266" t="s">
        <v>4526</v>
      </c>
      <c r="AC266" t="s">
        <v>235</v>
      </c>
      <c r="AL266" t="s">
        <v>217</v>
      </c>
      <c r="AM266" t="s">
        <v>4527</v>
      </c>
      <c r="AN266" t="s">
        <v>6</v>
      </c>
      <c r="AO266" s="57">
        <v>46244.694594907407</v>
      </c>
      <c r="AP266" s="57">
        <v>46306.333333333336</v>
      </c>
      <c r="AQ266" t="s">
        <v>841</v>
      </c>
      <c r="AR266" t="s">
        <v>218</v>
      </c>
      <c r="AS266" t="s">
        <v>219</v>
      </c>
      <c r="AT266" t="s">
        <v>230</v>
      </c>
      <c r="AU266">
        <v>20261012</v>
      </c>
      <c r="AV266" t="s">
        <v>221</v>
      </c>
      <c r="AW266" t="s">
        <v>886</v>
      </c>
      <c r="AX266" t="s">
        <v>222</v>
      </c>
      <c r="BA266" s="57">
        <v>46306.333333333336</v>
      </c>
      <c r="BB266" t="s">
        <v>4527</v>
      </c>
      <c r="BC266">
        <v>2026</v>
      </c>
      <c r="BD266">
        <v>10</v>
      </c>
      <c r="BE266">
        <v>12</v>
      </c>
      <c r="BF266" s="6">
        <f t="shared" si="12"/>
        <v>46307</v>
      </c>
      <c r="BG266">
        <f t="shared" si="13"/>
        <v>0.66666666666424135</v>
      </c>
      <c r="BH266" t="str">
        <f t="shared" si="14"/>
        <v>COMPLY</v>
      </c>
      <c r="BI266" t="e">
        <f>VLOOKUP(H266,Sheet2!$A$1:$B$270,2,FALSE)</f>
        <v>#N/A</v>
      </c>
    </row>
    <row r="267" spans="1:61">
      <c r="A267">
        <v>266</v>
      </c>
      <c r="B267">
        <v>1002627467</v>
      </c>
      <c r="C267">
        <v>3</v>
      </c>
      <c r="D267" t="s">
        <v>59</v>
      </c>
      <c r="E267">
        <v>4</v>
      </c>
      <c r="F267" t="s">
        <v>241</v>
      </c>
      <c r="G267" t="s">
        <v>241</v>
      </c>
      <c r="H267" t="s">
        <v>287</v>
      </c>
      <c r="I267" t="s">
        <v>212</v>
      </c>
      <c r="J267" t="s">
        <v>213</v>
      </c>
      <c r="K267" t="s">
        <v>149</v>
      </c>
      <c r="L267" t="s">
        <v>214</v>
      </c>
      <c r="M267" t="s">
        <v>76</v>
      </c>
      <c r="N267" t="s">
        <v>215</v>
      </c>
      <c r="O267" s="57">
        <v>46303.449074074073</v>
      </c>
      <c r="P267" s="57">
        <v>46304.584918981483</v>
      </c>
      <c r="Q267">
        <v>69406368</v>
      </c>
      <c r="S267">
        <v>146137148410</v>
      </c>
      <c r="T267" t="s">
        <v>4518</v>
      </c>
      <c r="U267" t="s">
        <v>4519</v>
      </c>
      <c r="V267" t="s">
        <v>4520</v>
      </c>
      <c r="Z267">
        <v>110.215504761039</v>
      </c>
      <c r="AA267">
        <v>-7.4806413225241499</v>
      </c>
      <c r="AB267" t="s">
        <v>4521</v>
      </c>
      <c r="AC267" t="s">
        <v>235</v>
      </c>
      <c r="AL267" t="s">
        <v>217</v>
      </c>
      <c r="AM267" t="s">
        <v>4522</v>
      </c>
      <c r="AN267" t="s">
        <v>6</v>
      </c>
      <c r="AO267" s="57">
        <v>46244.476064814815</v>
      </c>
      <c r="AP267" s="57">
        <v>46305.458333333336</v>
      </c>
      <c r="AR267" t="s">
        <v>218</v>
      </c>
      <c r="AS267" t="s">
        <v>219</v>
      </c>
      <c r="AT267" t="s">
        <v>230</v>
      </c>
      <c r="AU267">
        <v>20261009</v>
      </c>
      <c r="AV267" t="s">
        <v>221</v>
      </c>
      <c r="AW267" t="s">
        <v>880</v>
      </c>
      <c r="AX267" t="s">
        <v>222</v>
      </c>
      <c r="BA267" s="57">
        <v>46305.458333333336</v>
      </c>
      <c r="BB267" t="s">
        <v>4522</v>
      </c>
      <c r="BC267">
        <v>2026</v>
      </c>
      <c r="BD267">
        <v>10</v>
      </c>
      <c r="BE267">
        <v>9</v>
      </c>
      <c r="BF267" s="6">
        <f t="shared" si="12"/>
        <v>46304</v>
      </c>
      <c r="BG267">
        <f t="shared" si="13"/>
        <v>-1.4583333333357587</v>
      </c>
      <c r="BH267" t="str">
        <f t="shared" si="14"/>
        <v>COMPLY</v>
      </c>
      <c r="BI267" t="e">
        <f>VLOOKUP(H267,Sheet2!$A$1:$B$270,2,FALSE)</f>
        <v>#N/A</v>
      </c>
    </row>
    <row r="268" spans="1:61">
      <c r="A268">
        <v>267</v>
      </c>
      <c r="B268">
        <v>1002629417</v>
      </c>
      <c r="C268">
        <v>3</v>
      </c>
      <c r="D268" t="s">
        <v>59</v>
      </c>
      <c r="E268">
        <v>4</v>
      </c>
      <c r="F268" t="s">
        <v>241</v>
      </c>
      <c r="G268" t="s">
        <v>241</v>
      </c>
      <c r="H268" t="s">
        <v>287</v>
      </c>
      <c r="I268" t="s">
        <v>212</v>
      </c>
      <c r="J268" t="s">
        <v>213</v>
      </c>
      <c r="K268" t="s">
        <v>149</v>
      </c>
      <c r="L268" t="s">
        <v>214</v>
      </c>
      <c r="M268" t="s">
        <v>76</v>
      </c>
      <c r="N268" t="s">
        <v>215</v>
      </c>
      <c r="O268" s="57">
        <v>46304.469918981478</v>
      </c>
      <c r="P268" s="57">
        <v>46307.563159722224</v>
      </c>
      <c r="Q268">
        <v>69407198</v>
      </c>
      <c r="S268">
        <v>146137148426</v>
      </c>
      <c r="T268" t="s">
        <v>4992</v>
      </c>
      <c r="U268" t="s">
        <v>4993</v>
      </c>
      <c r="V268" t="s">
        <v>4994</v>
      </c>
      <c r="Z268">
        <v>110.2758491</v>
      </c>
      <c r="AA268">
        <v>-7.4263943000000001</v>
      </c>
      <c r="AB268" t="s">
        <v>4995</v>
      </c>
      <c r="AC268" t="s">
        <v>235</v>
      </c>
      <c r="AL268" t="s">
        <v>217</v>
      </c>
      <c r="AM268" t="s">
        <v>4996</v>
      </c>
      <c r="AN268" t="s">
        <v>6</v>
      </c>
      <c r="AO268" s="57">
        <v>46275.47583333333</v>
      </c>
      <c r="AP268" s="57">
        <v>46307.333333333336</v>
      </c>
      <c r="AR268" t="s">
        <v>218</v>
      </c>
      <c r="AS268" t="s">
        <v>219</v>
      </c>
      <c r="AT268" t="s">
        <v>230</v>
      </c>
      <c r="AU268">
        <v>20261012</v>
      </c>
      <c r="AV268" t="s">
        <v>221</v>
      </c>
      <c r="AW268" t="s">
        <v>875</v>
      </c>
      <c r="AX268" t="s">
        <v>222</v>
      </c>
      <c r="BA268" s="57">
        <v>46307.333333333336</v>
      </c>
      <c r="BB268" t="s">
        <v>4996</v>
      </c>
      <c r="BC268">
        <v>2026</v>
      </c>
      <c r="BD268">
        <v>10</v>
      </c>
      <c r="BE268">
        <v>12</v>
      </c>
      <c r="BF268" s="6">
        <f t="shared" si="12"/>
        <v>46307</v>
      </c>
      <c r="BG268">
        <f t="shared" si="13"/>
        <v>-0.33333333333575865</v>
      </c>
      <c r="BH268" t="str">
        <f t="shared" si="14"/>
        <v>COMPLY</v>
      </c>
      <c r="BI268" t="e">
        <f>VLOOKUP(H268,Sheet2!$A$1:$B$270,2,FALSE)</f>
        <v>#N/A</v>
      </c>
    </row>
    <row r="269" spans="1:61">
      <c r="A269">
        <v>268</v>
      </c>
      <c r="B269">
        <v>1002632805</v>
      </c>
      <c r="C269">
        <v>3</v>
      </c>
      <c r="D269" t="s">
        <v>59</v>
      </c>
      <c r="E269">
        <v>4</v>
      </c>
      <c r="F269" t="s">
        <v>241</v>
      </c>
      <c r="G269" t="s">
        <v>241</v>
      </c>
      <c r="H269" t="s">
        <v>287</v>
      </c>
      <c r="I269" t="s">
        <v>212</v>
      </c>
      <c r="J269" t="s">
        <v>213</v>
      </c>
      <c r="K269" t="s">
        <v>149</v>
      </c>
      <c r="L269" t="s">
        <v>214</v>
      </c>
      <c r="M269" t="s">
        <v>76</v>
      </c>
      <c r="N269" t="s">
        <v>215</v>
      </c>
      <c r="O269" s="57">
        <v>46307.528865740744</v>
      </c>
      <c r="P269" s="57">
        <v>46308.572777777779</v>
      </c>
      <c r="Q269">
        <v>69408592</v>
      </c>
      <c r="S269">
        <v>146137148452</v>
      </c>
      <c r="T269" t="s">
        <v>5869</v>
      </c>
      <c r="U269" t="s">
        <v>5870</v>
      </c>
      <c r="V269" t="s">
        <v>5871</v>
      </c>
      <c r="Z269">
        <v>110.26288839999999</v>
      </c>
      <c r="AA269">
        <v>-7.4429907000000002</v>
      </c>
      <c r="AB269" t="s">
        <v>5872</v>
      </c>
      <c r="AC269" t="s">
        <v>235</v>
      </c>
      <c r="AL269" t="s">
        <v>217</v>
      </c>
      <c r="AM269" t="s">
        <v>5873</v>
      </c>
      <c r="AN269" t="s">
        <v>6</v>
      </c>
      <c r="AO269" s="57">
        <v>46366.538518518515</v>
      </c>
      <c r="AP269" s="57">
        <v>46308.458333333336</v>
      </c>
      <c r="AR269" t="s">
        <v>218</v>
      </c>
      <c r="AS269" t="s">
        <v>219</v>
      </c>
      <c r="AT269" t="s">
        <v>230</v>
      </c>
      <c r="AU269">
        <v>20261013</v>
      </c>
      <c r="AV269" t="s">
        <v>221</v>
      </c>
      <c r="AW269" t="s">
        <v>880</v>
      </c>
      <c r="AX269" t="s">
        <v>222</v>
      </c>
      <c r="BA269" s="57">
        <v>46308.458333333336</v>
      </c>
      <c r="BB269" t="s">
        <v>5873</v>
      </c>
      <c r="BC269">
        <v>2026</v>
      </c>
      <c r="BD269">
        <v>10</v>
      </c>
      <c r="BE269">
        <v>13</v>
      </c>
      <c r="BF269" s="6">
        <f t="shared" si="12"/>
        <v>46308</v>
      </c>
      <c r="BG269">
        <f t="shared" si="13"/>
        <v>-0.45833333333575865</v>
      </c>
      <c r="BH269" t="str">
        <f t="shared" si="14"/>
        <v>COMPLY</v>
      </c>
      <c r="BI269" t="e">
        <f>VLOOKUP(H269,Sheet2!$A$1:$B$270,2,FALSE)</f>
        <v>#N/A</v>
      </c>
    </row>
    <row r="270" spans="1:61">
      <c r="A270">
        <v>269</v>
      </c>
      <c r="B270">
        <v>1002632314</v>
      </c>
      <c r="C270">
        <v>3</v>
      </c>
      <c r="D270" t="s">
        <v>59</v>
      </c>
      <c r="E270">
        <v>4</v>
      </c>
      <c r="F270" t="s">
        <v>241</v>
      </c>
      <c r="G270" t="s">
        <v>241</v>
      </c>
      <c r="H270" t="s">
        <v>287</v>
      </c>
      <c r="I270" t="s">
        <v>212</v>
      </c>
      <c r="J270" t="s">
        <v>213</v>
      </c>
      <c r="K270" t="s">
        <v>149</v>
      </c>
      <c r="L270" t="s">
        <v>214</v>
      </c>
      <c r="M270" t="s">
        <v>76</v>
      </c>
      <c r="N270" t="s">
        <v>215</v>
      </c>
      <c r="O270" s="57">
        <v>46307.428182870368</v>
      </c>
      <c r="P270" s="57">
        <v>46308.727106481485</v>
      </c>
      <c r="Q270">
        <v>69408435</v>
      </c>
      <c r="S270">
        <v>146137148447</v>
      </c>
      <c r="T270" t="s">
        <v>4992</v>
      </c>
      <c r="U270" t="s">
        <v>4993</v>
      </c>
      <c r="V270" t="s">
        <v>5874</v>
      </c>
      <c r="Z270">
        <v>110.2758752</v>
      </c>
      <c r="AA270">
        <v>-7.4264716999999996</v>
      </c>
      <c r="AB270" t="s">
        <v>5875</v>
      </c>
      <c r="AC270" t="s">
        <v>235</v>
      </c>
      <c r="AL270" t="s">
        <v>217</v>
      </c>
      <c r="AM270" t="s">
        <v>5876</v>
      </c>
      <c r="AN270" t="s">
        <v>6</v>
      </c>
      <c r="AO270" s="57">
        <v>46366.434120370373</v>
      </c>
      <c r="AP270" s="57">
        <v>46308.333333333336</v>
      </c>
      <c r="AR270" t="s">
        <v>218</v>
      </c>
      <c r="AS270" t="s">
        <v>219</v>
      </c>
      <c r="AT270" t="s">
        <v>230</v>
      </c>
      <c r="AU270">
        <v>20261013</v>
      </c>
      <c r="AV270" t="s">
        <v>221</v>
      </c>
      <c r="AW270" t="s">
        <v>875</v>
      </c>
      <c r="AX270" t="s">
        <v>222</v>
      </c>
      <c r="BA270" s="57">
        <v>46308.333333333336</v>
      </c>
      <c r="BB270" t="s">
        <v>5876</v>
      </c>
      <c r="BC270">
        <v>2026</v>
      </c>
      <c r="BD270">
        <v>10</v>
      </c>
      <c r="BE270">
        <v>13</v>
      </c>
      <c r="BF270" s="6">
        <f t="shared" si="12"/>
        <v>46308</v>
      </c>
      <c r="BG270">
        <f t="shared" si="13"/>
        <v>-0.33333333333575865</v>
      </c>
      <c r="BH270" t="str">
        <f t="shared" si="14"/>
        <v>COMPLY</v>
      </c>
      <c r="BI270" t="e">
        <f>VLOOKUP(H270,Sheet2!$A$1:$B$270,2,FALSE)</f>
        <v>#N/A</v>
      </c>
    </row>
    <row r="271" spans="1:61">
      <c r="A271">
        <v>270</v>
      </c>
      <c r="B271">
        <v>1002633718</v>
      </c>
      <c r="C271">
        <v>3</v>
      </c>
      <c r="D271" t="s">
        <v>59</v>
      </c>
      <c r="E271">
        <v>4</v>
      </c>
      <c r="F271" t="s">
        <v>241</v>
      </c>
      <c r="G271" t="s">
        <v>241</v>
      </c>
      <c r="H271" t="s">
        <v>287</v>
      </c>
      <c r="I271" t="s">
        <v>212</v>
      </c>
      <c r="J271" t="s">
        <v>213</v>
      </c>
      <c r="K271" t="s">
        <v>149</v>
      </c>
      <c r="L271" t="s">
        <v>214</v>
      </c>
      <c r="M271" t="s">
        <v>76</v>
      </c>
      <c r="N271" t="s">
        <v>215</v>
      </c>
      <c r="O271" s="57">
        <v>46307.711562500001</v>
      </c>
      <c r="P271" s="57">
        <v>46308.613969907405</v>
      </c>
      <c r="Q271">
        <v>69408904</v>
      </c>
      <c r="S271">
        <v>146137148458</v>
      </c>
      <c r="T271" t="s">
        <v>5877</v>
      </c>
      <c r="U271" t="s">
        <v>5878</v>
      </c>
      <c r="V271" t="s">
        <v>5879</v>
      </c>
      <c r="Z271">
        <v>110.18626</v>
      </c>
      <c r="AA271">
        <v>-7.5387560000000002</v>
      </c>
      <c r="AB271" t="s">
        <v>5880</v>
      </c>
      <c r="AC271" t="s">
        <v>235</v>
      </c>
      <c r="AL271" t="s">
        <v>217</v>
      </c>
      <c r="AM271" t="s">
        <v>5881</v>
      </c>
      <c r="AN271" t="s">
        <v>6</v>
      </c>
      <c r="AO271" s="57">
        <v>46366.716041666667</v>
      </c>
      <c r="AP271" s="57">
        <v>46308.625</v>
      </c>
      <c r="AR271" t="s">
        <v>218</v>
      </c>
      <c r="AS271" t="s">
        <v>219</v>
      </c>
      <c r="AT271" t="s">
        <v>230</v>
      </c>
      <c r="AU271">
        <v>20261013</v>
      </c>
      <c r="AV271" t="s">
        <v>221</v>
      </c>
      <c r="AW271" t="s">
        <v>875</v>
      </c>
      <c r="AX271" t="s">
        <v>222</v>
      </c>
      <c r="BA271" s="57">
        <v>46308.625</v>
      </c>
      <c r="BB271" t="s">
        <v>5881</v>
      </c>
      <c r="BC271">
        <v>2026</v>
      </c>
      <c r="BD271">
        <v>10</v>
      </c>
      <c r="BE271">
        <v>13</v>
      </c>
      <c r="BF271" s="6">
        <f t="shared" si="12"/>
        <v>46308</v>
      </c>
      <c r="BG271">
        <f t="shared" si="13"/>
        <v>-0.625</v>
      </c>
      <c r="BH271" t="str">
        <f t="shared" si="14"/>
        <v>COMPLY</v>
      </c>
      <c r="BI271" t="e">
        <f>VLOOKUP(H271,Sheet2!$A$1:$B$270,2,FALSE)</f>
        <v>#N/A</v>
      </c>
    </row>
    <row r="272" spans="1:61">
      <c r="A272">
        <v>271</v>
      </c>
      <c r="B272">
        <v>1002635861</v>
      </c>
      <c r="C272">
        <v>3</v>
      </c>
      <c r="D272" t="s">
        <v>59</v>
      </c>
      <c r="E272">
        <v>4</v>
      </c>
      <c r="F272" t="s">
        <v>241</v>
      </c>
      <c r="G272" t="s">
        <v>241</v>
      </c>
      <c r="H272" t="s">
        <v>287</v>
      </c>
      <c r="I272" t="s">
        <v>212</v>
      </c>
      <c r="J272" t="s">
        <v>213</v>
      </c>
      <c r="K272" t="s">
        <v>149</v>
      </c>
      <c r="L272" t="s">
        <v>214</v>
      </c>
      <c r="M272" t="s">
        <v>76</v>
      </c>
      <c r="N272" t="s">
        <v>215</v>
      </c>
      <c r="O272" s="57">
        <v>46308.789340277777</v>
      </c>
      <c r="P272" s="57">
        <v>46309.643206018518</v>
      </c>
      <c r="Q272">
        <v>69409728</v>
      </c>
      <c r="S272">
        <v>146137148469</v>
      </c>
      <c r="T272" t="s">
        <v>6647</v>
      </c>
      <c r="U272" t="s">
        <v>6648</v>
      </c>
      <c r="V272" t="s">
        <v>6649</v>
      </c>
      <c r="Z272">
        <v>110.2180082</v>
      </c>
      <c r="AA272">
        <v>-7.4548692000000001</v>
      </c>
      <c r="AB272" t="s">
        <v>6650</v>
      </c>
      <c r="AC272" t="s">
        <v>235</v>
      </c>
      <c r="AL272" t="s">
        <v>217</v>
      </c>
      <c r="AM272" t="s">
        <v>6614</v>
      </c>
      <c r="AN272" t="s">
        <v>6</v>
      </c>
      <c r="AO272" t="s">
        <v>6651</v>
      </c>
      <c r="AP272" s="57">
        <v>46309.625</v>
      </c>
      <c r="AR272" t="s">
        <v>218</v>
      </c>
      <c r="AS272" t="s">
        <v>219</v>
      </c>
      <c r="AT272" t="s">
        <v>230</v>
      </c>
      <c r="AU272">
        <v>20261014</v>
      </c>
      <c r="AV272" t="s">
        <v>221</v>
      </c>
      <c r="AW272" t="s">
        <v>877</v>
      </c>
      <c r="AX272" t="s">
        <v>222</v>
      </c>
      <c r="BA272" s="57">
        <v>46309.625</v>
      </c>
      <c r="BB272" t="s">
        <v>6614</v>
      </c>
      <c r="BC272">
        <v>2026</v>
      </c>
      <c r="BD272">
        <v>10</v>
      </c>
      <c r="BE272">
        <v>14</v>
      </c>
      <c r="BF272" s="6">
        <f t="shared" si="12"/>
        <v>46309</v>
      </c>
      <c r="BG272">
        <f t="shared" si="13"/>
        <v>-0.625</v>
      </c>
      <c r="BH272" t="str">
        <f t="shared" si="14"/>
        <v>COMPLY</v>
      </c>
      <c r="BI272" t="e">
        <f>VLOOKUP(H272,Sheet2!$A$1:$B$270,2,FALSE)</f>
        <v>#N/A</v>
      </c>
    </row>
    <row r="273" spans="1:61">
      <c r="A273">
        <v>272</v>
      </c>
      <c r="B273">
        <v>1002623319</v>
      </c>
      <c r="C273">
        <v>3</v>
      </c>
      <c r="D273" t="s">
        <v>59</v>
      </c>
      <c r="E273">
        <v>4</v>
      </c>
      <c r="F273" t="s">
        <v>241</v>
      </c>
      <c r="G273" t="s">
        <v>241</v>
      </c>
      <c r="H273" t="s">
        <v>287</v>
      </c>
      <c r="I273" t="s">
        <v>212</v>
      </c>
      <c r="J273" t="s">
        <v>213</v>
      </c>
      <c r="K273" t="s">
        <v>149</v>
      </c>
      <c r="L273" t="s">
        <v>214</v>
      </c>
      <c r="M273" t="s">
        <v>1919</v>
      </c>
      <c r="N273" t="s">
        <v>215</v>
      </c>
      <c r="O273" s="57">
        <v>46300.818831018521</v>
      </c>
      <c r="P273" s="57">
        <v>46303.478738425925</v>
      </c>
      <c r="Q273">
        <v>69404646</v>
      </c>
      <c r="S273">
        <v>146137148366</v>
      </c>
      <c r="T273" t="s">
        <v>2596</v>
      </c>
      <c r="U273" t="s">
        <v>2597</v>
      </c>
      <c r="V273" t="s">
        <v>2598</v>
      </c>
      <c r="Z273">
        <v>110.25817720000001</v>
      </c>
      <c r="AA273">
        <v>-7.3726548999999997</v>
      </c>
      <c r="AB273" t="s">
        <v>2599</v>
      </c>
      <c r="AC273" t="s">
        <v>235</v>
      </c>
      <c r="AL273" t="s">
        <v>217</v>
      </c>
      <c r="AM273" t="s">
        <v>2600</v>
      </c>
      <c r="AN273" t="s">
        <v>6</v>
      </c>
      <c r="AO273" s="57">
        <v>46152.819641203707</v>
      </c>
      <c r="AP273" s="57">
        <v>46303.333333333336</v>
      </c>
      <c r="AR273" t="s">
        <v>12</v>
      </c>
      <c r="AS273" t="s">
        <v>219</v>
      </c>
      <c r="AT273" t="s">
        <v>230</v>
      </c>
      <c r="AV273" t="s">
        <v>1627</v>
      </c>
      <c r="AW273" t="s">
        <v>923</v>
      </c>
      <c r="AX273" t="s">
        <v>222</v>
      </c>
      <c r="BA273" s="57">
        <v>46303.333333333336</v>
      </c>
      <c r="BB273" t="s">
        <v>2600</v>
      </c>
      <c r="BF273" s="6" t="e">
        <f t="shared" si="12"/>
        <v>#NUM!</v>
      </c>
      <c r="BG273" t="e">
        <f t="shared" si="13"/>
        <v>#NUM!</v>
      </c>
      <c r="BH273" t="e">
        <f t="shared" si="14"/>
        <v>#NUM!</v>
      </c>
      <c r="BI273" t="e">
        <f>VLOOKUP(H273,Sheet2!$A$1:$B$270,2,FALSE)</f>
        <v>#N/A</v>
      </c>
    </row>
    <row r="274" spans="1:61">
      <c r="A274">
        <v>273</v>
      </c>
      <c r="B274">
        <v>1002634637</v>
      </c>
      <c r="C274">
        <v>3</v>
      </c>
      <c r="D274" t="s">
        <v>59</v>
      </c>
      <c r="E274">
        <v>4</v>
      </c>
      <c r="F274" t="s">
        <v>241</v>
      </c>
      <c r="G274" t="s">
        <v>241</v>
      </c>
      <c r="H274" t="s">
        <v>5882</v>
      </c>
      <c r="I274" t="s">
        <v>212</v>
      </c>
      <c r="J274" t="s">
        <v>213</v>
      </c>
      <c r="K274" t="s">
        <v>149</v>
      </c>
      <c r="L274" t="s">
        <v>214</v>
      </c>
      <c r="M274" t="s">
        <v>76</v>
      </c>
      <c r="N274" t="s">
        <v>215</v>
      </c>
      <c r="O274" s="57">
        <v>46308.46429398148</v>
      </c>
      <c r="P274" s="57">
        <v>46309.64199074074</v>
      </c>
      <c r="Q274">
        <v>69409238</v>
      </c>
      <c r="S274">
        <v>146175115038</v>
      </c>
      <c r="T274" t="s">
        <v>5883</v>
      </c>
      <c r="U274" t="s">
        <v>5884</v>
      </c>
      <c r="V274" t="s">
        <v>5885</v>
      </c>
      <c r="Z274">
        <v>110.232333</v>
      </c>
      <c r="AA274">
        <v>-7.4968890000000004</v>
      </c>
      <c r="AB274" t="s">
        <v>5886</v>
      </c>
      <c r="AC274" t="s">
        <v>235</v>
      </c>
      <c r="AL274" t="s">
        <v>217</v>
      </c>
      <c r="AM274" t="s">
        <v>5887</v>
      </c>
      <c r="AN274" t="s">
        <v>6</v>
      </c>
      <c r="AO274" t="s">
        <v>5766</v>
      </c>
      <c r="AP274" s="57">
        <v>46309.333333333336</v>
      </c>
      <c r="AR274" t="s">
        <v>218</v>
      </c>
      <c r="AS274" t="s">
        <v>5888</v>
      </c>
      <c r="AT274" t="s">
        <v>230</v>
      </c>
      <c r="AU274">
        <v>20261014</v>
      </c>
      <c r="AV274" t="s">
        <v>221</v>
      </c>
      <c r="AW274" t="s">
        <v>3702</v>
      </c>
      <c r="AX274" t="s">
        <v>222</v>
      </c>
      <c r="BA274" s="57">
        <v>46309.333333333336</v>
      </c>
      <c r="BB274" t="s">
        <v>5887</v>
      </c>
      <c r="BC274">
        <v>2026</v>
      </c>
      <c r="BD274">
        <v>10</v>
      </c>
      <c r="BE274">
        <v>14</v>
      </c>
      <c r="BF274" s="6">
        <f t="shared" si="12"/>
        <v>46309</v>
      </c>
      <c r="BG274">
        <f t="shared" si="13"/>
        <v>-0.33333333333575865</v>
      </c>
      <c r="BH274" t="str">
        <f t="shared" si="14"/>
        <v>COMPLY</v>
      </c>
      <c r="BI274" t="e">
        <f>VLOOKUP(H274,Sheet2!$A$1:$B$270,2,FALSE)</f>
        <v>#N/A</v>
      </c>
    </row>
    <row r="275" spans="1:61">
      <c r="A275">
        <v>274</v>
      </c>
      <c r="B275">
        <v>1002629317</v>
      </c>
      <c r="C275">
        <v>3</v>
      </c>
      <c r="D275" t="s">
        <v>59</v>
      </c>
      <c r="E275">
        <v>4</v>
      </c>
      <c r="F275" t="s">
        <v>241</v>
      </c>
      <c r="G275" t="s">
        <v>2601</v>
      </c>
      <c r="H275" t="s">
        <v>4997</v>
      </c>
      <c r="I275" t="s">
        <v>212</v>
      </c>
      <c r="J275" t="s">
        <v>213</v>
      </c>
      <c r="K275" t="s">
        <v>149</v>
      </c>
      <c r="L275" t="s">
        <v>214</v>
      </c>
      <c r="M275" t="s">
        <v>76</v>
      </c>
      <c r="N275" t="s">
        <v>215</v>
      </c>
      <c r="O275" s="57">
        <v>46304.453229166669</v>
      </c>
      <c r="P275" s="57">
        <v>46305.72351851852</v>
      </c>
      <c r="Q275">
        <v>69407160</v>
      </c>
      <c r="S275">
        <v>141146116013</v>
      </c>
      <c r="T275" t="s">
        <v>4998</v>
      </c>
      <c r="U275" t="s">
        <v>4999</v>
      </c>
      <c r="V275" t="s">
        <v>5000</v>
      </c>
      <c r="Z275">
        <v>110.2967299</v>
      </c>
      <c r="AA275">
        <v>-7.5984923999999996</v>
      </c>
      <c r="AB275" t="s">
        <v>5001</v>
      </c>
      <c r="AC275" t="s">
        <v>235</v>
      </c>
      <c r="AL275" t="s">
        <v>217</v>
      </c>
      <c r="AM275" t="s">
        <v>5002</v>
      </c>
      <c r="AN275" t="s">
        <v>6</v>
      </c>
      <c r="AO275" s="57">
        <v>46275.454965277779</v>
      </c>
      <c r="AP275" s="57">
        <v>46305.333333333336</v>
      </c>
      <c r="AR275" t="s">
        <v>218</v>
      </c>
      <c r="AS275" t="s">
        <v>2601</v>
      </c>
      <c r="AT275" t="s">
        <v>230</v>
      </c>
      <c r="AU275">
        <v>20261010</v>
      </c>
      <c r="AV275" t="s">
        <v>221</v>
      </c>
      <c r="AW275" t="s">
        <v>886</v>
      </c>
      <c r="AX275" t="s">
        <v>222</v>
      </c>
      <c r="BA275" s="57">
        <v>46305.333333333336</v>
      </c>
      <c r="BB275" t="s">
        <v>5002</v>
      </c>
      <c r="BC275">
        <v>2026</v>
      </c>
      <c r="BD275">
        <v>10</v>
      </c>
      <c r="BE275">
        <v>10</v>
      </c>
      <c r="BF275" s="6">
        <f t="shared" si="12"/>
        <v>46305</v>
      </c>
      <c r="BG275">
        <f t="shared" si="13"/>
        <v>-0.33333333333575865</v>
      </c>
      <c r="BH275" t="str">
        <f t="shared" si="14"/>
        <v>COMPLY</v>
      </c>
      <c r="BI275" t="e">
        <f>VLOOKUP(H275,Sheet2!$A$1:$B$270,2,FALSE)</f>
        <v>#N/A</v>
      </c>
    </row>
    <row r="276" spans="1:61">
      <c r="A276">
        <v>275</v>
      </c>
      <c r="B276">
        <v>1002625869</v>
      </c>
      <c r="C276">
        <v>3</v>
      </c>
      <c r="D276" t="s">
        <v>59</v>
      </c>
      <c r="E276">
        <v>4</v>
      </c>
      <c r="F276" t="s">
        <v>241</v>
      </c>
      <c r="G276" t="s">
        <v>2601</v>
      </c>
      <c r="H276" t="s">
        <v>2602</v>
      </c>
      <c r="I276" t="s">
        <v>212</v>
      </c>
      <c r="J276" t="s">
        <v>213</v>
      </c>
      <c r="K276" t="s">
        <v>149</v>
      </c>
      <c r="M276" t="s">
        <v>76</v>
      </c>
      <c r="N276" t="s">
        <v>215</v>
      </c>
      <c r="O276" s="57">
        <v>46302.489895833336</v>
      </c>
      <c r="P276" s="57">
        <v>46302.566793981481</v>
      </c>
      <c r="Q276">
        <v>69404303</v>
      </c>
      <c r="S276">
        <v>142164113868</v>
      </c>
      <c r="T276" t="s">
        <v>2603</v>
      </c>
      <c r="U276" t="s">
        <v>3860</v>
      </c>
      <c r="V276" t="s">
        <v>3861</v>
      </c>
      <c r="Z276">
        <v>110.28754000000001</v>
      </c>
      <c r="AA276">
        <v>-7.5549419999999996</v>
      </c>
      <c r="AB276" t="s">
        <v>2606</v>
      </c>
      <c r="AC276" t="s">
        <v>283</v>
      </c>
      <c r="AL276" t="s">
        <v>217</v>
      </c>
      <c r="AM276" t="s">
        <v>3862</v>
      </c>
      <c r="AN276" t="s">
        <v>6</v>
      </c>
      <c r="AO276" s="57">
        <v>46213.496678240743</v>
      </c>
      <c r="AR276" t="s">
        <v>218</v>
      </c>
      <c r="AS276" t="s">
        <v>219</v>
      </c>
      <c r="AT276" t="s">
        <v>230</v>
      </c>
      <c r="AU276">
        <v>20261007</v>
      </c>
      <c r="AV276" t="s">
        <v>221</v>
      </c>
      <c r="AW276" t="s">
        <v>3425</v>
      </c>
      <c r="AX276" t="s">
        <v>222</v>
      </c>
      <c r="BA276" s="57">
        <v>46302.291666666664</v>
      </c>
      <c r="BB276" t="s">
        <v>3862</v>
      </c>
      <c r="BC276">
        <v>2026</v>
      </c>
      <c r="BD276">
        <v>10</v>
      </c>
      <c r="BE276">
        <v>7</v>
      </c>
      <c r="BF276" s="6">
        <f t="shared" si="12"/>
        <v>46302</v>
      </c>
      <c r="BG276">
        <f t="shared" si="13"/>
        <v>-0.29166666666424135</v>
      </c>
      <c r="BH276" t="str">
        <f t="shared" si="14"/>
        <v>COMPLY</v>
      </c>
      <c r="BI276" t="e">
        <f>VLOOKUP(H276,Sheet2!$A$1:$B$270,2,FALSE)</f>
        <v>#N/A</v>
      </c>
    </row>
    <row r="277" spans="1:61">
      <c r="A277">
        <v>276</v>
      </c>
      <c r="B277">
        <v>1002626361</v>
      </c>
      <c r="C277">
        <v>3</v>
      </c>
      <c r="D277" t="s">
        <v>59</v>
      </c>
      <c r="E277">
        <v>4</v>
      </c>
      <c r="F277" t="s">
        <v>241</v>
      </c>
      <c r="G277" t="s">
        <v>2601</v>
      </c>
      <c r="H277" t="s">
        <v>2602</v>
      </c>
      <c r="I277" t="s">
        <v>212</v>
      </c>
      <c r="J277" t="s">
        <v>213</v>
      </c>
      <c r="K277" t="s">
        <v>149</v>
      </c>
      <c r="M277" t="s">
        <v>76</v>
      </c>
      <c r="N277" t="s">
        <v>215</v>
      </c>
      <c r="O277" s="57">
        <v>46302.604085648149</v>
      </c>
      <c r="P277" s="57">
        <v>46302.67292824074</v>
      </c>
      <c r="Q277">
        <v>69404355</v>
      </c>
      <c r="S277">
        <v>142164113871</v>
      </c>
      <c r="T277" t="s">
        <v>2608</v>
      </c>
      <c r="U277" t="s">
        <v>3863</v>
      </c>
      <c r="V277" t="s">
        <v>3864</v>
      </c>
      <c r="Z277">
        <v>110.28473700000001</v>
      </c>
      <c r="AA277">
        <v>-7.5586830999999997</v>
      </c>
      <c r="AB277" t="s">
        <v>2611</v>
      </c>
      <c r="AC277" t="s">
        <v>283</v>
      </c>
      <c r="AL277" t="s">
        <v>217</v>
      </c>
      <c r="AM277" t="s">
        <v>3865</v>
      </c>
      <c r="AN277" t="s">
        <v>6</v>
      </c>
      <c r="AO277" s="57">
        <v>46213.611087962963</v>
      </c>
      <c r="AR277" t="s">
        <v>218</v>
      </c>
      <c r="AS277" t="s">
        <v>219</v>
      </c>
      <c r="AT277" t="s">
        <v>230</v>
      </c>
      <c r="AU277">
        <v>20261007</v>
      </c>
      <c r="AV277" t="s">
        <v>221</v>
      </c>
      <c r="AW277" t="s">
        <v>540</v>
      </c>
      <c r="AX277" t="s">
        <v>222</v>
      </c>
      <c r="BA277" s="57">
        <v>46302.291666666664</v>
      </c>
      <c r="BB277" t="s">
        <v>3865</v>
      </c>
      <c r="BC277">
        <v>2026</v>
      </c>
      <c r="BD277">
        <v>10</v>
      </c>
      <c r="BE277">
        <v>7</v>
      </c>
      <c r="BF277" s="6">
        <f t="shared" si="12"/>
        <v>46302</v>
      </c>
      <c r="BG277">
        <f t="shared" si="13"/>
        <v>-0.29166666666424135</v>
      </c>
      <c r="BH277" t="str">
        <f t="shared" si="14"/>
        <v>COMPLY</v>
      </c>
      <c r="BI277" t="e">
        <f>VLOOKUP(H277,Sheet2!$A$1:$B$270,2,FALSE)</f>
        <v>#N/A</v>
      </c>
    </row>
    <row r="278" spans="1:61">
      <c r="A278">
        <v>277</v>
      </c>
      <c r="B278">
        <v>1002634911</v>
      </c>
      <c r="C278">
        <v>3</v>
      </c>
      <c r="D278" t="s">
        <v>59</v>
      </c>
      <c r="E278">
        <v>4</v>
      </c>
      <c r="F278" t="s">
        <v>241</v>
      </c>
      <c r="G278" t="s">
        <v>2601</v>
      </c>
      <c r="H278" t="s">
        <v>2602</v>
      </c>
      <c r="I278" t="s">
        <v>212</v>
      </c>
      <c r="J278" t="s">
        <v>213</v>
      </c>
      <c r="K278" t="s">
        <v>149</v>
      </c>
      <c r="L278" t="s">
        <v>214</v>
      </c>
      <c r="M278" t="s">
        <v>76</v>
      </c>
      <c r="N278" t="s">
        <v>215</v>
      </c>
      <c r="O278" s="57">
        <v>46308.539293981485</v>
      </c>
      <c r="P278" s="57">
        <v>46309.512962962966</v>
      </c>
      <c r="Q278">
        <v>69409359</v>
      </c>
      <c r="S278">
        <v>142164113749</v>
      </c>
      <c r="T278" t="s">
        <v>5877</v>
      </c>
      <c r="U278" t="s">
        <v>5889</v>
      </c>
      <c r="V278" t="s">
        <v>5890</v>
      </c>
      <c r="Z278">
        <v>110.194397</v>
      </c>
      <c r="AA278">
        <v>-7.5476210000000004</v>
      </c>
      <c r="AB278" t="s">
        <v>5891</v>
      </c>
      <c r="AC278" t="s">
        <v>235</v>
      </c>
      <c r="AL278" t="s">
        <v>217</v>
      </c>
      <c r="AM278" t="s">
        <v>5892</v>
      </c>
      <c r="AN278" t="s">
        <v>6</v>
      </c>
      <c r="AO278" t="s">
        <v>5861</v>
      </c>
      <c r="AP278" s="57">
        <v>46309.458333333336</v>
      </c>
      <c r="AR278" t="s">
        <v>218</v>
      </c>
      <c r="AS278" t="s">
        <v>219</v>
      </c>
      <c r="AT278" t="s">
        <v>230</v>
      </c>
      <c r="AU278">
        <v>20261014</v>
      </c>
      <c r="AV278" t="s">
        <v>221</v>
      </c>
      <c r="AW278" t="s">
        <v>878</v>
      </c>
      <c r="AX278" t="s">
        <v>222</v>
      </c>
      <c r="BA278" s="57">
        <v>46309.458333333336</v>
      </c>
      <c r="BB278" t="s">
        <v>5892</v>
      </c>
      <c r="BC278">
        <v>2026</v>
      </c>
      <c r="BD278">
        <v>10</v>
      </c>
      <c r="BE278">
        <v>14</v>
      </c>
      <c r="BF278" s="6">
        <f t="shared" si="12"/>
        <v>46309</v>
      </c>
      <c r="BG278">
        <f t="shared" si="13"/>
        <v>-0.45833333333575865</v>
      </c>
      <c r="BH278" t="str">
        <f t="shared" si="14"/>
        <v>COMPLY</v>
      </c>
      <c r="BI278" t="e">
        <f>VLOOKUP(H278,Sheet2!$A$1:$B$270,2,FALSE)</f>
        <v>#N/A</v>
      </c>
    </row>
    <row r="279" spans="1:61">
      <c r="A279">
        <v>278</v>
      </c>
      <c r="B279">
        <v>1002622346</v>
      </c>
      <c r="C279">
        <v>3</v>
      </c>
      <c r="D279" t="s">
        <v>59</v>
      </c>
      <c r="E279">
        <v>4</v>
      </c>
      <c r="F279" t="s">
        <v>241</v>
      </c>
      <c r="G279" t="s">
        <v>2601</v>
      </c>
      <c r="H279" t="s">
        <v>2602</v>
      </c>
      <c r="I279" t="s">
        <v>212</v>
      </c>
      <c r="J279" t="s">
        <v>213</v>
      </c>
      <c r="K279" t="s">
        <v>149</v>
      </c>
      <c r="L279" t="s">
        <v>214</v>
      </c>
      <c r="M279" t="s">
        <v>1401</v>
      </c>
      <c r="N279" t="s">
        <v>215</v>
      </c>
      <c r="O279" s="57">
        <v>46300.535185185188</v>
      </c>
      <c r="P279" s="57">
        <v>46302.489895833336</v>
      </c>
      <c r="Q279">
        <v>69404303</v>
      </c>
      <c r="S279">
        <v>142164113857</v>
      </c>
      <c r="T279" t="s">
        <v>2603</v>
      </c>
      <c r="U279" t="s">
        <v>2604</v>
      </c>
      <c r="V279" t="s">
        <v>2605</v>
      </c>
      <c r="Z279">
        <v>110.28723030753601</v>
      </c>
      <c r="AA279">
        <v>-7.5556823183226296</v>
      </c>
      <c r="AB279" t="s">
        <v>2606</v>
      </c>
      <c r="AC279" t="s">
        <v>235</v>
      </c>
      <c r="AL279" t="s">
        <v>217</v>
      </c>
      <c r="AM279" t="s">
        <v>2607</v>
      </c>
      <c r="AN279" t="s">
        <v>6</v>
      </c>
      <c r="AO279" s="57">
        <v>46152.569618055553</v>
      </c>
      <c r="AP279" s="57">
        <v>46301.458333333336</v>
      </c>
      <c r="AR279" t="s">
        <v>14</v>
      </c>
      <c r="AS279" t="s">
        <v>219</v>
      </c>
      <c r="AT279" t="s">
        <v>230</v>
      </c>
      <c r="AV279" t="s">
        <v>3240</v>
      </c>
      <c r="AW279" t="s">
        <v>875</v>
      </c>
      <c r="AX279" t="s">
        <v>222</v>
      </c>
      <c r="BA279" s="57">
        <v>46301.458333333336</v>
      </c>
      <c r="BB279" t="s">
        <v>2607</v>
      </c>
      <c r="BF279" s="6" t="e">
        <f t="shared" si="12"/>
        <v>#NUM!</v>
      </c>
      <c r="BG279" t="e">
        <f t="shared" si="13"/>
        <v>#NUM!</v>
      </c>
      <c r="BH279" t="e">
        <f t="shared" si="14"/>
        <v>#NUM!</v>
      </c>
      <c r="BI279" t="e">
        <f>VLOOKUP(H279,Sheet2!$A$1:$B$270,2,FALSE)</f>
        <v>#N/A</v>
      </c>
    </row>
    <row r="280" spans="1:61">
      <c r="A280">
        <v>279</v>
      </c>
      <c r="B280">
        <v>1002622437</v>
      </c>
      <c r="C280">
        <v>3</v>
      </c>
      <c r="D280" t="s">
        <v>59</v>
      </c>
      <c r="E280">
        <v>4</v>
      </c>
      <c r="F280" t="s">
        <v>241</v>
      </c>
      <c r="G280" t="s">
        <v>2601</v>
      </c>
      <c r="H280" t="s">
        <v>2602</v>
      </c>
      <c r="I280" t="s">
        <v>212</v>
      </c>
      <c r="J280" t="s">
        <v>213</v>
      </c>
      <c r="K280" t="s">
        <v>149</v>
      </c>
      <c r="L280" t="s">
        <v>214</v>
      </c>
      <c r="M280" t="s">
        <v>1401</v>
      </c>
      <c r="N280" t="s">
        <v>215</v>
      </c>
      <c r="O280" s="57">
        <v>46300.561574074076</v>
      </c>
      <c r="P280" s="57">
        <v>46302.604085648149</v>
      </c>
      <c r="Q280">
        <v>69404355</v>
      </c>
      <c r="S280">
        <v>142164113858</v>
      </c>
      <c r="T280" t="s">
        <v>2608</v>
      </c>
      <c r="U280" t="s">
        <v>2609</v>
      </c>
      <c r="V280" t="s">
        <v>2610</v>
      </c>
      <c r="Z280">
        <v>110.28514872802199</v>
      </c>
      <c r="AA280">
        <v>-7.55774688418132</v>
      </c>
      <c r="AB280" t="s">
        <v>2611</v>
      </c>
      <c r="AC280" t="s">
        <v>235</v>
      </c>
      <c r="AL280" t="s">
        <v>217</v>
      </c>
      <c r="AM280" t="s">
        <v>2612</v>
      </c>
      <c r="AN280" t="s">
        <v>6</v>
      </c>
      <c r="AO280" s="57">
        <v>46152.569618055553</v>
      </c>
      <c r="AP280" s="57">
        <v>46301.458333333336</v>
      </c>
      <c r="AQ280" t="s">
        <v>1496</v>
      </c>
      <c r="AR280" t="s">
        <v>14</v>
      </c>
      <c r="AS280" t="s">
        <v>219</v>
      </c>
      <c r="AT280" t="s">
        <v>230</v>
      </c>
      <c r="AV280" t="s">
        <v>3859</v>
      </c>
      <c r="AW280" t="s">
        <v>875</v>
      </c>
      <c r="AX280" t="s">
        <v>222</v>
      </c>
      <c r="BA280" s="57">
        <v>46301.458333333336</v>
      </c>
      <c r="BB280" t="s">
        <v>2612</v>
      </c>
      <c r="BF280" s="6" t="e">
        <f t="shared" si="12"/>
        <v>#NUM!</v>
      </c>
      <c r="BG280" t="e">
        <f t="shared" si="13"/>
        <v>#NUM!</v>
      </c>
      <c r="BH280" t="e">
        <f t="shared" si="14"/>
        <v>#NUM!</v>
      </c>
      <c r="BI280" t="e">
        <f>VLOOKUP(H280,Sheet2!$A$1:$B$270,2,FALSE)</f>
        <v>#N/A</v>
      </c>
    </row>
    <row r="281" spans="1:61">
      <c r="A281">
        <v>280</v>
      </c>
      <c r="B281">
        <v>1002622657</v>
      </c>
      <c r="C281">
        <v>3</v>
      </c>
      <c r="D281" t="s">
        <v>59</v>
      </c>
      <c r="E281">
        <v>4</v>
      </c>
      <c r="F281" t="s">
        <v>241</v>
      </c>
      <c r="G281" t="s">
        <v>2613</v>
      </c>
      <c r="H281" t="s">
        <v>2614</v>
      </c>
      <c r="I281" t="s">
        <v>212</v>
      </c>
      <c r="J281" t="s">
        <v>213</v>
      </c>
      <c r="K281" t="s">
        <v>149</v>
      </c>
      <c r="L281" t="s">
        <v>214</v>
      </c>
      <c r="M281" t="s">
        <v>76</v>
      </c>
      <c r="N281" t="s">
        <v>215</v>
      </c>
      <c r="O281" s="57">
        <v>46300.601145833331</v>
      </c>
      <c r="P281" s="57">
        <v>46301.509618055556</v>
      </c>
      <c r="Q281">
        <v>69404433</v>
      </c>
      <c r="S281">
        <v>141149113058</v>
      </c>
      <c r="T281" t="s">
        <v>2615</v>
      </c>
      <c r="U281" t="s">
        <v>2616</v>
      </c>
      <c r="V281" t="s">
        <v>2617</v>
      </c>
      <c r="Z281">
        <v>110.1303602</v>
      </c>
      <c r="AA281">
        <v>-7.2204921999999998</v>
      </c>
      <c r="AB281" t="s">
        <v>2618</v>
      </c>
      <c r="AC281" t="s">
        <v>235</v>
      </c>
      <c r="AL281" t="s">
        <v>217</v>
      </c>
      <c r="AM281" t="s">
        <v>2619</v>
      </c>
      <c r="AN281" t="s">
        <v>6</v>
      </c>
      <c r="AO281" s="57">
        <v>46152.611331018517</v>
      </c>
      <c r="AP281" s="57">
        <v>46301.458333333336</v>
      </c>
      <c r="AR281" t="s">
        <v>218</v>
      </c>
      <c r="AS281" t="s">
        <v>2620</v>
      </c>
      <c r="AT281" t="s">
        <v>230</v>
      </c>
      <c r="AU281">
        <v>20261006</v>
      </c>
      <c r="AV281" t="s">
        <v>221</v>
      </c>
      <c r="AW281" t="s">
        <v>883</v>
      </c>
      <c r="AX281" t="s">
        <v>222</v>
      </c>
      <c r="BA281" s="57">
        <v>46301.458333333336</v>
      </c>
      <c r="BB281" t="s">
        <v>2619</v>
      </c>
      <c r="BC281">
        <v>2026</v>
      </c>
      <c r="BD281">
        <v>10</v>
      </c>
      <c r="BE281">
        <v>6</v>
      </c>
      <c r="BF281" s="6">
        <f t="shared" si="12"/>
        <v>46301</v>
      </c>
      <c r="BG281">
        <f t="shared" si="13"/>
        <v>-0.45833333333575865</v>
      </c>
      <c r="BH281" t="str">
        <f t="shared" si="14"/>
        <v>COMPLY</v>
      </c>
      <c r="BI281" t="e">
        <f>VLOOKUP(H281,Sheet2!$A$1:$B$270,2,FALSE)</f>
        <v>#N/A</v>
      </c>
    </row>
    <row r="282" spans="1:61">
      <c r="A282">
        <v>281</v>
      </c>
      <c r="B282">
        <v>1002637695</v>
      </c>
      <c r="C282">
        <v>3</v>
      </c>
      <c r="D282" t="s">
        <v>59</v>
      </c>
      <c r="E282">
        <v>4</v>
      </c>
      <c r="F282" t="s">
        <v>241</v>
      </c>
      <c r="G282" t="s">
        <v>2613</v>
      </c>
      <c r="H282" t="s">
        <v>2614</v>
      </c>
      <c r="I282" t="s">
        <v>212</v>
      </c>
      <c r="J282" t="s">
        <v>213</v>
      </c>
      <c r="K282" t="s">
        <v>149</v>
      </c>
      <c r="L282" t="s">
        <v>214</v>
      </c>
      <c r="M282" t="s">
        <v>238</v>
      </c>
      <c r="N282" t="s">
        <v>215</v>
      </c>
      <c r="O282" s="57">
        <v>46310.366435185184</v>
      </c>
      <c r="P282" s="57">
        <v>46310.368125000001</v>
      </c>
      <c r="Q282">
        <v>69410490</v>
      </c>
      <c r="S282">
        <v>141149113084</v>
      </c>
      <c r="T282" t="s">
        <v>7536</v>
      </c>
      <c r="U282" t="s">
        <v>7537</v>
      </c>
      <c r="V282" t="s">
        <v>7538</v>
      </c>
      <c r="Z282">
        <v>110.081149</v>
      </c>
      <c r="AA282">
        <v>-7.3258939999999999</v>
      </c>
      <c r="AB282" t="s">
        <v>7539</v>
      </c>
      <c r="AC282" t="s">
        <v>235</v>
      </c>
      <c r="AL282" t="s">
        <v>217</v>
      </c>
      <c r="AM282" t="s">
        <v>7540</v>
      </c>
      <c r="AN282" t="s">
        <v>6</v>
      </c>
      <c r="AO282" t="s">
        <v>7541</v>
      </c>
      <c r="AP282" s="57">
        <v>46311.333333333336</v>
      </c>
      <c r="AR282" t="s">
        <v>239</v>
      </c>
      <c r="AS282" t="s">
        <v>2620</v>
      </c>
      <c r="AT282" t="s">
        <v>230</v>
      </c>
      <c r="AV282" t="s">
        <v>238</v>
      </c>
      <c r="AW282" t="s">
        <v>881</v>
      </c>
      <c r="AX282" t="s">
        <v>222</v>
      </c>
      <c r="BA282" s="57">
        <v>46311.333333333336</v>
      </c>
      <c r="BB282" t="s">
        <v>7540</v>
      </c>
      <c r="BF282" s="6" t="e">
        <f t="shared" si="12"/>
        <v>#NUM!</v>
      </c>
      <c r="BG282" t="e">
        <f t="shared" si="13"/>
        <v>#NUM!</v>
      </c>
      <c r="BH282" t="e">
        <f t="shared" si="14"/>
        <v>#NUM!</v>
      </c>
      <c r="BI282" t="e">
        <f>VLOOKUP(H282,Sheet2!$A$1:$B$270,2,FALSE)</f>
        <v>#N/A</v>
      </c>
    </row>
    <row r="283" spans="1:61">
      <c r="A283">
        <v>282</v>
      </c>
      <c r="B283">
        <v>1002626819</v>
      </c>
      <c r="C283">
        <v>3</v>
      </c>
      <c r="D283" t="s">
        <v>59</v>
      </c>
      <c r="E283">
        <v>4</v>
      </c>
      <c r="F283" t="s">
        <v>241</v>
      </c>
      <c r="G283" t="s">
        <v>2613</v>
      </c>
      <c r="H283" t="s">
        <v>2614</v>
      </c>
      <c r="I283" t="s">
        <v>212</v>
      </c>
      <c r="J283" t="s">
        <v>213</v>
      </c>
      <c r="K283" t="s">
        <v>149</v>
      </c>
      <c r="L283" t="s">
        <v>214</v>
      </c>
      <c r="M283" t="s">
        <v>1734</v>
      </c>
      <c r="N283" t="s">
        <v>215</v>
      </c>
      <c r="O283" s="57">
        <v>46302.702002314814</v>
      </c>
      <c r="P283" s="57">
        <v>46303.653321759259</v>
      </c>
      <c r="Q283">
        <v>69406096</v>
      </c>
      <c r="S283">
        <v>141149113062</v>
      </c>
      <c r="T283" t="s">
        <v>3866</v>
      </c>
      <c r="U283" t="s">
        <v>3867</v>
      </c>
      <c r="V283" t="s">
        <v>3868</v>
      </c>
      <c r="Z283">
        <v>110.08869610726801</v>
      </c>
      <c r="AA283">
        <v>-7.2683111610738402</v>
      </c>
      <c r="AB283" t="s">
        <v>3869</v>
      </c>
      <c r="AC283" t="s">
        <v>216</v>
      </c>
      <c r="AL283" t="s">
        <v>217</v>
      </c>
      <c r="AM283" t="s">
        <v>3870</v>
      </c>
      <c r="AN283" t="s">
        <v>6</v>
      </c>
      <c r="AO283" s="57">
        <v>46213.736238425925</v>
      </c>
      <c r="AP283" s="57">
        <v>46303.625</v>
      </c>
      <c r="AR283" t="s">
        <v>325</v>
      </c>
      <c r="AS283" t="s">
        <v>2620</v>
      </c>
      <c r="AT283" t="s">
        <v>230</v>
      </c>
      <c r="AV283" t="s">
        <v>3159</v>
      </c>
      <c r="AW283" t="s">
        <v>883</v>
      </c>
      <c r="AX283" t="s">
        <v>222</v>
      </c>
      <c r="BA283" s="57">
        <v>46303.625</v>
      </c>
      <c r="BB283" t="s">
        <v>3870</v>
      </c>
      <c r="BF283" s="6" t="e">
        <f t="shared" si="12"/>
        <v>#NUM!</v>
      </c>
      <c r="BG283" t="e">
        <f t="shared" si="13"/>
        <v>#NUM!</v>
      </c>
      <c r="BH283" t="e">
        <f t="shared" si="14"/>
        <v>#NUM!</v>
      </c>
      <c r="BI283" t="e">
        <f>VLOOKUP(H283,Sheet2!$A$1:$B$270,2,FALSE)</f>
        <v>#N/A</v>
      </c>
    </row>
    <row r="284" spans="1:61">
      <c r="A284">
        <v>283</v>
      </c>
      <c r="B284">
        <v>1002623835</v>
      </c>
      <c r="C284">
        <v>3</v>
      </c>
      <c r="D284" t="s">
        <v>59</v>
      </c>
      <c r="E284">
        <v>4</v>
      </c>
      <c r="F284" t="s">
        <v>241</v>
      </c>
      <c r="G284" t="s">
        <v>2613</v>
      </c>
      <c r="H284" t="s">
        <v>3241</v>
      </c>
      <c r="I284" t="s">
        <v>212</v>
      </c>
      <c r="J284" t="s">
        <v>213</v>
      </c>
      <c r="K284" t="s">
        <v>149</v>
      </c>
      <c r="L284" t="s">
        <v>214</v>
      </c>
      <c r="M284" t="s">
        <v>76</v>
      </c>
      <c r="N284" t="s">
        <v>215</v>
      </c>
      <c r="O284" s="57">
        <v>46301.437199074076</v>
      </c>
      <c r="P284" s="57">
        <v>46301.67695601852</v>
      </c>
      <c r="Q284">
        <v>69404819</v>
      </c>
      <c r="S284">
        <v>141148109105</v>
      </c>
      <c r="T284" t="s">
        <v>3242</v>
      </c>
      <c r="U284" t="s">
        <v>3243</v>
      </c>
      <c r="V284" t="s">
        <v>3244</v>
      </c>
      <c r="Z284">
        <v>110.1198543</v>
      </c>
      <c r="AA284">
        <v>-7.3364048000000004</v>
      </c>
      <c r="AB284" t="s">
        <v>3245</v>
      </c>
      <c r="AC284" t="s">
        <v>235</v>
      </c>
      <c r="AL284" t="s">
        <v>217</v>
      </c>
      <c r="AM284" t="s">
        <v>3208</v>
      </c>
      <c r="AN284" t="s">
        <v>6</v>
      </c>
      <c r="AO284" s="57">
        <v>46183.444699074076</v>
      </c>
      <c r="AP284" s="57">
        <v>46302.333333333336</v>
      </c>
      <c r="AR284" t="s">
        <v>218</v>
      </c>
      <c r="AS284" t="s">
        <v>219</v>
      </c>
      <c r="AT284" t="s">
        <v>230</v>
      </c>
      <c r="AU284">
        <v>20261006</v>
      </c>
      <c r="AV284" t="s">
        <v>221</v>
      </c>
      <c r="AW284" t="s">
        <v>883</v>
      </c>
      <c r="AX284" t="s">
        <v>222</v>
      </c>
      <c r="BA284" s="57">
        <v>46302.333333333336</v>
      </c>
      <c r="BB284" t="s">
        <v>3208</v>
      </c>
      <c r="BC284">
        <v>2026</v>
      </c>
      <c r="BD284">
        <v>10</v>
      </c>
      <c r="BE284">
        <v>6</v>
      </c>
      <c r="BF284" s="6">
        <f t="shared" si="12"/>
        <v>46301</v>
      </c>
      <c r="BG284">
        <f t="shared" si="13"/>
        <v>-1.3333333333357587</v>
      </c>
      <c r="BH284" t="str">
        <f t="shared" si="14"/>
        <v>COMPLY</v>
      </c>
      <c r="BI284" t="e">
        <f>VLOOKUP(H284,Sheet2!$A$1:$B$270,2,FALSE)</f>
        <v>#N/A</v>
      </c>
    </row>
    <row r="285" spans="1:61">
      <c r="A285">
        <v>284</v>
      </c>
      <c r="B285">
        <v>1002630902</v>
      </c>
      <c r="C285">
        <v>3</v>
      </c>
      <c r="D285" t="s">
        <v>59</v>
      </c>
      <c r="E285">
        <v>4</v>
      </c>
      <c r="F285" t="s">
        <v>241</v>
      </c>
      <c r="G285" t="s">
        <v>2613</v>
      </c>
      <c r="H285" t="s">
        <v>3241</v>
      </c>
      <c r="I285" t="s">
        <v>212</v>
      </c>
      <c r="J285" t="s">
        <v>213</v>
      </c>
      <c r="K285" t="s">
        <v>149</v>
      </c>
      <c r="M285" t="s">
        <v>76</v>
      </c>
      <c r="N285" t="s">
        <v>215</v>
      </c>
      <c r="O285" s="57">
        <v>46305.553587962961</v>
      </c>
      <c r="P285" s="57">
        <v>46305.611921296295</v>
      </c>
      <c r="Q285">
        <v>69405595</v>
      </c>
      <c r="S285">
        <v>141148109122</v>
      </c>
      <c r="T285" t="s">
        <v>3871</v>
      </c>
      <c r="U285" t="s">
        <v>5003</v>
      </c>
      <c r="V285" t="s">
        <v>5004</v>
      </c>
      <c r="Z285">
        <v>110.17182889999999</v>
      </c>
      <c r="AA285">
        <v>-7.3768554000000002</v>
      </c>
      <c r="AB285" t="s">
        <v>3874</v>
      </c>
      <c r="AC285" t="s">
        <v>283</v>
      </c>
      <c r="AL285" t="s">
        <v>217</v>
      </c>
      <c r="AM285" t="s">
        <v>5005</v>
      </c>
      <c r="AN285" t="s">
        <v>6</v>
      </c>
      <c r="AO285" s="57">
        <v>46305.570069444446</v>
      </c>
      <c r="AR285" t="s">
        <v>218</v>
      </c>
      <c r="AS285" t="s">
        <v>219</v>
      </c>
      <c r="AT285" t="s">
        <v>230</v>
      </c>
      <c r="AU285">
        <v>20261010</v>
      </c>
      <c r="AV285" t="s">
        <v>221</v>
      </c>
      <c r="AW285" t="s">
        <v>540</v>
      </c>
      <c r="AX285" t="s">
        <v>222</v>
      </c>
      <c r="BA285" s="57">
        <v>46305.291666666664</v>
      </c>
      <c r="BB285" t="s">
        <v>5005</v>
      </c>
      <c r="BC285">
        <v>2026</v>
      </c>
      <c r="BD285">
        <v>10</v>
      </c>
      <c r="BE285">
        <v>10</v>
      </c>
      <c r="BF285" s="6">
        <f t="shared" si="12"/>
        <v>46305</v>
      </c>
      <c r="BG285">
        <f t="shared" si="13"/>
        <v>-0.29166666666424135</v>
      </c>
      <c r="BH285" t="str">
        <f t="shared" si="14"/>
        <v>COMPLY</v>
      </c>
      <c r="BI285" t="e">
        <f>VLOOKUP(H285,Sheet2!$A$1:$B$270,2,FALSE)</f>
        <v>#N/A</v>
      </c>
    </row>
    <row r="286" spans="1:61">
      <c r="A286">
        <v>285</v>
      </c>
      <c r="B286">
        <v>1002625641</v>
      </c>
      <c r="C286">
        <v>3</v>
      </c>
      <c r="D286" t="s">
        <v>59</v>
      </c>
      <c r="E286">
        <v>4</v>
      </c>
      <c r="F286" t="s">
        <v>241</v>
      </c>
      <c r="G286" t="s">
        <v>2613</v>
      </c>
      <c r="H286" t="s">
        <v>3241</v>
      </c>
      <c r="I286" t="s">
        <v>212</v>
      </c>
      <c r="J286" t="s">
        <v>213</v>
      </c>
      <c r="K286" t="s">
        <v>149</v>
      </c>
      <c r="L286" t="s">
        <v>214</v>
      </c>
      <c r="M286" t="s">
        <v>1401</v>
      </c>
      <c r="N286" t="s">
        <v>215</v>
      </c>
      <c r="O286" s="57">
        <v>46302.439282407409</v>
      </c>
      <c r="P286" s="57">
        <v>46305.553576388891</v>
      </c>
      <c r="Q286">
        <v>69405595</v>
      </c>
      <c r="S286">
        <v>141148109109</v>
      </c>
      <c r="T286" t="s">
        <v>3871</v>
      </c>
      <c r="U286" t="s">
        <v>3872</v>
      </c>
      <c r="V286" t="s">
        <v>3873</v>
      </c>
      <c r="Z286">
        <v>110.1719408</v>
      </c>
      <c r="AA286">
        <v>-7.3753261999999999</v>
      </c>
      <c r="AB286" t="s">
        <v>3874</v>
      </c>
      <c r="AC286" t="s">
        <v>235</v>
      </c>
      <c r="AL286" t="s">
        <v>217</v>
      </c>
      <c r="AM286" t="s">
        <v>3875</v>
      </c>
      <c r="AN286" t="s">
        <v>6</v>
      </c>
      <c r="AO286" s="57">
        <v>46213.444687499999</v>
      </c>
      <c r="AP286" s="57">
        <v>46303.333333333336</v>
      </c>
      <c r="AQ286" t="s">
        <v>841</v>
      </c>
      <c r="AR286" t="s">
        <v>14</v>
      </c>
      <c r="AS286" t="s">
        <v>219</v>
      </c>
      <c r="AT286" t="s">
        <v>230</v>
      </c>
      <c r="AV286" t="s">
        <v>5006</v>
      </c>
      <c r="AW286" t="s">
        <v>880</v>
      </c>
      <c r="AX286" t="s">
        <v>222</v>
      </c>
      <c r="BA286" s="57">
        <v>46303.333333333336</v>
      </c>
      <c r="BB286" t="s">
        <v>3875</v>
      </c>
      <c r="BF286" s="6" t="e">
        <f t="shared" si="12"/>
        <v>#NUM!</v>
      </c>
      <c r="BG286" t="e">
        <f t="shared" si="13"/>
        <v>#NUM!</v>
      </c>
      <c r="BH286" t="e">
        <f t="shared" si="14"/>
        <v>#NUM!</v>
      </c>
      <c r="BI286" t="e">
        <f>VLOOKUP(H286,Sheet2!$A$1:$B$270,2,FALSE)</f>
        <v>#N/A</v>
      </c>
    </row>
    <row r="287" spans="1:61">
      <c r="A287">
        <v>286</v>
      </c>
      <c r="B287">
        <v>1002624681</v>
      </c>
      <c r="C287">
        <v>3</v>
      </c>
      <c r="D287" t="s">
        <v>38</v>
      </c>
      <c r="E287">
        <v>5</v>
      </c>
      <c r="F287" t="s">
        <v>90</v>
      </c>
      <c r="G287" t="s">
        <v>90</v>
      </c>
      <c r="H287" t="s">
        <v>468</v>
      </c>
      <c r="I287" t="s">
        <v>212</v>
      </c>
      <c r="J287" t="s">
        <v>213</v>
      </c>
      <c r="K287" t="s">
        <v>149</v>
      </c>
      <c r="L287" t="s">
        <v>214</v>
      </c>
      <c r="M287" t="s">
        <v>76</v>
      </c>
      <c r="N287" t="s">
        <v>215</v>
      </c>
      <c r="O287" s="57">
        <v>46301.626851851855</v>
      </c>
      <c r="P287" s="57">
        <v>46302.683530092596</v>
      </c>
      <c r="Q287">
        <v>69405226</v>
      </c>
      <c r="S287">
        <v>152625208633</v>
      </c>
      <c r="T287" t="s">
        <v>3246</v>
      </c>
      <c r="U287" t="s">
        <v>3247</v>
      </c>
      <c r="V287" t="s">
        <v>3248</v>
      </c>
      <c r="Z287">
        <v>112.06143299999999</v>
      </c>
      <c r="AA287">
        <v>-7.7862422999999996</v>
      </c>
      <c r="AB287" t="s">
        <v>3249</v>
      </c>
      <c r="AC287" t="s">
        <v>235</v>
      </c>
      <c r="AL287" t="s">
        <v>217</v>
      </c>
      <c r="AM287" t="s">
        <v>3250</v>
      </c>
      <c r="AN287" t="s">
        <v>6</v>
      </c>
      <c r="AO287" s="57">
        <v>46183.642893518518</v>
      </c>
      <c r="AP287" s="57">
        <v>46302.458333333336</v>
      </c>
      <c r="AR287" t="s">
        <v>218</v>
      </c>
      <c r="AS287" t="s">
        <v>548</v>
      </c>
      <c r="AT287" t="s">
        <v>230</v>
      </c>
      <c r="AU287">
        <v>20261007</v>
      </c>
      <c r="AV287" t="s">
        <v>221</v>
      </c>
      <c r="AW287" t="s">
        <v>875</v>
      </c>
      <c r="AX287" t="s">
        <v>222</v>
      </c>
      <c r="BA287" s="57">
        <v>46302.458333333336</v>
      </c>
      <c r="BB287" t="s">
        <v>3250</v>
      </c>
      <c r="BC287">
        <v>2026</v>
      </c>
      <c r="BD287">
        <v>10</v>
      </c>
      <c r="BE287">
        <v>7</v>
      </c>
      <c r="BF287" s="6">
        <f t="shared" si="12"/>
        <v>46302</v>
      </c>
      <c r="BG287">
        <f t="shared" si="13"/>
        <v>-0.45833333333575865</v>
      </c>
      <c r="BH287" t="str">
        <f t="shared" si="14"/>
        <v>COMPLY</v>
      </c>
      <c r="BI287" t="str">
        <f>VLOOKUP(H287,Sheet2!$A$1:$B$270,2,FALSE)</f>
        <v>KEDIRI</v>
      </c>
    </row>
    <row r="288" spans="1:61">
      <c r="A288">
        <v>287</v>
      </c>
      <c r="B288">
        <v>1002626931</v>
      </c>
      <c r="C288">
        <v>3</v>
      </c>
      <c r="D288" t="s">
        <v>38</v>
      </c>
      <c r="E288">
        <v>5</v>
      </c>
      <c r="F288" t="s">
        <v>90</v>
      </c>
      <c r="G288" t="s">
        <v>90</v>
      </c>
      <c r="H288" t="s">
        <v>504</v>
      </c>
      <c r="I288" t="s">
        <v>212</v>
      </c>
      <c r="J288" t="s">
        <v>213</v>
      </c>
      <c r="K288" t="s">
        <v>149</v>
      </c>
      <c r="L288" t="s">
        <v>214</v>
      </c>
      <c r="M288" t="s">
        <v>76</v>
      </c>
      <c r="N288" t="s">
        <v>215</v>
      </c>
      <c r="O288" s="57">
        <v>46302.790729166663</v>
      </c>
      <c r="P288" s="57">
        <v>46303.68959490741</v>
      </c>
      <c r="Q288">
        <v>69406151</v>
      </c>
      <c r="S288">
        <v>152653205775</v>
      </c>
      <c r="T288" t="s">
        <v>3876</v>
      </c>
      <c r="U288" t="s">
        <v>3877</v>
      </c>
      <c r="V288" t="s">
        <v>3878</v>
      </c>
      <c r="Z288">
        <v>112.307345808541</v>
      </c>
      <c r="AA288">
        <v>-7.77763372955165</v>
      </c>
      <c r="AB288" t="s">
        <v>3879</v>
      </c>
      <c r="AC288" t="s">
        <v>235</v>
      </c>
      <c r="AL288" t="s">
        <v>217</v>
      </c>
      <c r="AM288" t="s">
        <v>3880</v>
      </c>
      <c r="AN288" t="s">
        <v>6</v>
      </c>
      <c r="AO288" s="57">
        <v>46213.809178240743</v>
      </c>
      <c r="AP288" s="57">
        <v>46303.625</v>
      </c>
      <c r="AR288" t="s">
        <v>218</v>
      </c>
      <c r="AS288" t="s">
        <v>303</v>
      </c>
      <c r="AT288" t="s">
        <v>230</v>
      </c>
      <c r="AU288">
        <v>20261008</v>
      </c>
      <c r="AV288" t="s">
        <v>221</v>
      </c>
      <c r="AW288" t="s">
        <v>883</v>
      </c>
      <c r="AX288" t="s">
        <v>222</v>
      </c>
      <c r="BA288" s="57">
        <v>46303.625</v>
      </c>
      <c r="BB288" t="s">
        <v>3880</v>
      </c>
      <c r="BC288">
        <v>2026</v>
      </c>
      <c r="BD288">
        <v>10</v>
      </c>
      <c r="BE288">
        <v>8</v>
      </c>
      <c r="BF288" s="6">
        <f t="shared" si="12"/>
        <v>46303</v>
      </c>
      <c r="BG288">
        <f t="shared" si="13"/>
        <v>-0.625</v>
      </c>
      <c r="BH288" t="str">
        <f t="shared" si="14"/>
        <v>COMPLY</v>
      </c>
      <c r="BI288" t="str">
        <f>VLOOKUP(H288,Sheet2!$A$1:$B$270,2,FALSE)</f>
        <v>KEDIRI</v>
      </c>
    </row>
    <row r="289" spans="1:61">
      <c r="A289">
        <v>288</v>
      </c>
      <c r="B289">
        <v>1002624340</v>
      </c>
      <c r="C289">
        <v>3</v>
      </c>
      <c r="D289" t="s">
        <v>38</v>
      </c>
      <c r="E289">
        <v>5</v>
      </c>
      <c r="F289" t="s">
        <v>90</v>
      </c>
      <c r="G289" t="s">
        <v>90</v>
      </c>
      <c r="H289" t="s">
        <v>428</v>
      </c>
      <c r="I289" t="s">
        <v>212</v>
      </c>
      <c r="J289" t="s">
        <v>213</v>
      </c>
      <c r="K289" t="s">
        <v>149</v>
      </c>
      <c r="L289" t="s">
        <v>214</v>
      </c>
      <c r="M289" t="s">
        <v>76</v>
      </c>
      <c r="N289" t="s">
        <v>215</v>
      </c>
      <c r="O289" s="57">
        <v>46301.565671296295</v>
      </c>
      <c r="P289" s="57">
        <v>46302.484479166669</v>
      </c>
      <c r="Q289">
        <v>69405066</v>
      </c>
      <c r="S289">
        <v>152651208905</v>
      </c>
      <c r="T289" t="s">
        <v>3251</v>
      </c>
      <c r="U289" t="s">
        <v>3252</v>
      </c>
      <c r="V289" t="s">
        <v>3253</v>
      </c>
      <c r="Z289">
        <v>111.961273439877</v>
      </c>
      <c r="AA289">
        <v>-7.9157443618569197</v>
      </c>
      <c r="AB289" t="s">
        <v>3254</v>
      </c>
      <c r="AC289" t="s">
        <v>235</v>
      </c>
      <c r="AL289" t="s">
        <v>217</v>
      </c>
      <c r="AM289" t="s">
        <v>3255</v>
      </c>
      <c r="AN289" t="s">
        <v>6</v>
      </c>
      <c r="AO289" s="57">
        <v>46183.570092592592</v>
      </c>
      <c r="AP289" s="57">
        <v>46302.458333333336</v>
      </c>
      <c r="AR289" t="s">
        <v>218</v>
      </c>
      <c r="AS289" t="s">
        <v>548</v>
      </c>
      <c r="AT289" t="s">
        <v>230</v>
      </c>
      <c r="AU289">
        <v>20261007</v>
      </c>
      <c r="AV289" t="s">
        <v>221</v>
      </c>
      <c r="AW289" t="s">
        <v>879</v>
      </c>
      <c r="AX289" t="s">
        <v>222</v>
      </c>
      <c r="BA289" s="57">
        <v>46302.458333333336</v>
      </c>
      <c r="BB289" t="s">
        <v>3255</v>
      </c>
      <c r="BC289">
        <v>2026</v>
      </c>
      <c r="BD289">
        <v>10</v>
      </c>
      <c r="BE289">
        <v>7</v>
      </c>
      <c r="BF289" s="6">
        <f t="shared" si="12"/>
        <v>46302</v>
      </c>
      <c r="BG289">
        <f t="shared" si="13"/>
        <v>-0.45833333333575865</v>
      </c>
      <c r="BH289" t="str">
        <f t="shared" si="14"/>
        <v>COMPLY</v>
      </c>
      <c r="BI289" t="str">
        <f>VLOOKUP(H289,Sheet2!$A$1:$B$270,2,FALSE)</f>
        <v>KEDIRI</v>
      </c>
    </row>
    <row r="290" spans="1:61">
      <c r="A290">
        <v>289</v>
      </c>
      <c r="B290">
        <v>1002625119</v>
      </c>
      <c r="C290">
        <v>3</v>
      </c>
      <c r="D290" t="s">
        <v>38</v>
      </c>
      <c r="E290">
        <v>5</v>
      </c>
      <c r="F290" t="s">
        <v>90</v>
      </c>
      <c r="G290" t="s">
        <v>90</v>
      </c>
      <c r="H290" t="s">
        <v>428</v>
      </c>
      <c r="I290" t="s">
        <v>212</v>
      </c>
      <c r="J290" t="s">
        <v>213</v>
      </c>
      <c r="K290" t="s">
        <v>149</v>
      </c>
      <c r="L290" t="s">
        <v>214</v>
      </c>
      <c r="M290" t="s">
        <v>76</v>
      </c>
      <c r="N290" t="s">
        <v>215</v>
      </c>
      <c r="O290" s="57">
        <v>46301.733043981483</v>
      </c>
      <c r="P290" s="57">
        <v>46302.568229166667</v>
      </c>
      <c r="Q290">
        <v>69405361</v>
      </c>
      <c r="S290">
        <v>152651208907</v>
      </c>
      <c r="T290" t="s">
        <v>3256</v>
      </c>
      <c r="U290" t="s">
        <v>3257</v>
      </c>
      <c r="V290" t="s">
        <v>3258</v>
      </c>
      <c r="Z290">
        <v>111.951139</v>
      </c>
      <c r="AA290">
        <v>-7.9421350000000004</v>
      </c>
      <c r="AB290" t="s">
        <v>3259</v>
      </c>
      <c r="AC290" t="s">
        <v>235</v>
      </c>
      <c r="AL290" t="s">
        <v>217</v>
      </c>
      <c r="AM290" t="s">
        <v>3260</v>
      </c>
      <c r="AN290" t="s">
        <v>6</v>
      </c>
      <c r="AO290" s="57">
        <v>46183.736192129632</v>
      </c>
      <c r="AP290" s="57">
        <v>46302.625</v>
      </c>
      <c r="AR290" t="s">
        <v>218</v>
      </c>
      <c r="AS290" t="s">
        <v>548</v>
      </c>
      <c r="AT290" t="s">
        <v>230</v>
      </c>
      <c r="AU290">
        <v>20261007</v>
      </c>
      <c r="AV290" t="s">
        <v>221</v>
      </c>
      <c r="AW290" t="s">
        <v>876</v>
      </c>
      <c r="AX290" t="s">
        <v>222</v>
      </c>
      <c r="BA290" s="57">
        <v>46302.625</v>
      </c>
      <c r="BB290" t="s">
        <v>3260</v>
      </c>
      <c r="BC290">
        <v>2026</v>
      </c>
      <c r="BD290">
        <v>10</v>
      </c>
      <c r="BE290">
        <v>7</v>
      </c>
      <c r="BF290" s="6">
        <f t="shared" si="12"/>
        <v>46302</v>
      </c>
      <c r="BG290">
        <f t="shared" si="13"/>
        <v>-0.625</v>
      </c>
      <c r="BH290" t="str">
        <f t="shared" si="14"/>
        <v>COMPLY</v>
      </c>
      <c r="BI290" t="str">
        <f>VLOOKUP(H290,Sheet2!$A$1:$B$270,2,FALSE)</f>
        <v>KEDIRI</v>
      </c>
    </row>
    <row r="291" spans="1:61">
      <c r="A291">
        <v>290</v>
      </c>
      <c r="B291">
        <v>1002637823</v>
      </c>
      <c r="C291">
        <v>3</v>
      </c>
      <c r="D291" t="s">
        <v>38</v>
      </c>
      <c r="E291">
        <v>5</v>
      </c>
      <c r="F291" t="s">
        <v>90</v>
      </c>
      <c r="G291" t="s">
        <v>90</v>
      </c>
      <c r="H291" t="s">
        <v>428</v>
      </c>
      <c r="I291" t="s">
        <v>212</v>
      </c>
      <c r="J291" t="s">
        <v>213</v>
      </c>
      <c r="K291" t="s">
        <v>149</v>
      </c>
      <c r="L291" t="s">
        <v>214</v>
      </c>
      <c r="M291" t="s">
        <v>76</v>
      </c>
      <c r="N291" t="s">
        <v>215</v>
      </c>
      <c r="O291" s="57">
        <v>46310.392835648148</v>
      </c>
      <c r="P291" s="57">
        <v>46310.594490740739</v>
      </c>
      <c r="Q291">
        <v>69410535</v>
      </c>
      <c r="S291">
        <v>152651208002</v>
      </c>
      <c r="T291" t="s">
        <v>7542</v>
      </c>
      <c r="U291" t="s">
        <v>7543</v>
      </c>
      <c r="V291" t="s">
        <v>7544</v>
      </c>
      <c r="Z291">
        <v>111.953955888748</v>
      </c>
      <c r="AA291">
        <v>-7.92947011081338</v>
      </c>
      <c r="AB291" t="s">
        <v>7545</v>
      </c>
      <c r="AC291" t="s">
        <v>216</v>
      </c>
      <c r="AL291" t="s">
        <v>217</v>
      </c>
      <c r="AM291" t="s">
        <v>7546</v>
      </c>
      <c r="AN291" t="s">
        <v>6</v>
      </c>
      <c r="AO291" t="s">
        <v>7440</v>
      </c>
      <c r="AP291" s="57">
        <v>46311.333333333336</v>
      </c>
      <c r="AR291" t="s">
        <v>218</v>
      </c>
      <c r="AS291" t="s">
        <v>548</v>
      </c>
      <c r="AT291" t="s">
        <v>342</v>
      </c>
      <c r="AU291">
        <v>20261015</v>
      </c>
      <c r="AV291" t="s">
        <v>221</v>
      </c>
      <c r="AW291" t="s">
        <v>885</v>
      </c>
      <c r="AX291" t="s">
        <v>222</v>
      </c>
      <c r="BA291" s="57">
        <v>46311.333333333336</v>
      </c>
      <c r="BB291" t="s">
        <v>7546</v>
      </c>
      <c r="BC291">
        <v>2026</v>
      </c>
      <c r="BD291">
        <v>10</v>
      </c>
      <c r="BE291">
        <v>15</v>
      </c>
      <c r="BF291" s="6">
        <f t="shared" si="12"/>
        <v>46310</v>
      </c>
      <c r="BG291">
        <f t="shared" si="13"/>
        <v>-1.3333333333357587</v>
      </c>
      <c r="BH291" t="str">
        <f t="shared" si="14"/>
        <v>COMPLY</v>
      </c>
      <c r="BI291" t="str">
        <f>VLOOKUP(H291,Sheet2!$A$1:$B$270,2,FALSE)</f>
        <v>KEDIRI</v>
      </c>
    </row>
    <row r="292" spans="1:61">
      <c r="A292">
        <v>291</v>
      </c>
      <c r="B292">
        <v>1002629407</v>
      </c>
      <c r="C292">
        <v>3</v>
      </c>
      <c r="D292" t="s">
        <v>38</v>
      </c>
      <c r="E292">
        <v>5</v>
      </c>
      <c r="F292" t="s">
        <v>90</v>
      </c>
      <c r="G292" t="s">
        <v>90</v>
      </c>
      <c r="H292" t="s">
        <v>456</v>
      </c>
      <c r="I292" t="s">
        <v>212</v>
      </c>
      <c r="J292" t="s">
        <v>213</v>
      </c>
      <c r="K292" t="s">
        <v>149</v>
      </c>
      <c r="L292" t="s">
        <v>214</v>
      </c>
      <c r="M292" t="s">
        <v>76</v>
      </c>
      <c r="N292" t="s">
        <v>215</v>
      </c>
      <c r="O292" s="57">
        <v>46304.467824074076</v>
      </c>
      <c r="P292" s="57">
        <v>46305.713321759256</v>
      </c>
      <c r="Q292">
        <v>69407192</v>
      </c>
      <c r="S292">
        <v>152652205370</v>
      </c>
      <c r="T292" t="s">
        <v>5007</v>
      </c>
      <c r="U292" t="s">
        <v>5008</v>
      </c>
      <c r="V292" t="s">
        <v>5009</v>
      </c>
      <c r="Z292">
        <v>112.136278375983</v>
      </c>
      <c r="AA292">
        <v>-7.6909641548825496</v>
      </c>
      <c r="AB292" t="s">
        <v>5010</v>
      </c>
      <c r="AC292" t="s">
        <v>216</v>
      </c>
      <c r="AL292" t="s">
        <v>217</v>
      </c>
      <c r="AM292" t="s">
        <v>5011</v>
      </c>
      <c r="AN292" t="s">
        <v>6</v>
      </c>
      <c r="AO292" s="57">
        <v>46275.47583333333</v>
      </c>
      <c r="AP292" s="57">
        <v>46305.333333333336</v>
      </c>
      <c r="AR292" t="s">
        <v>218</v>
      </c>
      <c r="AS292" t="s">
        <v>303</v>
      </c>
      <c r="AT292" t="s">
        <v>230</v>
      </c>
      <c r="AU292">
        <v>20261010</v>
      </c>
      <c r="AV292" t="s">
        <v>221</v>
      </c>
      <c r="AW292" t="s">
        <v>2232</v>
      </c>
      <c r="AX292" t="s">
        <v>222</v>
      </c>
      <c r="BA292" s="57">
        <v>46305.333333333336</v>
      </c>
      <c r="BB292" t="s">
        <v>5011</v>
      </c>
      <c r="BC292">
        <v>2026</v>
      </c>
      <c r="BD292">
        <v>10</v>
      </c>
      <c r="BE292">
        <v>10</v>
      </c>
      <c r="BF292" s="6">
        <f t="shared" si="12"/>
        <v>46305</v>
      </c>
      <c r="BG292">
        <f t="shared" si="13"/>
        <v>-0.33333333333575865</v>
      </c>
      <c r="BH292" t="str">
        <f t="shared" si="14"/>
        <v>COMPLY</v>
      </c>
      <c r="BI292" t="str">
        <f>VLOOKUP(H292,Sheet2!$A$1:$B$270,2,FALSE)</f>
        <v>KEDIRI</v>
      </c>
    </row>
    <row r="293" spans="1:61">
      <c r="A293">
        <v>292</v>
      </c>
      <c r="B293">
        <v>1002618470</v>
      </c>
      <c r="C293">
        <v>3</v>
      </c>
      <c r="D293" t="s">
        <v>38</v>
      </c>
      <c r="E293">
        <v>5</v>
      </c>
      <c r="F293" t="s">
        <v>90</v>
      </c>
      <c r="G293" t="s">
        <v>90</v>
      </c>
      <c r="H293" t="s">
        <v>344</v>
      </c>
      <c r="I293" t="s">
        <v>212</v>
      </c>
      <c r="J293" t="s">
        <v>213</v>
      </c>
      <c r="K293" t="s">
        <v>149</v>
      </c>
      <c r="L293" t="s">
        <v>214</v>
      </c>
      <c r="M293" t="s">
        <v>76</v>
      </c>
      <c r="N293" t="s">
        <v>215</v>
      </c>
      <c r="O293" s="57">
        <v>46296.663645833331</v>
      </c>
      <c r="P293" s="57">
        <v>46298.410671296297</v>
      </c>
      <c r="Q293">
        <v>69402566</v>
      </c>
      <c r="S293">
        <v>152639219602</v>
      </c>
      <c r="T293" t="s">
        <v>1007</v>
      </c>
      <c r="U293" t="s">
        <v>1008</v>
      </c>
      <c r="V293" t="s">
        <v>1009</v>
      </c>
      <c r="Z293">
        <v>112.193374894559</v>
      </c>
      <c r="AA293">
        <v>-7.7675328725875801</v>
      </c>
      <c r="AB293" t="s">
        <v>1010</v>
      </c>
      <c r="AC293" t="s">
        <v>216</v>
      </c>
      <c r="AL293" t="s">
        <v>217</v>
      </c>
      <c r="AM293" t="s">
        <v>1011</v>
      </c>
      <c r="AN293" t="s">
        <v>6</v>
      </c>
      <c r="AO293" s="57">
        <v>46032.694421296299</v>
      </c>
      <c r="AP293" s="57">
        <v>46297.625</v>
      </c>
      <c r="AR293" t="s">
        <v>218</v>
      </c>
      <c r="AS293" t="s">
        <v>303</v>
      </c>
      <c r="AT293" t="s">
        <v>230</v>
      </c>
      <c r="AU293">
        <v>20261003</v>
      </c>
      <c r="AV293" t="s">
        <v>221</v>
      </c>
      <c r="AW293" t="s">
        <v>877</v>
      </c>
      <c r="AX293" t="s">
        <v>222</v>
      </c>
      <c r="BA293" s="57">
        <v>46297.625</v>
      </c>
      <c r="BB293" t="s">
        <v>1011</v>
      </c>
      <c r="BC293">
        <v>2026</v>
      </c>
      <c r="BD293">
        <v>10</v>
      </c>
      <c r="BE293">
        <v>3</v>
      </c>
      <c r="BF293" s="6">
        <f t="shared" si="12"/>
        <v>46298</v>
      </c>
      <c r="BG293">
        <f t="shared" si="13"/>
        <v>0.375</v>
      </c>
      <c r="BH293" t="str">
        <f t="shared" si="14"/>
        <v>COMPLY</v>
      </c>
      <c r="BI293" t="str">
        <f>VLOOKUP(H293,Sheet2!$A$1:$B$270,2,FALSE)</f>
        <v>KEDIRI</v>
      </c>
    </row>
    <row r="294" spans="1:61">
      <c r="A294">
        <v>293</v>
      </c>
      <c r="B294">
        <v>1002619511</v>
      </c>
      <c r="C294">
        <v>3</v>
      </c>
      <c r="D294" t="s">
        <v>38</v>
      </c>
      <c r="E294">
        <v>5</v>
      </c>
      <c r="F294" t="s">
        <v>90</v>
      </c>
      <c r="G294" t="s">
        <v>90</v>
      </c>
      <c r="H294" t="s">
        <v>344</v>
      </c>
      <c r="I294" t="s">
        <v>212</v>
      </c>
      <c r="J294" t="s">
        <v>213</v>
      </c>
      <c r="K294" t="s">
        <v>149</v>
      </c>
      <c r="M294" t="s">
        <v>76</v>
      </c>
      <c r="N294" t="s">
        <v>563</v>
      </c>
      <c r="O294" s="57">
        <v>46297.472858796296</v>
      </c>
      <c r="P294" s="57">
        <v>46302.418483796297</v>
      </c>
      <c r="Q294">
        <v>66525052</v>
      </c>
      <c r="S294">
        <v>152639219543</v>
      </c>
      <c r="T294" t="s">
        <v>1653</v>
      </c>
      <c r="U294" t="s">
        <v>1654</v>
      </c>
      <c r="V294" t="s">
        <v>2621</v>
      </c>
      <c r="Z294">
        <v>112.185666561126</v>
      </c>
      <c r="AA294">
        <v>-7.7646257818208504</v>
      </c>
      <c r="AB294" t="s">
        <v>1655</v>
      </c>
      <c r="AC294" t="s">
        <v>225</v>
      </c>
      <c r="AL294" t="s">
        <v>217</v>
      </c>
      <c r="AM294" t="s">
        <v>2622</v>
      </c>
      <c r="AN294" t="s">
        <v>6</v>
      </c>
      <c r="AO294" s="57">
        <v>46063.475972222222</v>
      </c>
      <c r="AP294" s="57">
        <v>46303.333333333336</v>
      </c>
      <c r="AR294" t="s">
        <v>218</v>
      </c>
      <c r="AS294" t="s">
        <v>303</v>
      </c>
      <c r="AT294" t="s">
        <v>230</v>
      </c>
      <c r="AU294">
        <v>20261007</v>
      </c>
      <c r="AV294" t="s">
        <v>221</v>
      </c>
      <c r="AW294" t="s">
        <v>540</v>
      </c>
      <c r="AX294" t="s">
        <v>222</v>
      </c>
      <c r="BA294" s="57">
        <v>46303.333333333336</v>
      </c>
      <c r="BB294" t="s">
        <v>2622</v>
      </c>
      <c r="BC294">
        <v>2026</v>
      </c>
      <c r="BD294">
        <v>10</v>
      </c>
      <c r="BE294">
        <v>7</v>
      </c>
      <c r="BF294" s="6">
        <f t="shared" si="12"/>
        <v>46302</v>
      </c>
      <c r="BG294">
        <f t="shared" si="13"/>
        <v>-1.3333333333357587</v>
      </c>
      <c r="BH294" t="str">
        <f t="shared" si="14"/>
        <v>COMPLY</v>
      </c>
      <c r="BI294" t="str">
        <f>VLOOKUP(H294,Sheet2!$A$1:$B$270,2,FALSE)</f>
        <v>KEDIRI</v>
      </c>
    </row>
    <row r="295" spans="1:61">
      <c r="A295">
        <v>294</v>
      </c>
      <c r="B295">
        <v>1002625835</v>
      </c>
      <c r="C295">
        <v>3</v>
      </c>
      <c r="D295" t="s">
        <v>38</v>
      </c>
      <c r="E295">
        <v>5</v>
      </c>
      <c r="F295" t="s">
        <v>90</v>
      </c>
      <c r="G295" t="s">
        <v>90</v>
      </c>
      <c r="H295" t="s">
        <v>344</v>
      </c>
      <c r="I295" t="s">
        <v>212</v>
      </c>
      <c r="J295" t="s">
        <v>213</v>
      </c>
      <c r="K295" t="s">
        <v>149</v>
      </c>
      <c r="L295" t="s">
        <v>214</v>
      </c>
      <c r="M295" t="s">
        <v>76</v>
      </c>
      <c r="N295" t="s">
        <v>215</v>
      </c>
      <c r="O295" s="57">
        <v>46302.483113425929</v>
      </c>
      <c r="P295" s="57">
        <v>46303.743113425924</v>
      </c>
      <c r="Q295">
        <v>69405710</v>
      </c>
      <c r="S295">
        <v>152639219555</v>
      </c>
      <c r="T295" t="s">
        <v>3881</v>
      </c>
      <c r="U295" t="s">
        <v>3882</v>
      </c>
      <c r="V295" t="s">
        <v>3883</v>
      </c>
      <c r="Z295">
        <v>112.18857910484</v>
      </c>
      <c r="AA295">
        <v>-7.8006771331940099</v>
      </c>
      <c r="AB295" t="s">
        <v>3884</v>
      </c>
      <c r="AC295" t="s">
        <v>216</v>
      </c>
      <c r="AL295" t="s">
        <v>217</v>
      </c>
      <c r="AM295" t="s">
        <v>3225</v>
      </c>
      <c r="AN295" t="s">
        <v>6</v>
      </c>
      <c r="AO295" s="57">
        <v>46213.486516203702</v>
      </c>
      <c r="AP295" s="57">
        <v>46303.333333333336</v>
      </c>
      <c r="AR295" t="s">
        <v>218</v>
      </c>
      <c r="AS295" t="s">
        <v>303</v>
      </c>
      <c r="AT295" t="s">
        <v>342</v>
      </c>
      <c r="AU295">
        <v>20261008</v>
      </c>
      <c r="AV295" t="s">
        <v>221</v>
      </c>
      <c r="AW295" t="s">
        <v>1700</v>
      </c>
      <c r="AX295" t="s">
        <v>222</v>
      </c>
      <c r="BA295" s="57">
        <v>46303.333333333336</v>
      </c>
      <c r="BB295" t="s">
        <v>3225</v>
      </c>
      <c r="BC295">
        <v>2026</v>
      </c>
      <c r="BD295">
        <v>10</v>
      </c>
      <c r="BE295">
        <v>8</v>
      </c>
      <c r="BF295" s="6">
        <f t="shared" si="12"/>
        <v>46303</v>
      </c>
      <c r="BG295">
        <f t="shared" si="13"/>
        <v>-0.33333333333575865</v>
      </c>
      <c r="BH295" t="str">
        <f t="shared" si="14"/>
        <v>COMPLY</v>
      </c>
      <c r="BI295" t="str">
        <f>VLOOKUP(H295,Sheet2!$A$1:$B$270,2,FALSE)</f>
        <v>KEDIRI</v>
      </c>
    </row>
    <row r="296" spans="1:61">
      <c r="A296">
        <v>295</v>
      </c>
      <c r="B296">
        <v>1002627152</v>
      </c>
      <c r="C296">
        <v>3</v>
      </c>
      <c r="D296" t="s">
        <v>38</v>
      </c>
      <c r="E296">
        <v>5</v>
      </c>
      <c r="F296" t="s">
        <v>90</v>
      </c>
      <c r="G296" t="s">
        <v>90</v>
      </c>
      <c r="H296" t="s">
        <v>344</v>
      </c>
      <c r="I296" t="s">
        <v>212</v>
      </c>
      <c r="J296" t="s">
        <v>213</v>
      </c>
      <c r="K296" t="s">
        <v>149</v>
      </c>
      <c r="L296" t="s">
        <v>214</v>
      </c>
      <c r="M296" t="s">
        <v>76</v>
      </c>
      <c r="N296" t="s">
        <v>215</v>
      </c>
      <c r="O296" s="57">
        <v>46303.378865740742</v>
      </c>
      <c r="P296" s="57">
        <v>46303.62164351852</v>
      </c>
      <c r="Q296">
        <v>69406249</v>
      </c>
      <c r="S296">
        <v>152639219620</v>
      </c>
      <c r="T296" t="s">
        <v>3885</v>
      </c>
      <c r="U296" t="s">
        <v>3886</v>
      </c>
      <c r="V296" t="s">
        <v>3887</v>
      </c>
      <c r="Z296">
        <v>112.205063</v>
      </c>
      <c r="AA296">
        <v>-7.7564169999999999</v>
      </c>
      <c r="AB296" t="s">
        <v>3888</v>
      </c>
      <c r="AC296" t="s">
        <v>235</v>
      </c>
      <c r="AL296" t="s">
        <v>217</v>
      </c>
      <c r="AM296" t="s">
        <v>3889</v>
      </c>
      <c r="AN296" t="s">
        <v>6</v>
      </c>
      <c r="AO296" s="57">
        <v>46244.392905092594</v>
      </c>
      <c r="AP296" s="57">
        <v>46304.333333333336</v>
      </c>
      <c r="AR296" t="s">
        <v>218</v>
      </c>
      <c r="AS296" t="s">
        <v>303</v>
      </c>
      <c r="AT296" t="s">
        <v>230</v>
      </c>
      <c r="AU296">
        <v>20261008</v>
      </c>
      <c r="AV296" t="s">
        <v>221</v>
      </c>
      <c r="AW296" t="s">
        <v>875</v>
      </c>
      <c r="AX296" t="s">
        <v>222</v>
      </c>
      <c r="BA296" s="57">
        <v>46304.333333333336</v>
      </c>
      <c r="BB296" t="s">
        <v>3889</v>
      </c>
      <c r="BC296">
        <v>2026</v>
      </c>
      <c r="BD296">
        <v>10</v>
      </c>
      <c r="BE296">
        <v>8</v>
      </c>
      <c r="BF296" s="6">
        <f t="shared" si="12"/>
        <v>46303</v>
      </c>
      <c r="BG296">
        <f t="shared" si="13"/>
        <v>-1.3333333333357587</v>
      </c>
      <c r="BH296" t="str">
        <f t="shared" si="14"/>
        <v>COMPLY</v>
      </c>
      <c r="BI296" t="str">
        <f>VLOOKUP(H296,Sheet2!$A$1:$B$270,2,FALSE)</f>
        <v>KEDIRI</v>
      </c>
    </row>
    <row r="297" spans="1:61">
      <c r="A297">
        <v>296</v>
      </c>
      <c r="B297">
        <v>1002630719</v>
      </c>
      <c r="C297">
        <v>3</v>
      </c>
      <c r="D297" t="s">
        <v>38</v>
      </c>
      <c r="E297">
        <v>5</v>
      </c>
      <c r="F297" t="s">
        <v>90</v>
      </c>
      <c r="G297" t="s">
        <v>90</v>
      </c>
      <c r="H297" t="s">
        <v>344</v>
      </c>
      <c r="I297" t="s">
        <v>212</v>
      </c>
      <c r="J297" t="s">
        <v>213</v>
      </c>
      <c r="K297" t="s">
        <v>149</v>
      </c>
      <c r="L297" t="s">
        <v>214</v>
      </c>
      <c r="M297" t="s">
        <v>76</v>
      </c>
      <c r="N297" t="s">
        <v>215</v>
      </c>
      <c r="O297" s="57">
        <v>46305.441435185188</v>
      </c>
      <c r="P297" s="57">
        <v>46306.518009259256</v>
      </c>
      <c r="Q297">
        <v>69407781</v>
      </c>
      <c r="S297">
        <v>152639219626</v>
      </c>
      <c r="T297" t="s">
        <v>5012</v>
      </c>
      <c r="U297" t="s">
        <v>5013</v>
      </c>
      <c r="V297" t="s">
        <v>5014</v>
      </c>
      <c r="Z297">
        <v>112.17580890000001</v>
      </c>
      <c r="AA297">
        <v>-7.8520847999999903</v>
      </c>
      <c r="AB297" t="s">
        <v>5015</v>
      </c>
      <c r="AC297" t="s">
        <v>235</v>
      </c>
      <c r="AL297" t="s">
        <v>217</v>
      </c>
      <c r="AM297" t="s">
        <v>5016</v>
      </c>
      <c r="AN297" t="s">
        <v>6</v>
      </c>
      <c r="AO297" s="57">
        <v>46305.444502314815</v>
      </c>
      <c r="AR297" t="s">
        <v>218</v>
      </c>
      <c r="AS297" t="s">
        <v>303</v>
      </c>
      <c r="AT297" t="s">
        <v>342</v>
      </c>
      <c r="AU297">
        <v>20261011</v>
      </c>
      <c r="AV297" t="s">
        <v>221</v>
      </c>
      <c r="AW297" t="s">
        <v>5017</v>
      </c>
      <c r="AX297" t="s">
        <v>222</v>
      </c>
      <c r="BA297" s="57">
        <v>46306.333333333336</v>
      </c>
      <c r="BB297" t="s">
        <v>5016</v>
      </c>
      <c r="BC297">
        <v>2026</v>
      </c>
      <c r="BD297">
        <v>10</v>
      </c>
      <c r="BE297">
        <v>11</v>
      </c>
      <c r="BF297" s="6">
        <f t="shared" si="12"/>
        <v>46306</v>
      </c>
      <c r="BG297">
        <f t="shared" si="13"/>
        <v>-0.33333333333575865</v>
      </c>
      <c r="BH297" t="str">
        <f t="shared" si="14"/>
        <v>COMPLY</v>
      </c>
      <c r="BI297" t="str">
        <f>VLOOKUP(H297,Sheet2!$A$1:$B$270,2,FALSE)</f>
        <v>KEDIRI</v>
      </c>
    </row>
    <row r="298" spans="1:61">
      <c r="A298">
        <v>297</v>
      </c>
      <c r="B298">
        <v>1002633789</v>
      </c>
      <c r="C298">
        <v>3</v>
      </c>
      <c r="D298" t="s">
        <v>38</v>
      </c>
      <c r="E298">
        <v>5</v>
      </c>
      <c r="F298" t="s">
        <v>90</v>
      </c>
      <c r="G298" t="s">
        <v>90</v>
      </c>
      <c r="H298" t="s">
        <v>344</v>
      </c>
      <c r="I298" t="s">
        <v>212</v>
      </c>
      <c r="J298" t="s">
        <v>213</v>
      </c>
      <c r="K298" t="s">
        <v>149</v>
      </c>
      <c r="L298" t="s">
        <v>214</v>
      </c>
      <c r="M298" t="s">
        <v>76</v>
      </c>
      <c r="N298" t="s">
        <v>215</v>
      </c>
      <c r="O298" s="57">
        <v>46307.756030092591</v>
      </c>
      <c r="P298" s="57">
        <v>46308.848749999997</v>
      </c>
      <c r="Q298">
        <v>69408957</v>
      </c>
      <c r="S298">
        <v>152639219637</v>
      </c>
      <c r="T298" t="s">
        <v>5893</v>
      </c>
      <c r="U298" t="s">
        <v>5894</v>
      </c>
      <c r="V298" t="s">
        <v>5895</v>
      </c>
      <c r="Z298">
        <v>112.214844971895</v>
      </c>
      <c r="AA298">
        <v>-7.7253759314420103</v>
      </c>
      <c r="AB298" t="s">
        <v>5896</v>
      </c>
      <c r="AC298" t="s">
        <v>216</v>
      </c>
      <c r="AL298" t="s">
        <v>217</v>
      </c>
      <c r="AM298" t="s">
        <v>5897</v>
      </c>
      <c r="AN298" t="s">
        <v>6</v>
      </c>
      <c r="AO298" s="57">
        <v>46366.757453703707</v>
      </c>
      <c r="AP298" s="57">
        <v>46308.625</v>
      </c>
      <c r="AR298" t="s">
        <v>218</v>
      </c>
      <c r="AS298" t="s">
        <v>303</v>
      </c>
      <c r="AT298" t="s">
        <v>230</v>
      </c>
      <c r="AU298">
        <v>20261013</v>
      </c>
      <c r="AV298" t="s">
        <v>221</v>
      </c>
      <c r="AW298" t="s">
        <v>879</v>
      </c>
      <c r="AX298" t="s">
        <v>222</v>
      </c>
      <c r="BA298" s="57">
        <v>46308.625</v>
      </c>
      <c r="BB298" t="s">
        <v>5897</v>
      </c>
      <c r="BC298">
        <v>2026</v>
      </c>
      <c r="BD298">
        <v>10</v>
      </c>
      <c r="BE298">
        <v>13</v>
      </c>
      <c r="BF298" s="6">
        <f t="shared" si="12"/>
        <v>46308</v>
      </c>
      <c r="BG298">
        <f t="shared" si="13"/>
        <v>-0.625</v>
      </c>
      <c r="BH298" t="str">
        <f t="shared" si="14"/>
        <v>COMPLY</v>
      </c>
      <c r="BI298" t="str">
        <f>VLOOKUP(H298,Sheet2!$A$1:$B$270,2,FALSE)</f>
        <v>KEDIRI</v>
      </c>
    </row>
    <row r="299" spans="1:61">
      <c r="A299">
        <v>298</v>
      </c>
      <c r="B299">
        <v>1002637940</v>
      </c>
      <c r="C299">
        <v>3</v>
      </c>
      <c r="D299" t="s">
        <v>38</v>
      </c>
      <c r="E299">
        <v>5</v>
      </c>
      <c r="F299" t="s">
        <v>90</v>
      </c>
      <c r="G299" t="s">
        <v>90</v>
      </c>
      <c r="H299" t="s">
        <v>380</v>
      </c>
      <c r="I299" t="s">
        <v>212</v>
      </c>
      <c r="J299" t="s">
        <v>213</v>
      </c>
      <c r="K299" t="s">
        <v>149</v>
      </c>
      <c r="L299" t="s">
        <v>214</v>
      </c>
      <c r="M299" t="s">
        <v>76</v>
      </c>
      <c r="N299" t="s">
        <v>215</v>
      </c>
      <c r="O299" s="57">
        <v>46310.41642361111</v>
      </c>
      <c r="P299" s="57">
        <v>46310.68681712963</v>
      </c>
      <c r="Q299">
        <v>69410599</v>
      </c>
      <c r="S299">
        <v>152626203113</v>
      </c>
      <c r="T299" t="s">
        <v>7547</v>
      </c>
      <c r="U299" t="s">
        <v>7548</v>
      </c>
      <c r="V299" t="s">
        <v>7549</v>
      </c>
      <c r="Z299">
        <v>112.031016089022</v>
      </c>
      <c r="AA299">
        <v>-7.98103408888365</v>
      </c>
      <c r="AB299" t="s">
        <v>7550</v>
      </c>
      <c r="AC299" t="s">
        <v>216</v>
      </c>
      <c r="AL299" t="s">
        <v>217</v>
      </c>
      <c r="AM299" t="s">
        <v>7551</v>
      </c>
      <c r="AN299" t="s">
        <v>6</v>
      </c>
      <c r="AO299" t="s">
        <v>7508</v>
      </c>
      <c r="AP299" s="57">
        <v>46314.333333333336</v>
      </c>
      <c r="AR299" t="s">
        <v>218</v>
      </c>
      <c r="AS299" t="s">
        <v>548</v>
      </c>
      <c r="AT299" t="s">
        <v>342</v>
      </c>
      <c r="AU299">
        <v>20261015</v>
      </c>
      <c r="AV299" t="s">
        <v>221</v>
      </c>
      <c r="AW299" t="s">
        <v>2326</v>
      </c>
      <c r="AX299" t="s">
        <v>222</v>
      </c>
      <c r="BA299" s="57">
        <v>46314.333333333336</v>
      </c>
      <c r="BB299" t="s">
        <v>7551</v>
      </c>
      <c r="BC299">
        <v>2026</v>
      </c>
      <c r="BD299">
        <v>10</v>
      </c>
      <c r="BE299">
        <v>15</v>
      </c>
      <c r="BF299" s="6">
        <f t="shared" si="12"/>
        <v>46310</v>
      </c>
      <c r="BG299">
        <f t="shared" si="13"/>
        <v>-4.3333333333357587</v>
      </c>
      <c r="BH299" t="str">
        <f t="shared" si="14"/>
        <v>COMPLY</v>
      </c>
      <c r="BI299" t="str">
        <f>VLOOKUP(H299,Sheet2!$A$1:$B$270,2,FALSE)</f>
        <v>KEDIRI</v>
      </c>
    </row>
    <row r="300" spans="1:61">
      <c r="A300">
        <v>299</v>
      </c>
      <c r="B300">
        <v>1002637344</v>
      </c>
      <c r="C300">
        <v>3</v>
      </c>
      <c r="D300" t="s">
        <v>38</v>
      </c>
      <c r="E300">
        <v>5</v>
      </c>
      <c r="F300" t="s">
        <v>90</v>
      </c>
      <c r="G300" t="s">
        <v>90</v>
      </c>
      <c r="H300" t="s">
        <v>380</v>
      </c>
      <c r="I300" t="s">
        <v>212</v>
      </c>
      <c r="J300" t="s">
        <v>213</v>
      </c>
      <c r="K300" t="s">
        <v>149</v>
      </c>
      <c r="L300" t="s">
        <v>214</v>
      </c>
      <c r="M300" t="s">
        <v>255</v>
      </c>
      <c r="N300" t="s">
        <v>215</v>
      </c>
      <c r="O300" s="57">
        <v>46309.694907407407</v>
      </c>
      <c r="P300" s="57">
        <v>46310.5544212963</v>
      </c>
      <c r="Q300">
        <v>69410376</v>
      </c>
      <c r="S300">
        <v>152626203112</v>
      </c>
      <c r="T300" t="s">
        <v>6934</v>
      </c>
      <c r="U300" t="s">
        <v>6935</v>
      </c>
      <c r="V300" t="s">
        <v>6936</v>
      </c>
      <c r="Z300">
        <v>112.03114785254</v>
      </c>
      <c r="AA300">
        <v>-7.9315508588666104</v>
      </c>
      <c r="AB300" t="s">
        <v>6937</v>
      </c>
      <c r="AC300" t="s">
        <v>216</v>
      </c>
      <c r="AL300" t="s">
        <v>217</v>
      </c>
      <c r="AM300" t="s">
        <v>6938</v>
      </c>
      <c r="AN300" t="s">
        <v>6</v>
      </c>
      <c r="AO300" t="s">
        <v>6939</v>
      </c>
      <c r="AP300" s="57">
        <v>46312.333333333336</v>
      </c>
      <c r="AR300" t="s">
        <v>256</v>
      </c>
      <c r="AS300" t="s">
        <v>548</v>
      </c>
      <c r="AT300" t="s">
        <v>342</v>
      </c>
      <c r="AV300" t="s">
        <v>257</v>
      </c>
      <c r="AW300" t="s">
        <v>2326</v>
      </c>
      <c r="AX300" t="s">
        <v>222</v>
      </c>
      <c r="BA300" s="57">
        <v>46312.333333333336</v>
      </c>
      <c r="BB300" t="s">
        <v>6938</v>
      </c>
      <c r="BF300" s="6" t="e">
        <f t="shared" si="12"/>
        <v>#NUM!</v>
      </c>
      <c r="BG300" t="e">
        <f t="shared" si="13"/>
        <v>#NUM!</v>
      </c>
      <c r="BH300" t="e">
        <f t="shared" si="14"/>
        <v>#NUM!</v>
      </c>
      <c r="BI300" t="str">
        <f>VLOOKUP(H300,Sheet2!$A$1:$B$270,2,FALSE)</f>
        <v>KEDIRI</v>
      </c>
    </row>
    <row r="301" spans="1:61">
      <c r="A301">
        <v>300</v>
      </c>
      <c r="B301">
        <v>1002620876</v>
      </c>
      <c r="C301">
        <v>3</v>
      </c>
      <c r="D301" t="s">
        <v>38</v>
      </c>
      <c r="E301">
        <v>5</v>
      </c>
      <c r="F301" t="s">
        <v>90</v>
      </c>
      <c r="G301" t="s">
        <v>90</v>
      </c>
      <c r="H301" t="s">
        <v>302</v>
      </c>
      <c r="I301" t="s">
        <v>212</v>
      </c>
      <c r="J301" t="s">
        <v>213</v>
      </c>
      <c r="K301" t="s">
        <v>149</v>
      </c>
      <c r="L301" t="s">
        <v>214</v>
      </c>
      <c r="M301" t="s">
        <v>76</v>
      </c>
      <c r="N301" t="s">
        <v>215</v>
      </c>
      <c r="O301" s="57">
        <v>46298.480949074074</v>
      </c>
      <c r="P301" s="57">
        <v>46298.889687499999</v>
      </c>
      <c r="Q301">
        <v>69403548</v>
      </c>
      <c r="S301">
        <v>152650206851</v>
      </c>
      <c r="T301" t="s">
        <v>1661</v>
      </c>
      <c r="U301" t="s">
        <v>1662</v>
      </c>
      <c r="V301" t="s">
        <v>1663</v>
      </c>
      <c r="Z301">
        <v>112.15516479999999</v>
      </c>
      <c r="AA301">
        <v>-7.9300468999999998</v>
      </c>
      <c r="AB301" t="s">
        <v>1664</v>
      </c>
      <c r="AC301" t="s">
        <v>235</v>
      </c>
      <c r="AL301" t="s">
        <v>217</v>
      </c>
      <c r="AM301" t="s">
        <v>1665</v>
      </c>
      <c r="AN301" t="s">
        <v>6</v>
      </c>
      <c r="AO301" s="57">
        <v>46091.486087962963</v>
      </c>
      <c r="AP301" s="57">
        <v>46299.333333333336</v>
      </c>
      <c r="AR301" t="s">
        <v>218</v>
      </c>
      <c r="AS301" t="s">
        <v>303</v>
      </c>
      <c r="AT301" t="s">
        <v>230</v>
      </c>
      <c r="AU301">
        <v>20261003</v>
      </c>
      <c r="AV301" t="s">
        <v>221</v>
      </c>
      <c r="AW301" t="s">
        <v>876</v>
      </c>
      <c r="AX301" t="s">
        <v>222</v>
      </c>
      <c r="BA301" s="57">
        <v>46299.333333333336</v>
      </c>
      <c r="BB301" t="s">
        <v>1665</v>
      </c>
      <c r="BC301">
        <v>2026</v>
      </c>
      <c r="BD301">
        <v>10</v>
      </c>
      <c r="BE301">
        <v>3</v>
      </c>
      <c r="BF301" s="6">
        <f t="shared" si="12"/>
        <v>46298</v>
      </c>
      <c r="BG301">
        <f t="shared" si="13"/>
        <v>-1.3333333333357587</v>
      </c>
      <c r="BH301" t="str">
        <f t="shared" si="14"/>
        <v>COMPLY</v>
      </c>
      <c r="BI301" t="str">
        <f>VLOOKUP(H301,Sheet2!$A$1:$B$270,2,FALSE)</f>
        <v>KEDIRI</v>
      </c>
    </row>
    <row r="302" spans="1:61">
      <c r="A302">
        <v>301</v>
      </c>
      <c r="B302">
        <v>1002621267</v>
      </c>
      <c r="C302">
        <v>3</v>
      </c>
      <c r="D302" t="s">
        <v>38</v>
      </c>
      <c r="E302">
        <v>5</v>
      </c>
      <c r="F302" t="s">
        <v>90</v>
      </c>
      <c r="G302" t="s">
        <v>90</v>
      </c>
      <c r="H302" t="s">
        <v>302</v>
      </c>
      <c r="I302" t="s">
        <v>212</v>
      </c>
      <c r="J302" t="s">
        <v>213</v>
      </c>
      <c r="K302" t="s">
        <v>149</v>
      </c>
      <c r="L302" t="s">
        <v>214</v>
      </c>
      <c r="M302" t="s">
        <v>76</v>
      </c>
      <c r="N302" t="s">
        <v>215</v>
      </c>
      <c r="O302" s="57">
        <v>46299.397685185184</v>
      </c>
      <c r="P302" s="57">
        <v>46300.897650462961</v>
      </c>
      <c r="Q302">
        <v>69403814</v>
      </c>
      <c r="S302">
        <v>152650206852</v>
      </c>
      <c r="T302" t="s">
        <v>1656</v>
      </c>
      <c r="U302" t="s">
        <v>1657</v>
      </c>
      <c r="V302" t="s">
        <v>1658</v>
      </c>
      <c r="Z302">
        <v>112.133314103205</v>
      </c>
      <c r="AA302">
        <v>-7.9850021224439702</v>
      </c>
      <c r="AB302" t="s">
        <v>1659</v>
      </c>
      <c r="AC302" t="s">
        <v>235</v>
      </c>
      <c r="AL302" t="s">
        <v>217</v>
      </c>
      <c r="AM302" t="s">
        <v>1660</v>
      </c>
      <c r="AN302" t="s">
        <v>6</v>
      </c>
      <c r="AO302" s="57">
        <v>46122.402604166666</v>
      </c>
      <c r="AP302" s="57">
        <v>46300.333333333336</v>
      </c>
      <c r="AR302" t="s">
        <v>218</v>
      </c>
      <c r="AS302" t="s">
        <v>303</v>
      </c>
      <c r="AT302" t="s">
        <v>230</v>
      </c>
      <c r="AU302">
        <v>20261005</v>
      </c>
      <c r="AV302" t="s">
        <v>221</v>
      </c>
      <c r="AW302" t="s">
        <v>880</v>
      </c>
      <c r="AX302" t="s">
        <v>222</v>
      </c>
      <c r="BA302" s="57">
        <v>46300.333333333336</v>
      </c>
      <c r="BB302" t="s">
        <v>1660</v>
      </c>
      <c r="BC302">
        <v>2026</v>
      </c>
      <c r="BD302">
        <v>10</v>
      </c>
      <c r="BE302">
        <v>5</v>
      </c>
      <c r="BF302" s="6">
        <f t="shared" si="12"/>
        <v>46300</v>
      </c>
      <c r="BG302">
        <f t="shared" si="13"/>
        <v>-0.33333333333575865</v>
      </c>
      <c r="BH302" t="str">
        <f t="shared" si="14"/>
        <v>COMPLY</v>
      </c>
      <c r="BI302" t="str">
        <f>VLOOKUP(H302,Sheet2!$A$1:$B$270,2,FALSE)</f>
        <v>KEDIRI</v>
      </c>
    </row>
    <row r="303" spans="1:61">
      <c r="A303">
        <v>302</v>
      </c>
      <c r="B303">
        <v>1002620466</v>
      </c>
      <c r="C303">
        <v>3</v>
      </c>
      <c r="D303" t="s">
        <v>38</v>
      </c>
      <c r="E303">
        <v>5</v>
      </c>
      <c r="F303" t="s">
        <v>90</v>
      </c>
      <c r="G303" t="s">
        <v>93</v>
      </c>
      <c r="H303" t="s">
        <v>419</v>
      </c>
      <c r="I303" t="s">
        <v>212</v>
      </c>
      <c r="J303" t="s">
        <v>213</v>
      </c>
      <c r="K303" t="s">
        <v>149</v>
      </c>
      <c r="L303" t="s">
        <v>214</v>
      </c>
      <c r="M303" t="s">
        <v>76</v>
      </c>
      <c r="N303" t="s">
        <v>215</v>
      </c>
      <c r="O303" s="57">
        <v>46297.695590277777</v>
      </c>
      <c r="P303" s="57">
        <v>46298.627268518518</v>
      </c>
      <c r="Q303">
        <v>69403320</v>
      </c>
      <c r="S303">
        <v>152628205235</v>
      </c>
      <c r="T303" t="s">
        <v>1666</v>
      </c>
      <c r="U303" t="s">
        <v>1667</v>
      </c>
      <c r="V303" t="s">
        <v>1668</v>
      </c>
      <c r="Z303">
        <v>111.9531832</v>
      </c>
      <c r="AA303">
        <v>-7.5227737000000001</v>
      </c>
      <c r="AB303" t="s">
        <v>1669</v>
      </c>
      <c r="AC303" t="s">
        <v>216</v>
      </c>
      <c r="AL303" t="s">
        <v>217</v>
      </c>
      <c r="AM303" t="s">
        <v>1670</v>
      </c>
      <c r="AN303" t="s">
        <v>6</v>
      </c>
      <c r="AO303" s="57">
        <v>46063.705462962964</v>
      </c>
      <c r="AP303" s="57">
        <v>46298.625</v>
      </c>
      <c r="AR303" t="s">
        <v>218</v>
      </c>
      <c r="AS303" t="s">
        <v>569</v>
      </c>
      <c r="AT303" t="s">
        <v>220</v>
      </c>
      <c r="AU303">
        <v>20261003</v>
      </c>
      <c r="AV303" t="s">
        <v>221</v>
      </c>
      <c r="AW303" t="s">
        <v>1671</v>
      </c>
      <c r="AX303" t="s">
        <v>222</v>
      </c>
      <c r="BA303" s="57">
        <v>46298.625</v>
      </c>
      <c r="BB303" t="s">
        <v>1670</v>
      </c>
      <c r="BC303">
        <v>2026</v>
      </c>
      <c r="BD303">
        <v>10</v>
      </c>
      <c r="BE303">
        <v>3</v>
      </c>
      <c r="BF303" s="6">
        <f t="shared" si="12"/>
        <v>46298</v>
      </c>
      <c r="BG303">
        <f t="shared" si="13"/>
        <v>-0.625</v>
      </c>
      <c r="BH303" t="str">
        <f t="shared" si="14"/>
        <v>COMPLY</v>
      </c>
      <c r="BI303" t="str">
        <f>VLOOKUP(H303,Sheet2!$A$1:$B$270,2,FALSE)</f>
        <v>NGANJUK</v>
      </c>
    </row>
    <row r="304" spans="1:61">
      <c r="A304">
        <v>303</v>
      </c>
      <c r="B304">
        <v>1002619284</v>
      </c>
      <c r="C304">
        <v>3</v>
      </c>
      <c r="D304" t="s">
        <v>38</v>
      </c>
      <c r="E304">
        <v>5</v>
      </c>
      <c r="F304" t="s">
        <v>90</v>
      </c>
      <c r="G304" t="s">
        <v>93</v>
      </c>
      <c r="H304" t="s">
        <v>419</v>
      </c>
      <c r="I304" t="s">
        <v>212</v>
      </c>
      <c r="J304" t="s">
        <v>213</v>
      </c>
      <c r="K304" t="s">
        <v>149</v>
      </c>
      <c r="M304" t="s">
        <v>76</v>
      </c>
      <c r="N304" t="s">
        <v>215</v>
      </c>
      <c r="O304" s="57">
        <v>46297.428900462961</v>
      </c>
      <c r="P304" s="57">
        <v>46297.727083333331</v>
      </c>
      <c r="Q304">
        <v>69402853</v>
      </c>
      <c r="S304">
        <v>152628205053</v>
      </c>
      <c r="T304" t="s">
        <v>1672</v>
      </c>
      <c r="U304" t="s">
        <v>1673</v>
      </c>
      <c r="V304" t="s">
        <v>1674</v>
      </c>
      <c r="Z304">
        <v>111.9173729</v>
      </c>
      <c r="AA304">
        <v>-7.5365758999999999</v>
      </c>
      <c r="AB304" t="s">
        <v>1675</v>
      </c>
      <c r="AC304" t="s">
        <v>229</v>
      </c>
      <c r="AL304" t="s">
        <v>217</v>
      </c>
      <c r="AM304" t="s">
        <v>1676</v>
      </c>
      <c r="AN304" t="s">
        <v>6</v>
      </c>
      <c r="AO304" s="57">
        <v>46063.444386574076</v>
      </c>
      <c r="AP304" s="57">
        <v>46298.458333333336</v>
      </c>
      <c r="AR304" t="s">
        <v>218</v>
      </c>
      <c r="AS304" t="s">
        <v>569</v>
      </c>
      <c r="AT304" t="s">
        <v>230</v>
      </c>
      <c r="AU304">
        <v>20261002</v>
      </c>
      <c r="AV304" t="s">
        <v>221</v>
      </c>
      <c r="AW304" t="s">
        <v>540</v>
      </c>
      <c r="AX304" t="s">
        <v>222</v>
      </c>
      <c r="BA304" s="57">
        <v>46298.458333333336</v>
      </c>
      <c r="BB304" t="s">
        <v>1676</v>
      </c>
      <c r="BC304">
        <v>2026</v>
      </c>
      <c r="BD304">
        <v>10</v>
      </c>
      <c r="BE304">
        <v>2</v>
      </c>
      <c r="BF304" s="6">
        <f t="shared" si="12"/>
        <v>46297</v>
      </c>
      <c r="BG304">
        <f t="shared" si="13"/>
        <v>-1.4583333333357587</v>
      </c>
      <c r="BH304" t="str">
        <f t="shared" si="14"/>
        <v>COMPLY</v>
      </c>
      <c r="BI304" t="str">
        <f>VLOOKUP(H304,Sheet2!$A$1:$B$270,2,FALSE)</f>
        <v>NGANJUK</v>
      </c>
    </row>
    <row r="305" spans="1:61">
      <c r="A305">
        <v>304</v>
      </c>
      <c r="B305">
        <v>1002620773</v>
      </c>
      <c r="C305">
        <v>3</v>
      </c>
      <c r="D305" t="s">
        <v>38</v>
      </c>
      <c r="E305">
        <v>5</v>
      </c>
      <c r="F305" t="s">
        <v>90</v>
      </c>
      <c r="G305" t="s">
        <v>93</v>
      </c>
      <c r="H305" t="s">
        <v>379</v>
      </c>
      <c r="I305" t="s">
        <v>212</v>
      </c>
      <c r="J305" t="s">
        <v>213</v>
      </c>
      <c r="K305" t="s">
        <v>149</v>
      </c>
      <c r="L305" t="s">
        <v>826</v>
      </c>
      <c r="M305" t="s">
        <v>76</v>
      </c>
      <c r="N305" t="s">
        <v>215</v>
      </c>
      <c r="O305" s="57">
        <v>46298.396990740737</v>
      </c>
      <c r="P305" s="57">
        <v>46299.774386574078</v>
      </c>
      <c r="Q305">
        <v>69403488</v>
      </c>
      <c r="R305">
        <v>3582801011</v>
      </c>
      <c r="S305">
        <v>152615203756</v>
      </c>
      <c r="T305" t="s">
        <v>1677</v>
      </c>
      <c r="U305" t="s">
        <v>1678</v>
      </c>
      <c r="V305" t="s">
        <v>1679</v>
      </c>
      <c r="Z305">
        <v>112.1079771</v>
      </c>
      <c r="AA305">
        <v>-7.5900366999999997</v>
      </c>
      <c r="AB305" t="s">
        <v>1680</v>
      </c>
      <c r="AC305" t="s">
        <v>235</v>
      </c>
      <c r="AL305" t="s">
        <v>217</v>
      </c>
      <c r="AM305" t="s">
        <v>1681</v>
      </c>
      <c r="AN305" t="s">
        <v>6</v>
      </c>
      <c r="AO305" s="57">
        <v>46091.40283564815</v>
      </c>
      <c r="AP305" s="57">
        <v>46299.333333333336</v>
      </c>
      <c r="AR305" t="s">
        <v>218</v>
      </c>
      <c r="AS305" t="s">
        <v>569</v>
      </c>
      <c r="AT305" t="s">
        <v>230</v>
      </c>
      <c r="AU305">
        <v>20261004</v>
      </c>
      <c r="AV305" t="s">
        <v>221</v>
      </c>
      <c r="AW305" t="s">
        <v>1682</v>
      </c>
      <c r="AX305" t="s">
        <v>222</v>
      </c>
      <c r="BA305" s="57">
        <v>46299.333333333336</v>
      </c>
      <c r="BB305" t="s">
        <v>1681</v>
      </c>
      <c r="BC305">
        <v>2026</v>
      </c>
      <c r="BD305">
        <v>10</v>
      </c>
      <c r="BE305">
        <v>4</v>
      </c>
      <c r="BF305" s="6">
        <f t="shared" si="12"/>
        <v>46299</v>
      </c>
      <c r="BG305">
        <f t="shared" si="13"/>
        <v>-0.33333333333575865</v>
      </c>
      <c r="BH305" t="str">
        <f t="shared" si="14"/>
        <v>COMPLY</v>
      </c>
      <c r="BI305" t="str">
        <f>VLOOKUP(H305,Sheet2!$A$1:$B$270,2,FALSE)</f>
        <v>NGANJUK</v>
      </c>
    </row>
    <row r="306" spans="1:61">
      <c r="A306">
        <v>305</v>
      </c>
      <c r="B306">
        <v>1002620731</v>
      </c>
      <c r="C306">
        <v>3</v>
      </c>
      <c r="D306" t="s">
        <v>38</v>
      </c>
      <c r="E306">
        <v>5</v>
      </c>
      <c r="F306" t="s">
        <v>90</v>
      </c>
      <c r="G306" t="s">
        <v>93</v>
      </c>
      <c r="H306" t="s">
        <v>379</v>
      </c>
      <c r="I306" t="s">
        <v>212</v>
      </c>
      <c r="J306" t="s">
        <v>213</v>
      </c>
      <c r="K306" t="s">
        <v>149</v>
      </c>
      <c r="L306" t="s">
        <v>826</v>
      </c>
      <c r="M306" t="s">
        <v>76</v>
      </c>
      <c r="N306" t="s">
        <v>215</v>
      </c>
      <c r="O306" s="57">
        <v>46298.349062499998</v>
      </c>
      <c r="P306" s="57">
        <v>46299.771481481483</v>
      </c>
      <c r="Q306">
        <v>69403452</v>
      </c>
      <c r="R306">
        <v>3582801010</v>
      </c>
      <c r="S306">
        <v>152615203754</v>
      </c>
      <c r="T306" t="s">
        <v>1677</v>
      </c>
      <c r="U306" t="s">
        <v>1678</v>
      </c>
      <c r="V306" t="s">
        <v>1683</v>
      </c>
      <c r="Z306">
        <v>112.1079771</v>
      </c>
      <c r="AA306">
        <v>-7.5900366999999997</v>
      </c>
      <c r="AB306" t="s">
        <v>1684</v>
      </c>
      <c r="AC306" t="s">
        <v>235</v>
      </c>
      <c r="AL306" t="s">
        <v>217</v>
      </c>
      <c r="AM306" t="s">
        <v>1685</v>
      </c>
      <c r="AN306" t="s">
        <v>6</v>
      </c>
      <c r="AO306" s="57">
        <v>46091.350902777776</v>
      </c>
      <c r="AP306" s="57">
        <v>46299.333333333336</v>
      </c>
      <c r="AR306" t="s">
        <v>218</v>
      </c>
      <c r="AS306" t="s">
        <v>569</v>
      </c>
      <c r="AT306" t="s">
        <v>230</v>
      </c>
      <c r="AU306">
        <v>20261004</v>
      </c>
      <c r="AV306" t="s">
        <v>221</v>
      </c>
      <c r="AW306" t="s">
        <v>1682</v>
      </c>
      <c r="AX306" t="s">
        <v>222</v>
      </c>
      <c r="BA306" s="57">
        <v>46299.333333333336</v>
      </c>
      <c r="BB306" t="s">
        <v>1685</v>
      </c>
      <c r="BC306">
        <v>2026</v>
      </c>
      <c r="BD306">
        <v>10</v>
      </c>
      <c r="BE306">
        <v>4</v>
      </c>
      <c r="BF306" s="6">
        <f t="shared" si="12"/>
        <v>46299</v>
      </c>
      <c r="BG306">
        <f t="shared" si="13"/>
        <v>-0.33333333333575865</v>
      </c>
      <c r="BH306" t="str">
        <f t="shared" si="14"/>
        <v>COMPLY</v>
      </c>
      <c r="BI306" t="str">
        <f>VLOOKUP(H306,Sheet2!$A$1:$B$270,2,FALSE)</f>
        <v>NGANJUK</v>
      </c>
    </row>
    <row r="307" spans="1:61">
      <c r="A307">
        <v>306</v>
      </c>
      <c r="B307">
        <v>1002625854</v>
      </c>
      <c r="C307">
        <v>3</v>
      </c>
      <c r="D307" t="s">
        <v>38</v>
      </c>
      <c r="E307">
        <v>5</v>
      </c>
      <c r="F307" t="s">
        <v>90</v>
      </c>
      <c r="G307" t="s">
        <v>93</v>
      </c>
      <c r="H307" t="s">
        <v>295</v>
      </c>
      <c r="I307" t="s">
        <v>212</v>
      </c>
      <c r="J307" t="s">
        <v>213</v>
      </c>
      <c r="K307" t="s">
        <v>149</v>
      </c>
      <c r="L307" t="s">
        <v>214</v>
      </c>
      <c r="M307" t="s">
        <v>76</v>
      </c>
      <c r="N307" t="s">
        <v>215</v>
      </c>
      <c r="O307" s="57">
        <v>46302.486504629633</v>
      </c>
      <c r="P307" s="57">
        <v>46302.56821759259</v>
      </c>
      <c r="Q307">
        <v>69405703</v>
      </c>
      <c r="S307">
        <v>152611229748</v>
      </c>
      <c r="T307" t="s">
        <v>3895</v>
      </c>
      <c r="U307" t="s">
        <v>3896</v>
      </c>
      <c r="V307" t="s">
        <v>3897</v>
      </c>
      <c r="Z307">
        <v>111.85866035521001</v>
      </c>
      <c r="AA307">
        <v>-7.6127137001330896</v>
      </c>
      <c r="AB307" t="s">
        <v>3898</v>
      </c>
      <c r="AC307" t="s">
        <v>216</v>
      </c>
      <c r="AL307" t="s">
        <v>217</v>
      </c>
      <c r="AM307" t="s">
        <v>3796</v>
      </c>
      <c r="AN307" t="s">
        <v>6</v>
      </c>
      <c r="AO307" s="57">
        <v>46213.496678240743</v>
      </c>
      <c r="AP307" s="57">
        <v>46303.333333333336</v>
      </c>
      <c r="AR307" t="s">
        <v>218</v>
      </c>
      <c r="AS307" t="s">
        <v>219</v>
      </c>
      <c r="AT307" t="s">
        <v>230</v>
      </c>
      <c r="AU307">
        <v>20261007</v>
      </c>
      <c r="AV307" t="s">
        <v>221</v>
      </c>
      <c r="AW307" t="s">
        <v>879</v>
      </c>
      <c r="AX307" t="s">
        <v>222</v>
      </c>
      <c r="BA307" s="57">
        <v>46303.333333333336</v>
      </c>
      <c r="BB307" t="s">
        <v>3796</v>
      </c>
      <c r="BC307">
        <v>2026</v>
      </c>
      <c r="BD307">
        <v>10</v>
      </c>
      <c r="BE307">
        <v>7</v>
      </c>
      <c r="BF307" s="6">
        <f t="shared" si="12"/>
        <v>46302</v>
      </c>
      <c r="BG307">
        <f t="shared" si="13"/>
        <v>-1.3333333333357587</v>
      </c>
      <c r="BH307" t="str">
        <f t="shared" si="14"/>
        <v>COMPLY</v>
      </c>
      <c r="BI307" t="str">
        <f>VLOOKUP(H307,Sheet2!$A$1:$B$270,2,FALSE)</f>
        <v>NGANJUK</v>
      </c>
    </row>
    <row r="308" spans="1:61">
      <c r="A308">
        <v>307</v>
      </c>
      <c r="B308">
        <v>1002625499</v>
      </c>
      <c r="C308">
        <v>3</v>
      </c>
      <c r="D308" t="s">
        <v>38</v>
      </c>
      <c r="E308">
        <v>5</v>
      </c>
      <c r="F308" t="s">
        <v>90</v>
      </c>
      <c r="G308" t="s">
        <v>93</v>
      </c>
      <c r="H308" t="s">
        <v>295</v>
      </c>
      <c r="I308" t="s">
        <v>212</v>
      </c>
      <c r="J308" t="s">
        <v>213</v>
      </c>
      <c r="K308" t="s">
        <v>149</v>
      </c>
      <c r="L308" t="s">
        <v>214</v>
      </c>
      <c r="M308" t="s">
        <v>76</v>
      </c>
      <c r="N308" t="s">
        <v>215</v>
      </c>
      <c r="O308" s="57">
        <v>46302.409490740742</v>
      </c>
      <c r="P308" s="57">
        <v>46302.572280092594</v>
      </c>
      <c r="Q308">
        <v>69405515</v>
      </c>
      <c r="S308">
        <v>152611230100</v>
      </c>
      <c r="T308" t="s">
        <v>3899</v>
      </c>
      <c r="U308" t="s">
        <v>3900</v>
      </c>
      <c r="V308" t="s">
        <v>3901</v>
      </c>
      <c r="Z308">
        <v>111.84880200000001</v>
      </c>
      <c r="AA308">
        <v>-7.5948880000000001</v>
      </c>
      <c r="AB308" t="s">
        <v>3902</v>
      </c>
      <c r="AC308" t="s">
        <v>235</v>
      </c>
      <c r="AL308" t="s">
        <v>217</v>
      </c>
      <c r="AM308" t="s">
        <v>3821</v>
      </c>
      <c r="AN308" t="s">
        <v>6</v>
      </c>
      <c r="AO308" s="57">
        <v>46213.413402777776</v>
      </c>
      <c r="AP308" s="57">
        <v>46303.333333333336</v>
      </c>
      <c r="AR308" t="s">
        <v>218</v>
      </c>
      <c r="AS308" t="s">
        <v>219</v>
      </c>
      <c r="AT308" t="s">
        <v>230</v>
      </c>
      <c r="AU308">
        <v>20261007</v>
      </c>
      <c r="AV308" t="s">
        <v>221</v>
      </c>
      <c r="AW308" t="s">
        <v>879</v>
      </c>
      <c r="AX308" t="s">
        <v>222</v>
      </c>
      <c r="BA308" s="57">
        <v>46303.333333333336</v>
      </c>
      <c r="BB308" t="s">
        <v>3821</v>
      </c>
      <c r="BC308">
        <v>2026</v>
      </c>
      <c r="BD308">
        <v>10</v>
      </c>
      <c r="BE308">
        <v>7</v>
      </c>
      <c r="BF308" s="6">
        <f t="shared" si="12"/>
        <v>46302</v>
      </c>
      <c r="BG308">
        <f t="shared" si="13"/>
        <v>-1.3333333333357587</v>
      </c>
      <c r="BH308" t="str">
        <f t="shared" si="14"/>
        <v>COMPLY</v>
      </c>
      <c r="BI308" t="str">
        <f>VLOOKUP(H308,Sheet2!$A$1:$B$270,2,FALSE)</f>
        <v>NGANJUK</v>
      </c>
    </row>
    <row r="309" spans="1:61">
      <c r="A309">
        <v>308</v>
      </c>
      <c r="B309">
        <v>1002631093</v>
      </c>
      <c r="C309">
        <v>3</v>
      </c>
      <c r="D309" t="s">
        <v>38</v>
      </c>
      <c r="E309">
        <v>5</v>
      </c>
      <c r="F309" t="s">
        <v>90</v>
      </c>
      <c r="G309" t="s">
        <v>93</v>
      </c>
      <c r="H309" t="s">
        <v>295</v>
      </c>
      <c r="I309" t="s">
        <v>212</v>
      </c>
      <c r="J309" t="s">
        <v>213</v>
      </c>
      <c r="K309" t="s">
        <v>149</v>
      </c>
      <c r="L309" t="s">
        <v>214</v>
      </c>
      <c r="M309" t="s">
        <v>76</v>
      </c>
      <c r="N309" t="s">
        <v>215</v>
      </c>
      <c r="O309" s="57">
        <v>46305.680324074077</v>
      </c>
      <c r="P309" s="57">
        <v>46306.469375000001</v>
      </c>
      <c r="Q309">
        <v>69408000</v>
      </c>
      <c r="S309">
        <v>152611230006</v>
      </c>
      <c r="T309" t="s">
        <v>5018</v>
      </c>
      <c r="U309" t="s">
        <v>5019</v>
      </c>
      <c r="V309" t="s">
        <v>5020</v>
      </c>
      <c r="Z309">
        <v>111.90270088613001</v>
      </c>
      <c r="AA309">
        <v>-7.6708081149941201</v>
      </c>
      <c r="AB309" t="s">
        <v>5021</v>
      </c>
      <c r="AC309" t="s">
        <v>216</v>
      </c>
      <c r="AL309" t="s">
        <v>217</v>
      </c>
      <c r="AM309" t="s">
        <v>5022</v>
      </c>
      <c r="AN309" t="s">
        <v>6</v>
      </c>
      <c r="AO309" s="57">
        <v>46305.684120370373</v>
      </c>
      <c r="AP309" s="57">
        <v>46306.625</v>
      </c>
      <c r="AR309" t="s">
        <v>218</v>
      </c>
      <c r="AS309" t="s">
        <v>219</v>
      </c>
      <c r="AT309" t="s">
        <v>230</v>
      </c>
      <c r="AU309">
        <v>20261011</v>
      </c>
      <c r="AV309" t="s">
        <v>221</v>
      </c>
      <c r="AW309" t="s">
        <v>877</v>
      </c>
      <c r="AX309" t="s">
        <v>222</v>
      </c>
      <c r="BA309" s="57">
        <v>46306.625</v>
      </c>
      <c r="BB309" t="s">
        <v>5022</v>
      </c>
      <c r="BC309">
        <v>2026</v>
      </c>
      <c r="BD309">
        <v>10</v>
      </c>
      <c r="BE309">
        <v>11</v>
      </c>
      <c r="BF309" s="6">
        <f t="shared" si="12"/>
        <v>46306</v>
      </c>
      <c r="BG309">
        <f t="shared" si="13"/>
        <v>-0.625</v>
      </c>
      <c r="BH309" t="str">
        <f t="shared" si="14"/>
        <v>COMPLY</v>
      </c>
      <c r="BI309" t="str">
        <f>VLOOKUP(H309,Sheet2!$A$1:$B$270,2,FALSE)</f>
        <v>NGANJUK</v>
      </c>
    </row>
    <row r="310" spans="1:61">
      <c r="A310">
        <v>309</v>
      </c>
      <c r="B310">
        <v>1002636532</v>
      </c>
      <c r="C310">
        <v>3</v>
      </c>
      <c r="D310" t="s">
        <v>38</v>
      </c>
      <c r="E310">
        <v>5</v>
      </c>
      <c r="F310" t="s">
        <v>90</v>
      </c>
      <c r="G310" t="s">
        <v>93</v>
      </c>
      <c r="H310" t="s">
        <v>295</v>
      </c>
      <c r="I310" t="s">
        <v>212</v>
      </c>
      <c r="J310" t="s">
        <v>213</v>
      </c>
      <c r="K310" t="s">
        <v>149</v>
      </c>
      <c r="M310" t="s">
        <v>76</v>
      </c>
      <c r="N310" t="s">
        <v>215</v>
      </c>
      <c r="O310" s="57">
        <v>46309.483749999999</v>
      </c>
      <c r="P310" s="57">
        <v>46309.549039351848</v>
      </c>
      <c r="Q310">
        <v>69409525</v>
      </c>
      <c r="S310">
        <v>152611230017</v>
      </c>
      <c r="T310" t="s">
        <v>6652</v>
      </c>
      <c r="U310" t="s">
        <v>6940</v>
      </c>
      <c r="V310" t="s">
        <v>6941</v>
      </c>
      <c r="Z310">
        <v>111.9039609</v>
      </c>
      <c r="AA310">
        <v>-7.6036130000000002</v>
      </c>
      <c r="AB310" t="s">
        <v>6655</v>
      </c>
      <c r="AC310" t="s">
        <v>216</v>
      </c>
      <c r="AL310" t="s">
        <v>217</v>
      </c>
      <c r="AM310" t="s">
        <v>6942</v>
      </c>
      <c r="AN310" t="s">
        <v>6</v>
      </c>
      <c r="AO310" t="s">
        <v>6943</v>
      </c>
      <c r="AR310" t="s">
        <v>218</v>
      </c>
      <c r="AS310" t="s">
        <v>219</v>
      </c>
      <c r="AT310" t="s">
        <v>230</v>
      </c>
      <c r="AU310">
        <v>20261014</v>
      </c>
      <c r="AV310" t="s">
        <v>221</v>
      </c>
      <c r="AW310" t="s">
        <v>540</v>
      </c>
      <c r="AX310" t="s">
        <v>222</v>
      </c>
      <c r="BA310" s="57">
        <v>46309.291666666664</v>
      </c>
      <c r="BB310" t="s">
        <v>6942</v>
      </c>
      <c r="BC310">
        <v>2026</v>
      </c>
      <c r="BD310">
        <v>10</v>
      </c>
      <c r="BE310">
        <v>14</v>
      </c>
      <c r="BF310" s="6">
        <f t="shared" si="12"/>
        <v>46309</v>
      </c>
      <c r="BG310">
        <f t="shared" si="13"/>
        <v>-0.29166666666424135</v>
      </c>
      <c r="BH310" t="str">
        <f t="shared" si="14"/>
        <v>COMPLY</v>
      </c>
      <c r="BI310" t="str">
        <f>VLOOKUP(H310,Sheet2!$A$1:$B$270,2,FALSE)</f>
        <v>NGANJUK</v>
      </c>
    </row>
    <row r="311" spans="1:61">
      <c r="A311">
        <v>310</v>
      </c>
      <c r="B311">
        <v>1002635371</v>
      </c>
      <c r="C311">
        <v>3</v>
      </c>
      <c r="D311" t="s">
        <v>38</v>
      </c>
      <c r="E311">
        <v>5</v>
      </c>
      <c r="F311" t="s">
        <v>90</v>
      </c>
      <c r="G311" t="s">
        <v>93</v>
      </c>
      <c r="H311" t="s">
        <v>295</v>
      </c>
      <c r="I311" t="s">
        <v>212</v>
      </c>
      <c r="J311" t="s">
        <v>213</v>
      </c>
      <c r="K311" t="s">
        <v>149</v>
      </c>
      <c r="L311" t="s">
        <v>214</v>
      </c>
      <c r="M311" t="s">
        <v>1401</v>
      </c>
      <c r="N311" t="s">
        <v>215</v>
      </c>
      <c r="O311" s="57">
        <v>46308.633043981485</v>
      </c>
      <c r="P311" s="57">
        <v>46309.483738425923</v>
      </c>
      <c r="Q311">
        <v>69409525</v>
      </c>
      <c r="S311">
        <v>152611215573</v>
      </c>
      <c r="T311" t="s">
        <v>6652</v>
      </c>
      <c r="U311" t="s">
        <v>6653</v>
      </c>
      <c r="V311" t="s">
        <v>6654</v>
      </c>
      <c r="Z311">
        <v>111.90394240000001</v>
      </c>
      <c r="AA311">
        <v>-7.6037496999999998</v>
      </c>
      <c r="AB311" t="s">
        <v>6655</v>
      </c>
      <c r="AC311" t="s">
        <v>235</v>
      </c>
      <c r="AL311" t="s">
        <v>217</v>
      </c>
      <c r="AM311" t="s">
        <v>6656</v>
      </c>
      <c r="AN311" t="s">
        <v>6</v>
      </c>
      <c r="AO311" t="s">
        <v>6615</v>
      </c>
      <c r="AP311" s="57">
        <v>46309.625</v>
      </c>
      <c r="AR311" t="s">
        <v>14</v>
      </c>
      <c r="AS311" t="s">
        <v>219</v>
      </c>
      <c r="AT311" t="s">
        <v>230</v>
      </c>
      <c r="AV311" t="s">
        <v>6657</v>
      </c>
      <c r="AW311" t="s">
        <v>877</v>
      </c>
      <c r="AX311" t="s">
        <v>222</v>
      </c>
      <c r="BA311" s="57">
        <v>46309.625</v>
      </c>
      <c r="BB311" t="s">
        <v>6656</v>
      </c>
      <c r="BF311" s="6" t="e">
        <f t="shared" si="12"/>
        <v>#NUM!</v>
      </c>
      <c r="BG311" t="e">
        <f t="shared" si="13"/>
        <v>#NUM!</v>
      </c>
      <c r="BH311" t="e">
        <f t="shared" si="14"/>
        <v>#NUM!</v>
      </c>
      <c r="BI311" t="str">
        <f>VLOOKUP(H311,Sheet2!$A$1:$B$270,2,FALSE)</f>
        <v>NGANJUK</v>
      </c>
    </row>
    <row r="312" spans="1:61">
      <c r="A312">
        <v>311</v>
      </c>
      <c r="B312">
        <v>1002625548</v>
      </c>
      <c r="C312">
        <v>3</v>
      </c>
      <c r="D312" t="s">
        <v>38</v>
      </c>
      <c r="E312">
        <v>5</v>
      </c>
      <c r="F312" t="s">
        <v>90</v>
      </c>
      <c r="G312" t="s">
        <v>93</v>
      </c>
      <c r="H312" t="s">
        <v>295</v>
      </c>
      <c r="I312" t="s">
        <v>212</v>
      </c>
      <c r="J312" t="s">
        <v>213</v>
      </c>
      <c r="K312" t="s">
        <v>149</v>
      </c>
      <c r="L312" t="s">
        <v>214</v>
      </c>
      <c r="M312" t="s">
        <v>836</v>
      </c>
      <c r="N312" t="s">
        <v>215</v>
      </c>
      <c r="O312" s="57">
        <v>46302.421238425923</v>
      </c>
      <c r="P312" s="57">
        <v>46304.571643518517</v>
      </c>
      <c r="Q312">
        <v>69405550</v>
      </c>
      <c r="S312">
        <v>152611230101</v>
      </c>
      <c r="T312" t="s">
        <v>3890</v>
      </c>
      <c r="U312" t="s">
        <v>3891</v>
      </c>
      <c r="V312" t="s">
        <v>3892</v>
      </c>
      <c r="Z312">
        <v>111.8770469</v>
      </c>
      <c r="AA312">
        <v>-7.6033874999999904</v>
      </c>
      <c r="AB312" t="s">
        <v>3893</v>
      </c>
      <c r="AC312" t="s">
        <v>235</v>
      </c>
      <c r="AL312" t="s">
        <v>217</v>
      </c>
      <c r="AM312" t="s">
        <v>3894</v>
      </c>
      <c r="AN312" t="s">
        <v>6</v>
      </c>
      <c r="AO312" s="57">
        <v>46213.434340277781</v>
      </c>
      <c r="AP312" s="57">
        <v>46303.333333333336</v>
      </c>
      <c r="AQ312" t="s">
        <v>838</v>
      </c>
      <c r="AR312" t="s">
        <v>14</v>
      </c>
      <c r="AS312" t="s">
        <v>219</v>
      </c>
      <c r="AT312" t="s">
        <v>230</v>
      </c>
      <c r="AV312" t="s">
        <v>837</v>
      </c>
      <c r="AW312" t="s">
        <v>877</v>
      </c>
      <c r="AX312" t="s">
        <v>222</v>
      </c>
      <c r="BA312" s="57">
        <v>46303.333333333336</v>
      </c>
      <c r="BB312" t="s">
        <v>3894</v>
      </c>
      <c r="BF312" s="6" t="e">
        <f t="shared" si="12"/>
        <v>#NUM!</v>
      </c>
      <c r="BG312" t="e">
        <f t="shared" si="13"/>
        <v>#NUM!</v>
      </c>
      <c r="BH312" t="e">
        <f t="shared" si="14"/>
        <v>#NUM!</v>
      </c>
      <c r="BI312" t="str">
        <f>VLOOKUP(H312,Sheet2!$A$1:$B$270,2,FALSE)</f>
        <v>NGANJUK</v>
      </c>
    </row>
    <row r="313" spans="1:61">
      <c r="A313">
        <v>312</v>
      </c>
      <c r="B313">
        <v>1002637775</v>
      </c>
      <c r="C313">
        <v>3</v>
      </c>
      <c r="D313" t="s">
        <v>38</v>
      </c>
      <c r="E313">
        <v>5</v>
      </c>
      <c r="F313" t="s">
        <v>90</v>
      </c>
      <c r="G313" t="s">
        <v>93</v>
      </c>
      <c r="H313" t="s">
        <v>295</v>
      </c>
      <c r="I313" t="s">
        <v>212</v>
      </c>
      <c r="J313" t="s">
        <v>213</v>
      </c>
      <c r="K313" t="s">
        <v>149</v>
      </c>
      <c r="L313" t="s">
        <v>214</v>
      </c>
      <c r="M313" t="s">
        <v>255</v>
      </c>
      <c r="N313" t="s">
        <v>215</v>
      </c>
      <c r="O313" s="57">
        <v>46310.384432870371</v>
      </c>
      <c r="P313" s="57">
        <v>46310.564953703702</v>
      </c>
      <c r="Q313">
        <v>69410529</v>
      </c>
      <c r="S313">
        <v>152611230018</v>
      </c>
      <c r="T313" t="s">
        <v>7552</v>
      </c>
      <c r="U313" t="s">
        <v>7553</v>
      </c>
      <c r="V313" t="s">
        <v>7554</v>
      </c>
      <c r="Z313">
        <v>111.9073173</v>
      </c>
      <c r="AA313">
        <v>-7.6049264000000001</v>
      </c>
      <c r="AB313" t="s">
        <v>7555</v>
      </c>
      <c r="AC313" t="s">
        <v>235</v>
      </c>
      <c r="AL313" t="s">
        <v>217</v>
      </c>
      <c r="AM313" t="s">
        <v>7556</v>
      </c>
      <c r="AN313" t="s">
        <v>6</v>
      </c>
      <c r="AO313" t="s">
        <v>7557</v>
      </c>
      <c r="AP313" s="57">
        <v>46311.333333333336</v>
      </c>
      <c r="AR313" t="s">
        <v>256</v>
      </c>
      <c r="AS313" t="s">
        <v>219</v>
      </c>
      <c r="AT313" t="s">
        <v>220</v>
      </c>
      <c r="AV313" t="s">
        <v>257</v>
      </c>
      <c r="AW313" t="s">
        <v>2552</v>
      </c>
      <c r="AX313" t="s">
        <v>222</v>
      </c>
      <c r="BA313" s="57">
        <v>46311.333333333336</v>
      </c>
      <c r="BB313" t="s">
        <v>7556</v>
      </c>
      <c r="BF313" s="6" t="e">
        <f t="shared" si="12"/>
        <v>#NUM!</v>
      </c>
      <c r="BG313" t="e">
        <f t="shared" si="13"/>
        <v>#NUM!</v>
      </c>
      <c r="BH313" t="e">
        <f t="shared" si="14"/>
        <v>#NUM!</v>
      </c>
      <c r="BI313" t="str">
        <f>VLOOKUP(H313,Sheet2!$A$1:$B$270,2,FALSE)</f>
        <v>NGANJUK</v>
      </c>
    </row>
    <row r="314" spans="1:61">
      <c r="A314">
        <v>313</v>
      </c>
      <c r="B314">
        <v>1002638376</v>
      </c>
      <c r="C314">
        <v>3</v>
      </c>
      <c r="D314" t="s">
        <v>38</v>
      </c>
      <c r="E314">
        <v>5</v>
      </c>
      <c r="F314" t="s">
        <v>90</v>
      </c>
      <c r="G314" t="s">
        <v>93</v>
      </c>
      <c r="H314" t="s">
        <v>295</v>
      </c>
      <c r="I314" t="s">
        <v>212</v>
      </c>
      <c r="J314" t="s">
        <v>213</v>
      </c>
      <c r="K314" t="s">
        <v>149</v>
      </c>
      <c r="L314" t="s">
        <v>214</v>
      </c>
      <c r="M314" t="s">
        <v>238</v>
      </c>
      <c r="N314" t="s">
        <v>215</v>
      </c>
      <c r="O314" s="57">
        <v>46310.533101851855</v>
      </c>
      <c r="P314" s="57">
        <v>46310.534733796296</v>
      </c>
      <c r="Q314">
        <v>69410774</v>
      </c>
      <c r="S314">
        <v>152611230112</v>
      </c>
      <c r="T314" t="s">
        <v>7558</v>
      </c>
      <c r="U314" t="s">
        <v>7559</v>
      </c>
      <c r="V314" t="s">
        <v>7560</v>
      </c>
      <c r="Z314">
        <v>111.888094246387</v>
      </c>
      <c r="AA314">
        <v>-7.6016117068075797</v>
      </c>
      <c r="AB314" t="s">
        <v>7561</v>
      </c>
      <c r="AC314" t="s">
        <v>216</v>
      </c>
      <c r="AL314" t="s">
        <v>217</v>
      </c>
      <c r="AM314" t="s">
        <v>7562</v>
      </c>
      <c r="AN314" t="s">
        <v>6</v>
      </c>
      <c r="AO314" t="s">
        <v>7515</v>
      </c>
      <c r="AP314" s="57">
        <v>46311.458333333336</v>
      </c>
      <c r="AR314" t="s">
        <v>239</v>
      </c>
      <c r="AS314" t="s">
        <v>219</v>
      </c>
      <c r="AT314" t="s">
        <v>230</v>
      </c>
      <c r="AV314" t="s">
        <v>238</v>
      </c>
      <c r="AW314" t="s">
        <v>875</v>
      </c>
      <c r="AX314" t="s">
        <v>222</v>
      </c>
      <c r="BA314" s="57">
        <v>46311.458333333336</v>
      </c>
      <c r="BB314" t="s">
        <v>7562</v>
      </c>
      <c r="BF314" s="6" t="e">
        <f t="shared" si="12"/>
        <v>#NUM!</v>
      </c>
      <c r="BG314" t="e">
        <f t="shared" si="13"/>
        <v>#NUM!</v>
      </c>
      <c r="BH314" t="e">
        <f t="shared" si="14"/>
        <v>#NUM!</v>
      </c>
      <c r="BI314" t="str">
        <f>VLOOKUP(H314,Sheet2!$A$1:$B$270,2,FALSE)</f>
        <v>NGANJUK</v>
      </c>
    </row>
    <row r="315" spans="1:61">
      <c r="A315">
        <v>314</v>
      </c>
      <c r="B315">
        <v>1002627721</v>
      </c>
      <c r="C315">
        <v>3</v>
      </c>
      <c r="D315" t="s">
        <v>38</v>
      </c>
      <c r="E315">
        <v>5</v>
      </c>
      <c r="F315" t="s">
        <v>90</v>
      </c>
      <c r="G315" t="s">
        <v>93</v>
      </c>
      <c r="H315" t="s">
        <v>295</v>
      </c>
      <c r="I315" t="s">
        <v>212</v>
      </c>
      <c r="J315" t="s">
        <v>213</v>
      </c>
      <c r="K315" t="s">
        <v>149</v>
      </c>
      <c r="L315" t="s">
        <v>214</v>
      </c>
      <c r="M315" t="s">
        <v>2115</v>
      </c>
      <c r="N315" t="s">
        <v>215</v>
      </c>
      <c r="O315" s="57">
        <v>46303.566423611112</v>
      </c>
      <c r="P315" s="57">
        <v>46304.327106481483</v>
      </c>
      <c r="Q315">
        <v>69406484</v>
      </c>
      <c r="S315">
        <v>152611230103</v>
      </c>
      <c r="T315" t="s">
        <v>3890</v>
      </c>
      <c r="U315" t="s">
        <v>4528</v>
      </c>
      <c r="V315" t="s">
        <v>4529</v>
      </c>
      <c r="Z315">
        <v>111.877059</v>
      </c>
      <c r="AA315">
        <v>-7.6033711000000004</v>
      </c>
      <c r="AB315" t="s">
        <v>4530</v>
      </c>
      <c r="AC315" t="s">
        <v>235</v>
      </c>
      <c r="AL315" t="s">
        <v>217</v>
      </c>
      <c r="AM315" t="s">
        <v>4531</v>
      </c>
      <c r="AN315" t="s">
        <v>6</v>
      </c>
      <c r="AO315" s="57">
        <v>46244.569814814815</v>
      </c>
      <c r="AP315" s="57">
        <v>46304.458333333336</v>
      </c>
      <c r="AR315" t="s">
        <v>543</v>
      </c>
      <c r="AS315" t="s">
        <v>219</v>
      </c>
      <c r="AT315" t="s">
        <v>230</v>
      </c>
      <c r="AV315" t="s">
        <v>2120</v>
      </c>
      <c r="AW315" t="s">
        <v>883</v>
      </c>
      <c r="AX315" t="s">
        <v>222</v>
      </c>
      <c r="BA315" s="57">
        <v>46304.458333333336</v>
      </c>
      <c r="BB315" t="s">
        <v>4531</v>
      </c>
      <c r="BF315" s="6" t="e">
        <f t="shared" si="12"/>
        <v>#NUM!</v>
      </c>
      <c r="BG315" t="e">
        <f t="shared" si="13"/>
        <v>#NUM!</v>
      </c>
      <c r="BH315" t="e">
        <f t="shared" si="14"/>
        <v>#NUM!</v>
      </c>
      <c r="BI315" t="str">
        <f>VLOOKUP(H315,Sheet2!$A$1:$B$270,2,FALSE)</f>
        <v>NGANJUK</v>
      </c>
    </row>
    <row r="316" spans="1:61">
      <c r="A316">
        <v>315</v>
      </c>
      <c r="B316">
        <v>1002628061</v>
      </c>
      <c r="C316">
        <v>3</v>
      </c>
      <c r="D316" t="s">
        <v>38</v>
      </c>
      <c r="E316">
        <v>5</v>
      </c>
      <c r="F316" t="s">
        <v>90</v>
      </c>
      <c r="G316" t="s">
        <v>93</v>
      </c>
      <c r="H316" t="s">
        <v>295</v>
      </c>
      <c r="I316" t="s">
        <v>212</v>
      </c>
      <c r="J316" t="s">
        <v>213</v>
      </c>
      <c r="K316" t="s">
        <v>149</v>
      </c>
      <c r="L316" t="s">
        <v>214</v>
      </c>
      <c r="M316" t="s">
        <v>2115</v>
      </c>
      <c r="N316" t="s">
        <v>215</v>
      </c>
      <c r="O316" s="57">
        <v>46303.659421296295</v>
      </c>
      <c r="P316" s="57">
        <v>46305.610439814816</v>
      </c>
      <c r="Q316">
        <v>69406672</v>
      </c>
      <c r="S316">
        <v>152611230104</v>
      </c>
      <c r="T316" t="s">
        <v>4532</v>
      </c>
      <c r="U316" t="s">
        <v>4533</v>
      </c>
      <c r="V316" t="s">
        <v>4534</v>
      </c>
      <c r="Z316">
        <v>111.90730372581299</v>
      </c>
      <c r="AA316">
        <v>-7.59171371847341</v>
      </c>
      <c r="AB316" t="s">
        <v>4535</v>
      </c>
      <c r="AC316" t="s">
        <v>235</v>
      </c>
      <c r="AL316" t="s">
        <v>217</v>
      </c>
      <c r="AM316" t="s">
        <v>4536</v>
      </c>
      <c r="AN316" t="s">
        <v>6</v>
      </c>
      <c r="AO316" s="57">
        <v>46244.684513888889</v>
      </c>
      <c r="AP316" s="57">
        <v>46306.333333333336</v>
      </c>
      <c r="AR316" t="s">
        <v>543</v>
      </c>
      <c r="AS316" t="s">
        <v>219</v>
      </c>
      <c r="AT316" t="s">
        <v>230</v>
      </c>
      <c r="AV316" t="s">
        <v>2120</v>
      </c>
      <c r="AW316" t="s">
        <v>879</v>
      </c>
      <c r="AX316" t="s">
        <v>222</v>
      </c>
      <c r="BA316" s="57">
        <v>46306.333333333336</v>
      </c>
      <c r="BB316" t="s">
        <v>4536</v>
      </c>
      <c r="BF316" s="6" t="e">
        <f t="shared" si="12"/>
        <v>#NUM!</v>
      </c>
      <c r="BG316" t="e">
        <f t="shared" si="13"/>
        <v>#NUM!</v>
      </c>
      <c r="BH316" t="e">
        <f t="shared" si="14"/>
        <v>#NUM!</v>
      </c>
      <c r="BI316" t="str">
        <f>VLOOKUP(H316,Sheet2!$A$1:$B$270,2,FALSE)</f>
        <v>NGANJUK</v>
      </c>
    </row>
    <row r="317" spans="1:61">
      <c r="A317">
        <v>316</v>
      </c>
      <c r="B317">
        <v>1002637304</v>
      </c>
      <c r="C317">
        <v>3</v>
      </c>
      <c r="D317" t="s">
        <v>38</v>
      </c>
      <c r="E317">
        <v>5</v>
      </c>
      <c r="F317" t="s">
        <v>90</v>
      </c>
      <c r="G317" t="s">
        <v>93</v>
      </c>
      <c r="H317" t="s">
        <v>460</v>
      </c>
      <c r="I317" t="s">
        <v>212</v>
      </c>
      <c r="J317" t="s">
        <v>213</v>
      </c>
      <c r="K317" t="s">
        <v>149</v>
      </c>
      <c r="L317" t="s">
        <v>214</v>
      </c>
      <c r="M317" t="s">
        <v>224</v>
      </c>
      <c r="N317" t="s">
        <v>215</v>
      </c>
      <c r="O317" s="57">
        <v>46309.684432870374</v>
      </c>
      <c r="P317" s="57">
        <v>46310.634699074071</v>
      </c>
      <c r="Q317">
        <v>69410321</v>
      </c>
      <c r="S317">
        <v>152627204712</v>
      </c>
      <c r="T317" t="s">
        <v>6944</v>
      </c>
      <c r="U317" t="s">
        <v>6945</v>
      </c>
      <c r="V317" t="s">
        <v>6946</v>
      </c>
      <c r="Z317">
        <v>112.036804296076</v>
      </c>
      <c r="AA317">
        <v>-7.7167686813538197</v>
      </c>
      <c r="AB317" t="s">
        <v>6947</v>
      </c>
      <c r="AC317" t="s">
        <v>216</v>
      </c>
      <c r="AL317" t="s">
        <v>217</v>
      </c>
      <c r="AM317" t="s">
        <v>6948</v>
      </c>
      <c r="AN317" t="s">
        <v>6</v>
      </c>
      <c r="AO317" t="s">
        <v>6856</v>
      </c>
      <c r="AP317" s="57">
        <v>46310.625</v>
      </c>
      <c r="AR317" t="s">
        <v>18</v>
      </c>
      <c r="AS317" t="s">
        <v>569</v>
      </c>
      <c r="AT317" t="s">
        <v>230</v>
      </c>
      <c r="AV317" t="s">
        <v>226</v>
      </c>
      <c r="AW317" t="s">
        <v>877</v>
      </c>
      <c r="AX317" t="s">
        <v>222</v>
      </c>
      <c r="BA317" s="57">
        <v>46310.625</v>
      </c>
      <c r="BB317" t="s">
        <v>6948</v>
      </c>
      <c r="BF317" s="6" t="e">
        <f t="shared" si="12"/>
        <v>#NUM!</v>
      </c>
      <c r="BG317" t="e">
        <f t="shared" si="13"/>
        <v>#NUM!</v>
      </c>
      <c r="BH317" t="e">
        <f t="shared" si="14"/>
        <v>#NUM!</v>
      </c>
      <c r="BI317" t="str">
        <f>VLOOKUP(H317,Sheet2!$A$1:$B$270,2,FALSE)</f>
        <v>NGANJUK</v>
      </c>
    </row>
    <row r="318" spans="1:61">
      <c r="A318">
        <v>317</v>
      </c>
      <c r="B318">
        <v>1002619249</v>
      </c>
      <c r="C318">
        <v>3</v>
      </c>
      <c r="D318" t="s">
        <v>38</v>
      </c>
      <c r="E318">
        <v>5</v>
      </c>
      <c r="F318" t="s">
        <v>90</v>
      </c>
      <c r="G318" t="s">
        <v>93</v>
      </c>
      <c r="H318" t="s">
        <v>309</v>
      </c>
      <c r="I318" t="s">
        <v>212</v>
      </c>
      <c r="J318" t="s">
        <v>213</v>
      </c>
      <c r="K318" t="s">
        <v>149</v>
      </c>
      <c r="L318" t="s">
        <v>214</v>
      </c>
      <c r="M318" t="s">
        <v>76</v>
      </c>
      <c r="N318" t="s">
        <v>215</v>
      </c>
      <c r="O318" s="57">
        <v>46297.420590277776</v>
      </c>
      <c r="P318" s="57">
        <v>46298.301863425928</v>
      </c>
      <c r="Q318">
        <v>69402840</v>
      </c>
      <c r="S318">
        <v>152641203077</v>
      </c>
      <c r="T318" t="s">
        <v>1691</v>
      </c>
      <c r="U318" t="s">
        <v>1692</v>
      </c>
      <c r="V318" t="s">
        <v>1693</v>
      </c>
      <c r="Z318">
        <v>112.058712</v>
      </c>
      <c r="AA318">
        <v>-7.6771010000000004</v>
      </c>
      <c r="AB318" t="s">
        <v>1694</v>
      </c>
      <c r="AC318" t="s">
        <v>235</v>
      </c>
      <c r="AL318" t="s">
        <v>217</v>
      </c>
      <c r="AM318" t="s">
        <v>1695</v>
      </c>
      <c r="AN318" t="s">
        <v>6</v>
      </c>
      <c r="AO318" s="57">
        <v>46063.42392361111</v>
      </c>
      <c r="AP318" s="57">
        <v>46298.333333333336</v>
      </c>
      <c r="AR318" t="s">
        <v>218</v>
      </c>
      <c r="AS318" t="s">
        <v>569</v>
      </c>
      <c r="AT318" t="s">
        <v>230</v>
      </c>
      <c r="AU318">
        <v>20261003</v>
      </c>
      <c r="AV318" t="s">
        <v>221</v>
      </c>
      <c r="AW318" t="s">
        <v>923</v>
      </c>
      <c r="AX318" t="s">
        <v>222</v>
      </c>
      <c r="BA318" s="57">
        <v>46298.333333333336</v>
      </c>
      <c r="BB318" t="s">
        <v>1695</v>
      </c>
      <c r="BC318">
        <v>2026</v>
      </c>
      <c r="BD318">
        <v>10</v>
      </c>
      <c r="BE318">
        <v>3</v>
      </c>
      <c r="BF318" s="6">
        <f t="shared" si="12"/>
        <v>46298</v>
      </c>
      <c r="BG318">
        <f t="shared" si="13"/>
        <v>-0.33333333333575865</v>
      </c>
      <c r="BH318" t="str">
        <f t="shared" si="14"/>
        <v>COMPLY</v>
      </c>
      <c r="BI318" t="str">
        <f>VLOOKUP(H318,Sheet2!$A$1:$B$270,2,FALSE)</f>
        <v>NGANJUK</v>
      </c>
    </row>
    <row r="319" spans="1:61">
      <c r="A319">
        <v>318</v>
      </c>
      <c r="B319">
        <v>1002625982</v>
      </c>
      <c r="C319">
        <v>3</v>
      </c>
      <c r="D319" t="s">
        <v>38</v>
      </c>
      <c r="E319">
        <v>5</v>
      </c>
      <c r="F319" t="s">
        <v>90</v>
      </c>
      <c r="G319" t="s">
        <v>93</v>
      </c>
      <c r="H319" t="s">
        <v>309</v>
      </c>
      <c r="I319" t="s">
        <v>212</v>
      </c>
      <c r="J319" t="s">
        <v>213</v>
      </c>
      <c r="K319" t="s">
        <v>149</v>
      </c>
      <c r="L319" t="s">
        <v>214</v>
      </c>
      <c r="M319" t="s">
        <v>542</v>
      </c>
      <c r="N319" t="s">
        <v>215</v>
      </c>
      <c r="O319" s="57">
        <v>46302.524074074077</v>
      </c>
      <c r="P319" s="57">
        <v>46302.652187500003</v>
      </c>
      <c r="Q319">
        <v>69405772</v>
      </c>
      <c r="S319">
        <v>152641203079</v>
      </c>
      <c r="T319" t="s">
        <v>1686</v>
      </c>
      <c r="U319" t="s">
        <v>1687</v>
      </c>
      <c r="V319" t="s">
        <v>3903</v>
      </c>
      <c r="Z319">
        <v>112.036624923348</v>
      </c>
      <c r="AA319">
        <v>-7.67720304799139</v>
      </c>
      <c r="AB319" t="s">
        <v>3904</v>
      </c>
      <c r="AC319" t="s">
        <v>216</v>
      </c>
      <c r="AL319" t="s">
        <v>217</v>
      </c>
      <c r="AM319" t="s">
        <v>3905</v>
      </c>
      <c r="AN319" t="s">
        <v>6</v>
      </c>
      <c r="AO319" s="57">
        <v>46213.538645833331</v>
      </c>
      <c r="AP319" s="57">
        <v>46303.458333333336</v>
      </c>
      <c r="AR319" t="s">
        <v>543</v>
      </c>
      <c r="AS319" t="s">
        <v>569</v>
      </c>
      <c r="AT319" t="s">
        <v>230</v>
      </c>
      <c r="AV319" t="s">
        <v>2639</v>
      </c>
      <c r="AW319" t="s">
        <v>879</v>
      </c>
      <c r="AX319" t="s">
        <v>222</v>
      </c>
      <c r="BA319" s="57">
        <v>46303.458333333336</v>
      </c>
      <c r="BB319" t="s">
        <v>3905</v>
      </c>
      <c r="BF319" s="6" t="e">
        <f t="shared" si="12"/>
        <v>#NUM!</v>
      </c>
      <c r="BG319" t="e">
        <f t="shared" si="13"/>
        <v>#NUM!</v>
      </c>
      <c r="BH319" t="e">
        <f t="shared" si="14"/>
        <v>#NUM!</v>
      </c>
      <c r="BI319" t="str">
        <f>VLOOKUP(H319,Sheet2!$A$1:$B$270,2,FALSE)</f>
        <v>NGANJUK</v>
      </c>
    </row>
    <row r="320" spans="1:61">
      <c r="A320">
        <v>319</v>
      </c>
      <c r="B320">
        <v>1002626078</v>
      </c>
      <c r="C320">
        <v>3</v>
      </c>
      <c r="D320" t="s">
        <v>38</v>
      </c>
      <c r="E320">
        <v>5</v>
      </c>
      <c r="F320" t="s">
        <v>90</v>
      </c>
      <c r="G320" t="s">
        <v>93</v>
      </c>
      <c r="H320" t="s">
        <v>309</v>
      </c>
      <c r="I320" t="s">
        <v>212</v>
      </c>
      <c r="J320" t="s">
        <v>213</v>
      </c>
      <c r="K320" t="s">
        <v>149</v>
      </c>
      <c r="L320" t="s">
        <v>214</v>
      </c>
      <c r="M320" t="s">
        <v>542</v>
      </c>
      <c r="N320" t="s">
        <v>215</v>
      </c>
      <c r="O320" s="57">
        <v>46302.549722222226</v>
      </c>
      <c r="P320" s="57">
        <v>46302.652430555558</v>
      </c>
      <c r="Q320">
        <v>69405832</v>
      </c>
      <c r="S320">
        <v>152641203080</v>
      </c>
      <c r="T320" t="s">
        <v>1686</v>
      </c>
      <c r="U320" t="s">
        <v>1687</v>
      </c>
      <c r="V320" t="s">
        <v>3906</v>
      </c>
      <c r="Z320">
        <v>112.036624923348</v>
      </c>
      <c r="AA320">
        <v>-7.67720304799139</v>
      </c>
      <c r="AB320" t="s">
        <v>3907</v>
      </c>
      <c r="AC320" t="s">
        <v>216</v>
      </c>
      <c r="AL320" t="s">
        <v>217</v>
      </c>
      <c r="AM320" t="s">
        <v>3908</v>
      </c>
      <c r="AN320" t="s">
        <v>6</v>
      </c>
      <c r="AO320" s="57">
        <v>46213.559548611112</v>
      </c>
      <c r="AP320" s="57">
        <v>46303.458333333336</v>
      </c>
      <c r="AR320" t="s">
        <v>543</v>
      </c>
      <c r="AS320" t="s">
        <v>569</v>
      </c>
      <c r="AT320" t="s">
        <v>230</v>
      </c>
      <c r="AV320" t="s">
        <v>2639</v>
      </c>
      <c r="AW320" t="s">
        <v>879</v>
      </c>
      <c r="AX320" t="s">
        <v>222</v>
      </c>
      <c r="BA320" s="57">
        <v>46303.458333333336</v>
      </c>
      <c r="BB320" t="s">
        <v>3908</v>
      </c>
      <c r="BF320" s="6" t="e">
        <f t="shared" si="12"/>
        <v>#NUM!</v>
      </c>
      <c r="BG320" t="e">
        <f t="shared" si="13"/>
        <v>#NUM!</v>
      </c>
      <c r="BH320" t="e">
        <f t="shared" si="14"/>
        <v>#NUM!</v>
      </c>
      <c r="BI320" t="str">
        <f>VLOOKUP(H320,Sheet2!$A$1:$B$270,2,FALSE)</f>
        <v>NGANJUK</v>
      </c>
    </row>
    <row r="321" spans="1:61">
      <c r="A321">
        <v>320</v>
      </c>
      <c r="B321">
        <v>1002623876</v>
      </c>
      <c r="C321">
        <v>3</v>
      </c>
      <c r="D321" t="s">
        <v>38</v>
      </c>
      <c r="E321">
        <v>5</v>
      </c>
      <c r="F321" t="s">
        <v>90</v>
      </c>
      <c r="G321" t="s">
        <v>93</v>
      </c>
      <c r="H321" t="s">
        <v>309</v>
      </c>
      <c r="I321" t="s">
        <v>212</v>
      </c>
      <c r="J321" t="s">
        <v>213</v>
      </c>
      <c r="K321" t="s">
        <v>149</v>
      </c>
      <c r="L321" t="s">
        <v>214</v>
      </c>
      <c r="M321" t="s">
        <v>2115</v>
      </c>
      <c r="N321" t="s">
        <v>215</v>
      </c>
      <c r="O321" s="57">
        <v>46301.446666666663</v>
      </c>
      <c r="P321" s="57">
        <v>46301.720856481479</v>
      </c>
      <c r="Q321">
        <v>69402815</v>
      </c>
      <c r="T321" t="s">
        <v>1686</v>
      </c>
      <c r="V321" t="s">
        <v>1688</v>
      </c>
      <c r="Z321">
        <v>112.03663</v>
      </c>
      <c r="AA321">
        <v>-7.6772179999999999</v>
      </c>
      <c r="AB321" t="s">
        <v>1689</v>
      </c>
      <c r="AC321" t="s">
        <v>216</v>
      </c>
      <c r="AL321" t="s">
        <v>217</v>
      </c>
      <c r="AM321" t="s">
        <v>1690</v>
      </c>
      <c r="AN321" t="s">
        <v>6</v>
      </c>
      <c r="AO321" s="57">
        <v>46183.454942129632</v>
      </c>
      <c r="AP321" s="57">
        <v>46298</v>
      </c>
      <c r="AR321" t="s">
        <v>543</v>
      </c>
      <c r="AS321" t="s">
        <v>569</v>
      </c>
      <c r="AT321" t="s">
        <v>230</v>
      </c>
      <c r="AV321" t="s">
        <v>2120</v>
      </c>
      <c r="AW321" t="s">
        <v>878</v>
      </c>
      <c r="AX321" t="s">
        <v>222</v>
      </c>
      <c r="BA321" s="57">
        <v>46298.333333333336</v>
      </c>
      <c r="BB321" t="s">
        <v>1690</v>
      </c>
      <c r="BF321" s="6" t="e">
        <f t="shared" si="12"/>
        <v>#NUM!</v>
      </c>
      <c r="BG321" t="e">
        <f t="shared" si="13"/>
        <v>#NUM!</v>
      </c>
      <c r="BH321" t="e">
        <f t="shared" si="14"/>
        <v>#NUM!</v>
      </c>
      <c r="BI321" t="str">
        <f>VLOOKUP(H321,Sheet2!$A$1:$B$270,2,FALSE)</f>
        <v>NGANJUK</v>
      </c>
    </row>
    <row r="322" spans="1:61">
      <c r="A322">
        <v>321</v>
      </c>
      <c r="B322">
        <v>1002619175</v>
      </c>
      <c r="C322">
        <v>3</v>
      </c>
      <c r="D322" t="s">
        <v>38</v>
      </c>
      <c r="E322">
        <v>5</v>
      </c>
      <c r="F322" t="s">
        <v>90</v>
      </c>
      <c r="G322" t="s">
        <v>93</v>
      </c>
      <c r="H322" t="s">
        <v>309</v>
      </c>
      <c r="I322" t="s">
        <v>212</v>
      </c>
      <c r="J322" t="s">
        <v>213</v>
      </c>
      <c r="K322" t="s">
        <v>149</v>
      </c>
      <c r="L322" t="s">
        <v>214</v>
      </c>
      <c r="M322" t="s">
        <v>1919</v>
      </c>
      <c r="N322" t="s">
        <v>215</v>
      </c>
      <c r="O322" s="57">
        <v>46297.403935185182</v>
      </c>
      <c r="P322" s="57">
        <v>46301.447071759256</v>
      </c>
      <c r="Q322">
        <v>69402815</v>
      </c>
      <c r="S322">
        <v>152641203076</v>
      </c>
      <c r="T322" t="s">
        <v>1686</v>
      </c>
      <c r="U322" t="s">
        <v>1687</v>
      </c>
      <c r="V322" t="s">
        <v>1688</v>
      </c>
      <c r="Z322">
        <v>112.03662995249</v>
      </c>
      <c r="AA322">
        <v>-7.6772180001796597</v>
      </c>
      <c r="AB322" t="s">
        <v>1689</v>
      </c>
      <c r="AC322" t="s">
        <v>216</v>
      </c>
      <c r="AL322" t="s">
        <v>217</v>
      </c>
      <c r="AM322" t="s">
        <v>1690</v>
      </c>
      <c r="AN322" t="s">
        <v>6</v>
      </c>
      <c r="AO322" s="57">
        <v>46063.42392361111</v>
      </c>
      <c r="AP322" s="57">
        <v>46298.333333333336</v>
      </c>
      <c r="AQ322" t="s">
        <v>838</v>
      </c>
      <c r="AR322" t="s">
        <v>12</v>
      </c>
      <c r="AS322" t="s">
        <v>569</v>
      </c>
      <c r="AT322" t="s">
        <v>230</v>
      </c>
      <c r="AV322" t="s">
        <v>1627</v>
      </c>
      <c r="AW322" t="s">
        <v>878</v>
      </c>
      <c r="AX322" t="s">
        <v>222</v>
      </c>
      <c r="BA322" s="57">
        <v>46298.333333333336</v>
      </c>
      <c r="BB322" t="s">
        <v>1690</v>
      </c>
      <c r="BF322" s="6" t="e">
        <f t="shared" ref="BF322:BF385" si="15">DATE(BC322,BD322,BE322)</f>
        <v>#NUM!</v>
      </c>
      <c r="BG322" t="e">
        <f t="shared" ref="BG322:BG385" si="16">BF322-BA322</f>
        <v>#NUM!</v>
      </c>
      <c r="BH322" t="e">
        <f t="shared" ref="BH322:BH385" si="17">IF(BG322=1,"COMPLY",IF(BG322&lt;1,"COMPLY","NOT COMPLY"))</f>
        <v>#NUM!</v>
      </c>
      <c r="BI322" t="str">
        <f>VLOOKUP(H322,Sheet2!$A$1:$B$270,2,FALSE)</f>
        <v>NGANJUK</v>
      </c>
    </row>
    <row r="323" spans="1:61">
      <c r="A323">
        <v>322</v>
      </c>
      <c r="B323">
        <v>1002620565</v>
      </c>
      <c r="C323">
        <v>3</v>
      </c>
      <c r="D323" t="s">
        <v>38</v>
      </c>
      <c r="E323">
        <v>5</v>
      </c>
      <c r="F323" t="s">
        <v>90</v>
      </c>
      <c r="G323" t="s">
        <v>90</v>
      </c>
      <c r="H323" t="s">
        <v>407</v>
      </c>
      <c r="I323" t="s">
        <v>212</v>
      </c>
      <c r="J323" t="s">
        <v>213</v>
      </c>
      <c r="K323" t="s">
        <v>149</v>
      </c>
      <c r="L323" t="s">
        <v>214</v>
      </c>
      <c r="M323" t="s">
        <v>76</v>
      </c>
      <c r="N323" t="s">
        <v>215</v>
      </c>
      <c r="O323" s="57">
        <v>46297.722627314812</v>
      </c>
      <c r="P323" s="57">
        <v>46300.468298611115</v>
      </c>
      <c r="Q323">
        <v>69403370</v>
      </c>
      <c r="S323">
        <v>152610241692</v>
      </c>
      <c r="T323" t="s">
        <v>1696</v>
      </c>
      <c r="U323" t="s">
        <v>1697</v>
      </c>
      <c r="V323" t="s">
        <v>1698</v>
      </c>
      <c r="Z323">
        <v>112.051506</v>
      </c>
      <c r="AA323">
        <v>-7.7944100000000001</v>
      </c>
      <c r="AB323" t="s">
        <v>1699</v>
      </c>
      <c r="AC323" t="s">
        <v>235</v>
      </c>
      <c r="AL323" t="s">
        <v>217</v>
      </c>
      <c r="AM323" t="s">
        <v>1523</v>
      </c>
      <c r="AN323" t="s">
        <v>6</v>
      </c>
      <c r="AO323" s="57">
        <v>46063.736041666663</v>
      </c>
      <c r="AP323" s="57">
        <v>46298.625</v>
      </c>
      <c r="AR323" t="s">
        <v>218</v>
      </c>
      <c r="AS323" t="s">
        <v>219</v>
      </c>
      <c r="AT323" t="s">
        <v>342</v>
      </c>
      <c r="AU323">
        <v>20261005</v>
      </c>
      <c r="AV323" t="s">
        <v>221</v>
      </c>
      <c r="AW323" t="s">
        <v>1700</v>
      </c>
      <c r="AX323" t="s">
        <v>222</v>
      </c>
      <c r="BA323" s="57">
        <v>46298.625</v>
      </c>
      <c r="BB323" t="s">
        <v>1523</v>
      </c>
      <c r="BC323">
        <v>2026</v>
      </c>
      <c r="BD323">
        <v>10</v>
      </c>
      <c r="BE323">
        <v>5</v>
      </c>
      <c r="BF323" s="6">
        <f t="shared" si="15"/>
        <v>46300</v>
      </c>
      <c r="BG323">
        <f t="shared" si="16"/>
        <v>1.375</v>
      </c>
      <c r="BH323" t="str">
        <f t="shared" si="17"/>
        <v>NOT COMPLY</v>
      </c>
      <c r="BI323" t="str">
        <f>VLOOKUP(H323,Sheet2!$A$1:$B$270,2,FALSE)</f>
        <v>KEDIRI</v>
      </c>
    </row>
    <row r="324" spans="1:61">
      <c r="A324">
        <v>323</v>
      </c>
      <c r="B324">
        <v>1002622269</v>
      </c>
      <c r="C324">
        <v>3</v>
      </c>
      <c r="D324" t="s">
        <v>38</v>
      </c>
      <c r="E324">
        <v>5</v>
      </c>
      <c r="F324" t="s">
        <v>90</v>
      </c>
      <c r="G324" t="s">
        <v>90</v>
      </c>
      <c r="H324" t="s">
        <v>407</v>
      </c>
      <c r="I324" t="s">
        <v>212</v>
      </c>
      <c r="J324" t="s">
        <v>213</v>
      </c>
      <c r="K324" t="s">
        <v>149</v>
      </c>
      <c r="L324" t="s">
        <v>214</v>
      </c>
      <c r="M324" t="s">
        <v>76</v>
      </c>
      <c r="N324" t="s">
        <v>215</v>
      </c>
      <c r="O324" s="57">
        <v>46300.507349537038</v>
      </c>
      <c r="P324" s="57">
        <v>46309.825925925928</v>
      </c>
      <c r="Q324">
        <v>69404271</v>
      </c>
      <c r="S324">
        <v>152610241716</v>
      </c>
      <c r="T324" t="s">
        <v>2623</v>
      </c>
      <c r="U324" t="s">
        <v>2624</v>
      </c>
      <c r="V324" t="s">
        <v>2625</v>
      </c>
      <c r="Z324">
        <v>112.03561999999999</v>
      </c>
      <c r="AA324">
        <v>-7.8005719999999998</v>
      </c>
      <c r="AB324" t="s">
        <v>2626</v>
      </c>
      <c r="AC324" t="s">
        <v>235</v>
      </c>
      <c r="AL324" t="s">
        <v>217</v>
      </c>
      <c r="AM324" t="s">
        <v>2627</v>
      </c>
      <c r="AN324" t="s">
        <v>6</v>
      </c>
      <c r="AO324" s="57">
        <v>46152.517627314817</v>
      </c>
      <c r="AP324" s="57">
        <v>46301.458333333336</v>
      </c>
      <c r="AR324" t="s">
        <v>218</v>
      </c>
      <c r="AS324" t="s">
        <v>219</v>
      </c>
      <c r="AT324" t="s">
        <v>230</v>
      </c>
      <c r="AU324">
        <v>20261014</v>
      </c>
      <c r="AV324" t="s">
        <v>221</v>
      </c>
      <c r="AW324" t="s">
        <v>2628</v>
      </c>
      <c r="AX324" t="s">
        <v>222</v>
      </c>
      <c r="BA324" s="57">
        <v>46301.458333333336</v>
      </c>
      <c r="BB324" t="s">
        <v>2627</v>
      </c>
      <c r="BC324">
        <v>2026</v>
      </c>
      <c r="BD324">
        <v>10</v>
      </c>
      <c r="BE324">
        <v>14</v>
      </c>
      <c r="BF324" s="6">
        <f t="shared" si="15"/>
        <v>46309</v>
      </c>
      <c r="BG324">
        <f t="shared" si="16"/>
        <v>7.5416666666642413</v>
      </c>
      <c r="BH324" t="str">
        <f t="shared" si="17"/>
        <v>NOT COMPLY</v>
      </c>
      <c r="BI324" t="str">
        <f>VLOOKUP(H324,Sheet2!$A$1:$B$270,2,FALSE)</f>
        <v>KEDIRI</v>
      </c>
    </row>
    <row r="325" spans="1:61">
      <c r="A325">
        <v>324</v>
      </c>
      <c r="B325">
        <v>1002623271</v>
      </c>
      <c r="C325">
        <v>3</v>
      </c>
      <c r="D325" t="s">
        <v>38</v>
      </c>
      <c r="E325">
        <v>5</v>
      </c>
      <c r="F325" t="s">
        <v>90</v>
      </c>
      <c r="G325" t="s">
        <v>90</v>
      </c>
      <c r="H325" t="s">
        <v>407</v>
      </c>
      <c r="I325" t="s">
        <v>212</v>
      </c>
      <c r="J325" t="s">
        <v>213</v>
      </c>
      <c r="K325" t="s">
        <v>149</v>
      </c>
      <c r="L325" t="s">
        <v>214</v>
      </c>
      <c r="M325" t="s">
        <v>76</v>
      </c>
      <c r="N325" t="s">
        <v>215</v>
      </c>
      <c r="O325" s="57">
        <v>46300.761504629627</v>
      </c>
      <c r="P325" s="57">
        <v>46301.721620370372</v>
      </c>
      <c r="Q325">
        <v>69404615</v>
      </c>
      <c r="S325">
        <v>152610241721</v>
      </c>
      <c r="T325" t="s">
        <v>2634</v>
      </c>
      <c r="U325" t="s">
        <v>2635</v>
      </c>
      <c r="V325" t="s">
        <v>2636</v>
      </c>
      <c r="Z325">
        <v>112.0278814</v>
      </c>
      <c r="AA325">
        <v>-7.8136985000000001</v>
      </c>
      <c r="AB325" t="s">
        <v>2637</v>
      </c>
      <c r="AC325" t="s">
        <v>235</v>
      </c>
      <c r="AL325" t="s">
        <v>217</v>
      </c>
      <c r="AM325" t="s">
        <v>2638</v>
      </c>
      <c r="AN325" t="s">
        <v>6</v>
      </c>
      <c r="AO325" s="57">
        <v>46152.767708333333</v>
      </c>
      <c r="AP325" s="57">
        <v>46301.625</v>
      </c>
      <c r="AR325" t="s">
        <v>218</v>
      </c>
      <c r="AS325" t="s">
        <v>219</v>
      </c>
      <c r="AT325" t="s">
        <v>230</v>
      </c>
      <c r="AU325">
        <v>20261006</v>
      </c>
      <c r="AV325" t="s">
        <v>221</v>
      </c>
      <c r="AW325" t="s">
        <v>877</v>
      </c>
      <c r="AX325" t="s">
        <v>222</v>
      </c>
      <c r="BA325" s="57">
        <v>46301.625</v>
      </c>
      <c r="BB325" t="s">
        <v>2638</v>
      </c>
      <c r="BC325">
        <v>2026</v>
      </c>
      <c r="BD325">
        <v>10</v>
      </c>
      <c r="BE325">
        <v>6</v>
      </c>
      <c r="BF325" s="6">
        <f t="shared" si="15"/>
        <v>46301</v>
      </c>
      <c r="BG325">
        <f t="shared" si="16"/>
        <v>-0.625</v>
      </c>
      <c r="BH325" t="str">
        <f t="shared" si="17"/>
        <v>COMPLY</v>
      </c>
      <c r="BI325" t="str">
        <f>VLOOKUP(H325,Sheet2!$A$1:$B$270,2,FALSE)</f>
        <v>KEDIRI</v>
      </c>
    </row>
    <row r="326" spans="1:61">
      <c r="A326">
        <v>325</v>
      </c>
      <c r="B326">
        <v>1002622152</v>
      </c>
      <c r="C326">
        <v>3</v>
      </c>
      <c r="D326" t="s">
        <v>38</v>
      </c>
      <c r="E326">
        <v>5</v>
      </c>
      <c r="F326" t="s">
        <v>90</v>
      </c>
      <c r="G326" t="s">
        <v>90</v>
      </c>
      <c r="H326" t="s">
        <v>407</v>
      </c>
      <c r="I326" t="s">
        <v>212</v>
      </c>
      <c r="J326" t="s">
        <v>213</v>
      </c>
      <c r="K326" t="s">
        <v>149</v>
      </c>
      <c r="L326" t="s">
        <v>214</v>
      </c>
      <c r="M326" t="s">
        <v>76</v>
      </c>
      <c r="N326" t="s">
        <v>215</v>
      </c>
      <c r="O326" s="57">
        <v>46300.472673611112</v>
      </c>
      <c r="P326" s="57">
        <v>46300.84065972222</v>
      </c>
      <c r="Q326">
        <v>69404202</v>
      </c>
      <c r="S326">
        <v>152610241714</v>
      </c>
      <c r="T326" t="s">
        <v>2629</v>
      </c>
      <c r="U326" t="s">
        <v>2630</v>
      </c>
      <c r="V326" t="s">
        <v>2631</v>
      </c>
      <c r="Z326">
        <v>112.029148936271</v>
      </c>
      <c r="AA326">
        <v>-7.8403521618154004</v>
      </c>
      <c r="AB326" t="s">
        <v>2632</v>
      </c>
      <c r="AC326" t="s">
        <v>216</v>
      </c>
      <c r="AL326" t="s">
        <v>217</v>
      </c>
      <c r="AM326" t="s">
        <v>2633</v>
      </c>
      <c r="AN326" t="s">
        <v>6</v>
      </c>
      <c r="AO326" s="57">
        <v>46152.486157407409</v>
      </c>
      <c r="AP326" s="57">
        <v>46301.333333333336</v>
      </c>
      <c r="AR326" t="s">
        <v>218</v>
      </c>
      <c r="AS326" t="s">
        <v>219</v>
      </c>
      <c r="AT326" t="s">
        <v>230</v>
      </c>
      <c r="AU326">
        <v>20261005</v>
      </c>
      <c r="AV326" t="s">
        <v>221</v>
      </c>
      <c r="AW326" t="s">
        <v>876</v>
      </c>
      <c r="AX326" t="s">
        <v>222</v>
      </c>
      <c r="BA326" s="57">
        <v>46301.333333333336</v>
      </c>
      <c r="BB326" t="s">
        <v>2633</v>
      </c>
      <c r="BC326">
        <v>2026</v>
      </c>
      <c r="BD326">
        <v>10</v>
      </c>
      <c r="BE326">
        <v>5</v>
      </c>
      <c r="BF326" s="6">
        <f t="shared" si="15"/>
        <v>46300</v>
      </c>
      <c r="BG326">
        <f t="shared" si="16"/>
        <v>-1.3333333333357587</v>
      </c>
      <c r="BH326" t="str">
        <f t="shared" si="17"/>
        <v>COMPLY</v>
      </c>
      <c r="BI326" t="str">
        <f>VLOOKUP(H326,Sheet2!$A$1:$B$270,2,FALSE)</f>
        <v>KEDIRI</v>
      </c>
    </row>
    <row r="327" spans="1:61">
      <c r="A327">
        <v>326</v>
      </c>
      <c r="B327">
        <v>1002627026</v>
      </c>
      <c r="C327">
        <v>3</v>
      </c>
      <c r="D327" t="s">
        <v>38</v>
      </c>
      <c r="E327">
        <v>5</v>
      </c>
      <c r="F327" t="s">
        <v>90</v>
      </c>
      <c r="G327" t="s">
        <v>90</v>
      </c>
      <c r="H327" t="s">
        <v>407</v>
      </c>
      <c r="I327" t="s">
        <v>212</v>
      </c>
      <c r="J327" t="s">
        <v>213</v>
      </c>
      <c r="K327" t="s">
        <v>149</v>
      </c>
      <c r="L327" t="s">
        <v>214</v>
      </c>
      <c r="M327" t="s">
        <v>76</v>
      </c>
      <c r="N327" t="s">
        <v>215</v>
      </c>
      <c r="O327" s="57">
        <v>46303.347615740742</v>
      </c>
      <c r="P327" s="57">
        <v>46303.741956018515</v>
      </c>
      <c r="Q327">
        <v>69406195</v>
      </c>
      <c r="S327">
        <v>152610241732</v>
      </c>
      <c r="T327" t="s">
        <v>3909</v>
      </c>
      <c r="U327" t="s">
        <v>3910</v>
      </c>
      <c r="V327" t="s">
        <v>3911</v>
      </c>
      <c r="Z327">
        <v>112.02743100000001</v>
      </c>
      <c r="AA327">
        <v>-7.8129773</v>
      </c>
      <c r="AB327" t="s">
        <v>3912</v>
      </c>
      <c r="AC327" t="s">
        <v>235</v>
      </c>
      <c r="AL327" t="s">
        <v>217</v>
      </c>
      <c r="AM327" t="s">
        <v>3913</v>
      </c>
      <c r="AN327" t="s">
        <v>6</v>
      </c>
      <c r="AO327" s="57">
        <v>46244.351111111115</v>
      </c>
      <c r="AP327" s="57">
        <v>46304.333333333336</v>
      </c>
      <c r="AR327" t="s">
        <v>218</v>
      </c>
      <c r="AS327" t="s">
        <v>219</v>
      </c>
      <c r="AT327" t="s">
        <v>230</v>
      </c>
      <c r="AU327">
        <v>20261008</v>
      </c>
      <c r="AV327" t="s">
        <v>221</v>
      </c>
      <c r="AW327" t="s">
        <v>876</v>
      </c>
      <c r="AX327" t="s">
        <v>222</v>
      </c>
      <c r="BA327" s="57">
        <v>46304.333333333336</v>
      </c>
      <c r="BB327" t="s">
        <v>3913</v>
      </c>
      <c r="BC327">
        <v>2026</v>
      </c>
      <c r="BD327">
        <v>10</v>
      </c>
      <c r="BE327">
        <v>8</v>
      </c>
      <c r="BF327" s="6">
        <f t="shared" si="15"/>
        <v>46303</v>
      </c>
      <c r="BG327">
        <f t="shared" si="16"/>
        <v>-1.3333333333357587</v>
      </c>
      <c r="BH327" t="str">
        <f t="shared" si="17"/>
        <v>COMPLY</v>
      </c>
      <c r="BI327" t="str">
        <f>VLOOKUP(H327,Sheet2!$A$1:$B$270,2,FALSE)</f>
        <v>KEDIRI</v>
      </c>
    </row>
    <row r="328" spans="1:61">
      <c r="A328">
        <v>327</v>
      </c>
      <c r="B328">
        <v>1002629874</v>
      </c>
      <c r="C328">
        <v>3</v>
      </c>
      <c r="D328" t="s">
        <v>38</v>
      </c>
      <c r="E328">
        <v>5</v>
      </c>
      <c r="F328" t="s">
        <v>90</v>
      </c>
      <c r="G328" t="s">
        <v>90</v>
      </c>
      <c r="H328" t="s">
        <v>407</v>
      </c>
      <c r="I328" t="s">
        <v>212</v>
      </c>
      <c r="J328" t="s">
        <v>213</v>
      </c>
      <c r="K328" t="s">
        <v>149</v>
      </c>
      <c r="M328" t="s">
        <v>76</v>
      </c>
      <c r="N328" t="s">
        <v>215</v>
      </c>
      <c r="O328" s="57">
        <v>46304.600034722222</v>
      </c>
      <c r="P328" s="57">
        <v>46308.549456018518</v>
      </c>
      <c r="Q328">
        <v>69407420</v>
      </c>
      <c r="S328">
        <v>152610241622</v>
      </c>
      <c r="T328" t="s">
        <v>5023</v>
      </c>
      <c r="U328" t="s">
        <v>5024</v>
      </c>
      <c r="V328" t="s">
        <v>5025</v>
      </c>
      <c r="Z328">
        <v>112.03900710000001</v>
      </c>
      <c r="AA328">
        <v>-7.8062054999999999</v>
      </c>
      <c r="AB328" t="s">
        <v>5026</v>
      </c>
      <c r="AC328" t="s">
        <v>283</v>
      </c>
      <c r="AL328" t="s">
        <v>217</v>
      </c>
      <c r="AM328" t="s">
        <v>5027</v>
      </c>
      <c r="AN328" t="s">
        <v>6</v>
      </c>
      <c r="AO328" s="57">
        <v>46275.600995370369</v>
      </c>
      <c r="AP328" s="57">
        <v>46308.333333333336</v>
      </c>
      <c r="AR328" t="s">
        <v>218</v>
      </c>
      <c r="AS328" t="s">
        <v>219</v>
      </c>
      <c r="AT328" t="s">
        <v>230</v>
      </c>
      <c r="AU328">
        <v>20261013</v>
      </c>
      <c r="AV328" t="s">
        <v>221</v>
      </c>
      <c r="AW328" t="s">
        <v>540</v>
      </c>
      <c r="AX328" t="s">
        <v>222</v>
      </c>
      <c r="BA328" s="57">
        <v>46308.333333333336</v>
      </c>
      <c r="BB328" t="s">
        <v>5027</v>
      </c>
      <c r="BC328">
        <v>2026</v>
      </c>
      <c r="BD328">
        <v>10</v>
      </c>
      <c r="BE328">
        <v>13</v>
      </c>
      <c r="BF328" s="6">
        <f t="shared" si="15"/>
        <v>46308</v>
      </c>
      <c r="BG328">
        <f t="shared" si="16"/>
        <v>-0.33333333333575865</v>
      </c>
      <c r="BH328" t="str">
        <f t="shared" si="17"/>
        <v>COMPLY</v>
      </c>
      <c r="BI328" t="str">
        <f>VLOOKUP(H328,Sheet2!$A$1:$B$270,2,FALSE)</f>
        <v>KEDIRI</v>
      </c>
    </row>
    <row r="329" spans="1:61">
      <c r="A329">
        <v>328</v>
      </c>
      <c r="B329">
        <v>1002634461</v>
      </c>
      <c r="C329">
        <v>3</v>
      </c>
      <c r="D329" t="s">
        <v>38</v>
      </c>
      <c r="E329">
        <v>5</v>
      </c>
      <c r="F329" t="s">
        <v>90</v>
      </c>
      <c r="G329" t="s">
        <v>90</v>
      </c>
      <c r="H329" t="s">
        <v>407</v>
      </c>
      <c r="I329" t="s">
        <v>212</v>
      </c>
      <c r="J329" t="s">
        <v>213</v>
      </c>
      <c r="K329" t="s">
        <v>149</v>
      </c>
      <c r="L329" t="s">
        <v>214</v>
      </c>
      <c r="M329" t="s">
        <v>76</v>
      </c>
      <c r="N329" t="s">
        <v>215</v>
      </c>
      <c r="O329" s="57">
        <v>46308.439282407409</v>
      </c>
      <c r="P329" s="57">
        <v>46310.686932870369</v>
      </c>
      <c r="Q329">
        <v>69409180</v>
      </c>
      <c r="S329">
        <v>152610241742</v>
      </c>
      <c r="T329" t="s">
        <v>4653</v>
      </c>
      <c r="U329" t="s">
        <v>5898</v>
      </c>
      <c r="V329" t="s">
        <v>5899</v>
      </c>
      <c r="Z329">
        <v>112.033936</v>
      </c>
      <c r="AA329">
        <v>-7.8065559999999996</v>
      </c>
      <c r="AB329" t="s">
        <v>5900</v>
      </c>
      <c r="AC329" t="s">
        <v>235</v>
      </c>
      <c r="AL329" t="s">
        <v>217</v>
      </c>
      <c r="AM329" t="s">
        <v>5887</v>
      </c>
      <c r="AN329" t="s">
        <v>6</v>
      </c>
      <c r="AO329" t="s">
        <v>5841</v>
      </c>
      <c r="AP329" s="57">
        <v>46309.333333333336</v>
      </c>
      <c r="AR329" t="s">
        <v>218</v>
      </c>
      <c r="AS329" t="s">
        <v>219</v>
      </c>
      <c r="AT329" t="s">
        <v>230</v>
      </c>
      <c r="AU329">
        <v>20261015</v>
      </c>
      <c r="AV329" t="s">
        <v>221</v>
      </c>
      <c r="AW329" t="s">
        <v>875</v>
      </c>
      <c r="AX329" t="s">
        <v>222</v>
      </c>
      <c r="BA329" s="57">
        <v>46309.333333333336</v>
      </c>
      <c r="BB329" t="s">
        <v>5887</v>
      </c>
      <c r="BC329">
        <v>2026</v>
      </c>
      <c r="BD329">
        <v>10</v>
      </c>
      <c r="BE329">
        <v>15</v>
      </c>
      <c r="BF329" s="6">
        <f t="shared" si="15"/>
        <v>46310</v>
      </c>
      <c r="BG329">
        <f t="shared" si="16"/>
        <v>0.66666666666424135</v>
      </c>
      <c r="BH329" t="str">
        <f t="shared" si="17"/>
        <v>COMPLY</v>
      </c>
      <c r="BI329" t="str">
        <f>VLOOKUP(H329,Sheet2!$A$1:$B$270,2,FALSE)</f>
        <v>KEDIRI</v>
      </c>
    </row>
    <row r="330" spans="1:61">
      <c r="A330">
        <v>329</v>
      </c>
      <c r="B330">
        <v>1002636285</v>
      </c>
      <c r="C330">
        <v>3</v>
      </c>
      <c r="D330" t="s">
        <v>38</v>
      </c>
      <c r="E330">
        <v>5</v>
      </c>
      <c r="F330" t="s">
        <v>90</v>
      </c>
      <c r="G330" t="s">
        <v>90</v>
      </c>
      <c r="H330" t="s">
        <v>407</v>
      </c>
      <c r="I330" t="s">
        <v>212</v>
      </c>
      <c r="J330" t="s">
        <v>213</v>
      </c>
      <c r="K330" t="s">
        <v>149</v>
      </c>
      <c r="L330" t="s">
        <v>214</v>
      </c>
      <c r="M330" t="s">
        <v>76</v>
      </c>
      <c r="N330" t="s">
        <v>215</v>
      </c>
      <c r="O330" s="57">
        <v>46309.428229166668</v>
      </c>
      <c r="P330" s="57">
        <v>46309.590254629627</v>
      </c>
      <c r="Q330">
        <v>69409909</v>
      </c>
      <c r="S330">
        <v>152610241749</v>
      </c>
      <c r="T330" t="s">
        <v>6949</v>
      </c>
      <c r="U330" t="s">
        <v>6950</v>
      </c>
      <c r="V330" t="s">
        <v>6951</v>
      </c>
      <c r="Z330">
        <v>112.06545149999999</v>
      </c>
      <c r="AA330">
        <v>-7.8115031999999998</v>
      </c>
      <c r="AB330" t="s">
        <v>6952</v>
      </c>
      <c r="AC330" t="s">
        <v>235</v>
      </c>
      <c r="AL330" t="s">
        <v>217</v>
      </c>
      <c r="AM330" t="s">
        <v>6953</v>
      </c>
      <c r="AN330" t="s">
        <v>6</v>
      </c>
      <c r="AO330" t="s">
        <v>6954</v>
      </c>
      <c r="AP330" s="57">
        <v>46310.333333333336</v>
      </c>
      <c r="AR330" t="s">
        <v>218</v>
      </c>
      <c r="AS330" t="s">
        <v>219</v>
      </c>
      <c r="AT330" t="s">
        <v>230</v>
      </c>
      <c r="AU330">
        <v>20261014</v>
      </c>
      <c r="AV330" t="s">
        <v>221</v>
      </c>
      <c r="AW330" t="s">
        <v>877</v>
      </c>
      <c r="AX330" t="s">
        <v>222</v>
      </c>
      <c r="BA330" s="57">
        <v>46310.333333333336</v>
      </c>
      <c r="BB330" t="s">
        <v>6953</v>
      </c>
      <c r="BC330">
        <v>2026</v>
      </c>
      <c r="BD330">
        <v>10</v>
      </c>
      <c r="BE330">
        <v>14</v>
      </c>
      <c r="BF330" s="6">
        <f t="shared" si="15"/>
        <v>46309</v>
      </c>
      <c r="BG330">
        <f t="shared" si="16"/>
        <v>-1.3333333333357587</v>
      </c>
      <c r="BH330" t="str">
        <f t="shared" si="17"/>
        <v>COMPLY</v>
      </c>
      <c r="BI330" t="str">
        <f>VLOOKUP(H330,Sheet2!$A$1:$B$270,2,FALSE)</f>
        <v>KEDIRI</v>
      </c>
    </row>
    <row r="331" spans="1:61">
      <c r="A331">
        <v>330</v>
      </c>
      <c r="B331">
        <v>1002636670</v>
      </c>
      <c r="C331">
        <v>3</v>
      </c>
      <c r="D331" t="s">
        <v>38</v>
      </c>
      <c r="E331">
        <v>5</v>
      </c>
      <c r="F331" t="s">
        <v>90</v>
      </c>
      <c r="G331" t="s">
        <v>90</v>
      </c>
      <c r="H331" t="s">
        <v>407</v>
      </c>
      <c r="I331" t="s">
        <v>212</v>
      </c>
      <c r="J331" t="s">
        <v>213</v>
      </c>
      <c r="K331" t="s">
        <v>149</v>
      </c>
      <c r="M331" t="s">
        <v>76</v>
      </c>
      <c r="N331" t="s">
        <v>6955</v>
      </c>
      <c r="O331" s="57">
        <v>46309.526666666665</v>
      </c>
      <c r="P331" s="57">
        <v>46310.642534722225</v>
      </c>
      <c r="Q331">
        <v>69410073</v>
      </c>
      <c r="S331">
        <v>152610241369</v>
      </c>
      <c r="T331" t="s">
        <v>6956</v>
      </c>
      <c r="U331" t="s">
        <v>6957</v>
      </c>
      <c r="V331" t="s">
        <v>6958</v>
      </c>
      <c r="Z331">
        <v>112.0249295</v>
      </c>
      <c r="AA331">
        <v>-7.8169072999999996</v>
      </c>
      <c r="AB331" t="s">
        <v>6959</v>
      </c>
      <c r="AC331" t="s">
        <v>2359</v>
      </c>
      <c r="AL331" t="s">
        <v>217</v>
      </c>
      <c r="AM331" t="s">
        <v>6960</v>
      </c>
      <c r="AN331" t="s">
        <v>6</v>
      </c>
      <c r="AO331" t="s">
        <v>6961</v>
      </c>
      <c r="AP331" s="57">
        <v>46310.458333333336</v>
      </c>
      <c r="AR331" t="s">
        <v>218</v>
      </c>
      <c r="AS331" t="s">
        <v>219</v>
      </c>
      <c r="AT331" t="s">
        <v>230</v>
      </c>
      <c r="AU331">
        <v>20261015</v>
      </c>
      <c r="AV331" t="s">
        <v>221</v>
      </c>
      <c r="AW331" t="s">
        <v>829</v>
      </c>
      <c r="AX331" t="s">
        <v>222</v>
      </c>
      <c r="BA331" s="57">
        <v>46310.458333333336</v>
      </c>
      <c r="BB331" t="s">
        <v>6960</v>
      </c>
      <c r="BC331">
        <v>2026</v>
      </c>
      <c r="BD331">
        <v>10</v>
      </c>
      <c r="BE331">
        <v>15</v>
      </c>
      <c r="BF331" s="6">
        <f t="shared" si="15"/>
        <v>46310</v>
      </c>
      <c r="BG331">
        <f t="shared" si="16"/>
        <v>-0.45833333333575865</v>
      </c>
      <c r="BH331" t="str">
        <f t="shared" si="17"/>
        <v>COMPLY</v>
      </c>
      <c r="BI331" t="str">
        <f>VLOOKUP(H331,Sheet2!$A$1:$B$270,2,FALSE)</f>
        <v>KEDIRI</v>
      </c>
    </row>
    <row r="332" spans="1:61">
      <c r="A332">
        <v>331</v>
      </c>
      <c r="B332">
        <v>1002617351</v>
      </c>
      <c r="C332">
        <v>3</v>
      </c>
      <c r="D332" t="s">
        <v>38</v>
      </c>
      <c r="E332">
        <v>5</v>
      </c>
      <c r="F332" t="s">
        <v>90</v>
      </c>
      <c r="G332" t="s">
        <v>90</v>
      </c>
      <c r="H332" t="s">
        <v>447</v>
      </c>
      <c r="I332" t="s">
        <v>212</v>
      </c>
      <c r="J332" t="s">
        <v>213</v>
      </c>
      <c r="K332" t="s">
        <v>149</v>
      </c>
      <c r="L332" t="s">
        <v>214</v>
      </c>
      <c r="M332" t="s">
        <v>76</v>
      </c>
      <c r="N332" t="s">
        <v>215</v>
      </c>
      <c r="O332" s="57">
        <v>46296.437268518515</v>
      </c>
      <c r="P332" s="57">
        <v>46298.481307870374</v>
      </c>
      <c r="Q332">
        <v>69402173</v>
      </c>
      <c r="S332">
        <v>152640226074</v>
      </c>
      <c r="T332" t="s">
        <v>1012</v>
      </c>
      <c r="U332" t="s">
        <v>1013</v>
      </c>
      <c r="V332" t="s">
        <v>1014</v>
      </c>
      <c r="Z332">
        <v>112.003439962863</v>
      </c>
      <c r="AA332">
        <v>-7.8105309457460201</v>
      </c>
      <c r="AB332" t="s">
        <v>1015</v>
      </c>
      <c r="AC332" t="s">
        <v>216</v>
      </c>
      <c r="AL332" t="s">
        <v>217</v>
      </c>
      <c r="AM332" t="s">
        <v>1016</v>
      </c>
      <c r="AN332" t="s">
        <v>6</v>
      </c>
      <c r="AO332" s="57">
        <v>46032.444687499999</v>
      </c>
      <c r="AP332" s="57">
        <v>46297.458333333336</v>
      </c>
      <c r="AR332" t="s">
        <v>218</v>
      </c>
      <c r="AS332" t="s">
        <v>548</v>
      </c>
      <c r="AT332" t="s">
        <v>230</v>
      </c>
      <c r="AU332">
        <v>20261003</v>
      </c>
      <c r="AV332" t="s">
        <v>221</v>
      </c>
      <c r="AW332" t="s">
        <v>883</v>
      </c>
      <c r="AX332" t="s">
        <v>222</v>
      </c>
      <c r="BA332" s="57">
        <v>46297.458333333336</v>
      </c>
      <c r="BB332" t="s">
        <v>1016</v>
      </c>
      <c r="BC332">
        <v>2026</v>
      </c>
      <c r="BD332">
        <v>10</v>
      </c>
      <c r="BE332">
        <v>3</v>
      </c>
      <c r="BF332" s="6">
        <f t="shared" si="15"/>
        <v>46298</v>
      </c>
      <c r="BG332">
        <f t="shared" si="16"/>
        <v>0.54166666666424135</v>
      </c>
      <c r="BH332" t="str">
        <f t="shared" si="17"/>
        <v>COMPLY</v>
      </c>
      <c r="BI332" t="str">
        <f>VLOOKUP(H332,Sheet2!$A$1:$B$270,2,FALSE)</f>
        <v>KEDIRI</v>
      </c>
    </row>
    <row r="333" spans="1:61">
      <c r="A333">
        <v>332</v>
      </c>
      <c r="B333">
        <v>1002618759</v>
      </c>
      <c r="C333">
        <v>3</v>
      </c>
      <c r="D333" t="s">
        <v>38</v>
      </c>
      <c r="E333">
        <v>5</v>
      </c>
      <c r="F333" t="s">
        <v>90</v>
      </c>
      <c r="G333" t="s">
        <v>90</v>
      </c>
      <c r="H333" t="s">
        <v>447</v>
      </c>
      <c r="I333" t="s">
        <v>212</v>
      </c>
      <c r="J333" t="s">
        <v>213</v>
      </c>
      <c r="K333" t="s">
        <v>149</v>
      </c>
      <c r="L333" t="s">
        <v>214</v>
      </c>
      <c r="M333" t="s">
        <v>76</v>
      </c>
      <c r="N333" t="s">
        <v>215</v>
      </c>
      <c r="O333" s="57">
        <v>46296.742754629631</v>
      </c>
      <c r="P333" s="57">
        <v>46297.758148148147</v>
      </c>
      <c r="Q333">
        <v>69402638</v>
      </c>
      <c r="S333">
        <v>152640226092</v>
      </c>
      <c r="T333" t="s">
        <v>892</v>
      </c>
      <c r="U333" t="s">
        <v>1022</v>
      </c>
      <c r="V333" t="s">
        <v>1023</v>
      </c>
      <c r="Z333">
        <v>111.953227</v>
      </c>
      <c r="AA333">
        <v>-7.7798449999999999</v>
      </c>
      <c r="AB333" t="s">
        <v>1024</v>
      </c>
      <c r="AC333" t="s">
        <v>235</v>
      </c>
      <c r="AL333" t="s">
        <v>217</v>
      </c>
      <c r="AM333" t="s">
        <v>1025</v>
      </c>
      <c r="AN333" t="s">
        <v>6</v>
      </c>
      <c r="AO333" s="57">
        <v>46032.746898148151</v>
      </c>
      <c r="AP333" s="57">
        <v>46297.625</v>
      </c>
      <c r="AR333" t="s">
        <v>218</v>
      </c>
      <c r="AS333" t="s">
        <v>548</v>
      </c>
      <c r="AT333" t="s">
        <v>230</v>
      </c>
      <c r="AU333">
        <v>20261002</v>
      </c>
      <c r="AV333" t="s">
        <v>221</v>
      </c>
      <c r="AW333" t="s">
        <v>879</v>
      </c>
      <c r="AX333" t="s">
        <v>222</v>
      </c>
      <c r="BA333" s="57">
        <v>46297.625</v>
      </c>
      <c r="BB333" t="s">
        <v>1025</v>
      </c>
      <c r="BC333">
        <v>2026</v>
      </c>
      <c r="BD333">
        <v>10</v>
      </c>
      <c r="BE333">
        <v>2</v>
      </c>
      <c r="BF333" s="6">
        <f t="shared" si="15"/>
        <v>46297</v>
      </c>
      <c r="BG333">
        <f t="shared" si="16"/>
        <v>-0.625</v>
      </c>
      <c r="BH333" t="str">
        <f t="shared" si="17"/>
        <v>COMPLY</v>
      </c>
      <c r="BI333" t="str">
        <f>VLOOKUP(H333,Sheet2!$A$1:$B$270,2,FALSE)</f>
        <v>KEDIRI</v>
      </c>
    </row>
    <row r="334" spans="1:61">
      <c r="A334">
        <v>333</v>
      </c>
      <c r="B334">
        <v>1002617644</v>
      </c>
      <c r="C334">
        <v>3</v>
      </c>
      <c r="D334" t="s">
        <v>38</v>
      </c>
      <c r="E334">
        <v>5</v>
      </c>
      <c r="F334" t="s">
        <v>90</v>
      </c>
      <c r="G334" t="s">
        <v>90</v>
      </c>
      <c r="H334" t="s">
        <v>447</v>
      </c>
      <c r="I334" t="s">
        <v>212</v>
      </c>
      <c r="J334" t="s">
        <v>213</v>
      </c>
      <c r="K334" t="s">
        <v>149</v>
      </c>
      <c r="L334" t="s">
        <v>214</v>
      </c>
      <c r="M334" t="s">
        <v>76</v>
      </c>
      <c r="N334" t="s">
        <v>215</v>
      </c>
      <c r="O334" s="57">
        <v>46296.488587962966</v>
      </c>
      <c r="P334" s="57">
        <v>46296.727766203701</v>
      </c>
      <c r="Q334">
        <v>69402279</v>
      </c>
      <c r="S334">
        <v>152640226086</v>
      </c>
      <c r="T334" t="s">
        <v>1017</v>
      </c>
      <c r="U334" t="s">
        <v>1018</v>
      </c>
      <c r="V334" t="s">
        <v>1019</v>
      </c>
      <c r="Z334">
        <v>111.96737229999999</v>
      </c>
      <c r="AA334">
        <v>-7.7787601000000004</v>
      </c>
      <c r="AB334" t="s">
        <v>1020</v>
      </c>
      <c r="AC334" t="s">
        <v>235</v>
      </c>
      <c r="AL334" t="s">
        <v>217</v>
      </c>
      <c r="AM334" t="s">
        <v>1021</v>
      </c>
      <c r="AN334" t="s">
        <v>6</v>
      </c>
      <c r="AO334" s="57">
        <v>46032.517557870371</v>
      </c>
      <c r="AP334" s="57">
        <v>46297.333333333336</v>
      </c>
      <c r="AR334" t="s">
        <v>218</v>
      </c>
      <c r="AS334" t="s">
        <v>548</v>
      </c>
      <c r="AT334" t="s">
        <v>230</v>
      </c>
      <c r="AU334">
        <v>20261001</v>
      </c>
      <c r="AV334" t="s">
        <v>221</v>
      </c>
      <c r="AW334" t="s">
        <v>875</v>
      </c>
      <c r="AX334" t="s">
        <v>222</v>
      </c>
      <c r="BA334" s="57">
        <v>46297.333333333336</v>
      </c>
      <c r="BB334" t="s">
        <v>1021</v>
      </c>
      <c r="BC334">
        <v>2026</v>
      </c>
      <c r="BD334">
        <v>10</v>
      </c>
      <c r="BE334">
        <v>1</v>
      </c>
      <c r="BF334" s="6">
        <f t="shared" si="15"/>
        <v>46296</v>
      </c>
      <c r="BG334">
        <f t="shared" si="16"/>
        <v>-1.3333333333357587</v>
      </c>
      <c r="BH334" t="str">
        <f t="shared" si="17"/>
        <v>COMPLY</v>
      </c>
      <c r="BI334" t="str">
        <f>VLOOKUP(H334,Sheet2!$A$1:$B$270,2,FALSE)</f>
        <v>KEDIRI</v>
      </c>
    </row>
    <row r="335" spans="1:61">
      <c r="A335">
        <v>334</v>
      </c>
      <c r="B335">
        <v>1002619090</v>
      </c>
      <c r="C335">
        <v>3</v>
      </c>
      <c r="D335" t="s">
        <v>38</v>
      </c>
      <c r="E335">
        <v>5</v>
      </c>
      <c r="F335" t="s">
        <v>90</v>
      </c>
      <c r="G335" t="s">
        <v>90</v>
      </c>
      <c r="H335" t="s">
        <v>447</v>
      </c>
      <c r="I335" t="s">
        <v>212</v>
      </c>
      <c r="J335" t="s">
        <v>213</v>
      </c>
      <c r="K335" t="s">
        <v>149</v>
      </c>
      <c r="L335" t="s">
        <v>214</v>
      </c>
      <c r="M335" t="s">
        <v>76</v>
      </c>
      <c r="N335" t="s">
        <v>215</v>
      </c>
      <c r="O335" s="57">
        <v>46297.38517361111</v>
      </c>
      <c r="P335" s="57">
        <v>46299.316064814811</v>
      </c>
      <c r="Q335">
        <v>69402769</v>
      </c>
      <c r="S335">
        <v>152640226094</v>
      </c>
      <c r="T335" t="s">
        <v>1701</v>
      </c>
      <c r="U335" t="s">
        <v>1702</v>
      </c>
      <c r="V335" t="s">
        <v>1703</v>
      </c>
      <c r="Z335">
        <v>111.97422098368401</v>
      </c>
      <c r="AA335">
        <v>-7.7470881335725297</v>
      </c>
      <c r="AB335" t="s">
        <v>1704</v>
      </c>
      <c r="AC335" t="s">
        <v>216</v>
      </c>
      <c r="AL335" t="s">
        <v>217</v>
      </c>
      <c r="AM335" t="s">
        <v>1705</v>
      </c>
      <c r="AN335" t="s">
        <v>6</v>
      </c>
      <c r="AO335" s="57">
        <v>46063.39334490741</v>
      </c>
      <c r="AP335" s="57">
        <v>46298.333333333336</v>
      </c>
      <c r="AR335" t="s">
        <v>218</v>
      </c>
      <c r="AS335" t="s">
        <v>548</v>
      </c>
      <c r="AT335" t="s">
        <v>230</v>
      </c>
      <c r="AU335">
        <v>20261004</v>
      </c>
      <c r="AV335" t="s">
        <v>221</v>
      </c>
      <c r="AW335" t="s">
        <v>876</v>
      </c>
      <c r="AX335" t="s">
        <v>222</v>
      </c>
      <c r="BA335" s="57">
        <v>46298.333333333336</v>
      </c>
      <c r="BB335" t="s">
        <v>1705</v>
      </c>
      <c r="BC335">
        <v>2026</v>
      </c>
      <c r="BD335">
        <v>10</v>
      </c>
      <c r="BE335">
        <v>4</v>
      </c>
      <c r="BF335" s="6">
        <f t="shared" si="15"/>
        <v>46299</v>
      </c>
      <c r="BG335">
        <f t="shared" si="16"/>
        <v>0.66666666666424135</v>
      </c>
      <c r="BH335" t="str">
        <f t="shared" si="17"/>
        <v>COMPLY</v>
      </c>
      <c r="BI335" t="str">
        <f>VLOOKUP(H335,Sheet2!$A$1:$B$270,2,FALSE)</f>
        <v>KEDIRI</v>
      </c>
    </row>
    <row r="336" spans="1:61">
      <c r="A336">
        <v>335</v>
      </c>
      <c r="B336">
        <v>1002631506</v>
      </c>
      <c r="C336">
        <v>3</v>
      </c>
      <c r="D336" t="s">
        <v>38</v>
      </c>
      <c r="E336">
        <v>5</v>
      </c>
      <c r="F336" t="s">
        <v>90</v>
      </c>
      <c r="G336" t="s">
        <v>90</v>
      </c>
      <c r="H336" t="s">
        <v>447</v>
      </c>
      <c r="I336" t="s">
        <v>212</v>
      </c>
      <c r="J336" t="s">
        <v>213</v>
      </c>
      <c r="K336" t="s">
        <v>149</v>
      </c>
      <c r="L336" t="s">
        <v>214</v>
      </c>
      <c r="M336" t="s">
        <v>76</v>
      </c>
      <c r="N336" t="s">
        <v>215</v>
      </c>
      <c r="O336" s="57">
        <v>46306.476145833331</v>
      </c>
      <c r="P336" s="57">
        <v>46306.602962962963</v>
      </c>
      <c r="Q336">
        <v>69408153</v>
      </c>
      <c r="S336">
        <v>152640226111</v>
      </c>
      <c r="T336" t="s">
        <v>5028</v>
      </c>
      <c r="U336" t="s">
        <v>5029</v>
      </c>
      <c r="V336" t="s">
        <v>5030</v>
      </c>
      <c r="Z336">
        <v>111.92243980000001</v>
      </c>
      <c r="AA336">
        <v>-7.8226028999999899</v>
      </c>
      <c r="AB336" t="s">
        <v>5031</v>
      </c>
      <c r="AC336" t="s">
        <v>235</v>
      </c>
      <c r="AL336" t="s">
        <v>217</v>
      </c>
      <c r="AM336" t="s">
        <v>5032</v>
      </c>
      <c r="AN336" t="s">
        <v>6</v>
      </c>
      <c r="AO336" s="57">
        <v>46336.485868055555</v>
      </c>
      <c r="AP336" s="57">
        <v>46307.333333333336</v>
      </c>
      <c r="AR336" t="s">
        <v>218</v>
      </c>
      <c r="AS336" t="s">
        <v>548</v>
      </c>
      <c r="AT336" t="s">
        <v>230</v>
      </c>
      <c r="AU336">
        <v>20261011</v>
      </c>
      <c r="AV336" t="s">
        <v>221</v>
      </c>
      <c r="AW336" t="s">
        <v>875</v>
      </c>
      <c r="AX336" t="s">
        <v>222</v>
      </c>
      <c r="BA336" s="57">
        <v>46307.333333333336</v>
      </c>
      <c r="BB336" t="s">
        <v>5032</v>
      </c>
      <c r="BC336">
        <v>2026</v>
      </c>
      <c r="BD336">
        <v>10</v>
      </c>
      <c r="BE336">
        <v>11</v>
      </c>
      <c r="BF336" s="6">
        <f t="shared" si="15"/>
        <v>46306</v>
      </c>
      <c r="BG336">
        <f t="shared" si="16"/>
        <v>-1.3333333333357587</v>
      </c>
      <c r="BH336" t="str">
        <f t="shared" si="17"/>
        <v>COMPLY</v>
      </c>
      <c r="BI336" t="str">
        <f>VLOOKUP(H336,Sheet2!$A$1:$B$270,2,FALSE)</f>
        <v>KEDIRI</v>
      </c>
    </row>
    <row r="337" spans="1:61">
      <c r="A337">
        <v>336</v>
      </c>
      <c r="B337">
        <v>1002631505</v>
      </c>
      <c r="C337">
        <v>3</v>
      </c>
      <c r="D337" t="s">
        <v>38</v>
      </c>
      <c r="E337">
        <v>5</v>
      </c>
      <c r="F337" t="s">
        <v>90</v>
      </c>
      <c r="G337" t="s">
        <v>90</v>
      </c>
      <c r="H337" t="s">
        <v>447</v>
      </c>
      <c r="I337" t="s">
        <v>212</v>
      </c>
      <c r="J337" t="s">
        <v>213</v>
      </c>
      <c r="K337" t="s">
        <v>149</v>
      </c>
      <c r="L337" t="s">
        <v>214</v>
      </c>
      <c r="M337" t="s">
        <v>76</v>
      </c>
      <c r="N337" t="s">
        <v>215</v>
      </c>
      <c r="O337" s="57">
        <v>46306.476087962961</v>
      </c>
      <c r="P337" s="57">
        <v>46306.704560185186</v>
      </c>
      <c r="Q337">
        <v>69408142</v>
      </c>
      <c r="S337">
        <v>152640226113</v>
      </c>
      <c r="T337" t="s">
        <v>5033</v>
      </c>
      <c r="U337" t="s">
        <v>5034</v>
      </c>
      <c r="V337" t="s">
        <v>5035</v>
      </c>
      <c r="Z337">
        <v>111.927569088382</v>
      </c>
      <c r="AA337">
        <v>-7.7646444532670102</v>
      </c>
      <c r="AB337" t="s">
        <v>5036</v>
      </c>
      <c r="AC337" t="s">
        <v>235</v>
      </c>
      <c r="AL337" t="s">
        <v>217</v>
      </c>
      <c r="AM337" t="s">
        <v>5037</v>
      </c>
      <c r="AN337" t="s">
        <v>6</v>
      </c>
      <c r="AO337" s="57">
        <v>46336.485868055555</v>
      </c>
      <c r="AP337" s="57">
        <v>46307.625</v>
      </c>
      <c r="AR337" t="s">
        <v>218</v>
      </c>
      <c r="AS337" t="s">
        <v>548</v>
      </c>
      <c r="AT337" t="s">
        <v>230</v>
      </c>
      <c r="AU337">
        <v>20261011</v>
      </c>
      <c r="AV337" t="s">
        <v>221</v>
      </c>
      <c r="AW337" t="s">
        <v>879</v>
      </c>
      <c r="AX337" t="s">
        <v>222</v>
      </c>
      <c r="BA337" s="57">
        <v>46307.625</v>
      </c>
      <c r="BB337" t="s">
        <v>5037</v>
      </c>
      <c r="BC337">
        <v>2026</v>
      </c>
      <c r="BD337">
        <v>10</v>
      </c>
      <c r="BE337">
        <v>11</v>
      </c>
      <c r="BF337" s="6">
        <f t="shared" si="15"/>
        <v>46306</v>
      </c>
      <c r="BG337">
        <f t="shared" si="16"/>
        <v>-1.625</v>
      </c>
      <c r="BH337" t="str">
        <f t="shared" si="17"/>
        <v>COMPLY</v>
      </c>
      <c r="BI337" t="str">
        <f>VLOOKUP(H337,Sheet2!$A$1:$B$270,2,FALSE)</f>
        <v>KEDIRI</v>
      </c>
    </row>
    <row r="338" spans="1:61">
      <c r="A338">
        <v>337</v>
      </c>
      <c r="B338">
        <v>1002636523</v>
      </c>
      <c r="C338">
        <v>3</v>
      </c>
      <c r="D338" t="s">
        <v>38</v>
      </c>
      <c r="E338">
        <v>5</v>
      </c>
      <c r="F338" t="s">
        <v>90</v>
      </c>
      <c r="G338" t="s">
        <v>90</v>
      </c>
      <c r="H338" t="s">
        <v>447</v>
      </c>
      <c r="I338" t="s">
        <v>212</v>
      </c>
      <c r="J338" t="s">
        <v>213</v>
      </c>
      <c r="K338" t="s">
        <v>149</v>
      </c>
      <c r="M338" t="s">
        <v>6199</v>
      </c>
      <c r="N338" t="s">
        <v>215</v>
      </c>
      <c r="O338" s="57">
        <v>46309.481423611112</v>
      </c>
      <c r="P338" s="57">
        <v>46309.639201388891</v>
      </c>
      <c r="Q338">
        <v>69410004</v>
      </c>
      <c r="S338">
        <v>152640226118</v>
      </c>
      <c r="T338" t="s">
        <v>6962</v>
      </c>
      <c r="U338" t="s">
        <v>6963</v>
      </c>
      <c r="Z338">
        <v>111.96668080000001</v>
      </c>
      <c r="AA338">
        <v>-7.6900291000000003</v>
      </c>
      <c r="AB338" t="s">
        <v>6964</v>
      </c>
      <c r="AC338" t="s">
        <v>229</v>
      </c>
      <c r="AO338" t="s">
        <v>6943</v>
      </c>
      <c r="AR338" t="s">
        <v>6</v>
      </c>
      <c r="AS338" t="s">
        <v>548</v>
      </c>
      <c r="AT338" t="s">
        <v>230</v>
      </c>
      <c r="AV338" t="s">
        <v>6965</v>
      </c>
      <c r="AW338" t="s">
        <v>540</v>
      </c>
      <c r="AX338" t="s">
        <v>222</v>
      </c>
      <c r="BF338" s="6" t="e">
        <f t="shared" si="15"/>
        <v>#NUM!</v>
      </c>
      <c r="BG338" t="e">
        <f t="shared" si="16"/>
        <v>#NUM!</v>
      </c>
      <c r="BH338" t="e">
        <f t="shared" si="17"/>
        <v>#NUM!</v>
      </c>
      <c r="BI338" t="str">
        <f>VLOOKUP(H338,Sheet2!$A$1:$B$270,2,FALSE)</f>
        <v>KEDIRI</v>
      </c>
    </row>
    <row r="339" spans="1:61">
      <c r="A339">
        <v>338</v>
      </c>
      <c r="B339">
        <v>1002629263</v>
      </c>
      <c r="C339">
        <v>3</v>
      </c>
      <c r="D339" t="s">
        <v>38</v>
      </c>
      <c r="E339">
        <v>5</v>
      </c>
      <c r="F339" t="s">
        <v>90</v>
      </c>
      <c r="G339" t="s">
        <v>90</v>
      </c>
      <c r="H339" t="s">
        <v>447</v>
      </c>
      <c r="I339" t="s">
        <v>212</v>
      </c>
      <c r="J339" t="s">
        <v>213</v>
      </c>
      <c r="K339" t="s">
        <v>149</v>
      </c>
      <c r="M339" t="s">
        <v>1626</v>
      </c>
      <c r="N339" t="s">
        <v>215</v>
      </c>
      <c r="O339" s="57">
        <v>46304.446585648147</v>
      </c>
      <c r="P339" s="57">
        <v>46307.226597222223</v>
      </c>
      <c r="Q339">
        <v>69407174</v>
      </c>
      <c r="S339">
        <v>152640225988</v>
      </c>
      <c r="T339" t="s">
        <v>5038</v>
      </c>
      <c r="U339" t="s">
        <v>5039</v>
      </c>
      <c r="V339" t="s">
        <v>5040</v>
      </c>
      <c r="Z339">
        <v>111.92989725906401</v>
      </c>
      <c r="AA339">
        <v>-7.8299133150519298</v>
      </c>
      <c r="AB339" t="s">
        <v>5041</v>
      </c>
      <c r="AC339" t="s">
        <v>229</v>
      </c>
      <c r="AL339" t="s">
        <v>217</v>
      </c>
      <c r="AM339" t="s">
        <v>5042</v>
      </c>
      <c r="AN339" t="s">
        <v>6</v>
      </c>
      <c r="AO339" s="57">
        <v>46275.454965277779</v>
      </c>
      <c r="AP339" s="57">
        <v>46305.458333333336</v>
      </c>
      <c r="AR339" t="s">
        <v>12</v>
      </c>
      <c r="AS339" t="s">
        <v>548</v>
      </c>
      <c r="AT339" t="s">
        <v>342</v>
      </c>
      <c r="AV339" t="s">
        <v>1627</v>
      </c>
      <c r="AW339" t="s">
        <v>540</v>
      </c>
      <c r="AX339" t="s">
        <v>222</v>
      </c>
      <c r="AZ339" t="s">
        <v>1627</v>
      </c>
      <c r="BA339" s="57">
        <v>46305.458333333336</v>
      </c>
      <c r="BB339" t="s">
        <v>5042</v>
      </c>
      <c r="BF339" s="6" t="e">
        <f t="shared" si="15"/>
        <v>#NUM!</v>
      </c>
      <c r="BG339" t="e">
        <f t="shared" si="16"/>
        <v>#NUM!</v>
      </c>
      <c r="BH339" t="e">
        <f t="shared" si="17"/>
        <v>#NUM!</v>
      </c>
      <c r="BI339" t="str">
        <f>VLOOKUP(H339,Sheet2!$A$1:$B$270,2,FALSE)</f>
        <v>KEDIRI</v>
      </c>
    </row>
    <row r="340" spans="1:61">
      <c r="A340">
        <v>339</v>
      </c>
      <c r="B340">
        <v>1002620437</v>
      </c>
      <c r="C340">
        <v>3</v>
      </c>
      <c r="D340" t="s">
        <v>38</v>
      </c>
      <c r="E340">
        <v>5</v>
      </c>
      <c r="F340" t="s">
        <v>92</v>
      </c>
      <c r="G340" t="s">
        <v>92</v>
      </c>
      <c r="H340" t="s">
        <v>470</v>
      </c>
      <c r="I340" t="s">
        <v>212</v>
      </c>
      <c r="J340" t="s">
        <v>213</v>
      </c>
      <c r="K340" t="s">
        <v>149</v>
      </c>
      <c r="L340" t="s">
        <v>214</v>
      </c>
      <c r="M340" t="s">
        <v>6658</v>
      </c>
      <c r="N340" t="s">
        <v>215</v>
      </c>
      <c r="O340" s="57">
        <v>46297.685196759259</v>
      </c>
      <c r="P340" s="57">
        <v>46308.629282407404</v>
      </c>
      <c r="Q340">
        <v>69403313</v>
      </c>
      <c r="S340">
        <v>152632207571</v>
      </c>
      <c r="T340" t="s">
        <v>1706</v>
      </c>
      <c r="U340" t="s">
        <v>6659</v>
      </c>
      <c r="V340" t="s">
        <v>1711</v>
      </c>
      <c r="Z340">
        <v>111.623577122125</v>
      </c>
      <c r="AA340">
        <v>-7.5690206238598003</v>
      </c>
      <c r="AB340" t="s">
        <v>1712</v>
      </c>
      <c r="AC340" t="s">
        <v>235</v>
      </c>
      <c r="AL340" t="s">
        <v>217</v>
      </c>
      <c r="AM340" t="s">
        <v>1420</v>
      </c>
      <c r="AN340" t="s">
        <v>6</v>
      </c>
      <c r="AO340" s="57">
        <v>46063.694699074076</v>
      </c>
      <c r="AP340" s="57">
        <v>46298.625</v>
      </c>
      <c r="AS340" t="s">
        <v>558</v>
      </c>
      <c r="AT340" t="s">
        <v>230</v>
      </c>
      <c r="AV340" t="s">
        <v>6658</v>
      </c>
      <c r="AW340" t="s">
        <v>875</v>
      </c>
      <c r="AX340" t="s">
        <v>222</v>
      </c>
      <c r="BA340" s="57">
        <v>46298.625</v>
      </c>
      <c r="BB340" t="s">
        <v>1420</v>
      </c>
      <c r="BF340" s="6" t="e">
        <f t="shared" si="15"/>
        <v>#NUM!</v>
      </c>
      <c r="BG340" t="e">
        <f t="shared" si="16"/>
        <v>#NUM!</v>
      </c>
      <c r="BH340" t="e">
        <f t="shared" si="17"/>
        <v>#NUM!</v>
      </c>
      <c r="BI340" t="str">
        <f>VLOOKUP(H340,Sheet2!$A$1:$B$270,2,FALSE)</f>
        <v>MADIUN</v>
      </c>
    </row>
    <row r="341" spans="1:61">
      <c r="A341">
        <v>340</v>
      </c>
      <c r="B341">
        <v>1002619234</v>
      </c>
      <c r="C341">
        <v>3</v>
      </c>
      <c r="D341" t="s">
        <v>38</v>
      </c>
      <c r="E341">
        <v>5</v>
      </c>
      <c r="F341" t="s">
        <v>92</v>
      </c>
      <c r="G341" t="s">
        <v>92</v>
      </c>
      <c r="H341" t="s">
        <v>470</v>
      </c>
      <c r="I341" t="s">
        <v>212</v>
      </c>
      <c r="J341" t="s">
        <v>213</v>
      </c>
      <c r="K341" t="s">
        <v>149</v>
      </c>
      <c r="L341" t="s">
        <v>214</v>
      </c>
      <c r="M341" t="s">
        <v>76</v>
      </c>
      <c r="N341" t="s">
        <v>215</v>
      </c>
      <c r="O341" s="57">
        <v>46297.417754629627</v>
      </c>
      <c r="P341" s="57">
        <v>46297.841435185182</v>
      </c>
      <c r="Q341">
        <v>69402832</v>
      </c>
      <c r="S341">
        <v>152632207016</v>
      </c>
      <c r="T341" t="s">
        <v>1706</v>
      </c>
      <c r="U341" t="s">
        <v>1707</v>
      </c>
      <c r="V341" t="s">
        <v>1708</v>
      </c>
      <c r="Z341">
        <v>111.617571</v>
      </c>
      <c r="AA341">
        <v>-7.5664610000000003</v>
      </c>
      <c r="AB341" t="s">
        <v>1709</v>
      </c>
      <c r="AC341" t="s">
        <v>235</v>
      </c>
      <c r="AL341" t="s">
        <v>217</v>
      </c>
      <c r="AM341" t="s">
        <v>1710</v>
      </c>
      <c r="AN341" t="s">
        <v>6</v>
      </c>
      <c r="AO341" s="57">
        <v>46063.42392361111</v>
      </c>
      <c r="AP341" s="57">
        <v>46298.333333333336</v>
      </c>
      <c r="AR341" t="s">
        <v>218</v>
      </c>
      <c r="AS341" t="s">
        <v>558</v>
      </c>
      <c r="AT341" t="s">
        <v>230</v>
      </c>
      <c r="AU341">
        <v>20261002</v>
      </c>
      <c r="AV341" t="s">
        <v>221</v>
      </c>
      <c r="AW341" t="s">
        <v>877</v>
      </c>
      <c r="AX341" t="s">
        <v>222</v>
      </c>
      <c r="BA341" s="57">
        <v>46298.333333333336</v>
      </c>
      <c r="BB341" t="s">
        <v>1710</v>
      </c>
      <c r="BC341">
        <v>2026</v>
      </c>
      <c r="BD341">
        <v>10</v>
      </c>
      <c r="BE341">
        <v>2</v>
      </c>
      <c r="BF341" s="6">
        <f t="shared" si="15"/>
        <v>46297</v>
      </c>
      <c r="BG341">
        <f t="shared" si="16"/>
        <v>-1.3333333333357587</v>
      </c>
      <c r="BH341" t="str">
        <f t="shared" si="17"/>
        <v>COMPLY</v>
      </c>
      <c r="BI341" t="str">
        <f>VLOOKUP(H341,Sheet2!$A$1:$B$270,2,FALSE)</f>
        <v>MADIUN</v>
      </c>
    </row>
    <row r="342" spans="1:61">
      <c r="A342">
        <v>341</v>
      </c>
      <c r="B342">
        <v>1002632229</v>
      </c>
      <c r="C342">
        <v>3</v>
      </c>
      <c r="D342" t="s">
        <v>38</v>
      </c>
      <c r="E342">
        <v>5</v>
      </c>
      <c r="F342" t="s">
        <v>92</v>
      </c>
      <c r="G342" t="s">
        <v>92</v>
      </c>
      <c r="H342" t="s">
        <v>470</v>
      </c>
      <c r="I342" t="s">
        <v>212</v>
      </c>
      <c r="J342" t="s">
        <v>213</v>
      </c>
      <c r="K342" t="s">
        <v>149</v>
      </c>
      <c r="L342" t="s">
        <v>214</v>
      </c>
      <c r="M342" t="s">
        <v>76</v>
      </c>
      <c r="N342" t="s">
        <v>215</v>
      </c>
      <c r="O342" s="57">
        <v>46307.414363425924</v>
      </c>
      <c r="P342" s="57">
        <v>46308.450706018521</v>
      </c>
      <c r="Q342">
        <v>69408419</v>
      </c>
      <c r="S342">
        <v>152632207200</v>
      </c>
      <c r="T342" t="s">
        <v>5901</v>
      </c>
      <c r="U342" t="s">
        <v>5902</v>
      </c>
      <c r="V342" t="s">
        <v>5903</v>
      </c>
      <c r="Z342">
        <v>111.607295125722</v>
      </c>
      <c r="AA342">
        <v>-7.5686061168131404</v>
      </c>
      <c r="AB342" t="s">
        <v>5904</v>
      </c>
      <c r="AC342" t="s">
        <v>216</v>
      </c>
      <c r="AL342" t="s">
        <v>217</v>
      </c>
      <c r="AM342" t="s">
        <v>5905</v>
      </c>
      <c r="AN342" t="s">
        <v>6</v>
      </c>
      <c r="AO342" s="57">
        <v>46366.434120370373</v>
      </c>
      <c r="AP342" s="57">
        <v>46308.333333333336</v>
      </c>
      <c r="AR342" t="s">
        <v>218</v>
      </c>
      <c r="AS342" t="s">
        <v>558</v>
      </c>
      <c r="AT342" t="s">
        <v>230</v>
      </c>
      <c r="AU342">
        <v>20261013</v>
      </c>
      <c r="AV342" t="s">
        <v>221</v>
      </c>
      <c r="AW342" t="s">
        <v>880</v>
      </c>
      <c r="AX342" t="s">
        <v>222</v>
      </c>
      <c r="BA342" s="57">
        <v>46308.333333333336</v>
      </c>
      <c r="BB342" t="s">
        <v>5905</v>
      </c>
      <c r="BC342">
        <v>2026</v>
      </c>
      <c r="BD342">
        <v>10</v>
      </c>
      <c r="BE342">
        <v>13</v>
      </c>
      <c r="BF342" s="6">
        <f t="shared" si="15"/>
        <v>46308</v>
      </c>
      <c r="BG342">
        <f t="shared" si="16"/>
        <v>-0.33333333333575865</v>
      </c>
      <c r="BH342" t="str">
        <f t="shared" si="17"/>
        <v>COMPLY</v>
      </c>
      <c r="BI342" t="str">
        <f>VLOOKUP(H342,Sheet2!$A$1:$B$270,2,FALSE)</f>
        <v>MADIUN</v>
      </c>
    </row>
    <row r="343" spans="1:61">
      <c r="A343">
        <v>342</v>
      </c>
      <c r="B343">
        <v>1002635389</v>
      </c>
      <c r="C343">
        <v>3</v>
      </c>
      <c r="D343" t="s">
        <v>38</v>
      </c>
      <c r="E343">
        <v>5</v>
      </c>
      <c r="F343" t="s">
        <v>92</v>
      </c>
      <c r="G343" t="s">
        <v>92</v>
      </c>
      <c r="H343" t="s">
        <v>470</v>
      </c>
      <c r="I343" t="s">
        <v>212</v>
      </c>
      <c r="J343" t="s">
        <v>213</v>
      </c>
      <c r="K343" t="s">
        <v>149</v>
      </c>
      <c r="L343" t="s">
        <v>214</v>
      </c>
      <c r="M343" t="s">
        <v>76</v>
      </c>
      <c r="N343" t="s">
        <v>215</v>
      </c>
      <c r="O343" s="57">
        <v>46308.636562500003</v>
      </c>
      <c r="P343" s="57">
        <v>46309.433472222219</v>
      </c>
      <c r="Q343">
        <v>69409529</v>
      </c>
      <c r="S343">
        <v>152632207743</v>
      </c>
      <c r="T343" t="s">
        <v>1706</v>
      </c>
      <c r="U343" t="s">
        <v>6660</v>
      </c>
      <c r="V343" t="s">
        <v>6661</v>
      </c>
      <c r="Z343">
        <v>111.621883</v>
      </c>
      <c r="AA343">
        <v>-7.5661909999999999</v>
      </c>
      <c r="AB343" t="s">
        <v>6662</v>
      </c>
      <c r="AC343" t="s">
        <v>235</v>
      </c>
      <c r="AL343" t="s">
        <v>217</v>
      </c>
      <c r="AM343" t="s">
        <v>6663</v>
      </c>
      <c r="AN343" t="s">
        <v>6</v>
      </c>
      <c r="AO343" t="s">
        <v>6615</v>
      </c>
      <c r="AP343" s="57">
        <v>46309.625</v>
      </c>
      <c r="AR343" t="s">
        <v>218</v>
      </c>
      <c r="AS343" t="s">
        <v>558</v>
      </c>
      <c r="AT343" t="s">
        <v>230</v>
      </c>
      <c r="AU343">
        <v>20261014</v>
      </c>
      <c r="AV343" t="s">
        <v>221</v>
      </c>
      <c r="AW343" t="s">
        <v>875</v>
      </c>
      <c r="AX343" t="s">
        <v>222</v>
      </c>
      <c r="BA343" s="57">
        <v>46309.625</v>
      </c>
      <c r="BB343" t="s">
        <v>6663</v>
      </c>
      <c r="BC343">
        <v>2026</v>
      </c>
      <c r="BD343">
        <v>10</v>
      </c>
      <c r="BE343">
        <v>14</v>
      </c>
      <c r="BF343" s="6">
        <f t="shared" si="15"/>
        <v>46309</v>
      </c>
      <c r="BG343">
        <f t="shared" si="16"/>
        <v>-0.625</v>
      </c>
      <c r="BH343" t="str">
        <f t="shared" si="17"/>
        <v>COMPLY</v>
      </c>
      <c r="BI343" t="str">
        <f>VLOOKUP(H343,Sheet2!$A$1:$B$270,2,FALSE)</f>
        <v>MADIUN</v>
      </c>
    </row>
    <row r="344" spans="1:61">
      <c r="A344">
        <v>343</v>
      </c>
      <c r="B344">
        <v>1002620505</v>
      </c>
      <c r="C344">
        <v>3</v>
      </c>
      <c r="D344" t="s">
        <v>38</v>
      </c>
      <c r="E344">
        <v>5</v>
      </c>
      <c r="F344" t="s">
        <v>92</v>
      </c>
      <c r="G344" t="s">
        <v>92</v>
      </c>
      <c r="H344" t="s">
        <v>301</v>
      </c>
      <c r="I344" t="s">
        <v>212</v>
      </c>
      <c r="J344" t="s">
        <v>213</v>
      </c>
      <c r="K344" t="s">
        <v>149</v>
      </c>
      <c r="M344" t="s">
        <v>76</v>
      </c>
      <c r="N344" t="s">
        <v>563</v>
      </c>
      <c r="O344" s="57">
        <v>46297.712476851855</v>
      </c>
      <c r="P344" s="57">
        <v>46299.687349537038</v>
      </c>
      <c r="Q344">
        <v>69383033</v>
      </c>
      <c r="S344">
        <v>152601215057</v>
      </c>
      <c r="T344" t="s">
        <v>1714</v>
      </c>
      <c r="U344" t="s">
        <v>1715</v>
      </c>
      <c r="V344" t="s">
        <v>1716</v>
      </c>
      <c r="Z344">
        <v>111.5468582</v>
      </c>
      <c r="AA344">
        <v>-7.6344409999999998</v>
      </c>
      <c r="AB344" t="s">
        <v>1717</v>
      </c>
      <c r="AC344" t="s">
        <v>284</v>
      </c>
      <c r="AL344" t="s">
        <v>217</v>
      </c>
      <c r="AM344" t="s">
        <v>1718</v>
      </c>
      <c r="AN344" t="s">
        <v>6</v>
      </c>
      <c r="AO344" s="57">
        <v>46063.716145833336</v>
      </c>
      <c r="AP344" s="57">
        <v>46299.333333333336</v>
      </c>
      <c r="AR344" t="s">
        <v>218</v>
      </c>
      <c r="AS344" t="s">
        <v>219</v>
      </c>
      <c r="AT344" t="s">
        <v>230</v>
      </c>
      <c r="AU344">
        <v>20261004</v>
      </c>
      <c r="AV344" t="s">
        <v>221</v>
      </c>
      <c r="AW344" t="s">
        <v>1719</v>
      </c>
      <c r="AX344" t="s">
        <v>222</v>
      </c>
      <c r="BA344" s="57">
        <v>46299.333333333336</v>
      </c>
      <c r="BB344" t="s">
        <v>1718</v>
      </c>
      <c r="BC344">
        <v>2026</v>
      </c>
      <c r="BD344">
        <v>10</v>
      </c>
      <c r="BE344">
        <v>4</v>
      </c>
      <c r="BF344" s="6">
        <f t="shared" si="15"/>
        <v>46299</v>
      </c>
      <c r="BG344">
        <f t="shared" si="16"/>
        <v>-0.33333333333575865</v>
      </c>
      <c r="BH344" t="str">
        <f t="shared" si="17"/>
        <v>COMPLY</v>
      </c>
      <c r="BI344" t="str">
        <f>VLOOKUP(H344,Sheet2!$A$1:$B$270,2,FALSE)</f>
        <v>MADIUN</v>
      </c>
    </row>
    <row r="345" spans="1:61">
      <c r="A345">
        <v>344</v>
      </c>
      <c r="B345">
        <v>1002634638</v>
      </c>
      <c r="C345">
        <v>3</v>
      </c>
      <c r="D345" t="s">
        <v>38</v>
      </c>
      <c r="E345">
        <v>5</v>
      </c>
      <c r="F345" t="s">
        <v>92</v>
      </c>
      <c r="G345" t="s">
        <v>92</v>
      </c>
      <c r="H345" t="s">
        <v>301</v>
      </c>
      <c r="I345" t="s">
        <v>212</v>
      </c>
      <c r="J345" t="s">
        <v>213</v>
      </c>
      <c r="K345" t="s">
        <v>149</v>
      </c>
      <c r="L345" t="s">
        <v>214</v>
      </c>
      <c r="M345" t="s">
        <v>76</v>
      </c>
      <c r="N345" t="s">
        <v>215</v>
      </c>
      <c r="O345" s="57">
        <v>46308.464363425926</v>
      </c>
      <c r="P345" s="57">
        <v>46308.769085648149</v>
      </c>
      <c r="Q345">
        <v>69409236</v>
      </c>
      <c r="S345">
        <v>152601215182</v>
      </c>
      <c r="T345" t="s">
        <v>5906</v>
      </c>
      <c r="U345" t="s">
        <v>6664</v>
      </c>
      <c r="V345" t="s">
        <v>5907</v>
      </c>
      <c r="Z345">
        <v>111.51994603125701</v>
      </c>
      <c r="AA345">
        <v>-7.6258619147277003</v>
      </c>
      <c r="AB345" t="s">
        <v>5908</v>
      </c>
      <c r="AC345" t="s">
        <v>235</v>
      </c>
      <c r="AL345" t="s">
        <v>217</v>
      </c>
      <c r="AM345" t="s">
        <v>5909</v>
      </c>
      <c r="AN345" t="s">
        <v>6</v>
      </c>
      <c r="AO345" t="s">
        <v>5766</v>
      </c>
      <c r="AP345" s="57">
        <v>46310.625</v>
      </c>
      <c r="AR345" t="s">
        <v>218</v>
      </c>
      <c r="AS345" t="s">
        <v>219</v>
      </c>
      <c r="AT345" t="s">
        <v>230</v>
      </c>
      <c r="AU345">
        <v>20261013</v>
      </c>
      <c r="AV345" t="s">
        <v>221</v>
      </c>
      <c r="AW345" t="s">
        <v>883</v>
      </c>
      <c r="AX345" t="s">
        <v>222</v>
      </c>
      <c r="BA345" s="57">
        <v>46310.625</v>
      </c>
      <c r="BB345" t="s">
        <v>5909</v>
      </c>
      <c r="BC345">
        <v>2026</v>
      </c>
      <c r="BD345">
        <v>10</v>
      </c>
      <c r="BE345">
        <v>13</v>
      </c>
      <c r="BF345" s="6">
        <f t="shared" si="15"/>
        <v>46308</v>
      </c>
      <c r="BG345">
        <f t="shared" si="16"/>
        <v>-2.625</v>
      </c>
      <c r="BH345" t="str">
        <f t="shared" si="17"/>
        <v>COMPLY</v>
      </c>
      <c r="BI345" t="str">
        <f>VLOOKUP(H345,Sheet2!$A$1:$B$270,2,FALSE)</f>
        <v>MADIUN</v>
      </c>
    </row>
    <row r="346" spans="1:61">
      <c r="A346">
        <v>345</v>
      </c>
      <c r="B346">
        <v>1002633817</v>
      </c>
      <c r="C346">
        <v>3</v>
      </c>
      <c r="D346" t="s">
        <v>38</v>
      </c>
      <c r="E346">
        <v>5</v>
      </c>
      <c r="F346" t="s">
        <v>92</v>
      </c>
      <c r="G346" t="s">
        <v>92</v>
      </c>
      <c r="H346" t="s">
        <v>507</v>
      </c>
      <c r="I346" t="s">
        <v>212</v>
      </c>
      <c r="J346" t="s">
        <v>213</v>
      </c>
      <c r="K346" t="s">
        <v>149</v>
      </c>
      <c r="M346" t="s">
        <v>76</v>
      </c>
      <c r="N346" t="s">
        <v>215</v>
      </c>
      <c r="O346" s="57">
        <v>46307.784583333334</v>
      </c>
      <c r="P346" s="57">
        <v>46308.745104166665</v>
      </c>
      <c r="Q346">
        <v>69408963</v>
      </c>
      <c r="S346">
        <v>152601215178</v>
      </c>
      <c r="T346" t="s">
        <v>5910</v>
      </c>
      <c r="U346" t="s">
        <v>5911</v>
      </c>
      <c r="V346" t="s">
        <v>5912</v>
      </c>
      <c r="Z346">
        <v>111.502412514081</v>
      </c>
      <c r="AA346">
        <v>-7.6833893836841796</v>
      </c>
      <c r="AB346" t="s">
        <v>5913</v>
      </c>
      <c r="AC346" t="s">
        <v>229</v>
      </c>
      <c r="AL346" t="s">
        <v>217</v>
      </c>
      <c r="AM346" t="s">
        <v>5914</v>
      </c>
      <c r="AN346" t="s">
        <v>6</v>
      </c>
      <c r="AO346" s="57">
        <v>46366.78837962963</v>
      </c>
      <c r="AP346" s="57">
        <v>46309.333333333336</v>
      </c>
      <c r="AR346" t="s">
        <v>218</v>
      </c>
      <c r="AS346" t="s">
        <v>558</v>
      </c>
      <c r="AT346" t="s">
        <v>230</v>
      </c>
      <c r="AU346">
        <v>20261013</v>
      </c>
      <c r="AV346" t="s">
        <v>221</v>
      </c>
      <c r="AW346" t="s">
        <v>540</v>
      </c>
      <c r="AX346" t="s">
        <v>222</v>
      </c>
      <c r="BA346" s="57">
        <v>46309.333333333336</v>
      </c>
      <c r="BB346" t="s">
        <v>5914</v>
      </c>
      <c r="BC346">
        <v>2026</v>
      </c>
      <c r="BD346">
        <v>10</v>
      </c>
      <c r="BE346">
        <v>13</v>
      </c>
      <c r="BF346" s="6">
        <f t="shared" si="15"/>
        <v>46308</v>
      </c>
      <c r="BG346">
        <f t="shared" si="16"/>
        <v>-1.3333333333357587</v>
      </c>
      <c r="BH346" t="str">
        <f t="shared" si="17"/>
        <v>COMPLY</v>
      </c>
      <c r="BI346" t="str">
        <f>VLOOKUP(H346,Sheet2!$A$1:$B$270,2,FALSE)</f>
        <v>MADIUN</v>
      </c>
    </row>
    <row r="347" spans="1:61">
      <c r="A347">
        <v>346</v>
      </c>
      <c r="B347">
        <v>1002633853</v>
      </c>
      <c r="C347">
        <v>3</v>
      </c>
      <c r="D347" t="s">
        <v>38</v>
      </c>
      <c r="E347">
        <v>5</v>
      </c>
      <c r="F347" t="s">
        <v>92</v>
      </c>
      <c r="G347" t="s">
        <v>92</v>
      </c>
      <c r="H347" t="s">
        <v>253</v>
      </c>
      <c r="I347" t="s">
        <v>212</v>
      </c>
      <c r="J347" t="s">
        <v>213</v>
      </c>
      <c r="K347" t="s">
        <v>149</v>
      </c>
      <c r="L347" t="s">
        <v>214</v>
      </c>
      <c r="M347" t="s">
        <v>76</v>
      </c>
      <c r="N347" t="s">
        <v>215</v>
      </c>
      <c r="O347" s="57">
        <v>46307.806006944447</v>
      </c>
      <c r="P347" s="57">
        <v>46309.571527777778</v>
      </c>
      <c r="Q347">
        <v>69408980</v>
      </c>
      <c r="S347">
        <v>152631208043</v>
      </c>
      <c r="T347" t="s">
        <v>5915</v>
      </c>
      <c r="U347" t="s">
        <v>5916</v>
      </c>
      <c r="V347" t="s">
        <v>5917</v>
      </c>
      <c r="Z347">
        <v>111.428173</v>
      </c>
      <c r="AA347">
        <v>-7.5597190000000003</v>
      </c>
      <c r="AB347" t="s">
        <v>5918</v>
      </c>
      <c r="AC347" t="s">
        <v>235</v>
      </c>
      <c r="AL347" t="s">
        <v>217</v>
      </c>
      <c r="AM347" t="s">
        <v>5919</v>
      </c>
      <c r="AN347" t="s">
        <v>6</v>
      </c>
      <c r="AO347" s="57">
        <v>46366.809108796297</v>
      </c>
      <c r="AP347" s="57">
        <v>46309.333333333336</v>
      </c>
      <c r="AR347" t="s">
        <v>218</v>
      </c>
      <c r="AS347" t="s">
        <v>558</v>
      </c>
      <c r="AT347" t="s">
        <v>230</v>
      </c>
      <c r="AU347">
        <v>20261014</v>
      </c>
      <c r="AV347" t="s">
        <v>221</v>
      </c>
      <c r="AW347" t="s">
        <v>877</v>
      </c>
      <c r="AX347" t="s">
        <v>222</v>
      </c>
      <c r="BA347" s="57">
        <v>46309.333333333336</v>
      </c>
      <c r="BB347" t="s">
        <v>5919</v>
      </c>
      <c r="BC347">
        <v>2026</v>
      </c>
      <c r="BD347">
        <v>10</v>
      </c>
      <c r="BE347">
        <v>14</v>
      </c>
      <c r="BF347" s="6">
        <f t="shared" si="15"/>
        <v>46309</v>
      </c>
      <c r="BG347">
        <f t="shared" si="16"/>
        <v>-0.33333333333575865</v>
      </c>
      <c r="BH347" t="str">
        <f t="shared" si="17"/>
        <v>COMPLY</v>
      </c>
      <c r="BI347" t="str">
        <f>VLOOKUP(H347,Sheet2!$A$1:$B$270,2,FALSE)</f>
        <v>MADIUN</v>
      </c>
    </row>
    <row r="348" spans="1:61">
      <c r="A348">
        <v>347</v>
      </c>
      <c r="B348">
        <v>1002636529</v>
      </c>
      <c r="C348">
        <v>3</v>
      </c>
      <c r="D348" t="s">
        <v>38</v>
      </c>
      <c r="E348">
        <v>5</v>
      </c>
      <c r="F348" t="s">
        <v>92</v>
      </c>
      <c r="G348" t="s">
        <v>94</v>
      </c>
      <c r="H348" t="s">
        <v>440</v>
      </c>
      <c r="I348" t="s">
        <v>212</v>
      </c>
      <c r="J348" t="s">
        <v>213</v>
      </c>
      <c r="K348" t="s">
        <v>149</v>
      </c>
      <c r="L348" t="s">
        <v>214</v>
      </c>
      <c r="M348" t="s">
        <v>839</v>
      </c>
      <c r="N348" t="s">
        <v>215</v>
      </c>
      <c r="O348" s="57">
        <v>46309.48170138889</v>
      </c>
      <c r="P348" s="57">
        <v>46310.634143518517</v>
      </c>
      <c r="Q348">
        <v>69410025</v>
      </c>
      <c r="S348">
        <v>152635205102</v>
      </c>
      <c r="T348" t="s">
        <v>6966</v>
      </c>
      <c r="U348" t="s">
        <v>6967</v>
      </c>
      <c r="V348" t="s">
        <v>6968</v>
      </c>
      <c r="Z348">
        <v>111.25643599999999</v>
      </c>
      <c r="AA348">
        <v>-7.5186900999999997</v>
      </c>
      <c r="AB348" t="s">
        <v>6969</v>
      </c>
      <c r="AC348" t="s">
        <v>235</v>
      </c>
      <c r="AL348" t="s">
        <v>217</v>
      </c>
      <c r="AM348" t="s">
        <v>6970</v>
      </c>
      <c r="AN348" t="s">
        <v>6</v>
      </c>
      <c r="AO348" t="s">
        <v>6943</v>
      </c>
      <c r="AP348" s="57">
        <v>46310.333333333336</v>
      </c>
      <c r="AQ348" t="s">
        <v>841</v>
      </c>
      <c r="AR348" t="s">
        <v>840</v>
      </c>
      <c r="AS348" t="s">
        <v>219</v>
      </c>
      <c r="AT348" t="s">
        <v>230</v>
      </c>
      <c r="AV348" t="s">
        <v>7563</v>
      </c>
      <c r="AW348" t="s">
        <v>877</v>
      </c>
      <c r="AX348" t="s">
        <v>222</v>
      </c>
      <c r="BA348" s="57">
        <v>46310.333333333336</v>
      </c>
      <c r="BB348" t="s">
        <v>6970</v>
      </c>
      <c r="BF348" s="6" t="e">
        <f t="shared" si="15"/>
        <v>#NUM!</v>
      </c>
      <c r="BG348" t="e">
        <f t="shared" si="16"/>
        <v>#NUM!</v>
      </c>
      <c r="BH348" t="e">
        <f t="shared" si="17"/>
        <v>#NUM!</v>
      </c>
      <c r="BI348" t="str">
        <f>VLOOKUP(H348,Sheet2!$A$1:$B$270,2,FALSE)</f>
        <v>MADIUN</v>
      </c>
    </row>
    <row r="349" spans="1:61">
      <c r="A349">
        <v>348</v>
      </c>
      <c r="B349">
        <v>1002617598</v>
      </c>
      <c r="C349">
        <v>3</v>
      </c>
      <c r="D349" t="s">
        <v>38</v>
      </c>
      <c r="E349">
        <v>5</v>
      </c>
      <c r="F349" t="s">
        <v>92</v>
      </c>
      <c r="G349" t="s">
        <v>94</v>
      </c>
      <c r="H349" t="s">
        <v>426</v>
      </c>
      <c r="I349" t="s">
        <v>212</v>
      </c>
      <c r="J349" t="s">
        <v>213</v>
      </c>
      <c r="K349" t="s">
        <v>149</v>
      </c>
      <c r="L349" t="s">
        <v>214</v>
      </c>
      <c r="M349" t="s">
        <v>76</v>
      </c>
      <c r="N349" t="s">
        <v>215</v>
      </c>
      <c r="O349" s="57">
        <v>46296.478229166663</v>
      </c>
      <c r="P349" s="57">
        <v>46296.650775462964</v>
      </c>
      <c r="Q349">
        <v>69402248</v>
      </c>
      <c r="S349">
        <v>152636207600</v>
      </c>
      <c r="T349" t="s">
        <v>1026</v>
      </c>
      <c r="U349" t="s">
        <v>1027</v>
      </c>
      <c r="V349" t="s">
        <v>1028</v>
      </c>
      <c r="Z349">
        <v>111.556056590195</v>
      </c>
      <c r="AA349">
        <v>-7.4355288236971404</v>
      </c>
      <c r="AB349" t="s">
        <v>1029</v>
      </c>
      <c r="AC349" t="s">
        <v>235</v>
      </c>
      <c r="AL349" t="s">
        <v>217</v>
      </c>
      <c r="AM349" t="s">
        <v>1030</v>
      </c>
      <c r="AN349" t="s">
        <v>6</v>
      </c>
      <c r="AO349" s="57">
        <v>46032.486342592594</v>
      </c>
      <c r="AP349" s="57">
        <v>46297.333333333336</v>
      </c>
      <c r="AR349" t="s">
        <v>218</v>
      </c>
      <c r="AS349" t="s">
        <v>219</v>
      </c>
      <c r="AT349" t="s">
        <v>230</v>
      </c>
      <c r="AU349">
        <v>20261001</v>
      </c>
      <c r="AV349" t="s">
        <v>221</v>
      </c>
      <c r="AW349" t="s">
        <v>879</v>
      </c>
      <c r="AX349" t="s">
        <v>222</v>
      </c>
      <c r="BA349" s="57">
        <v>46297.333333333336</v>
      </c>
      <c r="BB349" t="s">
        <v>1030</v>
      </c>
      <c r="BC349">
        <v>2026</v>
      </c>
      <c r="BD349">
        <v>10</v>
      </c>
      <c r="BE349">
        <v>1</v>
      </c>
      <c r="BF349" s="6">
        <f t="shared" si="15"/>
        <v>46296</v>
      </c>
      <c r="BG349">
        <f t="shared" si="16"/>
        <v>-1.3333333333357587</v>
      </c>
      <c r="BH349" t="str">
        <f t="shared" si="17"/>
        <v>COMPLY</v>
      </c>
      <c r="BI349" t="str">
        <f>VLOOKUP(H349,Sheet2!$A$1:$B$270,2,FALSE)</f>
        <v>MADIUN</v>
      </c>
    </row>
    <row r="350" spans="1:61">
      <c r="A350">
        <v>349</v>
      </c>
      <c r="B350">
        <v>1002630552</v>
      </c>
      <c r="C350">
        <v>3</v>
      </c>
      <c r="D350" t="s">
        <v>38</v>
      </c>
      <c r="E350">
        <v>5</v>
      </c>
      <c r="F350" t="s">
        <v>92</v>
      </c>
      <c r="G350" t="s">
        <v>94</v>
      </c>
      <c r="H350" t="s">
        <v>426</v>
      </c>
      <c r="I350" t="s">
        <v>212</v>
      </c>
      <c r="J350" t="s">
        <v>213</v>
      </c>
      <c r="K350" t="s">
        <v>149</v>
      </c>
      <c r="L350" t="s">
        <v>214</v>
      </c>
      <c r="M350" t="s">
        <v>76</v>
      </c>
      <c r="N350" t="s">
        <v>215</v>
      </c>
      <c r="O350" s="57">
        <v>46304.801099537035</v>
      </c>
      <c r="P350" s="57">
        <v>46305.449212962965</v>
      </c>
      <c r="Q350">
        <v>69407692</v>
      </c>
      <c r="S350">
        <v>152636207424</v>
      </c>
      <c r="T350" t="s">
        <v>5043</v>
      </c>
      <c r="U350" t="s">
        <v>5044</v>
      </c>
      <c r="V350" t="s">
        <v>5045</v>
      </c>
      <c r="Z350">
        <v>111.565589</v>
      </c>
      <c r="AA350">
        <v>-7.39208</v>
      </c>
      <c r="AB350" t="s">
        <v>5046</v>
      </c>
      <c r="AC350" t="s">
        <v>235</v>
      </c>
      <c r="AL350" t="s">
        <v>217</v>
      </c>
      <c r="AM350" t="s">
        <v>5047</v>
      </c>
      <c r="AN350" t="s">
        <v>6</v>
      </c>
      <c r="AO350" s="57">
        <v>46275.809467592589</v>
      </c>
      <c r="AP350" s="57">
        <v>46306.333333333336</v>
      </c>
      <c r="AR350" t="s">
        <v>218</v>
      </c>
      <c r="AS350" t="s">
        <v>219</v>
      </c>
      <c r="AT350" t="s">
        <v>220</v>
      </c>
      <c r="AU350">
        <v>20261010</v>
      </c>
      <c r="AV350" t="s">
        <v>221</v>
      </c>
      <c r="AW350" t="s">
        <v>5048</v>
      </c>
      <c r="AX350" t="s">
        <v>222</v>
      </c>
      <c r="BA350" s="57">
        <v>46306.333333333336</v>
      </c>
      <c r="BB350" t="s">
        <v>5047</v>
      </c>
      <c r="BC350">
        <v>2026</v>
      </c>
      <c r="BD350">
        <v>10</v>
      </c>
      <c r="BE350">
        <v>10</v>
      </c>
      <c r="BF350" s="6">
        <f t="shared" si="15"/>
        <v>46305</v>
      </c>
      <c r="BG350">
        <f t="shared" si="16"/>
        <v>-1.3333333333357587</v>
      </c>
      <c r="BH350" t="str">
        <f t="shared" si="17"/>
        <v>COMPLY</v>
      </c>
      <c r="BI350" t="str">
        <f>VLOOKUP(H350,Sheet2!$A$1:$B$270,2,FALSE)</f>
        <v>MADIUN</v>
      </c>
    </row>
    <row r="351" spans="1:61">
      <c r="A351">
        <v>350</v>
      </c>
      <c r="B351">
        <v>1002622112</v>
      </c>
      <c r="C351">
        <v>3</v>
      </c>
      <c r="D351" t="s">
        <v>38</v>
      </c>
      <c r="E351">
        <v>5</v>
      </c>
      <c r="F351" t="s">
        <v>92</v>
      </c>
      <c r="G351" t="s">
        <v>94</v>
      </c>
      <c r="H351" t="s">
        <v>450</v>
      </c>
      <c r="I351" t="s">
        <v>212</v>
      </c>
      <c r="J351" t="s">
        <v>213</v>
      </c>
      <c r="K351" t="s">
        <v>149</v>
      </c>
      <c r="L351" t="s">
        <v>214</v>
      </c>
      <c r="M351" t="s">
        <v>76</v>
      </c>
      <c r="N351" t="s">
        <v>215</v>
      </c>
      <c r="O351" s="57">
        <v>46300.46435185185</v>
      </c>
      <c r="P351" s="57">
        <v>46302.64570601852</v>
      </c>
      <c r="Q351">
        <v>69404217</v>
      </c>
      <c r="S351">
        <v>152605224924</v>
      </c>
      <c r="T351" t="s">
        <v>2640</v>
      </c>
      <c r="U351" t="s">
        <v>2641</v>
      </c>
      <c r="V351" t="s">
        <v>2642</v>
      </c>
      <c r="Z351">
        <v>111.443057</v>
      </c>
      <c r="AA351">
        <v>-7.410819</v>
      </c>
      <c r="AB351" t="s">
        <v>2643</v>
      </c>
      <c r="AC351" t="s">
        <v>235</v>
      </c>
      <c r="AL351" t="s">
        <v>217</v>
      </c>
      <c r="AM351" t="s">
        <v>2633</v>
      </c>
      <c r="AN351" t="s">
        <v>6</v>
      </c>
      <c r="AO351" s="57">
        <v>46152.486157407409</v>
      </c>
      <c r="AP351" s="57">
        <v>46301.333333333336</v>
      </c>
      <c r="AR351" t="s">
        <v>218</v>
      </c>
      <c r="AS351" t="s">
        <v>219</v>
      </c>
      <c r="AT351" t="s">
        <v>230</v>
      </c>
      <c r="AU351">
        <v>20261007</v>
      </c>
      <c r="AV351" t="s">
        <v>221</v>
      </c>
      <c r="AW351" t="s">
        <v>2628</v>
      </c>
      <c r="AX351" t="s">
        <v>222</v>
      </c>
      <c r="BA351" s="57">
        <v>46301.333333333336</v>
      </c>
      <c r="BB351" t="s">
        <v>2633</v>
      </c>
      <c r="BC351">
        <v>2026</v>
      </c>
      <c r="BD351">
        <v>10</v>
      </c>
      <c r="BE351">
        <v>7</v>
      </c>
      <c r="BF351" s="6">
        <f t="shared" si="15"/>
        <v>46302</v>
      </c>
      <c r="BG351">
        <f t="shared" si="16"/>
        <v>0.66666666666424135</v>
      </c>
      <c r="BH351" t="str">
        <f t="shared" si="17"/>
        <v>COMPLY</v>
      </c>
      <c r="BI351" t="str">
        <f>VLOOKUP(H351,Sheet2!$A$1:$B$270,2,FALSE)</f>
        <v>MADIUN</v>
      </c>
    </row>
    <row r="352" spans="1:61">
      <c r="A352">
        <v>351</v>
      </c>
      <c r="B352">
        <v>1002630811</v>
      </c>
      <c r="C352">
        <v>3</v>
      </c>
      <c r="D352" t="s">
        <v>38</v>
      </c>
      <c r="E352">
        <v>5</v>
      </c>
      <c r="F352" t="s">
        <v>92</v>
      </c>
      <c r="G352" t="s">
        <v>94</v>
      </c>
      <c r="H352" t="s">
        <v>450</v>
      </c>
      <c r="I352" t="s">
        <v>212</v>
      </c>
      <c r="J352" t="s">
        <v>213</v>
      </c>
      <c r="K352" t="s">
        <v>149</v>
      </c>
      <c r="L352" t="s">
        <v>214</v>
      </c>
      <c r="M352" t="s">
        <v>76</v>
      </c>
      <c r="N352" t="s">
        <v>215</v>
      </c>
      <c r="O352" s="57">
        <v>46305.485115740739</v>
      </c>
      <c r="P352" s="57">
        <v>46306.569490740738</v>
      </c>
      <c r="Q352">
        <v>69407821</v>
      </c>
      <c r="S352">
        <v>152605224927</v>
      </c>
      <c r="T352" t="s">
        <v>5049</v>
      </c>
      <c r="U352" t="s">
        <v>5050</v>
      </c>
      <c r="V352" t="s">
        <v>5051</v>
      </c>
      <c r="Z352">
        <v>111.431506</v>
      </c>
      <c r="AA352">
        <v>-7.4699439999999999</v>
      </c>
      <c r="AB352" t="s">
        <v>5052</v>
      </c>
      <c r="AC352" t="s">
        <v>235</v>
      </c>
      <c r="AL352" t="s">
        <v>217</v>
      </c>
      <c r="AM352" t="s">
        <v>5053</v>
      </c>
      <c r="AN352" t="s">
        <v>6</v>
      </c>
      <c r="AO352" s="57">
        <v>46305.486180555556</v>
      </c>
      <c r="AP352" s="57">
        <v>46306.333333333336</v>
      </c>
      <c r="AR352" t="s">
        <v>218</v>
      </c>
      <c r="AS352" t="s">
        <v>219</v>
      </c>
      <c r="AT352" t="s">
        <v>230</v>
      </c>
      <c r="AU352">
        <v>20261011</v>
      </c>
      <c r="AV352" t="s">
        <v>221</v>
      </c>
      <c r="AW352" t="s">
        <v>877</v>
      </c>
      <c r="AX352" t="s">
        <v>222</v>
      </c>
      <c r="BA352" s="57">
        <v>46306.333333333336</v>
      </c>
      <c r="BB352" t="s">
        <v>5053</v>
      </c>
      <c r="BC352">
        <v>2026</v>
      </c>
      <c r="BD352">
        <v>10</v>
      </c>
      <c r="BE352">
        <v>11</v>
      </c>
      <c r="BF352" s="6">
        <f t="shared" si="15"/>
        <v>46306</v>
      </c>
      <c r="BG352">
        <f t="shared" si="16"/>
        <v>-0.33333333333575865</v>
      </c>
      <c r="BH352" t="str">
        <f t="shared" si="17"/>
        <v>COMPLY</v>
      </c>
      <c r="BI352" t="str">
        <f>VLOOKUP(H352,Sheet2!$A$1:$B$270,2,FALSE)</f>
        <v>MADIUN</v>
      </c>
    </row>
    <row r="353" spans="1:61">
      <c r="A353">
        <v>352</v>
      </c>
      <c r="B353">
        <v>1002638864</v>
      </c>
      <c r="C353">
        <v>3</v>
      </c>
      <c r="D353" t="s">
        <v>38</v>
      </c>
      <c r="E353">
        <v>5</v>
      </c>
      <c r="F353" t="s">
        <v>92</v>
      </c>
      <c r="G353" t="s">
        <v>94</v>
      </c>
      <c r="H353" t="s">
        <v>450</v>
      </c>
      <c r="I353" t="s">
        <v>212</v>
      </c>
      <c r="J353" t="s">
        <v>213</v>
      </c>
      <c r="K353" t="s">
        <v>149</v>
      </c>
      <c r="L353" t="s">
        <v>214</v>
      </c>
      <c r="M353" t="s">
        <v>238</v>
      </c>
      <c r="N353" t="s">
        <v>215</v>
      </c>
      <c r="O353" s="57">
        <v>46310.632418981484</v>
      </c>
      <c r="P353" s="57">
        <v>46310.633414351854</v>
      </c>
      <c r="Q353">
        <v>69410966</v>
      </c>
      <c r="S353">
        <v>152605224210</v>
      </c>
      <c r="T353" t="s">
        <v>7564</v>
      </c>
      <c r="U353" t="s">
        <v>7565</v>
      </c>
      <c r="V353" t="s">
        <v>7566</v>
      </c>
      <c r="Z353">
        <v>111.42962414956899</v>
      </c>
      <c r="AA353">
        <v>-7.4026803557039802</v>
      </c>
      <c r="AB353" t="s">
        <v>7567</v>
      </c>
      <c r="AC353" t="s">
        <v>235</v>
      </c>
      <c r="AL353" t="s">
        <v>217</v>
      </c>
      <c r="AM353" t="s">
        <v>7568</v>
      </c>
      <c r="AN353" t="s">
        <v>6</v>
      </c>
      <c r="AO353" t="s">
        <v>7569</v>
      </c>
      <c r="AP353" s="57">
        <v>46311.625</v>
      </c>
      <c r="AR353" t="s">
        <v>239</v>
      </c>
      <c r="AS353" t="s">
        <v>219</v>
      </c>
      <c r="AT353" t="s">
        <v>230</v>
      </c>
      <c r="AV353" t="s">
        <v>238</v>
      </c>
      <c r="AW353" t="s">
        <v>875</v>
      </c>
      <c r="AX353" t="s">
        <v>222</v>
      </c>
      <c r="BA353" s="57">
        <v>46311.625</v>
      </c>
      <c r="BB353" t="s">
        <v>7568</v>
      </c>
      <c r="BF353" s="6" t="e">
        <f t="shared" si="15"/>
        <v>#NUM!</v>
      </c>
      <c r="BG353" t="e">
        <f t="shared" si="16"/>
        <v>#NUM!</v>
      </c>
      <c r="BH353" t="e">
        <f t="shared" si="17"/>
        <v>#NUM!</v>
      </c>
      <c r="BI353" t="str">
        <f>VLOOKUP(H353,Sheet2!$A$1:$B$270,2,FALSE)</f>
        <v>MADIUN</v>
      </c>
    </row>
    <row r="354" spans="1:61">
      <c r="A354">
        <v>353</v>
      </c>
      <c r="B354">
        <v>1002624139</v>
      </c>
      <c r="C354">
        <v>3</v>
      </c>
      <c r="D354" t="s">
        <v>38</v>
      </c>
      <c r="E354">
        <v>5</v>
      </c>
      <c r="F354" t="s">
        <v>92</v>
      </c>
      <c r="G354" t="s">
        <v>94</v>
      </c>
      <c r="H354" t="s">
        <v>464</v>
      </c>
      <c r="I354" t="s">
        <v>212</v>
      </c>
      <c r="J354" t="s">
        <v>213</v>
      </c>
      <c r="K354" t="s">
        <v>149</v>
      </c>
      <c r="L354" t="s">
        <v>214</v>
      </c>
      <c r="M354" t="s">
        <v>76</v>
      </c>
      <c r="N354" t="s">
        <v>215</v>
      </c>
      <c r="O354" s="57">
        <v>46301.508032407408</v>
      </c>
      <c r="P354" s="57">
        <v>46302.481354166666</v>
      </c>
      <c r="Q354">
        <v>69404965</v>
      </c>
      <c r="R354" t="s">
        <v>3791</v>
      </c>
      <c r="S354">
        <v>-152634206085</v>
      </c>
      <c r="T354" t="s">
        <v>3261</v>
      </c>
      <c r="U354" t="s">
        <v>3262</v>
      </c>
      <c r="V354" t="s">
        <v>3263</v>
      </c>
      <c r="Z354">
        <v>111.3023161</v>
      </c>
      <c r="AA354">
        <v>-7.4261039000000002</v>
      </c>
      <c r="AB354" t="s">
        <v>3264</v>
      </c>
      <c r="AC354" t="s">
        <v>235</v>
      </c>
      <c r="AL354" t="s">
        <v>217</v>
      </c>
      <c r="AM354" t="s">
        <v>3265</v>
      </c>
      <c r="AN354" t="s">
        <v>6</v>
      </c>
      <c r="AO354" s="57">
        <v>46183.517812500002</v>
      </c>
      <c r="AP354" s="57">
        <v>46302.458333333336</v>
      </c>
      <c r="AR354" t="s">
        <v>218</v>
      </c>
      <c r="AS354" t="s">
        <v>219</v>
      </c>
      <c r="AT354" t="s">
        <v>230</v>
      </c>
      <c r="AU354">
        <v>20261007</v>
      </c>
      <c r="AV354" t="s">
        <v>221</v>
      </c>
      <c r="AW354" t="s">
        <v>880</v>
      </c>
      <c r="AX354" t="s">
        <v>222</v>
      </c>
      <c r="BA354" s="57">
        <v>46302.458333333336</v>
      </c>
      <c r="BB354" t="s">
        <v>3265</v>
      </c>
      <c r="BC354">
        <v>2026</v>
      </c>
      <c r="BD354">
        <v>10</v>
      </c>
      <c r="BE354">
        <v>7</v>
      </c>
      <c r="BF354" s="6">
        <f t="shared" si="15"/>
        <v>46302</v>
      </c>
      <c r="BG354">
        <f t="shared" si="16"/>
        <v>-0.45833333333575865</v>
      </c>
      <c r="BH354" t="str">
        <f t="shared" si="17"/>
        <v>COMPLY</v>
      </c>
      <c r="BI354" t="str">
        <f>VLOOKUP(H354,Sheet2!$A$1:$B$270,2,FALSE)</f>
        <v>MADIUN</v>
      </c>
    </row>
    <row r="355" spans="1:61">
      <c r="A355">
        <v>354</v>
      </c>
      <c r="B355">
        <v>1002631053</v>
      </c>
      <c r="C355">
        <v>3</v>
      </c>
      <c r="D355" t="s">
        <v>38</v>
      </c>
      <c r="E355">
        <v>5</v>
      </c>
      <c r="F355" t="s">
        <v>92</v>
      </c>
      <c r="G355" t="s">
        <v>94</v>
      </c>
      <c r="H355" t="s">
        <v>464</v>
      </c>
      <c r="I355" t="s">
        <v>212</v>
      </c>
      <c r="J355" t="s">
        <v>213</v>
      </c>
      <c r="K355" t="s">
        <v>149</v>
      </c>
      <c r="L355" t="s">
        <v>214</v>
      </c>
      <c r="M355" t="s">
        <v>76</v>
      </c>
      <c r="N355" t="s">
        <v>215</v>
      </c>
      <c r="O355" s="57">
        <v>46305.65525462963</v>
      </c>
      <c r="P355" s="57">
        <v>46306.644976851851</v>
      </c>
      <c r="Q355">
        <v>69407964</v>
      </c>
      <c r="S355">
        <v>152634206623</v>
      </c>
      <c r="T355" t="s">
        <v>5054</v>
      </c>
      <c r="U355" t="s">
        <v>5055</v>
      </c>
      <c r="V355" t="s">
        <v>5056</v>
      </c>
      <c r="Z355">
        <v>111.304017104634</v>
      </c>
      <c r="AA355">
        <v>-7.4239457766072299</v>
      </c>
      <c r="AB355" t="s">
        <v>5057</v>
      </c>
      <c r="AC355" t="s">
        <v>235</v>
      </c>
      <c r="AL355" t="s">
        <v>217</v>
      </c>
      <c r="AM355" t="s">
        <v>5058</v>
      </c>
      <c r="AN355" t="s">
        <v>6</v>
      </c>
      <c r="AO355" s="57">
        <v>46305.684120370373</v>
      </c>
      <c r="AP355" s="57">
        <v>46307.333333333336</v>
      </c>
      <c r="AR355" t="s">
        <v>218</v>
      </c>
      <c r="AS355" t="s">
        <v>219</v>
      </c>
      <c r="AT355" t="s">
        <v>230</v>
      </c>
      <c r="AU355">
        <v>20261011</v>
      </c>
      <c r="AV355" t="s">
        <v>221</v>
      </c>
      <c r="AW355" t="s">
        <v>923</v>
      </c>
      <c r="AX355" t="s">
        <v>222</v>
      </c>
      <c r="BA355" s="57">
        <v>46307.333333333336</v>
      </c>
      <c r="BB355" t="s">
        <v>5058</v>
      </c>
      <c r="BC355">
        <v>2026</v>
      </c>
      <c r="BD355">
        <v>10</v>
      </c>
      <c r="BE355">
        <v>11</v>
      </c>
      <c r="BF355" s="6">
        <f t="shared" si="15"/>
        <v>46306</v>
      </c>
      <c r="BG355">
        <f t="shared" si="16"/>
        <v>-1.3333333333357587</v>
      </c>
      <c r="BH355" t="str">
        <f t="shared" si="17"/>
        <v>COMPLY</v>
      </c>
      <c r="BI355" t="str">
        <f>VLOOKUP(H355,Sheet2!$A$1:$B$270,2,FALSE)</f>
        <v>MADIUN</v>
      </c>
    </row>
    <row r="356" spans="1:61">
      <c r="A356">
        <v>355</v>
      </c>
      <c r="B356">
        <v>1002622334</v>
      </c>
      <c r="C356">
        <v>3</v>
      </c>
      <c r="D356" t="s">
        <v>38</v>
      </c>
      <c r="E356">
        <v>5</v>
      </c>
      <c r="F356" t="s">
        <v>92</v>
      </c>
      <c r="G356" t="s">
        <v>95</v>
      </c>
      <c r="H356" t="s">
        <v>351</v>
      </c>
      <c r="I356" t="s">
        <v>212</v>
      </c>
      <c r="J356" t="s">
        <v>213</v>
      </c>
      <c r="K356" t="s">
        <v>149</v>
      </c>
      <c r="L356" t="s">
        <v>214</v>
      </c>
      <c r="M356" t="s">
        <v>76</v>
      </c>
      <c r="N356" t="s">
        <v>215</v>
      </c>
      <c r="O356" s="57">
        <v>46300.53025462963</v>
      </c>
      <c r="P356" s="57">
        <v>46301.60738425926</v>
      </c>
      <c r="Q356">
        <v>69404299</v>
      </c>
      <c r="S356">
        <v>152607221796</v>
      </c>
      <c r="T356" t="s">
        <v>2644</v>
      </c>
      <c r="U356" t="s">
        <v>2645</v>
      </c>
      <c r="V356" t="s">
        <v>2646</v>
      </c>
      <c r="Z356">
        <v>111.13085890000001</v>
      </c>
      <c r="AA356">
        <v>-8.1929371999999994</v>
      </c>
      <c r="AB356" t="s">
        <v>2647</v>
      </c>
      <c r="AC356" t="s">
        <v>235</v>
      </c>
      <c r="AL356" t="s">
        <v>217</v>
      </c>
      <c r="AM356" t="s">
        <v>2648</v>
      </c>
      <c r="AN356" t="s">
        <v>6</v>
      </c>
      <c r="AO356" s="57">
        <v>46152.569618055553</v>
      </c>
      <c r="AP356" s="57">
        <v>46301.458333333336</v>
      </c>
      <c r="AR356" t="s">
        <v>218</v>
      </c>
      <c r="AS356" t="s">
        <v>584</v>
      </c>
      <c r="AT356" t="s">
        <v>230</v>
      </c>
      <c r="AU356">
        <v>20261006</v>
      </c>
      <c r="AV356" t="s">
        <v>221</v>
      </c>
      <c r="AW356" t="s">
        <v>878</v>
      </c>
      <c r="AX356" t="s">
        <v>222</v>
      </c>
      <c r="BA356" s="57">
        <v>46301.458333333336</v>
      </c>
      <c r="BB356" t="s">
        <v>2648</v>
      </c>
      <c r="BC356">
        <v>2026</v>
      </c>
      <c r="BD356">
        <v>10</v>
      </c>
      <c r="BE356">
        <v>6</v>
      </c>
      <c r="BF356" s="6">
        <f t="shared" si="15"/>
        <v>46301</v>
      </c>
      <c r="BG356">
        <f t="shared" si="16"/>
        <v>-0.45833333333575865</v>
      </c>
      <c r="BH356" t="str">
        <f t="shared" si="17"/>
        <v>COMPLY</v>
      </c>
      <c r="BI356" t="str">
        <f>VLOOKUP(H356,Sheet2!$A$1:$B$270,2,FALSE)</f>
        <v>PONOROGO</v>
      </c>
    </row>
    <row r="357" spans="1:61">
      <c r="A357">
        <v>356</v>
      </c>
      <c r="B357">
        <v>1002634806</v>
      </c>
      <c r="C357">
        <v>3</v>
      </c>
      <c r="D357" t="s">
        <v>38</v>
      </c>
      <c r="E357">
        <v>5</v>
      </c>
      <c r="F357" t="s">
        <v>92</v>
      </c>
      <c r="G357" t="s">
        <v>95</v>
      </c>
      <c r="H357" t="s">
        <v>351</v>
      </c>
      <c r="I357" t="s">
        <v>212</v>
      </c>
      <c r="J357" t="s">
        <v>213</v>
      </c>
      <c r="K357" t="s">
        <v>149</v>
      </c>
      <c r="L357" t="s">
        <v>214</v>
      </c>
      <c r="M357" t="s">
        <v>76</v>
      </c>
      <c r="N357" t="s">
        <v>215</v>
      </c>
      <c r="O357" s="57">
        <v>46308.495555555557</v>
      </c>
      <c r="P357" s="57">
        <v>46308.720636574071</v>
      </c>
      <c r="Q357">
        <v>69409310</v>
      </c>
      <c r="S357">
        <v>152607221776</v>
      </c>
      <c r="T357" t="s">
        <v>5920</v>
      </c>
      <c r="U357" t="s">
        <v>5921</v>
      </c>
      <c r="V357" t="s">
        <v>5922</v>
      </c>
      <c r="Z357">
        <v>111.23659670000001</v>
      </c>
      <c r="AA357">
        <v>-8.2132129999999997</v>
      </c>
      <c r="AB357" t="s">
        <v>5923</v>
      </c>
      <c r="AC357" t="s">
        <v>235</v>
      </c>
      <c r="AL357" t="s">
        <v>217</v>
      </c>
      <c r="AM357" t="s">
        <v>5924</v>
      </c>
      <c r="AN357" t="s">
        <v>6</v>
      </c>
      <c r="AO357" t="s">
        <v>5766</v>
      </c>
      <c r="AP357" s="57">
        <v>46309.333333333336</v>
      </c>
      <c r="AR357" t="s">
        <v>218</v>
      </c>
      <c r="AS357" t="s">
        <v>584</v>
      </c>
      <c r="AT357" t="s">
        <v>230</v>
      </c>
      <c r="AU357">
        <v>20261013</v>
      </c>
      <c r="AV357" t="s">
        <v>221</v>
      </c>
      <c r="AW357" t="s">
        <v>880</v>
      </c>
      <c r="AX357" t="s">
        <v>222</v>
      </c>
      <c r="BA357" s="57">
        <v>46309.333333333336</v>
      </c>
      <c r="BB357" t="s">
        <v>5924</v>
      </c>
      <c r="BC357">
        <v>2026</v>
      </c>
      <c r="BD357">
        <v>10</v>
      </c>
      <c r="BE357">
        <v>13</v>
      </c>
      <c r="BF357" s="6">
        <f t="shared" si="15"/>
        <v>46308</v>
      </c>
      <c r="BG357">
        <f t="shared" si="16"/>
        <v>-1.3333333333357587</v>
      </c>
      <c r="BH357" t="str">
        <f t="shared" si="17"/>
        <v>COMPLY</v>
      </c>
      <c r="BI357" t="str">
        <f>VLOOKUP(H357,Sheet2!$A$1:$B$270,2,FALSE)</f>
        <v>PONOROGO</v>
      </c>
    </row>
    <row r="358" spans="1:61">
      <c r="A358">
        <v>357</v>
      </c>
      <c r="B358">
        <v>1002637962</v>
      </c>
      <c r="C358">
        <v>3</v>
      </c>
      <c r="D358" t="s">
        <v>38</v>
      </c>
      <c r="E358">
        <v>5</v>
      </c>
      <c r="F358" t="s">
        <v>92</v>
      </c>
      <c r="G358" t="s">
        <v>95</v>
      </c>
      <c r="H358" t="s">
        <v>351</v>
      </c>
      <c r="I358" t="s">
        <v>212</v>
      </c>
      <c r="J358" t="s">
        <v>213</v>
      </c>
      <c r="K358" t="s">
        <v>149</v>
      </c>
      <c r="L358" t="s">
        <v>214</v>
      </c>
      <c r="M358" t="s">
        <v>238</v>
      </c>
      <c r="N358" t="s">
        <v>215</v>
      </c>
      <c r="O358" s="57">
        <v>46310.422627314816</v>
      </c>
      <c r="P358" s="57">
        <v>46310.423622685186</v>
      </c>
      <c r="Q358">
        <v>69410582</v>
      </c>
      <c r="S358">
        <v>152607221715</v>
      </c>
      <c r="T358" t="s">
        <v>7570</v>
      </c>
      <c r="U358" t="s">
        <v>7571</v>
      </c>
      <c r="V358" t="s">
        <v>7572</v>
      </c>
      <c r="Z358">
        <v>111.18108429999999</v>
      </c>
      <c r="AA358">
        <v>-8.1171150999999995</v>
      </c>
      <c r="AB358" t="s">
        <v>7573</v>
      </c>
      <c r="AC358" t="s">
        <v>235</v>
      </c>
      <c r="AL358" t="s">
        <v>217</v>
      </c>
      <c r="AM358" t="s">
        <v>7574</v>
      </c>
      <c r="AN358" t="s">
        <v>6</v>
      </c>
      <c r="AO358" t="s">
        <v>7508</v>
      </c>
      <c r="AP358" s="57">
        <v>46311.333333333336</v>
      </c>
      <c r="AR358" t="s">
        <v>239</v>
      </c>
      <c r="AS358" t="s">
        <v>584</v>
      </c>
      <c r="AT358" t="s">
        <v>230</v>
      </c>
      <c r="AV358" t="s">
        <v>238</v>
      </c>
      <c r="AW358" t="s">
        <v>880</v>
      </c>
      <c r="AX358" t="s">
        <v>222</v>
      </c>
      <c r="BA358" s="57">
        <v>46311.333333333336</v>
      </c>
      <c r="BB358" t="s">
        <v>7574</v>
      </c>
      <c r="BF358" s="6" t="e">
        <f t="shared" si="15"/>
        <v>#NUM!</v>
      </c>
      <c r="BG358" t="e">
        <f t="shared" si="16"/>
        <v>#NUM!</v>
      </c>
      <c r="BH358" t="e">
        <f t="shared" si="17"/>
        <v>#NUM!</v>
      </c>
      <c r="BI358" t="str">
        <f>VLOOKUP(H358,Sheet2!$A$1:$B$270,2,FALSE)</f>
        <v>PONOROGO</v>
      </c>
    </row>
    <row r="359" spans="1:61">
      <c r="A359">
        <v>358</v>
      </c>
      <c r="B359">
        <v>1002618105</v>
      </c>
      <c r="C359">
        <v>3</v>
      </c>
      <c r="D359" t="s">
        <v>38</v>
      </c>
      <c r="E359">
        <v>5</v>
      </c>
      <c r="F359" t="s">
        <v>92</v>
      </c>
      <c r="G359" t="s">
        <v>95</v>
      </c>
      <c r="H359" t="s">
        <v>243</v>
      </c>
      <c r="I359" t="s">
        <v>212</v>
      </c>
      <c r="J359" t="s">
        <v>213</v>
      </c>
      <c r="K359" t="s">
        <v>149</v>
      </c>
      <c r="M359" t="s">
        <v>76</v>
      </c>
      <c r="N359" t="s">
        <v>215</v>
      </c>
      <c r="O359" s="57">
        <v>46296.603483796294</v>
      </c>
      <c r="P359" s="57">
        <v>46296.9221875</v>
      </c>
      <c r="Q359">
        <v>69401937</v>
      </c>
      <c r="S359">
        <v>152604231180</v>
      </c>
      <c r="T359" t="s">
        <v>933</v>
      </c>
      <c r="U359" t="s">
        <v>1031</v>
      </c>
      <c r="V359" t="s">
        <v>1032</v>
      </c>
      <c r="Z359">
        <v>111.510003</v>
      </c>
      <c r="AA359">
        <v>-7.9310419999999997</v>
      </c>
      <c r="AB359" t="s">
        <v>934</v>
      </c>
      <c r="AC359" t="s">
        <v>216</v>
      </c>
      <c r="AL359" t="s">
        <v>217</v>
      </c>
      <c r="AM359" t="s">
        <v>1033</v>
      </c>
      <c r="AN359" t="s">
        <v>6</v>
      </c>
      <c r="AO359" s="57">
        <v>46032.611296296294</v>
      </c>
      <c r="AR359" t="s">
        <v>218</v>
      </c>
      <c r="AS359" t="s">
        <v>852</v>
      </c>
      <c r="AT359" t="s">
        <v>230</v>
      </c>
      <c r="AU359">
        <v>20261001</v>
      </c>
      <c r="AV359" t="s">
        <v>221</v>
      </c>
      <c r="AW359" t="s">
        <v>540</v>
      </c>
      <c r="AX359" t="s">
        <v>222</v>
      </c>
      <c r="BA359" s="57">
        <v>46296.291666666664</v>
      </c>
      <c r="BB359" t="s">
        <v>1033</v>
      </c>
      <c r="BC359">
        <v>2026</v>
      </c>
      <c r="BD359">
        <v>10</v>
      </c>
      <c r="BE359">
        <v>1</v>
      </c>
      <c r="BF359" s="6">
        <f t="shared" si="15"/>
        <v>46296</v>
      </c>
      <c r="BG359">
        <f t="shared" si="16"/>
        <v>-0.29166666666424135</v>
      </c>
      <c r="BH359" t="str">
        <f t="shared" si="17"/>
        <v>COMPLY</v>
      </c>
      <c r="BI359" t="str">
        <f>VLOOKUP(H359,Sheet2!$A$1:$B$270,2,FALSE)</f>
        <v>PONOROGO</v>
      </c>
    </row>
    <row r="360" spans="1:61">
      <c r="A360">
        <v>359</v>
      </c>
      <c r="B360">
        <v>1002619458</v>
      </c>
      <c r="C360">
        <v>3</v>
      </c>
      <c r="D360" t="s">
        <v>38</v>
      </c>
      <c r="E360">
        <v>5</v>
      </c>
      <c r="F360" t="s">
        <v>92</v>
      </c>
      <c r="G360" t="s">
        <v>95</v>
      </c>
      <c r="H360" t="s">
        <v>243</v>
      </c>
      <c r="I360" t="s">
        <v>212</v>
      </c>
      <c r="J360" t="s">
        <v>213</v>
      </c>
      <c r="K360" t="s">
        <v>149</v>
      </c>
      <c r="L360" t="s">
        <v>214</v>
      </c>
      <c r="M360" t="s">
        <v>76</v>
      </c>
      <c r="N360" t="s">
        <v>215</v>
      </c>
      <c r="O360" s="57">
        <v>46297.459421296298</v>
      </c>
      <c r="P360" s="57">
        <v>46299.686041666668</v>
      </c>
      <c r="Q360">
        <v>69402915</v>
      </c>
      <c r="S360">
        <v>152604231181</v>
      </c>
      <c r="T360" t="s">
        <v>1725</v>
      </c>
      <c r="U360" t="s">
        <v>1726</v>
      </c>
      <c r="V360" t="s">
        <v>1727</v>
      </c>
      <c r="Z360">
        <v>111.469336</v>
      </c>
      <c r="AA360">
        <v>-7.7819950000000002</v>
      </c>
      <c r="AB360" t="s">
        <v>1728</v>
      </c>
      <c r="AC360" t="s">
        <v>235</v>
      </c>
      <c r="AL360" t="s">
        <v>217</v>
      </c>
      <c r="AM360" t="s">
        <v>1729</v>
      </c>
      <c r="AN360" t="s">
        <v>6</v>
      </c>
      <c r="AO360" s="57">
        <v>46063.466053240743</v>
      </c>
      <c r="AP360" s="57">
        <v>46298.333333333336</v>
      </c>
      <c r="AR360" t="s">
        <v>218</v>
      </c>
      <c r="AS360" t="s">
        <v>852</v>
      </c>
      <c r="AT360" t="s">
        <v>230</v>
      </c>
      <c r="AU360">
        <v>20261004</v>
      </c>
      <c r="AV360" t="s">
        <v>221</v>
      </c>
      <c r="AW360" t="s">
        <v>878</v>
      </c>
      <c r="AX360" t="s">
        <v>222</v>
      </c>
      <c r="BA360" s="57">
        <v>46298.333333333336</v>
      </c>
      <c r="BB360" t="s">
        <v>1729</v>
      </c>
      <c r="BC360">
        <v>2026</v>
      </c>
      <c r="BD360">
        <v>10</v>
      </c>
      <c r="BE360">
        <v>4</v>
      </c>
      <c r="BF360" s="6">
        <f t="shared" si="15"/>
        <v>46299</v>
      </c>
      <c r="BG360">
        <f t="shared" si="16"/>
        <v>0.66666666666424135</v>
      </c>
      <c r="BH360" t="str">
        <f t="shared" si="17"/>
        <v>COMPLY</v>
      </c>
      <c r="BI360" t="str">
        <f>VLOOKUP(H360,Sheet2!$A$1:$B$270,2,FALSE)</f>
        <v>PONOROGO</v>
      </c>
    </row>
    <row r="361" spans="1:61">
      <c r="A361">
        <v>360</v>
      </c>
      <c r="B361">
        <v>1002620977</v>
      </c>
      <c r="C361">
        <v>3</v>
      </c>
      <c r="D361" t="s">
        <v>38</v>
      </c>
      <c r="E361">
        <v>5</v>
      </c>
      <c r="F361" t="s">
        <v>92</v>
      </c>
      <c r="G361" t="s">
        <v>95</v>
      </c>
      <c r="H361" t="s">
        <v>243</v>
      </c>
      <c r="I361" t="s">
        <v>212</v>
      </c>
      <c r="J361" t="s">
        <v>213</v>
      </c>
      <c r="K361" t="s">
        <v>149</v>
      </c>
      <c r="L361" t="s">
        <v>214</v>
      </c>
      <c r="M361" t="s">
        <v>76</v>
      </c>
      <c r="N361" t="s">
        <v>215</v>
      </c>
      <c r="O361" s="57">
        <v>46298.551145833335</v>
      </c>
      <c r="P361" s="57">
        <v>46298.759293981479</v>
      </c>
      <c r="Q361">
        <v>69403610</v>
      </c>
      <c r="S361">
        <v>152604231106</v>
      </c>
      <c r="T361" t="s">
        <v>1730</v>
      </c>
      <c r="U361" t="s">
        <v>1731</v>
      </c>
      <c r="V361" t="s">
        <v>1732</v>
      </c>
      <c r="Z361">
        <v>111.46788060665099</v>
      </c>
      <c r="AA361">
        <v>-7.87055295521583</v>
      </c>
      <c r="AB361" t="s">
        <v>1733</v>
      </c>
      <c r="AC361" t="s">
        <v>235</v>
      </c>
      <c r="AL361" t="s">
        <v>217</v>
      </c>
      <c r="AM361" t="s">
        <v>1468</v>
      </c>
      <c r="AN361" t="s">
        <v>6</v>
      </c>
      <c r="AO361" s="57">
        <v>46091.559224537035</v>
      </c>
      <c r="AP361" s="57">
        <v>46299.458333333336</v>
      </c>
      <c r="AR361" t="s">
        <v>218</v>
      </c>
      <c r="AS361" t="s">
        <v>852</v>
      </c>
      <c r="AT361" t="s">
        <v>230</v>
      </c>
      <c r="AU361">
        <v>20261003</v>
      </c>
      <c r="AV361" t="s">
        <v>221</v>
      </c>
      <c r="AW361" t="s">
        <v>877</v>
      </c>
      <c r="AX361" t="s">
        <v>222</v>
      </c>
      <c r="BA361" s="57">
        <v>46299.458333333336</v>
      </c>
      <c r="BB361" t="s">
        <v>1468</v>
      </c>
      <c r="BC361">
        <v>2026</v>
      </c>
      <c r="BD361">
        <v>10</v>
      </c>
      <c r="BE361">
        <v>3</v>
      </c>
      <c r="BF361" s="6">
        <f t="shared" si="15"/>
        <v>46298</v>
      </c>
      <c r="BG361">
        <f t="shared" si="16"/>
        <v>-1.4583333333357587</v>
      </c>
      <c r="BH361" t="str">
        <f t="shared" si="17"/>
        <v>COMPLY</v>
      </c>
      <c r="BI361" t="str">
        <f>VLOOKUP(H361,Sheet2!$A$1:$B$270,2,FALSE)</f>
        <v>PONOROGO</v>
      </c>
    </row>
    <row r="362" spans="1:61">
      <c r="A362">
        <v>361</v>
      </c>
      <c r="B362">
        <v>1002623692</v>
      </c>
      <c r="C362">
        <v>3</v>
      </c>
      <c r="D362" t="s">
        <v>38</v>
      </c>
      <c r="E362">
        <v>5</v>
      </c>
      <c r="F362" t="s">
        <v>92</v>
      </c>
      <c r="G362" t="s">
        <v>95</v>
      </c>
      <c r="H362" t="s">
        <v>243</v>
      </c>
      <c r="I362" t="s">
        <v>212</v>
      </c>
      <c r="J362" t="s">
        <v>213</v>
      </c>
      <c r="K362" t="s">
        <v>149</v>
      </c>
      <c r="L362" t="s">
        <v>214</v>
      </c>
      <c r="M362" t="s">
        <v>76</v>
      </c>
      <c r="N362" t="s">
        <v>215</v>
      </c>
      <c r="O362" s="57">
        <v>46301.414340277777</v>
      </c>
      <c r="P362" s="57">
        <v>46301.695428240739</v>
      </c>
      <c r="Q362">
        <v>69404759</v>
      </c>
      <c r="S362">
        <v>152604231194</v>
      </c>
      <c r="T362" t="s">
        <v>3266</v>
      </c>
      <c r="U362" t="s">
        <v>3267</v>
      </c>
      <c r="V362" t="s">
        <v>3268</v>
      </c>
      <c r="Z362">
        <v>111.4918371</v>
      </c>
      <c r="AA362">
        <v>-7.9021201999999997</v>
      </c>
      <c r="AB362" t="s">
        <v>3269</v>
      </c>
      <c r="AC362" t="s">
        <v>235</v>
      </c>
      <c r="AL362" t="s">
        <v>217</v>
      </c>
      <c r="AM362" t="s">
        <v>3270</v>
      </c>
      <c r="AN362" t="s">
        <v>6</v>
      </c>
      <c r="AO362" s="57">
        <v>46183.424027777779</v>
      </c>
      <c r="AP362" s="57">
        <v>46302.458333333336</v>
      </c>
      <c r="AR362" t="s">
        <v>218</v>
      </c>
      <c r="AS362" t="s">
        <v>852</v>
      </c>
      <c r="AT362" t="s">
        <v>230</v>
      </c>
      <c r="AU362">
        <v>20261006</v>
      </c>
      <c r="AV362" t="s">
        <v>221</v>
      </c>
      <c r="AW362" t="s">
        <v>880</v>
      </c>
      <c r="AX362" t="s">
        <v>222</v>
      </c>
      <c r="BA362" s="57">
        <v>46302.458333333336</v>
      </c>
      <c r="BB362" t="s">
        <v>3270</v>
      </c>
      <c r="BC362">
        <v>2026</v>
      </c>
      <c r="BD362">
        <v>10</v>
      </c>
      <c r="BE362">
        <v>6</v>
      </c>
      <c r="BF362" s="6">
        <f t="shared" si="15"/>
        <v>46301</v>
      </c>
      <c r="BG362">
        <f t="shared" si="16"/>
        <v>-1.4583333333357587</v>
      </c>
      <c r="BH362" t="str">
        <f t="shared" si="17"/>
        <v>COMPLY</v>
      </c>
      <c r="BI362" t="str">
        <f>VLOOKUP(H362,Sheet2!$A$1:$B$270,2,FALSE)</f>
        <v>PONOROGO</v>
      </c>
    </row>
    <row r="363" spans="1:61">
      <c r="A363">
        <v>362</v>
      </c>
      <c r="B363">
        <v>1002625921</v>
      </c>
      <c r="C363">
        <v>3</v>
      </c>
      <c r="D363" t="s">
        <v>38</v>
      </c>
      <c r="E363">
        <v>5</v>
      </c>
      <c r="F363" t="s">
        <v>92</v>
      </c>
      <c r="G363" t="s">
        <v>95</v>
      </c>
      <c r="H363" t="s">
        <v>243</v>
      </c>
      <c r="I363" t="s">
        <v>212</v>
      </c>
      <c r="J363" t="s">
        <v>213</v>
      </c>
      <c r="K363" t="s">
        <v>149</v>
      </c>
      <c r="L363" t="s">
        <v>214</v>
      </c>
      <c r="M363" t="s">
        <v>76</v>
      </c>
      <c r="N363" t="s">
        <v>215</v>
      </c>
      <c r="O363" s="57">
        <v>46302.501886574071</v>
      </c>
      <c r="P363" s="57">
        <v>46302.73537037037</v>
      </c>
      <c r="Q363">
        <v>69405737</v>
      </c>
      <c r="S363">
        <v>152604231202</v>
      </c>
      <c r="T363" t="s">
        <v>3924</v>
      </c>
      <c r="U363" t="s">
        <v>3925</v>
      </c>
      <c r="V363" t="s">
        <v>3926</v>
      </c>
      <c r="Z363">
        <v>111.509821039983</v>
      </c>
      <c r="AA363">
        <v>-7.8035498504611898</v>
      </c>
      <c r="AB363" t="s">
        <v>3927</v>
      </c>
      <c r="AC363" t="s">
        <v>216</v>
      </c>
      <c r="AL363" t="s">
        <v>217</v>
      </c>
      <c r="AM363" t="s">
        <v>3928</v>
      </c>
      <c r="AN363" t="s">
        <v>6</v>
      </c>
      <c r="AO363" s="57">
        <v>46213.507164351853</v>
      </c>
      <c r="AP363" s="57">
        <v>46303.333333333336</v>
      </c>
      <c r="AR363" t="s">
        <v>218</v>
      </c>
      <c r="AS363" t="s">
        <v>852</v>
      </c>
      <c r="AT363" t="s">
        <v>342</v>
      </c>
      <c r="AU363">
        <v>20261007</v>
      </c>
      <c r="AV363" t="s">
        <v>221</v>
      </c>
      <c r="AW363" t="s">
        <v>3929</v>
      </c>
      <c r="AX363" t="s">
        <v>222</v>
      </c>
      <c r="BA363" s="57">
        <v>46303.333333333336</v>
      </c>
      <c r="BB363" t="s">
        <v>3928</v>
      </c>
      <c r="BC363">
        <v>2026</v>
      </c>
      <c r="BD363">
        <v>10</v>
      </c>
      <c r="BE363">
        <v>7</v>
      </c>
      <c r="BF363" s="6">
        <f t="shared" si="15"/>
        <v>46302</v>
      </c>
      <c r="BG363">
        <f t="shared" si="16"/>
        <v>-1.3333333333357587</v>
      </c>
      <c r="BH363" t="str">
        <f t="shared" si="17"/>
        <v>COMPLY</v>
      </c>
      <c r="BI363" t="str">
        <f>VLOOKUP(H363,Sheet2!$A$1:$B$270,2,FALSE)</f>
        <v>PONOROGO</v>
      </c>
    </row>
    <row r="364" spans="1:61">
      <c r="A364">
        <v>363</v>
      </c>
      <c r="B364">
        <v>1002626682</v>
      </c>
      <c r="C364">
        <v>3</v>
      </c>
      <c r="D364" t="s">
        <v>38</v>
      </c>
      <c r="E364">
        <v>5</v>
      </c>
      <c r="F364" t="s">
        <v>92</v>
      </c>
      <c r="G364" t="s">
        <v>95</v>
      </c>
      <c r="H364" t="s">
        <v>243</v>
      </c>
      <c r="I364" t="s">
        <v>212</v>
      </c>
      <c r="J364" t="s">
        <v>213</v>
      </c>
      <c r="K364" t="s">
        <v>149</v>
      </c>
      <c r="L364" t="s">
        <v>214</v>
      </c>
      <c r="M364" t="s">
        <v>76</v>
      </c>
      <c r="N364" t="s">
        <v>215</v>
      </c>
      <c r="O364" s="57">
        <v>46302.665682870371</v>
      </c>
      <c r="P364" s="57">
        <v>46303.496400462966</v>
      </c>
      <c r="Q364">
        <v>69406049</v>
      </c>
      <c r="S364">
        <v>152604231205</v>
      </c>
      <c r="T364" t="s">
        <v>3914</v>
      </c>
      <c r="U364" t="s">
        <v>3915</v>
      </c>
      <c r="V364" t="s">
        <v>3916</v>
      </c>
      <c r="Z364">
        <v>111.49595720000001</v>
      </c>
      <c r="AA364">
        <v>-7.9192720999999997</v>
      </c>
      <c r="AB364" t="s">
        <v>3917</v>
      </c>
      <c r="AC364" t="s">
        <v>235</v>
      </c>
      <c r="AL364" t="s">
        <v>217</v>
      </c>
      <c r="AM364" t="s">
        <v>3918</v>
      </c>
      <c r="AN364" t="s">
        <v>6</v>
      </c>
      <c r="AO364" s="57">
        <v>46213.67386574074</v>
      </c>
      <c r="AP364" s="57">
        <v>46303.625</v>
      </c>
      <c r="AR364" t="s">
        <v>218</v>
      </c>
      <c r="AS364" t="s">
        <v>852</v>
      </c>
      <c r="AT364" t="s">
        <v>230</v>
      </c>
      <c r="AU364">
        <v>20261008</v>
      </c>
      <c r="AV364" t="s">
        <v>221</v>
      </c>
      <c r="AW364" t="s">
        <v>875</v>
      </c>
      <c r="AX364" t="s">
        <v>222</v>
      </c>
      <c r="BA364" s="57">
        <v>46303.625</v>
      </c>
      <c r="BB364" t="s">
        <v>3918</v>
      </c>
      <c r="BC364">
        <v>2026</v>
      </c>
      <c r="BD364">
        <v>10</v>
      </c>
      <c r="BE364">
        <v>8</v>
      </c>
      <c r="BF364" s="6">
        <f t="shared" si="15"/>
        <v>46303</v>
      </c>
      <c r="BG364">
        <f t="shared" si="16"/>
        <v>-0.625</v>
      </c>
      <c r="BH364" t="str">
        <f t="shared" si="17"/>
        <v>COMPLY</v>
      </c>
      <c r="BI364" t="str">
        <f>VLOOKUP(H364,Sheet2!$A$1:$B$270,2,FALSE)</f>
        <v>PONOROGO</v>
      </c>
    </row>
    <row r="365" spans="1:61">
      <c r="A365">
        <v>364</v>
      </c>
      <c r="B365">
        <v>1002625595</v>
      </c>
      <c r="C365">
        <v>3</v>
      </c>
      <c r="D365" t="s">
        <v>38</v>
      </c>
      <c r="E365">
        <v>5</v>
      </c>
      <c r="F365" t="s">
        <v>92</v>
      </c>
      <c r="G365" t="s">
        <v>95</v>
      </c>
      <c r="H365" t="s">
        <v>243</v>
      </c>
      <c r="I365" t="s">
        <v>212</v>
      </c>
      <c r="J365" t="s">
        <v>213</v>
      </c>
      <c r="K365" t="s">
        <v>149</v>
      </c>
      <c r="L365" t="s">
        <v>214</v>
      </c>
      <c r="M365" t="s">
        <v>76</v>
      </c>
      <c r="N365" t="s">
        <v>215</v>
      </c>
      <c r="O365" s="57">
        <v>46302.431018518517</v>
      </c>
      <c r="P365" s="57">
        <v>46306.679571759261</v>
      </c>
      <c r="Q365">
        <v>69405561</v>
      </c>
      <c r="S365">
        <v>152604231196</v>
      </c>
      <c r="T365" t="s">
        <v>3919</v>
      </c>
      <c r="U365" t="s">
        <v>3920</v>
      </c>
      <c r="V365" t="s">
        <v>3921</v>
      </c>
      <c r="Z365">
        <v>111.461555</v>
      </c>
      <c r="AA365">
        <v>-7.8856710000000003</v>
      </c>
      <c r="AB365" t="s">
        <v>3922</v>
      </c>
      <c r="AC365" t="s">
        <v>235</v>
      </c>
      <c r="AL365" t="s">
        <v>217</v>
      </c>
      <c r="AM365" t="s">
        <v>3923</v>
      </c>
      <c r="AN365" t="s">
        <v>6</v>
      </c>
      <c r="AO365" s="57">
        <v>46213.434340277781</v>
      </c>
      <c r="AP365" s="57">
        <v>46303.333333333336</v>
      </c>
      <c r="AQ365" t="s">
        <v>841</v>
      </c>
      <c r="AR365" t="s">
        <v>218</v>
      </c>
      <c r="AS365" t="s">
        <v>852</v>
      </c>
      <c r="AT365" t="s">
        <v>230</v>
      </c>
      <c r="AU365">
        <v>20261011</v>
      </c>
      <c r="AV365" t="s">
        <v>221</v>
      </c>
      <c r="AW365" t="s">
        <v>880</v>
      </c>
      <c r="AX365" t="s">
        <v>222</v>
      </c>
      <c r="BA365" s="57">
        <v>46303.333333333336</v>
      </c>
      <c r="BB365" t="s">
        <v>3923</v>
      </c>
      <c r="BC365">
        <v>2026</v>
      </c>
      <c r="BD365">
        <v>10</v>
      </c>
      <c r="BE365">
        <v>11</v>
      </c>
      <c r="BF365" s="6">
        <f t="shared" si="15"/>
        <v>46306</v>
      </c>
      <c r="BG365">
        <f t="shared" si="16"/>
        <v>2.6666666666642413</v>
      </c>
      <c r="BH365" t="str">
        <f t="shared" si="17"/>
        <v>NOT COMPLY</v>
      </c>
      <c r="BI365" t="str">
        <f>VLOOKUP(H365,Sheet2!$A$1:$B$270,2,FALSE)</f>
        <v>PONOROGO</v>
      </c>
    </row>
    <row r="366" spans="1:61">
      <c r="A366">
        <v>365</v>
      </c>
      <c r="B366">
        <v>1002626146</v>
      </c>
      <c r="C366">
        <v>3</v>
      </c>
      <c r="D366" t="s">
        <v>38</v>
      </c>
      <c r="E366">
        <v>5</v>
      </c>
      <c r="F366" t="s">
        <v>92</v>
      </c>
      <c r="G366" t="s">
        <v>95</v>
      </c>
      <c r="H366" t="s">
        <v>243</v>
      </c>
      <c r="I366" t="s">
        <v>212</v>
      </c>
      <c r="J366" t="s">
        <v>213</v>
      </c>
      <c r="K366" t="s">
        <v>149</v>
      </c>
      <c r="L366" t="s">
        <v>214</v>
      </c>
      <c r="M366" t="s">
        <v>76</v>
      </c>
      <c r="N366" t="s">
        <v>215</v>
      </c>
      <c r="O366" s="57">
        <v>46302.563587962963</v>
      </c>
      <c r="P366" s="57">
        <v>46302.87263888889</v>
      </c>
      <c r="Q366">
        <v>69405868</v>
      </c>
      <c r="S366">
        <v>152604231199</v>
      </c>
      <c r="T366" t="s">
        <v>1720</v>
      </c>
      <c r="U366" t="s">
        <v>1721</v>
      </c>
      <c r="V366" t="s">
        <v>3930</v>
      </c>
      <c r="Z366">
        <v>111.450885</v>
      </c>
      <c r="AA366">
        <v>-7.9281430000000004</v>
      </c>
      <c r="AB366" t="s">
        <v>3931</v>
      </c>
      <c r="AC366" t="s">
        <v>235</v>
      </c>
      <c r="AL366" t="s">
        <v>217</v>
      </c>
      <c r="AM366" t="s">
        <v>3932</v>
      </c>
      <c r="AN366" t="s">
        <v>6</v>
      </c>
      <c r="AO366" s="57">
        <v>46213.56962962963</v>
      </c>
      <c r="AP366" s="57">
        <v>46303.458333333336</v>
      </c>
      <c r="AR366" t="s">
        <v>218</v>
      </c>
      <c r="AS366" t="s">
        <v>852</v>
      </c>
      <c r="AT366" t="s">
        <v>342</v>
      </c>
      <c r="AU366">
        <v>20261007</v>
      </c>
      <c r="AV366" t="s">
        <v>221</v>
      </c>
      <c r="AW366" t="s">
        <v>1902</v>
      </c>
      <c r="AX366" t="s">
        <v>222</v>
      </c>
      <c r="BA366" s="57">
        <v>46303.458333333336</v>
      </c>
      <c r="BB366" t="s">
        <v>3932</v>
      </c>
      <c r="BC366">
        <v>2026</v>
      </c>
      <c r="BD366">
        <v>10</v>
      </c>
      <c r="BE366">
        <v>7</v>
      </c>
      <c r="BF366" s="6">
        <f t="shared" si="15"/>
        <v>46302</v>
      </c>
      <c r="BG366">
        <f t="shared" si="16"/>
        <v>-1.4583333333357587</v>
      </c>
      <c r="BH366" t="str">
        <f t="shared" si="17"/>
        <v>COMPLY</v>
      </c>
      <c r="BI366" t="str">
        <f>VLOOKUP(H366,Sheet2!$A$1:$B$270,2,FALSE)</f>
        <v>PONOROGO</v>
      </c>
    </row>
    <row r="367" spans="1:61">
      <c r="A367">
        <v>366</v>
      </c>
      <c r="B367">
        <v>1002626064</v>
      </c>
      <c r="C367">
        <v>3</v>
      </c>
      <c r="D367" t="s">
        <v>38</v>
      </c>
      <c r="E367">
        <v>5</v>
      </c>
      <c r="F367" t="s">
        <v>92</v>
      </c>
      <c r="G367" t="s">
        <v>95</v>
      </c>
      <c r="H367" t="s">
        <v>243</v>
      </c>
      <c r="I367" t="s">
        <v>212</v>
      </c>
      <c r="J367" t="s">
        <v>213</v>
      </c>
      <c r="K367" t="s">
        <v>149</v>
      </c>
      <c r="L367" t="s">
        <v>214</v>
      </c>
      <c r="M367" t="s">
        <v>76</v>
      </c>
      <c r="N367" t="s">
        <v>215</v>
      </c>
      <c r="O367" s="57">
        <v>46302.5469212963</v>
      </c>
      <c r="P367" s="57">
        <v>46302.762627314813</v>
      </c>
      <c r="Q367">
        <v>69405817</v>
      </c>
      <c r="S367">
        <v>152604231112</v>
      </c>
      <c r="T367" t="s">
        <v>3924</v>
      </c>
      <c r="U367" t="s">
        <v>3925</v>
      </c>
      <c r="V367" t="s">
        <v>3933</v>
      </c>
      <c r="Z367">
        <v>111.50673759713401</v>
      </c>
      <c r="AA367">
        <v>-7.8026371637867102</v>
      </c>
      <c r="AB367" t="s">
        <v>3934</v>
      </c>
      <c r="AC367" t="s">
        <v>216</v>
      </c>
      <c r="AL367" t="s">
        <v>217</v>
      </c>
      <c r="AM367" t="s">
        <v>3801</v>
      </c>
      <c r="AN367" t="s">
        <v>6</v>
      </c>
      <c r="AO367" s="57">
        <v>46213.549027777779</v>
      </c>
      <c r="AP367" s="57">
        <v>46303.458333333336</v>
      </c>
      <c r="AR367" t="s">
        <v>218</v>
      </c>
      <c r="AS367" t="s">
        <v>852</v>
      </c>
      <c r="AT367" t="s">
        <v>342</v>
      </c>
      <c r="AU367">
        <v>20261007</v>
      </c>
      <c r="AV367" t="s">
        <v>221</v>
      </c>
      <c r="AW367" t="s">
        <v>1902</v>
      </c>
      <c r="AX367" t="s">
        <v>222</v>
      </c>
      <c r="BA367" s="57">
        <v>46303.458333333336</v>
      </c>
      <c r="BB367" t="s">
        <v>3801</v>
      </c>
      <c r="BC367">
        <v>2026</v>
      </c>
      <c r="BD367">
        <v>10</v>
      </c>
      <c r="BE367">
        <v>7</v>
      </c>
      <c r="BF367" s="6">
        <f t="shared" si="15"/>
        <v>46302</v>
      </c>
      <c r="BG367">
        <f t="shared" si="16"/>
        <v>-1.4583333333357587</v>
      </c>
      <c r="BH367" t="str">
        <f t="shared" si="17"/>
        <v>COMPLY</v>
      </c>
      <c r="BI367" t="str">
        <f>VLOOKUP(H367,Sheet2!$A$1:$B$270,2,FALSE)</f>
        <v>PONOROGO</v>
      </c>
    </row>
    <row r="368" spans="1:61">
      <c r="A368">
        <v>367</v>
      </c>
      <c r="B368">
        <v>1002629880</v>
      </c>
      <c r="C368">
        <v>3</v>
      </c>
      <c r="D368" t="s">
        <v>38</v>
      </c>
      <c r="E368">
        <v>5</v>
      </c>
      <c r="F368" t="s">
        <v>92</v>
      </c>
      <c r="G368" t="s">
        <v>95</v>
      </c>
      <c r="H368" t="s">
        <v>243</v>
      </c>
      <c r="I368" t="s">
        <v>212</v>
      </c>
      <c r="J368" t="s">
        <v>213</v>
      </c>
      <c r="K368" t="s">
        <v>149</v>
      </c>
      <c r="M368" t="s">
        <v>76</v>
      </c>
      <c r="N368" t="s">
        <v>215</v>
      </c>
      <c r="O368" s="57">
        <v>46304.601006944446</v>
      </c>
      <c r="P368" s="57">
        <v>46305.700335648151</v>
      </c>
      <c r="Q368">
        <v>69405289</v>
      </c>
      <c r="R368">
        <v>3526609049</v>
      </c>
      <c r="S368">
        <v>152604231211</v>
      </c>
      <c r="T368" t="s">
        <v>3271</v>
      </c>
      <c r="U368" t="s">
        <v>5059</v>
      </c>
      <c r="V368" t="s">
        <v>5060</v>
      </c>
      <c r="Z368">
        <v>111.479488</v>
      </c>
      <c r="AA368">
        <v>-7.8423759999999998</v>
      </c>
      <c r="AB368" t="s">
        <v>3274</v>
      </c>
      <c r="AC368" t="s">
        <v>216</v>
      </c>
      <c r="AL368" t="s">
        <v>217</v>
      </c>
      <c r="AM368" t="s">
        <v>4689</v>
      </c>
      <c r="AN368" t="s">
        <v>6</v>
      </c>
      <c r="AO368" s="57">
        <v>46275.611446759256</v>
      </c>
      <c r="AR368" t="s">
        <v>218</v>
      </c>
      <c r="AS368" t="s">
        <v>852</v>
      </c>
      <c r="AT368" t="s">
        <v>230</v>
      </c>
      <c r="AU368">
        <v>20261010</v>
      </c>
      <c r="AV368" t="s">
        <v>221</v>
      </c>
      <c r="AW368" t="s">
        <v>1586</v>
      </c>
      <c r="AX368" t="s">
        <v>222</v>
      </c>
      <c r="BA368" s="57">
        <v>46304.291666666664</v>
      </c>
      <c r="BB368" t="s">
        <v>4689</v>
      </c>
      <c r="BC368">
        <v>2026</v>
      </c>
      <c r="BD368">
        <v>10</v>
      </c>
      <c r="BE368">
        <v>10</v>
      </c>
      <c r="BF368" s="6">
        <f t="shared" si="15"/>
        <v>46305</v>
      </c>
      <c r="BG368">
        <f t="shared" si="16"/>
        <v>0.70833333333575865</v>
      </c>
      <c r="BH368" t="str">
        <f t="shared" si="17"/>
        <v>COMPLY</v>
      </c>
      <c r="BI368" t="str">
        <f>VLOOKUP(H368,Sheet2!$A$1:$B$270,2,FALSE)</f>
        <v>PONOROGO</v>
      </c>
    </row>
    <row r="369" spans="1:61">
      <c r="A369">
        <v>368</v>
      </c>
      <c r="B369">
        <v>1002632946</v>
      </c>
      <c r="C369">
        <v>3</v>
      </c>
      <c r="D369" t="s">
        <v>38</v>
      </c>
      <c r="E369">
        <v>5</v>
      </c>
      <c r="F369" t="s">
        <v>92</v>
      </c>
      <c r="G369" t="s">
        <v>95</v>
      </c>
      <c r="H369" t="s">
        <v>243</v>
      </c>
      <c r="I369" t="s">
        <v>212</v>
      </c>
      <c r="J369" t="s">
        <v>213</v>
      </c>
      <c r="K369" t="s">
        <v>149</v>
      </c>
      <c r="L369" t="s">
        <v>214</v>
      </c>
      <c r="M369" t="s">
        <v>76</v>
      </c>
      <c r="N369" t="s">
        <v>215</v>
      </c>
      <c r="O369" s="57">
        <v>46307.564351851855</v>
      </c>
      <c r="P369" s="57">
        <v>46307.718831018516</v>
      </c>
      <c r="Q369">
        <v>69408658</v>
      </c>
      <c r="S369">
        <v>152604231215</v>
      </c>
      <c r="T369" t="s">
        <v>5925</v>
      </c>
      <c r="U369" t="s">
        <v>5926</v>
      </c>
      <c r="V369" t="s">
        <v>5927</v>
      </c>
      <c r="Z369">
        <v>111.492835879325</v>
      </c>
      <c r="AA369">
        <v>-7.9025718596245804</v>
      </c>
      <c r="AB369" t="s">
        <v>5928</v>
      </c>
      <c r="AC369" t="s">
        <v>216</v>
      </c>
      <c r="AL369" t="s">
        <v>217</v>
      </c>
      <c r="AM369" t="s">
        <v>5929</v>
      </c>
      <c r="AN369" t="s">
        <v>6</v>
      </c>
      <c r="AO369" s="57">
        <v>46366.569409722222</v>
      </c>
      <c r="AP369" s="57">
        <v>46308.458333333336</v>
      </c>
      <c r="AR369" t="s">
        <v>218</v>
      </c>
      <c r="AS369" t="s">
        <v>852</v>
      </c>
      <c r="AT369" t="s">
        <v>342</v>
      </c>
      <c r="AU369">
        <v>20261012</v>
      </c>
      <c r="AV369" t="s">
        <v>221</v>
      </c>
      <c r="AW369" t="s">
        <v>2589</v>
      </c>
      <c r="AX369" t="s">
        <v>222</v>
      </c>
      <c r="BA369" s="57">
        <v>46308.458333333336</v>
      </c>
      <c r="BB369" t="s">
        <v>5929</v>
      </c>
      <c r="BC369">
        <v>2026</v>
      </c>
      <c r="BD369">
        <v>10</v>
      </c>
      <c r="BE369">
        <v>12</v>
      </c>
      <c r="BF369" s="6">
        <f t="shared" si="15"/>
        <v>46307</v>
      </c>
      <c r="BG369">
        <f t="shared" si="16"/>
        <v>-1.4583333333357587</v>
      </c>
      <c r="BH369" t="str">
        <f t="shared" si="17"/>
        <v>COMPLY</v>
      </c>
      <c r="BI369" t="str">
        <f>VLOOKUP(H369,Sheet2!$A$1:$B$270,2,FALSE)</f>
        <v>PONOROGO</v>
      </c>
    </row>
    <row r="370" spans="1:61">
      <c r="A370">
        <v>369</v>
      </c>
      <c r="B370">
        <v>1002637438</v>
      </c>
      <c r="C370">
        <v>3</v>
      </c>
      <c r="D370" t="s">
        <v>38</v>
      </c>
      <c r="E370">
        <v>5</v>
      </c>
      <c r="F370" t="s">
        <v>92</v>
      </c>
      <c r="G370" t="s">
        <v>95</v>
      </c>
      <c r="H370" t="s">
        <v>243</v>
      </c>
      <c r="I370" t="s">
        <v>212</v>
      </c>
      <c r="J370" t="s">
        <v>213</v>
      </c>
      <c r="K370" t="s">
        <v>149</v>
      </c>
      <c r="L370" t="s">
        <v>214</v>
      </c>
      <c r="M370" t="s">
        <v>76</v>
      </c>
      <c r="N370" t="s">
        <v>215</v>
      </c>
      <c r="O370" s="57">
        <v>46309.740763888891</v>
      </c>
      <c r="P370" s="57">
        <v>46310.805763888886</v>
      </c>
      <c r="Q370">
        <v>69410393</v>
      </c>
      <c r="S370">
        <v>152604231129</v>
      </c>
      <c r="T370" t="s">
        <v>3924</v>
      </c>
      <c r="U370" t="s">
        <v>6971</v>
      </c>
      <c r="V370" t="s">
        <v>6972</v>
      </c>
      <c r="Z370">
        <v>111.487991809844</v>
      </c>
      <c r="AA370">
        <v>-7.8013737005710801</v>
      </c>
      <c r="AB370" t="s">
        <v>6973</v>
      </c>
      <c r="AC370" t="s">
        <v>216</v>
      </c>
      <c r="AL370" t="s">
        <v>217</v>
      </c>
      <c r="AM370" t="s">
        <v>6974</v>
      </c>
      <c r="AN370" t="s">
        <v>6</v>
      </c>
      <c r="AO370" t="s">
        <v>6975</v>
      </c>
      <c r="AP370" s="57">
        <v>46310.625</v>
      </c>
      <c r="AR370" t="s">
        <v>218</v>
      </c>
      <c r="AS370" t="s">
        <v>852</v>
      </c>
      <c r="AT370" t="s">
        <v>230</v>
      </c>
      <c r="AU370">
        <v>20261015</v>
      </c>
      <c r="AV370" t="s">
        <v>221</v>
      </c>
      <c r="AW370" t="s">
        <v>880</v>
      </c>
      <c r="AX370" t="s">
        <v>222</v>
      </c>
      <c r="BA370" s="57">
        <v>46310.625</v>
      </c>
      <c r="BB370" t="s">
        <v>6974</v>
      </c>
      <c r="BC370">
        <v>2026</v>
      </c>
      <c r="BD370">
        <v>10</v>
      </c>
      <c r="BE370">
        <v>15</v>
      </c>
      <c r="BF370" s="6">
        <f t="shared" si="15"/>
        <v>46310</v>
      </c>
      <c r="BG370">
        <f t="shared" si="16"/>
        <v>-0.625</v>
      </c>
      <c r="BH370" t="str">
        <f t="shared" si="17"/>
        <v>COMPLY</v>
      </c>
      <c r="BI370" t="str">
        <f>VLOOKUP(H370,Sheet2!$A$1:$B$270,2,FALSE)</f>
        <v>PONOROGO</v>
      </c>
    </row>
    <row r="371" spans="1:61">
      <c r="A371">
        <v>370</v>
      </c>
      <c r="B371">
        <v>1002624856</v>
      </c>
      <c r="C371">
        <v>3</v>
      </c>
      <c r="D371" t="s">
        <v>38</v>
      </c>
      <c r="E371">
        <v>5</v>
      </c>
      <c r="F371" t="s">
        <v>92</v>
      </c>
      <c r="G371" t="s">
        <v>95</v>
      </c>
      <c r="H371" t="s">
        <v>243</v>
      </c>
      <c r="I371" t="s">
        <v>212</v>
      </c>
      <c r="J371" t="s">
        <v>213</v>
      </c>
      <c r="K371" t="s">
        <v>149</v>
      </c>
      <c r="L371" t="s">
        <v>826</v>
      </c>
      <c r="M371" t="s">
        <v>1401</v>
      </c>
      <c r="N371" t="s">
        <v>215</v>
      </c>
      <c r="O371" s="57">
        <v>46301.659490740742</v>
      </c>
      <c r="P371" s="57">
        <v>46304.601006944446</v>
      </c>
      <c r="Q371">
        <v>69405289</v>
      </c>
      <c r="R371">
        <v>3526609049</v>
      </c>
      <c r="S371">
        <v>152604231193</v>
      </c>
      <c r="T371" t="s">
        <v>3271</v>
      </c>
      <c r="U371" t="s">
        <v>3272</v>
      </c>
      <c r="V371" t="s">
        <v>3273</v>
      </c>
      <c r="Z371">
        <v>111.47938190000001</v>
      </c>
      <c r="AA371">
        <v>-7.8423977000000002</v>
      </c>
      <c r="AB371" t="s">
        <v>3274</v>
      </c>
      <c r="AC371" t="s">
        <v>235</v>
      </c>
      <c r="AL371" t="s">
        <v>217</v>
      </c>
      <c r="AM371" t="s">
        <v>3275</v>
      </c>
      <c r="AN371" t="s">
        <v>6</v>
      </c>
      <c r="AO371" s="57">
        <v>46183.663668981484</v>
      </c>
      <c r="AP371" s="57">
        <v>46302.625</v>
      </c>
      <c r="AQ371" t="s">
        <v>1496</v>
      </c>
      <c r="AR371" t="s">
        <v>14</v>
      </c>
      <c r="AS371" t="s">
        <v>852</v>
      </c>
      <c r="AT371" t="s">
        <v>230</v>
      </c>
      <c r="AV371" t="s">
        <v>5061</v>
      </c>
      <c r="AW371" t="s">
        <v>868</v>
      </c>
      <c r="AX371" t="s">
        <v>222</v>
      </c>
      <c r="BA371" s="57">
        <v>46302.625</v>
      </c>
      <c r="BB371" t="s">
        <v>3275</v>
      </c>
      <c r="BF371" s="6" t="e">
        <f t="shared" si="15"/>
        <v>#NUM!</v>
      </c>
      <c r="BG371" t="e">
        <f t="shared" si="16"/>
        <v>#NUM!</v>
      </c>
      <c r="BH371" t="e">
        <f t="shared" si="17"/>
        <v>#NUM!</v>
      </c>
      <c r="BI371" t="str">
        <f>VLOOKUP(H371,Sheet2!$A$1:$B$270,2,FALSE)</f>
        <v>PONOROGO</v>
      </c>
    </row>
    <row r="372" spans="1:61">
      <c r="A372">
        <v>371</v>
      </c>
      <c r="B372">
        <v>1002629757</v>
      </c>
      <c r="C372">
        <v>3</v>
      </c>
      <c r="D372" t="s">
        <v>38</v>
      </c>
      <c r="E372">
        <v>5</v>
      </c>
      <c r="F372" t="s">
        <v>92</v>
      </c>
      <c r="G372" t="s">
        <v>95</v>
      </c>
      <c r="H372" t="s">
        <v>243</v>
      </c>
      <c r="I372" t="s">
        <v>212</v>
      </c>
      <c r="J372" t="s">
        <v>213</v>
      </c>
      <c r="K372" t="s">
        <v>149</v>
      </c>
      <c r="M372" t="s">
        <v>836</v>
      </c>
      <c r="N372" t="s">
        <v>215</v>
      </c>
      <c r="O372" s="57">
        <v>46304.580081018517</v>
      </c>
      <c r="P372" s="57">
        <v>46304.598796296297</v>
      </c>
      <c r="Q372">
        <v>69405289</v>
      </c>
      <c r="R372">
        <v>3526609049</v>
      </c>
      <c r="S372">
        <v>152604231210</v>
      </c>
      <c r="T372" t="s">
        <v>3271</v>
      </c>
      <c r="U372" t="s">
        <v>5059</v>
      </c>
      <c r="V372" t="s">
        <v>5062</v>
      </c>
      <c r="Z372">
        <v>111.47955</v>
      </c>
      <c r="AA372">
        <v>-7.8423280000000002</v>
      </c>
      <c r="AB372" t="s">
        <v>3274</v>
      </c>
      <c r="AC372" t="s">
        <v>216</v>
      </c>
      <c r="AL372" t="s">
        <v>217</v>
      </c>
      <c r="AM372" t="s">
        <v>4689</v>
      </c>
      <c r="AN372" t="s">
        <v>6</v>
      </c>
      <c r="AO372" s="57">
        <v>46275.590590277781</v>
      </c>
      <c r="AR372" t="s">
        <v>14</v>
      </c>
      <c r="AS372" t="s">
        <v>852</v>
      </c>
      <c r="AT372" t="s">
        <v>230</v>
      </c>
      <c r="AV372" t="s">
        <v>837</v>
      </c>
      <c r="AW372" t="s">
        <v>540</v>
      </c>
      <c r="AX372" t="s">
        <v>222</v>
      </c>
      <c r="BA372" s="57">
        <v>46304.291666666664</v>
      </c>
      <c r="BB372" t="s">
        <v>4689</v>
      </c>
      <c r="BF372" s="6" t="e">
        <f t="shared" si="15"/>
        <v>#NUM!</v>
      </c>
      <c r="BG372" t="e">
        <f t="shared" si="16"/>
        <v>#NUM!</v>
      </c>
      <c r="BH372" t="e">
        <f t="shared" si="17"/>
        <v>#NUM!</v>
      </c>
      <c r="BI372" t="str">
        <f>VLOOKUP(H372,Sheet2!$A$1:$B$270,2,FALSE)</f>
        <v>PONOROGO</v>
      </c>
    </row>
    <row r="373" spans="1:61">
      <c r="A373">
        <v>372</v>
      </c>
      <c r="B373">
        <v>1002637830</v>
      </c>
      <c r="C373">
        <v>3</v>
      </c>
      <c r="D373" t="s">
        <v>38</v>
      </c>
      <c r="E373">
        <v>5</v>
      </c>
      <c r="F373" t="s">
        <v>92</v>
      </c>
      <c r="G373" t="s">
        <v>95</v>
      </c>
      <c r="H373" t="s">
        <v>243</v>
      </c>
      <c r="I373" t="s">
        <v>212</v>
      </c>
      <c r="J373" t="s">
        <v>213</v>
      </c>
      <c r="K373" t="s">
        <v>149</v>
      </c>
      <c r="L373" t="s">
        <v>214</v>
      </c>
      <c r="M373" t="s">
        <v>238</v>
      </c>
      <c r="N373" t="s">
        <v>215</v>
      </c>
      <c r="O373" s="57">
        <v>46310.394918981481</v>
      </c>
      <c r="P373" s="57">
        <v>46310.395844907405</v>
      </c>
      <c r="Q373">
        <v>69410538</v>
      </c>
      <c r="S373">
        <v>152604231130</v>
      </c>
      <c r="T373" t="s">
        <v>7575</v>
      </c>
      <c r="U373" t="s">
        <v>7576</v>
      </c>
      <c r="V373" t="s">
        <v>7577</v>
      </c>
      <c r="Z373">
        <v>111.485904045403</v>
      </c>
      <c r="AA373">
        <v>-7.8709979928507003</v>
      </c>
      <c r="AB373" t="s">
        <v>7578</v>
      </c>
      <c r="AC373" t="s">
        <v>216</v>
      </c>
      <c r="AL373" t="s">
        <v>217</v>
      </c>
      <c r="AM373" t="s">
        <v>7579</v>
      </c>
      <c r="AN373" t="s">
        <v>6</v>
      </c>
      <c r="AO373" t="s">
        <v>7440</v>
      </c>
      <c r="AP373" s="57">
        <v>46314.333333333336</v>
      </c>
      <c r="AR373" t="s">
        <v>239</v>
      </c>
      <c r="AS373" t="s">
        <v>852</v>
      </c>
      <c r="AT373" t="s">
        <v>230</v>
      </c>
      <c r="AV373" t="s">
        <v>238</v>
      </c>
      <c r="AW373" t="s">
        <v>876</v>
      </c>
      <c r="AX373" t="s">
        <v>222</v>
      </c>
      <c r="BA373" s="57">
        <v>46314.333333333336</v>
      </c>
      <c r="BB373" t="s">
        <v>7579</v>
      </c>
      <c r="BF373" s="6" t="e">
        <f t="shared" si="15"/>
        <v>#NUM!</v>
      </c>
      <c r="BG373" t="e">
        <f t="shared" si="16"/>
        <v>#NUM!</v>
      </c>
      <c r="BH373" t="e">
        <f t="shared" si="17"/>
        <v>#NUM!</v>
      </c>
      <c r="BI373" t="str">
        <f>VLOOKUP(H373,Sheet2!$A$1:$B$270,2,FALSE)</f>
        <v>PONOROGO</v>
      </c>
    </row>
    <row r="374" spans="1:61">
      <c r="A374">
        <v>373</v>
      </c>
      <c r="B374">
        <v>1002625356</v>
      </c>
      <c r="C374">
        <v>3</v>
      </c>
      <c r="D374" t="s">
        <v>38</v>
      </c>
      <c r="E374">
        <v>5</v>
      </c>
      <c r="F374" t="s">
        <v>92</v>
      </c>
      <c r="G374" t="s">
        <v>95</v>
      </c>
      <c r="H374" t="s">
        <v>243</v>
      </c>
      <c r="I374" t="s">
        <v>212</v>
      </c>
      <c r="J374" t="s">
        <v>213</v>
      </c>
      <c r="K374" t="s">
        <v>149</v>
      </c>
      <c r="L374" t="s">
        <v>214</v>
      </c>
      <c r="M374" t="s">
        <v>2115</v>
      </c>
      <c r="N374" t="s">
        <v>215</v>
      </c>
      <c r="O374" s="57">
        <v>46302.376550925925</v>
      </c>
      <c r="P374" s="57">
        <v>46302.550023148149</v>
      </c>
      <c r="Q374">
        <v>69403259</v>
      </c>
      <c r="T374" t="s">
        <v>1720</v>
      </c>
      <c r="V374" t="s">
        <v>1722</v>
      </c>
      <c r="Z374">
        <v>111.450863</v>
      </c>
      <c r="AA374">
        <v>-7.9282899999999996</v>
      </c>
      <c r="AB374" t="s">
        <v>1723</v>
      </c>
      <c r="AC374" t="s">
        <v>235</v>
      </c>
      <c r="AL374" t="s">
        <v>217</v>
      </c>
      <c r="AM374" t="s">
        <v>1724</v>
      </c>
      <c r="AN374" t="s">
        <v>6</v>
      </c>
      <c r="AO374" s="57">
        <v>46213.392731481479</v>
      </c>
      <c r="AP374" s="57">
        <v>46300</v>
      </c>
      <c r="AR374" t="s">
        <v>543</v>
      </c>
      <c r="AS374" t="s">
        <v>852</v>
      </c>
      <c r="AT374" t="s">
        <v>230</v>
      </c>
      <c r="AV374" t="s">
        <v>2120</v>
      </c>
      <c r="AW374" t="s">
        <v>880</v>
      </c>
      <c r="AX374" t="s">
        <v>222</v>
      </c>
      <c r="BA374" s="57">
        <v>46300.333333333336</v>
      </c>
      <c r="BB374" t="s">
        <v>1724</v>
      </c>
      <c r="BF374" s="6" t="e">
        <f t="shared" si="15"/>
        <v>#NUM!</v>
      </c>
      <c r="BG374" t="e">
        <f t="shared" si="16"/>
        <v>#NUM!</v>
      </c>
      <c r="BH374" t="e">
        <f t="shared" si="17"/>
        <v>#NUM!</v>
      </c>
      <c r="BI374" t="str">
        <f>VLOOKUP(H374,Sheet2!$A$1:$B$270,2,FALSE)</f>
        <v>PONOROGO</v>
      </c>
    </row>
    <row r="375" spans="1:61">
      <c r="A375">
        <v>374</v>
      </c>
      <c r="B375">
        <v>1002620259</v>
      </c>
      <c r="C375">
        <v>3</v>
      </c>
      <c r="D375" t="s">
        <v>38</v>
      </c>
      <c r="E375">
        <v>5</v>
      </c>
      <c r="F375" t="s">
        <v>92</v>
      </c>
      <c r="G375" t="s">
        <v>95</v>
      </c>
      <c r="H375" t="s">
        <v>243</v>
      </c>
      <c r="I375" t="s">
        <v>212</v>
      </c>
      <c r="J375" t="s">
        <v>213</v>
      </c>
      <c r="K375" t="s">
        <v>149</v>
      </c>
      <c r="L375" t="s">
        <v>214</v>
      </c>
      <c r="M375" t="s">
        <v>1919</v>
      </c>
      <c r="N375" t="s">
        <v>215</v>
      </c>
      <c r="O375" s="57">
        <v>46297.643506944441</v>
      </c>
      <c r="P375" s="57">
        <v>46302.377002314817</v>
      </c>
      <c r="Q375">
        <v>69403259</v>
      </c>
      <c r="S375">
        <v>152604231185</v>
      </c>
      <c r="T375" t="s">
        <v>1720</v>
      </c>
      <c r="U375" t="s">
        <v>1721</v>
      </c>
      <c r="V375" t="s">
        <v>1722</v>
      </c>
      <c r="Z375">
        <v>111.450999</v>
      </c>
      <c r="AA375">
        <v>-7.928026</v>
      </c>
      <c r="AB375" t="s">
        <v>1723</v>
      </c>
      <c r="AC375" t="s">
        <v>235</v>
      </c>
      <c r="AL375" t="s">
        <v>217</v>
      </c>
      <c r="AM375" t="s">
        <v>1724</v>
      </c>
      <c r="AN375" t="s">
        <v>6</v>
      </c>
      <c r="AO375" s="57">
        <v>46063.652951388889</v>
      </c>
      <c r="AP375" s="57">
        <v>46300.333333333336</v>
      </c>
      <c r="AQ375" t="s">
        <v>838</v>
      </c>
      <c r="AR375" t="s">
        <v>12</v>
      </c>
      <c r="AS375" t="s">
        <v>852</v>
      </c>
      <c r="AT375" t="s">
        <v>230</v>
      </c>
      <c r="AV375" t="s">
        <v>1627</v>
      </c>
      <c r="AW375" t="s">
        <v>880</v>
      </c>
      <c r="AX375" t="s">
        <v>222</v>
      </c>
      <c r="BA375" s="57">
        <v>46300.333333333336</v>
      </c>
      <c r="BB375" t="s">
        <v>1724</v>
      </c>
      <c r="BF375" s="6" t="e">
        <f t="shared" si="15"/>
        <v>#NUM!</v>
      </c>
      <c r="BG375" t="e">
        <f t="shared" si="16"/>
        <v>#NUM!</v>
      </c>
      <c r="BH375" t="e">
        <f t="shared" si="17"/>
        <v>#NUM!</v>
      </c>
      <c r="BI375" t="str">
        <f>VLOOKUP(H375,Sheet2!$A$1:$B$270,2,FALSE)</f>
        <v>PONOROGO</v>
      </c>
    </row>
    <row r="376" spans="1:61">
      <c r="A376">
        <v>375</v>
      </c>
      <c r="B376">
        <v>1002629515</v>
      </c>
      <c r="C376">
        <v>3</v>
      </c>
      <c r="D376" t="s">
        <v>38</v>
      </c>
      <c r="E376">
        <v>5</v>
      </c>
      <c r="F376" t="s">
        <v>92</v>
      </c>
      <c r="G376" t="s">
        <v>95</v>
      </c>
      <c r="H376" t="s">
        <v>457</v>
      </c>
      <c r="I376" t="s">
        <v>212</v>
      </c>
      <c r="J376" t="s">
        <v>213</v>
      </c>
      <c r="K376" t="s">
        <v>149</v>
      </c>
      <c r="L376" t="s">
        <v>214</v>
      </c>
      <c r="M376" t="s">
        <v>76</v>
      </c>
      <c r="N376" t="s">
        <v>215</v>
      </c>
      <c r="O376" s="57">
        <v>46304.489293981482</v>
      </c>
      <c r="P376" s="57">
        <v>46305.560393518521</v>
      </c>
      <c r="Q376">
        <v>69407263</v>
      </c>
      <c r="S376">
        <v>152620220542</v>
      </c>
      <c r="T376" t="s">
        <v>5063</v>
      </c>
      <c r="U376" t="s">
        <v>5064</v>
      </c>
      <c r="V376" t="s">
        <v>5065</v>
      </c>
      <c r="Z376">
        <v>111.4536485</v>
      </c>
      <c r="AA376">
        <v>-8.0063455999999995</v>
      </c>
      <c r="AB376" t="s">
        <v>5066</v>
      </c>
      <c r="AC376" t="s">
        <v>235</v>
      </c>
      <c r="AL376" t="s">
        <v>217</v>
      </c>
      <c r="AM376" t="s">
        <v>5067</v>
      </c>
      <c r="AN376" t="s">
        <v>6</v>
      </c>
      <c r="AO376" s="57">
        <v>46275.496678240743</v>
      </c>
      <c r="AP376" s="57">
        <v>46305.333333333336</v>
      </c>
      <c r="AR376" t="s">
        <v>218</v>
      </c>
      <c r="AS376" t="s">
        <v>852</v>
      </c>
      <c r="AT376" t="s">
        <v>230</v>
      </c>
      <c r="AU376">
        <v>20261010</v>
      </c>
      <c r="AV376" t="s">
        <v>221</v>
      </c>
      <c r="AW376" t="s">
        <v>876</v>
      </c>
      <c r="AX376" t="s">
        <v>222</v>
      </c>
      <c r="BA376" s="57">
        <v>46305.333333333336</v>
      </c>
      <c r="BB376" t="s">
        <v>5067</v>
      </c>
      <c r="BC376">
        <v>2026</v>
      </c>
      <c r="BD376">
        <v>10</v>
      </c>
      <c r="BE376">
        <v>10</v>
      </c>
      <c r="BF376" s="6">
        <f t="shared" si="15"/>
        <v>46305</v>
      </c>
      <c r="BG376">
        <f t="shared" si="16"/>
        <v>-0.33333333333575865</v>
      </c>
      <c r="BH376" t="str">
        <f t="shared" si="17"/>
        <v>COMPLY</v>
      </c>
      <c r="BI376" t="str">
        <f>VLOOKUP(H376,Sheet2!$A$1:$B$270,2,FALSE)</f>
        <v>PONOROGO</v>
      </c>
    </row>
    <row r="377" spans="1:61">
      <c r="A377">
        <v>376</v>
      </c>
      <c r="B377">
        <v>1002619524</v>
      </c>
      <c r="C377">
        <v>3</v>
      </c>
      <c r="D377" t="s">
        <v>38</v>
      </c>
      <c r="E377">
        <v>5</v>
      </c>
      <c r="F377" t="s">
        <v>90</v>
      </c>
      <c r="G377" t="s">
        <v>96</v>
      </c>
      <c r="H377" t="s">
        <v>282</v>
      </c>
      <c r="I377" t="s">
        <v>212</v>
      </c>
      <c r="J377" t="s">
        <v>213</v>
      </c>
      <c r="K377" t="s">
        <v>149</v>
      </c>
      <c r="L377" t="s">
        <v>214</v>
      </c>
      <c r="M377" t="s">
        <v>76</v>
      </c>
      <c r="N377" t="s">
        <v>215</v>
      </c>
      <c r="O377" s="57">
        <v>46297.472615740742</v>
      </c>
      <c r="P377" s="57">
        <v>46297.561319444445</v>
      </c>
      <c r="Q377">
        <v>69402945</v>
      </c>
      <c r="S377">
        <v>152608207578</v>
      </c>
      <c r="T377" t="s">
        <v>1735</v>
      </c>
      <c r="U377" t="s">
        <v>1736</v>
      </c>
      <c r="V377" t="s">
        <v>1737</v>
      </c>
      <c r="Z377">
        <v>111.680812386136</v>
      </c>
      <c r="AA377">
        <v>-8.0544064244476008</v>
      </c>
      <c r="AB377" t="s">
        <v>1738</v>
      </c>
      <c r="AC377" t="s">
        <v>235</v>
      </c>
      <c r="AL377" t="s">
        <v>217</v>
      </c>
      <c r="AM377" t="s">
        <v>1739</v>
      </c>
      <c r="AN377" t="s">
        <v>6</v>
      </c>
      <c r="AO377" s="57">
        <v>46063.475972222222</v>
      </c>
      <c r="AP377" s="57">
        <v>46298.333333333336</v>
      </c>
      <c r="AR377" t="s">
        <v>218</v>
      </c>
      <c r="AS377" t="s">
        <v>96</v>
      </c>
      <c r="AT377" t="s">
        <v>230</v>
      </c>
      <c r="AU377">
        <v>20261002</v>
      </c>
      <c r="AV377" t="s">
        <v>221</v>
      </c>
      <c r="AW377" t="s">
        <v>883</v>
      </c>
      <c r="AX377" t="s">
        <v>222</v>
      </c>
      <c r="BA377" s="57">
        <v>46298.333333333336</v>
      </c>
      <c r="BB377" t="s">
        <v>1739</v>
      </c>
      <c r="BC377">
        <v>2026</v>
      </c>
      <c r="BD377">
        <v>10</v>
      </c>
      <c r="BE377">
        <v>2</v>
      </c>
      <c r="BF377" s="6">
        <f t="shared" si="15"/>
        <v>46297</v>
      </c>
      <c r="BG377">
        <f t="shared" si="16"/>
        <v>-1.3333333333357587</v>
      </c>
      <c r="BH377" t="str">
        <f t="shared" si="17"/>
        <v>COMPLY</v>
      </c>
      <c r="BI377" t="str">
        <f>VLOOKUP(H377,Sheet2!$A$1:$B$270,2,FALSE)</f>
        <v>PONOROGO</v>
      </c>
    </row>
    <row r="378" spans="1:61">
      <c r="A378">
        <v>377</v>
      </c>
      <c r="B378">
        <v>1002621009</v>
      </c>
      <c r="C378">
        <v>3</v>
      </c>
      <c r="D378" t="s">
        <v>38</v>
      </c>
      <c r="E378">
        <v>5</v>
      </c>
      <c r="F378" t="s">
        <v>90</v>
      </c>
      <c r="G378" t="s">
        <v>96</v>
      </c>
      <c r="H378" t="s">
        <v>282</v>
      </c>
      <c r="I378" t="s">
        <v>212</v>
      </c>
      <c r="J378" t="s">
        <v>213</v>
      </c>
      <c r="K378" t="s">
        <v>149</v>
      </c>
      <c r="L378" t="s">
        <v>214</v>
      </c>
      <c r="M378" t="s">
        <v>76</v>
      </c>
      <c r="N378" t="s">
        <v>215</v>
      </c>
      <c r="O378" s="57">
        <v>46298.574074074073</v>
      </c>
      <c r="P378" s="57">
        <v>46299.477696759262</v>
      </c>
      <c r="Q378">
        <v>69403628</v>
      </c>
      <c r="S378">
        <v>152608207758</v>
      </c>
      <c r="T378" t="s">
        <v>1740</v>
      </c>
      <c r="U378" t="s">
        <v>1741</v>
      </c>
      <c r="V378" t="s">
        <v>1742</v>
      </c>
      <c r="Z378">
        <v>111.702847480773</v>
      </c>
      <c r="AA378">
        <v>-8.1169431193209505</v>
      </c>
      <c r="AB378" t="s">
        <v>1743</v>
      </c>
      <c r="AC378" t="s">
        <v>235</v>
      </c>
      <c r="AL378" t="s">
        <v>217</v>
      </c>
      <c r="AM378" t="s">
        <v>1744</v>
      </c>
      <c r="AN378" t="s">
        <v>6</v>
      </c>
      <c r="AO378" s="57">
        <v>46091.580358796295</v>
      </c>
      <c r="AP378" s="57">
        <v>46299.458333333336</v>
      </c>
      <c r="AR378" t="s">
        <v>218</v>
      </c>
      <c r="AS378" t="s">
        <v>96</v>
      </c>
      <c r="AT378" t="s">
        <v>230</v>
      </c>
      <c r="AU378">
        <v>20261004</v>
      </c>
      <c r="AV378" t="s">
        <v>221</v>
      </c>
      <c r="AW378" t="s">
        <v>883</v>
      </c>
      <c r="AX378" t="s">
        <v>222</v>
      </c>
      <c r="BA378" s="57">
        <v>46299.458333333336</v>
      </c>
      <c r="BB378" t="s">
        <v>1744</v>
      </c>
      <c r="BC378">
        <v>2026</v>
      </c>
      <c r="BD378">
        <v>10</v>
      </c>
      <c r="BE378">
        <v>4</v>
      </c>
      <c r="BF378" s="6">
        <f t="shared" si="15"/>
        <v>46299</v>
      </c>
      <c r="BG378">
        <f t="shared" si="16"/>
        <v>-0.45833333333575865</v>
      </c>
      <c r="BH378" t="str">
        <f t="shared" si="17"/>
        <v>COMPLY</v>
      </c>
      <c r="BI378" t="str">
        <f>VLOOKUP(H378,Sheet2!$A$1:$B$270,2,FALSE)</f>
        <v>PONOROGO</v>
      </c>
    </row>
    <row r="379" spans="1:61">
      <c r="A379">
        <v>378</v>
      </c>
      <c r="B379">
        <v>1002624715</v>
      </c>
      <c r="C379">
        <v>3</v>
      </c>
      <c r="D379" t="s">
        <v>38</v>
      </c>
      <c r="E379">
        <v>5</v>
      </c>
      <c r="F379" t="s">
        <v>90</v>
      </c>
      <c r="G379" t="s">
        <v>96</v>
      </c>
      <c r="H379" t="s">
        <v>282</v>
      </c>
      <c r="I379" t="s">
        <v>212</v>
      </c>
      <c r="J379" t="s">
        <v>213</v>
      </c>
      <c r="K379" t="s">
        <v>149</v>
      </c>
      <c r="L379" t="s">
        <v>214</v>
      </c>
      <c r="M379" t="s">
        <v>76</v>
      </c>
      <c r="N379" t="s">
        <v>215</v>
      </c>
      <c r="O379" s="57">
        <v>46301.633055555554</v>
      </c>
      <c r="P379" s="57">
        <v>46302.692986111113</v>
      </c>
      <c r="Q379">
        <v>69405212</v>
      </c>
      <c r="S379">
        <v>152608207762</v>
      </c>
      <c r="T379" t="s">
        <v>3276</v>
      </c>
      <c r="U379" t="s">
        <v>3277</v>
      </c>
      <c r="V379" t="s">
        <v>3278</v>
      </c>
      <c r="Z379">
        <v>111.68538505807101</v>
      </c>
      <c r="AA379">
        <v>-8.0560423877890202</v>
      </c>
      <c r="AB379" t="s">
        <v>3279</v>
      </c>
      <c r="AC379" t="s">
        <v>235</v>
      </c>
      <c r="AL379" t="s">
        <v>217</v>
      </c>
      <c r="AM379" t="s">
        <v>3280</v>
      </c>
      <c r="AN379" t="s">
        <v>6</v>
      </c>
      <c r="AO379" s="57">
        <v>46183.642893518518</v>
      </c>
      <c r="AP379" s="57">
        <v>46302.625</v>
      </c>
      <c r="AR379" t="s">
        <v>218</v>
      </c>
      <c r="AS379" t="s">
        <v>96</v>
      </c>
      <c r="AT379" t="s">
        <v>342</v>
      </c>
      <c r="AU379">
        <v>20261007</v>
      </c>
      <c r="AV379" t="s">
        <v>221</v>
      </c>
      <c r="AW379" t="s">
        <v>854</v>
      </c>
      <c r="AX379" t="s">
        <v>222</v>
      </c>
      <c r="BA379" s="57">
        <v>46302.625</v>
      </c>
      <c r="BB379" t="s">
        <v>3280</v>
      </c>
      <c r="BC379">
        <v>2026</v>
      </c>
      <c r="BD379">
        <v>10</v>
      </c>
      <c r="BE379">
        <v>7</v>
      </c>
      <c r="BF379" s="6">
        <f t="shared" si="15"/>
        <v>46302</v>
      </c>
      <c r="BG379">
        <f t="shared" si="16"/>
        <v>-0.625</v>
      </c>
      <c r="BH379" t="str">
        <f t="shared" si="17"/>
        <v>COMPLY</v>
      </c>
      <c r="BI379" t="str">
        <f>VLOOKUP(H379,Sheet2!$A$1:$B$270,2,FALSE)</f>
        <v>PONOROGO</v>
      </c>
    </row>
    <row r="380" spans="1:61">
      <c r="A380">
        <v>379</v>
      </c>
      <c r="B380">
        <v>1002627670</v>
      </c>
      <c r="C380">
        <v>3</v>
      </c>
      <c r="D380" t="s">
        <v>38</v>
      </c>
      <c r="E380">
        <v>5</v>
      </c>
      <c r="F380" t="s">
        <v>90</v>
      </c>
      <c r="G380" t="s">
        <v>96</v>
      </c>
      <c r="H380" t="s">
        <v>282</v>
      </c>
      <c r="I380" t="s">
        <v>212</v>
      </c>
      <c r="J380" t="s">
        <v>213</v>
      </c>
      <c r="K380" t="s">
        <v>149</v>
      </c>
      <c r="L380" t="s">
        <v>826</v>
      </c>
      <c r="M380" t="s">
        <v>76</v>
      </c>
      <c r="N380" t="s">
        <v>215</v>
      </c>
      <c r="O380" s="57">
        <v>46303.553206018521</v>
      </c>
      <c r="P380" s="57">
        <v>46303.849664351852</v>
      </c>
      <c r="Q380">
        <v>69406472</v>
      </c>
      <c r="R380">
        <v>3557001303</v>
      </c>
      <c r="S380">
        <v>152608208119</v>
      </c>
      <c r="T380" t="s">
        <v>3935</v>
      </c>
      <c r="U380" t="s">
        <v>4537</v>
      </c>
      <c r="V380" t="s">
        <v>4538</v>
      </c>
      <c r="Z380">
        <v>111.7098003</v>
      </c>
      <c r="AA380">
        <v>-7.9373844999999896</v>
      </c>
      <c r="AB380" t="s">
        <v>4539</v>
      </c>
      <c r="AC380" t="s">
        <v>235</v>
      </c>
      <c r="AL380" t="s">
        <v>217</v>
      </c>
      <c r="AM380" t="s">
        <v>4540</v>
      </c>
      <c r="AN380" t="s">
        <v>6</v>
      </c>
      <c r="AO380" s="57">
        <v>46244.569814814815</v>
      </c>
      <c r="AP380" s="57">
        <v>46304.625</v>
      </c>
      <c r="AR380" t="s">
        <v>218</v>
      </c>
      <c r="AS380" t="s">
        <v>96</v>
      </c>
      <c r="AT380" t="s">
        <v>230</v>
      </c>
      <c r="AU380">
        <v>20261008</v>
      </c>
      <c r="AV380" t="s">
        <v>221</v>
      </c>
      <c r="AW380" t="s">
        <v>4541</v>
      </c>
      <c r="AX380" t="s">
        <v>222</v>
      </c>
      <c r="BA380" s="57">
        <v>46304.625</v>
      </c>
      <c r="BB380" t="s">
        <v>4540</v>
      </c>
      <c r="BC380">
        <v>2026</v>
      </c>
      <c r="BD380">
        <v>10</v>
      </c>
      <c r="BE380">
        <v>8</v>
      </c>
      <c r="BF380" s="6">
        <f t="shared" si="15"/>
        <v>46303</v>
      </c>
      <c r="BG380">
        <f t="shared" si="16"/>
        <v>-1.625</v>
      </c>
      <c r="BH380" t="str">
        <f t="shared" si="17"/>
        <v>COMPLY</v>
      </c>
      <c r="BI380" t="str">
        <f>VLOOKUP(H380,Sheet2!$A$1:$B$270,2,FALSE)</f>
        <v>PONOROGO</v>
      </c>
    </row>
    <row r="381" spans="1:61">
      <c r="A381">
        <v>380</v>
      </c>
      <c r="B381">
        <v>1002627673</v>
      </c>
      <c r="C381">
        <v>3</v>
      </c>
      <c r="D381" t="s">
        <v>38</v>
      </c>
      <c r="E381">
        <v>5</v>
      </c>
      <c r="F381" t="s">
        <v>90</v>
      </c>
      <c r="G381" t="s">
        <v>96</v>
      </c>
      <c r="H381" t="s">
        <v>282</v>
      </c>
      <c r="I381" t="s">
        <v>212</v>
      </c>
      <c r="J381" t="s">
        <v>213</v>
      </c>
      <c r="K381" t="s">
        <v>149</v>
      </c>
      <c r="L381" t="s">
        <v>826</v>
      </c>
      <c r="M381" t="s">
        <v>76</v>
      </c>
      <c r="N381" t="s">
        <v>215</v>
      </c>
      <c r="O381" s="57">
        <v>46303.553877314815</v>
      </c>
      <c r="P381" s="57">
        <v>46304.531099537038</v>
      </c>
      <c r="Q381">
        <v>69406475</v>
      </c>
      <c r="R381">
        <v>3556525025</v>
      </c>
      <c r="S381">
        <v>152608208120</v>
      </c>
      <c r="T381" t="s">
        <v>3935</v>
      </c>
      <c r="U381" t="s">
        <v>4542</v>
      </c>
      <c r="V381" t="s">
        <v>4543</v>
      </c>
      <c r="Z381">
        <v>111.7098003</v>
      </c>
      <c r="AA381">
        <v>-7.9373844999999896</v>
      </c>
      <c r="AB381" t="s">
        <v>4544</v>
      </c>
      <c r="AC381" t="s">
        <v>235</v>
      </c>
      <c r="AL381" t="s">
        <v>217</v>
      </c>
      <c r="AM381" t="s">
        <v>3327</v>
      </c>
      <c r="AN381" t="s">
        <v>6</v>
      </c>
      <c r="AO381" s="57">
        <v>46244.569814814815</v>
      </c>
      <c r="AP381" s="57">
        <v>46304.458333333336</v>
      </c>
      <c r="AR381" t="s">
        <v>218</v>
      </c>
      <c r="AS381" t="s">
        <v>96</v>
      </c>
      <c r="AT381" t="s">
        <v>230</v>
      </c>
      <c r="AU381">
        <v>20261009</v>
      </c>
      <c r="AV381" t="s">
        <v>221</v>
      </c>
      <c r="AW381" t="s">
        <v>4541</v>
      </c>
      <c r="AX381" t="s">
        <v>222</v>
      </c>
      <c r="BA381" s="57">
        <v>46304.458333333336</v>
      </c>
      <c r="BB381" t="s">
        <v>3327</v>
      </c>
      <c r="BC381">
        <v>2026</v>
      </c>
      <c r="BD381">
        <v>10</v>
      </c>
      <c r="BE381">
        <v>9</v>
      </c>
      <c r="BF381" s="6">
        <f t="shared" si="15"/>
        <v>46304</v>
      </c>
      <c r="BG381">
        <f t="shared" si="16"/>
        <v>-0.45833333333575865</v>
      </c>
      <c r="BH381" t="str">
        <f t="shared" si="17"/>
        <v>COMPLY</v>
      </c>
      <c r="BI381" t="str">
        <f>VLOOKUP(H381,Sheet2!$A$1:$B$270,2,FALSE)</f>
        <v>PONOROGO</v>
      </c>
    </row>
    <row r="382" spans="1:61">
      <c r="A382">
        <v>381</v>
      </c>
      <c r="B382">
        <v>1002629051</v>
      </c>
      <c r="C382">
        <v>3</v>
      </c>
      <c r="D382" t="s">
        <v>38</v>
      </c>
      <c r="E382">
        <v>5</v>
      </c>
      <c r="F382" t="s">
        <v>90</v>
      </c>
      <c r="G382" t="s">
        <v>96</v>
      </c>
      <c r="H382" t="s">
        <v>282</v>
      </c>
      <c r="I382" t="s">
        <v>212</v>
      </c>
      <c r="J382" t="s">
        <v>213</v>
      </c>
      <c r="K382" t="s">
        <v>149</v>
      </c>
      <c r="L382" t="s">
        <v>214</v>
      </c>
      <c r="M382" t="s">
        <v>76</v>
      </c>
      <c r="N382" t="s">
        <v>215</v>
      </c>
      <c r="O382" s="57">
        <v>46304.412268518521</v>
      </c>
      <c r="P382" s="57">
        <v>46305.404537037037</v>
      </c>
      <c r="Q382">
        <v>69407107</v>
      </c>
      <c r="S382">
        <v>152608208126</v>
      </c>
      <c r="T382" t="s">
        <v>5068</v>
      </c>
      <c r="U382" t="s">
        <v>5069</v>
      </c>
      <c r="V382" t="s">
        <v>5070</v>
      </c>
      <c r="Z382">
        <v>111.59029394388099</v>
      </c>
      <c r="AA382">
        <v>-8.2665129981610495</v>
      </c>
      <c r="AB382" t="s">
        <v>5071</v>
      </c>
      <c r="AC382" t="s">
        <v>216</v>
      </c>
      <c r="AL382" t="s">
        <v>217</v>
      </c>
      <c r="AM382" t="s">
        <v>5072</v>
      </c>
      <c r="AN382" t="s">
        <v>6</v>
      </c>
      <c r="AO382" s="57">
        <v>46275.413715277777</v>
      </c>
      <c r="AP382" s="57">
        <v>46305.333333333336</v>
      </c>
      <c r="AR382" t="s">
        <v>218</v>
      </c>
      <c r="AS382" t="s">
        <v>96</v>
      </c>
      <c r="AT382" t="s">
        <v>230</v>
      </c>
      <c r="AU382">
        <v>20261010</v>
      </c>
      <c r="AV382" t="s">
        <v>221</v>
      </c>
      <c r="AW382" t="s">
        <v>879</v>
      </c>
      <c r="AX382" t="s">
        <v>222</v>
      </c>
      <c r="BA382" s="57">
        <v>46305.333333333336</v>
      </c>
      <c r="BB382" t="s">
        <v>5072</v>
      </c>
      <c r="BC382">
        <v>2026</v>
      </c>
      <c r="BD382">
        <v>10</v>
      </c>
      <c r="BE382">
        <v>10</v>
      </c>
      <c r="BF382" s="6">
        <f t="shared" si="15"/>
        <v>46305</v>
      </c>
      <c r="BG382">
        <f t="shared" si="16"/>
        <v>-0.33333333333575865</v>
      </c>
      <c r="BH382" t="str">
        <f t="shared" si="17"/>
        <v>COMPLY</v>
      </c>
      <c r="BI382" t="str">
        <f>VLOOKUP(H382,Sheet2!$A$1:$B$270,2,FALSE)</f>
        <v>PONOROGO</v>
      </c>
    </row>
    <row r="383" spans="1:61">
      <c r="A383">
        <v>382</v>
      </c>
      <c r="B383">
        <v>1002627037</v>
      </c>
      <c r="C383">
        <v>3</v>
      </c>
      <c r="D383" t="s">
        <v>38</v>
      </c>
      <c r="E383">
        <v>5</v>
      </c>
      <c r="F383" t="s">
        <v>90</v>
      </c>
      <c r="G383" t="s">
        <v>96</v>
      </c>
      <c r="H383" t="s">
        <v>282</v>
      </c>
      <c r="I383" t="s">
        <v>212</v>
      </c>
      <c r="J383" t="s">
        <v>213</v>
      </c>
      <c r="K383" t="s">
        <v>149</v>
      </c>
      <c r="L383" t="s">
        <v>214</v>
      </c>
      <c r="M383" t="s">
        <v>1919</v>
      </c>
      <c r="N383" t="s">
        <v>215</v>
      </c>
      <c r="O383" s="57">
        <v>46303.351099537038</v>
      </c>
      <c r="P383" s="57">
        <v>46304.45988425926</v>
      </c>
      <c r="Q383">
        <v>69406198</v>
      </c>
      <c r="S383">
        <v>152608208117</v>
      </c>
      <c r="T383" t="s">
        <v>3935</v>
      </c>
      <c r="U383" t="s">
        <v>3936</v>
      </c>
      <c r="V383" t="s">
        <v>3937</v>
      </c>
      <c r="Z383">
        <v>111.7098003</v>
      </c>
      <c r="AA383">
        <v>-7.9373844999999896</v>
      </c>
      <c r="AB383" t="s">
        <v>3938</v>
      </c>
      <c r="AC383" t="s">
        <v>235</v>
      </c>
      <c r="AL383" t="s">
        <v>217</v>
      </c>
      <c r="AM383" t="s">
        <v>3939</v>
      </c>
      <c r="AN383" t="s">
        <v>6</v>
      </c>
      <c r="AO383" s="57">
        <v>46244.361608796295</v>
      </c>
      <c r="AP383" s="57">
        <v>46304.333333333336</v>
      </c>
      <c r="AQ383" t="s">
        <v>841</v>
      </c>
      <c r="AR383" t="s">
        <v>12</v>
      </c>
      <c r="AS383" t="s">
        <v>96</v>
      </c>
      <c r="AT383" t="s">
        <v>220</v>
      </c>
      <c r="AV383" t="s">
        <v>1627</v>
      </c>
      <c r="AW383" t="s">
        <v>3940</v>
      </c>
      <c r="AX383" t="s">
        <v>222</v>
      </c>
      <c r="BA383" s="57">
        <v>46304.333333333336</v>
      </c>
      <c r="BB383" t="s">
        <v>3939</v>
      </c>
      <c r="BF383" s="6" t="e">
        <f t="shared" si="15"/>
        <v>#NUM!</v>
      </c>
      <c r="BG383" t="e">
        <f t="shared" si="16"/>
        <v>#NUM!</v>
      </c>
      <c r="BH383" t="e">
        <f t="shared" si="17"/>
        <v>#NUM!</v>
      </c>
      <c r="BI383" t="str">
        <f>VLOOKUP(H383,Sheet2!$A$1:$B$270,2,FALSE)</f>
        <v>PONOROGO</v>
      </c>
    </row>
    <row r="384" spans="1:61">
      <c r="A384">
        <v>383</v>
      </c>
      <c r="B384">
        <v>1002627038</v>
      </c>
      <c r="C384">
        <v>3</v>
      </c>
      <c r="D384" t="s">
        <v>38</v>
      </c>
      <c r="E384">
        <v>5</v>
      </c>
      <c r="F384" t="s">
        <v>90</v>
      </c>
      <c r="G384" t="s">
        <v>96</v>
      </c>
      <c r="H384" t="s">
        <v>282</v>
      </c>
      <c r="I384" t="s">
        <v>212</v>
      </c>
      <c r="J384" t="s">
        <v>213</v>
      </c>
      <c r="K384" t="s">
        <v>149</v>
      </c>
      <c r="L384" t="s">
        <v>214</v>
      </c>
      <c r="M384" t="s">
        <v>1919</v>
      </c>
      <c r="N384" t="s">
        <v>215</v>
      </c>
      <c r="O384" s="57">
        <v>46303.351157407407</v>
      </c>
      <c r="P384" s="57">
        <v>46304.45988425926</v>
      </c>
      <c r="Q384">
        <v>69406211</v>
      </c>
      <c r="S384">
        <v>152608208116</v>
      </c>
      <c r="T384" t="s">
        <v>3935</v>
      </c>
      <c r="U384" t="s">
        <v>3936</v>
      </c>
      <c r="V384" t="s">
        <v>3941</v>
      </c>
      <c r="Z384">
        <v>111.7098003</v>
      </c>
      <c r="AA384">
        <v>-7.9373844999999896</v>
      </c>
      <c r="AB384" t="s">
        <v>3942</v>
      </c>
      <c r="AC384" t="s">
        <v>235</v>
      </c>
      <c r="AL384" t="s">
        <v>217</v>
      </c>
      <c r="AM384" t="s">
        <v>3939</v>
      </c>
      <c r="AN384" t="s">
        <v>6</v>
      </c>
      <c r="AO384" s="57">
        <v>46244.361608796295</v>
      </c>
      <c r="AP384" s="57">
        <v>46304.333333333336</v>
      </c>
      <c r="AQ384" t="s">
        <v>841</v>
      </c>
      <c r="AR384" t="s">
        <v>12</v>
      </c>
      <c r="AS384" t="s">
        <v>96</v>
      </c>
      <c r="AT384" t="s">
        <v>220</v>
      </c>
      <c r="AV384" t="s">
        <v>1627</v>
      </c>
      <c r="AW384" t="s">
        <v>3940</v>
      </c>
      <c r="AX384" t="s">
        <v>222</v>
      </c>
      <c r="BA384" s="57">
        <v>46304.333333333336</v>
      </c>
      <c r="BB384" t="s">
        <v>3939</v>
      </c>
      <c r="BF384" s="6" t="e">
        <f t="shared" si="15"/>
        <v>#NUM!</v>
      </c>
      <c r="BG384" t="e">
        <f t="shared" si="16"/>
        <v>#NUM!</v>
      </c>
      <c r="BH384" t="e">
        <f t="shared" si="17"/>
        <v>#NUM!</v>
      </c>
      <c r="BI384" t="str">
        <f>VLOOKUP(H384,Sheet2!$A$1:$B$270,2,FALSE)</f>
        <v>PONOROGO</v>
      </c>
    </row>
    <row r="385" spans="1:61">
      <c r="A385">
        <v>384</v>
      </c>
      <c r="B385">
        <v>1002625822</v>
      </c>
      <c r="C385">
        <v>3</v>
      </c>
      <c r="D385" t="s">
        <v>59</v>
      </c>
      <c r="E385">
        <v>4</v>
      </c>
      <c r="F385" t="s">
        <v>544</v>
      </c>
      <c r="G385" t="s">
        <v>798</v>
      </c>
      <c r="H385" t="s">
        <v>1745</v>
      </c>
      <c r="I385" t="s">
        <v>212</v>
      </c>
      <c r="J385" t="s">
        <v>213</v>
      </c>
      <c r="K385" t="s">
        <v>149</v>
      </c>
      <c r="M385" t="s">
        <v>76</v>
      </c>
      <c r="N385" t="s">
        <v>563</v>
      </c>
      <c r="O385" s="57">
        <v>46302.480486111112</v>
      </c>
      <c r="P385" s="57">
        <v>46302.515196759261</v>
      </c>
      <c r="Q385">
        <v>66525052</v>
      </c>
      <c r="S385">
        <v>146143118656</v>
      </c>
      <c r="T385" t="s">
        <v>1653</v>
      </c>
      <c r="U385" t="s">
        <v>3943</v>
      </c>
      <c r="V385" t="s">
        <v>3944</v>
      </c>
      <c r="Z385">
        <v>110.15910700000001</v>
      </c>
      <c r="AA385">
        <v>-7.8656689999999996</v>
      </c>
      <c r="AB385" t="s">
        <v>1747</v>
      </c>
      <c r="AC385" t="s">
        <v>225</v>
      </c>
      <c r="AL385" t="s">
        <v>217</v>
      </c>
      <c r="AM385" t="s">
        <v>3945</v>
      </c>
      <c r="AN385" t="s">
        <v>6</v>
      </c>
      <c r="AO385" s="57">
        <v>46213.486516203702</v>
      </c>
      <c r="AR385" t="s">
        <v>218</v>
      </c>
      <c r="AS385" t="s">
        <v>1748</v>
      </c>
      <c r="AT385" t="s">
        <v>230</v>
      </c>
      <c r="AU385">
        <v>20261007</v>
      </c>
      <c r="AV385" t="s">
        <v>221</v>
      </c>
      <c r="AW385" t="s">
        <v>540</v>
      </c>
      <c r="AX385" t="s">
        <v>222</v>
      </c>
      <c r="BA385" s="57">
        <v>46302.291666666664</v>
      </c>
      <c r="BB385" t="s">
        <v>3945</v>
      </c>
      <c r="BC385">
        <v>2026</v>
      </c>
      <c r="BD385">
        <v>10</v>
      </c>
      <c r="BE385">
        <v>7</v>
      </c>
      <c r="BF385" s="6">
        <f t="shared" si="15"/>
        <v>46302</v>
      </c>
      <c r="BG385">
        <f t="shared" si="16"/>
        <v>-0.29166666666424135</v>
      </c>
      <c r="BH385" t="str">
        <f t="shared" si="17"/>
        <v>COMPLY</v>
      </c>
      <c r="BI385" t="e">
        <f>VLOOKUP(H385,Sheet2!$A$1:$B$270,2,FALSE)</f>
        <v>#N/A</v>
      </c>
    </row>
    <row r="386" spans="1:61">
      <c r="A386">
        <v>385</v>
      </c>
      <c r="B386">
        <v>1002636169</v>
      </c>
      <c r="C386">
        <v>3</v>
      </c>
      <c r="D386" t="s">
        <v>59</v>
      </c>
      <c r="E386">
        <v>4</v>
      </c>
      <c r="F386" t="s">
        <v>544</v>
      </c>
      <c r="G386" t="s">
        <v>798</v>
      </c>
      <c r="H386" t="s">
        <v>1745</v>
      </c>
      <c r="I386" t="s">
        <v>212</v>
      </c>
      <c r="J386" t="s">
        <v>213</v>
      </c>
      <c r="K386" t="s">
        <v>149</v>
      </c>
      <c r="M386" t="s">
        <v>76</v>
      </c>
      <c r="N386" t="s">
        <v>563</v>
      </c>
      <c r="O386" s="57">
        <v>46309.400625000002</v>
      </c>
      <c r="P386" s="57">
        <v>46309.674479166664</v>
      </c>
      <c r="Q386">
        <v>69409838</v>
      </c>
      <c r="S386">
        <v>146143118674</v>
      </c>
      <c r="T386" t="s">
        <v>6976</v>
      </c>
      <c r="U386" t="s">
        <v>6977</v>
      </c>
      <c r="V386" t="s">
        <v>6978</v>
      </c>
      <c r="AB386" t="s">
        <v>6979</v>
      </c>
      <c r="AC386" t="s">
        <v>567</v>
      </c>
      <c r="AL386" t="s">
        <v>217</v>
      </c>
      <c r="AM386" t="s">
        <v>6980</v>
      </c>
      <c r="AN386" t="s">
        <v>6</v>
      </c>
      <c r="AO386" t="s">
        <v>6886</v>
      </c>
      <c r="AP386" s="57">
        <v>46310.333333333336</v>
      </c>
      <c r="AR386" t="s">
        <v>218</v>
      </c>
      <c r="AS386" t="s">
        <v>1748</v>
      </c>
      <c r="AT386" t="s">
        <v>230</v>
      </c>
      <c r="AU386">
        <v>20261014</v>
      </c>
      <c r="AV386" t="s">
        <v>221</v>
      </c>
      <c r="AW386" t="s">
        <v>540</v>
      </c>
      <c r="AX386" t="s">
        <v>222</v>
      </c>
      <c r="BA386" s="57">
        <v>46310.333333333336</v>
      </c>
      <c r="BB386" t="s">
        <v>6980</v>
      </c>
      <c r="BC386">
        <v>2026</v>
      </c>
      <c r="BD386">
        <v>10</v>
      </c>
      <c r="BE386">
        <v>14</v>
      </c>
      <c r="BF386" s="6">
        <f t="shared" ref="BF386:BF449" si="18">DATE(BC386,BD386,BE386)</f>
        <v>46309</v>
      </c>
      <c r="BG386">
        <f t="shared" ref="BG386:BG449" si="19">BF386-BA386</f>
        <v>-1.3333333333357587</v>
      </c>
      <c r="BH386" t="str">
        <f t="shared" ref="BH386:BH449" si="20">IF(BG386=1,"COMPLY",IF(BG386&lt;1,"COMPLY","NOT COMPLY"))</f>
        <v>COMPLY</v>
      </c>
      <c r="BI386" t="e">
        <f>VLOOKUP(H386,Sheet2!$A$1:$B$270,2,FALSE)</f>
        <v>#N/A</v>
      </c>
    </row>
    <row r="387" spans="1:61">
      <c r="A387">
        <v>386</v>
      </c>
      <c r="B387">
        <v>1002619854</v>
      </c>
      <c r="C387">
        <v>3</v>
      </c>
      <c r="D387" t="s">
        <v>59</v>
      </c>
      <c r="E387">
        <v>4</v>
      </c>
      <c r="F387" t="s">
        <v>544</v>
      </c>
      <c r="G387" t="s">
        <v>798</v>
      </c>
      <c r="H387" t="s">
        <v>1745</v>
      </c>
      <c r="I387" t="s">
        <v>212</v>
      </c>
      <c r="J387" t="s">
        <v>213</v>
      </c>
      <c r="K387" t="s">
        <v>149</v>
      </c>
      <c r="M387" t="s">
        <v>1401</v>
      </c>
      <c r="N387" t="s">
        <v>563</v>
      </c>
      <c r="O387" s="57">
        <v>46297.578182870369</v>
      </c>
      <c r="P387" s="57">
        <v>46302.480474537035</v>
      </c>
      <c r="Q387">
        <v>66525052</v>
      </c>
      <c r="S387">
        <v>146143118636</v>
      </c>
      <c r="T387" t="s">
        <v>1653</v>
      </c>
      <c r="U387" t="s">
        <v>1746</v>
      </c>
      <c r="V387" t="s">
        <v>2649</v>
      </c>
      <c r="Z387">
        <v>110.153590112724</v>
      </c>
      <c r="AA387">
        <v>-7.86491983620071</v>
      </c>
      <c r="AB387" t="s">
        <v>1747</v>
      </c>
      <c r="AC387" t="s">
        <v>225</v>
      </c>
      <c r="AL387" t="s">
        <v>217</v>
      </c>
      <c r="AM387" t="s">
        <v>2650</v>
      </c>
      <c r="AN387" t="s">
        <v>6</v>
      </c>
      <c r="AO387" s="57">
        <v>46063.580127314817</v>
      </c>
      <c r="AP387" s="57">
        <v>46301.458333333336</v>
      </c>
      <c r="AR387" t="s">
        <v>14</v>
      </c>
      <c r="AS387" t="s">
        <v>1748</v>
      </c>
      <c r="AT387" t="s">
        <v>230</v>
      </c>
      <c r="AV387" t="s">
        <v>3281</v>
      </c>
      <c r="AW387" t="s">
        <v>1749</v>
      </c>
      <c r="AX387" t="s">
        <v>222</v>
      </c>
      <c r="BA387" s="57">
        <v>46301.458333333336</v>
      </c>
      <c r="BB387" t="s">
        <v>2650</v>
      </c>
      <c r="BF387" s="6" t="e">
        <f t="shared" si="18"/>
        <v>#NUM!</v>
      </c>
      <c r="BG387" t="e">
        <f t="shared" si="19"/>
        <v>#NUM!</v>
      </c>
      <c r="BH387" t="e">
        <f t="shared" si="20"/>
        <v>#NUM!</v>
      </c>
      <c r="BI387" t="e">
        <f>VLOOKUP(H387,Sheet2!$A$1:$B$270,2,FALSE)</f>
        <v>#N/A</v>
      </c>
    </row>
    <row r="388" spans="1:61">
      <c r="A388">
        <v>387</v>
      </c>
      <c r="B388">
        <v>1002632461</v>
      </c>
      <c r="C388">
        <v>3</v>
      </c>
      <c r="D388" t="s">
        <v>59</v>
      </c>
      <c r="E388">
        <v>4</v>
      </c>
      <c r="F388" t="s">
        <v>544</v>
      </c>
      <c r="G388" t="s">
        <v>798</v>
      </c>
      <c r="H388" t="s">
        <v>1745</v>
      </c>
      <c r="I388" t="s">
        <v>212</v>
      </c>
      <c r="J388" t="s">
        <v>213</v>
      </c>
      <c r="K388" t="s">
        <v>149</v>
      </c>
      <c r="L388" t="s">
        <v>214</v>
      </c>
      <c r="M388" t="s">
        <v>1401</v>
      </c>
      <c r="N388" t="s">
        <v>215</v>
      </c>
      <c r="O388" s="57">
        <v>46307.451168981483</v>
      </c>
      <c r="P388" s="57">
        <v>46310.809733796297</v>
      </c>
      <c r="Q388">
        <v>69408489</v>
      </c>
      <c r="S388">
        <v>146143118667</v>
      </c>
      <c r="T388" t="s">
        <v>5930</v>
      </c>
      <c r="U388" t="s">
        <v>5931</v>
      </c>
      <c r="V388" t="s">
        <v>5932</v>
      </c>
      <c r="Z388">
        <v>110.0565062</v>
      </c>
      <c r="AA388">
        <v>-7.8866111999999999</v>
      </c>
      <c r="AB388" t="s">
        <v>5933</v>
      </c>
      <c r="AC388" t="s">
        <v>235</v>
      </c>
      <c r="AL388" t="s">
        <v>217</v>
      </c>
      <c r="AM388" t="s">
        <v>5934</v>
      </c>
      <c r="AN388" t="s">
        <v>6</v>
      </c>
      <c r="AO388" s="57">
        <v>46366.455150462964</v>
      </c>
      <c r="AP388" s="57">
        <v>46308.625</v>
      </c>
      <c r="AQ388" t="s">
        <v>838</v>
      </c>
      <c r="AR388" t="s">
        <v>14</v>
      </c>
      <c r="AS388" t="s">
        <v>1748</v>
      </c>
      <c r="AT388" t="s">
        <v>230</v>
      </c>
      <c r="AV388" t="s">
        <v>7580</v>
      </c>
      <c r="AW388" t="s">
        <v>875</v>
      </c>
      <c r="AX388" t="s">
        <v>222</v>
      </c>
      <c r="BA388" s="57">
        <v>46308.625</v>
      </c>
      <c r="BB388" t="s">
        <v>5934</v>
      </c>
      <c r="BF388" s="6" t="e">
        <f t="shared" si="18"/>
        <v>#NUM!</v>
      </c>
      <c r="BG388" t="e">
        <f t="shared" si="19"/>
        <v>#NUM!</v>
      </c>
      <c r="BH388" t="e">
        <f t="shared" si="20"/>
        <v>#NUM!</v>
      </c>
      <c r="BI388" t="e">
        <f>VLOOKUP(H388,Sheet2!$A$1:$B$270,2,FALSE)</f>
        <v>#N/A</v>
      </c>
    </row>
    <row r="389" spans="1:61">
      <c r="A389">
        <v>388</v>
      </c>
      <c r="B389">
        <v>1002639221</v>
      </c>
      <c r="C389">
        <v>3</v>
      </c>
      <c r="D389" t="s">
        <v>59</v>
      </c>
      <c r="E389">
        <v>4</v>
      </c>
      <c r="F389" t="s">
        <v>544</v>
      </c>
      <c r="G389" t="s">
        <v>798</v>
      </c>
      <c r="H389" t="s">
        <v>1745</v>
      </c>
      <c r="I389" t="s">
        <v>212</v>
      </c>
      <c r="J389" t="s">
        <v>213</v>
      </c>
      <c r="K389" t="s">
        <v>149</v>
      </c>
      <c r="M389" t="s">
        <v>255</v>
      </c>
      <c r="N389" t="s">
        <v>215</v>
      </c>
      <c r="O389" s="57">
        <v>46310.809745370374</v>
      </c>
      <c r="P389" s="57">
        <v>46310.905671296299</v>
      </c>
      <c r="Q389">
        <v>69408489</v>
      </c>
      <c r="S389">
        <v>146143118680</v>
      </c>
      <c r="T389" t="s">
        <v>5930</v>
      </c>
      <c r="U389" t="s">
        <v>7581</v>
      </c>
      <c r="V389" t="s">
        <v>7582</v>
      </c>
      <c r="Z389">
        <v>110.056877395816</v>
      </c>
      <c r="AA389">
        <v>-7.8866248057126898</v>
      </c>
      <c r="AB389" t="s">
        <v>5933</v>
      </c>
      <c r="AC389" t="s">
        <v>283</v>
      </c>
      <c r="AL389" t="s">
        <v>217</v>
      </c>
      <c r="AM389" t="s">
        <v>7583</v>
      </c>
      <c r="AN389" t="s">
        <v>6</v>
      </c>
      <c r="AO389" t="s">
        <v>7584</v>
      </c>
      <c r="AR389" t="s">
        <v>256</v>
      </c>
      <c r="AS389" t="s">
        <v>1748</v>
      </c>
      <c r="AT389" t="s">
        <v>230</v>
      </c>
      <c r="AV389" t="s">
        <v>257</v>
      </c>
      <c r="AW389" t="s">
        <v>541</v>
      </c>
      <c r="AX389" t="s">
        <v>222</v>
      </c>
      <c r="BA389" s="57">
        <v>46310.291666666664</v>
      </c>
      <c r="BB389" t="s">
        <v>7583</v>
      </c>
      <c r="BF389" s="6" t="e">
        <f t="shared" si="18"/>
        <v>#NUM!</v>
      </c>
      <c r="BG389" t="e">
        <f t="shared" si="19"/>
        <v>#NUM!</v>
      </c>
      <c r="BH389" t="e">
        <f t="shared" si="20"/>
        <v>#NUM!</v>
      </c>
      <c r="BI389" t="e">
        <f>VLOOKUP(H389,Sheet2!$A$1:$B$270,2,FALSE)</f>
        <v>#N/A</v>
      </c>
    </row>
    <row r="390" spans="1:61">
      <c r="A390">
        <v>389</v>
      </c>
      <c r="B390">
        <v>1002629918</v>
      </c>
      <c r="C390">
        <v>3</v>
      </c>
      <c r="D390" t="s">
        <v>59</v>
      </c>
      <c r="E390">
        <v>4</v>
      </c>
      <c r="F390" t="s">
        <v>544</v>
      </c>
      <c r="G390" t="s">
        <v>1750</v>
      </c>
      <c r="H390" t="s">
        <v>1751</v>
      </c>
      <c r="I390" t="s">
        <v>212</v>
      </c>
      <c r="J390" t="s">
        <v>213</v>
      </c>
      <c r="K390" t="s">
        <v>149</v>
      </c>
      <c r="M390" t="s">
        <v>2943</v>
      </c>
      <c r="N390" t="s">
        <v>215</v>
      </c>
      <c r="O390" s="57">
        <v>46304.605636574073</v>
      </c>
      <c r="P390" s="57">
        <v>46307.379201388889</v>
      </c>
      <c r="Q390">
        <v>69407453</v>
      </c>
      <c r="S390">
        <v>143135115388</v>
      </c>
      <c r="T390" t="s">
        <v>5073</v>
      </c>
      <c r="Z390">
        <v>110.492358939653</v>
      </c>
      <c r="AA390">
        <v>-7.83927684430894</v>
      </c>
      <c r="AB390" t="s">
        <v>5074</v>
      </c>
      <c r="AC390" t="s">
        <v>283</v>
      </c>
      <c r="AO390" s="57">
        <v>46275.611446759256</v>
      </c>
      <c r="AS390" t="s">
        <v>1755</v>
      </c>
      <c r="AT390" t="s">
        <v>230</v>
      </c>
      <c r="AV390" t="s">
        <v>2943</v>
      </c>
      <c r="AW390" t="s">
        <v>541</v>
      </c>
      <c r="AX390" t="s">
        <v>222</v>
      </c>
      <c r="BF390" s="6" t="e">
        <f t="shared" si="18"/>
        <v>#NUM!</v>
      </c>
      <c r="BG390" t="e">
        <f t="shared" si="19"/>
        <v>#NUM!</v>
      </c>
      <c r="BH390" t="e">
        <f t="shared" si="20"/>
        <v>#NUM!</v>
      </c>
      <c r="BI390" t="e">
        <f>VLOOKUP(H390,Sheet2!$A$1:$B$270,2,FALSE)</f>
        <v>#N/A</v>
      </c>
    </row>
    <row r="391" spans="1:61">
      <c r="A391">
        <v>390</v>
      </c>
      <c r="B391">
        <v>1002629905</v>
      </c>
      <c r="C391">
        <v>3</v>
      </c>
      <c r="D391" t="s">
        <v>59</v>
      </c>
      <c r="E391">
        <v>4</v>
      </c>
      <c r="F391" t="s">
        <v>544</v>
      </c>
      <c r="G391" t="s">
        <v>1750</v>
      </c>
      <c r="H391" t="s">
        <v>1751</v>
      </c>
      <c r="I391" t="s">
        <v>212</v>
      </c>
      <c r="J391" t="s">
        <v>213</v>
      </c>
      <c r="K391" t="s">
        <v>149</v>
      </c>
      <c r="M391" t="s">
        <v>2943</v>
      </c>
      <c r="N391" t="s">
        <v>215</v>
      </c>
      <c r="O391" s="57">
        <v>46304.604155092595</v>
      </c>
      <c r="P391" s="57">
        <v>46304.663912037038</v>
      </c>
      <c r="Q391">
        <v>69407449</v>
      </c>
      <c r="S391">
        <v>143135115387</v>
      </c>
      <c r="T391" t="s">
        <v>5075</v>
      </c>
      <c r="Z391">
        <v>110.492358939653</v>
      </c>
      <c r="AA391">
        <v>-7.8392925838279499</v>
      </c>
      <c r="AB391" t="s">
        <v>5074</v>
      </c>
      <c r="AC391" t="s">
        <v>283</v>
      </c>
      <c r="AO391" s="57">
        <v>46275.611446759256</v>
      </c>
      <c r="AS391" t="s">
        <v>1755</v>
      </c>
      <c r="AT391" t="s">
        <v>230</v>
      </c>
      <c r="AV391" t="s">
        <v>2943</v>
      </c>
      <c r="AW391" t="s">
        <v>540</v>
      </c>
      <c r="AX391" t="s">
        <v>222</v>
      </c>
      <c r="BF391" s="6" t="e">
        <f t="shared" si="18"/>
        <v>#NUM!</v>
      </c>
      <c r="BG391" t="e">
        <f t="shared" si="19"/>
        <v>#NUM!</v>
      </c>
      <c r="BH391" t="e">
        <f t="shared" si="20"/>
        <v>#NUM!</v>
      </c>
      <c r="BI391" t="e">
        <f>VLOOKUP(H391,Sheet2!$A$1:$B$270,2,FALSE)</f>
        <v>#N/A</v>
      </c>
    </row>
    <row r="392" spans="1:61">
      <c r="A392">
        <v>391</v>
      </c>
      <c r="B392">
        <v>1002620574</v>
      </c>
      <c r="C392">
        <v>3</v>
      </c>
      <c r="D392" t="s">
        <v>59</v>
      </c>
      <c r="E392">
        <v>4</v>
      </c>
      <c r="F392" t="s">
        <v>544</v>
      </c>
      <c r="G392" t="s">
        <v>1750</v>
      </c>
      <c r="H392" t="s">
        <v>1751</v>
      </c>
      <c r="I392" t="s">
        <v>212</v>
      </c>
      <c r="J392" t="s">
        <v>213</v>
      </c>
      <c r="K392" t="s">
        <v>149</v>
      </c>
      <c r="M392" t="s">
        <v>76</v>
      </c>
      <c r="N392" t="s">
        <v>215</v>
      </c>
      <c r="O392" s="57">
        <v>46297.726284722223</v>
      </c>
      <c r="P392" s="57">
        <v>46298.252743055556</v>
      </c>
      <c r="Q392">
        <v>69400821</v>
      </c>
      <c r="S392">
        <v>143135115350</v>
      </c>
      <c r="T392" t="s">
        <v>890</v>
      </c>
      <c r="U392" t="s">
        <v>1752</v>
      </c>
      <c r="V392" t="s">
        <v>1753</v>
      </c>
      <c r="Z392">
        <v>110.524376</v>
      </c>
      <c r="AA392">
        <v>-7.8376840000000003</v>
      </c>
      <c r="AB392" t="s">
        <v>891</v>
      </c>
      <c r="AC392" t="s">
        <v>567</v>
      </c>
      <c r="AL392" t="s">
        <v>217</v>
      </c>
      <c r="AM392" t="s">
        <v>1754</v>
      </c>
      <c r="AN392" t="s">
        <v>6</v>
      </c>
      <c r="AO392" s="57">
        <v>46063.736041666663</v>
      </c>
      <c r="AR392" t="s">
        <v>218</v>
      </c>
      <c r="AS392" t="s">
        <v>1755</v>
      </c>
      <c r="AT392" t="s">
        <v>230</v>
      </c>
      <c r="AU392">
        <v>20261003</v>
      </c>
      <c r="AV392" t="s">
        <v>221</v>
      </c>
      <c r="AW392" t="s">
        <v>861</v>
      </c>
      <c r="AX392" t="s">
        <v>222</v>
      </c>
      <c r="BA392" s="57">
        <v>46297.291666666664</v>
      </c>
      <c r="BB392" t="s">
        <v>1754</v>
      </c>
      <c r="BC392">
        <v>2026</v>
      </c>
      <c r="BD392">
        <v>10</v>
      </c>
      <c r="BE392">
        <v>3</v>
      </c>
      <c r="BF392" s="6">
        <f t="shared" si="18"/>
        <v>46298</v>
      </c>
      <c r="BG392">
        <f t="shared" si="19"/>
        <v>0.70833333333575865</v>
      </c>
      <c r="BH392" t="str">
        <f t="shared" si="20"/>
        <v>COMPLY</v>
      </c>
      <c r="BI392" t="e">
        <f>VLOOKUP(H392,Sheet2!$A$1:$B$270,2,FALSE)</f>
        <v>#N/A</v>
      </c>
    </row>
    <row r="393" spans="1:61">
      <c r="A393">
        <v>392</v>
      </c>
      <c r="B393">
        <v>1002621285</v>
      </c>
      <c r="C393">
        <v>3</v>
      </c>
      <c r="D393" t="s">
        <v>59</v>
      </c>
      <c r="E393">
        <v>4</v>
      </c>
      <c r="F393" t="s">
        <v>544</v>
      </c>
      <c r="G393" t="s">
        <v>1750</v>
      </c>
      <c r="H393" t="s">
        <v>1751</v>
      </c>
      <c r="I393" t="s">
        <v>212</v>
      </c>
      <c r="J393" t="s">
        <v>213</v>
      </c>
      <c r="K393" t="s">
        <v>149</v>
      </c>
      <c r="M393" t="s">
        <v>76</v>
      </c>
      <c r="N393" t="s">
        <v>215</v>
      </c>
      <c r="O393" s="57">
        <v>46299.421793981484</v>
      </c>
      <c r="P393" s="57">
        <v>46301.581990740742</v>
      </c>
      <c r="Q393">
        <v>69403797</v>
      </c>
      <c r="S393">
        <v>143135115344</v>
      </c>
      <c r="T393" t="s">
        <v>1756</v>
      </c>
      <c r="U393" t="s">
        <v>1757</v>
      </c>
      <c r="V393" t="s">
        <v>1758</v>
      </c>
      <c r="Z393">
        <v>110.4004151</v>
      </c>
      <c r="AA393">
        <v>-7.9175348999999997</v>
      </c>
      <c r="AB393" t="s">
        <v>1759</v>
      </c>
      <c r="AC393" t="s">
        <v>283</v>
      </c>
      <c r="AL393" t="s">
        <v>217</v>
      </c>
      <c r="AM393" t="s">
        <v>1760</v>
      </c>
      <c r="AN393" t="s">
        <v>6</v>
      </c>
      <c r="AO393" s="57">
        <v>46122.423935185187</v>
      </c>
      <c r="AP393" s="57">
        <v>46301.333333333336</v>
      </c>
      <c r="AR393" t="s">
        <v>218</v>
      </c>
      <c r="AS393" t="s">
        <v>1755</v>
      </c>
      <c r="AT393" t="s">
        <v>230</v>
      </c>
      <c r="AU393">
        <v>20261006</v>
      </c>
      <c r="AV393" t="s">
        <v>221</v>
      </c>
      <c r="AW393" t="s">
        <v>540</v>
      </c>
      <c r="AX393" t="s">
        <v>222</v>
      </c>
      <c r="BA393" s="57">
        <v>46301.333333333336</v>
      </c>
      <c r="BB393" t="s">
        <v>1760</v>
      </c>
      <c r="BC393">
        <v>2026</v>
      </c>
      <c r="BD393">
        <v>10</v>
      </c>
      <c r="BE393">
        <v>6</v>
      </c>
      <c r="BF393" s="6">
        <f t="shared" si="18"/>
        <v>46301</v>
      </c>
      <c r="BG393">
        <f t="shared" si="19"/>
        <v>-0.33333333333575865</v>
      </c>
      <c r="BH393" t="str">
        <f t="shared" si="20"/>
        <v>COMPLY</v>
      </c>
      <c r="BI393" t="e">
        <f>VLOOKUP(H393,Sheet2!$A$1:$B$270,2,FALSE)</f>
        <v>#N/A</v>
      </c>
    </row>
    <row r="394" spans="1:61">
      <c r="A394">
        <v>393</v>
      </c>
      <c r="B394">
        <v>1002622512</v>
      </c>
      <c r="C394">
        <v>3</v>
      </c>
      <c r="D394" t="s">
        <v>59</v>
      </c>
      <c r="E394">
        <v>4</v>
      </c>
      <c r="F394" t="s">
        <v>544</v>
      </c>
      <c r="G394" t="s">
        <v>1750</v>
      </c>
      <c r="H394" t="s">
        <v>1751</v>
      </c>
      <c r="I394" t="s">
        <v>212</v>
      </c>
      <c r="J394" t="s">
        <v>213</v>
      </c>
      <c r="K394" t="s">
        <v>149</v>
      </c>
      <c r="L394" t="s">
        <v>214</v>
      </c>
      <c r="M394" t="s">
        <v>76</v>
      </c>
      <c r="N394" t="s">
        <v>215</v>
      </c>
      <c r="O394" s="57">
        <v>46300.576782407406</v>
      </c>
      <c r="P394" s="57">
        <v>46302.50209490741</v>
      </c>
      <c r="Q394">
        <v>69404377</v>
      </c>
      <c r="S394">
        <v>143135115365</v>
      </c>
      <c r="T394" t="s">
        <v>2651</v>
      </c>
      <c r="U394" t="s">
        <v>2652</v>
      </c>
      <c r="V394" t="s">
        <v>2653</v>
      </c>
      <c r="Z394">
        <v>110.4888337</v>
      </c>
      <c r="AA394">
        <v>-8.0526675000000001</v>
      </c>
      <c r="AB394" t="s">
        <v>2654</v>
      </c>
      <c r="AC394" t="s">
        <v>235</v>
      </c>
      <c r="AL394" t="s">
        <v>217</v>
      </c>
      <c r="AM394" t="s">
        <v>2655</v>
      </c>
      <c r="AN394" t="s">
        <v>6</v>
      </c>
      <c r="AO394" s="57">
        <v>46152.601203703707</v>
      </c>
      <c r="AP394" s="57">
        <v>46302.333333333336</v>
      </c>
      <c r="AR394" t="s">
        <v>218</v>
      </c>
      <c r="AS394" t="s">
        <v>1755</v>
      </c>
      <c r="AT394" t="s">
        <v>230</v>
      </c>
      <c r="AU394">
        <v>20261007</v>
      </c>
      <c r="AV394" t="s">
        <v>221</v>
      </c>
      <c r="AW394" t="s">
        <v>880</v>
      </c>
      <c r="AX394" t="s">
        <v>222</v>
      </c>
      <c r="BA394" s="57">
        <v>46302.333333333336</v>
      </c>
      <c r="BB394" t="s">
        <v>2655</v>
      </c>
      <c r="BC394">
        <v>2026</v>
      </c>
      <c r="BD394">
        <v>10</v>
      </c>
      <c r="BE394">
        <v>7</v>
      </c>
      <c r="BF394" s="6">
        <f t="shared" si="18"/>
        <v>46302</v>
      </c>
      <c r="BG394">
        <f t="shared" si="19"/>
        <v>-0.33333333333575865</v>
      </c>
      <c r="BH394" t="str">
        <f t="shared" si="20"/>
        <v>COMPLY</v>
      </c>
      <c r="BI394" t="e">
        <f>VLOOKUP(H394,Sheet2!$A$1:$B$270,2,FALSE)</f>
        <v>#N/A</v>
      </c>
    </row>
    <row r="395" spans="1:61">
      <c r="A395">
        <v>394</v>
      </c>
      <c r="B395">
        <v>1002632730</v>
      </c>
      <c r="C395">
        <v>3</v>
      </c>
      <c r="D395" t="s">
        <v>59</v>
      </c>
      <c r="E395">
        <v>4</v>
      </c>
      <c r="F395" t="s">
        <v>544</v>
      </c>
      <c r="G395" t="s">
        <v>1750</v>
      </c>
      <c r="H395" t="s">
        <v>1751</v>
      </c>
      <c r="I395" t="s">
        <v>212</v>
      </c>
      <c r="J395" t="s">
        <v>213</v>
      </c>
      <c r="K395" t="s">
        <v>149</v>
      </c>
      <c r="M395" t="s">
        <v>76</v>
      </c>
      <c r="N395" t="s">
        <v>215</v>
      </c>
      <c r="O395" s="57">
        <v>46307.504918981482</v>
      </c>
      <c r="P395" s="57">
        <v>46307.530636574076</v>
      </c>
      <c r="Q395">
        <v>69406840</v>
      </c>
      <c r="S395">
        <v>143135115238</v>
      </c>
      <c r="T395" t="s">
        <v>4545</v>
      </c>
      <c r="U395" t="s">
        <v>5935</v>
      </c>
      <c r="V395" t="s">
        <v>5936</v>
      </c>
      <c r="Z395">
        <v>110.712315</v>
      </c>
      <c r="AA395">
        <v>-7.9770190000000003</v>
      </c>
      <c r="AB395" t="s">
        <v>4548</v>
      </c>
      <c r="AC395" t="s">
        <v>283</v>
      </c>
      <c r="AL395" t="s">
        <v>217</v>
      </c>
      <c r="AM395" t="s">
        <v>5937</v>
      </c>
      <c r="AN395" t="s">
        <v>6</v>
      </c>
      <c r="AO395" s="57">
        <v>46366.517546296294</v>
      </c>
      <c r="AR395" t="s">
        <v>218</v>
      </c>
      <c r="AS395" t="s">
        <v>1755</v>
      </c>
      <c r="AT395" t="s">
        <v>230</v>
      </c>
      <c r="AU395">
        <v>20261012</v>
      </c>
      <c r="AV395" t="s">
        <v>221</v>
      </c>
      <c r="AW395" t="s">
        <v>539</v>
      </c>
      <c r="AX395" t="s">
        <v>222</v>
      </c>
      <c r="BA395" s="57">
        <v>46307.291666666664</v>
      </c>
      <c r="BB395" t="s">
        <v>5937</v>
      </c>
      <c r="BC395">
        <v>2026</v>
      </c>
      <c r="BD395">
        <v>10</v>
      </c>
      <c r="BE395">
        <v>12</v>
      </c>
      <c r="BF395" s="6">
        <f t="shared" si="18"/>
        <v>46307</v>
      </c>
      <c r="BG395">
        <f t="shared" si="19"/>
        <v>-0.29166666666424135</v>
      </c>
      <c r="BH395" t="str">
        <f t="shared" si="20"/>
        <v>COMPLY</v>
      </c>
      <c r="BI395" t="e">
        <f>VLOOKUP(H395,Sheet2!$A$1:$B$270,2,FALSE)</f>
        <v>#N/A</v>
      </c>
    </row>
    <row r="396" spans="1:61">
      <c r="A396">
        <v>395</v>
      </c>
      <c r="B396">
        <v>1002628491</v>
      </c>
      <c r="C396">
        <v>3</v>
      </c>
      <c r="D396" t="s">
        <v>59</v>
      </c>
      <c r="E396">
        <v>4</v>
      </c>
      <c r="F396" t="s">
        <v>544</v>
      </c>
      <c r="G396" t="s">
        <v>1750</v>
      </c>
      <c r="H396" t="s">
        <v>1751</v>
      </c>
      <c r="I396" t="s">
        <v>212</v>
      </c>
      <c r="J396" t="s">
        <v>213</v>
      </c>
      <c r="K396" t="s">
        <v>149</v>
      </c>
      <c r="L396" t="s">
        <v>214</v>
      </c>
      <c r="M396" t="s">
        <v>1401</v>
      </c>
      <c r="N396" t="s">
        <v>215</v>
      </c>
      <c r="O396" s="57">
        <v>46303.719907407409</v>
      </c>
      <c r="P396" s="57">
        <v>46307.504918981482</v>
      </c>
      <c r="Q396">
        <v>69406840</v>
      </c>
      <c r="S396">
        <v>143135115383</v>
      </c>
      <c r="T396" t="s">
        <v>4545</v>
      </c>
      <c r="U396" t="s">
        <v>4546</v>
      </c>
      <c r="V396" t="s">
        <v>4547</v>
      </c>
      <c r="Z396">
        <v>110.7127771</v>
      </c>
      <c r="AA396">
        <v>-7.9771706</v>
      </c>
      <c r="AB396" t="s">
        <v>4548</v>
      </c>
      <c r="AC396" t="s">
        <v>235</v>
      </c>
      <c r="AL396" t="s">
        <v>217</v>
      </c>
      <c r="AM396" t="s">
        <v>4444</v>
      </c>
      <c r="AN396" t="s">
        <v>6</v>
      </c>
      <c r="AO396" s="57">
        <v>46244.72587962963</v>
      </c>
      <c r="AP396" s="57">
        <v>46304.625</v>
      </c>
      <c r="AR396" t="s">
        <v>14</v>
      </c>
      <c r="AS396" t="s">
        <v>1755</v>
      </c>
      <c r="AT396" t="s">
        <v>230</v>
      </c>
      <c r="AV396" t="s">
        <v>5938</v>
      </c>
      <c r="AW396" t="s">
        <v>877</v>
      </c>
      <c r="AX396" t="s">
        <v>222</v>
      </c>
      <c r="BA396" s="57">
        <v>46304.625</v>
      </c>
      <c r="BB396" t="s">
        <v>4444</v>
      </c>
      <c r="BF396" s="6" t="e">
        <f t="shared" si="18"/>
        <v>#NUM!</v>
      </c>
      <c r="BG396" t="e">
        <f t="shared" si="19"/>
        <v>#NUM!</v>
      </c>
      <c r="BH396" t="e">
        <f t="shared" si="20"/>
        <v>#NUM!</v>
      </c>
      <c r="BI396" t="e">
        <f>VLOOKUP(H396,Sheet2!$A$1:$B$270,2,FALSE)</f>
        <v>#N/A</v>
      </c>
    </row>
    <row r="397" spans="1:61">
      <c r="A397">
        <v>396</v>
      </c>
      <c r="B397">
        <v>1002631176</v>
      </c>
      <c r="C397">
        <v>3</v>
      </c>
      <c r="D397" t="s">
        <v>59</v>
      </c>
      <c r="E397">
        <v>4</v>
      </c>
      <c r="F397" t="s">
        <v>544</v>
      </c>
      <c r="G397" t="s">
        <v>823</v>
      </c>
      <c r="H397" t="s">
        <v>5076</v>
      </c>
      <c r="I397" t="s">
        <v>212</v>
      </c>
      <c r="J397" t="s">
        <v>213</v>
      </c>
      <c r="K397" t="s">
        <v>149</v>
      </c>
      <c r="L397" t="s">
        <v>214</v>
      </c>
      <c r="M397" t="s">
        <v>76</v>
      </c>
      <c r="N397" t="s">
        <v>215</v>
      </c>
      <c r="O397" s="57">
        <v>46305.733101851853</v>
      </c>
      <c r="P397" s="57">
        <v>46307.593553240738</v>
      </c>
      <c r="Q397">
        <v>69408024</v>
      </c>
      <c r="S397">
        <v>146144118935</v>
      </c>
      <c r="T397" t="s">
        <v>5077</v>
      </c>
      <c r="U397" t="s">
        <v>5078</v>
      </c>
      <c r="V397" t="s">
        <v>5079</v>
      </c>
      <c r="Z397">
        <v>110.353712</v>
      </c>
      <c r="AA397">
        <v>-7.6522420000000002</v>
      </c>
      <c r="AB397" t="s">
        <v>5080</v>
      </c>
      <c r="AC397" t="s">
        <v>235</v>
      </c>
      <c r="AL397" t="s">
        <v>217</v>
      </c>
      <c r="AM397" t="s">
        <v>5081</v>
      </c>
      <c r="AN397" t="s">
        <v>6</v>
      </c>
      <c r="AO397" s="57">
        <v>46305.736087962963</v>
      </c>
      <c r="AP397" s="57">
        <v>46307.333333333336</v>
      </c>
      <c r="AR397" t="s">
        <v>218</v>
      </c>
      <c r="AS397" t="s">
        <v>219</v>
      </c>
      <c r="AT397" t="s">
        <v>230</v>
      </c>
      <c r="AU397">
        <v>20261012</v>
      </c>
      <c r="AV397" t="s">
        <v>221</v>
      </c>
      <c r="AW397" t="s">
        <v>880</v>
      </c>
      <c r="AX397" t="s">
        <v>222</v>
      </c>
      <c r="BA397" s="57">
        <v>46307.333333333336</v>
      </c>
      <c r="BB397" t="s">
        <v>5081</v>
      </c>
      <c r="BC397">
        <v>2026</v>
      </c>
      <c r="BD397">
        <v>10</v>
      </c>
      <c r="BE397">
        <v>12</v>
      </c>
      <c r="BF397" s="6">
        <f t="shared" si="18"/>
        <v>46307</v>
      </c>
      <c r="BG397">
        <f t="shared" si="19"/>
        <v>-0.33333333333575865</v>
      </c>
      <c r="BH397" t="str">
        <f t="shared" si="20"/>
        <v>COMPLY</v>
      </c>
      <c r="BI397" t="e">
        <f>VLOOKUP(H397,Sheet2!$A$1:$B$270,2,FALSE)</f>
        <v>#N/A</v>
      </c>
    </row>
    <row r="398" spans="1:61">
      <c r="A398">
        <v>397</v>
      </c>
      <c r="B398">
        <v>1002638931</v>
      </c>
      <c r="C398">
        <v>3</v>
      </c>
      <c r="D398" t="s">
        <v>59</v>
      </c>
      <c r="E398">
        <v>4</v>
      </c>
      <c r="F398" t="s">
        <v>544</v>
      </c>
      <c r="G398" t="s">
        <v>823</v>
      </c>
      <c r="H398" t="s">
        <v>5076</v>
      </c>
      <c r="I398" t="s">
        <v>212</v>
      </c>
      <c r="J398" t="s">
        <v>213</v>
      </c>
      <c r="K398" t="s">
        <v>149</v>
      </c>
      <c r="L398" t="s">
        <v>214</v>
      </c>
      <c r="M398" t="s">
        <v>238</v>
      </c>
      <c r="N398" t="s">
        <v>215</v>
      </c>
      <c r="O398" s="57">
        <v>46310.645543981482</v>
      </c>
      <c r="P398" s="57">
        <v>46310.647314814814</v>
      </c>
      <c r="Q398">
        <v>69410984</v>
      </c>
      <c r="S398">
        <v>146144118964</v>
      </c>
      <c r="T398" t="s">
        <v>7585</v>
      </c>
      <c r="U398" t="s">
        <v>7586</v>
      </c>
      <c r="V398" t="s">
        <v>7587</v>
      </c>
      <c r="Z398">
        <v>110.40644229999999</v>
      </c>
      <c r="AA398">
        <v>-7.69781829999999</v>
      </c>
      <c r="AB398" t="s">
        <v>7588</v>
      </c>
      <c r="AC398" t="s">
        <v>235</v>
      </c>
      <c r="AL398" t="s">
        <v>217</v>
      </c>
      <c r="AM398" t="s">
        <v>7589</v>
      </c>
      <c r="AN398" t="s">
        <v>6</v>
      </c>
      <c r="AO398" t="s">
        <v>7411</v>
      </c>
      <c r="AP398" s="57">
        <v>46313.333333333336</v>
      </c>
      <c r="AR398" t="s">
        <v>239</v>
      </c>
      <c r="AS398" t="s">
        <v>219</v>
      </c>
      <c r="AT398" t="s">
        <v>230</v>
      </c>
      <c r="AV398" t="s">
        <v>238</v>
      </c>
      <c r="AW398" t="s">
        <v>875</v>
      </c>
      <c r="AX398" t="s">
        <v>222</v>
      </c>
      <c r="BA398" s="57">
        <v>46313.333333333336</v>
      </c>
      <c r="BB398" t="s">
        <v>7589</v>
      </c>
      <c r="BF398" s="6" t="e">
        <f t="shared" si="18"/>
        <v>#NUM!</v>
      </c>
      <c r="BG398" t="e">
        <f t="shared" si="19"/>
        <v>#NUM!</v>
      </c>
      <c r="BH398" t="e">
        <f t="shared" si="20"/>
        <v>#NUM!</v>
      </c>
      <c r="BI398" t="e">
        <f>VLOOKUP(H398,Sheet2!$A$1:$B$270,2,FALSE)</f>
        <v>#N/A</v>
      </c>
    </row>
    <row r="399" spans="1:61">
      <c r="A399">
        <v>398</v>
      </c>
      <c r="B399">
        <v>1002631470</v>
      </c>
      <c r="C399">
        <v>3</v>
      </c>
      <c r="D399" t="s">
        <v>59</v>
      </c>
      <c r="E399">
        <v>4</v>
      </c>
      <c r="F399" t="s">
        <v>544</v>
      </c>
      <c r="G399" t="s">
        <v>823</v>
      </c>
      <c r="H399" t="s">
        <v>5076</v>
      </c>
      <c r="I399" t="s">
        <v>212</v>
      </c>
      <c r="J399" t="s">
        <v>213</v>
      </c>
      <c r="K399" t="s">
        <v>149</v>
      </c>
      <c r="M399" t="s">
        <v>1626</v>
      </c>
      <c r="N399" t="s">
        <v>215</v>
      </c>
      <c r="O399" s="57">
        <v>46306.449363425927</v>
      </c>
      <c r="P399" s="57">
        <v>46307.626643518517</v>
      </c>
      <c r="Q399">
        <v>69408135</v>
      </c>
      <c r="S399">
        <v>146144118939</v>
      </c>
      <c r="T399" t="s">
        <v>5082</v>
      </c>
      <c r="U399" t="s">
        <v>5083</v>
      </c>
      <c r="Z399">
        <v>110.4416751</v>
      </c>
      <c r="AA399">
        <v>-7.6486938000000002</v>
      </c>
      <c r="AB399" t="s">
        <v>5084</v>
      </c>
      <c r="AC399" t="s">
        <v>225</v>
      </c>
      <c r="AO399" s="57">
        <v>46336.454768518517</v>
      </c>
      <c r="AR399" t="s">
        <v>1631</v>
      </c>
      <c r="AS399" t="s">
        <v>219</v>
      </c>
      <c r="AT399" t="s">
        <v>230</v>
      </c>
      <c r="AV399" t="s">
        <v>5301</v>
      </c>
      <c r="AW399" t="s">
        <v>540</v>
      </c>
      <c r="AX399" t="s">
        <v>222</v>
      </c>
      <c r="AZ399" t="s">
        <v>5301</v>
      </c>
      <c r="BF399" s="6" t="e">
        <f t="shared" si="18"/>
        <v>#NUM!</v>
      </c>
      <c r="BG399" t="e">
        <f t="shared" si="19"/>
        <v>#NUM!</v>
      </c>
      <c r="BH399" t="e">
        <f t="shared" si="20"/>
        <v>#NUM!</v>
      </c>
      <c r="BI399" t="e">
        <f>VLOOKUP(H399,Sheet2!$A$1:$B$270,2,FALSE)</f>
        <v>#N/A</v>
      </c>
    </row>
    <row r="400" spans="1:61">
      <c r="A400">
        <v>399</v>
      </c>
      <c r="B400">
        <v>1002625674</v>
      </c>
      <c r="C400">
        <v>3</v>
      </c>
      <c r="D400" t="s">
        <v>59</v>
      </c>
      <c r="E400">
        <v>4</v>
      </c>
      <c r="F400" t="s">
        <v>544</v>
      </c>
      <c r="G400" t="s">
        <v>823</v>
      </c>
      <c r="H400" t="s">
        <v>3946</v>
      </c>
      <c r="I400" t="s">
        <v>212</v>
      </c>
      <c r="J400" t="s">
        <v>213</v>
      </c>
      <c r="K400" t="s">
        <v>149</v>
      </c>
      <c r="L400" t="s">
        <v>214</v>
      </c>
      <c r="M400" t="s">
        <v>76</v>
      </c>
      <c r="N400" t="s">
        <v>215</v>
      </c>
      <c r="O400" s="57">
        <v>46302.445532407408</v>
      </c>
      <c r="P400" s="57">
        <v>46303.548807870371</v>
      </c>
      <c r="Q400">
        <v>69405615</v>
      </c>
      <c r="S400">
        <v>146133133488</v>
      </c>
      <c r="T400" t="s">
        <v>3947</v>
      </c>
      <c r="U400" t="s">
        <v>3948</v>
      </c>
      <c r="V400" t="s">
        <v>3949</v>
      </c>
      <c r="Z400">
        <v>110.3443351</v>
      </c>
      <c r="AA400">
        <v>-7.6803337999999997</v>
      </c>
      <c r="AB400" t="s">
        <v>3950</v>
      </c>
      <c r="AC400" t="s">
        <v>235</v>
      </c>
      <c r="AL400" t="s">
        <v>217</v>
      </c>
      <c r="AM400" t="s">
        <v>3923</v>
      </c>
      <c r="AN400" t="s">
        <v>6</v>
      </c>
      <c r="AO400" s="57">
        <v>46213.455231481479</v>
      </c>
      <c r="AP400" s="57">
        <v>46303.333333333336</v>
      </c>
      <c r="AR400" t="s">
        <v>218</v>
      </c>
      <c r="AS400" t="s">
        <v>219</v>
      </c>
      <c r="AT400" t="s">
        <v>230</v>
      </c>
      <c r="AU400">
        <v>20261008</v>
      </c>
      <c r="AV400" t="s">
        <v>221</v>
      </c>
      <c r="AW400" t="s">
        <v>880</v>
      </c>
      <c r="AX400" t="s">
        <v>222</v>
      </c>
      <c r="BA400" s="57">
        <v>46303.333333333336</v>
      </c>
      <c r="BB400" t="s">
        <v>3923</v>
      </c>
      <c r="BC400">
        <v>2026</v>
      </c>
      <c r="BD400">
        <v>10</v>
      </c>
      <c r="BE400">
        <v>8</v>
      </c>
      <c r="BF400" s="6">
        <f t="shared" si="18"/>
        <v>46303</v>
      </c>
      <c r="BG400">
        <f t="shared" si="19"/>
        <v>-0.33333333333575865</v>
      </c>
      <c r="BH400" t="str">
        <f t="shared" si="20"/>
        <v>COMPLY</v>
      </c>
      <c r="BI400" t="e">
        <f>VLOOKUP(H400,Sheet2!$A$1:$B$270,2,FALSE)</f>
        <v>#N/A</v>
      </c>
    </row>
    <row r="401" spans="1:61">
      <c r="A401">
        <v>400</v>
      </c>
      <c r="B401">
        <v>1002627008</v>
      </c>
      <c r="C401">
        <v>3</v>
      </c>
      <c r="D401" t="s">
        <v>59</v>
      </c>
      <c r="E401">
        <v>4</v>
      </c>
      <c r="F401" t="s">
        <v>544</v>
      </c>
      <c r="G401" t="s">
        <v>823</v>
      </c>
      <c r="H401" t="s">
        <v>3946</v>
      </c>
      <c r="I401" t="s">
        <v>212</v>
      </c>
      <c r="J401" t="s">
        <v>213</v>
      </c>
      <c r="K401" t="s">
        <v>149</v>
      </c>
      <c r="L401" t="s">
        <v>214</v>
      </c>
      <c r="M401" t="s">
        <v>76</v>
      </c>
      <c r="N401" t="s">
        <v>215</v>
      </c>
      <c r="O401" s="57">
        <v>46303.341365740744</v>
      </c>
      <c r="P401" s="57">
        <v>46303.618981481479</v>
      </c>
      <c r="Q401">
        <v>69406207</v>
      </c>
      <c r="S401">
        <v>146133133493</v>
      </c>
      <c r="T401" t="s">
        <v>3951</v>
      </c>
      <c r="U401" t="s">
        <v>3952</v>
      </c>
      <c r="V401" t="s">
        <v>3953</v>
      </c>
      <c r="Z401">
        <v>110.322317</v>
      </c>
      <c r="AA401">
        <v>-7.7415589999999996</v>
      </c>
      <c r="AB401" t="s">
        <v>3954</v>
      </c>
      <c r="AC401" t="s">
        <v>235</v>
      </c>
      <c r="AL401" t="s">
        <v>217</v>
      </c>
      <c r="AM401" t="s">
        <v>3889</v>
      </c>
      <c r="AN401" t="s">
        <v>6</v>
      </c>
      <c r="AO401" s="57">
        <v>46244.351111111115</v>
      </c>
      <c r="AP401" s="57">
        <v>46304.333333333336</v>
      </c>
      <c r="AR401" t="s">
        <v>218</v>
      </c>
      <c r="AS401" t="s">
        <v>219</v>
      </c>
      <c r="AT401" t="s">
        <v>230</v>
      </c>
      <c r="AU401">
        <v>20261008</v>
      </c>
      <c r="AV401" t="s">
        <v>221</v>
      </c>
      <c r="AW401" t="s">
        <v>880</v>
      </c>
      <c r="AX401" t="s">
        <v>222</v>
      </c>
      <c r="BA401" s="57">
        <v>46304.333333333336</v>
      </c>
      <c r="BB401" t="s">
        <v>3889</v>
      </c>
      <c r="BC401">
        <v>2026</v>
      </c>
      <c r="BD401">
        <v>10</v>
      </c>
      <c r="BE401">
        <v>8</v>
      </c>
      <c r="BF401" s="6">
        <f t="shared" si="18"/>
        <v>46303</v>
      </c>
      <c r="BG401">
        <f t="shared" si="19"/>
        <v>-1.3333333333357587</v>
      </c>
      <c r="BH401" t="str">
        <f t="shared" si="20"/>
        <v>COMPLY</v>
      </c>
      <c r="BI401" t="e">
        <f>VLOOKUP(H401,Sheet2!$A$1:$B$270,2,FALSE)</f>
        <v>#N/A</v>
      </c>
    </row>
    <row r="402" spans="1:61">
      <c r="A402">
        <v>401</v>
      </c>
      <c r="B402">
        <v>1002627612</v>
      </c>
      <c r="C402">
        <v>3</v>
      </c>
      <c r="D402" t="s">
        <v>59</v>
      </c>
      <c r="E402">
        <v>4</v>
      </c>
      <c r="F402" t="s">
        <v>544</v>
      </c>
      <c r="G402" t="s">
        <v>823</v>
      </c>
      <c r="H402" t="s">
        <v>3946</v>
      </c>
      <c r="I402" t="s">
        <v>212</v>
      </c>
      <c r="J402" t="s">
        <v>213</v>
      </c>
      <c r="K402" t="s">
        <v>149</v>
      </c>
      <c r="L402" t="s">
        <v>214</v>
      </c>
      <c r="M402" t="s">
        <v>76</v>
      </c>
      <c r="N402" t="s">
        <v>215</v>
      </c>
      <c r="O402" s="57">
        <v>46303.536192129628</v>
      </c>
      <c r="P402" s="57">
        <v>46307.695972222224</v>
      </c>
      <c r="Q402">
        <v>69406442</v>
      </c>
      <c r="S402">
        <v>146133133516</v>
      </c>
      <c r="T402" t="s">
        <v>4549</v>
      </c>
      <c r="U402" t="s">
        <v>5939</v>
      </c>
      <c r="V402" t="s">
        <v>4551</v>
      </c>
      <c r="Z402">
        <v>110.3512882</v>
      </c>
      <c r="AA402">
        <v>-7.6815638000000002</v>
      </c>
      <c r="AB402" t="s">
        <v>4552</v>
      </c>
      <c r="AC402" t="s">
        <v>235</v>
      </c>
      <c r="AL402" t="s">
        <v>217</v>
      </c>
      <c r="AM402" t="s">
        <v>4553</v>
      </c>
      <c r="AN402" t="s">
        <v>6</v>
      </c>
      <c r="AO402" s="57">
        <v>46244.569814814815</v>
      </c>
      <c r="AP402" s="57">
        <v>46304.458333333336</v>
      </c>
      <c r="AR402" t="s">
        <v>218</v>
      </c>
      <c r="AS402" t="s">
        <v>219</v>
      </c>
      <c r="AT402" t="s">
        <v>230</v>
      </c>
      <c r="AU402">
        <v>20261012</v>
      </c>
      <c r="AV402" t="s">
        <v>221</v>
      </c>
      <c r="AW402" t="s">
        <v>877</v>
      </c>
      <c r="AX402" t="s">
        <v>222</v>
      </c>
      <c r="BA402" s="57">
        <v>46304.458333333336</v>
      </c>
      <c r="BB402" t="s">
        <v>4553</v>
      </c>
      <c r="BC402">
        <v>2026</v>
      </c>
      <c r="BD402">
        <v>10</v>
      </c>
      <c r="BE402">
        <v>12</v>
      </c>
      <c r="BF402" s="6">
        <f t="shared" si="18"/>
        <v>46307</v>
      </c>
      <c r="BG402">
        <f t="shared" si="19"/>
        <v>2.5416666666642413</v>
      </c>
      <c r="BH402" t="str">
        <f t="shared" si="20"/>
        <v>NOT COMPLY</v>
      </c>
      <c r="BI402" t="e">
        <f>VLOOKUP(H402,Sheet2!$A$1:$B$270,2,FALSE)</f>
        <v>#N/A</v>
      </c>
    </row>
    <row r="403" spans="1:61">
      <c r="A403">
        <v>402</v>
      </c>
      <c r="B403">
        <v>1002630475</v>
      </c>
      <c r="C403">
        <v>3</v>
      </c>
      <c r="D403" t="s">
        <v>59</v>
      </c>
      <c r="E403">
        <v>4</v>
      </c>
      <c r="F403" t="s">
        <v>544</v>
      </c>
      <c r="G403" t="s">
        <v>823</v>
      </c>
      <c r="H403" t="s">
        <v>3946</v>
      </c>
      <c r="I403" t="s">
        <v>212</v>
      </c>
      <c r="J403" t="s">
        <v>213</v>
      </c>
      <c r="K403" t="s">
        <v>149</v>
      </c>
      <c r="L403" t="s">
        <v>214</v>
      </c>
      <c r="M403" t="s">
        <v>76</v>
      </c>
      <c r="N403" t="s">
        <v>215</v>
      </c>
      <c r="O403" s="57">
        <v>46304.722696759258</v>
      </c>
      <c r="P403" s="57">
        <v>46305.610925925925</v>
      </c>
      <c r="Q403">
        <v>69407631</v>
      </c>
      <c r="S403">
        <v>146133133502</v>
      </c>
      <c r="T403" t="s">
        <v>5085</v>
      </c>
      <c r="U403" t="s">
        <v>5086</v>
      </c>
      <c r="V403" t="s">
        <v>5087</v>
      </c>
      <c r="Z403">
        <v>110.360885443355</v>
      </c>
      <c r="AA403">
        <v>-7.6793857759953799</v>
      </c>
      <c r="AB403" t="s">
        <v>5088</v>
      </c>
      <c r="AC403" t="s">
        <v>235</v>
      </c>
      <c r="AL403" t="s">
        <v>217</v>
      </c>
      <c r="AM403" t="s">
        <v>5089</v>
      </c>
      <c r="AN403" t="s">
        <v>6</v>
      </c>
      <c r="AO403" s="57">
        <v>46275.725983796299</v>
      </c>
      <c r="AP403" s="57">
        <v>46306.333333333336</v>
      </c>
      <c r="AR403" t="s">
        <v>218</v>
      </c>
      <c r="AS403" t="s">
        <v>219</v>
      </c>
      <c r="AT403" t="s">
        <v>230</v>
      </c>
      <c r="AU403">
        <v>20261010</v>
      </c>
      <c r="AV403" t="s">
        <v>221</v>
      </c>
      <c r="AW403" t="s">
        <v>923</v>
      </c>
      <c r="AX403" t="s">
        <v>222</v>
      </c>
      <c r="BA403" s="57">
        <v>46306.333333333336</v>
      </c>
      <c r="BB403" t="s">
        <v>5089</v>
      </c>
      <c r="BC403">
        <v>2026</v>
      </c>
      <c r="BD403">
        <v>10</v>
      </c>
      <c r="BE403">
        <v>10</v>
      </c>
      <c r="BF403" s="6">
        <f t="shared" si="18"/>
        <v>46305</v>
      </c>
      <c r="BG403">
        <f t="shared" si="19"/>
        <v>-1.3333333333357587</v>
      </c>
      <c r="BH403" t="str">
        <f t="shared" si="20"/>
        <v>COMPLY</v>
      </c>
      <c r="BI403" t="e">
        <f>VLOOKUP(H403,Sheet2!$A$1:$B$270,2,FALSE)</f>
        <v>#N/A</v>
      </c>
    </row>
    <row r="404" spans="1:61">
      <c r="A404">
        <v>403</v>
      </c>
      <c r="B404">
        <v>1002631597</v>
      </c>
      <c r="C404">
        <v>3</v>
      </c>
      <c r="D404" t="s">
        <v>59</v>
      </c>
      <c r="E404">
        <v>4</v>
      </c>
      <c r="F404" t="s">
        <v>544</v>
      </c>
      <c r="G404" t="s">
        <v>823</v>
      </c>
      <c r="H404" t="s">
        <v>3946</v>
      </c>
      <c r="I404" t="s">
        <v>212</v>
      </c>
      <c r="J404" t="s">
        <v>213</v>
      </c>
      <c r="K404" t="s">
        <v>149</v>
      </c>
      <c r="M404" t="s">
        <v>76</v>
      </c>
      <c r="N404" t="s">
        <v>215</v>
      </c>
      <c r="O404" s="57">
        <v>46306.550752314812</v>
      </c>
      <c r="P404" s="57">
        <v>46306.597766203704</v>
      </c>
      <c r="Q404">
        <v>69407735</v>
      </c>
      <c r="S404">
        <v>146133133267</v>
      </c>
      <c r="T404" t="s">
        <v>5090</v>
      </c>
      <c r="U404" t="s">
        <v>5091</v>
      </c>
      <c r="V404" t="s">
        <v>5092</v>
      </c>
      <c r="Z404">
        <v>110.378364175065</v>
      </c>
      <c r="AA404">
        <v>-7.7321904637565098</v>
      </c>
      <c r="AB404" t="s">
        <v>5093</v>
      </c>
      <c r="AC404" t="s">
        <v>283</v>
      </c>
      <c r="AL404" t="s">
        <v>217</v>
      </c>
      <c r="AM404" t="s">
        <v>5094</v>
      </c>
      <c r="AN404" t="s">
        <v>6</v>
      </c>
      <c r="AO404" s="57">
        <v>46336.559340277781</v>
      </c>
      <c r="AR404" t="s">
        <v>218</v>
      </c>
      <c r="AS404" t="s">
        <v>219</v>
      </c>
      <c r="AT404" t="s">
        <v>230</v>
      </c>
      <c r="AU404">
        <v>20261011</v>
      </c>
      <c r="AV404" t="s">
        <v>221</v>
      </c>
      <c r="AW404" t="s">
        <v>540</v>
      </c>
      <c r="AX404" t="s">
        <v>222</v>
      </c>
      <c r="BA404" s="57">
        <v>46306.291666666664</v>
      </c>
      <c r="BB404" t="s">
        <v>5094</v>
      </c>
      <c r="BC404">
        <v>2026</v>
      </c>
      <c r="BD404">
        <v>10</v>
      </c>
      <c r="BE404">
        <v>11</v>
      </c>
      <c r="BF404" s="6">
        <f t="shared" si="18"/>
        <v>46306</v>
      </c>
      <c r="BG404">
        <f t="shared" si="19"/>
        <v>-0.29166666666424135</v>
      </c>
      <c r="BH404" t="str">
        <f t="shared" si="20"/>
        <v>COMPLY</v>
      </c>
      <c r="BI404" t="e">
        <f>VLOOKUP(H404,Sheet2!$A$1:$B$270,2,FALSE)</f>
        <v>#N/A</v>
      </c>
    </row>
    <row r="405" spans="1:61">
      <c r="A405">
        <v>404</v>
      </c>
      <c r="B405">
        <v>1002627614</v>
      </c>
      <c r="C405">
        <v>3</v>
      </c>
      <c r="D405" t="s">
        <v>59</v>
      </c>
      <c r="E405">
        <v>4</v>
      </c>
      <c r="F405" t="s">
        <v>544</v>
      </c>
      <c r="G405" t="s">
        <v>823</v>
      </c>
      <c r="H405" t="s">
        <v>3946</v>
      </c>
      <c r="I405" t="s">
        <v>212</v>
      </c>
      <c r="J405" t="s">
        <v>213</v>
      </c>
      <c r="K405" t="s">
        <v>149</v>
      </c>
      <c r="L405" t="s">
        <v>214</v>
      </c>
      <c r="M405" t="s">
        <v>1626</v>
      </c>
      <c r="N405" t="s">
        <v>215</v>
      </c>
      <c r="O405" s="57">
        <v>46303.536423611113</v>
      </c>
      <c r="P405" s="57">
        <v>46309.591145833336</v>
      </c>
      <c r="Q405">
        <v>69406442</v>
      </c>
      <c r="S405">
        <v>146133133221</v>
      </c>
      <c r="T405" t="s">
        <v>4549</v>
      </c>
      <c r="U405" t="s">
        <v>4550</v>
      </c>
      <c r="V405" t="s">
        <v>4551</v>
      </c>
      <c r="Z405">
        <v>110.3512882</v>
      </c>
      <c r="AA405">
        <v>-7.6815638000000002</v>
      </c>
      <c r="AB405" t="s">
        <v>4552</v>
      </c>
      <c r="AC405" t="s">
        <v>235</v>
      </c>
      <c r="AL405" t="s">
        <v>217</v>
      </c>
      <c r="AM405" t="s">
        <v>4553</v>
      </c>
      <c r="AN405" t="s">
        <v>6</v>
      </c>
      <c r="AO405" s="57">
        <v>46244.569814814815</v>
      </c>
      <c r="AP405" s="57">
        <v>46304.458333333336</v>
      </c>
      <c r="AR405" t="s">
        <v>12</v>
      </c>
      <c r="AS405" t="s">
        <v>219</v>
      </c>
      <c r="AT405" t="s">
        <v>230</v>
      </c>
      <c r="AV405" t="s">
        <v>6981</v>
      </c>
      <c r="AW405" t="s">
        <v>877</v>
      </c>
      <c r="AX405" t="s">
        <v>222</v>
      </c>
      <c r="BA405" s="57">
        <v>46304.458333333336</v>
      </c>
      <c r="BB405" t="s">
        <v>4553</v>
      </c>
      <c r="BF405" s="6" t="e">
        <f t="shared" si="18"/>
        <v>#NUM!</v>
      </c>
      <c r="BG405" t="e">
        <f t="shared" si="19"/>
        <v>#NUM!</v>
      </c>
      <c r="BH405" t="e">
        <f t="shared" si="20"/>
        <v>#NUM!</v>
      </c>
      <c r="BI405" t="e">
        <f>VLOOKUP(H405,Sheet2!$A$1:$B$270,2,FALSE)</f>
        <v>#N/A</v>
      </c>
    </row>
    <row r="406" spans="1:61">
      <c r="A406">
        <v>405</v>
      </c>
      <c r="B406">
        <v>1002635406</v>
      </c>
      <c r="C406">
        <v>3</v>
      </c>
      <c r="D406" t="s">
        <v>59</v>
      </c>
      <c r="E406">
        <v>4</v>
      </c>
      <c r="F406" t="s">
        <v>544</v>
      </c>
      <c r="G406" t="s">
        <v>564</v>
      </c>
      <c r="H406" t="s">
        <v>5940</v>
      </c>
      <c r="I406" t="s">
        <v>212</v>
      </c>
      <c r="J406" t="s">
        <v>213</v>
      </c>
      <c r="K406" t="s">
        <v>149</v>
      </c>
      <c r="M406" t="s">
        <v>76</v>
      </c>
      <c r="N406" t="s">
        <v>215</v>
      </c>
      <c r="O406" s="57">
        <v>46308.641226851854</v>
      </c>
      <c r="P406" s="57">
        <v>46308.68340277778</v>
      </c>
      <c r="Q406">
        <v>69408666</v>
      </c>
      <c r="S406">
        <v>146131120941</v>
      </c>
      <c r="T406" t="s">
        <v>5941</v>
      </c>
      <c r="U406" t="s">
        <v>6665</v>
      </c>
      <c r="V406" t="s">
        <v>6666</v>
      </c>
      <c r="Z406">
        <v>110.4273788</v>
      </c>
      <c r="AA406">
        <v>-7.7656517000000003</v>
      </c>
      <c r="AB406" t="s">
        <v>5944</v>
      </c>
      <c r="AC406" t="s">
        <v>283</v>
      </c>
      <c r="AL406" t="s">
        <v>217</v>
      </c>
      <c r="AM406" t="s">
        <v>6667</v>
      </c>
      <c r="AN406" t="s">
        <v>6</v>
      </c>
      <c r="AO406" t="s">
        <v>6615</v>
      </c>
      <c r="AR406" t="s">
        <v>218</v>
      </c>
      <c r="AS406" t="s">
        <v>219</v>
      </c>
      <c r="AT406" t="s">
        <v>230</v>
      </c>
      <c r="AU406">
        <v>20261013</v>
      </c>
      <c r="AV406" t="s">
        <v>221</v>
      </c>
      <c r="AW406" t="s">
        <v>1985</v>
      </c>
      <c r="AX406" t="s">
        <v>222</v>
      </c>
      <c r="BA406" s="57">
        <v>46308.291666666664</v>
      </c>
      <c r="BB406" t="s">
        <v>6667</v>
      </c>
      <c r="BC406">
        <v>2026</v>
      </c>
      <c r="BD406">
        <v>10</v>
      </c>
      <c r="BE406">
        <v>13</v>
      </c>
      <c r="BF406" s="6">
        <f t="shared" si="18"/>
        <v>46308</v>
      </c>
      <c r="BG406">
        <f t="shared" si="19"/>
        <v>-0.29166666666424135</v>
      </c>
      <c r="BH406" t="str">
        <f t="shared" si="20"/>
        <v>COMPLY</v>
      </c>
      <c r="BI406" t="e">
        <f>VLOOKUP(H406,Sheet2!$A$1:$B$270,2,FALSE)</f>
        <v>#N/A</v>
      </c>
    </row>
    <row r="407" spans="1:61">
      <c r="A407">
        <v>406</v>
      </c>
      <c r="B407">
        <v>1002633012</v>
      </c>
      <c r="C407">
        <v>3</v>
      </c>
      <c r="D407" t="s">
        <v>59</v>
      </c>
      <c r="E407">
        <v>4</v>
      </c>
      <c r="F407" t="s">
        <v>544</v>
      </c>
      <c r="G407" t="s">
        <v>564</v>
      </c>
      <c r="H407" t="s">
        <v>5940</v>
      </c>
      <c r="I407" t="s">
        <v>212</v>
      </c>
      <c r="J407" t="s">
        <v>213</v>
      </c>
      <c r="K407" t="s">
        <v>149</v>
      </c>
      <c r="L407" t="s">
        <v>214</v>
      </c>
      <c r="M407" t="s">
        <v>1401</v>
      </c>
      <c r="N407" t="s">
        <v>215</v>
      </c>
      <c r="O407" s="57">
        <v>46307.57472222222</v>
      </c>
      <c r="P407" s="57">
        <v>46308.641215277778</v>
      </c>
      <c r="Q407">
        <v>69408666</v>
      </c>
      <c r="S407">
        <v>146131120938</v>
      </c>
      <c r="T407" t="s">
        <v>5941</v>
      </c>
      <c r="U407" t="s">
        <v>5942</v>
      </c>
      <c r="V407" t="s">
        <v>5943</v>
      </c>
      <c r="Z407">
        <v>110.42733269999999</v>
      </c>
      <c r="AA407">
        <v>-7.7663403000000004</v>
      </c>
      <c r="AB407" t="s">
        <v>5944</v>
      </c>
      <c r="AC407" t="s">
        <v>235</v>
      </c>
      <c r="AL407" t="s">
        <v>217</v>
      </c>
      <c r="AM407" t="s">
        <v>5945</v>
      </c>
      <c r="AN407" t="s">
        <v>6</v>
      </c>
      <c r="AO407" s="57">
        <v>46366.580231481479</v>
      </c>
      <c r="AP407" s="57">
        <v>46308.458333333336</v>
      </c>
      <c r="AR407" t="s">
        <v>14</v>
      </c>
      <c r="AS407" t="s">
        <v>219</v>
      </c>
      <c r="AT407" t="s">
        <v>230</v>
      </c>
      <c r="AV407" t="s">
        <v>6668</v>
      </c>
      <c r="AW407" t="s">
        <v>881</v>
      </c>
      <c r="AX407" t="s">
        <v>222</v>
      </c>
      <c r="BA407" s="57">
        <v>46308.458333333336</v>
      </c>
      <c r="BB407" t="s">
        <v>5945</v>
      </c>
      <c r="BF407" s="6" t="e">
        <f t="shared" si="18"/>
        <v>#NUM!</v>
      </c>
      <c r="BG407" t="e">
        <f t="shared" si="19"/>
        <v>#NUM!</v>
      </c>
      <c r="BH407" t="e">
        <f t="shared" si="20"/>
        <v>#NUM!</v>
      </c>
      <c r="BI407" t="e">
        <f>VLOOKUP(H407,Sheet2!$A$1:$B$270,2,FALSE)</f>
        <v>#N/A</v>
      </c>
    </row>
    <row r="408" spans="1:61">
      <c r="A408">
        <v>407</v>
      </c>
      <c r="B408">
        <v>1002619790</v>
      </c>
      <c r="C408">
        <v>3</v>
      </c>
      <c r="D408" t="s">
        <v>59</v>
      </c>
      <c r="E408">
        <v>4</v>
      </c>
      <c r="F408" t="s">
        <v>544</v>
      </c>
      <c r="G408" t="s">
        <v>564</v>
      </c>
      <c r="H408" t="s">
        <v>1761</v>
      </c>
      <c r="I408" t="s">
        <v>212</v>
      </c>
      <c r="J408" t="s">
        <v>213</v>
      </c>
      <c r="K408" t="s">
        <v>149</v>
      </c>
      <c r="L408" t="s">
        <v>214</v>
      </c>
      <c r="M408" t="s">
        <v>76</v>
      </c>
      <c r="N408" t="s">
        <v>215</v>
      </c>
      <c r="O408" s="57">
        <v>46297.561574074076</v>
      </c>
      <c r="P408" s="57">
        <v>46298.494745370372</v>
      </c>
      <c r="Q408">
        <v>69403066</v>
      </c>
      <c r="S408">
        <v>146130139241</v>
      </c>
      <c r="T408" t="s">
        <v>1762</v>
      </c>
      <c r="U408" t="s">
        <v>1769</v>
      </c>
      <c r="V408" t="s">
        <v>1770</v>
      </c>
      <c r="Z408">
        <v>110.4014473</v>
      </c>
      <c r="AA408">
        <v>-7.7561092</v>
      </c>
      <c r="AB408" t="s">
        <v>1771</v>
      </c>
      <c r="AC408" t="s">
        <v>235</v>
      </c>
      <c r="AL408" t="s">
        <v>217</v>
      </c>
      <c r="AM408" t="s">
        <v>1772</v>
      </c>
      <c r="AN408" t="s">
        <v>6</v>
      </c>
      <c r="AO408" s="57">
        <v>46063.569363425922</v>
      </c>
      <c r="AP408" s="57">
        <v>46298.458333333336</v>
      </c>
      <c r="AR408" t="s">
        <v>218</v>
      </c>
      <c r="AS408" t="s">
        <v>1767</v>
      </c>
      <c r="AT408" t="s">
        <v>230</v>
      </c>
      <c r="AU408">
        <v>20261003</v>
      </c>
      <c r="AV408" t="s">
        <v>221</v>
      </c>
      <c r="AW408" t="s">
        <v>1768</v>
      </c>
      <c r="AX408" t="s">
        <v>222</v>
      </c>
      <c r="BA408" s="57">
        <v>46298.458333333336</v>
      </c>
      <c r="BB408" t="s">
        <v>1772</v>
      </c>
      <c r="BC408">
        <v>2026</v>
      </c>
      <c r="BD408">
        <v>10</v>
      </c>
      <c r="BE408">
        <v>3</v>
      </c>
      <c r="BF408" s="6">
        <f t="shared" si="18"/>
        <v>46298</v>
      </c>
      <c r="BG408">
        <f t="shared" si="19"/>
        <v>-0.45833333333575865</v>
      </c>
      <c r="BH408" t="str">
        <f t="shared" si="20"/>
        <v>COMPLY</v>
      </c>
      <c r="BI408" t="e">
        <f>VLOOKUP(H408,Sheet2!$A$1:$B$270,2,FALSE)</f>
        <v>#N/A</v>
      </c>
    </row>
    <row r="409" spans="1:61">
      <c r="A409">
        <v>408</v>
      </c>
      <c r="B409">
        <v>1002619746</v>
      </c>
      <c r="C409">
        <v>3</v>
      </c>
      <c r="D409" t="s">
        <v>59</v>
      </c>
      <c r="E409">
        <v>4</v>
      </c>
      <c r="F409" t="s">
        <v>544</v>
      </c>
      <c r="G409" t="s">
        <v>564</v>
      </c>
      <c r="H409" t="s">
        <v>1761</v>
      </c>
      <c r="I409" t="s">
        <v>212</v>
      </c>
      <c r="J409" t="s">
        <v>213</v>
      </c>
      <c r="K409" t="s">
        <v>149</v>
      </c>
      <c r="M409" t="s">
        <v>76</v>
      </c>
      <c r="N409" t="s">
        <v>563</v>
      </c>
      <c r="O409" s="57">
        <v>46297.553981481484</v>
      </c>
      <c r="P409" s="57">
        <v>46301.590914351851</v>
      </c>
      <c r="Q409">
        <v>66525052</v>
      </c>
      <c r="S409">
        <v>146130139224</v>
      </c>
      <c r="T409" t="s">
        <v>1653</v>
      </c>
      <c r="U409" t="s">
        <v>1773</v>
      </c>
      <c r="V409" t="s">
        <v>2656</v>
      </c>
      <c r="Z409">
        <v>110.359377637005</v>
      </c>
      <c r="AA409">
        <v>-7.8487890590002802</v>
      </c>
      <c r="AB409" t="s">
        <v>1655</v>
      </c>
      <c r="AC409" t="s">
        <v>225</v>
      </c>
      <c r="AL409" t="s">
        <v>217</v>
      </c>
      <c r="AM409" t="s">
        <v>2657</v>
      </c>
      <c r="AN409" t="s">
        <v>6</v>
      </c>
      <c r="AO409" s="57">
        <v>46063.559317129628</v>
      </c>
      <c r="AP409" s="57">
        <v>46301.458333333336</v>
      </c>
      <c r="AR409" t="s">
        <v>218</v>
      </c>
      <c r="AS409" t="s">
        <v>1767</v>
      </c>
      <c r="AT409" t="s">
        <v>230</v>
      </c>
      <c r="AU409">
        <v>20261006</v>
      </c>
      <c r="AV409" t="s">
        <v>221</v>
      </c>
      <c r="AW409" t="s">
        <v>540</v>
      </c>
      <c r="AX409" t="s">
        <v>222</v>
      </c>
      <c r="BA409" s="57">
        <v>46301.458333333336</v>
      </c>
      <c r="BB409" t="s">
        <v>2657</v>
      </c>
      <c r="BC409">
        <v>2026</v>
      </c>
      <c r="BD409">
        <v>10</v>
      </c>
      <c r="BE409">
        <v>6</v>
      </c>
      <c r="BF409" s="6">
        <f t="shared" si="18"/>
        <v>46301</v>
      </c>
      <c r="BG409">
        <f t="shared" si="19"/>
        <v>-0.45833333333575865</v>
      </c>
      <c r="BH409" t="str">
        <f t="shared" si="20"/>
        <v>COMPLY</v>
      </c>
      <c r="BI409" t="e">
        <f>VLOOKUP(H409,Sheet2!$A$1:$B$270,2,FALSE)</f>
        <v>#N/A</v>
      </c>
    </row>
    <row r="410" spans="1:61">
      <c r="A410">
        <v>409</v>
      </c>
      <c r="B410">
        <v>1002625624</v>
      </c>
      <c r="C410">
        <v>3</v>
      </c>
      <c r="D410" t="s">
        <v>59</v>
      </c>
      <c r="E410">
        <v>4</v>
      </c>
      <c r="F410" t="s">
        <v>544</v>
      </c>
      <c r="G410" t="s">
        <v>564</v>
      </c>
      <c r="H410" t="s">
        <v>1761</v>
      </c>
      <c r="I410" t="s">
        <v>212</v>
      </c>
      <c r="J410" t="s">
        <v>213</v>
      </c>
      <c r="K410" t="s">
        <v>149</v>
      </c>
      <c r="L410" t="s">
        <v>214</v>
      </c>
      <c r="M410" t="s">
        <v>76</v>
      </c>
      <c r="N410" t="s">
        <v>215</v>
      </c>
      <c r="O410" s="57">
        <v>46302.436574074076</v>
      </c>
      <c r="P410" s="57">
        <v>46302.693564814814</v>
      </c>
      <c r="Q410">
        <v>69405589</v>
      </c>
      <c r="S410">
        <v>146130139311</v>
      </c>
      <c r="T410" t="s">
        <v>3955</v>
      </c>
      <c r="U410" t="s">
        <v>3956</v>
      </c>
      <c r="V410" t="s">
        <v>3957</v>
      </c>
      <c r="Z410">
        <v>110.385324</v>
      </c>
      <c r="AA410">
        <v>-7.7345306000000003</v>
      </c>
      <c r="AB410" t="s">
        <v>3958</v>
      </c>
      <c r="AC410" t="s">
        <v>235</v>
      </c>
      <c r="AL410" t="s">
        <v>217</v>
      </c>
      <c r="AM410" t="s">
        <v>3923</v>
      </c>
      <c r="AN410" t="s">
        <v>6</v>
      </c>
      <c r="AO410" s="57">
        <v>46213.444687499999</v>
      </c>
      <c r="AP410" s="57">
        <v>46303.333333333336</v>
      </c>
      <c r="AR410" t="s">
        <v>218</v>
      </c>
      <c r="AS410" t="s">
        <v>1767</v>
      </c>
      <c r="AT410" t="s">
        <v>230</v>
      </c>
      <c r="AU410">
        <v>20261007</v>
      </c>
      <c r="AV410" t="s">
        <v>221</v>
      </c>
      <c r="AW410" t="s">
        <v>3959</v>
      </c>
      <c r="AX410" t="s">
        <v>222</v>
      </c>
      <c r="BA410" s="57">
        <v>46303.333333333336</v>
      </c>
      <c r="BB410" t="s">
        <v>3923</v>
      </c>
      <c r="BC410">
        <v>2026</v>
      </c>
      <c r="BD410">
        <v>10</v>
      </c>
      <c r="BE410">
        <v>7</v>
      </c>
      <c r="BF410" s="6">
        <f t="shared" si="18"/>
        <v>46302</v>
      </c>
      <c r="BG410">
        <f t="shared" si="19"/>
        <v>-1.3333333333357587</v>
      </c>
      <c r="BH410" t="str">
        <f t="shared" si="20"/>
        <v>COMPLY</v>
      </c>
      <c r="BI410" t="e">
        <f>VLOOKUP(H410,Sheet2!$A$1:$B$270,2,FALSE)</f>
        <v>#N/A</v>
      </c>
    </row>
    <row r="411" spans="1:61">
      <c r="A411">
        <v>410</v>
      </c>
      <c r="B411">
        <v>1002629752</v>
      </c>
      <c r="C411">
        <v>3</v>
      </c>
      <c r="D411" t="s">
        <v>59</v>
      </c>
      <c r="E411">
        <v>4</v>
      </c>
      <c r="F411" t="s">
        <v>544</v>
      </c>
      <c r="G411" t="s">
        <v>564</v>
      </c>
      <c r="H411" t="s">
        <v>1761</v>
      </c>
      <c r="I411" t="s">
        <v>212</v>
      </c>
      <c r="J411" t="s">
        <v>213</v>
      </c>
      <c r="K411" t="s">
        <v>149</v>
      </c>
      <c r="L411" t="s">
        <v>214</v>
      </c>
      <c r="M411" t="s">
        <v>76</v>
      </c>
      <c r="N411" t="s">
        <v>215</v>
      </c>
      <c r="O411" s="57">
        <v>46304.578182870369</v>
      </c>
      <c r="P411" s="57">
        <v>46305.449282407404</v>
      </c>
      <c r="Q411">
        <v>69407388</v>
      </c>
      <c r="S411">
        <v>146130139348</v>
      </c>
      <c r="T411" t="s">
        <v>5095</v>
      </c>
      <c r="U411" t="s">
        <v>5096</v>
      </c>
      <c r="V411" t="s">
        <v>5097</v>
      </c>
      <c r="Z411">
        <v>110.44305300000001</v>
      </c>
      <c r="AA411">
        <v>-7.7524800000000003</v>
      </c>
      <c r="AB411" t="s">
        <v>5098</v>
      </c>
      <c r="AC411" t="s">
        <v>235</v>
      </c>
      <c r="AL411" t="s">
        <v>217</v>
      </c>
      <c r="AM411" t="s">
        <v>5099</v>
      </c>
      <c r="AN411" t="s">
        <v>6</v>
      </c>
      <c r="AO411" s="57">
        <v>46275.579988425925</v>
      </c>
      <c r="AP411" s="57">
        <v>46305.458333333336</v>
      </c>
      <c r="AR411" t="s">
        <v>218</v>
      </c>
      <c r="AS411" t="s">
        <v>1767</v>
      </c>
      <c r="AT411" t="s">
        <v>230</v>
      </c>
      <c r="AU411">
        <v>20261010</v>
      </c>
      <c r="AV411" t="s">
        <v>221</v>
      </c>
      <c r="AW411" t="s">
        <v>875</v>
      </c>
      <c r="AX411" t="s">
        <v>222</v>
      </c>
      <c r="BA411" s="57">
        <v>46305.458333333336</v>
      </c>
      <c r="BB411" t="s">
        <v>5099</v>
      </c>
      <c r="BC411">
        <v>2026</v>
      </c>
      <c r="BD411">
        <v>10</v>
      </c>
      <c r="BE411">
        <v>10</v>
      </c>
      <c r="BF411" s="6">
        <f t="shared" si="18"/>
        <v>46305</v>
      </c>
      <c r="BG411">
        <f t="shared" si="19"/>
        <v>-0.45833333333575865</v>
      </c>
      <c r="BH411" t="str">
        <f t="shared" si="20"/>
        <v>COMPLY</v>
      </c>
      <c r="BI411" t="e">
        <f>VLOOKUP(H411,Sheet2!$A$1:$B$270,2,FALSE)</f>
        <v>#N/A</v>
      </c>
    </row>
    <row r="412" spans="1:61">
      <c r="A412">
        <v>411</v>
      </c>
      <c r="B412">
        <v>1002634498</v>
      </c>
      <c r="C412">
        <v>3</v>
      </c>
      <c r="D412" t="s">
        <v>59</v>
      </c>
      <c r="E412">
        <v>4</v>
      </c>
      <c r="F412" t="s">
        <v>544</v>
      </c>
      <c r="G412" t="s">
        <v>564</v>
      </c>
      <c r="H412" t="s">
        <v>1761</v>
      </c>
      <c r="I412" t="s">
        <v>212</v>
      </c>
      <c r="J412" t="s">
        <v>213</v>
      </c>
      <c r="K412" t="s">
        <v>149</v>
      </c>
      <c r="M412" t="s">
        <v>76</v>
      </c>
      <c r="N412" t="s">
        <v>215</v>
      </c>
      <c r="O412" s="57">
        <v>46308.445</v>
      </c>
      <c r="P412" s="57">
        <v>46308.612974537034</v>
      </c>
      <c r="Q412">
        <v>69407926</v>
      </c>
      <c r="S412">
        <v>146130139385</v>
      </c>
      <c r="T412" t="s">
        <v>5114</v>
      </c>
      <c r="U412" t="s">
        <v>5946</v>
      </c>
      <c r="V412" t="s">
        <v>5951</v>
      </c>
      <c r="Z412">
        <v>110.38889301802701</v>
      </c>
      <c r="AA412">
        <v>-7.7108290923525198</v>
      </c>
      <c r="AB412" t="s">
        <v>5116</v>
      </c>
      <c r="AC412" t="s">
        <v>283</v>
      </c>
      <c r="AL412" t="s">
        <v>217</v>
      </c>
      <c r="AM412" t="s">
        <v>5952</v>
      </c>
      <c r="AN412" t="s">
        <v>6</v>
      </c>
      <c r="AO412" t="s">
        <v>5841</v>
      </c>
      <c r="AR412" t="s">
        <v>218</v>
      </c>
      <c r="AS412" t="s">
        <v>1767</v>
      </c>
      <c r="AT412" t="s">
        <v>230</v>
      </c>
      <c r="AU412">
        <v>20261013</v>
      </c>
      <c r="AV412" t="s">
        <v>221</v>
      </c>
      <c r="AW412" t="s">
        <v>540</v>
      </c>
      <c r="AX412" t="s">
        <v>222</v>
      </c>
      <c r="BA412" s="57">
        <v>46308.291666666664</v>
      </c>
      <c r="BB412" t="s">
        <v>5952</v>
      </c>
      <c r="BC412">
        <v>2026</v>
      </c>
      <c r="BD412">
        <v>10</v>
      </c>
      <c r="BE412">
        <v>13</v>
      </c>
      <c r="BF412" s="6">
        <f t="shared" si="18"/>
        <v>46308</v>
      </c>
      <c r="BG412">
        <f t="shared" si="19"/>
        <v>-0.29166666666424135</v>
      </c>
      <c r="BH412" t="str">
        <f t="shared" si="20"/>
        <v>COMPLY</v>
      </c>
      <c r="BI412" t="e">
        <f>VLOOKUP(H412,Sheet2!$A$1:$B$270,2,FALSE)</f>
        <v>#N/A</v>
      </c>
    </row>
    <row r="413" spans="1:61">
      <c r="A413">
        <v>412</v>
      </c>
      <c r="B413">
        <v>1002634245</v>
      </c>
      <c r="C413">
        <v>3</v>
      </c>
      <c r="D413" t="s">
        <v>59</v>
      </c>
      <c r="E413">
        <v>4</v>
      </c>
      <c r="F413" t="s">
        <v>544</v>
      </c>
      <c r="G413" t="s">
        <v>564</v>
      </c>
      <c r="H413" t="s">
        <v>1761</v>
      </c>
      <c r="I413" t="s">
        <v>212</v>
      </c>
      <c r="J413" t="s">
        <v>213</v>
      </c>
      <c r="K413" t="s">
        <v>149</v>
      </c>
      <c r="M413" t="s">
        <v>76</v>
      </c>
      <c r="N413" t="s">
        <v>215</v>
      </c>
      <c r="O413" s="57">
        <v>46308.406678240739</v>
      </c>
      <c r="P413" s="57">
        <v>46308.440729166665</v>
      </c>
      <c r="Q413">
        <v>69407936</v>
      </c>
      <c r="S413">
        <v>146130139383</v>
      </c>
      <c r="T413" t="s">
        <v>5109</v>
      </c>
      <c r="U413" t="s">
        <v>5946</v>
      </c>
      <c r="V413" t="s">
        <v>5947</v>
      </c>
      <c r="Z413">
        <v>110.38887579999999</v>
      </c>
      <c r="AA413">
        <v>-7.710826</v>
      </c>
      <c r="AB413" t="s">
        <v>5112</v>
      </c>
      <c r="AC413" t="s">
        <v>283</v>
      </c>
      <c r="AL413" t="s">
        <v>217</v>
      </c>
      <c r="AM413" t="s">
        <v>5948</v>
      </c>
      <c r="AN413" t="s">
        <v>6</v>
      </c>
      <c r="AO413" t="s">
        <v>5836</v>
      </c>
      <c r="AR413" t="s">
        <v>218</v>
      </c>
      <c r="AS413" t="s">
        <v>1767</v>
      </c>
      <c r="AT413" t="s">
        <v>230</v>
      </c>
      <c r="AU413">
        <v>20261013</v>
      </c>
      <c r="AV413" t="s">
        <v>221</v>
      </c>
      <c r="AW413" t="s">
        <v>1985</v>
      </c>
      <c r="AX413" t="s">
        <v>222</v>
      </c>
      <c r="BA413" s="57">
        <v>46308.291666666664</v>
      </c>
      <c r="BB413" t="s">
        <v>5948</v>
      </c>
      <c r="BC413">
        <v>2026</v>
      </c>
      <c r="BD413">
        <v>10</v>
      </c>
      <c r="BE413">
        <v>13</v>
      </c>
      <c r="BF413" s="6">
        <f t="shared" si="18"/>
        <v>46308</v>
      </c>
      <c r="BG413">
        <f t="shared" si="19"/>
        <v>-0.29166666666424135</v>
      </c>
      <c r="BH413" t="str">
        <f t="shared" si="20"/>
        <v>COMPLY</v>
      </c>
      <c r="BI413" t="e">
        <f>VLOOKUP(H413,Sheet2!$A$1:$B$270,2,FALSE)</f>
        <v>#N/A</v>
      </c>
    </row>
    <row r="414" spans="1:61">
      <c r="A414">
        <v>413</v>
      </c>
      <c r="B414">
        <v>1002636747</v>
      </c>
      <c r="C414">
        <v>3</v>
      </c>
      <c r="D414" t="s">
        <v>59</v>
      </c>
      <c r="E414">
        <v>4</v>
      </c>
      <c r="F414" t="s">
        <v>544</v>
      </c>
      <c r="G414" t="s">
        <v>564</v>
      </c>
      <c r="H414" t="s">
        <v>1761</v>
      </c>
      <c r="I414" t="s">
        <v>212</v>
      </c>
      <c r="J414" t="s">
        <v>213</v>
      </c>
      <c r="K414" t="s">
        <v>149</v>
      </c>
      <c r="M414" t="s">
        <v>76</v>
      </c>
      <c r="N414" t="s">
        <v>215</v>
      </c>
      <c r="O414" s="57">
        <v>46309.552974537037</v>
      </c>
      <c r="P414" s="57">
        <v>46310.641597222224</v>
      </c>
      <c r="Q414">
        <v>69410116</v>
      </c>
      <c r="S414">
        <v>146130139404</v>
      </c>
      <c r="T414" t="s">
        <v>6982</v>
      </c>
      <c r="U414" t="s">
        <v>6983</v>
      </c>
      <c r="V414" t="s">
        <v>6984</v>
      </c>
      <c r="Z414">
        <v>110.37854</v>
      </c>
      <c r="AA414">
        <v>-7.7482518000000002</v>
      </c>
      <c r="AB414" t="s">
        <v>6985</v>
      </c>
      <c r="AC414" t="s">
        <v>283</v>
      </c>
      <c r="AL414" t="s">
        <v>217</v>
      </c>
      <c r="AM414" t="s">
        <v>6986</v>
      </c>
      <c r="AN414" t="s">
        <v>6</v>
      </c>
      <c r="AO414" t="s">
        <v>6880</v>
      </c>
      <c r="AP414" s="57">
        <v>46311.333333333336</v>
      </c>
      <c r="AR414" t="s">
        <v>218</v>
      </c>
      <c r="AS414" t="s">
        <v>1767</v>
      </c>
      <c r="AT414" t="s">
        <v>230</v>
      </c>
      <c r="AU414">
        <v>20261015</v>
      </c>
      <c r="AV414" t="s">
        <v>221</v>
      </c>
      <c r="AW414" t="s">
        <v>539</v>
      </c>
      <c r="AX414" t="s">
        <v>222</v>
      </c>
      <c r="BA414" s="57">
        <v>46311.333333333336</v>
      </c>
      <c r="BB414" t="s">
        <v>6986</v>
      </c>
      <c r="BC414">
        <v>2026</v>
      </c>
      <c r="BD414">
        <v>10</v>
      </c>
      <c r="BE414">
        <v>15</v>
      </c>
      <c r="BF414" s="6">
        <f t="shared" si="18"/>
        <v>46310</v>
      </c>
      <c r="BG414">
        <f t="shared" si="19"/>
        <v>-1.3333333333357587</v>
      </c>
      <c r="BH414" t="str">
        <f t="shared" si="20"/>
        <v>COMPLY</v>
      </c>
      <c r="BI414" t="e">
        <f>VLOOKUP(H414,Sheet2!$A$1:$B$270,2,FALSE)</f>
        <v>#N/A</v>
      </c>
    </row>
    <row r="415" spans="1:61">
      <c r="A415">
        <v>414</v>
      </c>
      <c r="B415">
        <v>1002630979</v>
      </c>
      <c r="C415">
        <v>3</v>
      </c>
      <c r="D415" t="s">
        <v>59</v>
      </c>
      <c r="E415">
        <v>4</v>
      </c>
      <c r="F415" t="s">
        <v>544</v>
      </c>
      <c r="G415" t="s">
        <v>564</v>
      </c>
      <c r="H415" t="s">
        <v>1761</v>
      </c>
      <c r="I415" t="s">
        <v>212</v>
      </c>
      <c r="J415" t="s">
        <v>213</v>
      </c>
      <c r="K415" t="s">
        <v>149</v>
      </c>
      <c r="L415" t="s">
        <v>214</v>
      </c>
      <c r="M415" t="s">
        <v>1401</v>
      </c>
      <c r="N415" t="s">
        <v>215</v>
      </c>
      <c r="O415" s="57">
        <v>46305.593506944446</v>
      </c>
      <c r="P415" s="57">
        <v>46308.406678240739</v>
      </c>
      <c r="Q415">
        <v>69407936</v>
      </c>
      <c r="S415">
        <v>146130139358</v>
      </c>
      <c r="T415" t="s">
        <v>5109</v>
      </c>
      <c r="U415" t="s">
        <v>5110</v>
      </c>
      <c r="V415" t="s">
        <v>5111</v>
      </c>
      <c r="Z415">
        <v>110.388608</v>
      </c>
      <c r="AA415">
        <v>-7.7113471999999996</v>
      </c>
      <c r="AB415" t="s">
        <v>5112</v>
      </c>
      <c r="AC415" t="s">
        <v>235</v>
      </c>
      <c r="AL415" t="s">
        <v>217</v>
      </c>
      <c r="AM415" t="s">
        <v>5113</v>
      </c>
      <c r="AN415" t="s">
        <v>6</v>
      </c>
      <c r="AO415" s="57">
        <v>46305.600752314815</v>
      </c>
      <c r="AP415" s="57">
        <v>46306.458333333336</v>
      </c>
      <c r="AQ415" t="s">
        <v>1496</v>
      </c>
      <c r="AR415" t="s">
        <v>14</v>
      </c>
      <c r="AS415" t="s">
        <v>1767</v>
      </c>
      <c r="AT415" t="s">
        <v>230</v>
      </c>
      <c r="AV415" t="s">
        <v>5949</v>
      </c>
      <c r="AW415" t="s">
        <v>880</v>
      </c>
      <c r="AX415" t="s">
        <v>222</v>
      </c>
      <c r="BA415" s="57">
        <v>46306.458333333336</v>
      </c>
      <c r="BB415" t="s">
        <v>5113</v>
      </c>
      <c r="BF415" s="6" t="e">
        <f t="shared" si="18"/>
        <v>#NUM!</v>
      </c>
      <c r="BG415" t="e">
        <f t="shared" si="19"/>
        <v>#NUM!</v>
      </c>
      <c r="BH415" t="e">
        <f t="shared" si="20"/>
        <v>#NUM!</v>
      </c>
      <c r="BI415" t="e">
        <f>VLOOKUP(H415,Sheet2!$A$1:$B$270,2,FALSE)</f>
        <v>#N/A</v>
      </c>
    </row>
    <row r="416" spans="1:61">
      <c r="A416">
        <v>415</v>
      </c>
      <c r="B416">
        <v>1002630963</v>
      </c>
      <c r="C416">
        <v>3</v>
      </c>
      <c r="D416" t="s">
        <v>59</v>
      </c>
      <c r="E416">
        <v>4</v>
      </c>
      <c r="F416" t="s">
        <v>544</v>
      </c>
      <c r="G416" t="s">
        <v>564</v>
      </c>
      <c r="H416" t="s">
        <v>1761</v>
      </c>
      <c r="I416" t="s">
        <v>212</v>
      </c>
      <c r="J416" t="s">
        <v>213</v>
      </c>
      <c r="K416" t="s">
        <v>149</v>
      </c>
      <c r="L416" t="s">
        <v>214</v>
      </c>
      <c r="M416" t="s">
        <v>1401</v>
      </c>
      <c r="N416" t="s">
        <v>215</v>
      </c>
      <c r="O416" s="57">
        <v>46305.585277777776</v>
      </c>
      <c r="P416" s="57">
        <v>46308.445</v>
      </c>
      <c r="Q416">
        <v>69407926</v>
      </c>
      <c r="S416">
        <v>146130139356</v>
      </c>
      <c r="T416" t="s">
        <v>5114</v>
      </c>
      <c r="U416" t="s">
        <v>5110</v>
      </c>
      <c r="V416" t="s">
        <v>5115</v>
      </c>
      <c r="Z416">
        <v>110.388608</v>
      </c>
      <c r="AA416">
        <v>-7.7113471999999996</v>
      </c>
      <c r="AB416" t="s">
        <v>5116</v>
      </c>
      <c r="AC416" t="s">
        <v>235</v>
      </c>
      <c r="AL416" t="s">
        <v>217</v>
      </c>
      <c r="AM416" t="s">
        <v>5117</v>
      </c>
      <c r="AN416" t="s">
        <v>6</v>
      </c>
      <c r="AO416" s="57">
        <v>46305.590451388889</v>
      </c>
      <c r="AP416" s="57">
        <v>46306.458333333336</v>
      </c>
      <c r="AQ416" t="s">
        <v>1496</v>
      </c>
      <c r="AR416" t="s">
        <v>14</v>
      </c>
      <c r="AS416" t="s">
        <v>1767</v>
      </c>
      <c r="AT416" t="s">
        <v>230</v>
      </c>
      <c r="AV416" t="s">
        <v>5950</v>
      </c>
      <c r="AW416" t="s">
        <v>880</v>
      </c>
      <c r="AX416" t="s">
        <v>222</v>
      </c>
      <c r="BA416" s="57">
        <v>46306.458333333336</v>
      </c>
      <c r="BB416" t="s">
        <v>5117</v>
      </c>
      <c r="BF416" s="6" t="e">
        <f t="shared" si="18"/>
        <v>#NUM!</v>
      </c>
      <c r="BG416" t="e">
        <f t="shared" si="19"/>
        <v>#NUM!</v>
      </c>
      <c r="BH416" t="e">
        <f t="shared" si="20"/>
        <v>#NUM!</v>
      </c>
      <c r="BI416" t="e">
        <f>VLOOKUP(H416,Sheet2!$A$1:$B$270,2,FALSE)</f>
        <v>#N/A</v>
      </c>
    </row>
    <row r="417" spans="1:61">
      <c r="A417">
        <v>416</v>
      </c>
      <c r="B417">
        <v>1002630639</v>
      </c>
      <c r="C417">
        <v>3</v>
      </c>
      <c r="D417" t="s">
        <v>59</v>
      </c>
      <c r="E417">
        <v>4</v>
      </c>
      <c r="F417" t="s">
        <v>544</v>
      </c>
      <c r="G417" t="s">
        <v>564</v>
      </c>
      <c r="H417" t="s">
        <v>1761</v>
      </c>
      <c r="I417" t="s">
        <v>212</v>
      </c>
      <c r="J417" t="s">
        <v>213</v>
      </c>
      <c r="K417" t="s">
        <v>149</v>
      </c>
      <c r="L417" t="s">
        <v>214</v>
      </c>
      <c r="M417" t="s">
        <v>1401</v>
      </c>
      <c r="N417" t="s">
        <v>215</v>
      </c>
      <c r="O417" s="57">
        <v>46305.386516203704</v>
      </c>
      <c r="P417" s="57">
        <v>46306.550740740742</v>
      </c>
      <c r="Q417">
        <v>69407735</v>
      </c>
      <c r="S417">
        <v>146130139351</v>
      </c>
      <c r="T417" t="s">
        <v>5090</v>
      </c>
      <c r="U417" t="s">
        <v>5100</v>
      </c>
      <c r="V417" t="s">
        <v>5101</v>
      </c>
      <c r="Z417">
        <v>110.378162435485</v>
      </c>
      <c r="AA417">
        <v>-7.7328022168811898</v>
      </c>
      <c r="AB417" t="s">
        <v>5093</v>
      </c>
      <c r="AC417" t="s">
        <v>235</v>
      </c>
      <c r="AL417" t="s">
        <v>217</v>
      </c>
      <c r="AM417" t="s">
        <v>5102</v>
      </c>
      <c r="AN417" t="s">
        <v>6</v>
      </c>
      <c r="AO417" s="57">
        <v>46305.402870370373</v>
      </c>
      <c r="AP417" s="57">
        <v>46306.333333333336</v>
      </c>
      <c r="AR417" t="s">
        <v>14</v>
      </c>
      <c r="AS417" t="s">
        <v>1767</v>
      </c>
      <c r="AT417" t="s">
        <v>230</v>
      </c>
      <c r="AV417" t="s">
        <v>5103</v>
      </c>
      <c r="AW417" t="s">
        <v>880</v>
      </c>
      <c r="AX417" t="s">
        <v>222</v>
      </c>
      <c r="BA417" s="57">
        <v>46306.333333333336</v>
      </c>
      <c r="BB417" t="s">
        <v>5102</v>
      </c>
      <c r="BF417" s="6" t="e">
        <f t="shared" si="18"/>
        <v>#NUM!</v>
      </c>
      <c r="BG417" t="e">
        <f t="shared" si="19"/>
        <v>#NUM!</v>
      </c>
      <c r="BH417" t="e">
        <f t="shared" si="20"/>
        <v>#NUM!</v>
      </c>
      <c r="BI417" t="e">
        <f>VLOOKUP(H417,Sheet2!$A$1:$B$270,2,FALSE)</f>
        <v>#N/A</v>
      </c>
    </row>
    <row r="418" spans="1:61">
      <c r="A418">
        <v>417</v>
      </c>
      <c r="B418">
        <v>1002630984</v>
      </c>
      <c r="C418">
        <v>3</v>
      </c>
      <c r="D418" t="s">
        <v>59</v>
      </c>
      <c r="E418">
        <v>4</v>
      </c>
      <c r="F418" t="s">
        <v>544</v>
      </c>
      <c r="G418" t="s">
        <v>564</v>
      </c>
      <c r="H418" t="s">
        <v>1761</v>
      </c>
      <c r="I418" t="s">
        <v>212</v>
      </c>
      <c r="J418" t="s">
        <v>213</v>
      </c>
      <c r="K418" t="s">
        <v>149</v>
      </c>
      <c r="L418" t="s">
        <v>214</v>
      </c>
      <c r="M418" t="s">
        <v>224</v>
      </c>
      <c r="N418" t="s">
        <v>215</v>
      </c>
      <c r="O418" s="57">
        <v>46305.596990740742</v>
      </c>
      <c r="P418" s="57">
        <v>46307.337291666663</v>
      </c>
      <c r="Q418">
        <v>69407924</v>
      </c>
      <c r="S418">
        <v>146130139359</v>
      </c>
      <c r="T418" t="s">
        <v>5104</v>
      </c>
      <c r="U418" t="s">
        <v>5105</v>
      </c>
      <c r="V418" t="s">
        <v>5106</v>
      </c>
      <c r="Z418">
        <v>110.3843134</v>
      </c>
      <c r="AA418">
        <v>-7.7488346000000003</v>
      </c>
      <c r="AB418" t="s">
        <v>5107</v>
      </c>
      <c r="AC418" t="s">
        <v>235</v>
      </c>
      <c r="AL418" t="s">
        <v>217</v>
      </c>
      <c r="AM418" t="s">
        <v>5108</v>
      </c>
      <c r="AN418" t="s">
        <v>6</v>
      </c>
      <c r="AO418" s="57">
        <v>46305.600752314815</v>
      </c>
      <c r="AP418" s="57">
        <v>46307.333333333336</v>
      </c>
      <c r="AR418" t="s">
        <v>18</v>
      </c>
      <c r="AS418" t="s">
        <v>1767</v>
      </c>
      <c r="AT418" t="s">
        <v>230</v>
      </c>
      <c r="AV418" t="s">
        <v>226</v>
      </c>
      <c r="AW418" t="s">
        <v>923</v>
      </c>
      <c r="AX418" t="s">
        <v>222</v>
      </c>
      <c r="BA418" s="57">
        <v>46307.333333333336</v>
      </c>
      <c r="BB418" t="s">
        <v>5108</v>
      </c>
      <c r="BF418" s="6" t="e">
        <f t="shared" si="18"/>
        <v>#NUM!</v>
      </c>
      <c r="BG418" t="e">
        <f t="shared" si="19"/>
        <v>#NUM!</v>
      </c>
      <c r="BH418" t="e">
        <f t="shared" si="20"/>
        <v>#NUM!</v>
      </c>
      <c r="BI418" t="e">
        <f>VLOOKUP(H418,Sheet2!$A$1:$B$270,2,FALSE)</f>
        <v>#N/A</v>
      </c>
    </row>
    <row r="419" spans="1:61">
      <c r="A419">
        <v>418</v>
      </c>
      <c r="B419">
        <v>1002619607</v>
      </c>
      <c r="C419">
        <v>3</v>
      </c>
      <c r="D419" t="s">
        <v>59</v>
      </c>
      <c r="E419">
        <v>4</v>
      </c>
      <c r="F419" t="s">
        <v>544</v>
      </c>
      <c r="G419" t="s">
        <v>564</v>
      </c>
      <c r="H419" t="s">
        <v>1761</v>
      </c>
      <c r="I419" t="s">
        <v>212</v>
      </c>
      <c r="J419" t="s">
        <v>213</v>
      </c>
      <c r="K419" t="s">
        <v>149</v>
      </c>
      <c r="L419" t="s">
        <v>214</v>
      </c>
      <c r="M419" t="s">
        <v>1919</v>
      </c>
      <c r="N419" t="s">
        <v>215</v>
      </c>
      <c r="O419" s="57">
        <v>46297.490682870368</v>
      </c>
      <c r="P419" s="57">
        <v>46300.459965277776</v>
      </c>
      <c r="Q419">
        <v>69402988</v>
      </c>
      <c r="S419">
        <v>146130139222</v>
      </c>
      <c r="T419" t="s">
        <v>1762</v>
      </c>
      <c r="U419" t="s">
        <v>1763</v>
      </c>
      <c r="V419" t="s">
        <v>1764</v>
      </c>
      <c r="Z419">
        <v>110.4014988</v>
      </c>
      <c r="AA419">
        <v>-7.7561086000000001</v>
      </c>
      <c r="AB419" t="s">
        <v>1765</v>
      </c>
      <c r="AC419" t="s">
        <v>235</v>
      </c>
      <c r="AL419" t="s">
        <v>217</v>
      </c>
      <c r="AM419" t="s">
        <v>1766</v>
      </c>
      <c r="AN419" t="s">
        <v>6</v>
      </c>
      <c r="AO419" s="57">
        <v>46063.507453703707</v>
      </c>
      <c r="AP419" s="57">
        <v>46298.458333333336</v>
      </c>
      <c r="AQ419" t="s">
        <v>841</v>
      </c>
      <c r="AR419" t="s">
        <v>12</v>
      </c>
      <c r="AS419" t="s">
        <v>1767</v>
      </c>
      <c r="AT419" t="s">
        <v>230</v>
      </c>
      <c r="AV419" t="s">
        <v>1627</v>
      </c>
      <c r="AW419" t="s">
        <v>1768</v>
      </c>
      <c r="AX419" t="s">
        <v>222</v>
      </c>
      <c r="BA419" s="57">
        <v>46298.458333333336</v>
      </c>
      <c r="BB419" t="s">
        <v>1766</v>
      </c>
      <c r="BF419" s="6" t="e">
        <f t="shared" si="18"/>
        <v>#NUM!</v>
      </c>
      <c r="BG419" t="e">
        <f t="shared" si="19"/>
        <v>#NUM!</v>
      </c>
      <c r="BH419" t="e">
        <f t="shared" si="20"/>
        <v>#NUM!</v>
      </c>
      <c r="BI419" t="e">
        <f>VLOOKUP(H419,Sheet2!$A$1:$B$270,2,FALSE)</f>
        <v>#N/A</v>
      </c>
    </row>
    <row r="420" spans="1:61">
      <c r="A420">
        <v>419</v>
      </c>
      <c r="B420">
        <v>1002617775</v>
      </c>
      <c r="C420">
        <v>3</v>
      </c>
      <c r="D420" t="s">
        <v>59</v>
      </c>
      <c r="E420">
        <v>4</v>
      </c>
      <c r="F420" t="s">
        <v>544</v>
      </c>
      <c r="G420" t="s">
        <v>564</v>
      </c>
      <c r="H420" t="s">
        <v>804</v>
      </c>
      <c r="I420" t="s">
        <v>212</v>
      </c>
      <c r="J420" t="s">
        <v>213</v>
      </c>
      <c r="K420" t="s">
        <v>149</v>
      </c>
      <c r="M420" t="s">
        <v>76</v>
      </c>
      <c r="N420" t="s">
        <v>215</v>
      </c>
      <c r="O420" s="57">
        <v>46296.539918981478</v>
      </c>
      <c r="P420" s="57">
        <v>46296.659224537034</v>
      </c>
      <c r="Q420">
        <v>69400815</v>
      </c>
      <c r="S420">
        <v>143113104149</v>
      </c>
      <c r="T420" t="s">
        <v>890</v>
      </c>
      <c r="U420" t="s">
        <v>1034</v>
      </c>
      <c r="V420" t="s">
        <v>1035</v>
      </c>
      <c r="Z420">
        <v>110.3636611</v>
      </c>
      <c r="AA420">
        <v>-7.7659193999999996</v>
      </c>
      <c r="AB420" t="s">
        <v>891</v>
      </c>
      <c r="AC420" t="s">
        <v>567</v>
      </c>
      <c r="AL420" t="s">
        <v>217</v>
      </c>
      <c r="AM420" t="s">
        <v>1036</v>
      </c>
      <c r="AN420" t="s">
        <v>6</v>
      </c>
      <c r="AO420" s="57">
        <v>46032.559305555558</v>
      </c>
      <c r="AR420" t="s">
        <v>218</v>
      </c>
      <c r="AS420" t="s">
        <v>219</v>
      </c>
      <c r="AT420" t="s">
        <v>230</v>
      </c>
      <c r="AU420">
        <v>20261001</v>
      </c>
      <c r="AV420" t="s">
        <v>221</v>
      </c>
      <c r="AW420" t="s">
        <v>539</v>
      </c>
      <c r="AX420" t="s">
        <v>222</v>
      </c>
      <c r="BA420" s="57">
        <v>46296.291666666664</v>
      </c>
      <c r="BB420" t="s">
        <v>1036</v>
      </c>
      <c r="BC420">
        <v>2026</v>
      </c>
      <c r="BD420">
        <v>10</v>
      </c>
      <c r="BE420">
        <v>1</v>
      </c>
      <c r="BF420" s="6">
        <f t="shared" si="18"/>
        <v>46296</v>
      </c>
      <c r="BG420">
        <f t="shared" si="19"/>
        <v>-0.29166666666424135</v>
      </c>
      <c r="BH420" t="str">
        <f t="shared" si="20"/>
        <v>COMPLY</v>
      </c>
      <c r="BI420" t="e">
        <f>VLOOKUP(H420,Sheet2!$A$1:$B$270,2,FALSE)</f>
        <v>#N/A</v>
      </c>
    </row>
    <row r="421" spans="1:61">
      <c r="A421">
        <v>420</v>
      </c>
      <c r="B421">
        <v>1002620627</v>
      </c>
      <c r="C421">
        <v>3</v>
      </c>
      <c r="D421" t="s">
        <v>59</v>
      </c>
      <c r="E421">
        <v>4</v>
      </c>
      <c r="F421" t="s">
        <v>544</v>
      </c>
      <c r="G421" t="s">
        <v>564</v>
      </c>
      <c r="H421" t="s">
        <v>804</v>
      </c>
      <c r="I421" t="s">
        <v>212</v>
      </c>
      <c r="J421" t="s">
        <v>213</v>
      </c>
      <c r="K421" t="s">
        <v>149</v>
      </c>
      <c r="L421" t="s">
        <v>214</v>
      </c>
      <c r="M421" t="s">
        <v>76</v>
      </c>
      <c r="N421" t="s">
        <v>215</v>
      </c>
      <c r="O421" s="57">
        <v>46297.759432870371</v>
      </c>
      <c r="P421" s="57">
        <v>46299.291527777779</v>
      </c>
      <c r="Q421">
        <v>69403389</v>
      </c>
      <c r="S421">
        <v>146113147717</v>
      </c>
      <c r="T421" t="s">
        <v>1779</v>
      </c>
      <c r="U421" t="s">
        <v>1780</v>
      </c>
      <c r="V421" t="s">
        <v>1781</v>
      </c>
      <c r="Z421">
        <v>110.372945528836</v>
      </c>
      <c r="AA421">
        <v>-7.7803581842852303</v>
      </c>
      <c r="AB421" t="s">
        <v>1782</v>
      </c>
      <c r="AC421" t="s">
        <v>235</v>
      </c>
      <c r="AL421" t="s">
        <v>217</v>
      </c>
      <c r="AM421" t="s">
        <v>1783</v>
      </c>
      <c r="AN421" t="s">
        <v>6</v>
      </c>
      <c r="AO421" s="57">
        <v>46063.767569444448</v>
      </c>
      <c r="AP421" s="57">
        <v>46298.625</v>
      </c>
      <c r="AR421" t="s">
        <v>218</v>
      </c>
      <c r="AS421" t="s">
        <v>219</v>
      </c>
      <c r="AT421" t="s">
        <v>230</v>
      </c>
      <c r="AU421">
        <v>20261004</v>
      </c>
      <c r="AV421" t="s">
        <v>221</v>
      </c>
      <c r="AW421" t="s">
        <v>877</v>
      </c>
      <c r="AX421" t="s">
        <v>222</v>
      </c>
      <c r="BA421" s="57">
        <v>46298.625</v>
      </c>
      <c r="BB421" t="s">
        <v>1783</v>
      </c>
      <c r="BC421">
        <v>2026</v>
      </c>
      <c r="BD421">
        <v>10</v>
      </c>
      <c r="BE421">
        <v>4</v>
      </c>
      <c r="BF421" s="6">
        <f t="shared" si="18"/>
        <v>46299</v>
      </c>
      <c r="BG421">
        <f t="shared" si="19"/>
        <v>0.375</v>
      </c>
      <c r="BH421" t="str">
        <f t="shared" si="20"/>
        <v>COMPLY</v>
      </c>
      <c r="BI421" t="e">
        <f>VLOOKUP(H421,Sheet2!$A$1:$B$270,2,FALSE)</f>
        <v>#N/A</v>
      </c>
    </row>
    <row r="422" spans="1:61">
      <c r="A422">
        <v>421</v>
      </c>
      <c r="B422">
        <v>1002622168</v>
      </c>
      <c r="C422">
        <v>3</v>
      </c>
      <c r="D422" t="s">
        <v>59</v>
      </c>
      <c r="E422">
        <v>4</v>
      </c>
      <c r="F422" t="s">
        <v>544</v>
      </c>
      <c r="G422" t="s">
        <v>564</v>
      </c>
      <c r="H422" t="s">
        <v>804</v>
      </c>
      <c r="I422" t="s">
        <v>212</v>
      </c>
      <c r="J422" t="s">
        <v>213</v>
      </c>
      <c r="K422" t="s">
        <v>149</v>
      </c>
      <c r="M422" t="s">
        <v>76</v>
      </c>
      <c r="N422" t="s">
        <v>215</v>
      </c>
      <c r="O422" s="57">
        <v>46300.477384259262</v>
      </c>
      <c r="P422" s="57">
        <v>46300.65315972222</v>
      </c>
      <c r="Q422">
        <v>69403630</v>
      </c>
      <c r="S422">
        <v>146113147730</v>
      </c>
      <c r="T422" t="s">
        <v>1774</v>
      </c>
      <c r="U422" t="s">
        <v>2659</v>
      </c>
      <c r="V422" t="s">
        <v>2660</v>
      </c>
      <c r="Z422">
        <v>110.365796769173</v>
      </c>
      <c r="AA422">
        <v>-7.7612480389433003</v>
      </c>
      <c r="AB422" t="s">
        <v>1777</v>
      </c>
      <c r="AC422" t="s">
        <v>283</v>
      </c>
      <c r="AL422" t="s">
        <v>217</v>
      </c>
      <c r="AM422" t="s">
        <v>2661</v>
      </c>
      <c r="AN422" t="s">
        <v>6</v>
      </c>
      <c r="AO422" s="57">
        <v>46152.486157407409</v>
      </c>
      <c r="AR422" t="s">
        <v>218</v>
      </c>
      <c r="AS422" t="s">
        <v>219</v>
      </c>
      <c r="AT422" t="s">
        <v>230</v>
      </c>
      <c r="AU422">
        <v>20261005</v>
      </c>
      <c r="AV422" t="s">
        <v>221</v>
      </c>
      <c r="AW422" t="s">
        <v>1985</v>
      </c>
      <c r="AX422" t="s">
        <v>222</v>
      </c>
      <c r="BA422" s="57">
        <v>46300.291666666664</v>
      </c>
      <c r="BB422" t="s">
        <v>2661</v>
      </c>
      <c r="BC422">
        <v>2026</v>
      </c>
      <c r="BD422">
        <v>10</v>
      </c>
      <c r="BE422">
        <v>5</v>
      </c>
      <c r="BF422" s="6">
        <f t="shared" si="18"/>
        <v>46300</v>
      </c>
      <c r="BG422">
        <f t="shared" si="19"/>
        <v>-0.29166666666424135</v>
      </c>
      <c r="BH422" t="str">
        <f t="shared" si="20"/>
        <v>COMPLY</v>
      </c>
      <c r="BI422" t="e">
        <f>VLOOKUP(H422,Sheet2!$A$1:$B$270,2,FALSE)</f>
        <v>#N/A</v>
      </c>
    </row>
    <row r="423" spans="1:61">
      <c r="A423">
        <v>422</v>
      </c>
      <c r="B423">
        <v>1002623543</v>
      </c>
      <c r="C423">
        <v>3</v>
      </c>
      <c r="D423" t="s">
        <v>59</v>
      </c>
      <c r="E423">
        <v>4</v>
      </c>
      <c r="F423" t="s">
        <v>544</v>
      </c>
      <c r="G423" t="s">
        <v>564</v>
      </c>
      <c r="H423" t="s">
        <v>804</v>
      </c>
      <c r="I423" t="s">
        <v>212</v>
      </c>
      <c r="J423" t="s">
        <v>213</v>
      </c>
      <c r="K423" t="s">
        <v>149</v>
      </c>
      <c r="M423" t="s">
        <v>76</v>
      </c>
      <c r="N423" t="s">
        <v>215</v>
      </c>
      <c r="O423" s="57">
        <v>46301.383356481485</v>
      </c>
      <c r="P423" s="57">
        <v>46302.629930555559</v>
      </c>
      <c r="Q423">
        <v>69404725</v>
      </c>
      <c r="S423">
        <v>146113147780</v>
      </c>
      <c r="T423" t="s">
        <v>3282</v>
      </c>
      <c r="U423" t="s">
        <v>3960</v>
      </c>
      <c r="V423" t="s">
        <v>3283</v>
      </c>
      <c r="Z423">
        <v>110.38149660000001</v>
      </c>
      <c r="AA423">
        <v>-7.7583415999999996</v>
      </c>
      <c r="AB423" t="s">
        <v>3284</v>
      </c>
      <c r="AC423" t="s">
        <v>225</v>
      </c>
      <c r="AL423" t="s">
        <v>217</v>
      </c>
      <c r="AM423" t="s">
        <v>3285</v>
      </c>
      <c r="AN423" t="s">
        <v>6</v>
      </c>
      <c r="AO423" s="57">
        <v>46183.392407407409</v>
      </c>
      <c r="AP423" s="57">
        <v>46303.333333333336</v>
      </c>
      <c r="AR423" t="s">
        <v>218</v>
      </c>
      <c r="AS423" t="s">
        <v>219</v>
      </c>
      <c r="AT423" t="s">
        <v>230</v>
      </c>
      <c r="AU423">
        <v>20261007</v>
      </c>
      <c r="AV423" t="s">
        <v>221</v>
      </c>
      <c r="AW423" t="s">
        <v>540</v>
      </c>
      <c r="AX423" t="s">
        <v>222</v>
      </c>
      <c r="BA423" s="57">
        <v>46303.333333333336</v>
      </c>
      <c r="BB423" t="s">
        <v>3285</v>
      </c>
      <c r="BC423">
        <v>2026</v>
      </c>
      <c r="BD423">
        <v>10</v>
      </c>
      <c r="BE423">
        <v>7</v>
      </c>
      <c r="BF423" s="6">
        <f t="shared" si="18"/>
        <v>46302</v>
      </c>
      <c r="BG423">
        <f t="shared" si="19"/>
        <v>-1.3333333333357587</v>
      </c>
      <c r="BH423" t="str">
        <f t="shared" si="20"/>
        <v>COMPLY</v>
      </c>
      <c r="BI423" t="e">
        <f>VLOOKUP(H423,Sheet2!$A$1:$B$270,2,FALSE)</f>
        <v>#N/A</v>
      </c>
    </row>
    <row r="424" spans="1:61">
      <c r="A424">
        <v>423</v>
      </c>
      <c r="B424">
        <v>1002626628</v>
      </c>
      <c r="C424">
        <v>3</v>
      </c>
      <c r="D424" t="s">
        <v>59</v>
      </c>
      <c r="E424">
        <v>4</v>
      </c>
      <c r="F424" t="s">
        <v>544</v>
      </c>
      <c r="G424" t="s">
        <v>564</v>
      </c>
      <c r="H424" t="s">
        <v>804</v>
      </c>
      <c r="I424" t="s">
        <v>212</v>
      </c>
      <c r="J424" t="s">
        <v>213</v>
      </c>
      <c r="K424" t="s">
        <v>149</v>
      </c>
      <c r="L424" t="s">
        <v>826</v>
      </c>
      <c r="M424" t="s">
        <v>76</v>
      </c>
      <c r="N424" t="s">
        <v>215</v>
      </c>
      <c r="O424" s="57">
        <v>46302.655972222223</v>
      </c>
      <c r="P424" s="57">
        <v>46304.723553240743</v>
      </c>
      <c r="Q424">
        <v>69406025</v>
      </c>
      <c r="R424">
        <v>2742250851</v>
      </c>
      <c r="S424">
        <v>146113147791</v>
      </c>
      <c r="T424" t="s">
        <v>1921</v>
      </c>
      <c r="U424" t="s">
        <v>4554</v>
      </c>
      <c r="V424" t="s">
        <v>3961</v>
      </c>
      <c r="Z424">
        <v>110.3616208</v>
      </c>
      <c r="AA424">
        <v>-7.7663930999999904</v>
      </c>
      <c r="AB424" t="s">
        <v>3962</v>
      </c>
      <c r="AC424" t="s">
        <v>235</v>
      </c>
      <c r="AL424" t="s">
        <v>217</v>
      </c>
      <c r="AM424" t="s">
        <v>3963</v>
      </c>
      <c r="AN424" t="s">
        <v>6</v>
      </c>
      <c r="AO424" s="57">
        <v>46213.66333333333</v>
      </c>
      <c r="AP424" s="57">
        <v>46305.333333333336</v>
      </c>
      <c r="AR424" t="s">
        <v>218</v>
      </c>
      <c r="AS424" t="s">
        <v>219</v>
      </c>
      <c r="AT424" t="s">
        <v>230</v>
      </c>
      <c r="AU424">
        <v>20261009</v>
      </c>
      <c r="AV424" t="s">
        <v>221</v>
      </c>
      <c r="AW424" t="s">
        <v>3964</v>
      </c>
      <c r="AX424" t="s">
        <v>222</v>
      </c>
      <c r="BA424" s="57">
        <v>46305.333333333336</v>
      </c>
      <c r="BB424" t="s">
        <v>3963</v>
      </c>
      <c r="BC424">
        <v>2026</v>
      </c>
      <c r="BD424">
        <v>10</v>
      </c>
      <c r="BE424">
        <v>9</v>
      </c>
      <c r="BF424" s="6">
        <f t="shared" si="18"/>
        <v>46304</v>
      </c>
      <c r="BG424">
        <f t="shared" si="19"/>
        <v>-1.3333333333357587</v>
      </c>
      <c r="BH424" t="str">
        <f t="shared" si="20"/>
        <v>COMPLY</v>
      </c>
      <c r="BI424" t="e">
        <f>VLOOKUP(H424,Sheet2!$A$1:$B$270,2,FALSE)</f>
        <v>#N/A</v>
      </c>
    </row>
    <row r="425" spans="1:61">
      <c r="A425">
        <v>424</v>
      </c>
      <c r="B425">
        <v>1002631696</v>
      </c>
      <c r="C425">
        <v>3</v>
      </c>
      <c r="D425" t="s">
        <v>59</v>
      </c>
      <c r="E425">
        <v>4</v>
      </c>
      <c r="F425" t="s">
        <v>544</v>
      </c>
      <c r="G425" t="s">
        <v>564</v>
      </c>
      <c r="H425" t="s">
        <v>804</v>
      </c>
      <c r="I425" t="s">
        <v>212</v>
      </c>
      <c r="J425" t="s">
        <v>213</v>
      </c>
      <c r="K425" t="s">
        <v>149</v>
      </c>
      <c r="M425" t="s">
        <v>76</v>
      </c>
      <c r="N425" t="s">
        <v>215</v>
      </c>
      <c r="O425" s="57">
        <v>46306.658958333333</v>
      </c>
      <c r="P425" s="57">
        <v>46306.714062500003</v>
      </c>
      <c r="Q425">
        <v>69407736</v>
      </c>
      <c r="S425">
        <v>146113147850</v>
      </c>
      <c r="T425" t="s">
        <v>5118</v>
      </c>
      <c r="U425" t="s">
        <v>5119</v>
      </c>
      <c r="V425" t="s">
        <v>5120</v>
      </c>
      <c r="Z425">
        <v>110.358397341128</v>
      </c>
      <c r="AA425">
        <v>-7.7609293220517301</v>
      </c>
      <c r="AB425" t="s">
        <v>5121</v>
      </c>
      <c r="AC425" t="s">
        <v>283</v>
      </c>
      <c r="AL425" t="s">
        <v>217</v>
      </c>
      <c r="AM425" t="s">
        <v>5122</v>
      </c>
      <c r="AN425" t="s">
        <v>6</v>
      </c>
      <c r="AO425" s="57">
        <v>46336.663576388892</v>
      </c>
      <c r="AR425" t="s">
        <v>218</v>
      </c>
      <c r="AS425" t="s">
        <v>219</v>
      </c>
      <c r="AT425" t="s">
        <v>230</v>
      </c>
      <c r="AU425">
        <v>20261011</v>
      </c>
      <c r="AV425" t="s">
        <v>221</v>
      </c>
      <c r="AW425" t="s">
        <v>540</v>
      </c>
      <c r="AX425" t="s">
        <v>222</v>
      </c>
      <c r="BA425" s="57">
        <v>46306.291666666664</v>
      </c>
      <c r="BB425" t="s">
        <v>5122</v>
      </c>
      <c r="BC425">
        <v>2026</v>
      </c>
      <c r="BD425">
        <v>10</v>
      </c>
      <c r="BE425">
        <v>11</v>
      </c>
      <c r="BF425" s="6">
        <f t="shared" si="18"/>
        <v>46306</v>
      </c>
      <c r="BG425">
        <f t="shared" si="19"/>
        <v>-0.29166666666424135</v>
      </c>
      <c r="BH425" t="str">
        <f t="shared" si="20"/>
        <v>COMPLY</v>
      </c>
      <c r="BI425" t="e">
        <f>VLOOKUP(H425,Sheet2!$A$1:$B$270,2,FALSE)</f>
        <v>#N/A</v>
      </c>
    </row>
    <row r="426" spans="1:61">
      <c r="A426">
        <v>425</v>
      </c>
      <c r="B426">
        <v>1002633244</v>
      </c>
      <c r="C426">
        <v>3</v>
      </c>
      <c r="D426" t="s">
        <v>59</v>
      </c>
      <c r="E426">
        <v>4</v>
      </c>
      <c r="F426" t="s">
        <v>544</v>
      </c>
      <c r="G426" t="s">
        <v>564</v>
      </c>
      <c r="H426" t="s">
        <v>804</v>
      </c>
      <c r="I426" t="s">
        <v>212</v>
      </c>
      <c r="J426" t="s">
        <v>213</v>
      </c>
      <c r="K426" t="s">
        <v>149</v>
      </c>
      <c r="L426" t="s">
        <v>214</v>
      </c>
      <c r="M426" t="s">
        <v>76</v>
      </c>
      <c r="N426" t="s">
        <v>215</v>
      </c>
      <c r="O426" s="57">
        <v>46307.616377314815</v>
      </c>
      <c r="P426" s="57">
        <v>46309.248541666668</v>
      </c>
      <c r="Q426">
        <v>69408763</v>
      </c>
      <c r="S426">
        <v>146113147887</v>
      </c>
      <c r="T426" t="s">
        <v>5959</v>
      </c>
      <c r="U426" t="s">
        <v>5960</v>
      </c>
      <c r="V426" t="s">
        <v>5961</v>
      </c>
      <c r="Z426">
        <v>110.379432147955</v>
      </c>
      <c r="AA426">
        <v>-7.7639174972430496</v>
      </c>
      <c r="AB426" t="s">
        <v>5962</v>
      </c>
      <c r="AC426" t="s">
        <v>235</v>
      </c>
      <c r="AL426" t="s">
        <v>217</v>
      </c>
      <c r="AM426" t="s">
        <v>5963</v>
      </c>
      <c r="AN426" t="s">
        <v>6</v>
      </c>
      <c r="AO426" s="57">
        <v>46366.642951388887</v>
      </c>
      <c r="AP426" s="57">
        <v>46309.458333333336</v>
      </c>
      <c r="AR426" t="s">
        <v>218</v>
      </c>
      <c r="AS426" t="s">
        <v>219</v>
      </c>
      <c r="AT426" t="s">
        <v>342</v>
      </c>
      <c r="AU426">
        <v>20261014</v>
      </c>
      <c r="AV426" t="s">
        <v>221</v>
      </c>
      <c r="AW426" t="s">
        <v>5964</v>
      </c>
      <c r="AX426" t="s">
        <v>222</v>
      </c>
      <c r="BA426" s="57">
        <v>46309.458333333336</v>
      </c>
      <c r="BB426" t="s">
        <v>5963</v>
      </c>
      <c r="BC426">
        <v>2026</v>
      </c>
      <c r="BD426">
        <v>10</v>
      </c>
      <c r="BE426">
        <v>14</v>
      </c>
      <c r="BF426" s="6">
        <f t="shared" si="18"/>
        <v>46309</v>
      </c>
      <c r="BG426">
        <f t="shared" si="19"/>
        <v>-0.45833333333575865</v>
      </c>
      <c r="BH426" t="str">
        <f t="shared" si="20"/>
        <v>COMPLY</v>
      </c>
      <c r="BI426" t="e">
        <f>VLOOKUP(H426,Sheet2!$A$1:$B$270,2,FALSE)</f>
        <v>#N/A</v>
      </c>
    </row>
    <row r="427" spans="1:61">
      <c r="A427">
        <v>426</v>
      </c>
      <c r="B427">
        <v>1002636791</v>
      </c>
      <c r="C427">
        <v>3</v>
      </c>
      <c r="D427" t="s">
        <v>59</v>
      </c>
      <c r="E427">
        <v>4</v>
      </c>
      <c r="F427" t="s">
        <v>544</v>
      </c>
      <c r="G427" t="s">
        <v>564</v>
      </c>
      <c r="H427" t="s">
        <v>804</v>
      </c>
      <c r="I427" t="s">
        <v>212</v>
      </c>
      <c r="J427" t="s">
        <v>213</v>
      </c>
      <c r="K427" t="s">
        <v>149</v>
      </c>
      <c r="M427" t="s">
        <v>76</v>
      </c>
      <c r="N427" t="s">
        <v>215</v>
      </c>
      <c r="O427" s="57">
        <v>46309.562407407408</v>
      </c>
      <c r="P427" s="57">
        <v>46310.521909722222</v>
      </c>
      <c r="Q427">
        <v>69388325</v>
      </c>
      <c r="S427">
        <v>146113147901</v>
      </c>
      <c r="T427" t="s">
        <v>5953</v>
      </c>
      <c r="U427" t="s">
        <v>6987</v>
      </c>
      <c r="V427" t="s">
        <v>6988</v>
      </c>
      <c r="Z427">
        <v>110.36719650000001</v>
      </c>
      <c r="AA427">
        <v>-7.7909848000000004</v>
      </c>
      <c r="AB427" t="s">
        <v>5956</v>
      </c>
      <c r="AC427" t="s">
        <v>216</v>
      </c>
      <c r="AL427" t="s">
        <v>217</v>
      </c>
      <c r="AM427" t="s">
        <v>5957</v>
      </c>
      <c r="AN427" t="s">
        <v>6</v>
      </c>
      <c r="AO427" t="s">
        <v>6871</v>
      </c>
      <c r="AR427" t="s">
        <v>218</v>
      </c>
      <c r="AS427" t="s">
        <v>219</v>
      </c>
      <c r="AT427" t="s">
        <v>230</v>
      </c>
      <c r="AU427">
        <v>20261015</v>
      </c>
      <c r="AV427" t="s">
        <v>221</v>
      </c>
      <c r="AW427" t="s">
        <v>539</v>
      </c>
      <c r="AX427" t="s">
        <v>222</v>
      </c>
      <c r="BA427" s="57">
        <v>46309.291666666664</v>
      </c>
      <c r="BB427" t="s">
        <v>5957</v>
      </c>
      <c r="BC427">
        <v>2026</v>
      </c>
      <c r="BD427">
        <v>10</v>
      </c>
      <c r="BE427">
        <v>15</v>
      </c>
      <c r="BF427" s="6">
        <f t="shared" si="18"/>
        <v>46310</v>
      </c>
      <c r="BG427">
        <f t="shared" si="19"/>
        <v>0.70833333333575865</v>
      </c>
      <c r="BH427" t="str">
        <f t="shared" si="20"/>
        <v>COMPLY</v>
      </c>
      <c r="BI427" t="e">
        <f>VLOOKUP(H427,Sheet2!$A$1:$B$270,2,FALSE)</f>
        <v>#N/A</v>
      </c>
    </row>
    <row r="428" spans="1:61">
      <c r="A428">
        <v>427</v>
      </c>
      <c r="B428">
        <v>1002621010</v>
      </c>
      <c r="C428">
        <v>3</v>
      </c>
      <c r="D428" t="s">
        <v>59</v>
      </c>
      <c r="E428">
        <v>4</v>
      </c>
      <c r="F428" t="s">
        <v>544</v>
      </c>
      <c r="G428" t="s">
        <v>564</v>
      </c>
      <c r="H428" t="s">
        <v>804</v>
      </c>
      <c r="I428" t="s">
        <v>212</v>
      </c>
      <c r="J428" t="s">
        <v>213</v>
      </c>
      <c r="K428" t="s">
        <v>149</v>
      </c>
      <c r="L428" t="s">
        <v>214</v>
      </c>
      <c r="M428" t="s">
        <v>1401</v>
      </c>
      <c r="N428" t="s">
        <v>215</v>
      </c>
      <c r="O428" s="57">
        <v>46298.57471064815</v>
      </c>
      <c r="P428" s="57">
        <v>46300.477384259262</v>
      </c>
      <c r="Q428">
        <v>69403630</v>
      </c>
      <c r="S428">
        <v>146113147714</v>
      </c>
      <c r="T428" t="s">
        <v>1774</v>
      </c>
      <c r="U428" t="s">
        <v>1775</v>
      </c>
      <c r="V428" t="s">
        <v>1776</v>
      </c>
      <c r="Z428">
        <v>110.36532459999999</v>
      </c>
      <c r="AA428">
        <v>-7.7608699999999997</v>
      </c>
      <c r="AB428" t="s">
        <v>1777</v>
      </c>
      <c r="AC428" t="s">
        <v>235</v>
      </c>
      <c r="AL428" t="s">
        <v>217</v>
      </c>
      <c r="AM428" t="s">
        <v>1778</v>
      </c>
      <c r="AN428" t="s">
        <v>6</v>
      </c>
      <c r="AO428" s="57">
        <v>46091.580358796295</v>
      </c>
      <c r="AP428" s="57">
        <v>46299.458333333336</v>
      </c>
      <c r="AR428" t="s">
        <v>14</v>
      </c>
      <c r="AS428" t="s">
        <v>219</v>
      </c>
      <c r="AT428" t="s">
        <v>230</v>
      </c>
      <c r="AV428" t="s">
        <v>2658</v>
      </c>
      <c r="AW428" t="s">
        <v>880</v>
      </c>
      <c r="AX428" t="s">
        <v>222</v>
      </c>
      <c r="BA428" s="57">
        <v>46299.458333333336</v>
      </c>
      <c r="BB428" t="s">
        <v>1778</v>
      </c>
      <c r="BF428" s="6" t="e">
        <f t="shared" si="18"/>
        <v>#NUM!</v>
      </c>
      <c r="BG428" t="e">
        <f t="shared" si="19"/>
        <v>#NUM!</v>
      </c>
      <c r="BH428" t="e">
        <f t="shared" si="20"/>
        <v>#NUM!</v>
      </c>
      <c r="BI428" t="e">
        <f>VLOOKUP(H428,Sheet2!$A$1:$B$270,2,FALSE)</f>
        <v>#N/A</v>
      </c>
    </row>
    <row r="429" spans="1:61">
      <c r="A429">
        <v>428</v>
      </c>
      <c r="B429">
        <v>1002630643</v>
      </c>
      <c r="C429">
        <v>3</v>
      </c>
      <c r="D429" t="s">
        <v>59</v>
      </c>
      <c r="E429">
        <v>4</v>
      </c>
      <c r="F429" t="s">
        <v>544</v>
      </c>
      <c r="G429" t="s">
        <v>564</v>
      </c>
      <c r="H429" t="s">
        <v>804</v>
      </c>
      <c r="I429" t="s">
        <v>212</v>
      </c>
      <c r="J429" t="s">
        <v>213</v>
      </c>
      <c r="K429" t="s">
        <v>149</v>
      </c>
      <c r="L429" t="s">
        <v>214</v>
      </c>
      <c r="M429" t="s">
        <v>1401</v>
      </c>
      <c r="N429" t="s">
        <v>215</v>
      </c>
      <c r="O429" s="57">
        <v>46305.388645833336</v>
      </c>
      <c r="P429" s="57">
        <v>46306.658958333333</v>
      </c>
      <c r="Q429">
        <v>69407736</v>
      </c>
      <c r="S429">
        <v>146113147838</v>
      </c>
      <c r="T429" t="s">
        <v>5118</v>
      </c>
      <c r="U429" t="s">
        <v>5123</v>
      </c>
      <c r="V429" t="s">
        <v>5124</v>
      </c>
      <c r="Z429">
        <v>110.3581772</v>
      </c>
      <c r="AA429">
        <v>-7.7597253999999998</v>
      </c>
      <c r="AB429" t="s">
        <v>5121</v>
      </c>
      <c r="AC429" t="s">
        <v>235</v>
      </c>
      <c r="AL429" t="s">
        <v>217</v>
      </c>
      <c r="AM429" t="s">
        <v>5125</v>
      </c>
      <c r="AN429" t="s">
        <v>6</v>
      </c>
      <c r="AO429" s="57">
        <v>46305.402870370373</v>
      </c>
      <c r="AP429" s="57">
        <v>46307.333333333336</v>
      </c>
      <c r="AR429" t="s">
        <v>14</v>
      </c>
      <c r="AS429" t="s">
        <v>219</v>
      </c>
      <c r="AT429" t="s">
        <v>230</v>
      </c>
      <c r="AV429" t="s">
        <v>5126</v>
      </c>
      <c r="AW429" t="s">
        <v>5127</v>
      </c>
      <c r="AX429" t="s">
        <v>222</v>
      </c>
      <c r="BA429" s="57">
        <v>46307.333333333336</v>
      </c>
      <c r="BB429" t="s">
        <v>5125</v>
      </c>
      <c r="BF429" s="6" t="e">
        <f t="shared" si="18"/>
        <v>#NUM!</v>
      </c>
      <c r="BG429" t="e">
        <f t="shared" si="19"/>
        <v>#NUM!</v>
      </c>
      <c r="BH429" t="e">
        <f t="shared" si="20"/>
        <v>#NUM!</v>
      </c>
      <c r="BI429" t="e">
        <f>VLOOKUP(H429,Sheet2!$A$1:$B$270,2,FALSE)</f>
        <v>#N/A</v>
      </c>
    </row>
    <row r="430" spans="1:61">
      <c r="A430">
        <v>429</v>
      </c>
      <c r="B430">
        <v>1002634358</v>
      </c>
      <c r="C430">
        <v>3</v>
      </c>
      <c r="D430" t="s">
        <v>59</v>
      </c>
      <c r="E430">
        <v>4</v>
      </c>
      <c r="F430" t="s">
        <v>544</v>
      </c>
      <c r="G430" t="s">
        <v>564</v>
      </c>
      <c r="H430" t="s">
        <v>804</v>
      </c>
      <c r="I430" t="s">
        <v>212</v>
      </c>
      <c r="J430" t="s">
        <v>213</v>
      </c>
      <c r="K430" t="s">
        <v>149</v>
      </c>
      <c r="M430" t="s">
        <v>836</v>
      </c>
      <c r="N430" t="s">
        <v>215</v>
      </c>
      <c r="O430" s="57">
        <v>46308.423935185187</v>
      </c>
      <c r="P430" s="57">
        <v>46309.536273148151</v>
      </c>
      <c r="Q430">
        <v>69388325</v>
      </c>
      <c r="S430">
        <v>146113147879</v>
      </c>
      <c r="T430" t="s">
        <v>5953</v>
      </c>
      <c r="U430" t="s">
        <v>5954</v>
      </c>
      <c r="V430" t="s">
        <v>5955</v>
      </c>
      <c r="Z430">
        <v>110.36719645812801</v>
      </c>
      <c r="AA430">
        <v>-7.7909847752985497</v>
      </c>
      <c r="AB430" t="s">
        <v>5956</v>
      </c>
      <c r="AC430" t="s">
        <v>216</v>
      </c>
      <c r="AL430" t="s">
        <v>217</v>
      </c>
      <c r="AM430" t="s">
        <v>5957</v>
      </c>
      <c r="AN430" t="s">
        <v>6</v>
      </c>
      <c r="AO430" t="s">
        <v>5958</v>
      </c>
      <c r="AQ430" t="s">
        <v>841</v>
      </c>
      <c r="AR430" t="s">
        <v>14</v>
      </c>
      <c r="AS430" t="s">
        <v>219</v>
      </c>
      <c r="AT430" t="s">
        <v>230</v>
      </c>
      <c r="AV430" t="s">
        <v>837</v>
      </c>
      <c r="AW430" t="s">
        <v>559</v>
      </c>
      <c r="AX430" t="s">
        <v>222</v>
      </c>
      <c r="BA430" s="57">
        <v>46308.291666666664</v>
      </c>
      <c r="BB430" t="s">
        <v>5957</v>
      </c>
      <c r="BF430" s="6" t="e">
        <f t="shared" si="18"/>
        <v>#NUM!</v>
      </c>
      <c r="BG430" t="e">
        <f t="shared" si="19"/>
        <v>#NUM!</v>
      </c>
      <c r="BH430" t="e">
        <f t="shared" si="20"/>
        <v>#NUM!</v>
      </c>
      <c r="BI430" t="e">
        <f>VLOOKUP(H430,Sheet2!$A$1:$B$270,2,FALSE)</f>
        <v>#N/A</v>
      </c>
    </row>
    <row r="431" spans="1:61">
      <c r="A431">
        <v>430</v>
      </c>
      <c r="B431">
        <v>1002636760</v>
      </c>
      <c r="C431">
        <v>3</v>
      </c>
      <c r="D431" t="s">
        <v>59</v>
      </c>
      <c r="E431">
        <v>4</v>
      </c>
      <c r="F431" t="s">
        <v>544</v>
      </c>
      <c r="G431" t="s">
        <v>564</v>
      </c>
      <c r="H431" t="s">
        <v>804</v>
      </c>
      <c r="I431" t="s">
        <v>212</v>
      </c>
      <c r="J431" t="s">
        <v>213</v>
      </c>
      <c r="K431" t="s">
        <v>149</v>
      </c>
      <c r="M431" t="s">
        <v>6989</v>
      </c>
      <c r="N431" t="s">
        <v>215</v>
      </c>
      <c r="O431" s="57">
        <v>46309.558657407404</v>
      </c>
      <c r="P431" s="57">
        <v>46309.718425925923</v>
      </c>
      <c r="Q431">
        <v>69410119</v>
      </c>
      <c r="S431">
        <v>146113147859</v>
      </c>
      <c r="T431" t="s">
        <v>6990</v>
      </c>
      <c r="U431" t="s">
        <v>6991</v>
      </c>
      <c r="V431" t="s">
        <v>6992</v>
      </c>
      <c r="Z431">
        <v>110.3474184</v>
      </c>
      <c r="AA431">
        <v>-7.7451913000000001</v>
      </c>
      <c r="AB431" t="s">
        <v>6993</v>
      </c>
      <c r="AC431" t="s">
        <v>284</v>
      </c>
      <c r="AL431" t="s">
        <v>217</v>
      </c>
      <c r="AM431" t="s">
        <v>6994</v>
      </c>
      <c r="AN431" t="s">
        <v>6</v>
      </c>
      <c r="AO431" t="s">
        <v>6871</v>
      </c>
      <c r="AR431" t="s">
        <v>6</v>
      </c>
      <c r="AS431" t="s">
        <v>219</v>
      </c>
      <c r="AT431" t="s">
        <v>230</v>
      </c>
      <c r="AV431" t="s">
        <v>6995</v>
      </c>
      <c r="AW431" t="s">
        <v>6996</v>
      </c>
      <c r="AX431" t="s">
        <v>222</v>
      </c>
      <c r="BA431" s="57">
        <v>46310.625</v>
      </c>
      <c r="BB431" t="s">
        <v>6994</v>
      </c>
      <c r="BF431" s="6" t="e">
        <f t="shared" si="18"/>
        <v>#NUM!</v>
      </c>
      <c r="BG431" t="e">
        <f t="shared" si="19"/>
        <v>#NUM!</v>
      </c>
      <c r="BH431" t="e">
        <f t="shared" si="20"/>
        <v>#NUM!</v>
      </c>
      <c r="BI431" t="e">
        <f>VLOOKUP(H431,Sheet2!$A$1:$B$270,2,FALSE)</f>
        <v>#N/A</v>
      </c>
    </row>
    <row r="432" spans="1:61">
      <c r="A432">
        <v>431</v>
      </c>
      <c r="B432">
        <v>1002618747</v>
      </c>
      <c r="C432">
        <v>3</v>
      </c>
      <c r="D432" t="s">
        <v>59</v>
      </c>
      <c r="E432">
        <v>4</v>
      </c>
      <c r="F432" t="s">
        <v>544</v>
      </c>
      <c r="G432" t="s">
        <v>798</v>
      </c>
      <c r="H432" t="s">
        <v>801</v>
      </c>
      <c r="I432" t="s">
        <v>212</v>
      </c>
      <c r="J432" t="s">
        <v>213</v>
      </c>
      <c r="K432" t="s">
        <v>149</v>
      </c>
      <c r="L432" t="s">
        <v>214</v>
      </c>
      <c r="M432" t="s">
        <v>76</v>
      </c>
      <c r="N432" t="s">
        <v>215</v>
      </c>
      <c r="O432" s="57">
        <v>46296.735115740739</v>
      </c>
      <c r="P432" s="57">
        <v>46297.495671296296</v>
      </c>
      <c r="Q432">
        <v>69402653</v>
      </c>
      <c r="S432">
        <v>146129129175</v>
      </c>
      <c r="T432" t="s">
        <v>1037</v>
      </c>
      <c r="U432" t="s">
        <v>1038</v>
      </c>
      <c r="V432" t="s">
        <v>1039</v>
      </c>
      <c r="Z432">
        <v>110.388488</v>
      </c>
      <c r="AA432">
        <v>-7.8944103999999999</v>
      </c>
      <c r="AB432" t="s">
        <v>1040</v>
      </c>
      <c r="AC432" t="s">
        <v>235</v>
      </c>
      <c r="AL432" t="s">
        <v>217</v>
      </c>
      <c r="AM432" t="s">
        <v>1041</v>
      </c>
      <c r="AN432" t="s">
        <v>6</v>
      </c>
      <c r="AO432" s="57">
        <v>46032.736354166664</v>
      </c>
      <c r="AP432" s="57">
        <v>46298.333333333336</v>
      </c>
      <c r="AR432" t="s">
        <v>218</v>
      </c>
      <c r="AS432" t="s">
        <v>219</v>
      </c>
      <c r="AT432" t="s">
        <v>230</v>
      </c>
      <c r="AU432">
        <v>20261002</v>
      </c>
      <c r="AV432" t="s">
        <v>221</v>
      </c>
      <c r="AW432" t="s">
        <v>881</v>
      </c>
      <c r="AX432" t="s">
        <v>222</v>
      </c>
      <c r="BA432" s="57">
        <v>46298.333333333336</v>
      </c>
      <c r="BB432" t="s">
        <v>1041</v>
      </c>
      <c r="BC432">
        <v>2026</v>
      </c>
      <c r="BD432">
        <v>10</v>
      </c>
      <c r="BE432">
        <v>2</v>
      </c>
      <c r="BF432" s="6">
        <f t="shared" si="18"/>
        <v>46297</v>
      </c>
      <c r="BG432">
        <f t="shared" si="19"/>
        <v>-1.3333333333357587</v>
      </c>
      <c r="BH432" t="str">
        <f t="shared" si="20"/>
        <v>COMPLY</v>
      </c>
      <c r="BI432" t="e">
        <f>VLOOKUP(H432,Sheet2!$A$1:$B$270,2,FALSE)</f>
        <v>#N/A</v>
      </c>
    </row>
    <row r="433" spans="1:61">
      <c r="A433">
        <v>432</v>
      </c>
      <c r="B433">
        <v>1002623279</v>
      </c>
      <c r="C433">
        <v>3</v>
      </c>
      <c r="D433" t="s">
        <v>59</v>
      </c>
      <c r="E433">
        <v>4</v>
      </c>
      <c r="F433" t="s">
        <v>544</v>
      </c>
      <c r="G433" t="s">
        <v>798</v>
      </c>
      <c r="H433" t="s">
        <v>801</v>
      </c>
      <c r="I433" t="s">
        <v>212</v>
      </c>
      <c r="J433" t="s">
        <v>213</v>
      </c>
      <c r="K433" t="s">
        <v>149</v>
      </c>
      <c r="L433" t="s">
        <v>214</v>
      </c>
      <c r="M433" t="s">
        <v>76</v>
      </c>
      <c r="N433" t="s">
        <v>215</v>
      </c>
      <c r="O433" s="57">
        <v>46300.767777777779</v>
      </c>
      <c r="P433" s="57">
        <v>46301.581250000003</v>
      </c>
      <c r="Q433">
        <v>69404619</v>
      </c>
      <c r="S433">
        <v>146129129212</v>
      </c>
      <c r="T433" t="s">
        <v>2662</v>
      </c>
      <c r="U433" t="s">
        <v>2663</v>
      </c>
      <c r="V433" t="s">
        <v>2664</v>
      </c>
      <c r="Z433">
        <v>110.2965112</v>
      </c>
      <c r="AA433">
        <v>-7.8891610999999999</v>
      </c>
      <c r="AB433" t="s">
        <v>2665</v>
      </c>
      <c r="AC433" t="s">
        <v>235</v>
      </c>
      <c r="AL433" t="s">
        <v>217</v>
      </c>
      <c r="AM433" t="s">
        <v>2666</v>
      </c>
      <c r="AN433" t="s">
        <v>6</v>
      </c>
      <c r="AO433" s="57">
        <v>46152.778229166666</v>
      </c>
      <c r="AP433" s="57">
        <v>46302.333333333336</v>
      </c>
      <c r="AR433" t="s">
        <v>218</v>
      </c>
      <c r="AS433" t="s">
        <v>219</v>
      </c>
      <c r="AT433" t="s">
        <v>230</v>
      </c>
      <c r="AU433">
        <v>20261006</v>
      </c>
      <c r="AV433" t="s">
        <v>221</v>
      </c>
      <c r="AW433" t="s">
        <v>879</v>
      </c>
      <c r="AX433" t="s">
        <v>222</v>
      </c>
      <c r="BA433" s="57">
        <v>46302.333333333336</v>
      </c>
      <c r="BB433" t="s">
        <v>2666</v>
      </c>
      <c r="BC433">
        <v>2026</v>
      </c>
      <c r="BD433">
        <v>10</v>
      </c>
      <c r="BE433">
        <v>6</v>
      </c>
      <c r="BF433" s="6">
        <f t="shared" si="18"/>
        <v>46301</v>
      </c>
      <c r="BG433">
        <f t="shared" si="19"/>
        <v>-1.3333333333357587</v>
      </c>
      <c r="BH433" t="str">
        <f t="shared" si="20"/>
        <v>COMPLY</v>
      </c>
      <c r="BI433" t="e">
        <f>VLOOKUP(H433,Sheet2!$A$1:$B$270,2,FALSE)</f>
        <v>#N/A</v>
      </c>
    </row>
    <row r="434" spans="1:61">
      <c r="A434">
        <v>433</v>
      </c>
      <c r="B434">
        <v>1002625042</v>
      </c>
      <c r="C434">
        <v>3</v>
      </c>
      <c r="D434" t="s">
        <v>59</v>
      </c>
      <c r="E434">
        <v>4</v>
      </c>
      <c r="F434" t="s">
        <v>544</v>
      </c>
      <c r="G434" t="s">
        <v>798</v>
      </c>
      <c r="H434" t="s">
        <v>801</v>
      </c>
      <c r="I434" t="s">
        <v>212</v>
      </c>
      <c r="J434" t="s">
        <v>213</v>
      </c>
      <c r="K434" t="s">
        <v>149</v>
      </c>
      <c r="L434" t="s">
        <v>214</v>
      </c>
      <c r="M434" t="s">
        <v>76</v>
      </c>
      <c r="N434" t="s">
        <v>215</v>
      </c>
      <c r="O434" s="57">
        <v>46301.701099537036</v>
      </c>
      <c r="P434" s="57">
        <v>46302.615752314814</v>
      </c>
      <c r="Q434">
        <v>69405347</v>
      </c>
      <c r="S434">
        <v>146129129223</v>
      </c>
      <c r="T434" t="s">
        <v>3286</v>
      </c>
      <c r="U434" t="s">
        <v>2663</v>
      </c>
      <c r="V434" t="s">
        <v>3287</v>
      </c>
      <c r="Z434">
        <v>110.2965112</v>
      </c>
      <c r="AA434">
        <v>-7.8891610999999999</v>
      </c>
      <c r="AB434" t="s">
        <v>3288</v>
      </c>
      <c r="AC434" t="s">
        <v>235</v>
      </c>
      <c r="AL434" t="s">
        <v>217</v>
      </c>
      <c r="AM434" t="s">
        <v>3153</v>
      </c>
      <c r="AN434" t="s">
        <v>6</v>
      </c>
      <c r="AO434" s="57">
        <v>46183.705092592594</v>
      </c>
      <c r="AP434" s="57">
        <v>46302.625</v>
      </c>
      <c r="AR434" t="s">
        <v>218</v>
      </c>
      <c r="AS434" t="s">
        <v>219</v>
      </c>
      <c r="AT434" t="s">
        <v>230</v>
      </c>
      <c r="AU434">
        <v>20261007</v>
      </c>
      <c r="AV434" t="s">
        <v>221</v>
      </c>
      <c r="AW434" t="s">
        <v>879</v>
      </c>
      <c r="AX434" t="s">
        <v>222</v>
      </c>
      <c r="BA434" s="57">
        <v>46302.625</v>
      </c>
      <c r="BB434" t="s">
        <v>3153</v>
      </c>
      <c r="BC434">
        <v>2026</v>
      </c>
      <c r="BD434">
        <v>10</v>
      </c>
      <c r="BE434">
        <v>7</v>
      </c>
      <c r="BF434" s="6">
        <f t="shared" si="18"/>
        <v>46302</v>
      </c>
      <c r="BG434">
        <f t="shared" si="19"/>
        <v>-0.625</v>
      </c>
      <c r="BH434" t="str">
        <f t="shared" si="20"/>
        <v>COMPLY</v>
      </c>
      <c r="BI434" t="e">
        <f>VLOOKUP(H434,Sheet2!$A$1:$B$270,2,FALSE)</f>
        <v>#N/A</v>
      </c>
    </row>
    <row r="435" spans="1:61">
      <c r="A435">
        <v>434</v>
      </c>
      <c r="B435">
        <v>1002626005</v>
      </c>
      <c r="C435">
        <v>3</v>
      </c>
      <c r="D435" t="s">
        <v>59</v>
      </c>
      <c r="E435">
        <v>4</v>
      </c>
      <c r="F435" t="s">
        <v>544</v>
      </c>
      <c r="G435" t="s">
        <v>798</v>
      </c>
      <c r="H435" t="s">
        <v>801</v>
      </c>
      <c r="I435" t="s">
        <v>212</v>
      </c>
      <c r="J435" t="s">
        <v>213</v>
      </c>
      <c r="K435" t="s">
        <v>149</v>
      </c>
      <c r="L435" t="s">
        <v>214</v>
      </c>
      <c r="M435" t="s">
        <v>76</v>
      </c>
      <c r="N435" t="s">
        <v>215</v>
      </c>
      <c r="O435" s="57">
        <v>46302.531018518515</v>
      </c>
      <c r="P435" s="57">
        <v>46303.670347222222</v>
      </c>
      <c r="Q435">
        <v>69405784</v>
      </c>
      <c r="S435">
        <v>146129129230</v>
      </c>
      <c r="T435" t="s">
        <v>3968</v>
      </c>
      <c r="U435" t="s">
        <v>3969</v>
      </c>
      <c r="V435" t="s">
        <v>3970</v>
      </c>
      <c r="Z435">
        <v>110.3523733</v>
      </c>
      <c r="AA435">
        <v>-7.8519937999999998</v>
      </c>
      <c r="AB435" t="s">
        <v>3971</v>
      </c>
      <c r="AC435" t="s">
        <v>235</v>
      </c>
      <c r="AL435" t="s">
        <v>217</v>
      </c>
      <c r="AM435" t="s">
        <v>3972</v>
      </c>
      <c r="AN435" t="s">
        <v>6</v>
      </c>
      <c r="AO435" s="57">
        <v>46213.538645833331</v>
      </c>
      <c r="AP435" s="57">
        <v>46303.458333333336</v>
      </c>
      <c r="AR435" t="s">
        <v>218</v>
      </c>
      <c r="AS435" t="s">
        <v>219</v>
      </c>
      <c r="AT435" t="s">
        <v>230</v>
      </c>
      <c r="AU435">
        <v>20261008</v>
      </c>
      <c r="AV435" t="s">
        <v>221</v>
      </c>
      <c r="AW435" t="s">
        <v>875</v>
      </c>
      <c r="AX435" t="s">
        <v>222</v>
      </c>
      <c r="BA435" s="57">
        <v>46303.458333333336</v>
      </c>
      <c r="BB435" t="s">
        <v>3972</v>
      </c>
      <c r="BC435">
        <v>2026</v>
      </c>
      <c r="BD435">
        <v>10</v>
      </c>
      <c r="BE435">
        <v>8</v>
      </c>
      <c r="BF435" s="6">
        <f t="shared" si="18"/>
        <v>46303</v>
      </c>
      <c r="BG435">
        <f t="shared" si="19"/>
        <v>-0.45833333333575865</v>
      </c>
      <c r="BH435" t="str">
        <f t="shared" si="20"/>
        <v>COMPLY</v>
      </c>
      <c r="BI435" t="e">
        <f>VLOOKUP(H435,Sheet2!$A$1:$B$270,2,FALSE)</f>
        <v>#N/A</v>
      </c>
    </row>
    <row r="436" spans="1:61">
      <c r="A436">
        <v>435</v>
      </c>
      <c r="B436">
        <v>1002625247</v>
      </c>
      <c r="C436">
        <v>3</v>
      </c>
      <c r="D436" t="s">
        <v>59</v>
      </c>
      <c r="E436">
        <v>4</v>
      </c>
      <c r="F436" t="s">
        <v>544</v>
      </c>
      <c r="G436" t="s">
        <v>798</v>
      </c>
      <c r="H436" t="s">
        <v>801</v>
      </c>
      <c r="I436" t="s">
        <v>212</v>
      </c>
      <c r="J436" t="s">
        <v>213</v>
      </c>
      <c r="K436" t="s">
        <v>149</v>
      </c>
      <c r="L436" t="s">
        <v>214</v>
      </c>
      <c r="M436" t="s">
        <v>76</v>
      </c>
      <c r="N436" t="s">
        <v>215</v>
      </c>
      <c r="O436" s="57">
        <v>46302.312268518515</v>
      </c>
      <c r="P436" s="57">
        <v>46302.684918981482</v>
      </c>
      <c r="Q436">
        <v>69405419</v>
      </c>
      <c r="S436">
        <v>146129129227</v>
      </c>
      <c r="T436" t="s">
        <v>3965</v>
      </c>
      <c r="U436" t="s">
        <v>2663</v>
      </c>
      <c r="V436" t="s">
        <v>3966</v>
      </c>
      <c r="Z436">
        <v>110.2965112</v>
      </c>
      <c r="AA436">
        <v>-7.8891610999999999</v>
      </c>
      <c r="AB436" t="s">
        <v>3967</v>
      </c>
      <c r="AC436" t="s">
        <v>235</v>
      </c>
      <c r="AL436" t="s">
        <v>217</v>
      </c>
      <c r="AM436" t="s">
        <v>3785</v>
      </c>
      <c r="AN436" t="s">
        <v>6</v>
      </c>
      <c r="AO436" s="57">
        <v>46213.319502314815</v>
      </c>
      <c r="AP436" s="57">
        <v>46303.458333333336</v>
      </c>
      <c r="AR436" t="s">
        <v>218</v>
      </c>
      <c r="AS436" t="s">
        <v>219</v>
      </c>
      <c r="AT436" t="s">
        <v>230</v>
      </c>
      <c r="AU436">
        <v>20261007</v>
      </c>
      <c r="AV436" t="s">
        <v>221</v>
      </c>
      <c r="AW436" t="s">
        <v>879</v>
      </c>
      <c r="AX436" t="s">
        <v>222</v>
      </c>
      <c r="BA436" s="57">
        <v>46303.458333333336</v>
      </c>
      <c r="BB436" t="s">
        <v>3785</v>
      </c>
      <c r="BC436">
        <v>2026</v>
      </c>
      <c r="BD436">
        <v>10</v>
      </c>
      <c r="BE436">
        <v>7</v>
      </c>
      <c r="BF436" s="6">
        <f t="shared" si="18"/>
        <v>46302</v>
      </c>
      <c r="BG436">
        <f t="shared" si="19"/>
        <v>-1.4583333333357587</v>
      </c>
      <c r="BH436" t="str">
        <f t="shared" si="20"/>
        <v>COMPLY</v>
      </c>
      <c r="BI436" t="e">
        <f>VLOOKUP(H436,Sheet2!$A$1:$B$270,2,FALSE)</f>
        <v>#N/A</v>
      </c>
    </row>
    <row r="437" spans="1:61">
      <c r="A437">
        <v>436</v>
      </c>
      <c r="B437">
        <v>1002627187</v>
      </c>
      <c r="C437">
        <v>3</v>
      </c>
      <c r="D437" t="s">
        <v>59</v>
      </c>
      <c r="E437">
        <v>4</v>
      </c>
      <c r="F437" t="s">
        <v>544</v>
      </c>
      <c r="G437" t="s">
        <v>798</v>
      </c>
      <c r="H437" t="s">
        <v>801</v>
      </c>
      <c r="I437" t="s">
        <v>212</v>
      </c>
      <c r="J437" t="s">
        <v>213</v>
      </c>
      <c r="K437" t="s">
        <v>149</v>
      </c>
      <c r="M437" t="s">
        <v>279</v>
      </c>
      <c r="N437" t="s">
        <v>563</v>
      </c>
      <c r="O437" s="57">
        <v>46303.38853009259</v>
      </c>
      <c r="P437" s="57">
        <v>46309.489201388889</v>
      </c>
      <c r="Q437">
        <v>69406243</v>
      </c>
      <c r="S437">
        <v>146129129240</v>
      </c>
      <c r="T437" t="s">
        <v>2667</v>
      </c>
      <c r="U437" t="s">
        <v>3973</v>
      </c>
      <c r="V437" t="s">
        <v>4555</v>
      </c>
      <c r="Z437">
        <v>110.3228313</v>
      </c>
      <c r="AA437">
        <v>-7.8909713000000004</v>
      </c>
      <c r="AB437" t="s">
        <v>2669</v>
      </c>
      <c r="AC437" t="s">
        <v>225</v>
      </c>
      <c r="AL437" t="s">
        <v>217</v>
      </c>
      <c r="AM437" t="s">
        <v>4556</v>
      </c>
      <c r="AN437" t="s">
        <v>6</v>
      </c>
      <c r="AO437" s="57">
        <v>46244.392905092594</v>
      </c>
      <c r="AP437" s="57">
        <v>46310.333333333336</v>
      </c>
      <c r="AR437" t="s">
        <v>239</v>
      </c>
      <c r="AS437" t="s">
        <v>219</v>
      </c>
      <c r="AT437" t="s">
        <v>230</v>
      </c>
      <c r="AV437" t="s">
        <v>1713</v>
      </c>
      <c r="AW437" t="s">
        <v>3974</v>
      </c>
      <c r="AX437" t="s">
        <v>222</v>
      </c>
      <c r="BA437" s="57">
        <v>46310.333333333336</v>
      </c>
      <c r="BB437" t="s">
        <v>4556</v>
      </c>
      <c r="BF437" s="6" t="e">
        <f t="shared" si="18"/>
        <v>#NUM!</v>
      </c>
      <c r="BG437" t="e">
        <f t="shared" si="19"/>
        <v>#NUM!</v>
      </c>
      <c r="BH437" t="e">
        <f t="shared" si="20"/>
        <v>#NUM!</v>
      </c>
      <c r="BI437" t="e">
        <f>VLOOKUP(H437,Sheet2!$A$1:$B$270,2,FALSE)</f>
        <v>#N/A</v>
      </c>
    </row>
    <row r="438" spans="1:61">
      <c r="A438">
        <v>437</v>
      </c>
      <c r="B438">
        <v>1002638357</v>
      </c>
      <c r="C438">
        <v>3</v>
      </c>
      <c r="D438" t="s">
        <v>59</v>
      </c>
      <c r="E438">
        <v>4</v>
      </c>
      <c r="F438" t="s">
        <v>544</v>
      </c>
      <c r="G438" t="s">
        <v>798</v>
      </c>
      <c r="H438" t="s">
        <v>801</v>
      </c>
      <c r="I438" t="s">
        <v>212</v>
      </c>
      <c r="J438" t="s">
        <v>213</v>
      </c>
      <c r="K438" t="s">
        <v>149</v>
      </c>
      <c r="L438" t="s">
        <v>214</v>
      </c>
      <c r="M438" t="s">
        <v>238</v>
      </c>
      <c r="N438" t="s">
        <v>215</v>
      </c>
      <c r="O438" s="57">
        <v>46310.52685185185</v>
      </c>
      <c r="P438" s="57">
        <v>46310.527800925927</v>
      </c>
      <c r="Q438">
        <v>69410758</v>
      </c>
      <c r="S438">
        <v>146129129308</v>
      </c>
      <c r="T438" t="s">
        <v>7590</v>
      </c>
      <c r="U438" t="s">
        <v>7591</v>
      </c>
      <c r="V438" t="s">
        <v>7592</v>
      </c>
      <c r="Z438">
        <v>110.3359592</v>
      </c>
      <c r="AA438">
        <v>-7.8827464999999997</v>
      </c>
      <c r="AB438" t="s">
        <v>7593</v>
      </c>
      <c r="AC438" t="s">
        <v>235</v>
      </c>
      <c r="AL438" t="s">
        <v>217</v>
      </c>
      <c r="AM438" t="s">
        <v>7594</v>
      </c>
      <c r="AN438" t="s">
        <v>6</v>
      </c>
      <c r="AO438" t="s">
        <v>7417</v>
      </c>
      <c r="AP438" s="57">
        <v>46311.625</v>
      </c>
      <c r="AR438" t="s">
        <v>239</v>
      </c>
      <c r="AS438" t="s">
        <v>219</v>
      </c>
      <c r="AT438" t="s">
        <v>230</v>
      </c>
      <c r="AV438" t="s">
        <v>238</v>
      </c>
      <c r="AW438" t="s">
        <v>875</v>
      </c>
      <c r="AX438" t="s">
        <v>222</v>
      </c>
      <c r="BA438" s="57">
        <v>46311.625</v>
      </c>
      <c r="BB438" t="s">
        <v>7594</v>
      </c>
      <c r="BF438" s="6" t="e">
        <f t="shared" si="18"/>
        <v>#NUM!</v>
      </c>
      <c r="BG438" t="e">
        <f t="shared" si="19"/>
        <v>#NUM!</v>
      </c>
      <c r="BH438" t="e">
        <f t="shared" si="20"/>
        <v>#NUM!</v>
      </c>
      <c r="BI438" t="e">
        <f>VLOOKUP(H438,Sheet2!$A$1:$B$270,2,FALSE)</f>
        <v>#N/A</v>
      </c>
    </row>
    <row r="439" spans="1:61">
      <c r="A439">
        <v>438</v>
      </c>
      <c r="B439">
        <v>1002623004</v>
      </c>
      <c r="C439">
        <v>3</v>
      </c>
      <c r="D439" t="s">
        <v>59</v>
      </c>
      <c r="E439">
        <v>4</v>
      </c>
      <c r="F439" t="s">
        <v>544</v>
      </c>
      <c r="G439" t="s">
        <v>798</v>
      </c>
      <c r="H439" t="s">
        <v>801</v>
      </c>
      <c r="I439" t="s">
        <v>212</v>
      </c>
      <c r="J439" t="s">
        <v>213</v>
      </c>
      <c r="K439" t="s">
        <v>149</v>
      </c>
      <c r="M439" t="s">
        <v>1626</v>
      </c>
      <c r="N439" t="s">
        <v>563</v>
      </c>
      <c r="O439" s="57">
        <v>46300.666168981479</v>
      </c>
      <c r="P439" s="57">
        <v>46300.726956018516</v>
      </c>
      <c r="Q439">
        <v>69404541</v>
      </c>
      <c r="S439">
        <v>146129129203</v>
      </c>
      <c r="T439" t="s">
        <v>2667</v>
      </c>
      <c r="U439" t="s">
        <v>2668</v>
      </c>
      <c r="Z439">
        <v>110.3443769</v>
      </c>
      <c r="AA439">
        <v>-7.8467229999999999</v>
      </c>
      <c r="AB439" t="s">
        <v>2669</v>
      </c>
      <c r="AC439" t="s">
        <v>225</v>
      </c>
      <c r="AO439" s="57">
        <v>46152.684560185182</v>
      </c>
      <c r="AR439" t="s">
        <v>1631</v>
      </c>
      <c r="AS439" t="s">
        <v>219</v>
      </c>
      <c r="AT439" t="s">
        <v>230</v>
      </c>
      <c r="AV439" t="s">
        <v>2670</v>
      </c>
      <c r="AW439" t="s">
        <v>2671</v>
      </c>
      <c r="AX439" t="s">
        <v>222</v>
      </c>
      <c r="AZ439" t="s">
        <v>2670</v>
      </c>
      <c r="BF439" s="6" t="e">
        <f t="shared" si="18"/>
        <v>#NUM!</v>
      </c>
      <c r="BG439" t="e">
        <f t="shared" si="19"/>
        <v>#NUM!</v>
      </c>
      <c r="BH439" t="e">
        <f t="shared" si="20"/>
        <v>#NUM!</v>
      </c>
      <c r="BI439" t="e">
        <f>VLOOKUP(H439,Sheet2!$A$1:$B$270,2,FALSE)</f>
        <v>#N/A</v>
      </c>
    </row>
    <row r="440" spans="1:61">
      <c r="A440">
        <v>439</v>
      </c>
      <c r="B440">
        <v>1002617109</v>
      </c>
      <c r="C440">
        <v>3</v>
      </c>
      <c r="D440" t="s">
        <v>59</v>
      </c>
      <c r="E440">
        <v>4</v>
      </c>
      <c r="F440" t="s">
        <v>544</v>
      </c>
      <c r="G440" t="s">
        <v>823</v>
      </c>
      <c r="H440" t="s">
        <v>824</v>
      </c>
      <c r="I440" t="s">
        <v>212</v>
      </c>
      <c r="J440" t="s">
        <v>213</v>
      </c>
      <c r="K440" t="s">
        <v>149</v>
      </c>
      <c r="L440" t="s">
        <v>214</v>
      </c>
      <c r="M440" t="s">
        <v>76</v>
      </c>
      <c r="N440" t="s">
        <v>215</v>
      </c>
      <c r="O440" s="57">
        <v>46296.399062500001</v>
      </c>
      <c r="P440" s="57">
        <v>46297.600300925929</v>
      </c>
      <c r="Q440">
        <v>69402094</v>
      </c>
      <c r="S440">
        <v>146136130327</v>
      </c>
      <c r="T440" t="s">
        <v>1042</v>
      </c>
      <c r="U440" t="s">
        <v>1043</v>
      </c>
      <c r="V440" t="s">
        <v>1044</v>
      </c>
      <c r="Z440">
        <v>110.2913688</v>
      </c>
      <c r="AA440">
        <v>-7.7564986999999999</v>
      </c>
      <c r="AB440" t="s">
        <v>1045</v>
      </c>
      <c r="AC440" t="s">
        <v>235</v>
      </c>
      <c r="AL440" t="s">
        <v>217</v>
      </c>
      <c r="AM440" t="s">
        <v>1046</v>
      </c>
      <c r="AN440" t="s">
        <v>6</v>
      </c>
      <c r="AO440" s="57">
        <v>46032.413738425923</v>
      </c>
      <c r="AP440" s="57">
        <v>46297.333333333336</v>
      </c>
      <c r="AR440" t="s">
        <v>218</v>
      </c>
      <c r="AS440" t="s">
        <v>219</v>
      </c>
      <c r="AT440" t="s">
        <v>230</v>
      </c>
      <c r="AU440">
        <v>20261002</v>
      </c>
      <c r="AV440" t="s">
        <v>221</v>
      </c>
      <c r="AW440" t="s">
        <v>875</v>
      </c>
      <c r="AX440" t="s">
        <v>222</v>
      </c>
      <c r="BA440" s="57">
        <v>46297.333333333336</v>
      </c>
      <c r="BB440" t="s">
        <v>1046</v>
      </c>
      <c r="BC440">
        <v>2026</v>
      </c>
      <c r="BD440">
        <v>10</v>
      </c>
      <c r="BE440">
        <v>2</v>
      </c>
      <c r="BF440" s="6">
        <f t="shared" si="18"/>
        <v>46297</v>
      </c>
      <c r="BG440">
        <f t="shared" si="19"/>
        <v>-0.33333333333575865</v>
      </c>
      <c r="BH440" t="str">
        <f t="shared" si="20"/>
        <v>COMPLY</v>
      </c>
      <c r="BI440" t="e">
        <f>VLOOKUP(H440,Sheet2!$A$1:$B$270,2,FALSE)</f>
        <v>#N/A</v>
      </c>
    </row>
    <row r="441" spans="1:61">
      <c r="A441">
        <v>440</v>
      </c>
      <c r="B441">
        <v>1002621359</v>
      </c>
      <c r="C441">
        <v>3</v>
      </c>
      <c r="D441" t="s">
        <v>59</v>
      </c>
      <c r="E441">
        <v>4</v>
      </c>
      <c r="F441" t="s">
        <v>544</v>
      </c>
      <c r="G441" t="s">
        <v>823</v>
      </c>
      <c r="H441" t="s">
        <v>824</v>
      </c>
      <c r="I441" t="s">
        <v>212</v>
      </c>
      <c r="J441" t="s">
        <v>213</v>
      </c>
      <c r="K441" t="s">
        <v>149</v>
      </c>
      <c r="L441" t="s">
        <v>214</v>
      </c>
      <c r="M441" t="s">
        <v>76</v>
      </c>
      <c r="N441" t="s">
        <v>215</v>
      </c>
      <c r="O441" s="57">
        <v>46299.520601851851</v>
      </c>
      <c r="P441" s="57">
        <v>46300.623576388891</v>
      </c>
      <c r="Q441">
        <v>69403875</v>
      </c>
      <c r="S441">
        <v>146136130628</v>
      </c>
      <c r="T441" t="s">
        <v>1784</v>
      </c>
      <c r="U441" t="s">
        <v>1785</v>
      </c>
      <c r="V441" t="s">
        <v>1786</v>
      </c>
      <c r="Z441">
        <v>110.273017</v>
      </c>
      <c r="AA441">
        <v>-7.7166509999999997</v>
      </c>
      <c r="AB441" t="s">
        <v>1787</v>
      </c>
      <c r="AC441" t="s">
        <v>235</v>
      </c>
      <c r="AL441" t="s">
        <v>217</v>
      </c>
      <c r="AM441" t="s">
        <v>1788</v>
      </c>
      <c r="AN441" t="s">
        <v>6</v>
      </c>
      <c r="AO441" s="57">
        <v>46122.528171296297</v>
      </c>
      <c r="AP441" s="57">
        <v>46300.458333333336</v>
      </c>
      <c r="AR441" t="s">
        <v>218</v>
      </c>
      <c r="AS441" t="s">
        <v>219</v>
      </c>
      <c r="AT441" t="s">
        <v>230</v>
      </c>
      <c r="AU441">
        <v>20261005</v>
      </c>
      <c r="AV441" t="s">
        <v>221</v>
      </c>
      <c r="AW441" t="s">
        <v>877</v>
      </c>
      <c r="AX441" t="s">
        <v>222</v>
      </c>
      <c r="BA441" s="57">
        <v>46300.458333333336</v>
      </c>
      <c r="BB441" t="s">
        <v>1788</v>
      </c>
      <c r="BC441">
        <v>2026</v>
      </c>
      <c r="BD441">
        <v>10</v>
      </c>
      <c r="BE441">
        <v>5</v>
      </c>
      <c r="BF441" s="6">
        <f t="shared" si="18"/>
        <v>46300</v>
      </c>
      <c r="BG441">
        <f t="shared" si="19"/>
        <v>-0.45833333333575865</v>
      </c>
      <c r="BH441" t="str">
        <f t="shared" si="20"/>
        <v>COMPLY</v>
      </c>
      <c r="BI441" t="e">
        <f>VLOOKUP(H441,Sheet2!$A$1:$B$270,2,FALSE)</f>
        <v>#N/A</v>
      </c>
    </row>
    <row r="442" spans="1:61">
      <c r="A442">
        <v>441</v>
      </c>
      <c r="B442">
        <v>1002636653</v>
      </c>
      <c r="C442">
        <v>3</v>
      </c>
      <c r="D442" t="s">
        <v>59</v>
      </c>
      <c r="E442">
        <v>4</v>
      </c>
      <c r="F442" t="s">
        <v>544</v>
      </c>
      <c r="G442" t="s">
        <v>823</v>
      </c>
      <c r="H442" t="s">
        <v>824</v>
      </c>
      <c r="I442" t="s">
        <v>212</v>
      </c>
      <c r="J442" t="s">
        <v>213</v>
      </c>
      <c r="K442" t="s">
        <v>149</v>
      </c>
      <c r="M442" t="s">
        <v>76</v>
      </c>
      <c r="N442" t="s">
        <v>215</v>
      </c>
      <c r="O442" s="57">
        <v>46309.520486111112</v>
      </c>
      <c r="P442" s="57">
        <v>46309.669652777775</v>
      </c>
      <c r="Q442">
        <v>69407025</v>
      </c>
      <c r="S442">
        <v>146136130474</v>
      </c>
      <c r="T442" t="s">
        <v>5128</v>
      </c>
      <c r="U442" t="s">
        <v>6997</v>
      </c>
      <c r="V442" t="s">
        <v>6998</v>
      </c>
      <c r="Z442">
        <v>110.20796315699</v>
      </c>
      <c r="AA442">
        <v>-7.7411410422918099</v>
      </c>
      <c r="AB442" t="s">
        <v>5131</v>
      </c>
      <c r="AC442" t="s">
        <v>283</v>
      </c>
      <c r="AL442" t="s">
        <v>217</v>
      </c>
      <c r="AM442" t="s">
        <v>6999</v>
      </c>
      <c r="AN442" t="s">
        <v>6</v>
      </c>
      <c r="AO442" t="s">
        <v>6961</v>
      </c>
      <c r="AR442" t="s">
        <v>218</v>
      </c>
      <c r="AS442" t="s">
        <v>219</v>
      </c>
      <c r="AT442" t="s">
        <v>230</v>
      </c>
      <c r="AU442">
        <v>20261014</v>
      </c>
      <c r="AV442" t="s">
        <v>221</v>
      </c>
      <c r="AW442" t="s">
        <v>559</v>
      </c>
      <c r="AX442" t="s">
        <v>222</v>
      </c>
      <c r="BA442" s="57">
        <v>46309.291666666664</v>
      </c>
      <c r="BB442" t="s">
        <v>6999</v>
      </c>
      <c r="BC442">
        <v>2026</v>
      </c>
      <c r="BD442">
        <v>10</v>
      </c>
      <c r="BE442">
        <v>14</v>
      </c>
      <c r="BF442" s="6">
        <f t="shared" si="18"/>
        <v>46309</v>
      </c>
      <c r="BG442">
        <f t="shared" si="19"/>
        <v>-0.29166666666424135</v>
      </c>
      <c r="BH442" t="str">
        <f t="shared" si="20"/>
        <v>COMPLY</v>
      </c>
      <c r="BI442" t="e">
        <f>VLOOKUP(H442,Sheet2!$A$1:$B$270,2,FALSE)</f>
        <v>#N/A</v>
      </c>
    </row>
    <row r="443" spans="1:61">
      <c r="A443">
        <v>442</v>
      </c>
      <c r="B443">
        <v>1002628835</v>
      </c>
      <c r="C443">
        <v>3</v>
      </c>
      <c r="D443" t="s">
        <v>59</v>
      </c>
      <c r="E443">
        <v>4</v>
      </c>
      <c r="F443" t="s">
        <v>544</v>
      </c>
      <c r="G443" t="s">
        <v>823</v>
      </c>
      <c r="H443" t="s">
        <v>824</v>
      </c>
      <c r="I443" t="s">
        <v>212</v>
      </c>
      <c r="J443" t="s">
        <v>213</v>
      </c>
      <c r="K443" t="s">
        <v>149</v>
      </c>
      <c r="L443" t="s">
        <v>214</v>
      </c>
      <c r="M443" t="s">
        <v>1401</v>
      </c>
      <c r="N443" t="s">
        <v>215</v>
      </c>
      <c r="O443" s="57">
        <v>46304.37060185185</v>
      </c>
      <c r="P443" s="57">
        <v>46309.520474537036</v>
      </c>
      <c r="Q443">
        <v>69407025</v>
      </c>
      <c r="S443">
        <v>146136130668</v>
      </c>
      <c r="T443" t="s">
        <v>5128</v>
      </c>
      <c r="U443" t="s">
        <v>5129</v>
      </c>
      <c r="V443" t="s">
        <v>5130</v>
      </c>
      <c r="Z443">
        <v>110.207413</v>
      </c>
      <c r="AA443">
        <v>-7.7409080000000001</v>
      </c>
      <c r="AB443" t="s">
        <v>5131</v>
      </c>
      <c r="AC443" t="s">
        <v>235</v>
      </c>
      <c r="AL443" t="s">
        <v>217</v>
      </c>
      <c r="AM443" t="s">
        <v>5072</v>
      </c>
      <c r="AN443" t="s">
        <v>6</v>
      </c>
      <c r="AO443" s="57">
        <v>46275.372141203705</v>
      </c>
      <c r="AP443" s="57">
        <v>46305.333333333336</v>
      </c>
      <c r="AQ443" t="s">
        <v>1496</v>
      </c>
      <c r="AR443" t="s">
        <v>14</v>
      </c>
      <c r="AS443" t="s">
        <v>219</v>
      </c>
      <c r="AT443" t="s">
        <v>230</v>
      </c>
      <c r="AV443" t="s">
        <v>6669</v>
      </c>
      <c r="AW443" t="s">
        <v>877</v>
      </c>
      <c r="AX443" t="s">
        <v>222</v>
      </c>
      <c r="BA443" s="57">
        <v>46305.333333333336</v>
      </c>
      <c r="BB443" t="s">
        <v>5072</v>
      </c>
      <c r="BF443" s="6" t="e">
        <f t="shared" si="18"/>
        <v>#NUM!</v>
      </c>
      <c r="BG443" t="e">
        <f t="shared" si="19"/>
        <v>#NUM!</v>
      </c>
      <c r="BH443" t="e">
        <f t="shared" si="20"/>
        <v>#NUM!</v>
      </c>
      <c r="BI443" t="e">
        <f>VLOOKUP(H443,Sheet2!$A$1:$B$270,2,FALSE)</f>
        <v>#N/A</v>
      </c>
    </row>
    <row r="444" spans="1:61">
      <c r="A444">
        <v>443</v>
      </c>
      <c r="B444">
        <v>1002625534</v>
      </c>
      <c r="C444">
        <v>3</v>
      </c>
      <c r="D444" t="s">
        <v>59</v>
      </c>
      <c r="E444">
        <v>4</v>
      </c>
      <c r="F444" t="s">
        <v>544</v>
      </c>
      <c r="G444" t="s">
        <v>823</v>
      </c>
      <c r="H444" t="s">
        <v>824</v>
      </c>
      <c r="I444" t="s">
        <v>212</v>
      </c>
      <c r="J444" t="s">
        <v>213</v>
      </c>
      <c r="K444" t="s">
        <v>149</v>
      </c>
      <c r="M444" t="s">
        <v>224</v>
      </c>
      <c r="N444" t="s">
        <v>215</v>
      </c>
      <c r="O444" s="57">
        <v>46302.418819444443</v>
      </c>
      <c r="P444" s="57">
        <v>46304.656400462962</v>
      </c>
      <c r="Q444">
        <v>69405547</v>
      </c>
      <c r="S444">
        <v>146136130650</v>
      </c>
      <c r="T444" t="s">
        <v>3975</v>
      </c>
      <c r="U444" t="s">
        <v>3976</v>
      </c>
      <c r="V444" t="s">
        <v>3977</v>
      </c>
      <c r="Z444">
        <v>110.3190778</v>
      </c>
      <c r="AA444">
        <v>-7.8015078999999998</v>
      </c>
      <c r="AB444" t="s">
        <v>3978</v>
      </c>
      <c r="AC444" t="s">
        <v>283</v>
      </c>
      <c r="AL444" t="s">
        <v>217</v>
      </c>
      <c r="AM444" t="s">
        <v>3979</v>
      </c>
      <c r="AN444" t="s">
        <v>6</v>
      </c>
      <c r="AO444" s="57">
        <v>46213.434340277781</v>
      </c>
      <c r="AP444" s="57">
        <v>46304.625</v>
      </c>
      <c r="AR444" t="s">
        <v>18</v>
      </c>
      <c r="AS444" t="s">
        <v>219</v>
      </c>
      <c r="AT444" t="s">
        <v>230</v>
      </c>
      <c r="AV444" t="s">
        <v>226</v>
      </c>
      <c r="AW444" t="s">
        <v>1985</v>
      </c>
      <c r="AX444" t="s">
        <v>222</v>
      </c>
      <c r="BA444" s="57">
        <v>46304.625</v>
      </c>
      <c r="BB444" t="s">
        <v>3979</v>
      </c>
      <c r="BF444" s="6" t="e">
        <f t="shared" si="18"/>
        <v>#NUM!</v>
      </c>
      <c r="BG444" t="e">
        <f t="shared" si="19"/>
        <v>#NUM!</v>
      </c>
      <c r="BH444" t="e">
        <f t="shared" si="20"/>
        <v>#NUM!</v>
      </c>
      <c r="BI444" t="e">
        <f>VLOOKUP(H444,Sheet2!$A$1:$B$270,2,FALSE)</f>
        <v>#N/A</v>
      </c>
    </row>
    <row r="445" spans="1:61">
      <c r="A445">
        <v>444</v>
      </c>
      <c r="B445">
        <v>1002630945</v>
      </c>
      <c r="C445">
        <v>3</v>
      </c>
      <c r="D445" t="s">
        <v>59</v>
      </c>
      <c r="E445">
        <v>4</v>
      </c>
      <c r="F445" t="s">
        <v>544</v>
      </c>
      <c r="G445" t="s">
        <v>564</v>
      </c>
      <c r="H445" t="s">
        <v>3289</v>
      </c>
      <c r="I445" t="s">
        <v>212</v>
      </c>
      <c r="J445" t="s">
        <v>213</v>
      </c>
      <c r="K445" t="s">
        <v>149</v>
      </c>
      <c r="L445" t="s">
        <v>214</v>
      </c>
      <c r="M445" t="s">
        <v>76</v>
      </c>
      <c r="N445" t="s">
        <v>215</v>
      </c>
      <c r="O445" s="57">
        <v>46305.57267361111</v>
      </c>
      <c r="P445" s="57">
        <v>46306.676759259259</v>
      </c>
      <c r="Q445">
        <v>69407900</v>
      </c>
      <c r="S445">
        <v>143132122653</v>
      </c>
      <c r="T445" t="s">
        <v>5132</v>
      </c>
      <c r="U445" t="s">
        <v>5133</v>
      </c>
      <c r="V445" t="s">
        <v>5134</v>
      </c>
      <c r="Z445">
        <v>110.418888</v>
      </c>
      <c r="AA445">
        <v>-7.80704349999999</v>
      </c>
      <c r="AB445" t="s">
        <v>5135</v>
      </c>
      <c r="AC445" t="s">
        <v>235</v>
      </c>
      <c r="AL445" t="s">
        <v>217</v>
      </c>
      <c r="AM445" t="s">
        <v>5136</v>
      </c>
      <c r="AN445" t="s">
        <v>6</v>
      </c>
      <c r="AO445" s="57">
        <v>46305.580347222225</v>
      </c>
      <c r="AP445" s="57">
        <v>46307.625</v>
      </c>
      <c r="AR445" t="s">
        <v>218</v>
      </c>
      <c r="AS445" t="s">
        <v>3295</v>
      </c>
      <c r="AT445" t="s">
        <v>230</v>
      </c>
      <c r="AU445">
        <v>20261011</v>
      </c>
      <c r="AV445" t="s">
        <v>221</v>
      </c>
      <c r="AW445" t="s">
        <v>877</v>
      </c>
      <c r="AX445" t="s">
        <v>222</v>
      </c>
      <c r="BA445" s="57">
        <v>46307.625</v>
      </c>
      <c r="BB445" t="s">
        <v>5136</v>
      </c>
      <c r="BC445">
        <v>2026</v>
      </c>
      <c r="BD445">
        <v>10</v>
      </c>
      <c r="BE445">
        <v>11</v>
      </c>
      <c r="BF445" s="6">
        <f t="shared" si="18"/>
        <v>46306</v>
      </c>
      <c r="BG445">
        <f t="shared" si="19"/>
        <v>-1.625</v>
      </c>
      <c r="BH445" t="str">
        <f t="shared" si="20"/>
        <v>COMPLY</v>
      </c>
      <c r="BI445" t="e">
        <f>VLOOKUP(H445,Sheet2!$A$1:$B$270,2,FALSE)</f>
        <v>#N/A</v>
      </c>
    </row>
    <row r="446" spans="1:61">
      <c r="A446">
        <v>445</v>
      </c>
      <c r="B446">
        <v>1002635421</v>
      </c>
      <c r="C446">
        <v>3</v>
      </c>
      <c r="D446" t="s">
        <v>59</v>
      </c>
      <c r="E446">
        <v>4</v>
      </c>
      <c r="F446" t="s">
        <v>544</v>
      </c>
      <c r="G446" t="s">
        <v>564</v>
      </c>
      <c r="H446" t="s">
        <v>3289</v>
      </c>
      <c r="I446" t="s">
        <v>212</v>
      </c>
      <c r="J446" t="s">
        <v>213</v>
      </c>
      <c r="K446" t="s">
        <v>149</v>
      </c>
      <c r="L446" t="s">
        <v>214</v>
      </c>
      <c r="M446" t="s">
        <v>76</v>
      </c>
      <c r="N446" t="s">
        <v>215</v>
      </c>
      <c r="O446" s="57">
        <v>46308.642766203702</v>
      </c>
      <c r="P446" s="57">
        <v>46309.570254629631</v>
      </c>
      <c r="Q446">
        <v>69409550</v>
      </c>
      <c r="S446">
        <v>143132122912</v>
      </c>
      <c r="T446" t="s">
        <v>6670</v>
      </c>
      <c r="U446" t="s">
        <v>6671</v>
      </c>
      <c r="V446" t="s">
        <v>6672</v>
      </c>
      <c r="Z446">
        <v>110.47174836190899</v>
      </c>
      <c r="AA446">
        <v>-7.8363809497296399</v>
      </c>
      <c r="AB446" t="s">
        <v>6673</v>
      </c>
      <c r="AC446" t="s">
        <v>235</v>
      </c>
      <c r="AL446" t="s">
        <v>217</v>
      </c>
      <c r="AM446" t="s">
        <v>6674</v>
      </c>
      <c r="AN446" t="s">
        <v>6</v>
      </c>
      <c r="AO446" t="s">
        <v>6675</v>
      </c>
      <c r="AP446" s="57">
        <v>46309.625</v>
      </c>
      <c r="AR446" t="s">
        <v>218</v>
      </c>
      <c r="AS446" t="s">
        <v>3295</v>
      </c>
      <c r="AT446" t="s">
        <v>230</v>
      </c>
      <c r="AU446">
        <v>20261014</v>
      </c>
      <c r="AV446" t="s">
        <v>221</v>
      </c>
      <c r="AW446" t="s">
        <v>880</v>
      </c>
      <c r="AX446" t="s">
        <v>222</v>
      </c>
      <c r="BA446" s="57">
        <v>46309.625</v>
      </c>
      <c r="BB446" t="s">
        <v>6674</v>
      </c>
      <c r="BC446">
        <v>2026</v>
      </c>
      <c r="BD446">
        <v>10</v>
      </c>
      <c r="BE446">
        <v>14</v>
      </c>
      <c r="BF446" s="6">
        <f t="shared" si="18"/>
        <v>46309</v>
      </c>
      <c r="BG446">
        <f t="shared" si="19"/>
        <v>-0.625</v>
      </c>
      <c r="BH446" t="str">
        <f t="shared" si="20"/>
        <v>COMPLY</v>
      </c>
      <c r="BI446" t="e">
        <f>VLOOKUP(H446,Sheet2!$A$1:$B$270,2,FALSE)</f>
        <v>#N/A</v>
      </c>
    </row>
    <row r="447" spans="1:61">
      <c r="A447">
        <v>446</v>
      </c>
      <c r="B447">
        <v>1002636502</v>
      </c>
      <c r="C447">
        <v>3</v>
      </c>
      <c r="D447" t="s">
        <v>59</v>
      </c>
      <c r="E447">
        <v>4</v>
      </c>
      <c r="F447" t="s">
        <v>544</v>
      </c>
      <c r="G447" t="s">
        <v>564</v>
      </c>
      <c r="H447" t="s">
        <v>3289</v>
      </c>
      <c r="I447" t="s">
        <v>212</v>
      </c>
      <c r="J447" t="s">
        <v>213</v>
      </c>
      <c r="K447" t="s">
        <v>149</v>
      </c>
      <c r="L447" t="s">
        <v>214</v>
      </c>
      <c r="M447" t="s">
        <v>224</v>
      </c>
      <c r="N447" t="s">
        <v>215</v>
      </c>
      <c r="O447" s="57">
        <v>46309.476168981484</v>
      </c>
      <c r="P447" s="57">
        <v>46310.344039351854</v>
      </c>
      <c r="Q447">
        <v>69410013</v>
      </c>
      <c r="S447">
        <v>143132122752</v>
      </c>
      <c r="T447" t="s">
        <v>7000</v>
      </c>
      <c r="U447" t="s">
        <v>7001</v>
      </c>
      <c r="V447" t="s">
        <v>7002</v>
      </c>
      <c r="Z447">
        <v>110.4175953</v>
      </c>
      <c r="AA447">
        <v>-7.8272710999999999</v>
      </c>
      <c r="AB447" t="s">
        <v>7003</v>
      </c>
      <c r="AC447" t="s">
        <v>235</v>
      </c>
      <c r="AL447" t="s">
        <v>217</v>
      </c>
      <c r="AM447" t="s">
        <v>7004</v>
      </c>
      <c r="AN447" t="s">
        <v>6</v>
      </c>
      <c r="AO447" t="s">
        <v>7005</v>
      </c>
      <c r="AP447" s="57">
        <v>46310.333333333336</v>
      </c>
      <c r="AR447" t="s">
        <v>18</v>
      </c>
      <c r="AS447" t="s">
        <v>3295</v>
      </c>
      <c r="AT447" t="s">
        <v>230</v>
      </c>
      <c r="AV447" t="s">
        <v>226</v>
      </c>
      <c r="AW447" t="s">
        <v>879</v>
      </c>
      <c r="AX447" t="s">
        <v>222</v>
      </c>
      <c r="BA447" s="57">
        <v>46310.333333333336</v>
      </c>
      <c r="BB447" t="s">
        <v>7004</v>
      </c>
      <c r="BF447" s="6" t="e">
        <f t="shared" si="18"/>
        <v>#NUM!</v>
      </c>
      <c r="BG447" t="e">
        <f t="shared" si="19"/>
        <v>#NUM!</v>
      </c>
      <c r="BH447" t="e">
        <f t="shared" si="20"/>
        <v>#NUM!</v>
      </c>
      <c r="BI447" t="e">
        <f>VLOOKUP(H447,Sheet2!$A$1:$B$270,2,FALSE)</f>
        <v>#N/A</v>
      </c>
    </row>
    <row r="448" spans="1:61">
      <c r="A448">
        <v>447</v>
      </c>
      <c r="B448">
        <v>1002624669</v>
      </c>
      <c r="C448">
        <v>3</v>
      </c>
      <c r="D448" t="s">
        <v>59</v>
      </c>
      <c r="E448">
        <v>4</v>
      </c>
      <c r="F448" t="s">
        <v>544</v>
      </c>
      <c r="G448" t="s">
        <v>564</v>
      </c>
      <c r="H448" t="s">
        <v>3289</v>
      </c>
      <c r="I448" t="s">
        <v>212</v>
      </c>
      <c r="J448" t="s">
        <v>213</v>
      </c>
      <c r="K448" t="s">
        <v>149</v>
      </c>
      <c r="L448" t="s">
        <v>214</v>
      </c>
      <c r="M448" t="s">
        <v>1626</v>
      </c>
      <c r="N448" t="s">
        <v>215</v>
      </c>
      <c r="O448" s="57">
        <v>46301.624062499999</v>
      </c>
      <c r="P448" s="57">
        <v>46304.936990740738</v>
      </c>
      <c r="Q448">
        <v>69405225</v>
      </c>
      <c r="S448">
        <v>143132123971</v>
      </c>
      <c r="T448" t="s">
        <v>3290</v>
      </c>
      <c r="U448" t="s">
        <v>3291</v>
      </c>
      <c r="V448" t="s">
        <v>3292</v>
      </c>
      <c r="Z448">
        <v>110.4926066</v>
      </c>
      <c r="AA448">
        <v>-7.8392400000000002</v>
      </c>
      <c r="AB448" t="s">
        <v>3293</v>
      </c>
      <c r="AC448" t="s">
        <v>235</v>
      </c>
      <c r="AL448" t="s">
        <v>217</v>
      </c>
      <c r="AM448" t="s">
        <v>3294</v>
      </c>
      <c r="AN448" t="s">
        <v>6</v>
      </c>
      <c r="AO448" s="57">
        <v>46183.642893518518</v>
      </c>
      <c r="AP448" s="57">
        <v>46304.333333333336</v>
      </c>
      <c r="AR448" t="s">
        <v>12</v>
      </c>
      <c r="AS448" t="s">
        <v>3295</v>
      </c>
      <c r="AT448" t="s">
        <v>230</v>
      </c>
      <c r="AV448" t="s">
        <v>1627</v>
      </c>
      <c r="AW448" t="s">
        <v>878</v>
      </c>
      <c r="AX448" t="s">
        <v>222</v>
      </c>
      <c r="BA448" s="57">
        <v>46304.333333333336</v>
      </c>
      <c r="BB448" t="s">
        <v>3294</v>
      </c>
      <c r="BF448" s="6" t="e">
        <f t="shared" si="18"/>
        <v>#NUM!</v>
      </c>
      <c r="BG448" t="e">
        <f t="shared" si="19"/>
        <v>#NUM!</v>
      </c>
      <c r="BH448" t="e">
        <f t="shared" si="20"/>
        <v>#NUM!</v>
      </c>
      <c r="BI448" t="e">
        <f>VLOOKUP(H448,Sheet2!$A$1:$B$270,2,FALSE)</f>
        <v>#N/A</v>
      </c>
    </row>
    <row r="449" spans="1:61">
      <c r="A449">
        <v>448</v>
      </c>
      <c r="B449">
        <v>1002627319</v>
      </c>
      <c r="C449">
        <v>3</v>
      </c>
      <c r="D449" t="s">
        <v>59</v>
      </c>
      <c r="E449">
        <v>4</v>
      </c>
      <c r="F449" t="s">
        <v>544</v>
      </c>
      <c r="G449" t="s">
        <v>564</v>
      </c>
      <c r="H449" t="s">
        <v>3289</v>
      </c>
      <c r="I449" t="s">
        <v>212</v>
      </c>
      <c r="J449" t="s">
        <v>213</v>
      </c>
      <c r="K449" t="s">
        <v>149</v>
      </c>
      <c r="M449" t="s">
        <v>1626</v>
      </c>
      <c r="N449" t="s">
        <v>215</v>
      </c>
      <c r="O449" s="57">
        <v>46303.417673611111</v>
      </c>
      <c r="P449" s="57">
        <v>46307.564166666663</v>
      </c>
      <c r="Q449">
        <v>69406325</v>
      </c>
      <c r="S449">
        <v>143132123755</v>
      </c>
      <c r="T449" t="s">
        <v>3980</v>
      </c>
      <c r="U449" t="s">
        <v>3981</v>
      </c>
      <c r="Z449">
        <v>110.3960024</v>
      </c>
      <c r="AA449">
        <v>-7.8354938000000001</v>
      </c>
      <c r="AB449" t="s">
        <v>3982</v>
      </c>
      <c r="AC449" t="s">
        <v>283</v>
      </c>
      <c r="AO449" s="57">
        <v>46244.435104166667</v>
      </c>
      <c r="AR449" t="s">
        <v>1631</v>
      </c>
      <c r="AS449" t="s">
        <v>3295</v>
      </c>
      <c r="AT449" t="s">
        <v>230</v>
      </c>
      <c r="AV449" t="s">
        <v>4119</v>
      </c>
      <c r="AW449" t="s">
        <v>540</v>
      </c>
      <c r="AX449" t="s">
        <v>222</v>
      </c>
      <c r="AZ449" t="s">
        <v>4119</v>
      </c>
      <c r="BF449" s="6" t="e">
        <f t="shared" si="18"/>
        <v>#NUM!</v>
      </c>
      <c r="BG449" t="e">
        <f t="shared" si="19"/>
        <v>#NUM!</v>
      </c>
      <c r="BH449" t="e">
        <f t="shared" si="20"/>
        <v>#NUM!</v>
      </c>
      <c r="BI449" t="e">
        <f>VLOOKUP(H449,Sheet2!$A$1:$B$270,2,FALSE)</f>
        <v>#N/A</v>
      </c>
    </row>
    <row r="450" spans="1:61">
      <c r="A450">
        <v>449</v>
      </c>
      <c r="B450">
        <v>1002630666</v>
      </c>
      <c r="C450">
        <v>3</v>
      </c>
      <c r="D450" t="s">
        <v>59</v>
      </c>
      <c r="E450">
        <v>4</v>
      </c>
      <c r="F450" t="s">
        <v>544</v>
      </c>
      <c r="G450" t="s">
        <v>564</v>
      </c>
      <c r="H450" t="s">
        <v>3289</v>
      </c>
      <c r="I450" t="s">
        <v>212</v>
      </c>
      <c r="J450" t="s">
        <v>213</v>
      </c>
      <c r="K450" t="s">
        <v>149</v>
      </c>
      <c r="M450" t="s">
        <v>1626</v>
      </c>
      <c r="N450" t="s">
        <v>215</v>
      </c>
      <c r="O450" s="57">
        <v>46305.404456018521</v>
      </c>
      <c r="P450" s="57">
        <v>46307.565081018518</v>
      </c>
      <c r="Q450">
        <v>69407758</v>
      </c>
      <c r="S450">
        <v>143132122456</v>
      </c>
      <c r="T450" t="s">
        <v>3980</v>
      </c>
      <c r="U450" t="s">
        <v>3981</v>
      </c>
      <c r="Z450">
        <v>110.3959996</v>
      </c>
      <c r="AA450">
        <v>-7.8355005999999996</v>
      </c>
      <c r="AB450" t="s">
        <v>5137</v>
      </c>
      <c r="AC450" t="s">
        <v>283</v>
      </c>
      <c r="AO450" s="57">
        <v>46305.413564814815</v>
      </c>
      <c r="AR450" t="s">
        <v>1631</v>
      </c>
      <c r="AS450" t="s">
        <v>3295</v>
      </c>
      <c r="AT450" t="s">
        <v>230</v>
      </c>
      <c r="AV450" t="s">
        <v>4119</v>
      </c>
      <c r="AW450" t="s">
        <v>539</v>
      </c>
      <c r="AX450" t="s">
        <v>222</v>
      </c>
      <c r="AZ450" t="s">
        <v>4119</v>
      </c>
      <c r="BF450" s="6" t="e">
        <f t="shared" ref="BF450:BF513" si="21">DATE(BC450,BD450,BE450)</f>
        <v>#NUM!</v>
      </c>
      <c r="BG450" t="e">
        <f t="shared" ref="BG450:BG513" si="22">BF450-BA450</f>
        <v>#NUM!</v>
      </c>
      <c r="BH450" t="e">
        <f t="shared" ref="BH450:BH513" si="23">IF(BG450=1,"COMPLY",IF(BG450&lt;1,"COMPLY","NOT COMPLY"))</f>
        <v>#NUM!</v>
      </c>
      <c r="BI450" t="e">
        <f>VLOOKUP(H450,Sheet2!$A$1:$B$270,2,FALSE)</f>
        <v>#N/A</v>
      </c>
    </row>
    <row r="451" spans="1:61">
      <c r="A451">
        <v>450</v>
      </c>
      <c r="B451">
        <v>1002620237</v>
      </c>
      <c r="C451">
        <v>3</v>
      </c>
      <c r="D451" t="s">
        <v>59</v>
      </c>
      <c r="E451">
        <v>4</v>
      </c>
      <c r="F451" t="s">
        <v>544</v>
      </c>
      <c r="G451" t="s">
        <v>564</v>
      </c>
      <c r="H451" t="s">
        <v>1789</v>
      </c>
      <c r="I451" t="s">
        <v>212</v>
      </c>
      <c r="J451" t="s">
        <v>213</v>
      </c>
      <c r="K451" t="s">
        <v>149</v>
      </c>
      <c r="L451" t="s">
        <v>214</v>
      </c>
      <c r="M451" t="s">
        <v>76</v>
      </c>
      <c r="N451" t="s">
        <v>215</v>
      </c>
      <c r="O451" s="57">
        <v>46297.640740740739</v>
      </c>
      <c r="P451" s="57">
        <v>46299.38009259259</v>
      </c>
      <c r="Q451">
        <v>69403257</v>
      </c>
      <c r="S451">
        <v>141114228725</v>
      </c>
      <c r="T451" t="s">
        <v>1799</v>
      </c>
      <c r="U451" t="s">
        <v>1800</v>
      </c>
      <c r="V451" t="s">
        <v>1801</v>
      </c>
      <c r="Z451">
        <v>110.3393294</v>
      </c>
      <c r="AA451">
        <v>-7.8040548000000003</v>
      </c>
      <c r="AB451" t="s">
        <v>1802</v>
      </c>
      <c r="AC451" t="s">
        <v>235</v>
      </c>
      <c r="AL451" t="s">
        <v>217</v>
      </c>
      <c r="AM451" t="s">
        <v>1803</v>
      </c>
      <c r="AN451" t="s">
        <v>6</v>
      </c>
      <c r="AO451" s="57">
        <v>46063.652951388889</v>
      </c>
      <c r="AP451" s="57">
        <v>46298.625</v>
      </c>
      <c r="AR451" t="s">
        <v>218</v>
      </c>
      <c r="AS451" t="s">
        <v>219</v>
      </c>
      <c r="AT451" t="s">
        <v>230</v>
      </c>
      <c r="AU451">
        <v>20261004</v>
      </c>
      <c r="AV451" t="s">
        <v>221</v>
      </c>
      <c r="AW451" t="s">
        <v>880</v>
      </c>
      <c r="AX451" t="s">
        <v>222</v>
      </c>
      <c r="BA451" s="57">
        <v>46298.625</v>
      </c>
      <c r="BB451" t="s">
        <v>1803</v>
      </c>
      <c r="BC451">
        <v>2026</v>
      </c>
      <c r="BD451">
        <v>10</v>
      </c>
      <c r="BE451">
        <v>4</v>
      </c>
      <c r="BF451" s="6">
        <f t="shared" si="21"/>
        <v>46299</v>
      </c>
      <c r="BG451">
        <f t="shared" si="22"/>
        <v>0.375</v>
      </c>
      <c r="BH451" t="str">
        <f t="shared" si="23"/>
        <v>COMPLY</v>
      </c>
      <c r="BI451" t="e">
        <f>VLOOKUP(H451,Sheet2!$A$1:$B$270,2,FALSE)</f>
        <v>#N/A</v>
      </c>
    </row>
    <row r="452" spans="1:61">
      <c r="A452">
        <v>451</v>
      </c>
      <c r="B452">
        <v>1002621413</v>
      </c>
      <c r="C452">
        <v>3</v>
      </c>
      <c r="D452" t="s">
        <v>59</v>
      </c>
      <c r="E452">
        <v>4</v>
      </c>
      <c r="F452" t="s">
        <v>544</v>
      </c>
      <c r="G452" t="s">
        <v>564</v>
      </c>
      <c r="H452" t="s">
        <v>1789</v>
      </c>
      <c r="I452" t="s">
        <v>212</v>
      </c>
      <c r="J452" t="s">
        <v>213</v>
      </c>
      <c r="K452" t="s">
        <v>149</v>
      </c>
      <c r="M452" t="s">
        <v>76</v>
      </c>
      <c r="N452" t="s">
        <v>215</v>
      </c>
      <c r="O452" s="57">
        <v>46299.588090277779</v>
      </c>
      <c r="P452" s="57">
        <v>46299.635277777779</v>
      </c>
      <c r="Q452">
        <v>69403494</v>
      </c>
      <c r="S452">
        <v>141114228754</v>
      </c>
      <c r="T452" t="s">
        <v>1790</v>
      </c>
      <c r="U452" t="s">
        <v>1804</v>
      </c>
      <c r="V452" t="s">
        <v>1805</v>
      </c>
      <c r="Z452">
        <v>110.390576304908</v>
      </c>
      <c r="AA452">
        <v>-7.8499844072432996</v>
      </c>
      <c r="AB452" t="s">
        <v>1793</v>
      </c>
      <c r="AC452" t="s">
        <v>283</v>
      </c>
      <c r="AL452" t="s">
        <v>217</v>
      </c>
      <c r="AM452" t="s">
        <v>1806</v>
      </c>
      <c r="AN452" t="s">
        <v>6</v>
      </c>
      <c r="AO452" s="57">
        <v>46122.590717592589</v>
      </c>
      <c r="AR452" t="s">
        <v>218</v>
      </c>
      <c r="AS452" t="s">
        <v>219</v>
      </c>
      <c r="AT452" t="s">
        <v>230</v>
      </c>
      <c r="AU452">
        <v>20261004</v>
      </c>
      <c r="AV452" t="s">
        <v>221</v>
      </c>
      <c r="AW452" t="s">
        <v>1807</v>
      </c>
      <c r="AX452" t="s">
        <v>222</v>
      </c>
      <c r="BA452" s="57">
        <v>46299.291666666664</v>
      </c>
      <c r="BB452" t="s">
        <v>1806</v>
      </c>
      <c r="BC452">
        <v>2026</v>
      </c>
      <c r="BD452">
        <v>10</v>
      </c>
      <c r="BE452">
        <v>4</v>
      </c>
      <c r="BF452" s="6">
        <f t="shared" si="21"/>
        <v>46299</v>
      </c>
      <c r="BG452">
        <f t="shared" si="22"/>
        <v>-0.29166666666424135</v>
      </c>
      <c r="BH452" t="str">
        <f t="shared" si="23"/>
        <v>COMPLY</v>
      </c>
      <c r="BI452" t="e">
        <f>VLOOKUP(H452,Sheet2!$A$1:$B$270,2,FALSE)</f>
        <v>#N/A</v>
      </c>
    </row>
    <row r="453" spans="1:61">
      <c r="A453">
        <v>452</v>
      </c>
      <c r="B453">
        <v>1002631148</v>
      </c>
      <c r="C453">
        <v>3</v>
      </c>
      <c r="D453" t="s">
        <v>59</v>
      </c>
      <c r="E453">
        <v>4</v>
      </c>
      <c r="F453" t="s">
        <v>544</v>
      </c>
      <c r="G453" t="s">
        <v>564</v>
      </c>
      <c r="H453" t="s">
        <v>1789</v>
      </c>
      <c r="I453" t="s">
        <v>212</v>
      </c>
      <c r="J453" t="s">
        <v>213</v>
      </c>
      <c r="K453" t="s">
        <v>149</v>
      </c>
      <c r="L453" t="s">
        <v>214</v>
      </c>
      <c r="M453" t="s">
        <v>76</v>
      </c>
      <c r="N453" t="s">
        <v>215</v>
      </c>
      <c r="O453" s="57">
        <v>46305.715682870374</v>
      </c>
      <c r="P453" s="57">
        <v>46307.447511574072</v>
      </c>
      <c r="Q453">
        <v>69408038</v>
      </c>
      <c r="S453">
        <v>141114228430</v>
      </c>
      <c r="T453" t="s">
        <v>5138</v>
      </c>
      <c r="U453" t="s">
        <v>5139</v>
      </c>
      <c r="V453" t="s">
        <v>5140</v>
      </c>
      <c r="Z453">
        <v>110.3717336</v>
      </c>
      <c r="AA453">
        <v>-7.8306649000000004</v>
      </c>
      <c r="AB453" t="s">
        <v>5141</v>
      </c>
      <c r="AC453" t="s">
        <v>235</v>
      </c>
      <c r="AL453" t="s">
        <v>217</v>
      </c>
      <c r="AM453" t="s">
        <v>5142</v>
      </c>
      <c r="AN453" t="s">
        <v>6</v>
      </c>
      <c r="AO453" s="57">
        <v>46305.725659722222</v>
      </c>
      <c r="AP453" s="57">
        <v>46306.625</v>
      </c>
      <c r="AR453" t="s">
        <v>218</v>
      </c>
      <c r="AS453" t="s">
        <v>219</v>
      </c>
      <c r="AT453" t="s">
        <v>230</v>
      </c>
      <c r="AU453">
        <v>20261012</v>
      </c>
      <c r="AV453" t="s">
        <v>221</v>
      </c>
      <c r="AW453" t="s">
        <v>2049</v>
      </c>
      <c r="AX453" t="s">
        <v>222</v>
      </c>
      <c r="BA453" s="57">
        <v>46306.625</v>
      </c>
      <c r="BB453" t="s">
        <v>5142</v>
      </c>
      <c r="BC453">
        <v>2026</v>
      </c>
      <c r="BD453">
        <v>10</v>
      </c>
      <c r="BE453">
        <v>12</v>
      </c>
      <c r="BF453" s="6">
        <f t="shared" si="21"/>
        <v>46307</v>
      </c>
      <c r="BG453">
        <f t="shared" si="22"/>
        <v>0.375</v>
      </c>
      <c r="BH453" t="str">
        <f t="shared" si="23"/>
        <v>COMPLY</v>
      </c>
      <c r="BI453" t="e">
        <f>VLOOKUP(H453,Sheet2!$A$1:$B$270,2,FALSE)</f>
        <v>#N/A</v>
      </c>
    </row>
    <row r="454" spans="1:61">
      <c r="A454">
        <v>453</v>
      </c>
      <c r="B454">
        <v>1002632278</v>
      </c>
      <c r="C454">
        <v>3</v>
      </c>
      <c r="D454" t="s">
        <v>59</v>
      </c>
      <c r="E454">
        <v>4</v>
      </c>
      <c r="F454" t="s">
        <v>544</v>
      </c>
      <c r="G454" t="s">
        <v>564</v>
      </c>
      <c r="H454" t="s">
        <v>1789</v>
      </c>
      <c r="I454" t="s">
        <v>212</v>
      </c>
      <c r="J454" t="s">
        <v>213</v>
      </c>
      <c r="K454" t="s">
        <v>149</v>
      </c>
      <c r="M454" t="s">
        <v>76</v>
      </c>
      <c r="N454" t="s">
        <v>215</v>
      </c>
      <c r="O454" s="57">
        <v>46307.423888888887</v>
      </c>
      <c r="P454" s="57">
        <v>46309.450115740743</v>
      </c>
      <c r="Q454">
        <v>69408430</v>
      </c>
      <c r="S454">
        <v>141114228819</v>
      </c>
      <c r="T454" t="s">
        <v>5977</v>
      </c>
      <c r="U454" t="s">
        <v>5978</v>
      </c>
      <c r="V454" t="s">
        <v>6676</v>
      </c>
      <c r="Z454">
        <v>110.3938132</v>
      </c>
      <c r="AA454">
        <v>-7.8312825000000004</v>
      </c>
      <c r="AB454" t="s">
        <v>5979</v>
      </c>
      <c r="AC454" t="s">
        <v>283</v>
      </c>
      <c r="AL454" t="s">
        <v>217</v>
      </c>
      <c r="AM454" t="s">
        <v>6677</v>
      </c>
      <c r="AN454" t="s">
        <v>6</v>
      </c>
      <c r="AO454" s="57">
        <v>46366.434120370373</v>
      </c>
      <c r="AP454" s="57">
        <v>46310.333333333336</v>
      </c>
      <c r="AR454" t="s">
        <v>218</v>
      </c>
      <c r="AS454" t="s">
        <v>219</v>
      </c>
      <c r="AT454" t="s">
        <v>230</v>
      </c>
      <c r="AU454">
        <v>20261014</v>
      </c>
      <c r="AV454" t="s">
        <v>221</v>
      </c>
      <c r="AW454" t="s">
        <v>540</v>
      </c>
      <c r="AX454" t="s">
        <v>222</v>
      </c>
      <c r="BA454" s="57">
        <v>46310.333333333336</v>
      </c>
      <c r="BB454" t="s">
        <v>6677</v>
      </c>
      <c r="BC454">
        <v>2026</v>
      </c>
      <c r="BD454">
        <v>10</v>
      </c>
      <c r="BE454">
        <v>14</v>
      </c>
      <c r="BF454" s="6">
        <f t="shared" si="21"/>
        <v>46309</v>
      </c>
      <c r="BG454">
        <f t="shared" si="22"/>
        <v>-1.3333333333357587</v>
      </c>
      <c r="BH454" t="str">
        <f t="shared" si="23"/>
        <v>COMPLY</v>
      </c>
      <c r="BI454" t="e">
        <f>VLOOKUP(H454,Sheet2!$A$1:$B$270,2,FALSE)</f>
        <v>#N/A</v>
      </c>
    </row>
    <row r="455" spans="1:61">
      <c r="A455">
        <v>454</v>
      </c>
      <c r="B455">
        <v>1002633738</v>
      </c>
      <c r="C455">
        <v>3</v>
      </c>
      <c r="D455" t="s">
        <v>59</v>
      </c>
      <c r="E455">
        <v>4</v>
      </c>
      <c r="F455" t="s">
        <v>544</v>
      </c>
      <c r="G455" t="s">
        <v>564</v>
      </c>
      <c r="H455" t="s">
        <v>1789</v>
      </c>
      <c r="I455" t="s">
        <v>212</v>
      </c>
      <c r="J455" t="s">
        <v>213</v>
      </c>
      <c r="K455" t="s">
        <v>149</v>
      </c>
      <c r="L455" t="s">
        <v>214</v>
      </c>
      <c r="M455" t="s">
        <v>76</v>
      </c>
      <c r="N455" t="s">
        <v>215</v>
      </c>
      <c r="O455" s="57">
        <v>46307.719895833332</v>
      </c>
      <c r="P455" s="57">
        <v>46308.693842592591</v>
      </c>
      <c r="Q455">
        <v>69408949</v>
      </c>
      <c r="S455">
        <v>141114228840</v>
      </c>
      <c r="T455" t="s">
        <v>5965</v>
      </c>
      <c r="U455" t="s">
        <v>5970</v>
      </c>
      <c r="V455" t="s">
        <v>5971</v>
      </c>
      <c r="Z455">
        <v>110.3866</v>
      </c>
      <c r="AA455">
        <v>-7.8152999999999997</v>
      </c>
      <c r="AB455" t="s">
        <v>5972</v>
      </c>
      <c r="AC455" t="s">
        <v>235</v>
      </c>
      <c r="AL455" t="s">
        <v>217</v>
      </c>
      <c r="AM455" t="s">
        <v>5973</v>
      </c>
      <c r="AN455" t="s">
        <v>6</v>
      </c>
      <c r="AO455" s="57">
        <v>46366.726111111115</v>
      </c>
      <c r="AP455" s="57">
        <v>46308.625</v>
      </c>
      <c r="AR455" t="s">
        <v>218</v>
      </c>
      <c r="AS455" t="s">
        <v>219</v>
      </c>
      <c r="AT455" t="s">
        <v>230</v>
      </c>
      <c r="AU455">
        <v>20261013</v>
      </c>
      <c r="AV455" t="s">
        <v>221</v>
      </c>
      <c r="AW455" t="s">
        <v>881</v>
      </c>
      <c r="AX455" t="s">
        <v>222</v>
      </c>
      <c r="BA455" s="57">
        <v>46308.625</v>
      </c>
      <c r="BB455" t="s">
        <v>5973</v>
      </c>
      <c r="BC455">
        <v>2026</v>
      </c>
      <c r="BD455">
        <v>10</v>
      </c>
      <c r="BE455">
        <v>13</v>
      </c>
      <c r="BF455" s="6">
        <f t="shared" si="21"/>
        <v>46308</v>
      </c>
      <c r="BG455">
        <f t="shared" si="22"/>
        <v>-0.625</v>
      </c>
      <c r="BH455" t="str">
        <f t="shared" si="23"/>
        <v>COMPLY</v>
      </c>
      <c r="BI455" t="e">
        <f>VLOOKUP(H455,Sheet2!$A$1:$B$270,2,FALSE)</f>
        <v>#N/A</v>
      </c>
    </row>
    <row r="456" spans="1:61">
      <c r="A456">
        <v>455</v>
      </c>
      <c r="B456">
        <v>1002635089</v>
      </c>
      <c r="C456">
        <v>3</v>
      </c>
      <c r="D456" t="s">
        <v>59</v>
      </c>
      <c r="E456">
        <v>4</v>
      </c>
      <c r="F456" t="s">
        <v>544</v>
      </c>
      <c r="G456" t="s">
        <v>564</v>
      </c>
      <c r="H456" t="s">
        <v>1789</v>
      </c>
      <c r="I456" t="s">
        <v>212</v>
      </c>
      <c r="J456" t="s">
        <v>213</v>
      </c>
      <c r="K456" t="s">
        <v>149</v>
      </c>
      <c r="M456" t="s">
        <v>76</v>
      </c>
      <c r="N456" t="s">
        <v>215</v>
      </c>
      <c r="O456" s="57">
        <v>46308.576909722222</v>
      </c>
      <c r="P456" s="57">
        <v>46309.248541666668</v>
      </c>
      <c r="Q456">
        <v>69408308</v>
      </c>
      <c r="S456">
        <v>141114228838</v>
      </c>
      <c r="T456" t="s">
        <v>5965</v>
      </c>
      <c r="U456" t="s">
        <v>5974</v>
      </c>
      <c r="V456" t="s">
        <v>5975</v>
      </c>
      <c r="Z456">
        <v>110.387879556874</v>
      </c>
      <c r="AA456">
        <v>-7.80629669146483</v>
      </c>
      <c r="AB456" t="s">
        <v>5968</v>
      </c>
      <c r="AC456" t="s">
        <v>283</v>
      </c>
      <c r="AL456" t="s">
        <v>217</v>
      </c>
      <c r="AM456" t="s">
        <v>5976</v>
      </c>
      <c r="AN456" t="s">
        <v>6</v>
      </c>
      <c r="AO456" t="s">
        <v>5776</v>
      </c>
      <c r="AR456" t="s">
        <v>218</v>
      </c>
      <c r="AS456" t="s">
        <v>219</v>
      </c>
      <c r="AT456" t="s">
        <v>230</v>
      </c>
      <c r="AU456">
        <v>20261014</v>
      </c>
      <c r="AV456" t="s">
        <v>221</v>
      </c>
      <c r="AW456" t="s">
        <v>540</v>
      </c>
      <c r="AX456" t="s">
        <v>222</v>
      </c>
      <c r="BA456" s="57">
        <v>46308.291666666664</v>
      </c>
      <c r="BB456" t="s">
        <v>5976</v>
      </c>
      <c r="BC456">
        <v>2026</v>
      </c>
      <c r="BD456">
        <v>10</v>
      </c>
      <c r="BE456">
        <v>14</v>
      </c>
      <c r="BF456" s="6">
        <f t="shared" si="21"/>
        <v>46309</v>
      </c>
      <c r="BG456">
        <f t="shared" si="22"/>
        <v>0.70833333333575865</v>
      </c>
      <c r="BH456" t="str">
        <f t="shared" si="23"/>
        <v>COMPLY</v>
      </c>
      <c r="BI456" t="e">
        <f>VLOOKUP(H456,Sheet2!$A$1:$B$270,2,FALSE)</f>
        <v>#N/A</v>
      </c>
    </row>
    <row r="457" spans="1:61">
      <c r="A457">
        <v>456</v>
      </c>
      <c r="B457">
        <v>1002637851</v>
      </c>
      <c r="C457">
        <v>3</v>
      </c>
      <c r="D457" t="s">
        <v>59</v>
      </c>
      <c r="E457">
        <v>4</v>
      </c>
      <c r="F457" t="s">
        <v>544</v>
      </c>
      <c r="G457" t="s">
        <v>564</v>
      </c>
      <c r="H457" t="s">
        <v>1789</v>
      </c>
      <c r="I457" t="s">
        <v>212</v>
      </c>
      <c r="J457" t="s">
        <v>213</v>
      </c>
      <c r="K457" t="s">
        <v>149</v>
      </c>
      <c r="M457" t="s">
        <v>76</v>
      </c>
      <c r="N457" t="s">
        <v>215</v>
      </c>
      <c r="O457" s="57">
        <v>46310.400266203702</v>
      </c>
      <c r="P457" s="57">
        <v>46310.510162037041</v>
      </c>
      <c r="Q457">
        <v>69409824</v>
      </c>
      <c r="S457">
        <v>141114228865</v>
      </c>
      <c r="T457" t="s">
        <v>7006</v>
      </c>
      <c r="U457" t="s">
        <v>7595</v>
      </c>
      <c r="V457" t="s">
        <v>7596</v>
      </c>
      <c r="Z457">
        <v>110.38386199999999</v>
      </c>
      <c r="AA457">
        <v>-7.8427100000000003</v>
      </c>
      <c r="AB457" t="s">
        <v>7009</v>
      </c>
      <c r="AC457" t="s">
        <v>283</v>
      </c>
      <c r="AL457" t="s">
        <v>217</v>
      </c>
      <c r="AM457" t="s">
        <v>7597</v>
      </c>
      <c r="AN457" t="s">
        <v>6</v>
      </c>
      <c r="AO457" t="s">
        <v>7440</v>
      </c>
      <c r="AR457" t="s">
        <v>218</v>
      </c>
      <c r="AS457" t="s">
        <v>219</v>
      </c>
      <c r="AT457" t="s">
        <v>230</v>
      </c>
      <c r="AU457">
        <v>20261015</v>
      </c>
      <c r="AV457" t="s">
        <v>221</v>
      </c>
      <c r="AW457" t="s">
        <v>539</v>
      </c>
      <c r="AX457" t="s">
        <v>222</v>
      </c>
      <c r="BA457" s="57">
        <v>46310.291666666664</v>
      </c>
      <c r="BB457" t="s">
        <v>7597</v>
      </c>
      <c r="BC457">
        <v>2026</v>
      </c>
      <c r="BD457">
        <v>10</v>
      </c>
      <c r="BE457">
        <v>15</v>
      </c>
      <c r="BF457" s="6">
        <f t="shared" si="21"/>
        <v>46310</v>
      </c>
      <c r="BG457">
        <f t="shared" si="22"/>
        <v>-0.29166666666424135</v>
      </c>
      <c r="BH457" t="str">
        <f t="shared" si="23"/>
        <v>COMPLY</v>
      </c>
      <c r="BI457" t="e">
        <f>VLOOKUP(H457,Sheet2!$A$1:$B$270,2,FALSE)</f>
        <v>#N/A</v>
      </c>
    </row>
    <row r="458" spans="1:61">
      <c r="A458">
        <v>457</v>
      </c>
      <c r="B458">
        <v>1002620787</v>
      </c>
      <c r="C458">
        <v>3</v>
      </c>
      <c r="D458" t="s">
        <v>59</v>
      </c>
      <c r="E458">
        <v>4</v>
      </c>
      <c r="F458" t="s">
        <v>544</v>
      </c>
      <c r="G458" t="s">
        <v>564</v>
      </c>
      <c r="H458" t="s">
        <v>1789</v>
      </c>
      <c r="I458" t="s">
        <v>212</v>
      </c>
      <c r="J458" t="s">
        <v>213</v>
      </c>
      <c r="K458" t="s">
        <v>149</v>
      </c>
      <c r="L458" t="s">
        <v>214</v>
      </c>
      <c r="M458" t="s">
        <v>1401</v>
      </c>
      <c r="N458" t="s">
        <v>215</v>
      </c>
      <c r="O458" s="57">
        <v>46298.405277777776</v>
      </c>
      <c r="P458" s="57">
        <v>46299.588090277779</v>
      </c>
      <c r="Q458">
        <v>69403494</v>
      </c>
      <c r="S458">
        <v>141114228736</v>
      </c>
      <c r="T458" t="s">
        <v>1790</v>
      </c>
      <c r="U458" t="s">
        <v>1791</v>
      </c>
      <c r="V458" t="s">
        <v>1792</v>
      </c>
      <c r="Z458">
        <v>110.39032</v>
      </c>
      <c r="AA458">
        <v>-7.8497149999999998</v>
      </c>
      <c r="AB458" t="s">
        <v>1793</v>
      </c>
      <c r="AC458" t="s">
        <v>235</v>
      </c>
      <c r="AL458" t="s">
        <v>217</v>
      </c>
      <c r="AM458" t="s">
        <v>1607</v>
      </c>
      <c r="AN458" t="s">
        <v>6</v>
      </c>
      <c r="AO458" s="57">
        <v>46091.413935185185</v>
      </c>
      <c r="AP458" s="57">
        <v>46299.333333333336</v>
      </c>
      <c r="AQ458" t="s">
        <v>838</v>
      </c>
      <c r="AR458" t="s">
        <v>14</v>
      </c>
      <c r="AS458" t="s">
        <v>219</v>
      </c>
      <c r="AT458" t="s">
        <v>230</v>
      </c>
      <c r="AV458" t="s">
        <v>1794</v>
      </c>
      <c r="AW458" t="s">
        <v>880</v>
      </c>
      <c r="AX458" t="s">
        <v>222</v>
      </c>
      <c r="BA458" s="57">
        <v>46299.333333333336</v>
      </c>
      <c r="BB458" t="s">
        <v>1607</v>
      </c>
      <c r="BF458" s="6" t="e">
        <f t="shared" si="21"/>
        <v>#NUM!</v>
      </c>
      <c r="BG458" t="e">
        <f t="shared" si="22"/>
        <v>#NUM!</v>
      </c>
      <c r="BH458" t="e">
        <f t="shared" si="23"/>
        <v>#NUM!</v>
      </c>
      <c r="BI458" t="e">
        <f>VLOOKUP(H458,Sheet2!$A$1:$B$270,2,FALSE)</f>
        <v>#N/A</v>
      </c>
    </row>
    <row r="459" spans="1:61">
      <c r="A459">
        <v>458</v>
      </c>
      <c r="B459">
        <v>1002631919</v>
      </c>
      <c r="C459">
        <v>3</v>
      </c>
      <c r="D459" t="s">
        <v>59</v>
      </c>
      <c r="E459">
        <v>4</v>
      </c>
      <c r="F459" t="s">
        <v>544</v>
      </c>
      <c r="G459" t="s">
        <v>564</v>
      </c>
      <c r="H459" t="s">
        <v>1789</v>
      </c>
      <c r="I459" t="s">
        <v>212</v>
      </c>
      <c r="J459" t="s">
        <v>213</v>
      </c>
      <c r="K459" t="s">
        <v>149</v>
      </c>
      <c r="L459" t="s">
        <v>214</v>
      </c>
      <c r="M459" t="s">
        <v>1401</v>
      </c>
      <c r="N459" t="s">
        <v>215</v>
      </c>
      <c r="O459" s="57">
        <v>46307.349062499998</v>
      </c>
      <c r="P459" s="57">
        <v>46308.576909722222</v>
      </c>
      <c r="Q459">
        <v>69408308</v>
      </c>
      <c r="S459">
        <v>141114228817</v>
      </c>
      <c r="T459" t="s">
        <v>5965</v>
      </c>
      <c r="U459" t="s">
        <v>5966</v>
      </c>
      <c r="V459" t="s">
        <v>5967</v>
      </c>
      <c r="Z459">
        <v>110.3866</v>
      </c>
      <c r="AA459">
        <v>-7.8152999999999997</v>
      </c>
      <c r="AB459" t="s">
        <v>5968</v>
      </c>
      <c r="AC459" t="s">
        <v>235</v>
      </c>
      <c r="AL459" t="s">
        <v>217</v>
      </c>
      <c r="AM459" t="s">
        <v>5876</v>
      </c>
      <c r="AN459" t="s">
        <v>6</v>
      </c>
      <c r="AO459" s="57">
        <v>46366.350844907407</v>
      </c>
      <c r="AP459" s="57">
        <v>46308.333333333336</v>
      </c>
      <c r="AR459" t="s">
        <v>14</v>
      </c>
      <c r="AS459" t="s">
        <v>219</v>
      </c>
      <c r="AT459" t="s">
        <v>230</v>
      </c>
      <c r="AV459" t="s">
        <v>5969</v>
      </c>
      <c r="AW459" t="s">
        <v>881</v>
      </c>
      <c r="AX459" t="s">
        <v>222</v>
      </c>
      <c r="BA459" s="57">
        <v>46308.333333333336</v>
      </c>
      <c r="BB459" t="s">
        <v>5876</v>
      </c>
      <c r="BF459" s="6" t="e">
        <f t="shared" si="21"/>
        <v>#NUM!</v>
      </c>
      <c r="BG459" t="e">
        <f t="shared" si="22"/>
        <v>#NUM!</v>
      </c>
      <c r="BH459" t="e">
        <f t="shared" si="23"/>
        <v>#NUM!</v>
      </c>
      <c r="BI459" t="e">
        <f>VLOOKUP(H459,Sheet2!$A$1:$B$270,2,FALSE)</f>
        <v>#N/A</v>
      </c>
    </row>
    <row r="460" spans="1:61">
      <c r="A460">
        <v>459</v>
      </c>
      <c r="B460">
        <v>1002636102</v>
      </c>
      <c r="C460">
        <v>3</v>
      </c>
      <c r="D460" t="s">
        <v>59</v>
      </c>
      <c r="E460">
        <v>4</v>
      </c>
      <c r="F460" t="s">
        <v>544</v>
      </c>
      <c r="G460" t="s">
        <v>564</v>
      </c>
      <c r="H460" t="s">
        <v>1789</v>
      </c>
      <c r="I460" t="s">
        <v>212</v>
      </c>
      <c r="J460" t="s">
        <v>213</v>
      </c>
      <c r="K460" t="s">
        <v>149</v>
      </c>
      <c r="L460" t="s">
        <v>214</v>
      </c>
      <c r="M460" t="s">
        <v>1401</v>
      </c>
      <c r="N460" t="s">
        <v>215</v>
      </c>
      <c r="O460" s="57">
        <v>46309.385185185187</v>
      </c>
      <c r="P460" s="57">
        <v>46310.400254629632</v>
      </c>
      <c r="Q460">
        <v>69409824</v>
      </c>
      <c r="S460">
        <v>141114228856</v>
      </c>
      <c r="T460" t="s">
        <v>7006</v>
      </c>
      <c r="U460" t="s">
        <v>7007</v>
      </c>
      <c r="V460" t="s">
        <v>7008</v>
      </c>
      <c r="Z460">
        <v>110.38354200000001</v>
      </c>
      <c r="AA460">
        <v>-7.8430530000000003</v>
      </c>
      <c r="AB460" t="s">
        <v>7009</v>
      </c>
      <c r="AC460" t="s">
        <v>235</v>
      </c>
      <c r="AL460" t="s">
        <v>217</v>
      </c>
      <c r="AM460" t="s">
        <v>7010</v>
      </c>
      <c r="AN460" t="s">
        <v>6</v>
      </c>
      <c r="AO460" t="s">
        <v>6891</v>
      </c>
      <c r="AP460" s="57">
        <v>46310.458333333336</v>
      </c>
      <c r="AR460" t="s">
        <v>14</v>
      </c>
      <c r="AS460" t="s">
        <v>219</v>
      </c>
      <c r="AT460" t="s">
        <v>230</v>
      </c>
      <c r="AV460" t="s">
        <v>7598</v>
      </c>
      <c r="AW460" t="s">
        <v>923</v>
      </c>
      <c r="AX460" t="s">
        <v>222</v>
      </c>
      <c r="BA460" s="57">
        <v>46310.458333333336</v>
      </c>
      <c r="BB460" t="s">
        <v>7010</v>
      </c>
      <c r="BF460" s="6" t="e">
        <f t="shared" si="21"/>
        <v>#NUM!</v>
      </c>
      <c r="BG460" t="e">
        <f t="shared" si="22"/>
        <v>#NUM!</v>
      </c>
      <c r="BH460" t="e">
        <f t="shared" si="23"/>
        <v>#NUM!</v>
      </c>
      <c r="BI460" t="e">
        <f>VLOOKUP(H460,Sheet2!$A$1:$B$270,2,FALSE)</f>
        <v>#N/A</v>
      </c>
    </row>
    <row r="461" spans="1:61">
      <c r="A461">
        <v>460</v>
      </c>
      <c r="B461">
        <v>1002618870</v>
      </c>
      <c r="C461">
        <v>3</v>
      </c>
      <c r="D461" t="s">
        <v>59</v>
      </c>
      <c r="E461">
        <v>4</v>
      </c>
      <c r="F461" t="s">
        <v>544</v>
      </c>
      <c r="G461" t="s">
        <v>564</v>
      </c>
      <c r="H461" t="s">
        <v>1789</v>
      </c>
      <c r="I461" t="s">
        <v>212</v>
      </c>
      <c r="J461" t="s">
        <v>213</v>
      </c>
      <c r="K461" t="s">
        <v>149</v>
      </c>
      <c r="L461" t="s">
        <v>214</v>
      </c>
      <c r="M461" t="s">
        <v>836</v>
      </c>
      <c r="N461" t="s">
        <v>215</v>
      </c>
      <c r="O461" s="57">
        <v>46297.301851851851</v>
      </c>
      <c r="P461" s="57">
        <v>46302.451608796298</v>
      </c>
      <c r="Q461">
        <v>69402695</v>
      </c>
      <c r="S461">
        <v>141114228709</v>
      </c>
      <c r="T461" t="s">
        <v>1109</v>
      </c>
      <c r="U461" t="s">
        <v>1795</v>
      </c>
      <c r="V461" t="s">
        <v>1796</v>
      </c>
      <c r="Z461">
        <v>110.367363</v>
      </c>
      <c r="AA461">
        <v>-7.8350629999999999</v>
      </c>
      <c r="AB461" t="s">
        <v>1797</v>
      </c>
      <c r="AC461" t="s">
        <v>235</v>
      </c>
      <c r="AL461" t="s">
        <v>217</v>
      </c>
      <c r="AM461" t="s">
        <v>1798</v>
      </c>
      <c r="AN461" t="s">
        <v>6</v>
      </c>
      <c r="AO461" s="57">
        <v>46063.319722222222</v>
      </c>
      <c r="AP461" s="57">
        <v>46300.333333333336</v>
      </c>
      <c r="AQ461" t="s">
        <v>841</v>
      </c>
      <c r="AR461" t="s">
        <v>14</v>
      </c>
      <c r="AS461" t="s">
        <v>219</v>
      </c>
      <c r="AT461" t="s">
        <v>230</v>
      </c>
      <c r="AV461" t="s">
        <v>837</v>
      </c>
      <c r="AW461" t="s">
        <v>877</v>
      </c>
      <c r="AX461" t="s">
        <v>222</v>
      </c>
      <c r="BA461" s="57">
        <v>46300.333333333336</v>
      </c>
      <c r="BB461" t="s">
        <v>1798</v>
      </c>
      <c r="BF461" s="6" t="e">
        <f t="shared" si="21"/>
        <v>#NUM!</v>
      </c>
      <c r="BG461" t="e">
        <f t="shared" si="22"/>
        <v>#NUM!</v>
      </c>
      <c r="BH461" t="e">
        <f t="shared" si="23"/>
        <v>#NUM!</v>
      </c>
      <c r="BI461" t="e">
        <f>VLOOKUP(H461,Sheet2!$A$1:$B$270,2,FALSE)</f>
        <v>#N/A</v>
      </c>
    </row>
    <row r="462" spans="1:61">
      <c r="A462">
        <v>461</v>
      </c>
      <c r="B462">
        <v>1002619759</v>
      </c>
      <c r="C462">
        <v>3</v>
      </c>
      <c r="D462" t="s">
        <v>59</v>
      </c>
      <c r="E462">
        <v>4</v>
      </c>
      <c r="F462" t="s">
        <v>544</v>
      </c>
      <c r="G462" t="s">
        <v>564</v>
      </c>
      <c r="H462" t="s">
        <v>1789</v>
      </c>
      <c r="I462" t="s">
        <v>212</v>
      </c>
      <c r="J462" t="s">
        <v>213</v>
      </c>
      <c r="K462" t="s">
        <v>149</v>
      </c>
      <c r="M462" t="s">
        <v>279</v>
      </c>
      <c r="N462" t="s">
        <v>563</v>
      </c>
      <c r="O462" s="57">
        <v>46297.55773148148</v>
      </c>
      <c r="P462" s="57">
        <v>46301.613680555558</v>
      </c>
      <c r="Q462">
        <v>66525052</v>
      </c>
      <c r="S462">
        <v>141114228716</v>
      </c>
      <c r="T462" t="s">
        <v>1653</v>
      </c>
      <c r="U462" t="s">
        <v>1808</v>
      </c>
      <c r="V462" t="s">
        <v>2672</v>
      </c>
      <c r="Z462">
        <v>110.3846544</v>
      </c>
      <c r="AA462">
        <v>-7.7162696999999998</v>
      </c>
      <c r="AB462" t="s">
        <v>1809</v>
      </c>
      <c r="AC462" t="s">
        <v>225</v>
      </c>
      <c r="AL462" t="s">
        <v>217</v>
      </c>
      <c r="AM462" t="s">
        <v>2673</v>
      </c>
      <c r="AN462" t="s">
        <v>6</v>
      </c>
      <c r="AO462" s="57">
        <v>46063.559317129628</v>
      </c>
      <c r="AP462" s="57">
        <v>46302.333333333336</v>
      </c>
      <c r="AR462" t="s">
        <v>239</v>
      </c>
      <c r="AS462" t="s">
        <v>219</v>
      </c>
      <c r="AT462" t="s">
        <v>230</v>
      </c>
      <c r="AV462" t="s">
        <v>1713</v>
      </c>
      <c r="AW462" t="s">
        <v>1474</v>
      </c>
      <c r="AX462" t="s">
        <v>222</v>
      </c>
      <c r="BA462" s="57">
        <v>46302.333333333336</v>
      </c>
      <c r="BB462" t="s">
        <v>2673</v>
      </c>
      <c r="BF462" s="6" t="e">
        <f t="shared" si="21"/>
        <v>#NUM!</v>
      </c>
      <c r="BG462" t="e">
        <f t="shared" si="22"/>
        <v>#NUM!</v>
      </c>
      <c r="BH462" t="e">
        <f t="shared" si="23"/>
        <v>#NUM!</v>
      </c>
      <c r="BI462" t="e">
        <f>VLOOKUP(H462,Sheet2!$A$1:$B$270,2,FALSE)</f>
        <v>#N/A</v>
      </c>
    </row>
    <row r="463" spans="1:61">
      <c r="A463">
        <v>462</v>
      </c>
      <c r="B463">
        <v>1002629511</v>
      </c>
      <c r="C463">
        <v>3</v>
      </c>
      <c r="D463" t="s">
        <v>55</v>
      </c>
      <c r="E463">
        <v>5</v>
      </c>
      <c r="F463" t="s">
        <v>227</v>
      </c>
      <c r="G463" t="s">
        <v>121</v>
      </c>
      <c r="H463" t="s">
        <v>480</v>
      </c>
      <c r="I463" t="s">
        <v>212</v>
      </c>
      <c r="J463" t="s">
        <v>213</v>
      </c>
      <c r="K463" t="s">
        <v>149</v>
      </c>
      <c r="M463" t="s">
        <v>76</v>
      </c>
      <c r="N463" t="s">
        <v>215</v>
      </c>
      <c r="O463" s="57">
        <v>46304.490324074075</v>
      </c>
      <c r="P463" s="57">
        <v>46305.730023148149</v>
      </c>
      <c r="Q463">
        <v>69407261</v>
      </c>
      <c r="S463">
        <v>152439202611</v>
      </c>
      <c r="T463" t="s">
        <v>5143</v>
      </c>
      <c r="U463" t="s">
        <v>5144</v>
      </c>
      <c r="V463" t="s">
        <v>5145</v>
      </c>
      <c r="Z463">
        <v>112.903994</v>
      </c>
      <c r="AA463">
        <v>-6.8948577999999996</v>
      </c>
      <c r="AB463" t="s">
        <v>5146</v>
      </c>
      <c r="AC463" t="s">
        <v>229</v>
      </c>
      <c r="AL463" t="s">
        <v>217</v>
      </c>
      <c r="AM463" t="s">
        <v>5147</v>
      </c>
      <c r="AN463" t="s">
        <v>6</v>
      </c>
      <c r="AO463" s="57">
        <v>46275.496678240743</v>
      </c>
      <c r="AP463" s="57">
        <v>46305.458333333336</v>
      </c>
      <c r="AR463" t="s">
        <v>218</v>
      </c>
      <c r="AS463" t="s">
        <v>219</v>
      </c>
      <c r="AT463" t="s">
        <v>230</v>
      </c>
      <c r="AU463">
        <v>20261010</v>
      </c>
      <c r="AV463" t="s">
        <v>221</v>
      </c>
      <c r="AW463" t="s">
        <v>539</v>
      </c>
      <c r="AX463" t="s">
        <v>222</v>
      </c>
      <c r="BA463" s="57">
        <v>46305.458333333336</v>
      </c>
      <c r="BB463" t="s">
        <v>5147</v>
      </c>
      <c r="BC463">
        <v>2026</v>
      </c>
      <c r="BD463">
        <v>10</v>
      </c>
      <c r="BE463">
        <v>10</v>
      </c>
      <c r="BF463" s="6">
        <f t="shared" si="21"/>
        <v>46305</v>
      </c>
      <c r="BG463">
        <f t="shared" si="22"/>
        <v>-0.45833333333575865</v>
      </c>
      <c r="BH463" t="str">
        <f t="shared" si="23"/>
        <v>COMPLY</v>
      </c>
      <c r="BI463" t="str">
        <f>VLOOKUP(H463,Sheet2!$A$1:$B$270,2,FALSE)</f>
        <v>MADURA</v>
      </c>
    </row>
    <row r="464" spans="1:61">
      <c r="A464">
        <v>463</v>
      </c>
      <c r="B464">
        <v>1002630165</v>
      </c>
      <c r="C464">
        <v>3</v>
      </c>
      <c r="D464" t="s">
        <v>55</v>
      </c>
      <c r="E464">
        <v>5</v>
      </c>
      <c r="F464" t="s">
        <v>227</v>
      </c>
      <c r="G464" t="s">
        <v>121</v>
      </c>
      <c r="H464" t="s">
        <v>480</v>
      </c>
      <c r="I464" t="s">
        <v>212</v>
      </c>
      <c r="J464" t="s">
        <v>213</v>
      </c>
      <c r="K464" t="s">
        <v>149</v>
      </c>
      <c r="M464" t="s">
        <v>76</v>
      </c>
      <c r="N464" t="s">
        <v>215</v>
      </c>
      <c r="O464" s="57">
        <v>46304.645173611112</v>
      </c>
      <c r="P464" s="57">
        <v>46305.62127314815</v>
      </c>
      <c r="Q464">
        <v>69407529</v>
      </c>
      <c r="S464">
        <v>152439202716</v>
      </c>
      <c r="T464" t="s">
        <v>5148</v>
      </c>
      <c r="U464" t="s">
        <v>5149</v>
      </c>
      <c r="V464" t="s">
        <v>5150</v>
      </c>
      <c r="Z464">
        <v>112.885705</v>
      </c>
      <c r="AA464">
        <v>-6.9727617000000004</v>
      </c>
      <c r="AB464" t="s">
        <v>5151</v>
      </c>
      <c r="AC464" t="s">
        <v>284</v>
      </c>
      <c r="AL464" t="s">
        <v>217</v>
      </c>
      <c r="AM464" t="s">
        <v>5152</v>
      </c>
      <c r="AN464" t="s">
        <v>6</v>
      </c>
      <c r="AO464" s="57">
        <v>46275.653252314813</v>
      </c>
      <c r="AP464" s="57">
        <v>46305.625</v>
      </c>
      <c r="AR464" t="s">
        <v>218</v>
      </c>
      <c r="AS464" t="s">
        <v>219</v>
      </c>
      <c r="AT464" t="s">
        <v>230</v>
      </c>
      <c r="AU464">
        <v>20261010</v>
      </c>
      <c r="AV464" t="s">
        <v>221</v>
      </c>
      <c r="AW464" t="s">
        <v>540</v>
      </c>
      <c r="AX464" t="s">
        <v>222</v>
      </c>
      <c r="BA464" s="57">
        <v>46305.625</v>
      </c>
      <c r="BB464" t="s">
        <v>5152</v>
      </c>
      <c r="BC464">
        <v>2026</v>
      </c>
      <c r="BD464">
        <v>10</v>
      </c>
      <c r="BE464">
        <v>10</v>
      </c>
      <c r="BF464" s="6">
        <f t="shared" si="21"/>
        <v>46305</v>
      </c>
      <c r="BG464">
        <f t="shared" si="22"/>
        <v>-0.625</v>
      </c>
      <c r="BH464" t="str">
        <f t="shared" si="23"/>
        <v>COMPLY</v>
      </c>
      <c r="BI464" t="str">
        <f>VLOOKUP(H464,Sheet2!$A$1:$B$270,2,FALSE)</f>
        <v>MADURA</v>
      </c>
    </row>
    <row r="465" spans="1:61">
      <c r="A465">
        <v>464</v>
      </c>
      <c r="B465">
        <v>1002635615</v>
      </c>
      <c r="C465">
        <v>3</v>
      </c>
      <c r="D465" t="s">
        <v>55</v>
      </c>
      <c r="E465">
        <v>5</v>
      </c>
      <c r="F465" t="s">
        <v>227</v>
      </c>
      <c r="G465" t="s">
        <v>121</v>
      </c>
      <c r="H465" t="s">
        <v>480</v>
      </c>
      <c r="I465" t="s">
        <v>212</v>
      </c>
      <c r="J465" t="s">
        <v>213</v>
      </c>
      <c r="K465" t="s">
        <v>149</v>
      </c>
      <c r="M465" t="s">
        <v>76</v>
      </c>
      <c r="N465" t="s">
        <v>215</v>
      </c>
      <c r="O465" s="57">
        <v>46308.682349537034</v>
      </c>
      <c r="P465" s="57">
        <v>46308.77070601852</v>
      </c>
      <c r="Q465">
        <v>69404338</v>
      </c>
      <c r="S465">
        <v>152439202839</v>
      </c>
      <c r="T465" t="s">
        <v>2674</v>
      </c>
      <c r="U465" t="s">
        <v>6678</v>
      </c>
      <c r="V465" t="s">
        <v>6679</v>
      </c>
      <c r="Z465">
        <v>112.909524203101</v>
      </c>
      <c r="AA465">
        <v>-6.89477908661169</v>
      </c>
      <c r="AB465" t="s">
        <v>2677</v>
      </c>
      <c r="AC465" t="s">
        <v>284</v>
      </c>
      <c r="AL465" t="s">
        <v>217</v>
      </c>
      <c r="AM465" t="s">
        <v>6680</v>
      </c>
      <c r="AN465" t="s">
        <v>6</v>
      </c>
      <c r="AO465" t="s">
        <v>6681</v>
      </c>
      <c r="AR465" t="s">
        <v>218</v>
      </c>
      <c r="AS465" t="s">
        <v>219</v>
      </c>
      <c r="AT465" t="s">
        <v>230</v>
      </c>
      <c r="AU465">
        <v>20261013</v>
      </c>
      <c r="AV465" t="s">
        <v>221</v>
      </c>
      <c r="AW465" t="s">
        <v>861</v>
      </c>
      <c r="AX465" t="s">
        <v>222</v>
      </c>
      <c r="BA465" s="57">
        <v>46308.291666666664</v>
      </c>
      <c r="BB465" t="s">
        <v>6680</v>
      </c>
      <c r="BC465">
        <v>2026</v>
      </c>
      <c r="BD465">
        <v>10</v>
      </c>
      <c r="BE465">
        <v>13</v>
      </c>
      <c r="BF465" s="6">
        <f t="shared" si="21"/>
        <v>46308</v>
      </c>
      <c r="BG465">
        <f t="shared" si="22"/>
        <v>-0.29166666666424135</v>
      </c>
      <c r="BH465" t="str">
        <f t="shared" si="23"/>
        <v>COMPLY</v>
      </c>
      <c r="BI465" t="str">
        <f>VLOOKUP(H465,Sheet2!$A$1:$B$270,2,FALSE)</f>
        <v>MADURA</v>
      </c>
    </row>
    <row r="466" spans="1:61">
      <c r="A466">
        <v>465</v>
      </c>
      <c r="B466">
        <v>1002622415</v>
      </c>
      <c r="C466">
        <v>3</v>
      </c>
      <c r="D466" t="s">
        <v>55</v>
      </c>
      <c r="E466">
        <v>5</v>
      </c>
      <c r="F466" t="s">
        <v>227</v>
      </c>
      <c r="G466" t="s">
        <v>121</v>
      </c>
      <c r="H466" t="s">
        <v>480</v>
      </c>
      <c r="I466" t="s">
        <v>212</v>
      </c>
      <c r="J466" t="s">
        <v>213</v>
      </c>
      <c r="K466" t="s">
        <v>149</v>
      </c>
      <c r="M466" t="s">
        <v>1401</v>
      </c>
      <c r="N466" t="s">
        <v>215</v>
      </c>
      <c r="O466" s="57">
        <v>46300.55909722222</v>
      </c>
      <c r="P466" s="57">
        <v>46308.682349537034</v>
      </c>
      <c r="Q466">
        <v>69404338</v>
      </c>
      <c r="S466">
        <v>152439202415</v>
      </c>
      <c r="T466" t="s">
        <v>2674</v>
      </c>
      <c r="U466" t="s">
        <v>2675</v>
      </c>
      <c r="V466" t="s">
        <v>2676</v>
      </c>
      <c r="Z466">
        <v>112.906099</v>
      </c>
      <c r="AA466">
        <v>-6.8949543999999996</v>
      </c>
      <c r="AB466" t="s">
        <v>2677</v>
      </c>
      <c r="AC466" t="s">
        <v>284</v>
      </c>
      <c r="AL466" t="s">
        <v>217</v>
      </c>
      <c r="AM466" t="s">
        <v>2678</v>
      </c>
      <c r="AN466" t="s">
        <v>6</v>
      </c>
      <c r="AO466" s="57">
        <v>46152.569618055553</v>
      </c>
      <c r="AP466" s="57">
        <v>46301.458333333336</v>
      </c>
      <c r="AR466" t="s">
        <v>14</v>
      </c>
      <c r="AS466" t="s">
        <v>219</v>
      </c>
      <c r="AT466" t="s">
        <v>230</v>
      </c>
      <c r="AV466" t="s">
        <v>6682</v>
      </c>
      <c r="AW466" t="s">
        <v>540</v>
      </c>
      <c r="AX466" t="s">
        <v>222</v>
      </c>
      <c r="BA466" s="57">
        <v>46301.458333333336</v>
      </c>
      <c r="BB466" t="s">
        <v>2678</v>
      </c>
      <c r="BF466" s="6" t="e">
        <f t="shared" si="21"/>
        <v>#NUM!</v>
      </c>
      <c r="BG466" t="e">
        <f t="shared" si="22"/>
        <v>#NUM!</v>
      </c>
      <c r="BH466" t="e">
        <f t="shared" si="23"/>
        <v>#NUM!</v>
      </c>
      <c r="BI466" t="str">
        <f>VLOOKUP(H466,Sheet2!$A$1:$B$270,2,FALSE)</f>
        <v>MADURA</v>
      </c>
    </row>
    <row r="467" spans="1:61">
      <c r="A467">
        <v>466</v>
      </c>
      <c r="B467">
        <v>1002619519</v>
      </c>
      <c r="C467">
        <v>3</v>
      </c>
      <c r="D467" t="s">
        <v>55</v>
      </c>
      <c r="E467">
        <v>5</v>
      </c>
      <c r="F467" t="s">
        <v>227</v>
      </c>
      <c r="G467" t="s">
        <v>121</v>
      </c>
      <c r="H467" t="s">
        <v>375</v>
      </c>
      <c r="I467" t="s">
        <v>212</v>
      </c>
      <c r="J467" t="s">
        <v>213</v>
      </c>
      <c r="K467" t="s">
        <v>149</v>
      </c>
      <c r="L467" t="s">
        <v>214</v>
      </c>
      <c r="M467" t="s">
        <v>76</v>
      </c>
      <c r="N467" t="s">
        <v>215</v>
      </c>
      <c r="O467" s="57">
        <v>46297.470543981479</v>
      </c>
      <c r="P467" s="57">
        <v>46298.723553240743</v>
      </c>
      <c r="Q467">
        <v>69402942</v>
      </c>
      <c r="S467">
        <v>152435910665</v>
      </c>
      <c r="T467" t="s">
        <v>1810</v>
      </c>
      <c r="U467" t="s">
        <v>1811</v>
      </c>
      <c r="V467" t="s">
        <v>1812</v>
      </c>
      <c r="Z467">
        <v>112.7520674</v>
      </c>
      <c r="AA467">
        <v>-7.0912961000000001</v>
      </c>
      <c r="AB467" t="s">
        <v>1813</v>
      </c>
      <c r="AC467" t="s">
        <v>216</v>
      </c>
      <c r="AL467" t="s">
        <v>217</v>
      </c>
      <c r="AM467" t="s">
        <v>1814</v>
      </c>
      <c r="AN467" t="s">
        <v>6</v>
      </c>
      <c r="AO467" s="57">
        <v>46063.475972222222</v>
      </c>
      <c r="AP467" s="57">
        <v>46298.333333333336</v>
      </c>
      <c r="AR467" t="s">
        <v>218</v>
      </c>
      <c r="AS467" t="s">
        <v>219</v>
      </c>
      <c r="AT467" t="s">
        <v>220</v>
      </c>
      <c r="AU467">
        <v>20261003</v>
      </c>
      <c r="AV467" t="s">
        <v>221</v>
      </c>
      <c r="AW467" t="s">
        <v>1815</v>
      </c>
      <c r="AX467" t="s">
        <v>222</v>
      </c>
      <c r="BA467" s="57">
        <v>46298.333333333336</v>
      </c>
      <c r="BB467" t="s">
        <v>1814</v>
      </c>
      <c r="BC467">
        <v>2026</v>
      </c>
      <c r="BD467">
        <v>10</v>
      </c>
      <c r="BE467">
        <v>3</v>
      </c>
      <c r="BF467" s="6">
        <f t="shared" si="21"/>
        <v>46298</v>
      </c>
      <c r="BG467">
        <f t="shared" si="22"/>
        <v>-0.33333333333575865</v>
      </c>
      <c r="BH467" t="str">
        <f t="shared" si="23"/>
        <v>COMPLY</v>
      </c>
      <c r="BI467" t="str">
        <f>VLOOKUP(H467,Sheet2!$A$1:$B$270,2,FALSE)</f>
        <v>MADURA</v>
      </c>
    </row>
    <row r="468" spans="1:61">
      <c r="A468">
        <v>467</v>
      </c>
      <c r="B468">
        <v>1002637440</v>
      </c>
      <c r="C468">
        <v>3</v>
      </c>
      <c r="D468" t="s">
        <v>55</v>
      </c>
      <c r="E468">
        <v>5</v>
      </c>
      <c r="F468" t="s">
        <v>227</v>
      </c>
      <c r="G468" t="s">
        <v>121</v>
      </c>
      <c r="H468" t="s">
        <v>375</v>
      </c>
      <c r="I468" t="s">
        <v>212</v>
      </c>
      <c r="J468" t="s">
        <v>213</v>
      </c>
      <c r="K468" t="s">
        <v>149</v>
      </c>
      <c r="M468" t="s">
        <v>76</v>
      </c>
      <c r="N468" t="s">
        <v>215</v>
      </c>
      <c r="O468" s="57">
        <v>46309.742569444446</v>
      </c>
      <c r="P468" s="57">
        <v>46309.850914351853</v>
      </c>
      <c r="Q468">
        <v>69405319</v>
      </c>
      <c r="S468">
        <v>152435910796</v>
      </c>
      <c r="T468" t="s">
        <v>3296</v>
      </c>
      <c r="U468" t="s">
        <v>7011</v>
      </c>
      <c r="V468" t="s">
        <v>7012</v>
      </c>
      <c r="Z468">
        <v>112.79893314746199</v>
      </c>
      <c r="AA468">
        <v>-7.0602183833860996</v>
      </c>
      <c r="AB468" t="s">
        <v>3299</v>
      </c>
      <c r="AC468" t="s">
        <v>229</v>
      </c>
      <c r="AL468" t="s">
        <v>217</v>
      </c>
      <c r="AM468" t="s">
        <v>7013</v>
      </c>
      <c r="AN468" t="s">
        <v>6</v>
      </c>
      <c r="AO468" t="s">
        <v>6975</v>
      </c>
      <c r="AR468" t="s">
        <v>218</v>
      </c>
      <c r="AS468" t="s">
        <v>219</v>
      </c>
      <c r="AT468" t="s">
        <v>230</v>
      </c>
      <c r="AU468">
        <v>20261014</v>
      </c>
      <c r="AV468" t="s">
        <v>221</v>
      </c>
      <c r="AW468" t="s">
        <v>7014</v>
      </c>
      <c r="AX468" t="s">
        <v>222</v>
      </c>
      <c r="BA468" s="57">
        <v>46309.291666666664</v>
      </c>
      <c r="BB468" t="s">
        <v>7013</v>
      </c>
      <c r="BC468">
        <v>2026</v>
      </c>
      <c r="BD468">
        <v>10</v>
      </c>
      <c r="BE468">
        <v>14</v>
      </c>
      <c r="BF468" s="6">
        <f t="shared" si="21"/>
        <v>46309</v>
      </c>
      <c r="BG468">
        <f t="shared" si="22"/>
        <v>-0.29166666666424135</v>
      </c>
      <c r="BH468" t="str">
        <f t="shared" si="23"/>
        <v>COMPLY</v>
      </c>
      <c r="BI468" t="str">
        <f>VLOOKUP(H468,Sheet2!$A$1:$B$270,2,FALSE)</f>
        <v>MADURA</v>
      </c>
    </row>
    <row r="469" spans="1:61">
      <c r="A469">
        <v>468</v>
      </c>
      <c r="B469">
        <v>1002625032</v>
      </c>
      <c r="C469">
        <v>3</v>
      </c>
      <c r="D469" t="s">
        <v>55</v>
      </c>
      <c r="E469">
        <v>5</v>
      </c>
      <c r="F469" t="s">
        <v>227</v>
      </c>
      <c r="G469" t="s">
        <v>121</v>
      </c>
      <c r="H469" t="s">
        <v>375</v>
      </c>
      <c r="I469" t="s">
        <v>212</v>
      </c>
      <c r="J469" t="s">
        <v>213</v>
      </c>
      <c r="K469" t="s">
        <v>149</v>
      </c>
      <c r="M469" t="s">
        <v>1401</v>
      </c>
      <c r="N469" t="s">
        <v>215</v>
      </c>
      <c r="O469" s="57">
        <v>46301.699884259258</v>
      </c>
      <c r="P469" s="57">
        <v>46309.74255787037</v>
      </c>
      <c r="Q469">
        <v>69405319</v>
      </c>
      <c r="S469">
        <v>152435910707</v>
      </c>
      <c r="T469" t="s">
        <v>3296</v>
      </c>
      <c r="U469" t="s">
        <v>3297</v>
      </c>
      <c r="V469" t="s">
        <v>3298</v>
      </c>
      <c r="Z469">
        <v>112.798074689283</v>
      </c>
      <c r="AA469">
        <v>-7.0598232391478897</v>
      </c>
      <c r="AB469" t="s">
        <v>3299</v>
      </c>
      <c r="AC469" t="s">
        <v>229</v>
      </c>
      <c r="AL469" t="s">
        <v>217</v>
      </c>
      <c r="AM469" t="s">
        <v>3300</v>
      </c>
      <c r="AN469" t="s">
        <v>6</v>
      </c>
      <c r="AO469" s="57">
        <v>46183.705092592594</v>
      </c>
      <c r="AP469" s="57">
        <v>46303.458333333336</v>
      </c>
      <c r="AQ469" t="s">
        <v>841</v>
      </c>
      <c r="AR469" t="s">
        <v>14</v>
      </c>
      <c r="AS469" t="s">
        <v>219</v>
      </c>
      <c r="AT469" t="s">
        <v>230</v>
      </c>
      <c r="AV469" t="s">
        <v>7015</v>
      </c>
      <c r="AW469" t="s">
        <v>539</v>
      </c>
      <c r="AX469" t="s">
        <v>222</v>
      </c>
      <c r="BA469" s="57">
        <v>46303.458333333336</v>
      </c>
      <c r="BB469" t="s">
        <v>3300</v>
      </c>
      <c r="BF469" s="6" t="e">
        <f t="shared" si="21"/>
        <v>#NUM!</v>
      </c>
      <c r="BG469" t="e">
        <f t="shared" si="22"/>
        <v>#NUM!</v>
      </c>
      <c r="BH469" t="e">
        <f t="shared" si="23"/>
        <v>#NUM!</v>
      </c>
      <c r="BI469" t="str">
        <f>VLOOKUP(H469,Sheet2!$A$1:$B$270,2,FALSE)</f>
        <v>MADURA</v>
      </c>
    </row>
    <row r="470" spans="1:61">
      <c r="A470">
        <v>469</v>
      </c>
      <c r="B470">
        <v>1002637329</v>
      </c>
      <c r="C470">
        <v>3</v>
      </c>
      <c r="D470" t="s">
        <v>55</v>
      </c>
      <c r="E470">
        <v>5</v>
      </c>
      <c r="F470" t="s">
        <v>227</v>
      </c>
      <c r="G470" t="s">
        <v>121</v>
      </c>
      <c r="H470" t="s">
        <v>375</v>
      </c>
      <c r="I470" t="s">
        <v>212</v>
      </c>
      <c r="J470" t="s">
        <v>213</v>
      </c>
      <c r="K470" t="s">
        <v>149</v>
      </c>
      <c r="M470" t="s">
        <v>1734</v>
      </c>
      <c r="N470" t="s">
        <v>215</v>
      </c>
      <c r="O470" s="57">
        <v>46309.691076388888</v>
      </c>
      <c r="P470" s="57">
        <v>46310.640486111108</v>
      </c>
      <c r="Q470">
        <v>69410372</v>
      </c>
      <c r="S470">
        <v>152435910421</v>
      </c>
      <c r="T470" t="s">
        <v>7016</v>
      </c>
      <c r="U470" t="s">
        <v>7017</v>
      </c>
      <c r="V470" t="s">
        <v>7018</v>
      </c>
      <c r="Z470">
        <v>112.74436059999999</v>
      </c>
      <c r="AA470">
        <v>-7.0292304999999997</v>
      </c>
      <c r="AB470" t="s">
        <v>7019</v>
      </c>
      <c r="AC470" t="s">
        <v>284</v>
      </c>
      <c r="AL470" t="s">
        <v>217</v>
      </c>
      <c r="AM470" t="s">
        <v>7020</v>
      </c>
      <c r="AN470" t="s">
        <v>6</v>
      </c>
      <c r="AO470" t="s">
        <v>6856</v>
      </c>
      <c r="AP470" s="57">
        <v>46310.625</v>
      </c>
      <c r="AR470" t="s">
        <v>325</v>
      </c>
      <c r="AS470" t="s">
        <v>219</v>
      </c>
      <c r="AT470" t="s">
        <v>230</v>
      </c>
      <c r="AV470" t="s">
        <v>7394</v>
      </c>
      <c r="AW470" t="s">
        <v>559</v>
      </c>
      <c r="AX470" t="s">
        <v>222</v>
      </c>
      <c r="BA470" s="57">
        <v>46310.625</v>
      </c>
      <c r="BB470" t="s">
        <v>7020</v>
      </c>
      <c r="BF470" s="6" t="e">
        <f t="shared" si="21"/>
        <v>#NUM!</v>
      </c>
      <c r="BG470" t="e">
        <f t="shared" si="22"/>
        <v>#NUM!</v>
      </c>
      <c r="BH470" t="e">
        <f t="shared" si="23"/>
        <v>#NUM!</v>
      </c>
      <c r="BI470" t="str">
        <f>VLOOKUP(H470,Sheet2!$A$1:$B$270,2,FALSE)</f>
        <v>MADURA</v>
      </c>
    </row>
    <row r="471" spans="1:61">
      <c r="A471">
        <v>470</v>
      </c>
      <c r="B471">
        <v>1002632973</v>
      </c>
      <c r="C471">
        <v>3</v>
      </c>
      <c r="D471" t="s">
        <v>55</v>
      </c>
      <c r="E471">
        <v>5</v>
      </c>
      <c r="F471" t="s">
        <v>227</v>
      </c>
      <c r="G471" t="s">
        <v>121</v>
      </c>
      <c r="H471" t="s">
        <v>324</v>
      </c>
      <c r="I471" t="s">
        <v>212</v>
      </c>
      <c r="J471" t="s">
        <v>213</v>
      </c>
      <c r="K471" t="s">
        <v>149</v>
      </c>
      <c r="M471" t="s">
        <v>76</v>
      </c>
      <c r="N471" t="s">
        <v>215</v>
      </c>
      <c r="O471" s="57">
        <v>46307.570324074077</v>
      </c>
      <c r="P471" s="57">
        <v>46307.598425925928</v>
      </c>
      <c r="Q471">
        <v>69403764</v>
      </c>
      <c r="S471">
        <v>152459202007</v>
      </c>
      <c r="T471" t="s">
        <v>1816</v>
      </c>
      <c r="U471" t="s">
        <v>5980</v>
      </c>
      <c r="V471" t="s">
        <v>5981</v>
      </c>
      <c r="Z471">
        <v>113.06633340044399</v>
      </c>
      <c r="AA471">
        <v>-7.1264435673844098</v>
      </c>
      <c r="AB471" t="s">
        <v>1819</v>
      </c>
      <c r="AC471" t="s">
        <v>216</v>
      </c>
      <c r="AL471" t="s">
        <v>217</v>
      </c>
      <c r="AM471" t="s">
        <v>5982</v>
      </c>
      <c r="AN471" t="s">
        <v>6</v>
      </c>
      <c r="AO471" s="57">
        <v>46366.580231481479</v>
      </c>
      <c r="AR471" t="s">
        <v>218</v>
      </c>
      <c r="AS471" t="s">
        <v>219</v>
      </c>
      <c r="AT471" t="s">
        <v>220</v>
      </c>
      <c r="AU471">
        <v>20261012</v>
      </c>
      <c r="AV471" t="s">
        <v>221</v>
      </c>
      <c r="AW471" t="s">
        <v>541</v>
      </c>
      <c r="AX471" t="s">
        <v>222</v>
      </c>
      <c r="BA471" s="57">
        <v>46307.291666666664</v>
      </c>
      <c r="BB471" t="s">
        <v>5982</v>
      </c>
      <c r="BC471">
        <v>2026</v>
      </c>
      <c r="BD471">
        <v>10</v>
      </c>
      <c r="BE471">
        <v>12</v>
      </c>
      <c r="BF471" s="6">
        <f t="shared" si="21"/>
        <v>46307</v>
      </c>
      <c r="BG471">
        <f t="shared" si="22"/>
        <v>-0.29166666666424135</v>
      </c>
      <c r="BH471" t="str">
        <f t="shared" si="23"/>
        <v>COMPLY</v>
      </c>
      <c r="BI471" t="str">
        <f>VLOOKUP(H471,Sheet2!$A$1:$B$270,2,FALSE)</f>
        <v>MADURA</v>
      </c>
    </row>
    <row r="472" spans="1:61">
      <c r="A472">
        <v>471</v>
      </c>
      <c r="B472">
        <v>1002621239</v>
      </c>
      <c r="C472">
        <v>3</v>
      </c>
      <c r="D472" t="s">
        <v>55</v>
      </c>
      <c r="E472">
        <v>5</v>
      </c>
      <c r="F472" t="s">
        <v>227</v>
      </c>
      <c r="G472" t="s">
        <v>121</v>
      </c>
      <c r="H472" t="s">
        <v>324</v>
      </c>
      <c r="I472" t="s">
        <v>212</v>
      </c>
      <c r="J472" t="s">
        <v>213</v>
      </c>
      <c r="K472" t="s">
        <v>149</v>
      </c>
      <c r="L472" t="s">
        <v>214</v>
      </c>
      <c r="M472" t="s">
        <v>1401</v>
      </c>
      <c r="N472" t="s">
        <v>215</v>
      </c>
      <c r="O472" s="57">
        <v>46299.353182870371</v>
      </c>
      <c r="P472" s="57">
        <v>46307.5703125</v>
      </c>
      <c r="Q472">
        <v>69403764</v>
      </c>
      <c r="S472">
        <v>152459201650</v>
      </c>
      <c r="T472" t="s">
        <v>1816</v>
      </c>
      <c r="U472" t="s">
        <v>1817</v>
      </c>
      <c r="V472" t="s">
        <v>1818</v>
      </c>
      <c r="Z472">
        <v>113.100963011384</v>
      </c>
      <c r="AA472">
        <v>-7.0686880701344297</v>
      </c>
      <c r="AB472" t="s">
        <v>1819</v>
      </c>
      <c r="AC472" t="s">
        <v>216</v>
      </c>
      <c r="AL472" t="s">
        <v>217</v>
      </c>
      <c r="AM472" t="s">
        <v>1820</v>
      </c>
      <c r="AN472" t="s">
        <v>6</v>
      </c>
      <c r="AO472" s="57">
        <v>46122.36136574074</v>
      </c>
      <c r="AP472" s="57">
        <v>46300.333333333336</v>
      </c>
      <c r="AQ472" t="s">
        <v>841</v>
      </c>
      <c r="AR472" t="s">
        <v>14</v>
      </c>
      <c r="AS472" t="s">
        <v>219</v>
      </c>
      <c r="AT472" t="s">
        <v>220</v>
      </c>
      <c r="AV472" t="s">
        <v>5983</v>
      </c>
      <c r="AW472" t="s">
        <v>833</v>
      </c>
      <c r="AX472" t="s">
        <v>222</v>
      </c>
      <c r="BA472" s="57">
        <v>46300.333333333336</v>
      </c>
      <c r="BB472" t="s">
        <v>1820</v>
      </c>
      <c r="BF472" s="6" t="e">
        <f t="shared" si="21"/>
        <v>#NUM!</v>
      </c>
      <c r="BG472" t="e">
        <f t="shared" si="22"/>
        <v>#NUM!</v>
      </c>
      <c r="BH472" t="e">
        <f t="shared" si="23"/>
        <v>#NUM!</v>
      </c>
      <c r="BI472" t="str">
        <f>VLOOKUP(H472,Sheet2!$A$1:$B$270,2,FALSE)</f>
        <v>MADURA</v>
      </c>
    </row>
    <row r="473" spans="1:61">
      <c r="A473">
        <v>472</v>
      </c>
      <c r="B473">
        <v>1002620451</v>
      </c>
      <c r="C473">
        <v>3</v>
      </c>
      <c r="D473" t="s">
        <v>55</v>
      </c>
      <c r="E473">
        <v>5</v>
      </c>
      <c r="F473" t="s">
        <v>227</v>
      </c>
      <c r="G473" t="s">
        <v>121</v>
      </c>
      <c r="H473" t="s">
        <v>442</v>
      </c>
      <c r="I473" t="s">
        <v>212</v>
      </c>
      <c r="J473" t="s">
        <v>213</v>
      </c>
      <c r="K473" t="s">
        <v>149</v>
      </c>
      <c r="M473" t="s">
        <v>76</v>
      </c>
      <c r="N473" t="s">
        <v>215</v>
      </c>
      <c r="O473" s="57">
        <v>46297.690555555557</v>
      </c>
      <c r="P473" s="57">
        <v>46300.755798611113</v>
      </c>
      <c r="Q473">
        <v>69403303</v>
      </c>
      <c r="S473">
        <v>152436205724</v>
      </c>
      <c r="T473" t="s">
        <v>1821</v>
      </c>
      <c r="U473" t="s">
        <v>1822</v>
      </c>
      <c r="V473" t="s">
        <v>1823</v>
      </c>
      <c r="Z473">
        <v>112.721456166957</v>
      </c>
      <c r="AA473">
        <v>-7.1255792169147698</v>
      </c>
      <c r="AB473" t="s">
        <v>1824</v>
      </c>
      <c r="AC473" t="s">
        <v>229</v>
      </c>
      <c r="AL473" t="s">
        <v>217</v>
      </c>
      <c r="AM473" t="s">
        <v>1825</v>
      </c>
      <c r="AN473" t="s">
        <v>6</v>
      </c>
      <c r="AO473" s="57">
        <v>46063.694699074076</v>
      </c>
      <c r="AP473" s="57">
        <v>46300.333333333336</v>
      </c>
      <c r="AR473" t="s">
        <v>218</v>
      </c>
      <c r="AS473" t="s">
        <v>219</v>
      </c>
      <c r="AT473" t="s">
        <v>230</v>
      </c>
      <c r="AU473">
        <v>20261005</v>
      </c>
      <c r="AV473" t="s">
        <v>221</v>
      </c>
      <c r="AW473" t="s">
        <v>540</v>
      </c>
      <c r="AX473" t="s">
        <v>222</v>
      </c>
      <c r="BA473" s="57">
        <v>46300.333333333336</v>
      </c>
      <c r="BB473" t="s">
        <v>1825</v>
      </c>
      <c r="BC473">
        <v>2026</v>
      </c>
      <c r="BD473">
        <v>10</v>
      </c>
      <c r="BE473">
        <v>5</v>
      </c>
      <c r="BF473" s="6">
        <f t="shared" si="21"/>
        <v>46300</v>
      </c>
      <c r="BG473">
        <f t="shared" si="22"/>
        <v>-0.33333333333575865</v>
      </c>
      <c r="BH473" t="str">
        <f t="shared" si="23"/>
        <v>COMPLY</v>
      </c>
      <c r="BI473" t="str">
        <f>VLOOKUP(H473,Sheet2!$A$1:$B$270,2,FALSE)</f>
        <v>MADURA</v>
      </c>
    </row>
    <row r="474" spans="1:61">
      <c r="A474">
        <v>473</v>
      </c>
      <c r="B474">
        <v>1002622783</v>
      </c>
      <c r="C474">
        <v>3</v>
      </c>
      <c r="D474" t="s">
        <v>55</v>
      </c>
      <c r="E474">
        <v>5</v>
      </c>
      <c r="F474" t="s">
        <v>227</v>
      </c>
      <c r="G474" t="s">
        <v>121</v>
      </c>
      <c r="H474" t="s">
        <v>442</v>
      </c>
      <c r="I474" t="s">
        <v>212</v>
      </c>
      <c r="J474" t="s">
        <v>213</v>
      </c>
      <c r="K474" t="s">
        <v>149</v>
      </c>
      <c r="M474" t="s">
        <v>76</v>
      </c>
      <c r="N474" t="s">
        <v>215</v>
      </c>
      <c r="O474" s="57">
        <v>46300.630023148151</v>
      </c>
      <c r="P474" s="57">
        <v>46300.756030092591</v>
      </c>
      <c r="Q474">
        <v>69403384</v>
      </c>
      <c r="S474">
        <v>152436205811</v>
      </c>
      <c r="T474" t="s">
        <v>1826</v>
      </c>
      <c r="U474" t="s">
        <v>2680</v>
      </c>
      <c r="V474" t="s">
        <v>2681</v>
      </c>
      <c r="Z474">
        <v>112.891474557712</v>
      </c>
      <c r="AA474">
        <v>-7.1536113354964499</v>
      </c>
      <c r="AB474" t="s">
        <v>1829</v>
      </c>
      <c r="AC474" t="s">
        <v>229</v>
      </c>
      <c r="AL474" t="s">
        <v>217</v>
      </c>
      <c r="AM474" t="s">
        <v>2682</v>
      </c>
      <c r="AN474" t="s">
        <v>6</v>
      </c>
      <c r="AO474" s="57">
        <v>46152.632743055554</v>
      </c>
      <c r="AR474" t="s">
        <v>218</v>
      </c>
      <c r="AS474" t="s">
        <v>219</v>
      </c>
      <c r="AT474" t="s">
        <v>220</v>
      </c>
      <c r="AU474">
        <v>20261005</v>
      </c>
      <c r="AV474" t="s">
        <v>221</v>
      </c>
      <c r="AW474" t="s">
        <v>576</v>
      </c>
      <c r="AX474" t="s">
        <v>222</v>
      </c>
      <c r="BA474" s="57">
        <v>46300.291666666664</v>
      </c>
      <c r="BB474" t="s">
        <v>2682</v>
      </c>
      <c r="BC474">
        <v>2026</v>
      </c>
      <c r="BD474">
        <v>10</v>
      </c>
      <c r="BE474">
        <v>5</v>
      </c>
      <c r="BF474" s="6">
        <f t="shared" si="21"/>
        <v>46300</v>
      </c>
      <c r="BG474">
        <f t="shared" si="22"/>
        <v>-0.29166666666424135</v>
      </c>
      <c r="BH474" t="str">
        <f t="shared" si="23"/>
        <v>COMPLY</v>
      </c>
      <c r="BI474" t="str">
        <f>VLOOKUP(H474,Sheet2!$A$1:$B$270,2,FALSE)</f>
        <v>MADURA</v>
      </c>
    </row>
    <row r="475" spans="1:61">
      <c r="A475">
        <v>474</v>
      </c>
      <c r="B475">
        <v>1002623690</v>
      </c>
      <c r="C475">
        <v>3</v>
      </c>
      <c r="D475" t="s">
        <v>55</v>
      </c>
      <c r="E475">
        <v>5</v>
      </c>
      <c r="F475" t="s">
        <v>227</v>
      </c>
      <c r="G475" t="s">
        <v>121</v>
      </c>
      <c r="H475" t="s">
        <v>442</v>
      </c>
      <c r="I475" t="s">
        <v>212</v>
      </c>
      <c r="J475" t="s">
        <v>213</v>
      </c>
      <c r="K475" t="s">
        <v>149</v>
      </c>
      <c r="L475" t="s">
        <v>214</v>
      </c>
      <c r="M475" t="s">
        <v>76</v>
      </c>
      <c r="N475" t="s">
        <v>215</v>
      </c>
      <c r="O475" s="57">
        <v>46301.413599537038</v>
      </c>
      <c r="P475" s="57">
        <v>46301.68787037037</v>
      </c>
      <c r="Q475">
        <v>69404757</v>
      </c>
      <c r="S475">
        <v>152436205813</v>
      </c>
      <c r="T475" t="s">
        <v>3301</v>
      </c>
      <c r="U475" t="s">
        <v>3302</v>
      </c>
      <c r="V475" t="s">
        <v>3303</v>
      </c>
      <c r="Z475">
        <v>112.7200565</v>
      </c>
      <c r="AA475">
        <v>-7.1267005999999897</v>
      </c>
      <c r="AB475" t="s">
        <v>3304</v>
      </c>
      <c r="AC475" t="s">
        <v>235</v>
      </c>
      <c r="AL475" t="s">
        <v>217</v>
      </c>
      <c r="AM475" t="s">
        <v>3305</v>
      </c>
      <c r="AN475" t="s">
        <v>6</v>
      </c>
      <c r="AO475" s="57">
        <v>46183.424027777779</v>
      </c>
      <c r="AP475" s="57">
        <v>46302.333333333336</v>
      </c>
      <c r="AR475" t="s">
        <v>218</v>
      </c>
      <c r="AS475" t="s">
        <v>219</v>
      </c>
      <c r="AT475" t="s">
        <v>230</v>
      </c>
      <c r="AU475">
        <v>20261006</v>
      </c>
      <c r="AV475" t="s">
        <v>221</v>
      </c>
      <c r="AW475" t="s">
        <v>882</v>
      </c>
      <c r="AX475" t="s">
        <v>222</v>
      </c>
      <c r="BA475" s="57">
        <v>46302.333333333336</v>
      </c>
      <c r="BB475" t="s">
        <v>3305</v>
      </c>
      <c r="BC475">
        <v>2026</v>
      </c>
      <c r="BD475">
        <v>10</v>
      </c>
      <c r="BE475">
        <v>6</v>
      </c>
      <c r="BF475" s="6">
        <f t="shared" si="21"/>
        <v>46301</v>
      </c>
      <c r="BG475">
        <f t="shared" si="22"/>
        <v>-1.3333333333357587</v>
      </c>
      <c r="BH475" t="str">
        <f t="shared" si="23"/>
        <v>COMPLY</v>
      </c>
      <c r="BI475" t="str">
        <f>VLOOKUP(H475,Sheet2!$A$1:$B$270,2,FALSE)</f>
        <v>MADURA</v>
      </c>
    </row>
    <row r="476" spans="1:61">
      <c r="A476">
        <v>475</v>
      </c>
      <c r="B476">
        <v>1002620621</v>
      </c>
      <c r="C476">
        <v>3</v>
      </c>
      <c r="D476" t="s">
        <v>55</v>
      </c>
      <c r="E476">
        <v>5</v>
      </c>
      <c r="F476" t="s">
        <v>227</v>
      </c>
      <c r="G476" t="s">
        <v>121</v>
      </c>
      <c r="H476" t="s">
        <v>442</v>
      </c>
      <c r="I476" t="s">
        <v>212</v>
      </c>
      <c r="J476" t="s">
        <v>213</v>
      </c>
      <c r="K476" t="s">
        <v>149</v>
      </c>
      <c r="M476" t="s">
        <v>1401</v>
      </c>
      <c r="N476" t="s">
        <v>215</v>
      </c>
      <c r="O476" s="57">
        <v>46297.754895833335</v>
      </c>
      <c r="P476" s="57">
        <v>46300.630011574074</v>
      </c>
      <c r="Q476">
        <v>69403384</v>
      </c>
      <c r="S476">
        <v>152436205726</v>
      </c>
      <c r="T476" t="s">
        <v>1826</v>
      </c>
      <c r="U476" t="s">
        <v>1827</v>
      </c>
      <c r="V476" t="s">
        <v>1828</v>
      </c>
      <c r="Z476">
        <v>112.8932922</v>
      </c>
      <c r="AA476">
        <v>-7.1542700000000004</v>
      </c>
      <c r="AB476" t="s">
        <v>1829</v>
      </c>
      <c r="AC476" t="s">
        <v>229</v>
      </c>
      <c r="AL476" t="s">
        <v>217</v>
      </c>
      <c r="AM476" t="s">
        <v>1830</v>
      </c>
      <c r="AN476" t="s">
        <v>6</v>
      </c>
      <c r="AO476" s="57">
        <v>46063.757476851853</v>
      </c>
      <c r="AP476" s="57">
        <v>46299.458333333336</v>
      </c>
      <c r="AR476" t="s">
        <v>14</v>
      </c>
      <c r="AS476" t="s">
        <v>219</v>
      </c>
      <c r="AT476" t="s">
        <v>220</v>
      </c>
      <c r="AV476" t="s">
        <v>2679</v>
      </c>
      <c r="AW476" t="s">
        <v>1831</v>
      </c>
      <c r="AX476" t="s">
        <v>222</v>
      </c>
      <c r="BA476" s="57">
        <v>46299.458333333336</v>
      </c>
      <c r="BB476" t="s">
        <v>1830</v>
      </c>
      <c r="BF476" s="6" t="e">
        <f t="shared" si="21"/>
        <v>#NUM!</v>
      </c>
      <c r="BG476" t="e">
        <f t="shared" si="22"/>
        <v>#NUM!</v>
      </c>
      <c r="BH476" t="e">
        <f t="shared" si="23"/>
        <v>#NUM!</v>
      </c>
      <c r="BI476" t="str">
        <f>VLOOKUP(H476,Sheet2!$A$1:$B$270,2,FALSE)</f>
        <v>MADURA</v>
      </c>
    </row>
    <row r="477" spans="1:61">
      <c r="A477">
        <v>476</v>
      </c>
      <c r="B477">
        <v>1002639164</v>
      </c>
      <c r="C477">
        <v>3</v>
      </c>
      <c r="D477" t="s">
        <v>55</v>
      </c>
      <c r="E477">
        <v>5</v>
      </c>
      <c r="F477" t="s">
        <v>227</v>
      </c>
      <c r="G477" t="s">
        <v>121</v>
      </c>
      <c r="H477" t="s">
        <v>479</v>
      </c>
      <c r="I477" t="s">
        <v>212</v>
      </c>
      <c r="J477" t="s">
        <v>213</v>
      </c>
      <c r="K477" t="s">
        <v>149</v>
      </c>
      <c r="M477" t="s">
        <v>7599</v>
      </c>
      <c r="N477" t="s">
        <v>215</v>
      </c>
      <c r="O477" s="57">
        <v>46310.715937499997</v>
      </c>
      <c r="P477" s="57">
        <v>46310.719467592593</v>
      </c>
      <c r="Q477">
        <v>69411049</v>
      </c>
      <c r="S477">
        <v>152458900165</v>
      </c>
      <c r="T477" t="s">
        <v>7600</v>
      </c>
      <c r="U477" t="s">
        <v>7601</v>
      </c>
      <c r="Z477">
        <v>113.083622132548</v>
      </c>
      <c r="AA477">
        <v>-6.8926504893703502</v>
      </c>
      <c r="AB477" t="s">
        <v>7602</v>
      </c>
      <c r="AC477" t="s">
        <v>229</v>
      </c>
      <c r="AO477" t="s">
        <v>7603</v>
      </c>
      <c r="AR477" t="s">
        <v>325</v>
      </c>
      <c r="AS477" t="s">
        <v>219</v>
      </c>
      <c r="AT477" t="s">
        <v>220</v>
      </c>
      <c r="AV477" t="s">
        <v>7604</v>
      </c>
      <c r="AW477" t="s">
        <v>541</v>
      </c>
      <c r="AX477" t="s">
        <v>222</v>
      </c>
      <c r="BF477" s="6" t="e">
        <f t="shared" si="21"/>
        <v>#NUM!</v>
      </c>
      <c r="BG477" t="e">
        <f t="shared" si="22"/>
        <v>#NUM!</v>
      </c>
      <c r="BH477" t="e">
        <f t="shared" si="23"/>
        <v>#NUM!</v>
      </c>
      <c r="BI477" t="str">
        <f>VLOOKUP(H477,Sheet2!$A$1:$B$270,2,FALSE)</f>
        <v>MADURA</v>
      </c>
    </row>
    <row r="478" spans="1:61">
      <c r="A478">
        <v>477</v>
      </c>
      <c r="B478">
        <v>1002631494</v>
      </c>
      <c r="C478">
        <v>3</v>
      </c>
      <c r="D478" t="s">
        <v>55</v>
      </c>
      <c r="E478">
        <v>5</v>
      </c>
      <c r="F478" t="s">
        <v>227</v>
      </c>
      <c r="G478" t="s">
        <v>121</v>
      </c>
      <c r="H478" t="s">
        <v>435</v>
      </c>
      <c r="I478" t="s">
        <v>212</v>
      </c>
      <c r="J478" t="s">
        <v>213</v>
      </c>
      <c r="K478" t="s">
        <v>149</v>
      </c>
      <c r="M478" t="s">
        <v>76</v>
      </c>
      <c r="N478" t="s">
        <v>215</v>
      </c>
      <c r="O478" s="57">
        <v>46306.470706018517</v>
      </c>
      <c r="P478" s="57">
        <v>46306.560613425929</v>
      </c>
      <c r="Q478">
        <v>69406289</v>
      </c>
      <c r="S478">
        <v>152438201864</v>
      </c>
      <c r="T478" t="s">
        <v>3983</v>
      </c>
      <c r="U478" t="s">
        <v>5153</v>
      </c>
      <c r="V478" t="s">
        <v>5154</v>
      </c>
      <c r="Z478">
        <v>113.334802289289</v>
      </c>
      <c r="AA478">
        <v>-7.0517824483006502</v>
      </c>
      <c r="AB478" t="s">
        <v>3986</v>
      </c>
      <c r="AC478" t="s">
        <v>216</v>
      </c>
      <c r="AL478" t="s">
        <v>217</v>
      </c>
      <c r="AM478" t="s">
        <v>5155</v>
      </c>
      <c r="AN478" t="s">
        <v>6</v>
      </c>
      <c r="AO478" s="57">
        <v>46336.476030092592</v>
      </c>
      <c r="AR478" t="s">
        <v>218</v>
      </c>
      <c r="AS478" t="s">
        <v>219</v>
      </c>
      <c r="AT478" t="s">
        <v>230</v>
      </c>
      <c r="AU478">
        <v>20261011</v>
      </c>
      <c r="AV478" t="s">
        <v>221</v>
      </c>
      <c r="AW478" t="s">
        <v>541</v>
      </c>
      <c r="AX478" t="s">
        <v>222</v>
      </c>
      <c r="BA478" s="57">
        <v>46306.291666666664</v>
      </c>
      <c r="BB478" t="s">
        <v>5155</v>
      </c>
      <c r="BC478">
        <v>2026</v>
      </c>
      <c r="BD478">
        <v>10</v>
      </c>
      <c r="BE478">
        <v>11</v>
      </c>
      <c r="BF478" s="6">
        <f t="shared" si="21"/>
        <v>46306</v>
      </c>
      <c r="BG478">
        <f t="shared" si="22"/>
        <v>-0.29166666666424135</v>
      </c>
      <c r="BH478" t="str">
        <f t="shared" si="23"/>
        <v>COMPLY</v>
      </c>
      <c r="BI478" t="str">
        <f>VLOOKUP(H478,Sheet2!$A$1:$B$270,2,FALSE)</f>
        <v>MADURA</v>
      </c>
    </row>
    <row r="479" spans="1:61">
      <c r="A479">
        <v>478</v>
      </c>
      <c r="B479">
        <v>1002627263</v>
      </c>
      <c r="C479">
        <v>3</v>
      </c>
      <c r="D479" t="s">
        <v>55</v>
      </c>
      <c r="E479">
        <v>5</v>
      </c>
      <c r="F479" t="s">
        <v>227</v>
      </c>
      <c r="G479" t="s">
        <v>121</v>
      </c>
      <c r="H479" t="s">
        <v>435</v>
      </c>
      <c r="I479" t="s">
        <v>212</v>
      </c>
      <c r="J479" t="s">
        <v>213</v>
      </c>
      <c r="K479" t="s">
        <v>149</v>
      </c>
      <c r="L479" t="s">
        <v>214</v>
      </c>
      <c r="M479" t="s">
        <v>1401</v>
      </c>
      <c r="N479" t="s">
        <v>215</v>
      </c>
      <c r="O479" s="57">
        <v>46303.403171296297</v>
      </c>
      <c r="P479" s="57">
        <v>46306.470694444448</v>
      </c>
      <c r="Q479">
        <v>69406289</v>
      </c>
      <c r="S479">
        <v>152438209044</v>
      </c>
      <c r="T479" t="s">
        <v>3983</v>
      </c>
      <c r="U479" t="s">
        <v>3984</v>
      </c>
      <c r="V479" t="s">
        <v>3985</v>
      </c>
      <c r="Z479">
        <v>113.334747701883</v>
      </c>
      <c r="AA479">
        <v>-7.0517742082461101</v>
      </c>
      <c r="AB479" t="s">
        <v>3986</v>
      </c>
      <c r="AC479" t="s">
        <v>216</v>
      </c>
      <c r="AL479" t="s">
        <v>217</v>
      </c>
      <c r="AM479" t="s">
        <v>3987</v>
      </c>
      <c r="AN479" t="s">
        <v>6</v>
      </c>
      <c r="AO479" s="57">
        <v>46244.413414351853</v>
      </c>
      <c r="AP479" s="57">
        <v>46304.333333333336</v>
      </c>
      <c r="AQ479" t="s">
        <v>841</v>
      </c>
      <c r="AR479" t="s">
        <v>14</v>
      </c>
      <c r="AS479" t="s">
        <v>219</v>
      </c>
      <c r="AT479" t="s">
        <v>230</v>
      </c>
      <c r="AV479" t="s">
        <v>5156</v>
      </c>
      <c r="AW479" t="s">
        <v>876</v>
      </c>
      <c r="AX479" t="s">
        <v>222</v>
      </c>
      <c r="BA479" s="57">
        <v>46304.333333333336</v>
      </c>
      <c r="BB479" t="s">
        <v>3987</v>
      </c>
      <c r="BF479" s="6" t="e">
        <f t="shared" si="21"/>
        <v>#NUM!</v>
      </c>
      <c r="BG479" t="e">
        <f t="shared" si="22"/>
        <v>#NUM!</v>
      </c>
      <c r="BH479" t="e">
        <f t="shared" si="23"/>
        <v>#NUM!</v>
      </c>
      <c r="BI479" t="str">
        <f>VLOOKUP(H479,Sheet2!$A$1:$B$270,2,FALSE)</f>
        <v>MADURA</v>
      </c>
    </row>
    <row r="480" spans="1:61">
      <c r="A480">
        <v>479</v>
      </c>
      <c r="B480">
        <v>1002621763</v>
      </c>
      <c r="C480">
        <v>3</v>
      </c>
      <c r="D480" t="s">
        <v>55</v>
      </c>
      <c r="E480">
        <v>5</v>
      </c>
      <c r="F480" t="s">
        <v>227</v>
      </c>
      <c r="G480" t="s">
        <v>121</v>
      </c>
      <c r="H480" t="s">
        <v>332</v>
      </c>
      <c r="I480" t="s">
        <v>212</v>
      </c>
      <c r="J480" t="s">
        <v>213</v>
      </c>
      <c r="K480" t="s">
        <v>149</v>
      </c>
      <c r="M480" t="s">
        <v>76</v>
      </c>
      <c r="N480" t="s">
        <v>215</v>
      </c>
      <c r="O480" s="57">
        <v>46300.401192129626</v>
      </c>
      <c r="P480" s="57">
        <v>46301.614340277774</v>
      </c>
      <c r="Q480">
        <v>69404064</v>
      </c>
      <c r="S480">
        <v>152434914046</v>
      </c>
      <c r="T480" t="s">
        <v>2683</v>
      </c>
      <c r="U480" t="s">
        <v>2684</v>
      </c>
      <c r="V480" t="s">
        <v>2685</v>
      </c>
      <c r="Z480">
        <v>113.2519231</v>
      </c>
      <c r="AA480">
        <v>-7.1953864999999997</v>
      </c>
      <c r="AB480" t="s">
        <v>2686</v>
      </c>
      <c r="AC480" t="s">
        <v>229</v>
      </c>
      <c r="AL480" t="s">
        <v>217</v>
      </c>
      <c r="AM480" t="s">
        <v>2687</v>
      </c>
      <c r="AN480" t="s">
        <v>6</v>
      </c>
      <c r="AO480" s="57">
        <v>46152.40284722222</v>
      </c>
      <c r="AP480" s="57">
        <v>46301.333333333336</v>
      </c>
      <c r="AR480" t="s">
        <v>218</v>
      </c>
      <c r="AS480" t="s">
        <v>333</v>
      </c>
      <c r="AT480" t="s">
        <v>230</v>
      </c>
      <c r="AU480">
        <v>20261006</v>
      </c>
      <c r="AV480" t="s">
        <v>221</v>
      </c>
      <c r="AW480" t="s">
        <v>577</v>
      </c>
      <c r="AX480" t="s">
        <v>222</v>
      </c>
      <c r="BA480" s="57">
        <v>46301.333333333336</v>
      </c>
      <c r="BB480" t="s">
        <v>2687</v>
      </c>
      <c r="BC480">
        <v>2026</v>
      </c>
      <c r="BD480">
        <v>10</v>
      </c>
      <c r="BE480">
        <v>6</v>
      </c>
      <c r="BF480" s="6">
        <f t="shared" si="21"/>
        <v>46301</v>
      </c>
      <c r="BG480">
        <f t="shared" si="22"/>
        <v>-0.33333333333575865</v>
      </c>
      <c r="BH480" t="str">
        <f t="shared" si="23"/>
        <v>COMPLY</v>
      </c>
      <c r="BI480" t="str">
        <f>VLOOKUP(H480,Sheet2!$A$1:$B$270,2,FALSE)</f>
        <v>MADURA</v>
      </c>
    </row>
    <row r="481" spans="1:61">
      <c r="A481">
        <v>480</v>
      </c>
      <c r="B481">
        <v>1002634569</v>
      </c>
      <c r="C481">
        <v>3</v>
      </c>
      <c r="D481" t="s">
        <v>55</v>
      </c>
      <c r="E481">
        <v>5</v>
      </c>
      <c r="F481" t="s">
        <v>227</v>
      </c>
      <c r="G481" t="s">
        <v>121</v>
      </c>
      <c r="H481" t="s">
        <v>332</v>
      </c>
      <c r="I481" t="s">
        <v>212</v>
      </c>
      <c r="J481" t="s">
        <v>213</v>
      </c>
      <c r="K481" t="s">
        <v>149</v>
      </c>
      <c r="L481" t="s">
        <v>214</v>
      </c>
      <c r="M481" t="s">
        <v>279</v>
      </c>
      <c r="N481" t="s">
        <v>215</v>
      </c>
      <c r="O481" s="57">
        <v>46308.453877314816</v>
      </c>
      <c r="P481" s="57">
        <v>46308.748796296299</v>
      </c>
      <c r="Q481">
        <v>69409226</v>
      </c>
      <c r="S481">
        <v>152434914682</v>
      </c>
      <c r="T481" t="s">
        <v>5984</v>
      </c>
      <c r="U481" t="s">
        <v>5985</v>
      </c>
      <c r="V481" t="s">
        <v>5986</v>
      </c>
      <c r="Z481">
        <v>113.3471083</v>
      </c>
      <c r="AA481">
        <v>-7.1752307999999898</v>
      </c>
      <c r="AB481" t="s">
        <v>5987</v>
      </c>
      <c r="AC481" t="s">
        <v>235</v>
      </c>
      <c r="AL481" t="s">
        <v>217</v>
      </c>
      <c r="AM481" t="s">
        <v>5988</v>
      </c>
      <c r="AN481" t="s">
        <v>6</v>
      </c>
      <c r="AO481" t="s">
        <v>5841</v>
      </c>
      <c r="AP481" s="57">
        <v>46309.333333333336</v>
      </c>
      <c r="AR481" t="s">
        <v>239</v>
      </c>
      <c r="AS481" t="s">
        <v>333</v>
      </c>
      <c r="AT481" t="s">
        <v>230</v>
      </c>
      <c r="AV481" t="s">
        <v>799</v>
      </c>
      <c r="AW481" t="s">
        <v>879</v>
      </c>
      <c r="AX481" t="s">
        <v>222</v>
      </c>
      <c r="BA481" s="57">
        <v>46309.333333333336</v>
      </c>
      <c r="BB481" t="s">
        <v>5988</v>
      </c>
      <c r="BF481" s="6" t="e">
        <f t="shared" si="21"/>
        <v>#NUM!</v>
      </c>
      <c r="BG481" t="e">
        <f t="shared" si="22"/>
        <v>#NUM!</v>
      </c>
      <c r="BH481" t="e">
        <f t="shared" si="23"/>
        <v>#NUM!</v>
      </c>
      <c r="BI481" t="str">
        <f>VLOOKUP(H481,Sheet2!$A$1:$B$270,2,FALSE)</f>
        <v>MADURA</v>
      </c>
    </row>
    <row r="482" spans="1:61">
      <c r="A482">
        <v>481</v>
      </c>
      <c r="B482">
        <v>1002630858</v>
      </c>
      <c r="C482">
        <v>3</v>
      </c>
      <c r="D482" t="s">
        <v>55</v>
      </c>
      <c r="E482">
        <v>5</v>
      </c>
      <c r="F482" t="s">
        <v>227</v>
      </c>
      <c r="G482" t="s">
        <v>121</v>
      </c>
      <c r="H482" t="s">
        <v>277</v>
      </c>
      <c r="I482" t="s">
        <v>212</v>
      </c>
      <c r="J482" t="s">
        <v>213</v>
      </c>
      <c r="K482" t="s">
        <v>149</v>
      </c>
      <c r="L482" t="s">
        <v>214</v>
      </c>
      <c r="M482" t="s">
        <v>76</v>
      </c>
      <c r="N482" t="s">
        <v>215</v>
      </c>
      <c r="O482" s="57">
        <v>46305.513599537036</v>
      </c>
      <c r="P482" s="57">
        <v>46306.834363425929</v>
      </c>
      <c r="Q482">
        <v>69407875</v>
      </c>
      <c r="S482">
        <v>152437905914</v>
      </c>
      <c r="T482" t="s">
        <v>5157</v>
      </c>
      <c r="U482" t="s">
        <v>5158</v>
      </c>
      <c r="V482" t="s">
        <v>5159</v>
      </c>
      <c r="Z482">
        <v>113.28251400000001</v>
      </c>
      <c r="AA482">
        <v>-6.9111269999999996</v>
      </c>
      <c r="AB482" t="s">
        <v>5160</v>
      </c>
      <c r="AC482" t="s">
        <v>235</v>
      </c>
      <c r="AL482" t="s">
        <v>217</v>
      </c>
      <c r="AM482" t="s">
        <v>5161</v>
      </c>
      <c r="AN482" t="s">
        <v>6</v>
      </c>
      <c r="AO482" s="57">
        <v>46305.517337962963</v>
      </c>
      <c r="AP482" s="57">
        <v>46306.458333333336</v>
      </c>
      <c r="AR482" t="s">
        <v>218</v>
      </c>
      <c r="AS482" t="s">
        <v>219</v>
      </c>
      <c r="AT482" t="s">
        <v>230</v>
      </c>
      <c r="AU482">
        <v>20261011</v>
      </c>
      <c r="AV482" t="s">
        <v>221</v>
      </c>
      <c r="AW482" t="s">
        <v>879</v>
      </c>
      <c r="AX482" t="s">
        <v>222</v>
      </c>
      <c r="BA482" s="57">
        <v>46306.458333333336</v>
      </c>
      <c r="BB482" t="s">
        <v>5161</v>
      </c>
      <c r="BC482">
        <v>2026</v>
      </c>
      <c r="BD482">
        <v>10</v>
      </c>
      <c r="BE482">
        <v>11</v>
      </c>
      <c r="BF482" s="6">
        <f t="shared" si="21"/>
        <v>46306</v>
      </c>
      <c r="BG482">
        <f t="shared" si="22"/>
        <v>-0.45833333333575865</v>
      </c>
      <c r="BH482" t="str">
        <f t="shared" si="23"/>
        <v>COMPLY</v>
      </c>
      <c r="BI482" t="str">
        <f>VLOOKUP(H482,Sheet2!$A$1:$B$270,2,FALSE)</f>
        <v>MADURA</v>
      </c>
    </row>
    <row r="483" spans="1:61">
      <c r="A483">
        <v>482</v>
      </c>
      <c r="B483">
        <v>1002633983</v>
      </c>
      <c r="C483">
        <v>3</v>
      </c>
      <c r="D483" t="s">
        <v>55</v>
      </c>
      <c r="E483">
        <v>5</v>
      </c>
      <c r="F483" t="s">
        <v>227</v>
      </c>
      <c r="G483" t="s">
        <v>121</v>
      </c>
      <c r="H483" t="s">
        <v>277</v>
      </c>
      <c r="I483" t="s">
        <v>212</v>
      </c>
      <c r="J483" t="s">
        <v>213</v>
      </c>
      <c r="K483" t="s">
        <v>149</v>
      </c>
      <c r="L483" t="s">
        <v>214</v>
      </c>
      <c r="M483" t="s">
        <v>76</v>
      </c>
      <c r="N483" t="s">
        <v>215</v>
      </c>
      <c r="O483" s="57">
        <v>46308.351099537038</v>
      </c>
      <c r="P483" s="57">
        <v>46309.578831018516</v>
      </c>
      <c r="Q483">
        <v>69409019</v>
      </c>
      <c r="S483">
        <v>152437905925</v>
      </c>
      <c r="T483" t="s">
        <v>5989</v>
      </c>
      <c r="U483" t="s">
        <v>5990</v>
      </c>
      <c r="V483" t="s">
        <v>5991</v>
      </c>
      <c r="Z483">
        <v>113.316304</v>
      </c>
      <c r="AA483">
        <v>-6.975034</v>
      </c>
      <c r="AB483" t="s">
        <v>5992</v>
      </c>
      <c r="AC483" t="s">
        <v>235</v>
      </c>
      <c r="AL483" t="s">
        <v>217</v>
      </c>
      <c r="AM483" t="s">
        <v>5993</v>
      </c>
      <c r="AN483" t="s">
        <v>6</v>
      </c>
      <c r="AO483" t="s">
        <v>5994</v>
      </c>
      <c r="AP483" s="57">
        <v>46309.333333333336</v>
      </c>
      <c r="AR483" t="s">
        <v>218</v>
      </c>
      <c r="AS483" t="s">
        <v>219</v>
      </c>
      <c r="AT483" t="s">
        <v>230</v>
      </c>
      <c r="AU483">
        <v>20261014</v>
      </c>
      <c r="AV483" t="s">
        <v>221</v>
      </c>
      <c r="AW483" t="s">
        <v>879</v>
      </c>
      <c r="AX483" t="s">
        <v>222</v>
      </c>
      <c r="BA483" s="57">
        <v>46309.333333333336</v>
      </c>
      <c r="BB483" t="s">
        <v>5993</v>
      </c>
      <c r="BC483">
        <v>2026</v>
      </c>
      <c r="BD483">
        <v>10</v>
      </c>
      <c r="BE483">
        <v>14</v>
      </c>
      <c r="BF483" s="6">
        <f t="shared" si="21"/>
        <v>46309</v>
      </c>
      <c r="BG483">
        <f t="shared" si="22"/>
        <v>-0.33333333333575865</v>
      </c>
      <c r="BH483" t="str">
        <f t="shared" si="23"/>
        <v>COMPLY</v>
      </c>
      <c r="BI483" t="str">
        <f>VLOOKUP(H483,Sheet2!$A$1:$B$270,2,FALSE)</f>
        <v>MADURA</v>
      </c>
    </row>
    <row r="484" spans="1:61">
      <c r="A484">
        <v>483</v>
      </c>
      <c r="B484">
        <v>1002637186</v>
      </c>
      <c r="C484">
        <v>3</v>
      </c>
      <c r="D484" t="s">
        <v>55</v>
      </c>
      <c r="E484">
        <v>5</v>
      </c>
      <c r="F484" t="s">
        <v>227</v>
      </c>
      <c r="G484" t="s">
        <v>121</v>
      </c>
      <c r="H484" t="s">
        <v>277</v>
      </c>
      <c r="I484" t="s">
        <v>212</v>
      </c>
      <c r="J484" t="s">
        <v>213</v>
      </c>
      <c r="K484" t="s">
        <v>149</v>
      </c>
      <c r="M484" t="s">
        <v>76</v>
      </c>
      <c r="N484" t="s">
        <v>215</v>
      </c>
      <c r="O484" s="57">
        <v>46309.657754629632</v>
      </c>
      <c r="P484" s="57">
        <v>46310.534317129626</v>
      </c>
      <c r="Q484">
        <v>69410279</v>
      </c>
      <c r="S484">
        <v>152437905935</v>
      </c>
      <c r="T484" t="s">
        <v>7021</v>
      </c>
      <c r="U484" t="s">
        <v>7022</v>
      </c>
      <c r="V484" t="s">
        <v>7023</v>
      </c>
      <c r="Z484">
        <v>113.1968652</v>
      </c>
      <c r="AA484">
        <v>-6.9011772999999996</v>
      </c>
      <c r="AB484" t="s">
        <v>7024</v>
      </c>
      <c r="AC484" t="s">
        <v>229</v>
      </c>
      <c r="AL484" t="s">
        <v>217</v>
      </c>
      <c r="AM484" t="s">
        <v>7025</v>
      </c>
      <c r="AN484" t="s">
        <v>6</v>
      </c>
      <c r="AO484" t="s">
        <v>7026</v>
      </c>
      <c r="AP484" s="57">
        <v>46310.625</v>
      </c>
      <c r="AR484" t="s">
        <v>218</v>
      </c>
      <c r="AS484" t="s">
        <v>219</v>
      </c>
      <c r="AT484" t="s">
        <v>220</v>
      </c>
      <c r="AU484">
        <v>20261015</v>
      </c>
      <c r="AV484" t="s">
        <v>221</v>
      </c>
      <c r="AW484" t="s">
        <v>576</v>
      </c>
      <c r="AX484" t="s">
        <v>222</v>
      </c>
      <c r="BA484" s="57">
        <v>46310.625</v>
      </c>
      <c r="BB484" t="s">
        <v>7025</v>
      </c>
      <c r="BC484">
        <v>2026</v>
      </c>
      <c r="BD484">
        <v>10</v>
      </c>
      <c r="BE484">
        <v>15</v>
      </c>
      <c r="BF484" s="6">
        <f t="shared" si="21"/>
        <v>46310</v>
      </c>
      <c r="BG484">
        <f t="shared" si="22"/>
        <v>-0.625</v>
      </c>
      <c r="BH484" t="str">
        <f t="shared" si="23"/>
        <v>COMPLY</v>
      </c>
      <c r="BI484" t="str">
        <f>VLOOKUP(H484,Sheet2!$A$1:$B$270,2,FALSE)</f>
        <v>MADURA</v>
      </c>
    </row>
    <row r="485" spans="1:61">
      <c r="A485">
        <v>484</v>
      </c>
      <c r="B485">
        <v>1002639017</v>
      </c>
      <c r="C485">
        <v>3</v>
      </c>
      <c r="D485" t="s">
        <v>55</v>
      </c>
      <c r="E485">
        <v>5</v>
      </c>
      <c r="F485" t="s">
        <v>227</v>
      </c>
      <c r="G485" t="s">
        <v>121</v>
      </c>
      <c r="H485" t="s">
        <v>277</v>
      </c>
      <c r="I485" t="s">
        <v>212</v>
      </c>
      <c r="J485" t="s">
        <v>213</v>
      </c>
      <c r="K485" t="s">
        <v>149</v>
      </c>
      <c r="M485" t="s">
        <v>7599</v>
      </c>
      <c r="N485" t="s">
        <v>215</v>
      </c>
      <c r="O485" s="57">
        <v>46310.66474537037</v>
      </c>
      <c r="P485" s="57">
        <v>46310.669525462959</v>
      </c>
      <c r="Q485">
        <v>69411009</v>
      </c>
      <c r="S485">
        <v>152437905943</v>
      </c>
      <c r="T485" t="s">
        <v>7605</v>
      </c>
      <c r="U485" t="s">
        <v>7606</v>
      </c>
      <c r="Z485">
        <v>113.274698</v>
      </c>
      <c r="AA485">
        <v>-6.9208069999999999</v>
      </c>
      <c r="AB485" t="s">
        <v>7607</v>
      </c>
      <c r="AC485" t="s">
        <v>229</v>
      </c>
      <c r="AO485" t="s">
        <v>7608</v>
      </c>
      <c r="AR485" t="s">
        <v>325</v>
      </c>
      <c r="AS485" t="s">
        <v>219</v>
      </c>
      <c r="AT485" t="s">
        <v>220</v>
      </c>
      <c r="AV485" t="s">
        <v>7604</v>
      </c>
      <c r="AW485" t="s">
        <v>540</v>
      </c>
      <c r="AX485" t="s">
        <v>222</v>
      </c>
      <c r="BF485" s="6" t="e">
        <f t="shared" si="21"/>
        <v>#NUM!</v>
      </c>
      <c r="BG485" t="e">
        <f t="shared" si="22"/>
        <v>#NUM!</v>
      </c>
      <c r="BH485" t="e">
        <f t="shared" si="23"/>
        <v>#NUM!</v>
      </c>
      <c r="BI485" t="str">
        <f>VLOOKUP(H485,Sheet2!$A$1:$B$270,2,FALSE)</f>
        <v>MADURA</v>
      </c>
    </row>
    <row r="486" spans="1:61">
      <c r="A486">
        <v>485</v>
      </c>
      <c r="B486">
        <v>1002617805</v>
      </c>
      <c r="C486">
        <v>3</v>
      </c>
      <c r="D486" t="s">
        <v>55</v>
      </c>
      <c r="E486">
        <v>5</v>
      </c>
      <c r="F486" t="s">
        <v>227</v>
      </c>
      <c r="G486" t="s">
        <v>127</v>
      </c>
      <c r="H486" t="s">
        <v>228</v>
      </c>
      <c r="I486" t="s">
        <v>212</v>
      </c>
      <c r="J486" t="s">
        <v>213</v>
      </c>
      <c r="K486" t="s">
        <v>149</v>
      </c>
      <c r="L486" t="s">
        <v>214</v>
      </c>
      <c r="M486" t="s">
        <v>76</v>
      </c>
      <c r="N486" t="s">
        <v>215</v>
      </c>
      <c r="O486" s="57">
        <v>46296.549062500002</v>
      </c>
      <c r="P486" s="57">
        <v>46296.781111111108</v>
      </c>
      <c r="Q486">
        <v>69402337</v>
      </c>
      <c r="S486">
        <v>152426927954</v>
      </c>
      <c r="T486" t="s">
        <v>1047</v>
      </c>
      <c r="U486" t="s">
        <v>1048</v>
      </c>
      <c r="V486" t="s">
        <v>1049</v>
      </c>
      <c r="Z486">
        <v>113.49644410000001</v>
      </c>
      <c r="AA486">
        <v>-7.1762366000000002</v>
      </c>
      <c r="AB486" t="s">
        <v>1050</v>
      </c>
      <c r="AC486" t="s">
        <v>216</v>
      </c>
      <c r="AL486" t="s">
        <v>217</v>
      </c>
      <c r="AM486" t="s">
        <v>1051</v>
      </c>
      <c r="AN486" t="s">
        <v>6</v>
      </c>
      <c r="AO486" s="57">
        <v>46032.559305555558</v>
      </c>
      <c r="AP486" s="57">
        <v>46297.458333333336</v>
      </c>
      <c r="AR486" t="s">
        <v>218</v>
      </c>
      <c r="AS486" t="s">
        <v>127</v>
      </c>
      <c r="AT486" t="s">
        <v>220</v>
      </c>
      <c r="AU486">
        <v>20261001</v>
      </c>
      <c r="AV486" t="s">
        <v>221</v>
      </c>
      <c r="AW486" t="s">
        <v>874</v>
      </c>
      <c r="AX486" t="s">
        <v>222</v>
      </c>
      <c r="BA486" s="57">
        <v>46297.458333333336</v>
      </c>
      <c r="BB486" t="s">
        <v>1051</v>
      </c>
      <c r="BC486">
        <v>2026</v>
      </c>
      <c r="BD486">
        <v>10</v>
      </c>
      <c r="BE486">
        <v>1</v>
      </c>
      <c r="BF486" s="6">
        <f t="shared" si="21"/>
        <v>46296</v>
      </c>
      <c r="BG486">
        <f t="shared" si="22"/>
        <v>-1.4583333333357587</v>
      </c>
      <c r="BH486" t="str">
        <f t="shared" si="23"/>
        <v>COMPLY</v>
      </c>
      <c r="BI486" t="str">
        <f>VLOOKUP(H486,Sheet2!$A$1:$B$270,2,FALSE)</f>
        <v>MADURA</v>
      </c>
    </row>
    <row r="487" spans="1:61">
      <c r="A487">
        <v>486</v>
      </c>
      <c r="B487">
        <v>1002618796</v>
      </c>
      <c r="C487">
        <v>3</v>
      </c>
      <c r="D487" t="s">
        <v>55</v>
      </c>
      <c r="E487">
        <v>5</v>
      </c>
      <c r="F487" t="s">
        <v>227</v>
      </c>
      <c r="G487" t="s">
        <v>127</v>
      </c>
      <c r="H487" t="s">
        <v>228</v>
      </c>
      <c r="I487" t="s">
        <v>212</v>
      </c>
      <c r="J487" t="s">
        <v>213</v>
      </c>
      <c r="K487" t="s">
        <v>149</v>
      </c>
      <c r="L487" t="s">
        <v>214</v>
      </c>
      <c r="M487" t="s">
        <v>76</v>
      </c>
      <c r="N487" t="s">
        <v>215</v>
      </c>
      <c r="O487" s="57">
        <v>46296.77684027778</v>
      </c>
      <c r="P487" s="57">
        <v>46297.622916666667</v>
      </c>
      <c r="Q487">
        <v>69402671</v>
      </c>
      <c r="S487">
        <v>152426929004</v>
      </c>
      <c r="T487" t="s">
        <v>911</v>
      </c>
      <c r="U487" t="s">
        <v>1052</v>
      </c>
      <c r="V487" t="s">
        <v>1053</v>
      </c>
      <c r="Z487">
        <v>113.49806908518001</v>
      </c>
      <c r="AA487">
        <v>-7.2094180077046204</v>
      </c>
      <c r="AB487" t="s">
        <v>1054</v>
      </c>
      <c r="AC487" t="s">
        <v>216</v>
      </c>
      <c r="AL487" t="s">
        <v>217</v>
      </c>
      <c r="AM487" t="s">
        <v>1055</v>
      </c>
      <c r="AN487" t="s">
        <v>6</v>
      </c>
      <c r="AO487" s="57">
        <v>46032.777997685182</v>
      </c>
      <c r="AP487" s="57">
        <v>46297.625</v>
      </c>
      <c r="AR487" t="s">
        <v>218</v>
      </c>
      <c r="AS487" t="s">
        <v>127</v>
      </c>
      <c r="AT487" t="s">
        <v>220</v>
      </c>
      <c r="AU487">
        <v>20261002</v>
      </c>
      <c r="AV487" t="s">
        <v>221</v>
      </c>
      <c r="AW487" t="s">
        <v>833</v>
      </c>
      <c r="AX487" t="s">
        <v>222</v>
      </c>
      <c r="BA487" s="57">
        <v>46297.625</v>
      </c>
      <c r="BB487" t="s">
        <v>1055</v>
      </c>
      <c r="BC487">
        <v>2026</v>
      </c>
      <c r="BD487">
        <v>10</v>
      </c>
      <c r="BE487">
        <v>2</v>
      </c>
      <c r="BF487" s="6">
        <f t="shared" si="21"/>
        <v>46297</v>
      </c>
      <c r="BG487">
        <f t="shared" si="22"/>
        <v>-0.625</v>
      </c>
      <c r="BH487" t="str">
        <f t="shared" si="23"/>
        <v>COMPLY</v>
      </c>
      <c r="BI487" t="str">
        <f>VLOOKUP(H487,Sheet2!$A$1:$B$270,2,FALSE)</f>
        <v>MADURA</v>
      </c>
    </row>
    <row r="488" spans="1:61">
      <c r="A488">
        <v>487</v>
      </c>
      <c r="B488">
        <v>1002619245</v>
      </c>
      <c r="C488">
        <v>3</v>
      </c>
      <c r="D488" t="s">
        <v>55</v>
      </c>
      <c r="E488">
        <v>5</v>
      </c>
      <c r="F488" t="s">
        <v>227</v>
      </c>
      <c r="G488" t="s">
        <v>127</v>
      </c>
      <c r="H488" t="s">
        <v>228</v>
      </c>
      <c r="I488" t="s">
        <v>212</v>
      </c>
      <c r="J488" t="s">
        <v>213</v>
      </c>
      <c r="K488" t="s">
        <v>149</v>
      </c>
      <c r="L488" t="s">
        <v>214</v>
      </c>
      <c r="M488" t="s">
        <v>76</v>
      </c>
      <c r="N488" t="s">
        <v>215</v>
      </c>
      <c r="O488" s="57">
        <v>46297.419907407406</v>
      </c>
      <c r="P488" s="57">
        <v>46297.788761574076</v>
      </c>
      <c r="Q488">
        <v>69402839</v>
      </c>
      <c r="S488">
        <v>152426929012</v>
      </c>
      <c r="T488" t="s">
        <v>1837</v>
      </c>
      <c r="U488" t="s">
        <v>1838</v>
      </c>
      <c r="V488" t="s">
        <v>1839</v>
      </c>
      <c r="Z488">
        <v>113.5561798</v>
      </c>
      <c r="AA488">
        <v>-7.1313855999999998</v>
      </c>
      <c r="AB488" t="s">
        <v>1840</v>
      </c>
      <c r="AC488" t="s">
        <v>216</v>
      </c>
      <c r="AL488" t="s">
        <v>217</v>
      </c>
      <c r="AM488" t="s">
        <v>1841</v>
      </c>
      <c r="AN488" t="s">
        <v>6</v>
      </c>
      <c r="AO488" s="57">
        <v>46063.42392361111</v>
      </c>
      <c r="AP488" s="57">
        <v>46298.333333333336</v>
      </c>
      <c r="AR488" t="s">
        <v>218</v>
      </c>
      <c r="AS488" t="s">
        <v>127</v>
      </c>
      <c r="AT488" t="s">
        <v>220</v>
      </c>
      <c r="AU488">
        <v>20261002</v>
      </c>
      <c r="AV488" t="s">
        <v>221</v>
      </c>
      <c r="AW488" t="s">
        <v>833</v>
      </c>
      <c r="AX488" t="s">
        <v>222</v>
      </c>
      <c r="BA488" s="57">
        <v>46298.333333333336</v>
      </c>
      <c r="BB488" t="s">
        <v>1841</v>
      </c>
      <c r="BC488">
        <v>2026</v>
      </c>
      <c r="BD488">
        <v>10</v>
      </c>
      <c r="BE488">
        <v>2</v>
      </c>
      <c r="BF488" s="6">
        <f t="shared" si="21"/>
        <v>46297</v>
      </c>
      <c r="BG488">
        <f t="shared" si="22"/>
        <v>-1.3333333333357587</v>
      </c>
      <c r="BH488" t="str">
        <f t="shared" si="23"/>
        <v>COMPLY</v>
      </c>
      <c r="BI488" t="str">
        <f>VLOOKUP(H488,Sheet2!$A$1:$B$270,2,FALSE)</f>
        <v>MADURA</v>
      </c>
    </row>
    <row r="489" spans="1:61">
      <c r="A489">
        <v>488</v>
      </c>
      <c r="B489">
        <v>1002622548</v>
      </c>
      <c r="C489">
        <v>3</v>
      </c>
      <c r="D489" t="s">
        <v>55</v>
      </c>
      <c r="E489">
        <v>5</v>
      </c>
      <c r="F489" t="s">
        <v>227</v>
      </c>
      <c r="G489" t="s">
        <v>127</v>
      </c>
      <c r="H489" t="s">
        <v>228</v>
      </c>
      <c r="I489" t="s">
        <v>212</v>
      </c>
      <c r="J489" t="s">
        <v>213</v>
      </c>
      <c r="K489" t="s">
        <v>149</v>
      </c>
      <c r="M489" t="s">
        <v>76</v>
      </c>
      <c r="N489" t="s">
        <v>215</v>
      </c>
      <c r="O489" s="57">
        <v>46300.583449074074</v>
      </c>
      <c r="P489" s="57">
        <v>46300.6562962963</v>
      </c>
      <c r="Q489">
        <v>69402830</v>
      </c>
      <c r="S489">
        <v>152426929046</v>
      </c>
      <c r="T489" t="s">
        <v>1847</v>
      </c>
      <c r="U489" t="s">
        <v>2691</v>
      </c>
      <c r="V489" t="s">
        <v>2692</v>
      </c>
      <c r="Z489">
        <v>113.511814148215</v>
      </c>
      <c r="AA489">
        <v>-7.0988542199014297</v>
      </c>
      <c r="AB489" t="s">
        <v>1849</v>
      </c>
      <c r="AC489" t="s">
        <v>216</v>
      </c>
      <c r="AL489" t="s">
        <v>217</v>
      </c>
      <c r="AM489" t="s">
        <v>2693</v>
      </c>
      <c r="AN489" t="s">
        <v>6</v>
      </c>
      <c r="AO489" s="57">
        <v>46152.601203703707</v>
      </c>
      <c r="AR489" t="s">
        <v>218</v>
      </c>
      <c r="AS489" t="s">
        <v>127</v>
      </c>
      <c r="AT489" t="s">
        <v>230</v>
      </c>
      <c r="AU489">
        <v>20261005</v>
      </c>
      <c r="AV489" t="s">
        <v>221</v>
      </c>
      <c r="AW489" t="s">
        <v>2694</v>
      </c>
      <c r="AX489" t="s">
        <v>222</v>
      </c>
      <c r="BA489" s="57">
        <v>46300.291666666664</v>
      </c>
      <c r="BB489" t="s">
        <v>2693</v>
      </c>
      <c r="BC489">
        <v>2026</v>
      </c>
      <c r="BD489">
        <v>10</v>
      </c>
      <c r="BE489">
        <v>5</v>
      </c>
      <c r="BF489" s="6">
        <f t="shared" si="21"/>
        <v>46300</v>
      </c>
      <c r="BG489">
        <f t="shared" si="22"/>
        <v>-0.29166666666424135</v>
      </c>
      <c r="BH489" t="str">
        <f t="shared" si="23"/>
        <v>COMPLY</v>
      </c>
      <c r="BI489" t="str">
        <f>VLOOKUP(H489,Sheet2!$A$1:$B$270,2,FALSE)</f>
        <v>MADURA</v>
      </c>
    </row>
    <row r="490" spans="1:61">
      <c r="A490">
        <v>489</v>
      </c>
      <c r="B490">
        <v>1002623299</v>
      </c>
      <c r="C490">
        <v>3</v>
      </c>
      <c r="D490" t="s">
        <v>55</v>
      </c>
      <c r="E490">
        <v>5</v>
      </c>
      <c r="F490" t="s">
        <v>227</v>
      </c>
      <c r="G490" t="s">
        <v>127</v>
      </c>
      <c r="H490" t="s">
        <v>228</v>
      </c>
      <c r="I490" t="s">
        <v>212</v>
      </c>
      <c r="J490" t="s">
        <v>213</v>
      </c>
      <c r="K490" t="s">
        <v>149</v>
      </c>
      <c r="M490" t="s">
        <v>76</v>
      </c>
      <c r="N490" t="s">
        <v>215</v>
      </c>
      <c r="O490" s="57">
        <v>46300.795659722222</v>
      </c>
      <c r="P490" s="57">
        <v>46300.889351851853</v>
      </c>
      <c r="Q490">
        <v>69403515</v>
      </c>
      <c r="S490">
        <v>152426929054</v>
      </c>
      <c r="T490" t="s">
        <v>1852</v>
      </c>
      <c r="U490" t="s">
        <v>2695</v>
      </c>
      <c r="V490" t="s">
        <v>2696</v>
      </c>
      <c r="Z490">
        <v>113.489784403176</v>
      </c>
      <c r="AA490">
        <v>-7.0534656918604997</v>
      </c>
      <c r="AB490" t="s">
        <v>1855</v>
      </c>
      <c r="AC490" t="s">
        <v>216</v>
      </c>
      <c r="AL490" t="s">
        <v>217</v>
      </c>
      <c r="AM490" t="s">
        <v>1806</v>
      </c>
      <c r="AN490" t="s">
        <v>6</v>
      </c>
      <c r="AO490" s="57">
        <v>46152.809282407405</v>
      </c>
      <c r="AR490" t="s">
        <v>218</v>
      </c>
      <c r="AS490" t="s">
        <v>127</v>
      </c>
      <c r="AT490" t="s">
        <v>220</v>
      </c>
      <c r="AU490">
        <v>20261005</v>
      </c>
      <c r="AV490" t="s">
        <v>221</v>
      </c>
      <c r="AW490" t="s">
        <v>2697</v>
      </c>
      <c r="AX490" t="s">
        <v>222</v>
      </c>
      <c r="BA490" s="57">
        <v>46300.291666666664</v>
      </c>
      <c r="BB490" t="s">
        <v>1806</v>
      </c>
      <c r="BC490">
        <v>2026</v>
      </c>
      <c r="BD490">
        <v>10</v>
      </c>
      <c r="BE490">
        <v>5</v>
      </c>
      <c r="BF490" s="6">
        <f t="shared" si="21"/>
        <v>46300</v>
      </c>
      <c r="BG490">
        <f t="shared" si="22"/>
        <v>-0.29166666666424135</v>
      </c>
      <c r="BH490" t="str">
        <f t="shared" si="23"/>
        <v>COMPLY</v>
      </c>
      <c r="BI490" t="str">
        <f>VLOOKUP(H490,Sheet2!$A$1:$B$270,2,FALSE)</f>
        <v>MADURA</v>
      </c>
    </row>
    <row r="491" spans="1:61">
      <c r="A491">
        <v>490</v>
      </c>
      <c r="B491">
        <v>1002624082</v>
      </c>
      <c r="C491">
        <v>3</v>
      </c>
      <c r="D491" t="s">
        <v>55</v>
      </c>
      <c r="E491">
        <v>5</v>
      </c>
      <c r="F491" t="s">
        <v>227</v>
      </c>
      <c r="G491" t="s">
        <v>127</v>
      </c>
      <c r="H491" t="s">
        <v>228</v>
      </c>
      <c r="I491" t="s">
        <v>212</v>
      </c>
      <c r="J491" t="s">
        <v>213</v>
      </c>
      <c r="K491" t="s">
        <v>149</v>
      </c>
      <c r="M491" t="s">
        <v>76</v>
      </c>
      <c r="N491" t="s">
        <v>215</v>
      </c>
      <c r="O491" s="57">
        <v>46301.496400462966</v>
      </c>
      <c r="P491" s="57">
        <v>46301.568020833336</v>
      </c>
      <c r="Q491">
        <v>69402992</v>
      </c>
      <c r="S491">
        <v>152426929064</v>
      </c>
      <c r="T491" t="s">
        <v>1842</v>
      </c>
      <c r="U491" t="s">
        <v>3306</v>
      </c>
      <c r="V491" t="s">
        <v>3307</v>
      </c>
      <c r="Z491">
        <v>113.478144303219</v>
      </c>
      <c r="AA491">
        <v>-7.0797667469769499</v>
      </c>
      <c r="AB491" t="s">
        <v>1845</v>
      </c>
      <c r="AC491" t="s">
        <v>216</v>
      </c>
      <c r="AL491" t="s">
        <v>217</v>
      </c>
      <c r="AM491" t="s">
        <v>3308</v>
      </c>
      <c r="AN491" t="s">
        <v>6</v>
      </c>
      <c r="AO491" s="57">
        <v>46183.517812500002</v>
      </c>
      <c r="AR491" t="s">
        <v>218</v>
      </c>
      <c r="AS491" t="s">
        <v>127</v>
      </c>
      <c r="AT491" t="s">
        <v>220</v>
      </c>
      <c r="AU491">
        <v>20261006</v>
      </c>
      <c r="AV491" t="s">
        <v>221</v>
      </c>
      <c r="AW491" t="s">
        <v>540</v>
      </c>
      <c r="AX491" t="s">
        <v>222</v>
      </c>
      <c r="BA491" s="57">
        <v>46301.291666666664</v>
      </c>
      <c r="BB491" t="s">
        <v>3308</v>
      </c>
      <c r="BC491">
        <v>2026</v>
      </c>
      <c r="BD491">
        <v>10</v>
      </c>
      <c r="BE491">
        <v>6</v>
      </c>
      <c r="BF491" s="6">
        <f t="shared" si="21"/>
        <v>46301</v>
      </c>
      <c r="BG491">
        <f t="shared" si="22"/>
        <v>-0.29166666666424135</v>
      </c>
      <c r="BH491" t="str">
        <f t="shared" si="23"/>
        <v>COMPLY</v>
      </c>
      <c r="BI491" t="str">
        <f>VLOOKUP(H491,Sheet2!$A$1:$B$270,2,FALSE)</f>
        <v>MADURA</v>
      </c>
    </row>
    <row r="492" spans="1:61">
      <c r="A492">
        <v>491</v>
      </c>
      <c r="B492">
        <v>1002626919</v>
      </c>
      <c r="C492">
        <v>3</v>
      </c>
      <c r="D492" t="s">
        <v>55</v>
      </c>
      <c r="E492">
        <v>5</v>
      </c>
      <c r="F492" t="s">
        <v>227</v>
      </c>
      <c r="G492" t="s">
        <v>127</v>
      </c>
      <c r="H492" t="s">
        <v>228</v>
      </c>
      <c r="I492" t="s">
        <v>212</v>
      </c>
      <c r="J492" t="s">
        <v>213</v>
      </c>
      <c r="K492" t="s">
        <v>149</v>
      </c>
      <c r="L492" t="s">
        <v>214</v>
      </c>
      <c r="M492" t="s">
        <v>76</v>
      </c>
      <c r="N492" t="s">
        <v>215</v>
      </c>
      <c r="O492" s="57">
        <v>46302.767812500002</v>
      </c>
      <c r="P492" s="57">
        <v>46303.730069444442</v>
      </c>
      <c r="Q492">
        <v>69406167</v>
      </c>
      <c r="S492">
        <v>152426929083</v>
      </c>
      <c r="T492" t="s">
        <v>3988</v>
      </c>
      <c r="U492" t="s">
        <v>3989</v>
      </c>
      <c r="V492" t="s">
        <v>3990</v>
      </c>
      <c r="Z492">
        <v>113.402395024895</v>
      </c>
      <c r="AA492">
        <v>-7.1207201019845101</v>
      </c>
      <c r="AB492" t="s">
        <v>3991</v>
      </c>
      <c r="AC492" t="s">
        <v>216</v>
      </c>
      <c r="AL492" t="s">
        <v>217</v>
      </c>
      <c r="AM492" t="s">
        <v>3992</v>
      </c>
      <c r="AN492" t="s">
        <v>6</v>
      </c>
      <c r="AO492" s="57">
        <v>46213.778194444443</v>
      </c>
      <c r="AP492" s="57">
        <v>46304.333333333336</v>
      </c>
      <c r="AR492" t="s">
        <v>218</v>
      </c>
      <c r="AS492" t="s">
        <v>127</v>
      </c>
      <c r="AT492" t="s">
        <v>220</v>
      </c>
      <c r="AU492">
        <v>20261008</v>
      </c>
      <c r="AV492" t="s">
        <v>221</v>
      </c>
      <c r="AW492" t="s">
        <v>3993</v>
      </c>
      <c r="AX492" t="s">
        <v>222</v>
      </c>
      <c r="BA492" s="57">
        <v>46304.333333333336</v>
      </c>
      <c r="BB492" t="s">
        <v>3992</v>
      </c>
      <c r="BC492">
        <v>2026</v>
      </c>
      <c r="BD492">
        <v>10</v>
      </c>
      <c r="BE492">
        <v>8</v>
      </c>
      <c r="BF492" s="6">
        <f t="shared" si="21"/>
        <v>46303</v>
      </c>
      <c r="BG492">
        <f t="shared" si="22"/>
        <v>-1.3333333333357587</v>
      </c>
      <c r="BH492" t="str">
        <f t="shared" si="23"/>
        <v>COMPLY</v>
      </c>
      <c r="BI492" t="str">
        <f>VLOOKUP(H492,Sheet2!$A$1:$B$270,2,FALSE)</f>
        <v>MADURA</v>
      </c>
    </row>
    <row r="493" spans="1:61">
      <c r="A493">
        <v>492</v>
      </c>
      <c r="B493">
        <v>1002628513</v>
      </c>
      <c r="C493">
        <v>3</v>
      </c>
      <c r="D493" t="s">
        <v>55</v>
      </c>
      <c r="E493">
        <v>5</v>
      </c>
      <c r="F493" t="s">
        <v>227</v>
      </c>
      <c r="G493" t="s">
        <v>127</v>
      </c>
      <c r="H493" t="s">
        <v>228</v>
      </c>
      <c r="I493" t="s">
        <v>212</v>
      </c>
      <c r="J493" t="s">
        <v>213</v>
      </c>
      <c r="K493" t="s">
        <v>149</v>
      </c>
      <c r="L493" t="s">
        <v>214</v>
      </c>
      <c r="M493" t="s">
        <v>76</v>
      </c>
      <c r="N493" t="s">
        <v>215</v>
      </c>
      <c r="O493" s="57">
        <v>46303.726863425924</v>
      </c>
      <c r="P493" s="57">
        <v>46304.658460648148</v>
      </c>
      <c r="Q493">
        <v>69406852</v>
      </c>
      <c r="S493">
        <v>152426929096</v>
      </c>
      <c r="T493" t="s">
        <v>4557</v>
      </c>
      <c r="U493" t="s">
        <v>4558</v>
      </c>
      <c r="V493" t="s">
        <v>4559</v>
      </c>
      <c r="Z493">
        <v>113.44705740000001</v>
      </c>
      <c r="AA493">
        <v>-7.2189056000000003</v>
      </c>
      <c r="AB493" t="s">
        <v>4560</v>
      </c>
      <c r="AC493" t="s">
        <v>216</v>
      </c>
      <c r="AL493" t="s">
        <v>217</v>
      </c>
      <c r="AM493" t="s">
        <v>4561</v>
      </c>
      <c r="AN493" t="s">
        <v>6</v>
      </c>
      <c r="AO493" s="57">
        <v>46244.736145833333</v>
      </c>
      <c r="AP493" s="57">
        <v>46304.625</v>
      </c>
      <c r="AR493" t="s">
        <v>218</v>
      </c>
      <c r="AS493" t="s">
        <v>127</v>
      </c>
      <c r="AT493" t="s">
        <v>230</v>
      </c>
      <c r="AU493">
        <v>20261009</v>
      </c>
      <c r="AV493" t="s">
        <v>221</v>
      </c>
      <c r="AW493" t="s">
        <v>876</v>
      </c>
      <c r="AX493" t="s">
        <v>222</v>
      </c>
      <c r="BA493" s="57">
        <v>46304.625</v>
      </c>
      <c r="BB493" t="s">
        <v>4561</v>
      </c>
      <c r="BC493">
        <v>2026</v>
      </c>
      <c r="BD493">
        <v>10</v>
      </c>
      <c r="BE493">
        <v>9</v>
      </c>
      <c r="BF493" s="6">
        <f t="shared" si="21"/>
        <v>46304</v>
      </c>
      <c r="BG493">
        <f t="shared" si="22"/>
        <v>-0.625</v>
      </c>
      <c r="BH493" t="str">
        <f t="shared" si="23"/>
        <v>COMPLY</v>
      </c>
      <c r="BI493" t="str">
        <f>VLOOKUP(H493,Sheet2!$A$1:$B$270,2,FALSE)</f>
        <v>MADURA</v>
      </c>
    </row>
    <row r="494" spans="1:61">
      <c r="A494">
        <v>493</v>
      </c>
      <c r="B494">
        <v>1002630369</v>
      </c>
      <c r="C494">
        <v>3</v>
      </c>
      <c r="D494" t="s">
        <v>55</v>
      </c>
      <c r="E494">
        <v>5</v>
      </c>
      <c r="F494" t="s">
        <v>227</v>
      </c>
      <c r="G494" t="s">
        <v>127</v>
      </c>
      <c r="H494" t="s">
        <v>228</v>
      </c>
      <c r="I494" t="s">
        <v>212</v>
      </c>
      <c r="J494" t="s">
        <v>213</v>
      </c>
      <c r="K494" t="s">
        <v>149</v>
      </c>
      <c r="L494" t="s">
        <v>214</v>
      </c>
      <c r="M494" t="s">
        <v>76</v>
      </c>
      <c r="N494" t="s">
        <v>215</v>
      </c>
      <c r="O494" s="57">
        <v>46304.688645833332</v>
      </c>
      <c r="P494" s="57">
        <v>46306.6171412037</v>
      </c>
      <c r="Q494">
        <v>69407591</v>
      </c>
      <c r="S494">
        <v>152426929114</v>
      </c>
      <c r="T494" t="s">
        <v>5162</v>
      </c>
      <c r="U494" t="s">
        <v>5163</v>
      </c>
      <c r="V494" t="s">
        <v>5164</v>
      </c>
      <c r="Z494">
        <v>113.436855375766</v>
      </c>
      <c r="AA494">
        <v>-7.1234431631917303</v>
      </c>
      <c r="AB494" t="s">
        <v>5165</v>
      </c>
      <c r="AC494" t="s">
        <v>216</v>
      </c>
      <c r="AL494" t="s">
        <v>217</v>
      </c>
      <c r="AM494" t="s">
        <v>5166</v>
      </c>
      <c r="AN494" t="s">
        <v>6</v>
      </c>
      <c r="AO494" s="57">
        <v>46275.725983796299</v>
      </c>
      <c r="AP494" s="57">
        <v>46305.625</v>
      </c>
      <c r="AR494" t="s">
        <v>218</v>
      </c>
      <c r="AS494" t="s">
        <v>127</v>
      </c>
      <c r="AT494" t="s">
        <v>220</v>
      </c>
      <c r="AU494">
        <v>20261011</v>
      </c>
      <c r="AV494" t="s">
        <v>221</v>
      </c>
      <c r="AW494" t="s">
        <v>833</v>
      </c>
      <c r="AX494" t="s">
        <v>222</v>
      </c>
      <c r="BA494" s="57">
        <v>46305.625</v>
      </c>
      <c r="BB494" t="s">
        <v>5166</v>
      </c>
      <c r="BC494">
        <v>2026</v>
      </c>
      <c r="BD494">
        <v>10</v>
      </c>
      <c r="BE494">
        <v>11</v>
      </c>
      <c r="BF494" s="6">
        <f t="shared" si="21"/>
        <v>46306</v>
      </c>
      <c r="BG494">
        <f t="shared" si="22"/>
        <v>0.375</v>
      </c>
      <c r="BH494" t="str">
        <f t="shared" si="23"/>
        <v>COMPLY</v>
      </c>
      <c r="BI494" t="str">
        <f>VLOOKUP(H494,Sheet2!$A$1:$B$270,2,FALSE)</f>
        <v>MADURA</v>
      </c>
    </row>
    <row r="495" spans="1:61">
      <c r="A495">
        <v>494</v>
      </c>
      <c r="B495">
        <v>1002631058</v>
      </c>
      <c r="C495">
        <v>3</v>
      </c>
      <c r="D495" t="s">
        <v>55</v>
      </c>
      <c r="E495">
        <v>5</v>
      </c>
      <c r="F495" t="s">
        <v>227</v>
      </c>
      <c r="G495" t="s">
        <v>127</v>
      </c>
      <c r="H495" t="s">
        <v>228</v>
      </c>
      <c r="I495" t="s">
        <v>212</v>
      </c>
      <c r="J495" t="s">
        <v>213</v>
      </c>
      <c r="K495" t="s">
        <v>149</v>
      </c>
      <c r="L495" t="s">
        <v>214</v>
      </c>
      <c r="M495" t="s">
        <v>76</v>
      </c>
      <c r="N495" t="s">
        <v>215</v>
      </c>
      <c r="O495" s="57">
        <v>46305.658125000002</v>
      </c>
      <c r="P495" s="57">
        <v>46306.608796296299</v>
      </c>
      <c r="Q495">
        <v>69407986</v>
      </c>
      <c r="S495">
        <v>152426929128</v>
      </c>
      <c r="T495" t="s">
        <v>5167</v>
      </c>
      <c r="U495" t="s">
        <v>5168</v>
      </c>
      <c r="V495" t="s">
        <v>5169</v>
      </c>
      <c r="Z495">
        <v>113.4255301</v>
      </c>
      <c r="AA495">
        <v>-7.0621682999999997</v>
      </c>
      <c r="AB495" t="s">
        <v>5170</v>
      </c>
      <c r="AC495" t="s">
        <v>216</v>
      </c>
      <c r="AL495" t="s">
        <v>217</v>
      </c>
      <c r="AM495" t="s">
        <v>5171</v>
      </c>
      <c r="AN495" t="s">
        <v>6</v>
      </c>
      <c r="AO495" s="57">
        <v>46305.684120370373</v>
      </c>
      <c r="AP495" s="57">
        <v>46306.625</v>
      </c>
      <c r="AR495" t="s">
        <v>218</v>
      </c>
      <c r="AS495" t="s">
        <v>127</v>
      </c>
      <c r="AT495" t="s">
        <v>220</v>
      </c>
      <c r="AU495">
        <v>20261011</v>
      </c>
      <c r="AV495" t="s">
        <v>221</v>
      </c>
      <c r="AW495" t="s">
        <v>1480</v>
      </c>
      <c r="AX495" t="s">
        <v>222</v>
      </c>
      <c r="BA495" s="57">
        <v>46306.625</v>
      </c>
      <c r="BB495" t="s">
        <v>5171</v>
      </c>
      <c r="BC495">
        <v>2026</v>
      </c>
      <c r="BD495">
        <v>10</v>
      </c>
      <c r="BE495">
        <v>11</v>
      </c>
      <c r="BF495" s="6">
        <f t="shared" si="21"/>
        <v>46306</v>
      </c>
      <c r="BG495">
        <f t="shared" si="22"/>
        <v>-0.625</v>
      </c>
      <c r="BH495" t="str">
        <f t="shared" si="23"/>
        <v>COMPLY</v>
      </c>
      <c r="BI495" t="str">
        <f>VLOOKUP(H495,Sheet2!$A$1:$B$270,2,FALSE)</f>
        <v>MADURA</v>
      </c>
    </row>
    <row r="496" spans="1:61">
      <c r="A496">
        <v>495</v>
      </c>
      <c r="B496">
        <v>1002630735</v>
      </c>
      <c r="C496">
        <v>3</v>
      </c>
      <c r="D496" t="s">
        <v>55</v>
      </c>
      <c r="E496">
        <v>5</v>
      </c>
      <c r="F496" t="s">
        <v>227</v>
      </c>
      <c r="G496" t="s">
        <v>127</v>
      </c>
      <c r="H496" t="s">
        <v>228</v>
      </c>
      <c r="I496" t="s">
        <v>212</v>
      </c>
      <c r="J496" t="s">
        <v>213</v>
      </c>
      <c r="K496" t="s">
        <v>149</v>
      </c>
      <c r="M496" t="s">
        <v>76</v>
      </c>
      <c r="N496" t="s">
        <v>215</v>
      </c>
      <c r="O496" s="57">
        <v>46305.451342592591</v>
      </c>
      <c r="P496" s="57">
        <v>46306.480208333334</v>
      </c>
      <c r="Q496">
        <v>69407794</v>
      </c>
      <c r="S496">
        <v>152426929123</v>
      </c>
      <c r="T496" t="s">
        <v>5172</v>
      </c>
      <c r="U496" t="s">
        <v>5173</v>
      </c>
      <c r="V496" t="s">
        <v>5174</v>
      </c>
      <c r="Z496">
        <v>113.4186685</v>
      </c>
      <c r="AA496">
        <v>-7.0604024000000001</v>
      </c>
      <c r="AB496" t="s">
        <v>5175</v>
      </c>
      <c r="AC496" t="s">
        <v>229</v>
      </c>
      <c r="AL496" t="s">
        <v>217</v>
      </c>
      <c r="AM496" t="s">
        <v>5176</v>
      </c>
      <c r="AN496" t="s">
        <v>6</v>
      </c>
      <c r="AO496" s="57">
        <v>46305.455312500002</v>
      </c>
      <c r="AP496" s="57">
        <v>46306.458333333336</v>
      </c>
      <c r="AR496" t="s">
        <v>218</v>
      </c>
      <c r="AS496" t="s">
        <v>127</v>
      </c>
      <c r="AT496" t="s">
        <v>220</v>
      </c>
      <c r="AU496">
        <v>20261011</v>
      </c>
      <c r="AV496" t="s">
        <v>221</v>
      </c>
      <c r="AW496" t="s">
        <v>541</v>
      </c>
      <c r="AX496" t="s">
        <v>222</v>
      </c>
      <c r="BA496" s="57">
        <v>46306.458333333336</v>
      </c>
      <c r="BB496" t="s">
        <v>5176</v>
      </c>
      <c r="BC496">
        <v>2026</v>
      </c>
      <c r="BD496">
        <v>10</v>
      </c>
      <c r="BE496">
        <v>11</v>
      </c>
      <c r="BF496" s="6">
        <f t="shared" si="21"/>
        <v>46306</v>
      </c>
      <c r="BG496">
        <f t="shared" si="22"/>
        <v>-0.45833333333575865</v>
      </c>
      <c r="BH496" t="str">
        <f t="shared" si="23"/>
        <v>COMPLY</v>
      </c>
      <c r="BI496" t="str">
        <f>VLOOKUP(H496,Sheet2!$A$1:$B$270,2,FALSE)</f>
        <v>MADURA</v>
      </c>
    </row>
    <row r="497" spans="1:61">
      <c r="A497">
        <v>496</v>
      </c>
      <c r="B497">
        <v>1002631367</v>
      </c>
      <c r="C497">
        <v>3</v>
      </c>
      <c r="D497" t="s">
        <v>55</v>
      </c>
      <c r="E497">
        <v>5</v>
      </c>
      <c r="F497" t="s">
        <v>227</v>
      </c>
      <c r="G497" t="s">
        <v>127</v>
      </c>
      <c r="H497" t="s">
        <v>228</v>
      </c>
      <c r="I497" t="s">
        <v>212</v>
      </c>
      <c r="J497" t="s">
        <v>213</v>
      </c>
      <c r="K497" t="s">
        <v>149</v>
      </c>
      <c r="L497" t="s">
        <v>214</v>
      </c>
      <c r="M497" t="s">
        <v>76</v>
      </c>
      <c r="N497" t="s">
        <v>215</v>
      </c>
      <c r="O497" s="57">
        <v>46306.331006944441</v>
      </c>
      <c r="P497" s="57">
        <v>46306.776076388887</v>
      </c>
      <c r="Q497">
        <v>69408081</v>
      </c>
      <c r="S497">
        <v>152426929132</v>
      </c>
      <c r="T497" t="s">
        <v>5162</v>
      </c>
      <c r="U497" t="s">
        <v>5163</v>
      </c>
      <c r="V497" t="s">
        <v>5177</v>
      </c>
      <c r="Z497">
        <v>113.436899967491</v>
      </c>
      <c r="AA497">
        <v>-7.1234178788859301</v>
      </c>
      <c r="AB497" t="s">
        <v>5178</v>
      </c>
      <c r="AC497" t="s">
        <v>216</v>
      </c>
      <c r="AL497" t="s">
        <v>217</v>
      </c>
      <c r="AM497" t="s">
        <v>3551</v>
      </c>
      <c r="AN497" t="s">
        <v>6</v>
      </c>
      <c r="AO497" s="57">
        <v>46336.340624999997</v>
      </c>
      <c r="AP497" s="57">
        <v>46307.333333333336</v>
      </c>
      <c r="AR497" t="s">
        <v>218</v>
      </c>
      <c r="AS497" t="s">
        <v>127</v>
      </c>
      <c r="AT497" t="s">
        <v>220</v>
      </c>
      <c r="AU497">
        <v>20261011</v>
      </c>
      <c r="AV497" t="s">
        <v>221</v>
      </c>
      <c r="AW497" t="s">
        <v>833</v>
      </c>
      <c r="AX497" t="s">
        <v>222</v>
      </c>
      <c r="BA497" s="57">
        <v>46307.333333333336</v>
      </c>
      <c r="BB497" t="s">
        <v>3551</v>
      </c>
      <c r="BC497">
        <v>2026</v>
      </c>
      <c r="BD497">
        <v>10</v>
      </c>
      <c r="BE497">
        <v>11</v>
      </c>
      <c r="BF497" s="6">
        <f t="shared" si="21"/>
        <v>46306</v>
      </c>
      <c r="BG497">
        <f t="shared" si="22"/>
        <v>-1.3333333333357587</v>
      </c>
      <c r="BH497" t="str">
        <f t="shared" si="23"/>
        <v>COMPLY</v>
      </c>
      <c r="BI497" t="str">
        <f>VLOOKUP(H497,Sheet2!$A$1:$B$270,2,FALSE)</f>
        <v>MADURA</v>
      </c>
    </row>
    <row r="498" spans="1:61">
      <c r="A498">
        <v>497</v>
      </c>
      <c r="B498">
        <v>1002634477</v>
      </c>
      <c r="C498">
        <v>3</v>
      </c>
      <c r="D498" t="s">
        <v>55</v>
      </c>
      <c r="E498">
        <v>5</v>
      </c>
      <c r="F498" t="s">
        <v>227</v>
      </c>
      <c r="G498" t="s">
        <v>127</v>
      </c>
      <c r="H498" t="s">
        <v>228</v>
      </c>
      <c r="I498" t="s">
        <v>212</v>
      </c>
      <c r="J498" t="s">
        <v>213</v>
      </c>
      <c r="K498" t="s">
        <v>149</v>
      </c>
      <c r="L498" t="s">
        <v>214</v>
      </c>
      <c r="M498" t="s">
        <v>76</v>
      </c>
      <c r="N498" t="s">
        <v>215</v>
      </c>
      <c r="O498" s="57">
        <v>46308.441377314812</v>
      </c>
      <c r="P498" s="57">
        <v>46308.772094907406</v>
      </c>
      <c r="Q498">
        <v>69409205</v>
      </c>
      <c r="S498">
        <v>152426929156</v>
      </c>
      <c r="T498" t="s">
        <v>5995</v>
      </c>
      <c r="U498" t="s">
        <v>5996</v>
      </c>
      <c r="V498" t="s">
        <v>5997</v>
      </c>
      <c r="Z498">
        <v>113.4357339</v>
      </c>
      <c r="AA498">
        <v>-7.1628970999999897</v>
      </c>
      <c r="AB498" t="s">
        <v>5998</v>
      </c>
      <c r="AC498" t="s">
        <v>216</v>
      </c>
      <c r="AL498" t="s">
        <v>217</v>
      </c>
      <c r="AM498" t="s">
        <v>5999</v>
      </c>
      <c r="AN498" t="s">
        <v>6</v>
      </c>
      <c r="AO498" t="s">
        <v>5841</v>
      </c>
      <c r="AP498" s="57">
        <v>46309.333333333336</v>
      </c>
      <c r="AR498" t="s">
        <v>218</v>
      </c>
      <c r="AS498" t="s">
        <v>127</v>
      </c>
      <c r="AT498" t="s">
        <v>230</v>
      </c>
      <c r="AU498">
        <v>20261013</v>
      </c>
      <c r="AV498" t="s">
        <v>221</v>
      </c>
      <c r="AW498" t="s">
        <v>878</v>
      </c>
      <c r="AX498" t="s">
        <v>222</v>
      </c>
      <c r="BA498" s="57">
        <v>46309.333333333336</v>
      </c>
      <c r="BB498" t="s">
        <v>5999</v>
      </c>
      <c r="BC498">
        <v>2026</v>
      </c>
      <c r="BD498">
        <v>10</v>
      </c>
      <c r="BE498">
        <v>13</v>
      </c>
      <c r="BF498" s="6">
        <f t="shared" si="21"/>
        <v>46308</v>
      </c>
      <c r="BG498">
        <f t="shared" si="22"/>
        <v>-1.3333333333357587</v>
      </c>
      <c r="BH498" t="str">
        <f t="shared" si="23"/>
        <v>COMPLY</v>
      </c>
      <c r="BI498" t="str">
        <f>VLOOKUP(H498,Sheet2!$A$1:$B$270,2,FALSE)</f>
        <v>MADURA</v>
      </c>
    </row>
    <row r="499" spans="1:61">
      <c r="A499">
        <v>498</v>
      </c>
      <c r="B499">
        <v>1002634253</v>
      </c>
      <c r="C499">
        <v>3</v>
      </c>
      <c r="D499" t="s">
        <v>55</v>
      </c>
      <c r="E499">
        <v>5</v>
      </c>
      <c r="F499" t="s">
        <v>227</v>
      </c>
      <c r="G499" t="s">
        <v>127</v>
      </c>
      <c r="H499" t="s">
        <v>228</v>
      </c>
      <c r="I499" t="s">
        <v>212</v>
      </c>
      <c r="J499" t="s">
        <v>213</v>
      </c>
      <c r="K499" t="s">
        <v>149</v>
      </c>
      <c r="L499" t="s">
        <v>214</v>
      </c>
      <c r="M499" t="s">
        <v>76</v>
      </c>
      <c r="N499" t="s">
        <v>215</v>
      </c>
      <c r="O499" s="57">
        <v>46308.407349537039</v>
      </c>
      <c r="P499" s="57">
        <v>46309.563761574071</v>
      </c>
      <c r="Q499">
        <v>69409128</v>
      </c>
      <c r="S499">
        <v>152426929154</v>
      </c>
      <c r="T499" t="s">
        <v>6000</v>
      </c>
      <c r="U499" t="s">
        <v>1843</v>
      </c>
      <c r="V499" t="s">
        <v>6001</v>
      </c>
      <c r="Z499">
        <v>113.4595856</v>
      </c>
      <c r="AA499">
        <v>-7.1504399000000003</v>
      </c>
      <c r="AB499" t="s">
        <v>6002</v>
      </c>
      <c r="AC499" t="s">
        <v>216</v>
      </c>
      <c r="AL499" t="s">
        <v>217</v>
      </c>
      <c r="AM499" t="s">
        <v>6003</v>
      </c>
      <c r="AN499" t="s">
        <v>6</v>
      </c>
      <c r="AO499" t="s">
        <v>5836</v>
      </c>
      <c r="AP499" s="57">
        <v>46309.333333333336</v>
      </c>
      <c r="AR499" t="s">
        <v>218</v>
      </c>
      <c r="AS499" t="s">
        <v>127</v>
      </c>
      <c r="AT499" t="s">
        <v>220</v>
      </c>
      <c r="AU499">
        <v>20261014</v>
      </c>
      <c r="AV499" t="s">
        <v>221</v>
      </c>
      <c r="AW499" t="s">
        <v>1480</v>
      </c>
      <c r="AX499" t="s">
        <v>222</v>
      </c>
      <c r="BA499" s="57">
        <v>46309.333333333336</v>
      </c>
      <c r="BB499" t="s">
        <v>6003</v>
      </c>
      <c r="BC499">
        <v>2026</v>
      </c>
      <c r="BD499">
        <v>10</v>
      </c>
      <c r="BE499">
        <v>14</v>
      </c>
      <c r="BF499" s="6">
        <f t="shared" si="21"/>
        <v>46309</v>
      </c>
      <c r="BG499">
        <f t="shared" si="22"/>
        <v>-0.33333333333575865</v>
      </c>
      <c r="BH499" t="str">
        <f t="shared" si="23"/>
        <v>COMPLY</v>
      </c>
      <c r="BI499" t="str">
        <f>VLOOKUP(H499,Sheet2!$A$1:$B$270,2,FALSE)</f>
        <v>MADURA</v>
      </c>
    </row>
    <row r="500" spans="1:61">
      <c r="A500">
        <v>499</v>
      </c>
      <c r="B500">
        <v>1002636229</v>
      </c>
      <c r="C500">
        <v>3</v>
      </c>
      <c r="D500" t="s">
        <v>55</v>
      </c>
      <c r="E500">
        <v>5</v>
      </c>
      <c r="F500" t="s">
        <v>227</v>
      </c>
      <c r="G500" t="s">
        <v>127</v>
      </c>
      <c r="H500" t="s">
        <v>228</v>
      </c>
      <c r="I500" t="s">
        <v>212</v>
      </c>
      <c r="J500" t="s">
        <v>213</v>
      </c>
      <c r="K500" t="s">
        <v>149</v>
      </c>
      <c r="L500" t="s">
        <v>214</v>
      </c>
      <c r="M500" t="s">
        <v>76</v>
      </c>
      <c r="N500" t="s">
        <v>215</v>
      </c>
      <c r="O500" s="57">
        <v>46309.414363425924</v>
      </c>
      <c r="P500" s="57">
        <v>46309.657361111109</v>
      </c>
      <c r="Q500">
        <v>69409878</v>
      </c>
      <c r="S500">
        <v>152426929170</v>
      </c>
      <c r="T500" t="s">
        <v>7027</v>
      </c>
      <c r="U500" t="s">
        <v>7028</v>
      </c>
      <c r="V500" t="s">
        <v>7029</v>
      </c>
      <c r="Z500">
        <v>113.46927719999999</v>
      </c>
      <c r="AA500">
        <v>-7.1765304999999904</v>
      </c>
      <c r="AB500" t="s">
        <v>7030</v>
      </c>
      <c r="AC500" t="s">
        <v>216</v>
      </c>
      <c r="AL500" t="s">
        <v>217</v>
      </c>
      <c r="AM500" t="s">
        <v>7031</v>
      </c>
      <c r="AN500" t="s">
        <v>6</v>
      </c>
      <c r="AO500" t="s">
        <v>6890</v>
      </c>
      <c r="AP500" s="57">
        <v>46310.333333333336</v>
      </c>
      <c r="AR500" t="s">
        <v>218</v>
      </c>
      <c r="AS500" t="s">
        <v>127</v>
      </c>
      <c r="AT500" t="s">
        <v>230</v>
      </c>
      <c r="AU500">
        <v>20261014</v>
      </c>
      <c r="AV500" t="s">
        <v>221</v>
      </c>
      <c r="AW500" t="s">
        <v>875</v>
      </c>
      <c r="AX500" t="s">
        <v>222</v>
      </c>
      <c r="BA500" s="57">
        <v>46310.333333333336</v>
      </c>
      <c r="BB500" t="s">
        <v>7031</v>
      </c>
      <c r="BC500">
        <v>2026</v>
      </c>
      <c r="BD500">
        <v>10</v>
      </c>
      <c r="BE500">
        <v>14</v>
      </c>
      <c r="BF500" s="6">
        <f t="shared" si="21"/>
        <v>46309</v>
      </c>
      <c r="BG500">
        <f t="shared" si="22"/>
        <v>-1.3333333333357587</v>
      </c>
      <c r="BH500" t="str">
        <f t="shared" si="23"/>
        <v>COMPLY</v>
      </c>
      <c r="BI500" t="str">
        <f>VLOOKUP(H500,Sheet2!$A$1:$B$270,2,FALSE)</f>
        <v>MADURA</v>
      </c>
    </row>
    <row r="501" spans="1:61">
      <c r="A501">
        <v>500</v>
      </c>
      <c r="B501">
        <v>1002619611</v>
      </c>
      <c r="C501">
        <v>3</v>
      </c>
      <c r="D501" t="s">
        <v>55</v>
      </c>
      <c r="E501">
        <v>5</v>
      </c>
      <c r="F501" t="s">
        <v>227</v>
      </c>
      <c r="G501" t="s">
        <v>127</v>
      </c>
      <c r="H501" t="s">
        <v>228</v>
      </c>
      <c r="I501" t="s">
        <v>212</v>
      </c>
      <c r="J501" t="s">
        <v>213</v>
      </c>
      <c r="K501" t="s">
        <v>149</v>
      </c>
      <c r="L501" t="s">
        <v>214</v>
      </c>
      <c r="M501" t="s">
        <v>1401</v>
      </c>
      <c r="N501" t="s">
        <v>215</v>
      </c>
      <c r="O501" s="57">
        <v>46297.491423611114</v>
      </c>
      <c r="P501" s="57">
        <v>46301.496388888889</v>
      </c>
      <c r="Q501">
        <v>69402992</v>
      </c>
      <c r="S501">
        <v>152426929016</v>
      </c>
      <c r="T501" t="s">
        <v>1842</v>
      </c>
      <c r="U501" t="s">
        <v>1843</v>
      </c>
      <c r="V501" t="s">
        <v>1844</v>
      </c>
      <c r="Z501">
        <v>113.4595856</v>
      </c>
      <c r="AA501">
        <v>-7.1504399000000003</v>
      </c>
      <c r="AB501" t="s">
        <v>1845</v>
      </c>
      <c r="AC501" t="s">
        <v>216</v>
      </c>
      <c r="AL501" t="s">
        <v>217</v>
      </c>
      <c r="AM501" t="s">
        <v>1846</v>
      </c>
      <c r="AN501" t="s">
        <v>6</v>
      </c>
      <c r="AO501" s="57">
        <v>46063.507453703707</v>
      </c>
      <c r="AP501" s="57">
        <v>46298.333333333336</v>
      </c>
      <c r="AR501" t="s">
        <v>14</v>
      </c>
      <c r="AS501" t="s">
        <v>127</v>
      </c>
      <c r="AT501" t="s">
        <v>220</v>
      </c>
      <c r="AV501" t="s">
        <v>2688</v>
      </c>
      <c r="AW501" t="s">
        <v>1480</v>
      </c>
      <c r="AX501" t="s">
        <v>222</v>
      </c>
      <c r="BA501" s="57">
        <v>46298.333333333336</v>
      </c>
      <c r="BB501" t="s">
        <v>1846</v>
      </c>
      <c r="BF501" s="6" t="e">
        <f t="shared" si="21"/>
        <v>#NUM!</v>
      </c>
      <c r="BG501" t="e">
        <f t="shared" si="22"/>
        <v>#NUM!</v>
      </c>
      <c r="BH501" t="e">
        <f t="shared" si="23"/>
        <v>#NUM!</v>
      </c>
      <c r="BI501" t="str">
        <f>VLOOKUP(H501,Sheet2!$A$1:$B$270,2,FALSE)</f>
        <v>MADURA</v>
      </c>
    </row>
    <row r="502" spans="1:61">
      <c r="A502">
        <v>501</v>
      </c>
      <c r="B502">
        <v>1002619236</v>
      </c>
      <c r="C502">
        <v>3</v>
      </c>
      <c r="D502" t="s">
        <v>55</v>
      </c>
      <c r="E502">
        <v>5</v>
      </c>
      <c r="F502" t="s">
        <v>227</v>
      </c>
      <c r="G502" t="s">
        <v>127</v>
      </c>
      <c r="H502" t="s">
        <v>228</v>
      </c>
      <c r="I502" t="s">
        <v>212</v>
      </c>
      <c r="J502" t="s">
        <v>213</v>
      </c>
      <c r="K502" t="s">
        <v>149</v>
      </c>
      <c r="L502" t="s">
        <v>214</v>
      </c>
      <c r="M502" t="s">
        <v>1401</v>
      </c>
      <c r="N502" t="s">
        <v>215</v>
      </c>
      <c r="O502" s="57">
        <v>46297.417824074073</v>
      </c>
      <c r="P502" s="57">
        <v>46300.583437499998</v>
      </c>
      <c r="Q502">
        <v>69402830</v>
      </c>
      <c r="S502">
        <v>152426929011</v>
      </c>
      <c r="T502" t="s">
        <v>1847</v>
      </c>
      <c r="U502" t="s">
        <v>1833</v>
      </c>
      <c r="V502" t="s">
        <v>1848</v>
      </c>
      <c r="Z502">
        <v>113.512112125754</v>
      </c>
      <c r="AA502">
        <v>-7.0988139258168896</v>
      </c>
      <c r="AB502" t="s">
        <v>1849</v>
      </c>
      <c r="AC502" t="s">
        <v>216</v>
      </c>
      <c r="AL502" t="s">
        <v>217</v>
      </c>
      <c r="AM502" t="s">
        <v>1850</v>
      </c>
      <c r="AN502" t="s">
        <v>6</v>
      </c>
      <c r="AO502" s="57">
        <v>46063.42392361111</v>
      </c>
      <c r="AP502" s="57">
        <v>46298.333333333336</v>
      </c>
      <c r="AQ502" t="s">
        <v>841</v>
      </c>
      <c r="AR502" t="s">
        <v>14</v>
      </c>
      <c r="AS502" t="s">
        <v>127</v>
      </c>
      <c r="AT502" t="s">
        <v>230</v>
      </c>
      <c r="AV502" t="s">
        <v>2689</v>
      </c>
      <c r="AW502" t="s">
        <v>1851</v>
      </c>
      <c r="AX502" t="s">
        <v>222</v>
      </c>
      <c r="BA502" s="57">
        <v>46298.333333333336</v>
      </c>
      <c r="BB502" t="s">
        <v>1850</v>
      </c>
      <c r="BF502" s="6" t="e">
        <f t="shared" si="21"/>
        <v>#NUM!</v>
      </c>
      <c r="BG502" t="e">
        <f t="shared" si="22"/>
        <v>#NUM!</v>
      </c>
      <c r="BH502" t="e">
        <f t="shared" si="23"/>
        <v>#NUM!</v>
      </c>
      <c r="BI502" t="str">
        <f>VLOOKUP(H502,Sheet2!$A$1:$B$270,2,FALSE)</f>
        <v>MADURA</v>
      </c>
    </row>
    <row r="503" spans="1:61">
      <c r="A503">
        <v>502</v>
      </c>
      <c r="B503">
        <v>1002620828</v>
      </c>
      <c r="C503">
        <v>3</v>
      </c>
      <c r="D503" t="s">
        <v>55</v>
      </c>
      <c r="E503">
        <v>5</v>
      </c>
      <c r="F503" t="s">
        <v>227</v>
      </c>
      <c r="G503" t="s">
        <v>127</v>
      </c>
      <c r="H503" t="s">
        <v>228</v>
      </c>
      <c r="I503" t="s">
        <v>212</v>
      </c>
      <c r="J503" t="s">
        <v>213</v>
      </c>
      <c r="K503" t="s">
        <v>149</v>
      </c>
      <c r="L503" t="s">
        <v>214</v>
      </c>
      <c r="M503" t="s">
        <v>1401</v>
      </c>
      <c r="N503" t="s">
        <v>215</v>
      </c>
      <c r="O503" s="57">
        <v>46298.438680555555</v>
      </c>
      <c r="P503" s="57">
        <v>46300.795659722222</v>
      </c>
      <c r="Q503">
        <v>69403515</v>
      </c>
      <c r="S503">
        <v>152426929025</v>
      </c>
      <c r="T503" t="s">
        <v>1852</v>
      </c>
      <c r="U503" t="s">
        <v>1853</v>
      </c>
      <c r="V503" t="s">
        <v>1854</v>
      </c>
      <c r="Z503">
        <v>113.48979439999999</v>
      </c>
      <c r="AA503">
        <v>-7.0546943000000004</v>
      </c>
      <c r="AB503" t="s">
        <v>1855</v>
      </c>
      <c r="AC503" t="s">
        <v>216</v>
      </c>
      <c r="AL503" t="s">
        <v>217</v>
      </c>
      <c r="AM503" t="s">
        <v>1607</v>
      </c>
      <c r="AN503" t="s">
        <v>6</v>
      </c>
      <c r="AO503" s="57">
        <v>46091.444571759261</v>
      </c>
      <c r="AP503" s="57">
        <v>46299.333333333336</v>
      </c>
      <c r="AR503" t="s">
        <v>14</v>
      </c>
      <c r="AS503" t="s">
        <v>127</v>
      </c>
      <c r="AT503" t="s">
        <v>220</v>
      </c>
      <c r="AV503" t="s">
        <v>2690</v>
      </c>
      <c r="AW503" t="s">
        <v>1480</v>
      </c>
      <c r="AX503" t="s">
        <v>222</v>
      </c>
      <c r="BA503" s="57">
        <v>46299.333333333336</v>
      </c>
      <c r="BB503" t="s">
        <v>1607</v>
      </c>
      <c r="BF503" s="6" t="e">
        <f t="shared" si="21"/>
        <v>#NUM!</v>
      </c>
      <c r="BG503" t="e">
        <f t="shared" si="22"/>
        <v>#NUM!</v>
      </c>
      <c r="BH503" t="e">
        <f t="shared" si="23"/>
        <v>#NUM!</v>
      </c>
      <c r="BI503" t="str">
        <f>VLOOKUP(H503,Sheet2!$A$1:$B$270,2,FALSE)</f>
        <v>MADURA</v>
      </c>
    </row>
    <row r="504" spans="1:61">
      <c r="A504">
        <v>503</v>
      </c>
      <c r="B504">
        <v>1002621257</v>
      </c>
      <c r="C504">
        <v>3</v>
      </c>
      <c r="D504" t="s">
        <v>55</v>
      </c>
      <c r="E504">
        <v>5</v>
      </c>
      <c r="F504" t="s">
        <v>227</v>
      </c>
      <c r="G504" t="s">
        <v>127</v>
      </c>
      <c r="H504" t="s">
        <v>228</v>
      </c>
      <c r="I504" t="s">
        <v>212</v>
      </c>
      <c r="J504" t="s">
        <v>213</v>
      </c>
      <c r="K504" t="s">
        <v>149</v>
      </c>
      <c r="L504" t="s">
        <v>214</v>
      </c>
      <c r="M504" t="s">
        <v>836</v>
      </c>
      <c r="N504" t="s">
        <v>215</v>
      </c>
      <c r="O504" s="57">
        <v>46299.388599537036</v>
      </c>
      <c r="P504" s="57">
        <v>46300.417638888888</v>
      </c>
      <c r="Q504">
        <v>69403810</v>
      </c>
      <c r="S504">
        <v>152426929035</v>
      </c>
      <c r="T504" t="s">
        <v>1832</v>
      </c>
      <c r="U504" t="s">
        <v>1833</v>
      </c>
      <c r="V504" t="s">
        <v>1834</v>
      </c>
      <c r="Z504">
        <v>113.5122076</v>
      </c>
      <c r="AA504">
        <v>-7.0985389999999997</v>
      </c>
      <c r="AB504" t="s">
        <v>1835</v>
      </c>
      <c r="AC504" t="s">
        <v>216</v>
      </c>
      <c r="AL504" t="s">
        <v>217</v>
      </c>
      <c r="AM504" t="s">
        <v>1836</v>
      </c>
      <c r="AN504" t="s">
        <v>6</v>
      </c>
      <c r="AO504" s="57">
        <v>46122.392488425925</v>
      </c>
      <c r="AP504" s="57">
        <v>46300.333333333336</v>
      </c>
      <c r="AQ504" t="s">
        <v>841</v>
      </c>
      <c r="AR504" t="s">
        <v>14</v>
      </c>
      <c r="AS504" t="s">
        <v>127</v>
      </c>
      <c r="AT504" t="s">
        <v>220</v>
      </c>
      <c r="AV504" t="s">
        <v>837</v>
      </c>
      <c r="AW504" t="s">
        <v>1480</v>
      </c>
      <c r="AX504" t="s">
        <v>222</v>
      </c>
      <c r="BA504" s="57">
        <v>46300.333333333336</v>
      </c>
      <c r="BB504" t="s">
        <v>1836</v>
      </c>
      <c r="BF504" s="6" t="e">
        <f t="shared" si="21"/>
        <v>#NUM!</v>
      </c>
      <c r="BG504" t="e">
        <f t="shared" si="22"/>
        <v>#NUM!</v>
      </c>
      <c r="BH504" t="e">
        <f t="shared" si="23"/>
        <v>#NUM!</v>
      </c>
      <c r="BI504" t="str">
        <f>VLOOKUP(H504,Sheet2!$A$1:$B$270,2,FALSE)</f>
        <v>MADURA</v>
      </c>
    </row>
    <row r="505" spans="1:61">
      <c r="A505">
        <v>504</v>
      </c>
      <c r="B505">
        <v>1002638095</v>
      </c>
      <c r="C505">
        <v>3</v>
      </c>
      <c r="D505" t="s">
        <v>55</v>
      </c>
      <c r="E505">
        <v>5</v>
      </c>
      <c r="F505" t="s">
        <v>227</v>
      </c>
      <c r="G505" t="s">
        <v>127</v>
      </c>
      <c r="H505" t="s">
        <v>228</v>
      </c>
      <c r="I505" t="s">
        <v>212</v>
      </c>
      <c r="J505" t="s">
        <v>213</v>
      </c>
      <c r="K505" t="s">
        <v>149</v>
      </c>
      <c r="L505" t="s">
        <v>214</v>
      </c>
      <c r="M505" t="s">
        <v>238</v>
      </c>
      <c r="N505" t="s">
        <v>215</v>
      </c>
      <c r="O505" s="57">
        <v>46310.453182870369</v>
      </c>
      <c r="P505" s="57">
        <v>46310.45417824074</v>
      </c>
      <c r="Q505">
        <v>69410655</v>
      </c>
      <c r="S505">
        <v>152426929189</v>
      </c>
      <c r="T505" t="s">
        <v>7609</v>
      </c>
      <c r="U505" t="s">
        <v>7610</v>
      </c>
      <c r="V505" t="s">
        <v>7611</v>
      </c>
      <c r="Z505">
        <v>113.46511</v>
      </c>
      <c r="AA505">
        <v>-7.1020690000000002</v>
      </c>
      <c r="AB505" t="s">
        <v>7612</v>
      </c>
      <c r="AC505" t="s">
        <v>235</v>
      </c>
      <c r="AL505" t="s">
        <v>217</v>
      </c>
      <c r="AM505" t="s">
        <v>7613</v>
      </c>
      <c r="AN505" t="s">
        <v>6</v>
      </c>
      <c r="AO505" t="s">
        <v>7614</v>
      </c>
      <c r="AP505" s="57">
        <v>46311.333333333336</v>
      </c>
      <c r="AR505" t="s">
        <v>239</v>
      </c>
      <c r="AS505" t="s">
        <v>127</v>
      </c>
      <c r="AT505" t="s">
        <v>230</v>
      </c>
      <c r="AV505" t="s">
        <v>238</v>
      </c>
      <c r="AW505" t="s">
        <v>923</v>
      </c>
      <c r="AX505" t="s">
        <v>222</v>
      </c>
      <c r="BA505" s="57">
        <v>46311.333333333336</v>
      </c>
      <c r="BB505" t="s">
        <v>7613</v>
      </c>
      <c r="BF505" s="6" t="e">
        <f t="shared" si="21"/>
        <v>#NUM!</v>
      </c>
      <c r="BG505" t="e">
        <f t="shared" si="22"/>
        <v>#NUM!</v>
      </c>
      <c r="BH505" t="e">
        <f t="shared" si="23"/>
        <v>#NUM!</v>
      </c>
      <c r="BI505" t="str">
        <f>VLOOKUP(H505,Sheet2!$A$1:$B$270,2,FALSE)</f>
        <v>MADURA</v>
      </c>
    </row>
    <row r="506" spans="1:61">
      <c r="A506">
        <v>505</v>
      </c>
      <c r="B506">
        <v>1002637812</v>
      </c>
      <c r="C506">
        <v>3</v>
      </c>
      <c r="D506" t="s">
        <v>55</v>
      </c>
      <c r="E506">
        <v>5</v>
      </c>
      <c r="F506" t="s">
        <v>227</v>
      </c>
      <c r="G506" t="s">
        <v>127</v>
      </c>
      <c r="H506" t="s">
        <v>228</v>
      </c>
      <c r="I506" t="s">
        <v>212</v>
      </c>
      <c r="J506" t="s">
        <v>213</v>
      </c>
      <c r="K506" t="s">
        <v>149</v>
      </c>
      <c r="M506" t="s">
        <v>538</v>
      </c>
      <c r="N506" t="s">
        <v>215</v>
      </c>
      <c r="O506" s="57">
        <v>46310.396111111113</v>
      </c>
      <c r="P506" s="57">
        <v>46311.30541666667</v>
      </c>
      <c r="Q506">
        <v>69410531</v>
      </c>
      <c r="S506">
        <v>152426929187</v>
      </c>
      <c r="T506" t="s">
        <v>7615</v>
      </c>
      <c r="U506" t="s">
        <v>7616</v>
      </c>
      <c r="Z506">
        <v>113.4079155</v>
      </c>
      <c r="AA506">
        <v>-7.1237325</v>
      </c>
      <c r="AB506" t="s">
        <v>7617</v>
      </c>
      <c r="AC506" t="s">
        <v>229</v>
      </c>
      <c r="AO506" t="s">
        <v>7440</v>
      </c>
      <c r="AR506" t="s">
        <v>6</v>
      </c>
      <c r="AS506" t="s">
        <v>127</v>
      </c>
      <c r="AT506" t="s">
        <v>230</v>
      </c>
      <c r="AV506" t="s">
        <v>7618</v>
      </c>
      <c r="AW506" t="s">
        <v>859</v>
      </c>
      <c r="AX506" t="s">
        <v>222</v>
      </c>
      <c r="BF506" s="6" t="e">
        <f t="shared" si="21"/>
        <v>#NUM!</v>
      </c>
      <c r="BG506" t="e">
        <f t="shared" si="22"/>
        <v>#NUM!</v>
      </c>
      <c r="BH506" t="e">
        <f t="shared" si="23"/>
        <v>#NUM!</v>
      </c>
      <c r="BI506" t="str">
        <f>VLOOKUP(H506,Sheet2!$A$1:$B$270,2,FALSE)</f>
        <v>MADURA</v>
      </c>
    </row>
    <row r="507" spans="1:61">
      <c r="A507">
        <v>506</v>
      </c>
      <c r="B507">
        <v>1002635685</v>
      </c>
      <c r="C507">
        <v>3</v>
      </c>
      <c r="D507" t="s">
        <v>55</v>
      </c>
      <c r="E507">
        <v>5</v>
      </c>
      <c r="F507" t="s">
        <v>227</v>
      </c>
      <c r="G507" t="s">
        <v>127</v>
      </c>
      <c r="H507" t="s">
        <v>420</v>
      </c>
      <c r="I507" t="s">
        <v>212</v>
      </c>
      <c r="J507" t="s">
        <v>213</v>
      </c>
      <c r="K507" t="s">
        <v>149</v>
      </c>
      <c r="L507" t="s">
        <v>214</v>
      </c>
      <c r="M507" t="s">
        <v>76</v>
      </c>
      <c r="N507" t="s">
        <v>215</v>
      </c>
      <c r="O507" s="57">
        <v>46308.696932870371</v>
      </c>
      <c r="P507" s="57">
        <v>46309.829988425925</v>
      </c>
      <c r="Q507">
        <v>69409666</v>
      </c>
      <c r="S507">
        <v>152427203179</v>
      </c>
      <c r="T507" t="s">
        <v>6683</v>
      </c>
      <c r="U507" t="s">
        <v>6684</v>
      </c>
      <c r="V507" t="s">
        <v>6685</v>
      </c>
      <c r="Z507">
        <v>113.5469195</v>
      </c>
      <c r="AA507">
        <v>-6.9994391999999896</v>
      </c>
      <c r="AB507" t="s">
        <v>6686</v>
      </c>
      <c r="AC507" t="s">
        <v>216</v>
      </c>
      <c r="AL507" t="s">
        <v>217</v>
      </c>
      <c r="AM507" t="s">
        <v>6641</v>
      </c>
      <c r="AN507" t="s">
        <v>6</v>
      </c>
      <c r="AO507" t="s">
        <v>6687</v>
      </c>
      <c r="AP507" s="57">
        <v>46309.625</v>
      </c>
      <c r="AR507" t="s">
        <v>218</v>
      </c>
      <c r="AS507" t="s">
        <v>219</v>
      </c>
      <c r="AT507" t="s">
        <v>230</v>
      </c>
      <c r="AU507">
        <v>20261014</v>
      </c>
      <c r="AV507" t="s">
        <v>221</v>
      </c>
      <c r="AW507" t="s">
        <v>879</v>
      </c>
      <c r="AX507" t="s">
        <v>222</v>
      </c>
      <c r="BA507" s="57">
        <v>46309.625</v>
      </c>
      <c r="BB507" t="s">
        <v>6641</v>
      </c>
      <c r="BC507">
        <v>2026</v>
      </c>
      <c r="BD507">
        <v>10</v>
      </c>
      <c r="BE507">
        <v>14</v>
      </c>
      <c r="BF507" s="6">
        <f t="shared" si="21"/>
        <v>46309</v>
      </c>
      <c r="BG507">
        <f t="shared" si="22"/>
        <v>-0.625</v>
      </c>
      <c r="BH507" t="str">
        <f t="shared" si="23"/>
        <v>COMPLY</v>
      </c>
      <c r="BI507" t="str">
        <f>VLOOKUP(H507,Sheet2!$A$1:$B$270,2,FALSE)</f>
        <v>MADURA</v>
      </c>
    </row>
    <row r="508" spans="1:61">
      <c r="A508">
        <v>507</v>
      </c>
      <c r="B508">
        <v>1002617619</v>
      </c>
      <c r="C508">
        <v>3</v>
      </c>
      <c r="D508" t="s">
        <v>55</v>
      </c>
      <c r="E508">
        <v>5</v>
      </c>
      <c r="F508" t="s">
        <v>227</v>
      </c>
      <c r="G508" t="s">
        <v>127</v>
      </c>
      <c r="H508" t="s">
        <v>354</v>
      </c>
      <c r="I508" t="s">
        <v>212</v>
      </c>
      <c r="J508" t="s">
        <v>213</v>
      </c>
      <c r="K508" t="s">
        <v>149</v>
      </c>
      <c r="M508" t="s">
        <v>836</v>
      </c>
      <c r="N508" t="s">
        <v>215</v>
      </c>
      <c r="O508" s="57">
        <v>46296.483969907407</v>
      </c>
      <c r="P508" s="57">
        <v>46303.412673611114</v>
      </c>
      <c r="Q508">
        <v>69402269</v>
      </c>
      <c r="S508">
        <v>152454200101</v>
      </c>
      <c r="T508" t="s">
        <v>1056</v>
      </c>
      <c r="U508" t="s">
        <v>1057</v>
      </c>
      <c r="V508" t="s">
        <v>1058</v>
      </c>
      <c r="Z508">
        <v>115.2862231</v>
      </c>
      <c r="AA508">
        <v>-6.8636872000000002</v>
      </c>
      <c r="AB508" t="s">
        <v>1059</v>
      </c>
      <c r="AC508" t="s">
        <v>229</v>
      </c>
      <c r="AL508" t="s">
        <v>217</v>
      </c>
      <c r="AM508" t="s">
        <v>1060</v>
      </c>
      <c r="AN508" t="s">
        <v>6</v>
      </c>
      <c r="AO508" s="57">
        <v>46032.486342592594</v>
      </c>
      <c r="AP508" s="57">
        <v>46297.458333333336</v>
      </c>
      <c r="AQ508" t="s">
        <v>838</v>
      </c>
      <c r="AR508" t="s">
        <v>14</v>
      </c>
      <c r="AS508" t="s">
        <v>219</v>
      </c>
      <c r="AT508" t="s">
        <v>230</v>
      </c>
      <c r="AV508" t="s">
        <v>837</v>
      </c>
      <c r="AW508" t="s">
        <v>540</v>
      </c>
      <c r="AX508" t="s">
        <v>222</v>
      </c>
      <c r="BA508" s="57">
        <v>46297.458333333336</v>
      </c>
      <c r="BB508" t="s">
        <v>1060</v>
      </c>
      <c r="BF508" s="6" t="e">
        <f t="shared" si="21"/>
        <v>#NUM!</v>
      </c>
      <c r="BG508" t="e">
        <f t="shared" si="22"/>
        <v>#NUM!</v>
      </c>
      <c r="BH508" t="e">
        <f t="shared" si="23"/>
        <v>#NUM!</v>
      </c>
      <c r="BI508" t="str">
        <f>VLOOKUP(H508,Sheet2!$A$1:$B$270,2,FALSE)</f>
        <v>MADURA</v>
      </c>
    </row>
    <row r="509" spans="1:61">
      <c r="A509">
        <v>508</v>
      </c>
      <c r="B509">
        <v>1002621759</v>
      </c>
      <c r="C509">
        <v>3</v>
      </c>
      <c r="D509" t="s">
        <v>55</v>
      </c>
      <c r="E509">
        <v>5</v>
      </c>
      <c r="F509" t="s">
        <v>227</v>
      </c>
      <c r="G509" t="s">
        <v>127</v>
      </c>
      <c r="H509" t="s">
        <v>354</v>
      </c>
      <c r="I509" t="s">
        <v>212</v>
      </c>
      <c r="J509" t="s">
        <v>213</v>
      </c>
      <c r="K509" t="s">
        <v>149</v>
      </c>
      <c r="M509" t="s">
        <v>279</v>
      </c>
      <c r="N509" t="s">
        <v>563</v>
      </c>
      <c r="O509" s="57">
        <v>46300.399965277778</v>
      </c>
      <c r="P509" s="57">
        <v>46302.532800925925</v>
      </c>
      <c r="Q509">
        <v>69404060</v>
      </c>
      <c r="S509">
        <v>152454200104</v>
      </c>
      <c r="T509" t="s">
        <v>3309</v>
      </c>
      <c r="U509" t="s">
        <v>2698</v>
      </c>
      <c r="V509" t="s">
        <v>3310</v>
      </c>
      <c r="Z509">
        <v>115.3229334</v>
      </c>
      <c r="AA509">
        <v>-6.8511921999999998</v>
      </c>
      <c r="AB509" t="s">
        <v>2699</v>
      </c>
      <c r="AC509" t="s">
        <v>229</v>
      </c>
      <c r="AL509" t="s">
        <v>217</v>
      </c>
      <c r="AM509" t="s">
        <v>3311</v>
      </c>
      <c r="AN509" t="s">
        <v>6</v>
      </c>
      <c r="AO509" s="57">
        <v>46152.40284722222</v>
      </c>
      <c r="AP509" s="57">
        <v>46302.625</v>
      </c>
      <c r="AR509" t="s">
        <v>239</v>
      </c>
      <c r="AS509" t="s">
        <v>219</v>
      </c>
      <c r="AT509" t="s">
        <v>230</v>
      </c>
      <c r="AV509" t="s">
        <v>3312</v>
      </c>
      <c r="AW509" t="s">
        <v>540</v>
      </c>
      <c r="AX509" t="s">
        <v>222</v>
      </c>
      <c r="BA509" s="57">
        <v>46302.625</v>
      </c>
      <c r="BB509" t="s">
        <v>3311</v>
      </c>
      <c r="BF509" s="6" t="e">
        <f t="shared" si="21"/>
        <v>#NUM!</v>
      </c>
      <c r="BG509" t="e">
        <f t="shared" si="22"/>
        <v>#NUM!</v>
      </c>
      <c r="BH509" t="e">
        <f t="shared" si="23"/>
        <v>#NUM!</v>
      </c>
      <c r="BI509" t="str">
        <f>VLOOKUP(H509,Sheet2!$A$1:$B$270,2,FALSE)</f>
        <v>MADURA</v>
      </c>
    </row>
    <row r="510" spans="1:61">
      <c r="A510">
        <v>509</v>
      </c>
      <c r="B510">
        <v>1002630748</v>
      </c>
      <c r="C510">
        <v>3</v>
      </c>
      <c r="D510" t="s">
        <v>55</v>
      </c>
      <c r="E510">
        <v>5</v>
      </c>
      <c r="F510" t="s">
        <v>227</v>
      </c>
      <c r="G510" t="s">
        <v>127</v>
      </c>
      <c r="H510" t="s">
        <v>354</v>
      </c>
      <c r="I510" t="s">
        <v>212</v>
      </c>
      <c r="J510" t="s">
        <v>213</v>
      </c>
      <c r="K510" t="s">
        <v>149</v>
      </c>
      <c r="L510" t="s">
        <v>214</v>
      </c>
      <c r="M510" t="s">
        <v>279</v>
      </c>
      <c r="N510" t="s">
        <v>215</v>
      </c>
      <c r="O510" s="57">
        <v>46305.453935185185</v>
      </c>
      <c r="P510" s="57">
        <v>46305.874108796299</v>
      </c>
      <c r="Q510">
        <v>69407799</v>
      </c>
      <c r="S510">
        <v>152454200107</v>
      </c>
      <c r="T510" t="s">
        <v>5179</v>
      </c>
      <c r="U510" t="s">
        <v>5180</v>
      </c>
      <c r="V510" t="s">
        <v>5181</v>
      </c>
      <c r="Z510">
        <v>115.305906794965</v>
      </c>
      <c r="AA510">
        <v>-6.8559886181266103</v>
      </c>
      <c r="AB510" t="s">
        <v>5182</v>
      </c>
      <c r="AC510" t="s">
        <v>216</v>
      </c>
      <c r="AL510" t="s">
        <v>217</v>
      </c>
      <c r="AM510" t="s">
        <v>5183</v>
      </c>
      <c r="AN510" t="s">
        <v>6</v>
      </c>
      <c r="AO510" s="57">
        <v>46305.455312500002</v>
      </c>
      <c r="AP510" s="57">
        <v>46306.333333333336</v>
      </c>
      <c r="AR510" t="s">
        <v>239</v>
      </c>
      <c r="AS510" t="s">
        <v>219</v>
      </c>
      <c r="AT510" t="s">
        <v>230</v>
      </c>
      <c r="AV510" t="s">
        <v>799</v>
      </c>
      <c r="AW510" t="s">
        <v>876</v>
      </c>
      <c r="AX510" t="s">
        <v>222</v>
      </c>
      <c r="BA510" s="57">
        <v>46306.333333333336</v>
      </c>
      <c r="BB510" t="s">
        <v>5183</v>
      </c>
      <c r="BF510" s="6" t="e">
        <f t="shared" si="21"/>
        <v>#NUM!</v>
      </c>
      <c r="BG510" t="e">
        <f t="shared" si="22"/>
        <v>#NUM!</v>
      </c>
      <c r="BH510" t="e">
        <f t="shared" si="23"/>
        <v>#NUM!</v>
      </c>
      <c r="BI510" t="str">
        <f>VLOOKUP(H510,Sheet2!$A$1:$B$270,2,FALSE)</f>
        <v>MADURA</v>
      </c>
    </row>
    <row r="511" spans="1:61">
      <c r="A511">
        <v>510</v>
      </c>
      <c r="B511">
        <v>1002626914</v>
      </c>
      <c r="C511">
        <v>3</v>
      </c>
      <c r="D511" t="s">
        <v>55</v>
      </c>
      <c r="E511">
        <v>5</v>
      </c>
      <c r="F511" t="s">
        <v>227</v>
      </c>
      <c r="G511" t="s">
        <v>127</v>
      </c>
      <c r="H511" t="s">
        <v>362</v>
      </c>
      <c r="I511" t="s">
        <v>212</v>
      </c>
      <c r="J511" t="s">
        <v>213</v>
      </c>
      <c r="K511" t="s">
        <v>149</v>
      </c>
      <c r="L511" t="s">
        <v>214</v>
      </c>
      <c r="M511" t="s">
        <v>76</v>
      </c>
      <c r="N511" t="s">
        <v>215</v>
      </c>
      <c r="O511" s="57">
        <v>46302.763599537036</v>
      </c>
      <c r="P511" s="57">
        <v>46303.725243055553</v>
      </c>
      <c r="Q511">
        <v>69406165</v>
      </c>
      <c r="S511">
        <v>152430202966</v>
      </c>
      <c r="T511" t="s">
        <v>3994</v>
      </c>
      <c r="U511" t="s">
        <v>3995</v>
      </c>
      <c r="V511" t="s">
        <v>3996</v>
      </c>
      <c r="Z511">
        <v>114.096624478697</v>
      </c>
      <c r="AA511">
        <v>-6.9761256100408202</v>
      </c>
      <c r="AB511" t="s">
        <v>3997</v>
      </c>
      <c r="AC511" t="s">
        <v>216</v>
      </c>
      <c r="AL511" t="s">
        <v>217</v>
      </c>
      <c r="AM511" t="s">
        <v>3998</v>
      </c>
      <c r="AN511" t="s">
        <v>6</v>
      </c>
      <c r="AO511" s="57">
        <v>46213.767291666663</v>
      </c>
      <c r="AP511" s="57">
        <v>46303.625</v>
      </c>
      <c r="AR511" t="s">
        <v>218</v>
      </c>
      <c r="AS511" t="s">
        <v>219</v>
      </c>
      <c r="AT511" t="s">
        <v>220</v>
      </c>
      <c r="AU511">
        <v>20261008</v>
      </c>
      <c r="AV511" t="s">
        <v>221</v>
      </c>
      <c r="AW511" t="s">
        <v>1815</v>
      </c>
      <c r="AX511" t="s">
        <v>222</v>
      </c>
      <c r="BA511" s="57">
        <v>46303.625</v>
      </c>
      <c r="BB511" t="s">
        <v>3998</v>
      </c>
      <c r="BC511">
        <v>2026</v>
      </c>
      <c r="BD511">
        <v>10</v>
      </c>
      <c r="BE511">
        <v>8</v>
      </c>
      <c r="BF511" s="6">
        <f t="shared" si="21"/>
        <v>46303</v>
      </c>
      <c r="BG511">
        <f t="shared" si="22"/>
        <v>-0.625</v>
      </c>
      <c r="BH511" t="str">
        <f t="shared" si="23"/>
        <v>COMPLY</v>
      </c>
      <c r="BI511" t="str">
        <f>VLOOKUP(H511,Sheet2!$A$1:$B$270,2,FALSE)</f>
        <v>MADURA</v>
      </c>
    </row>
    <row r="512" spans="1:61">
      <c r="A512">
        <v>511</v>
      </c>
      <c r="B512">
        <v>1002632985</v>
      </c>
      <c r="C512">
        <v>3</v>
      </c>
      <c r="D512" t="s">
        <v>55</v>
      </c>
      <c r="E512">
        <v>5</v>
      </c>
      <c r="F512" t="s">
        <v>227</v>
      </c>
      <c r="G512" t="s">
        <v>127</v>
      </c>
      <c r="H512" t="s">
        <v>484</v>
      </c>
      <c r="I512" t="s">
        <v>212</v>
      </c>
      <c r="J512" t="s">
        <v>213</v>
      </c>
      <c r="K512" t="s">
        <v>149</v>
      </c>
      <c r="L512" t="s">
        <v>214</v>
      </c>
      <c r="M512" t="s">
        <v>76</v>
      </c>
      <c r="N512" t="s">
        <v>215</v>
      </c>
      <c r="O512" s="57">
        <v>46307.569907407407</v>
      </c>
      <c r="P512" s="57">
        <v>46308.536585648151</v>
      </c>
      <c r="Q512">
        <v>69408642</v>
      </c>
      <c r="S512">
        <v>152428209145</v>
      </c>
      <c r="T512" t="s">
        <v>6004</v>
      </c>
      <c r="U512" t="s">
        <v>6005</v>
      </c>
      <c r="V512" t="s">
        <v>6006</v>
      </c>
      <c r="Z512">
        <v>113.707577772438</v>
      </c>
      <c r="AA512">
        <v>-7.1040849578256999</v>
      </c>
      <c r="AB512" t="s">
        <v>6007</v>
      </c>
      <c r="AC512" t="s">
        <v>216</v>
      </c>
      <c r="AL512" t="s">
        <v>217</v>
      </c>
      <c r="AM512" t="s">
        <v>6008</v>
      </c>
      <c r="AN512" t="s">
        <v>6</v>
      </c>
      <c r="AO512" s="57">
        <v>46366.580231481479</v>
      </c>
      <c r="AP512" s="57">
        <v>46308.458333333336</v>
      </c>
      <c r="AR512" t="s">
        <v>218</v>
      </c>
      <c r="AS512" t="s">
        <v>219</v>
      </c>
      <c r="AT512" t="s">
        <v>220</v>
      </c>
      <c r="AU512">
        <v>20261013</v>
      </c>
      <c r="AV512" t="s">
        <v>221</v>
      </c>
      <c r="AW512" t="s">
        <v>833</v>
      </c>
      <c r="AX512" t="s">
        <v>222</v>
      </c>
      <c r="BA512" s="57">
        <v>46308.458333333336</v>
      </c>
      <c r="BB512" t="s">
        <v>6008</v>
      </c>
      <c r="BC512">
        <v>2026</v>
      </c>
      <c r="BD512">
        <v>10</v>
      </c>
      <c r="BE512">
        <v>13</v>
      </c>
      <c r="BF512" s="6">
        <f t="shared" si="21"/>
        <v>46308</v>
      </c>
      <c r="BG512">
        <f t="shared" si="22"/>
        <v>-0.45833333333575865</v>
      </c>
      <c r="BH512" t="str">
        <f t="shared" si="23"/>
        <v>COMPLY</v>
      </c>
      <c r="BI512" t="str">
        <f>VLOOKUP(H512,Sheet2!$A$1:$B$270,2,FALSE)</f>
        <v>MADURA</v>
      </c>
    </row>
    <row r="513" spans="1:61">
      <c r="A513">
        <v>512</v>
      </c>
      <c r="B513">
        <v>1002637670</v>
      </c>
      <c r="C513">
        <v>3</v>
      </c>
      <c r="D513" t="s">
        <v>55</v>
      </c>
      <c r="E513">
        <v>5</v>
      </c>
      <c r="F513" t="s">
        <v>227</v>
      </c>
      <c r="G513" t="s">
        <v>127</v>
      </c>
      <c r="H513" t="s">
        <v>484</v>
      </c>
      <c r="I513" t="s">
        <v>212</v>
      </c>
      <c r="J513" t="s">
        <v>213</v>
      </c>
      <c r="K513" t="s">
        <v>149</v>
      </c>
      <c r="L513" t="s">
        <v>214</v>
      </c>
      <c r="M513" t="s">
        <v>76</v>
      </c>
      <c r="N513" t="s">
        <v>215</v>
      </c>
      <c r="O513" s="57">
        <v>46310.359432870369</v>
      </c>
      <c r="P513" s="57">
        <v>46310.675682870373</v>
      </c>
      <c r="Q513">
        <v>69410462</v>
      </c>
      <c r="S513">
        <v>152428209150</v>
      </c>
      <c r="T513" t="s">
        <v>7619</v>
      </c>
      <c r="U513" t="s">
        <v>7620</v>
      </c>
      <c r="V513" t="s">
        <v>7621</v>
      </c>
      <c r="Z513">
        <v>113.659896</v>
      </c>
      <c r="AA513">
        <v>-7.1009615000000004</v>
      </c>
      <c r="AB513" t="s">
        <v>7622</v>
      </c>
      <c r="AC513" t="s">
        <v>216</v>
      </c>
      <c r="AL513" t="s">
        <v>217</v>
      </c>
      <c r="AM513" t="s">
        <v>7623</v>
      </c>
      <c r="AN513" t="s">
        <v>6</v>
      </c>
      <c r="AO513" t="s">
        <v>7624</v>
      </c>
      <c r="AP513" s="57">
        <v>46311.333333333336</v>
      </c>
      <c r="AR513" t="s">
        <v>218</v>
      </c>
      <c r="AS513" t="s">
        <v>219</v>
      </c>
      <c r="AT513" t="s">
        <v>220</v>
      </c>
      <c r="AU513">
        <v>20261015</v>
      </c>
      <c r="AV513" t="s">
        <v>221</v>
      </c>
      <c r="AW513" t="s">
        <v>833</v>
      </c>
      <c r="AX513" t="s">
        <v>222</v>
      </c>
      <c r="BA513" s="57">
        <v>46311.333333333336</v>
      </c>
      <c r="BB513" t="s">
        <v>7623</v>
      </c>
      <c r="BC513">
        <v>2026</v>
      </c>
      <c r="BD513">
        <v>10</v>
      </c>
      <c r="BE513">
        <v>15</v>
      </c>
      <c r="BF513" s="6">
        <f t="shared" si="21"/>
        <v>46310</v>
      </c>
      <c r="BG513">
        <f t="shared" si="22"/>
        <v>-1.3333333333357587</v>
      </c>
      <c r="BH513" t="str">
        <f t="shared" si="23"/>
        <v>COMPLY</v>
      </c>
      <c r="BI513" t="str">
        <f>VLOOKUP(H513,Sheet2!$A$1:$B$270,2,FALSE)</f>
        <v>MADURA</v>
      </c>
    </row>
    <row r="514" spans="1:61">
      <c r="A514">
        <v>513</v>
      </c>
      <c r="B514">
        <v>1002631866</v>
      </c>
      <c r="C514">
        <v>3</v>
      </c>
      <c r="D514" t="s">
        <v>55</v>
      </c>
      <c r="E514">
        <v>5</v>
      </c>
      <c r="F514" t="s">
        <v>227</v>
      </c>
      <c r="G514" t="s">
        <v>127</v>
      </c>
      <c r="H514" t="s">
        <v>484</v>
      </c>
      <c r="I514" t="s">
        <v>212</v>
      </c>
      <c r="J514" t="s">
        <v>213</v>
      </c>
      <c r="K514" t="s">
        <v>149</v>
      </c>
      <c r="L514" t="s">
        <v>214</v>
      </c>
      <c r="M514" t="s">
        <v>836</v>
      </c>
      <c r="N514" t="s">
        <v>215</v>
      </c>
      <c r="O514" s="57">
        <v>46307.303229166668</v>
      </c>
      <c r="P514" s="57">
        <v>46310.585185185184</v>
      </c>
      <c r="Q514">
        <v>69408278</v>
      </c>
      <c r="S514">
        <v>152428209144</v>
      </c>
      <c r="T514" t="s">
        <v>6004</v>
      </c>
      <c r="U514" t="s">
        <v>6005</v>
      </c>
      <c r="V514" t="s">
        <v>6009</v>
      </c>
      <c r="Z514">
        <v>113.707576096057</v>
      </c>
      <c r="AA514">
        <v>-7.1041218877743297</v>
      </c>
      <c r="AB514" t="s">
        <v>6010</v>
      </c>
      <c r="AC514" t="s">
        <v>216</v>
      </c>
      <c r="AL514" t="s">
        <v>217</v>
      </c>
      <c r="AM514" t="s">
        <v>6011</v>
      </c>
      <c r="AN514" t="s">
        <v>6</v>
      </c>
      <c r="AO514" s="57">
        <v>46366.308935185189</v>
      </c>
      <c r="AP514" s="57">
        <v>46308.333333333336</v>
      </c>
      <c r="AQ514" t="s">
        <v>841</v>
      </c>
      <c r="AR514" t="s">
        <v>14</v>
      </c>
      <c r="AS514" t="s">
        <v>219</v>
      </c>
      <c r="AT514" t="s">
        <v>220</v>
      </c>
      <c r="AV514" t="s">
        <v>837</v>
      </c>
      <c r="AW514" t="s">
        <v>833</v>
      </c>
      <c r="AX514" t="s">
        <v>222</v>
      </c>
      <c r="BA514" s="57">
        <v>46308.333333333336</v>
      </c>
      <c r="BB514" t="s">
        <v>6011</v>
      </c>
      <c r="BF514" s="6" t="e">
        <f t="shared" ref="BF514:BF577" si="24">DATE(BC514,BD514,BE514)</f>
        <v>#NUM!</v>
      </c>
      <c r="BG514" t="e">
        <f t="shared" ref="BG514:BG577" si="25">BF514-BA514</f>
        <v>#NUM!</v>
      </c>
      <c r="BH514" t="e">
        <f t="shared" ref="BH514:BH577" si="26">IF(BG514=1,"COMPLY",IF(BG514&lt;1,"COMPLY","NOT COMPLY"))</f>
        <v>#NUM!</v>
      </c>
      <c r="BI514" t="str">
        <f>VLOOKUP(H514,Sheet2!$A$1:$B$270,2,FALSE)</f>
        <v>MADURA</v>
      </c>
    </row>
    <row r="515" spans="1:61">
      <c r="A515">
        <v>514</v>
      </c>
      <c r="B515">
        <v>1002619024</v>
      </c>
      <c r="C515">
        <v>3</v>
      </c>
      <c r="D515" t="s">
        <v>55</v>
      </c>
      <c r="E515">
        <v>5</v>
      </c>
      <c r="F515" t="s">
        <v>227</v>
      </c>
      <c r="G515" t="s">
        <v>127</v>
      </c>
      <c r="H515" t="s">
        <v>321</v>
      </c>
      <c r="I515" t="s">
        <v>212</v>
      </c>
      <c r="J515" t="s">
        <v>213</v>
      </c>
      <c r="K515" t="s">
        <v>149</v>
      </c>
      <c r="L515" t="s">
        <v>214</v>
      </c>
      <c r="M515" t="s">
        <v>76</v>
      </c>
      <c r="N515" t="s">
        <v>215</v>
      </c>
      <c r="O515" s="57">
        <v>46297.37060185185</v>
      </c>
      <c r="P515" s="57">
        <v>46298.511331018519</v>
      </c>
      <c r="Q515">
        <v>69402745</v>
      </c>
      <c r="S515">
        <v>152431232853</v>
      </c>
      <c r="T515" t="s">
        <v>1856</v>
      </c>
      <c r="U515" t="s">
        <v>1857</v>
      </c>
      <c r="V515" t="s">
        <v>1858</v>
      </c>
      <c r="Z515">
        <v>113.80601350217999</v>
      </c>
      <c r="AA515">
        <v>-7.1264812619946403</v>
      </c>
      <c r="AB515" t="s">
        <v>1859</v>
      </c>
      <c r="AC515" t="s">
        <v>216</v>
      </c>
      <c r="AL515" t="s">
        <v>217</v>
      </c>
      <c r="AM515" t="s">
        <v>1860</v>
      </c>
      <c r="AN515" t="s">
        <v>6</v>
      </c>
      <c r="AO515" s="57">
        <v>46063.39334490741</v>
      </c>
      <c r="AP515" s="57">
        <v>46298.333333333336</v>
      </c>
      <c r="AR515" t="s">
        <v>218</v>
      </c>
      <c r="AS515" t="s">
        <v>219</v>
      </c>
      <c r="AT515" t="s">
        <v>230</v>
      </c>
      <c r="AU515">
        <v>20261003</v>
      </c>
      <c r="AV515" t="s">
        <v>221</v>
      </c>
      <c r="AW515" t="s">
        <v>877</v>
      </c>
      <c r="AX515" t="s">
        <v>222</v>
      </c>
      <c r="BA515" s="57">
        <v>46298.333333333336</v>
      </c>
      <c r="BB515" t="s">
        <v>1860</v>
      </c>
      <c r="BC515">
        <v>2026</v>
      </c>
      <c r="BD515">
        <v>10</v>
      </c>
      <c r="BE515">
        <v>3</v>
      </c>
      <c r="BF515" s="6">
        <f t="shared" si="24"/>
        <v>46298</v>
      </c>
      <c r="BG515">
        <f t="shared" si="25"/>
        <v>-0.33333333333575865</v>
      </c>
      <c r="BH515" t="str">
        <f t="shared" si="26"/>
        <v>COMPLY</v>
      </c>
      <c r="BI515" t="str">
        <f>VLOOKUP(H515,Sheet2!$A$1:$B$270,2,FALSE)</f>
        <v>MADURA</v>
      </c>
    </row>
    <row r="516" spans="1:61">
      <c r="A516">
        <v>515</v>
      </c>
      <c r="B516">
        <v>1002622590</v>
      </c>
      <c r="C516">
        <v>3</v>
      </c>
      <c r="D516" t="s">
        <v>55</v>
      </c>
      <c r="E516">
        <v>5</v>
      </c>
      <c r="F516" t="s">
        <v>227</v>
      </c>
      <c r="G516" t="s">
        <v>127</v>
      </c>
      <c r="H516" t="s">
        <v>321</v>
      </c>
      <c r="I516" t="s">
        <v>212</v>
      </c>
      <c r="J516" t="s">
        <v>213</v>
      </c>
      <c r="K516" t="s">
        <v>149</v>
      </c>
      <c r="M516" t="s">
        <v>76</v>
      </c>
      <c r="N516" t="s">
        <v>215</v>
      </c>
      <c r="O516" s="57">
        <v>46300.58898148148</v>
      </c>
      <c r="P516" s="57">
        <v>46301.571782407409</v>
      </c>
      <c r="Q516">
        <v>69404390</v>
      </c>
      <c r="S516">
        <v>152431232881</v>
      </c>
      <c r="T516" t="s">
        <v>2705</v>
      </c>
      <c r="U516" t="s">
        <v>2706</v>
      </c>
      <c r="V516" t="s">
        <v>2707</v>
      </c>
      <c r="Z516">
        <v>113.7852426</v>
      </c>
      <c r="AA516">
        <v>-7.0273963999999998</v>
      </c>
      <c r="AB516" t="s">
        <v>2708</v>
      </c>
      <c r="AC516" t="s">
        <v>229</v>
      </c>
      <c r="AL516" t="s">
        <v>217</v>
      </c>
      <c r="AM516" t="s">
        <v>2709</v>
      </c>
      <c r="AN516" t="s">
        <v>6</v>
      </c>
      <c r="AO516" s="57">
        <v>46152.601203703707</v>
      </c>
      <c r="AP516" s="57">
        <v>46302.333333333336</v>
      </c>
      <c r="AR516" t="s">
        <v>218</v>
      </c>
      <c r="AS516" t="s">
        <v>219</v>
      </c>
      <c r="AT516" t="s">
        <v>230</v>
      </c>
      <c r="AU516">
        <v>20261006</v>
      </c>
      <c r="AV516" t="s">
        <v>221</v>
      </c>
      <c r="AW516" t="s">
        <v>2445</v>
      </c>
      <c r="AX516" t="s">
        <v>222</v>
      </c>
      <c r="BA516" s="57">
        <v>46302.333333333336</v>
      </c>
      <c r="BB516" t="s">
        <v>2709</v>
      </c>
      <c r="BC516">
        <v>2026</v>
      </c>
      <c r="BD516">
        <v>10</v>
      </c>
      <c r="BE516">
        <v>6</v>
      </c>
      <c r="BF516" s="6">
        <f t="shared" si="24"/>
        <v>46301</v>
      </c>
      <c r="BG516">
        <f t="shared" si="25"/>
        <v>-1.3333333333357587</v>
      </c>
      <c r="BH516" t="str">
        <f t="shared" si="26"/>
        <v>COMPLY</v>
      </c>
      <c r="BI516" t="str">
        <f>VLOOKUP(H516,Sheet2!$A$1:$B$270,2,FALSE)</f>
        <v>MADURA</v>
      </c>
    </row>
    <row r="517" spans="1:61">
      <c r="A517">
        <v>516</v>
      </c>
      <c r="B517">
        <v>1002622182</v>
      </c>
      <c r="C517">
        <v>3</v>
      </c>
      <c r="D517" t="s">
        <v>55</v>
      </c>
      <c r="E517">
        <v>5</v>
      </c>
      <c r="F517" t="s">
        <v>227</v>
      </c>
      <c r="G517" t="s">
        <v>127</v>
      </c>
      <c r="H517" t="s">
        <v>321</v>
      </c>
      <c r="I517" t="s">
        <v>212</v>
      </c>
      <c r="J517" t="s">
        <v>213</v>
      </c>
      <c r="K517" t="s">
        <v>149</v>
      </c>
      <c r="M517" t="s">
        <v>76</v>
      </c>
      <c r="N517" t="s">
        <v>215</v>
      </c>
      <c r="O517" s="57">
        <v>46300.484988425924</v>
      </c>
      <c r="P517" s="57">
        <v>46301.689513888887</v>
      </c>
      <c r="Q517">
        <v>69404201</v>
      </c>
      <c r="S517">
        <v>152431232880</v>
      </c>
      <c r="T517" t="s">
        <v>2700</v>
      </c>
      <c r="U517" t="s">
        <v>2701</v>
      </c>
      <c r="V517" t="s">
        <v>2702</v>
      </c>
      <c r="Z517">
        <v>113.8036498</v>
      </c>
      <c r="AA517">
        <v>-7.0245932</v>
      </c>
      <c r="AB517" t="s">
        <v>2703</v>
      </c>
      <c r="AC517" t="s">
        <v>229</v>
      </c>
      <c r="AL517" t="s">
        <v>217</v>
      </c>
      <c r="AM517" t="s">
        <v>2704</v>
      </c>
      <c r="AN517" t="s">
        <v>6</v>
      </c>
      <c r="AO517" s="57">
        <v>46152.486157407409</v>
      </c>
      <c r="AP517" s="57">
        <v>46301.625</v>
      </c>
      <c r="AR517" t="s">
        <v>218</v>
      </c>
      <c r="AS517" t="s">
        <v>219</v>
      </c>
      <c r="AT517" t="s">
        <v>230</v>
      </c>
      <c r="AU517">
        <v>20261006</v>
      </c>
      <c r="AV517" t="s">
        <v>221</v>
      </c>
      <c r="AW517" t="s">
        <v>541</v>
      </c>
      <c r="AX517" t="s">
        <v>222</v>
      </c>
      <c r="BA517" s="57">
        <v>46301.625</v>
      </c>
      <c r="BB517" t="s">
        <v>2704</v>
      </c>
      <c r="BC517">
        <v>2026</v>
      </c>
      <c r="BD517">
        <v>10</v>
      </c>
      <c r="BE517">
        <v>6</v>
      </c>
      <c r="BF517" s="6">
        <f t="shared" si="24"/>
        <v>46301</v>
      </c>
      <c r="BG517">
        <f t="shared" si="25"/>
        <v>-0.625</v>
      </c>
      <c r="BH517" t="str">
        <f t="shared" si="26"/>
        <v>COMPLY</v>
      </c>
      <c r="BI517" t="str">
        <f>VLOOKUP(H517,Sheet2!$A$1:$B$270,2,FALSE)</f>
        <v>MADURA</v>
      </c>
    </row>
    <row r="518" spans="1:61">
      <c r="A518">
        <v>517</v>
      </c>
      <c r="B518">
        <v>1002625190</v>
      </c>
      <c r="C518">
        <v>3</v>
      </c>
      <c r="D518" t="s">
        <v>55</v>
      </c>
      <c r="E518">
        <v>5</v>
      </c>
      <c r="F518" t="s">
        <v>227</v>
      </c>
      <c r="G518" t="s">
        <v>127</v>
      </c>
      <c r="H518" t="s">
        <v>321</v>
      </c>
      <c r="I518" t="s">
        <v>212</v>
      </c>
      <c r="J518" t="s">
        <v>213</v>
      </c>
      <c r="K518" t="s">
        <v>149</v>
      </c>
      <c r="L518" t="s">
        <v>214</v>
      </c>
      <c r="M518" t="s">
        <v>76</v>
      </c>
      <c r="N518" t="s">
        <v>215</v>
      </c>
      <c r="O518" s="57">
        <v>46301.796319444446</v>
      </c>
      <c r="P518" s="57">
        <v>46302.557546296295</v>
      </c>
      <c r="Q518">
        <v>69405407</v>
      </c>
      <c r="S518">
        <v>152431232897</v>
      </c>
      <c r="T518" t="s">
        <v>3313</v>
      </c>
      <c r="U518" t="s">
        <v>3314</v>
      </c>
      <c r="V518" t="s">
        <v>3315</v>
      </c>
      <c r="Z518">
        <v>113.804313987493</v>
      </c>
      <c r="AA518">
        <v>-6.96813415891953</v>
      </c>
      <c r="AB518" t="s">
        <v>3316</v>
      </c>
      <c r="AC518" t="s">
        <v>216</v>
      </c>
      <c r="AL518" t="s">
        <v>217</v>
      </c>
      <c r="AM518" t="s">
        <v>3317</v>
      </c>
      <c r="AN518" t="s">
        <v>6</v>
      </c>
      <c r="AO518" s="57">
        <v>46183.799340277779</v>
      </c>
      <c r="AP518" s="57">
        <v>46303.333333333336</v>
      </c>
      <c r="AR518" t="s">
        <v>218</v>
      </c>
      <c r="AS518" t="s">
        <v>219</v>
      </c>
      <c r="AT518" t="s">
        <v>220</v>
      </c>
      <c r="AU518">
        <v>20261007</v>
      </c>
      <c r="AV518" t="s">
        <v>221</v>
      </c>
      <c r="AW518" t="s">
        <v>833</v>
      </c>
      <c r="AX518" t="s">
        <v>222</v>
      </c>
      <c r="BA518" s="57">
        <v>46303.333333333336</v>
      </c>
      <c r="BB518" t="s">
        <v>3317</v>
      </c>
      <c r="BC518">
        <v>2026</v>
      </c>
      <c r="BD518">
        <v>10</v>
      </c>
      <c r="BE518">
        <v>7</v>
      </c>
      <c r="BF518" s="6">
        <f t="shared" si="24"/>
        <v>46302</v>
      </c>
      <c r="BG518">
        <f t="shared" si="25"/>
        <v>-1.3333333333357587</v>
      </c>
      <c r="BH518" t="str">
        <f t="shared" si="26"/>
        <v>COMPLY</v>
      </c>
      <c r="BI518" t="str">
        <f>VLOOKUP(H518,Sheet2!$A$1:$B$270,2,FALSE)</f>
        <v>MADURA</v>
      </c>
    </row>
    <row r="519" spans="1:61">
      <c r="A519">
        <v>518</v>
      </c>
      <c r="B519">
        <v>1002623950</v>
      </c>
      <c r="C519">
        <v>3</v>
      </c>
      <c r="D519" t="s">
        <v>55</v>
      </c>
      <c r="E519">
        <v>5</v>
      </c>
      <c r="F519" t="s">
        <v>227</v>
      </c>
      <c r="G519" t="s">
        <v>127</v>
      </c>
      <c r="H519" t="s">
        <v>321</v>
      </c>
      <c r="I519" t="s">
        <v>212</v>
      </c>
      <c r="J519" t="s">
        <v>213</v>
      </c>
      <c r="K519" t="s">
        <v>149</v>
      </c>
      <c r="M519" t="s">
        <v>76</v>
      </c>
      <c r="N519" t="s">
        <v>215</v>
      </c>
      <c r="O519" s="57">
        <v>46301.462847222225</v>
      </c>
      <c r="P519" s="57">
        <v>46301.642280092594</v>
      </c>
      <c r="Q519">
        <v>69404884</v>
      </c>
      <c r="S519">
        <v>152431232564</v>
      </c>
      <c r="T519" t="s">
        <v>3318</v>
      </c>
      <c r="U519" t="s">
        <v>3319</v>
      </c>
      <c r="V519" t="s">
        <v>3320</v>
      </c>
      <c r="Z519">
        <v>113.8662492</v>
      </c>
      <c r="AA519">
        <v>-7.0003580999999997</v>
      </c>
      <c r="AB519" t="s">
        <v>3321</v>
      </c>
      <c r="AC519" t="s">
        <v>229</v>
      </c>
      <c r="AL519" t="s">
        <v>217</v>
      </c>
      <c r="AM519" t="s">
        <v>3322</v>
      </c>
      <c r="AN519" t="s">
        <v>6</v>
      </c>
      <c r="AO519" s="57">
        <v>46183.475752314815</v>
      </c>
      <c r="AP519" s="57">
        <v>46302.458333333336</v>
      </c>
      <c r="AR519" t="s">
        <v>218</v>
      </c>
      <c r="AS519" t="s">
        <v>219</v>
      </c>
      <c r="AT519" t="s">
        <v>230</v>
      </c>
      <c r="AU519">
        <v>20261006</v>
      </c>
      <c r="AV519" t="s">
        <v>221</v>
      </c>
      <c r="AW519" t="s">
        <v>539</v>
      </c>
      <c r="AX519" t="s">
        <v>222</v>
      </c>
      <c r="BA519" s="57">
        <v>46302.458333333336</v>
      </c>
      <c r="BB519" t="s">
        <v>3322</v>
      </c>
      <c r="BC519">
        <v>2026</v>
      </c>
      <c r="BD519">
        <v>10</v>
      </c>
      <c r="BE519">
        <v>6</v>
      </c>
      <c r="BF519" s="6">
        <f t="shared" si="24"/>
        <v>46301</v>
      </c>
      <c r="BG519">
        <f t="shared" si="25"/>
        <v>-1.4583333333357587</v>
      </c>
      <c r="BH519" t="str">
        <f t="shared" si="26"/>
        <v>COMPLY</v>
      </c>
      <c r="BI519" t="str">
        <f>VLOOKUP(H519,Sheet2!$A$1:$B$270,2,FALSE)</f>
        <v>MADURA</v>
      </c>
    </row>
    <row r="520" spans="1:61">
      <c r="A520">
        <v>519</v>
      </c>
      <c r="B520">
        <v>1002626855</v>
      </c>
      <c r="C520">
        <v>3</v>
      </c>
      <c r="D520" t="s">
        <v>55</v>
      </c>
      <c r="E520">
        <v>5</v>
      </c>
      <c r="F520" t="s">
        <v>227</v>
      </c>
      <c r="G520" t="s">
        <v>127</v>
      </c>
      <c r="H520" t="s">
        <v>321</v>
      </c>
      <c r="I520" t="s">
        <v>212</v>
      </c>
      <c r="J520" t="s">
        <v>213</v>
      </c>
      <c r="K520" t="s">
        <v>149</v>
      </c>
      <c r="M520" t="s">
        <v>76</v>
      </c>
      <c r="N520" t="s">
        <v>215</v>
      </c>
      <c r="O520" s="57">
        <v>46302.716087962966</v>
      </c>
      <c r="P520" s="57">
        <v>46305.585520833331</v>
      </c>
      <c r="Q520">
        <v>69406125</v>
      </c>
      <c r="S520">
        <v>152431232905</v>
      </c>
      <c r="T520" t="s">
        <v>3999</v>
      </c>
      <c r="U520" t="s">
        <v>4000</v>
      </c>
      <c r="V520" t="s">
        <v>4001</v>
      </c>
      <c r="Z520">
        <v>113.8698826</v>
      </c>
      <c r="AA520">
        <v>-7.0007025000000001</v>
      </c>
      <c r="AB520" t="s">
        <v>4002</v>
      </c>
      <c r="AC520" t="s">
        <v>284</v>
      </c>
      <c r="AL520" t="s">
        <v>217</v>
      </c>
      <c r="AM520" t="s">
        <v>4003</v>
      </c>
      <c r="AN520" t="s">
        <v>6</v>
      </c>
      <c r="AO520" s="57">
        <v>46213.736238425925</v>
      </c>
      <c r="AP520" s="57">
        <v>46306.333333333336</v>
      </c>
      <c r="AR520" t="s">
        <v>218</v>
      </c>
      <c r="AS520" t="s">
        <v>219</v>
      </c>
      <c r="AT520" t="s">
        <v>230</v>
      </c>
      <c r="AU520">
        <v>20261010</v>
      </c>
      <c r="AV520" t="s">
        <v>221</v>
      </c>
      <c r="AW520" t="s">
        <v>541</v>
      </c>
      <c r="AX520" t="s">
        <v>222</v>
      </c>
      <c r="BA520" s="57">
        <v>46306.333333333336</v>
      </c>
      <c r="BB520" t="s">
        <v>4003</v>
      </c>
      <c r="BC520">
        <v>2026</v>
      </c>
      <c r="BD520">
        <v>10</v>
      </c>
      <c r="BE520">
        <v>10</v>
      </c>
      <c r="BF520" s="6">
        <f t="shared" si="24"/>
        <v>46305</v>
      </c>
      <c r="BG520">
        <f t="shared" si="25"/>
        <v>-1.3333333333357587</v>
      </c>
      <c r="BH520" t="str">
        <f t="shared" si="26"/>
        <v>COMPLY</v>
      </c>
      <c r="BI520" t="str">
        <f>VLOOKUP(H520,Sheet2!$A$1:$B$270,2,FALSE)</f>
        <v>MADURA</v>
      </c>
    </row>
    <row r="521" spans="1:61">
      <c r="A521">
        <v>520</v>
      </c>
      <c r="B521">
        <v>1002633772</v>
      </c>
      <c r="C521">
        <v>3</v>
      </c>
      <c r="D521" t="s">
        <v>55</v>
      </c>
      <c r="E521">
        <v>5</v>
      </c>
      <c r="F521" t="s">
        <v>227</v>
      </c>
      <c r="G521" t="s">
        <v>127</v>
      </c>
      <c r="H521" t="s">
        <v>321</v>
      </c>
      <c r="I521" t="s">
        <v>212</v>
      </c>
      <c r="J521" t="s">
        <v>213</v>
      </c>
      <c r="K521" t="s">
        <v>149</v>
      </c>
      <c r="L521" t="s">
        <v>214</v>
      </c>
      <c r="M521" t="s">
        <v>76</v>
      </c>
      <c r="N521" t="s">
        <v>215</v>
      </c>
      <c r="O521" s="57">
        <v>46307.742824074077</v>
      </c>
      <c r="P521" s="57">
        <v>46308.491238425922</v>
      </c>
      <c r="Q521">
        <v>69408954</v>
      </c>
      <c r="S521">
        <v>152431232944</v>
      </c>
      <c r="T521" t="s">
        <v>6012</v>
      </c>
      <c r="U521" t="s">
        <v>6013</v>
      </c>
      <c r="V521" t="s">
        <v>6014</v>
      </c>
      <c r="Z521">
        <v>113.810052238404</v>
      </c>
      <c r="AA521">
        <v>-7.1272620754181801</v>
      </c>
      <c r="AB521" t="s">
        <v>6015</v>
      </c>
      <c r="AC521" t="s">
        <v>216</v>
      </c>
      <c r="AL521" t="s">
        <v>217</v>
      </c>
      <c r="AM521" t="s">
        <v>5897</v>
      </c>
      <c r="AN521" t="s">
        <v>6</v>
      </c>
      <c r="AO521" s="57">
        <v>46366.746805555558</v>
      </c>
      <c r="AP521" s="57">
        <v>46308.625</v>
      </c>
      <c r="AR521" t="s">
        <v>218</v>
      </c>
      <c r="AS521" t="s">
        <v>219</v>
      </c>
      <c r="AT521" t="s">
        <v>220</v>
      </c>
      <c r="AU521">
        <v>20261013</v>
      </c>
      <c r="AV521" t="s">
        <v>221</v>
      </c>
      <c r="AW521" t="s">
        <v>2552</v>
      </c>
      <c r="AX521" t="s">
        <v>222</v>
      </c>
      <c r="BA521" s="57">
        <v>46308.625</v>
      </c>
      <c r="BB521" t="s">
        <v>5897</v>
      </c>
      <c r="BC521">
        <v>2026</v>
      </c>
      <c r="BD521">
        <v>10</v>
      </c>
      <c r="BE521">
        <v>13</v>
      </c>
      <c r="BF521" s="6">
        <f t="shared" si="24"/>
        <v>46308</v>
      </c>
      <c r="BG521">
        <f t="shared" si="25"/>
        <v>-0.625</v>
      </c>
      <c r="BH521" t="str">
        <f t="shared" si="26"/>
        <v>COMPLY</v>
      </c>
      <c r="BI521" t="str">
        <f>VLOOKUP(H521,Sheet2!$A$1:$B$270,2,FALSE)</f>
        <v>MADURA</v>
      </c>
    </row>
    <row r="522" spans="1:61">
      <c r="A522">
        <v>521</v>
      </c>
      <c r="B522">
        <v>1002635495</v>
      </c>
      <c r="C522">
        <v>3</v>
      </c>
      <c r="D522" t="s">
        <v>55</v>
      </c>
      <c r="E522">
        <v>5</v>
      </c>
      <c r="F522" t="s">
        <v>227</v>
      </c>
      <c r="G522" t="s">
        <v>127</v>
      </c>
      <c r="H522" t="s">
        <v>321</v>
      </c>
      <c r="I522" t="s">
        <v>212</v>
      </c>
      <c r="J522" t="s">
        <v>213</v>
      </c>
      <c r="K522" t="s">
        <v>149</v>
      </c>
      <c r="L522" t="s">
        <v>214</v>
      </c>
      <c r="M522" t="s">
        <v>76</v>
      </c>
      <c r="N522" t="s">
        <v>215</v>
      </c>
      <c r="O522" s="57">
        <v>46308.656006944446</v>
      </c>
      <c r="P522" s="57">
        <v>46309.953506944446</v>
      </c>
      <c r="Q522">
        <v>69409585</v>
      </c>
      <c r="S522">
        <v>152431232950</v>
      </c>
      <c r="T522" t="s">
        <v>6688</v>
      </c>
      <c r="U522" t="s">
        <v>6689</v>
      </c>
      <c r="V522" t="s">
        <v>6690</v>
      </c>
      <c r="Z522">
        <v>113.86777505278501</v>
      </c>
      <c r="AA522">
        <v>-7.0036741536532903</v>
      </c>
      <c r="AB522" t="s">
        <v>6691</v>
      </c>
      <c r="AC522" t="s">
        <v>216</v>
      </c>
      <c r="AL522" t="s">
        <v>217</v>
      </c>
      <c r="AM522" t="s">
        <v>6692</v>
      </c>
      <c r="AN522" t="s">
        <v>6</v>
      </c>
      <c r="AO522" t="s">
        <v>6693</v>
      </c>
      <c r="AP522" s="57">
        <v>46309.625</v>
      </c>
      <c r="AR522" t="s">
        <v>218</v>
      </c>
      <c r="AS522" t="s">
        <v>219</v>
      </c>
      <c r="AT522" t="s">
        <v>230</v>
      </c>
      <c r="AU522">
        <v>20261014</v>
      </c>
      <c r="AV522" t="s">
        <v>221</v>
      </c>
      <c r="AW522" t="s">
        <v>883</v>
      </c>
      <c r="AX522" t="s">
        <v>222</v>
      </c>
      <c r="BA522" s="57">
        <v>46309.625</v>
      </c>
      <c r="BB522" t="s">
        <v>6692</v>
      </c>
      <c r="BC522">
        <v>2026</v>
      </c>
      <c r="BD522">
        <v>10</v>
      </c>
      <c r="BE522">
        <v>14</v>
      </c>
      <c r="BF522" s="6">
        <f t="shared" si="24"/>
        <v>46309</v>
      </c>
      <c r="BG522">
        <f t="shared" si="25"/>
        <v>-0.625</v>
      </c>
      <c r="BH522" t="str">
        <f t="shared" si="26"/>
        <v>COMPLY</v>
      </c>
      <c r="BI522" t="str">
        <f>VLOOKUP(H522,Sheet2!$A$1:$B$270,2,FALSE)</f>
        <v>MADURA</v>
      </c>
    </row>
    <row r="523" spans="1:61">
      <c r="A523">
        <v>522</v>
      </c>
      <c r="B523">
        <v>1002625188</v>
      </c>
      <c r="C523">
        <v>3</v>
      </c>
      <c r="D523" t="s">
        <v>55</v>
      </c>
      <c r="E523">
        <v>5</v>
      </c>
      <c r="F523" t="s">
        <v>227</v>
      </c>
      <c r="G523" t="s">
        <v>127</v>
      </c>
      <c r="H523" t="s">
        <v>321</v>
      </c>
      <c r="I523" t="s">
        <v>212</v>
      </c>
      <c r="J523" t="s">
        <v>213</v>
      </c>
      <c r="K523" t="s">
        <v>149</v>
      </c>
      <c r="L523" t="s">
        <v>214</v>
      </c>
      <c r="M523" t="s">
        <v>1626</v>
      </c>
      <c r="N523" t="s">
        <v>215</v>
      </c>
      <c r="O523" s="57">
        <v>46301.796493055554</v>
      </c>
      <c r="P523" s="57">
        <v>46304.964074074072</v>
      </c>
      <c r="Q523">
        <v>69405407</v>
      </c>
      <c r="S523">
        <v>152431232897</v>
      </c>
      <c r="T523" t="s">
        <v>3313</v>
      </c>
      <c r="U523" t="s">
        <v>3314</v>
      </c>
      <c r="V523" t="s">
        <v>3315</v>
      </c>
      <c r="Z523">
        <v>113.804313987493</v>
      </c>
      <c r="AA523">
        <v>-6.96813415891953</v>
      </c>
      <c r="AB523" t="s">
        <v>3316</v>
      </c>
      <c r="AC523" t="s">
        <v>216</v>
      </c>
      <c r="AL523" t="s">
        <v>217</v>
      </c>
      <c r="AM523" t="s">
        <v>3317</v>
      </c>
      <c r="AN523" t="s">
        <v>6</v>
      </c>
      <c r="AO523" s="57">
        <v>46183.799340277779</v>
      </c>
      <c r="AP523" s="57">
        <v>46303.333333333336</v>
      </c>
      <c r="AR523" t="s">
        <v>12</v>
      </c>
      <c r="AS523" t="s">
        <v>219</v>
      </c>
      <c r="AT523" t="s">
        <v>220</v>
      </c>
      <c r="AV523" t="s">
        <v>1627</v>
      </c>
      <c r="AW523" t="s">
        <v>833</v>
      </c>
      <c r="AX523" t="s">
        <v>222</v>
      </c>
      <c r="BA523" s="57">
        <v>46303.333333333336</v>
      </c>
      <c r="BB523" t="s">
        <v>3317</v>
      </c>
      <c r="BF523" s="6" t="e">
        <f t="shared" si="24"/>
        <v>#NUM!</v>
      </c>
      <c r="BG523" t="e">
        <f t="shared" si="25"/>
        <v>#NUM!</v>
      </c>
      <c r="BH523" t="e">
        <f t="shared" si="26"/>
        <v>#NUM!</v>
      </c>
      <c r="BI523" t="str">
        <f>VLOOKUP(H523,Sheet2!$A$1:$B$270,2,FALSE)</f>
        <v>MADURA</v>
      </c>
    </row>
    <row r="524" spans="1:61">
      <c r="A524">
        <v>523</v>
      </c>
      <c r="B524">
        <v>1002618449</v>
      </c>
      <c r="C524">
        <v>3</v>
      </c>
      <c r="D524" t="s">
        <v>55</v>
      </c>
      <c r="E524">
        <v>5</v>
      </c>
      <c r="F524" t="s">
        <v>260</v>
      </c>
      <c r="G524" t="s">
        <v>123</v>
      </c>
      <c r="H524" t="s">
        <v>286</v>
      </c>
      <c r="I524" t="s">
        <v>212</v>
      </c>
      <c r="J524" t="s">
        <v>213</v>
      </c>
      <c r="K524" t="s">
        <v>149</v>
      </c>
      <c r="L524" t="s">
        <v>214</v>
      </c>
      <c r="M524" t="s">
        <v>76</v>
      </c>
      <c r="N524" t="s">
        <v>215</v>
      </c>
      <c r="O524" s="57">
        <v>46296.660115740742</v>
      </c>
      <c r="P524" s="57">
        <v>46297.727210648147</v>
      </c>
      <c r="Q524">
        <v>69402539</v>
      </c>
      <c r="S524">
        <v>152401227873</v>
      </c>
      <c r="T524" t="s">
        <v>1066</v>
      </c>
      <c r="U524" t="s">
        <v>828</v>
      </c>
      <c r="V524" t="s">
        <v>1067</v>
      </c>
      <c r="Z524">
        <v>112.7438654</v>
      </c>
      <c r="AA524">
        <v>-7.2420342</v>
      </c>
      <c r="AB524" t="s">
        <v>1068</v>
      </c>
      <c r="AC524" t="s">
        <v>235</v>
      </c>
      <c r="AL524" t="s">
        <v>217</v>
      </c>
      <c r="AM524" t="s">
        <v>1069</v>
      </c>
      <c r="AN524" t="s">
        <v>6</v>
      </c>
      <c r="AO524" s="57">
        <v>46032.694421296299</v>
      </c>
      <c r="AP524" s="57">
        <v>46297.625</v>
      </c>
      <c r="AR524" t="s">
        <v>218</v>
      </c>
      <c r="AS524" t="s">
        <v>270</v>
      </c>
      <c r="AT524" t="s">
        <v>230</v>
      </c>
      <c r="AU524">
        <v>20261002</v>
      </c>
      <c r="AV524" t="s">
        <v>221</v>
      </c>
      <c r="AW524" t="s">
        <v>877</v>
      </c>
      <c r="AX524" t="s">
        <v>222</v>
      </c>
      <c r="BA524" s="57">
        <v>46297.625</v>
      </c>
      <c r="BB524" t="s">
        <v>1069</v>
      </c>
      <c r="BC524">
        <v>2026</v>
      </c>
      <c r="BD524">
        <v>10</v>
      </c>
      <c r="BE524">
        <v>2</v>
      </c>
      <c r="BF524" s="6">
        <f t="shared" si="24"/>
        <v>46297</v>
      </c>
      <c r="BG524">
        <f t="shared" si="25"/>
        <v>-0.625</v>
      </c>
      <c r="BH524" t="str">
        <f t="shared" si="26"/>
        <v>COMPLY</v>
      </c>
      <c r="BI524" t="str">
        <f>VLOOKUP(H524,Sheet2!$A$1:$B$270,2,FALSE)</f>
        <v>SURABAYA UTARA</v>
      </c>
    </row>
    <row r="525" spans="1:61">
      <c r="A525">
        <v>524</v>
      </c>
      <c r="B525">
        <v>1002619781</v>
      </c>
      <c r="C525">
        <v>3</v>
      </c>
      <c r="D525" t="s">
        <v>55</v>
      </c>
      <c r="E525">
        <v>5</v>
      </c>
      <c r="F525" t="s">
        <v>260</v>
      </c>
      <c r="G525" t="s">
        <v>123</v>
      </c>
      <c r="H525" t="s">
        <v>286</v>
      </c>
      <c r="I525" t="s">
        <v>212</v>
      </c>
      <c r="J525" t="s">
        <v>213</v>
      </c>
      <c r="K525" t="s">
        <v>149</v>
      </c>
      <c r="M525" t="s">
        <v>76</v>
      </c>
      <c r="N525" t="s">
        <v>215</v>
      </c>
      <c r="O525" s="57">
        <v>46297.561828703707</v>
      </c>
      <c r="P525" s="57">
        <v>46297.707488425927</v>
      </c>
      <c r="Q525">
        <v>69401978</v>
      </c>
      <c r="S525">
        <v>152401227893</v>
      </c>
      <c r="T525" t="s">
        <v>1091</v>
      </c>
      <c r="U525" t="s">
        <v>1861</v>
      </c>
      <c r="V525" t="s">
        <v>1862</v>
      </c>
      <c r="Z525">
        <v>112.73858971</v>
      </c>
      <c r="AA525">
        <v>-7.244665125</v>
      </c>
      <c r="AB525" t="s">
        <v>1094</v>
      </c>
      <c r="AC525" t="s">
        <v>229</v>
      </c>
      <c r="AL525" t="s">
        <v>217</v>
      </c>
      <c r="AM525" t="s">
        <v>1863</v>
      </c>
      <c r="AN525" t="s">
        <v>6</v>
      </c>
      <c r="AO525" s="57">
        <v>46063.569363425922</v>
      </c>
      <c r="AR525" t="s">
        <v>218</v>
      </c>
      <c r="AS525" t="s">
        <v>270</v>
      </c>
      <c r="AT525" t="s">
        <v>342</v>
      </c>
      <c r="AU525">
        <v>20261002</v>
      </c>
      <c r="AV525" t="s">
        <v>221</v>
      </c>
      <c r="AW525" t="s">
        <v>559</v>
      </c>
      <c r="AX525" t="s">
        <v>222</v>
      </c>
      <c r="BA525" s="57">
        <v>46297.291666666664</v>
      </c>
      <c r="BB525" t="s">
        <v>1863</v>
      </c>
      <c r="BC525">
        <v>2026</v>
      </c>
      <c r="BD525">
        <v>10</v>
      </c>
      <c r="BE525">
        <v>2</v>
      </c>
      <c r="BF525" s="6">
        <f t="shared" si="24"/>
        <v>46297</v>
      </c>
      <c r="BG525">
        <f t="shared" si="25"/>
        <v>-0.29166666666424135</v>
      </c>
      <c r="BH525" t="str">
        <f t="shared" si="26"/>
        <v>COMPLY</v>
      </c>
      <c r="BI525" t="str">
        <f>VLOOKUP(H525,Sheet2!$A$1:$B$270,2,FALSE)</f>
        <v>SURABAYA UTARA</v>
      </c>
    </row>
    <row r="526" spans="1:61">
      <c r="A526">
        <v>525</v>
      </c>
      <c r="B526">
        <v>1002620485</v>
      </c>
      <c r="C526">
        <v>3</v>
      </c>
      <c r="D526" t="s">
        <v>55</v>
      </c>
      <c r="E526">
        <v>5</v>
      </c>
      <c r="F526" t="s">
        <v>260</v>
      </c>
      <c r="G526" t="s">
        <v>123</v>
      </c>
      <c r="H526" t="s">
        <v>286</v>
      </c>
      <c r="I526" t="s">
        <v>212</v>
      </c>
      <c r="J526" t="s">
        <v>213</v>
      </c>
      <c r="K526" t="s">
        <v>149</v>
      </c>
      <c r="L526" t="s">
        <v>214</v>
      </c>
      <c r="M526" t="s">
        <v>76</v>
      </c>
      <c r="N526" t="s">
        <v>215</v>
      </c>
      <c r="O526" s="57">
        <v>46297.701851851853</v>
      </c>
      <c r="P526" s="57">
        <v>46298.634456018517</v>
      </c>
      <c r="Q526">
        <v>69403321</v>
      </c>
      <c r="S526">
        <v>152401227903</v>
      </c>
      <c r="T526" t="s">
        <v>1864</v>
      </c>
      <c r="U526" t="s">
        <v>1865</v>
      </c>
      <c r="V526" t="s">
        <v>1866</v>
      </c>
      <c r="Z526">
        <v>112.7438654</v>
      </c>
      <c r="AA526">
        <v>-7.2420342</v>
      </c>
      <c r="AB526" t="s">
        <v>1867</v>
      </c>
      <c r="AC526" t="s">
        <v>235</v>
      </c>
      <c r="AL526" t="s">
        <v>217</v>
      </c>
      <c r="AM526" t="s">
        <v>1420</v>
      </c>
      <c r="AN526" t="s">
        <v>6</v>
      </c>
      <c r="AO526" s="57">
        <v>46063.705462962964</v>
      </c>
      <c r="AP526" s="57">
        <v>46298.625</v>
      </c>
      <c r="AR526" t="s">
        <v>218</v>
      </c>
      <c r="AS526" t="s">
        <v>270</v>
      </c>
      <c r="AT526" t="s">
        <v>230</v>
      </c>
      <c r="AU526">
        <v>20261003</v>
      </c>
      <c r="AV526" t="s">
        <v>221</v>
      </c>
      <c r="AW526" t="s">
        <v>877</v>
      </c>
      <c r="AX526" t="s">
        <v>222</v>
      </c>
      <c r="BA526" s="57">
        <v>46298.625</v>
      </c>
      <c r="BB526" t="s">
        <v>1420</v>
      </c>
      <c r="BC526">
        <v>2026</v>
      </c>
      <c r="BD526">
        <v>10</v>
      </c>
      <c r="BE526">
        <v>3</v>
      </c>
      <c r="BF526" s="6">
        <f t="shared" si="24"/>
        <v>46298</v>
      </c>
      <c r="BG526">
        <f t="shared" si="25"/>
        <v>-0.625</v>
      </c>
      <c r="BH526" t="str">
        <f t="shared" si="26"/>
        <v>COMPLY</v>
      </c>
      <c r="BI526" t="str">
        <f>VLOOKUP(H526,Sheet2!$A$1:$B$270,2,FALSE)</f>
        <v>SURABAYA UTARA</v>
      </c>
    </row>
    <row r="527" spans="1:61">
      <c r="A527">
        <v>526</v>
      </c>
      <c r="B527">
        <v>1002622550</v>
      </c>
      <c r="C527">
        <v>3</v>
      </c>
      <c r="D527" t="s">
        <v>55</v>
      </c>
      <c r="E527">
        <v>5</v>
      </c>
      <c r="F527" t="s">
        <v>260</v>
      </c>
      <c r="G527" t="s">
        <v>123</v>
      </c>
      <c r="H527" t="s">
        <v>286</v>
      </c>
      <c r="I527" t="s">
        <v>212</v>
      </c>
      <c r="J527" t="s">
        <v>213</v>
      </c>
      <c r="K527" t="s">
        <v>149</v>
      </c>
      <c r="L527" t="s">
        <v>826</v>
      </c>
      <c r="M527" t="s">
        <v>76</v>
      </c>
      <c r="N527" t="s">
        <v>215</v>
      </c>
      <c r="O527" s="57">
        <v>46300.583043981482</v>
      </c>
      <c r="P527" s="57">
        <v>46301.569305555553</v>
      </c>
      <c r="Q527">
        <v>69404386</v>
      </c>
      <c r="R527">
        <v>3135967129</v>
      </c>
      <c r="S527">
        <v>152401227930</v>
      </c>
      <c r="T527" t="s">
        <v>2710</v>
      </c>
      <c r="U527" t="s">
        <v>2711</v>
      </c>
      <c r="V527" t="s">
        <v>2712</v>
      </c>
      <c r="Z527">
        <v>112.736028</v>
      </c>
      <c r="AA527">
        <v>-7.2327149999999998</v>
      </c>
      <c r="AB527" t="s">
        <v>2713</v>
      </c>
      <c r="AC527" t="s">
        <v>235</v>
      </c>
      <c r="AL527" t="s">
        <v>217</v>
      </c>
      <c r="AM527" t="s">
        <v>2714</v>
      </c>
      <c r="AN527" t="s">
        <v>6</v>
      </c>
      <c r="AO527" s="57">
        <v>46152.601203703707</v>
      </c>
      <c r="AP527" s="57">
        <v>46301.458333333336</v>
      </c>
      <c r="AR527" t="s">
        <v>218</v>
      </c>
      <c r="AS527" t="s">
        <v>270</v>
      </c>
      <c r="AT527" t="s">
        <v>230</v>
      </c>
      <c r="AU527">
        <v>20261006</v>
      </c>
      <c r="AV527" t="s">
        <v>221</v>
      </c>
      <c r="AW527" t="s">
        <v>868</v>
      </c>
      <c r="AX527" t="s">
        <v>222</v>
      </c>
      <c r="BA527" s="57">
        <v>46301.458333333336</v>
      </c>
      <c r="BB527" t="s">
        <v>2714</v>
      </c>
      <c r="BC527">
        <v>2026</v>
      </c>
      <c r="BD527">
        <v>10</v>
      </c>
      <c r="BE527">
        <v>6</v>
      </c>
      <c r="BF527" s="6">
        <f t="shared" si="24"/>
        <v>46301</v>
      </c>
      <c r="BG527">
        <f t="shared" si="25"/>
        <v>-0.45833333333575865</v>
      </c>
      <c r="BH527" t="str">
        <f t="shared" si="26"/>
        <v>COMPLY</v>
      </c>
      <c r="BI527" t="str">
        <f>VLOOKUP(H527,Sheet2!$A$1:$B$270,2,FALSE)</f>
        <v>SURABAYA UTARA</v>
      </c>
    </row>
    <row r="528" spans="1:61">
      <c r="A528">
        <v>527</v>
      </c>
      <c r="B528">
        <v>1002630379</v>
      </c>
      <c r="C528">
        <v>3</v>
      </c>
      <c r="D528" t="s">
        <v>55</v>
      </c>
      <c r="E528">
        <v>5</v>
      </c>
      <c r="F528" t="s">
        <v>260</v>
      </c>
      <c r="G528" t="s">
        <v>123</v>
      </c>
      <c r="H528" t="s">
        <v>286</v>
      </c>
      <c r="I528" t="s">
        <v>212</v>
      </c>
      <c r="J528" t="s">
        <v>213</v>
      </c>
      <c r="K528" t="s">
        <v>149</v>
      </c>
      <c r="L528" t="s">
        <v>214</v>
      </c>
      <c r="M528" t="s">
        <v>76</v>
      </c>
      <c r="N528" t="s">
        <v>215</v>
      </c>
      <c r="O528" s="57">
        <v>46304.690729166665</v>
      </c>
      <c r="P528" s="57">
        <v>46305.690763888888</v>
      </c>
      <c r="Q528">
        <v>69407614</v>
      </c>
      <c r="S528">
        <v>152401227971</v>
      </c>
      <c r="T528" t="s">
        <v>5184</v>
      </c>
      <c r="U528" t="s">
        <v>5185</v>
      </c>
      <c r="V528" t="s">
        <v>5186</v>
      </c>
      <c r="Z528">
        <v>112.729598768055</v>
      </c>
      <c r="AA528">
        <v>-7.2337472430153502</v>
      </c>
      <c r="AB528" t="s">
        <v>5187</v>
      </c>
      <c r="AC528" t="s">
        <v>216</v>
      </c>
      <c r="AL528" t="s">
        <v>217</v>
      </c>
      <c r="AM528" t="s">
        <v>5188</v>
      </c>
      <c r="AN528" t="s">
        <v>6</v>
      </c>
      <c r="AO528" s="57">
        <v>46275.725983796299</v>
      </c>
      <c r="AP528" s="57">
        <v>46305.625</v>
      </c>
      <c r="AR528" t="s">
        <v>218</v>
      </c>
      <c r="AS528" t="s">
        <v>270</v>
      </c>
      <c r="AT528" t="s">
        <v>230</v>
      </c>
      <c r="AU528">
        <v>20261010</v>
      </c>
      <c r="AV528" t="s">
        <v>221</v>
      </c>
      <c r="AW528" t="s">
        <v>877</v>
      </c>
      <c r="AX528" t="s">
        <v>222</v>
      </c>
      <c r="BA528" s="57">
        <v>46305.625</v>
      </c>
      <c r="BB528" t="s">
        <v>5188</v>
      </c>
      <c r="BC528">
        <v>2026</v>
      </c>
      <c r="BD528">
        <v>10</v>
      </c>
      <c r="BE528">
        <v>10</v>
      </c>
      <c r="BF528" s="6">
        <f t="shared" si="24"/>
        <v>46305</v>
      </c>
      <c r="BG528">
        <f t="shared" si="25"/>
        <v>-0.625</v>
      </c>
      <c r="BH528" t="str">
        <f t="shared" si="26"/>
        <v>COMPLY</v>
      </c>
      <c r="BI528" t="str">
        <f>VLOOKUP(H528,Sheet2!$A$1:$B$270,2,FALSE)</f>
        <v>SURABAYA UTARA</v>
      </c>
    </row>
    <row r="529" spans="1:61">
      <c r="A529">
        <v>528</v>
      </c>
      <c r="B529">
        <v>1002617733</v>
      </c>
      <c r="C529">
        <v>3</v>
      </c>
      <c r="D529" t="s">
        <v>55</v>
      </c>
      <c r="E529">
        <v>5</v>
      </c>
      <c r="F529" t="s">
        <v>260</v>
      </c>
      <c r="G529" t="s">
        <v>123</v>
      </c>
      <c r="H529" t="s">
        <v>286</v>
      </c>
      <c r="I529" t="s">
        <v>212</v>
      </c>
      <c r="J529" t="s">
        <v>213</v>
      </c>
      <c r="K529" t="s">
        <v>149</v>
      </c>
      <c r="L529" t="s">
        <v>214</v>
      </c>
      <c r="M529" t="s">
        <v>836</v>
      </c>
      <c r="N529" t="s">
        <v>215</v>
      </c>
      <c r="O529" s="57">
        <v>46296.521979166668</v>
      </c>
      <c r="P529" s="57">
        <v>46303.407650462963</v>
      </c>
      <c r="Q529">
        <v>69402300</v>
      </c>
      <c r="S529">
        <v>152401227868</v>
      </c>
      <c r="T529" t="s">
        <v>1061</v>
      </c>
      <c r="U529" t="s">
        <v>1062</v>
      </c>
      <c r="V529" t="s">
        <v>1063</v>
      </c>
      <c r="Z529">
        <v>112.702551</v>
      </c>
      <c r="AA529">
        <v>-7.229495</v>
      </c>
      <c r="AB529" t="s">
        <v>1064</v>
      </c>
      <c r="AC529" t="s">
        <v>235</v>
      </c>
      <c r="AL529" t="s">
        <v>217</v>
      </c>
      <c r="AM529" t="s">
        <v>1065</v>
      </c>
      <c r="AN529" t="s">
        <v>6</v>
      </c>
      <c r="AO529" s="57">
        <v>46032.559305555558</v>
      </c>
      <c r="AP529" s="57">
        <v>46297.458333333336</v>
      </c>
      <c r="AQ529" t="s">
        <v>838</v>
      </c>
      <c r="AR529" t="s">
        <v>14</v>
      </c>
      <c r="AS529" t="s">
        <v>270</v>
      </c>
      <c r="AT529" t="s">
        <v>230</v>
      </c>
      <c r="AV529" t="s">
        <v>837</v>
      </c>
      <c r="AW529" t="s">
        <v>875</v>
      </c>
      <c r="AX529" t="s">
        <v>222</v>
      </c>
      <c r="BA529" s="57">
        <v>46297.458333333336</v>
      </c>
      <c r="BB529" t="s">
        <v>1065</v>
      </c>
      <c r="BF529" s="6" t="e">
        <f t="shared" si="24"/>
        <v>#NUM!</v>
      </c>
      <c r="BG529" t="e">
        <f t="shared" si="25"/>
        <v>#NUM!</v>
      </c>
      <c r="BH529" t="e">
        <f t="shared" si="26"/>
        <v>#NUM!</v>
      </c>
      <c r="BI529" t="str">
        <f>VLOOKUP(H529,Sheet2!$A$1:$B$270,2,FALSE)</f>
        <v>SURABAYA UTARA</v>
      </c>
    </row>
    <row r="530" spans="1:61">
      <c r="A530">
        <v>529</v>
      </c>
      <c r="B530">
        <v>1002618774</v>
      </c>
      <c r="C530">
        <v>3</v>
      </c>
      <c r="D530" t="s">
        <v>55</v>
      </c>
      <c r="E530">
        <v>5</v>
      </c>
      <c r="F530" t="s">
        <v>260</v>
      </c>
      <c r="G530" t="s">
        <v>123</v>
      </c>
      <c r="H530" t="s">
        <v>266</v>
      </c>
      <c r="I530" t="s">
        <v>212</v>
      </c>
      <c r="J530" t="s">
        <v>213</v>
      </c>
      <c r="K530" t="s">
        <v>149</v>
      </c>
      <c r="L530" t="s">
        <v>214</v>
      </c>
      <c r="M530" t="s">
        <v>76</v>
      </c>
      <c r="N530" t="s">
        <v>215</v>
      </c>
      <c r="O530" s="57">
        <v>46296.751157407409</v>
      </c>
      <c r="P530" s="57">
        <v>46297.547523148147</v>
      </c>
      <c r="Q530">
        <v>69402640</v>
      </c>
      <c r="S530">
        <v>152407282544</v>
      </c>
      <c r="T530" t="s">
        <v>1070</v>
      </c>
      <c r="U530" t="s">
        <v>1071</v>
      </c>
      <c r="V530" t="s">
        <v>1072</v>
      </c>
      <c r="Z530">
        <v>112.7890769</v>
      </c>
      <c r="AA530">
        <v>-7.2549155000000001</v>
      </c>
      <c r="AB530" t="s">
        <v>1073</v>
      </c>
      <c r="AC530" t="s">
        <v>216</v>
      </c>
      <c r="AL530" t="s">
        <v>217</v>
      </c>
      <c r="AM530" t="s">
        <v>1074</v>
      </c>
      <c r="AN530" t="s">
        <v>6</v>
      </c>
      <c r="AO530" s="57">
        <v>46032.757141203707</v>
      </c>
      <c r="AP530" s="57">
        <v>46297.625</v>
      </c>
      <c r="AR530" t="s">
        <v>218</v>
      </c>
      <c r="AS530" t="s">
        <v>123</v>
      </c>
      <c r="AT530" t="s">
        <v>230</v>
      </c>
      <c r="AU530">
        <v>20261002</v>
      </c>
      <c r="AV530" t="s">
        <v>221</v>
      </c>
      <c r="AW530" t="s">
        <v>877</v>
      </c>
      <c r="AX530" t="s">
        <v>222</v>
      </c>
      <c r="BA530" s="57">
        <v>46297.625</v>
      </c>
      <c r="BB530" t="s">
        <v>1074</v>
      </c>
      <c r="BC530">
        <v>2026</v>
      </c>
      <c r="BD530">
        <v>10</v>
      </c>
      <c r="BE530">
        <v>2</v>
      </c>
      <c r="BF530" s="6">
        <f t="shared" si="24"/>
        <v>46297</v>
      </c>
      <c r="BG530">
        <f t="shared" si="25"/>
        <v>-0.625</v>
      </c>
      <c r="BH530" t="str">
        <f t="shared" si="26"/>
        <v>COMPLY</v>
      </c>
      <c r="BI530" t="str">
        <f>VLOOKUP(H530,Sheet2!$A$1:$B$270,2,FALSE)</f>
        <v>SURABAYA UTARA</v>
      </c>
    </row>
    <row r="531" spans="1:61">
      <c r="A531">
        <v>530</v>
      </c>
      <c r="B531">
        <v>1002627884</v>
      </c>
      <c r="C531">
        <v>3</v>
      </c>
      <c r="D531" t="s">
        <v>55</v>
      </c>
      <c r="E531">
        <v>5</v>
      </c>
      <c r="F531" t="s">
        <v>260</v>
      </c>
      <c r="G531" t="s">
        <v>123</v>
      </c>
      <c r="H531" t="s">
        <v>266</v>
      </c>
      <c r="I531" t="s">
        <v>212</v>
      </c>
      <c r="J531" t="s">
        <v>213</v>
      </c>
      <c r="K531" t="s">
        <v>149</v>
      </c>
      <c r="L531" t="s">
        <v>214</v>
      </c>
      <c r="M531" t="s">
        <v>76</v>
      </c>
      <c r="N531" t="s">
        <v>215</v>
      </c>
      <c r="O531" s="57">
        <v>46303.605104166665</v>
      </c>
      <c r="P531" s="57">
        <v>46303.820034722223</v>
      </c>
      <c r="Q531">
        <v>69406563</v>
      </c>
      <c r="S531">
        <v>152407282325</v>
      </c>
      <c r="T531" t="s">
        <v>4562</v>
      </c>
      <c r="U531" t="s">
        <v>4563</v>
      </c>
      <c r="V531" t="s">
        <v>4564</v>
      </c>
      <c r="Z531">
        <v>112.7613905</v>
      </c>
      <c r="AA531">
        <v>-7.2590645</v>
      </c>
      <c r="AB531" t="s">
        <v>4565</v>
      </c>
      <c r="AC531" t="s">
        <v>235</v>
      </c>
      <c r="AL531" t="s">
        <v>217</v>
      </c>
      <c r="AM531" t="s">
        <v>4566</v>
      </c>
      <c r="AN531" t="s">
        <v>6</v>
      </c>
      <c r="AO531" s="57">
        <v>46244.611331018517</v>
      </c>
      <c r="AP531" s="57">
        <v>46304.458333333336</v>
      </c>
      <c r="AR531" t="s">
        <v>218</v>
      </c>
      <c r="AS531" t="s">
        <v>123</v>
      </c>
      <c r="AT531" t="s">
        <v>230</v>
      </c>
      <c r="AU531">
        <v>20261008</v>
      </c>
      <c r="AV531" t="s">
        <v>221</v>
      </c>
      <c r="AW531" t="s">
        <v>875</v>
      </c>
      <c r="AX531" t="s">
        <v>222</v>
      </c>
      <c r="BA531" s="57">
        <v>46304.458333333336</v>
      </c>
      <c r="BB531" t="s">
        <v>4566</v>
      </c>
      <c r="BC531">
        <v>2026</v>
      </c>
      <c r="BD531">
        <v>10</v>
      </c>
      <c r="BE531">
        <v>8</v>
      </c>
      <c r="BF531" s="6">
        <f t="shared" si="24"/>
        <v>46303</v>
      </c>
      <c r="BG531">
        <f t="shared" si="25"/>
        <v>-1.4583333333357587</v>
      </c>
      <c r="BH531" t="str">
        <f t="shared" si="26"/>
        <v>COMPLY</v>
      </c>
      <c r="BI531" t="str">
        <f>VLOOKUP(H531,Sheet2!$A$1:$B$270,2,FALSE)</f>
        <v>SURABAYA UTARA</v>
      </c>
    </row>
    <row r="532" spans="1:61">
      <c r="A532">
        <v>531</v>
      </c>
      <c r="B532">
        <v>1002629003</v>
      </c>
      <c r="C532">
        <v>3</v>
      </c>
      <c r="D532" t="s">
        <v>55</v>
      </c>
      <c r="E532">
        <v>5</v>
      </c>
      <c r="F532" t="s">
        <v>260</v>
      </c>
      <c r="G532" t="s">
        <v>123</v>
      </c>
      <c r="H532" t="s">
        <v>266</v>
      </c>
      <c r="I532" t="s">
        <v>212</v>
      </c>
      <c r="J532" t="s">
        <v>213</v>
      </c>
      <c r="K532" t="s">
        <v>149</v>
      </c>
      <c r="M532" t="s">
        <v>76</v>
      </c>
      <c r="N532" t="s">
        <v>215</v>
      </c>
      <c r="O532" s="57">
        <v>46304.405011574076</v>
      </c>
      <c r="P532" s="57">
        <v>46304.491516203707</v>
      </c>
      <c r="Q532">
        <v>69406563</v>
      </c>
      <c r="S532">
        <v>152407282611</v>
      </c>
      <c r="T532" t="s">
        <v>4562</v>
      </c>
      <c r="U532" t="s">
        <v>5189</v>
      </c>
      <c r="V532" t="s">
        <v>5190</v>
      </c>
      <c r="Z532">
        <v>112.7697</v>
      </c>
      <c r="AA532">
        <v>-7.2454000000000001</v>
      </c>
      <c r="AB532" t="s">
        <v>4565</v>
      </c>
      <c r="AC532" t="s">
        <v>229</v>
      </c>
      <c r="AL532" t="s">
        <v>217</v>
      </c>
      <c r="AM532" t="s">
        <v>5191</v>
      </c>
      <c r="AN532" t="s">
        <v>6</v>
      </c>
      <c r="AO532" s="57">
        <v>46275.413715277777</v>
      </c>
      <c r="AR532" t="s">
        <v>218</v>
      </c>
      <c r="AS532" t="s">
        <v>123</v>
      </c>
      <c r="AT532" t="s">
        <v>230</v>
      </c>
      <c r="AU532">
        <v>20261009</v>
      </c>
      <c r="AV532" t="s">
        <v>221</v>
      </c>
      <c r="AW532" t="s">
        <v>1474</v>
      </c>
      <c r="AX532" t="s">
        <v>222</v>
      </c>
      <c r="BA532" s="57">
        <v>46304.291666666664</v>
      </c>
      <c r="BB532" t="s">
        <v>5191</v>
      </c>
      <c r="BC532">
        <v>2026</v>
      </c>
      <c r="BD532">
        <v>10</v>
      </c>
      <c r="BE532">
        <v>9</v>
      </c>
      <c r="BF532" s="6">
        <f t="shared" si="24"/>
        <v>46304</v>
      </c>
      <c r="BG532">
        <f t="shared" si="25"/>
        <v>-0.29166666666424135</v>
      </c>
      <c r="BH532" t="str">
        <f t="shared" si="26"/>
        <v>COMPLY</v>
      </c>
      <c r="BI532" t="str">
        <f>VLOOKUP(H532,Sheet2!$A$1:$B$270,2,FALSE)</f>
        <v>SURABAYA UTARA</v>
      </c>
    </row>
    <row r="533" spans="1:61">
      <c r="A533">
        <v>532</v>
      </c>
      <c r="B533">
        <v>1002627878</v>
      </c>
      <c r="C533">
        <v>3</v>
      </c>
      <c r="D533" t="s">
        <v>55</v>
      </c>
      <c r="E533">
        <v>5</v>
      </c>
      <c r="F533" t="s">
        <v>260</v>
      </c>
      <c r="G533" t="s">
        <v>123</v>
      </c>
      <c r="H533" t="s">
        <v>266</v>
      </c>
      <c r="I533" t="s">
        <v>212</v>
      </c>
      <c r="J533" t="s">
        <v>213</v>
      </c>
      <c r="K533" t="s">
        <v>149</v>
      </c>
      <c r="L533" t="s">
        <v>214</v>
      </c>
      <c r="M533" t="s">
        <v>1401</v>
      </c>
      <c r="N533" t="s">
        <v>215</v>
      </c>
      <c r="O533" s="57">
        <v>46303.605196759258</v>
      </c>
      <c r="P533" s="57">
        <v>46304.405011574076</v>
      </c>
      <c r="Q533">
        <v>69406563</v>
      </c>
      <c r="S533">
        <v>152407282325</v>
      </c>
      <c r="T533" t="s">
        <v>4562</v>
      </c>
      <c r="U533" t="s">
        <v>4563</v>
      </c>
      <c r="V533" t="s">
        <v>4564</v>
      </c>
      <c r="Z533">
        <v>112.7613905</v>
      </c>
      <c r="AA533">
        <v>-7.2590645</v>
      </c>
      <c r="AB533" t="s">
        <v>4565</v>
      </c>
      <c r="AC533" t="s">
        <v>235</v>
      </c>
      <c r="AL533" t="s">
        <v>217</v>
      </c>
      <c r="AM533" t="s">
        <v>4566</v>
      </c>
      <c r="AN533" t="s">
        <v>6</v>
      </c>
      <c r="AO533" s="57">
        <v>46244.611331018517</v>
      </c>
      <c r="AP533" s="57">
        <v>46304.458333333336</v>
      </c>
      <c r="AR533" t="s">
        <v>14</v>
      </c>
      <c r="AS533" t="s">
        <v>123</v>
      </c>
      <c r="AT533" t="s">
        <v>230</v>
      </c>
      <c r="AV533" t="s">
        <v>4567</v>
      </c>
      <c r="AW533" t="s">
        <v>875</v>
      </c>
      <c r="AX533" t="s">
        <v>222</v>
      </c>
      <c r="BA533" s="57">
        <v>46304.458333333336</v>
      </c>
      <c r="BB533" t="s">
        <v>4566</v>
      </c>
      <c r="BF533" s="6" t="e">
        <f t="shared" si="24"/>
        <v>#NUM!</v>
      </c>
      <c r="BG533" t="e">
        <f t="shared" si="25"/>
        <v>#NUM!</v>
      </c>
      <c r="BH533" t="e">
        <f t="shared" si="26"/>
        <v>#NUM!</v>
      </c>
      <c r="BI533" t="str">
        <f>VLOOKUP(H533,Sheet2!$A$1:$B$270,2,FALSE)</f>
        <v>SURABAYA UTARA</v>
      </c>
    </row>
    <row r="534" spans="1:61">
      <c r="A534">
        <v>533</v>
      </c>
      <c r="B534">
        <v>1002638319</v>
      </c>
      <c r="C534">
        <v>3</v>
      </c>
      <c r="D534" t="s">
        <v>55</v>
      </c>
      <c r="E534">
        <v>5</v>
      </c>
      <c r="F534" t="s">
        <v>260</v>
      </c>
      <c r="G534" t="s">
        <v>123</v>
      </c>
      <c r="H534" t="s">
        <v>266</v>
      </c>
      <c r="I534" t="s">
        <v>212</v>
      </c>
      <c r="J534" t="s">
        <v>213</v>
      </c>
      <c r="K534" t="s">
        <v>149</v>
      </c>
      <c r="L534" t="s">
        <v>214</v>
      </c>
      <c r="M534" t="s">
        <v>238</v>
      </c>
      <c r="N534" t="s">
        <v>215</v>
      </c>
      <c r="O534" s="57">
        <v>46310.503877314812</v>
      </c>
      <c r="P534" s="57">
        <v>46310.505624999998</v>
      </c>
      <c r="Q534">
        <v>69410737</v>
      </c>
      <c r="S534">
        <v>152407282671</v>
      </c>
      <c r="T534" t="s">
        <v>7625</v>
      </c>
      <c r="U534" t="s">
        <v>7626</v>
      </c>
      <c r="V534" t="s">
        <v>7627</v>
      </c>
      <c r="Z534">
        <v>112.77518980000001</v>
      </c>
      <c r="AA534">
        <v>-7.2497442000000003</v>
      </c>
      <c r="AB534" t="s">
        <v>7628</v>
      </c>
      <c r="AC534" t="s">
        <v>235</v>
      </c>
      <c r="AL534" t="s">
        <v>217</v>
      </c>
      <c r="AM534" t="s">
        <v>7514</v>
      </c>
      <c r="AN534" t="s">
        <v>6</v>
      </c>
      <c r="AO534" t="s">
        <v>7422</v>
      </c>
      <c r="AP534" s="57">
        <v>46311.458333333336</v>
      </c>
      <c r="AR534" t="s">
        <v>239</v>
      </c>
      <c r="AS534" t="s">
        <v>123</v>
      </c>
      <c r="AT534" t="s">
        <v>230</v>
      </c>
      <c r="AV534" t="s">
        <v>238</v>
      </c>
      <c r="AW534" t="s">
        <v>879</v>
      </c>
      <c r="AX534" t="s">
        <v>222</v>
      </c>
      <c r="BA534" s="57">
        <v>46311.458333333336</v>
      </c>
      <c r="BB534" t="s">
        <v>7514</v>
      </c>
      <c r="BF534" s="6" t="e">
        <f t="shared" si="24"/>
        <v>#NUM!</v>
      </c>
      <c r="BG534" t="e">
        <f t="shared" si="25"/>
        <v>#NUM!</v>
      </c>
      <c r="BH534" t="e">
        <f t="shared" si="26"/>
        <v>#NUM!</v>
      </c>
      <c r="BI534" t="str">
        <f>VLOOKUP(H534,Sheet2!$A$1:$B$270,2,FALSE)</f>
        <v>SURABAYA UTARA</v>
      </c>
    </row>
    <row r="535" spans="1:61">
      <c r="A535">
        <v>534</v>
      </c>
      <c r="B535">
        <v>1002637950</v>
      </c>
      <c r="C535">
        <v>3</v>
      </c>
      <c r="D535" t="s">
        <v>55</v>
      </c>
      <c r="E535">
        <v>5</v>
      </c>
      <c r="F535" t="s">
        <v>260</v>
      </c>
      <c r="G535" t="s">
        <v>123</v>
      </c>
      <c r="H535" t="s">
        <v>266</v>
      </c>
      <c r="I535" t="s">
        <v>212</v>
      </c>
      <c r="J535" t="s">
        <v>213</v>
      </c>
      <c r="K535" t="s">
        <v>149</v>
      </c>
      <c r="L535" t="s">
        <v>214</v>
      </c>
      <c r="M535" t="s">
        <v>238</v>
      </c>
      <c r="N535" t="s">
        <v>215</v>
      </c>
      <c r="O535" s="57">
        <v>46310.418530092589</v>
      </c>
      <c r="P535" s="57">
        <v>46310.419456018521</v>
      </c>
      <c r="Q535">
        <v>69410603</v>
      </c>
      <c r="S535">
        <v>152407282667</v>
      </c>
      <c r="T535" t="s">
        <v>7629</v>
      </c>
      <c r="U535" t="s">
        <v>7630</v>
      </c>
      <c r="V535" t="s">
        <v>7631</v>
      </c>
      <c r="Z535">
        <v>112.78979200000001</v>
      </c>
      <c r="AA535">
        <v>-7.2524105999999904</v>
      </c>
      <c r="AB535" t="s">
        <v>7632</v>
      </c>
      <c r="AC535" t="s">
        <v>235</v>
      </c>
      <c r="AL535" t="s">
        <v>217</v>
      </c>
      <c r="AM535" t="s">
        <v>7633</v>
      </c>
      <c r="AN535" t="s">
        <v>6</v>
      </c>
      <c r="AO535" t="s">
        <v>7508</v>
      </c>
      <c r="AP535" s="57">
        <v>46311.333333333336</v>
      </c>
      <c r="AR535" t="s">
        <v>239</v>
      </c>
      <c r="AS535" t="s">
        <v>123</v>
      </c>
      <c r="AT535" t="s">
        <v>230</v>
      </c>
      <c r="AV535" t="s">
        <v>238</v>
      </c>
      <c r="AW535" t="s">
        <v>3702</v>
      </c>
      <c r="AX535" t="s">
        <v>222</v>
      </c>
      <c r="BA535" s="57">
        <v>46311.333333333336</v>
      </c>
      <c r="BB535" t="s">
        <v>7633</v>
      </c>
      <c r="BF535" s="6" t="e">
        <f t="shared" si="24"/>
        <v>#NUM!</v>
      </c>
      <c r="BG535" t="e">
        <f t="shared" si="25"/>
        <v>#NUM!</v>
      </c>
      <c r="BH535" t="e">
        <f t="shared" si="26"/>
        <v>#NUM!</v>
      </c>
      <c r="BI535" t="str">
        <f>VLOOKUP(H535,Sheet2!$A$1:$B$270,2,FALSE)</f>
        <v>SURABAYA UTARA</v>
      </c>
    </row>
    <row r="536" spans="1:61">
      <c r="A536">
        <v>535</v>
      </c>
      <c r="B536">
        <v>1002621211</v>
      </c>
      <c r="C536">
        <v>3</v>
      </c>
      <c r="D536" t="s">
        <v>55</v>
      </c>
      <c r="E536">
        <v>5</v>
      </c>
      <c r="F536" t="s">
        <v>260</v>
      </c>
      <c r="G536" t="s">
        <v>123</v>
      </c>
      <c r="H536" t="s">
        <v>383</v>
      </c>
      <c r="I536" t="s">
        <v>212</v>
      </c>
      <c r="J536" t="s">
        <v>213</v>
      </c>
      <c r="K536" t="s">
        <v>149</v>
      </c>
      <c r="M536" t="s">
        <v>76</v>
      </c>
      <c r="N536" t="s">
        <v>215</v>
      </c>
      <c r="O536" s="57">
        <v>46298.820428240739</v>
      </c>
      <c r="P536" s="57">
        <v>46298.892604166664</v>
      </c>
      <c r="Q536">
        <v>69401333</v>
      </c>
      <c r="S536">
        <v>152404215795</v>
      </c>
      <c r="T536" t="s">
        <v>1868</v>
      </c>
      <c r="U536" t="s">
        <v>1869</v>
      </c>
      <c r="V536" t="s">
        <v>1870</v>
      </c>
      <c r="Z536">
        <v>112.74388253688799</v>
      </c>
      <c r="AA536">
        <v>-7.2366479042795504</v>
      </c>
      <c r="AB536" t="s">
        <v>1871</v>
      </c>
      <c r="AC536" t="s">
        <v>216</v>
      </c>
      <c r="AL536" t="s">
        <v>217</v>
      </c>
      <c r="AM536" t="s">
        <v>1872</v>
      </c>
      <c r="AN536" t="s">
        <v>6</v>
      </c>
      <c r="AO536" s="57">
        <v>46091.830150462964</v>
      </c>
      <c r="AR536" t="s">
        <v>218</v>
      </c>
      <c r="AS536" t="s">
        <v>535</v>
      </c>
      <c r="AT536" t="s">
        <v>342</v>
      </c>
      <c r="AU536">
        <v>20261003</v>
      </c>
      <c r="AV536" t="s">
        <v>221</v>
      </c>
      <c r="AW536" t="s">
        <v>540</v>
      </c>
      <c r="AX536" t="s">
        <v>222</v>
      </c>
      <c r="BA536" s="57">
        <v>46298.291666666664</v>
      </c>
      <c r="BB536" t="s">
        <v>1872</v>
      </c>
      <c r="BC536">
        <v>2026</v>
      </c>
      <c r="BD536">
        <v>10</v>
      </c>
      <c r="BE536">
        <v>3</v>
      </c>
      <c r="BF536" s="6">
        <f t="shared" si="24"/>
        <v>46298</v>
      </c>
      <c r="BG536">
        <f t="shared" si="25"/>
        <v>-0.29166666666424135</v>
      </c>
      <c r="BH536" t="str">
        <f t="shared" si="26"/>
        <v>COMPLY</v>
      </c>
      <c r="BI536" t="str">
        <f>VLOOKUP(H536,Sheet2!$A$1:$B$270,2,FALSE)</f>
        <v>SURABAYA UTARA</v>
      </c>
    </row>
    <row r="537" spans="1:61">
      <c r="A537">
        <v>536</v>
      </c>
      <c r="B537">
        <v>1002621336</v>
      </c>
      <c r="C537">
        <v>3</v>
      </c>
      <c r="D537" t="s">
        <v>55</v>
      </c>
      <c r="E537">
        <v>5</v>
      </c>
      <c r="F537" t="s">
        <v>260</v>
      </c>
      <c r="G537" t="s">
        <v>123</v>
      </c>
      <c r="H537" t="s">
        <v>383</v>
      </c>
      <c r="I537" t="s">
        <v>212</v>
      </c>
      <c r="J537" t="s">
        <v>213</v>
      </c>
      <c r="K537" t="s">
        <v>149</v>
      </c>
      <c r="L537" t="s">
        <v>214</v>
      </c>
      <c r="M537" t="s">
        <v>76</v>
      </c>
      <c r="N537" t="s">
        <v>215</v>
      </c>
      <c r="O537" s="57">
        <v>46299.485127314816</v>
      </c>
      <c r="P537" s="57">
        <v>46300.682118055556</v>
      </c>
      <c r="Q537">
        <v>69403852</v>
      </c>
      <c r="S537">
        <v>152404215825</v>
      </c>
      <c r="T537" t="s">
        <v>1878</v>
      </c>
      <c r="U537" t="s">
        <v>1874</v>
      </c>
      <c r="V537" t="s">
        <v>1879</v>
      </c>
      <c r="Z537">
        <v>112.7471017</v>
      </c>
      <c r="AA537">
        <v>-7.2423491999999996</v>
      </c>
      <c r="AB537" t="s">
        <v>1880</v>
      </c>
      <c r="AC537" t="s">
        <v>235</v>
      </c>
      <c r="AL537" t="s">
        <v>217</v>
      </c>
      <c r="AM537" t="s">
        <v>1881</v>
      </c>
      <c r="AN537" t="s">
        <v>6</v>
      </c>
      <c r="AO537" s="57">
        <v>46122.48609953704</v>
      </c>
      <c r="AP537" s="57">
        <v>46300.416666666664</v>
      </c>
      <c r="AR537" t="s">
        <v>218</v>
      </c>
      <c r="AS537" t="s">
        <v>535</v>
      </c>
      <c r="AT537" t="s">
        <v>230</v>
      </c>
      <c r="AU537">
        <v>20261005</v>
      </c>
      <c r="AV537" t="s">
        <v>221</v>
      </c>
      <c r="AW537" t="s">
        <v>880</v>
      </c>
      <c r="AX537" t="s">
        <v>222</v>
      </c>
      <c r="BA537" s="57">
        <v>46300.416666666664</v>
      </c>
      <c r="BB537" t="s">
        <v>1881</v>
      </c>
      <c r="BC537">
        <v>2026</v>
      </c>
      <c r="BD537">
        <v>10</v>
      </c>
      <c r="BE537">
        <v>5</v>
      </c>
      <c r="BF537" s="6">
        <f t="shared" si="24"/>
        <v>46300</v>
      </c>
      <c r="BG537">
        <f t="shared" si="25"/>
        <v>-0.41666666666424135</v>
      </c>
      <c r="BH537" t="str">
        <f t="shared" si="26"/>
        <v>COMPLY</v>
      </c>
      <c r="BI537" t="str">
        <f>VLOOKUP(H537,Sheet2!$A$1:$B$270,2,FALSE)</f>
        <v>SURABAYA UTARA</v>
      </c>
    </row>
    <row r="538" spans="1:61">
      <c r="A538">
        <v>537</v>
      </c>
      <c r="B538">
        <v>1002623269</v>
      </c>
      <c r="C538">
        <v>3</v>
      </c>
      <c r="D538" t="s">
        <v>55</v>
      </c>
      <c r="E538">
        <v>5</v>
      </c>
      <c r="F538" t="s">
        <v>260</v>
      </c>
      <c r="G538" t="s">
        <v>123</v>
      </c>
      <c r="H538" t="s">
        <v>383</v>
      </c>
      <c r="I538" t="s">
        <v>212</v>
      </c>
      <c r="J538" t="s">
        <v>213</v>
      </c>
      <c r="K538" t="s">
        <v>149</v>
      </c>
      <c r="M538" t="s">
        <v>76</v>
      </c>
      <c r="N538" t="s">
        <v>215</v>
      </c>
      <c r="O538" s="57">
        <v>46300.76152777778</v>
      </c>
      <c r="P538" s="57">
        <v>46300.830995370372</v>
      </c>
      <c r="Q538">
        <v>69403463</v>
      </c>
      <c r="S538">
        <v>152404215912</v>
      </c>
      <c r="T538" t="s">
        <v>1873</v>
      </c>
      <c r="U538" t="s">
        <v>2717</v>
      </c>
      <c r="V538" t="s">
        <v>2718</v>
      </c>
      <c r="Z538">
        <v>112.74655955999999</v>
      </c>
      <c r="AA538">
        <v>-7.2403930000000001</v>
      </c>
      <c r="AB538" t="s">
        <v>1876</v>
      </c>
      <c r="AC538" t="s">
        <v>229</v>
      </c>
      <c r="AL538" t="s">
        <v>217</v>
      </c>
      <c r="AM538" t="s">
        <v>2719</v>
      </c>
      <c r="AN538" t="s">
        <v>6</v>
      </c>
      <c r="AO538" s="57">
        <v>46152.767708333333</v>
      </c>
      <c r="AR538" t="s">
        <v>218</v>
      </c>
      <c r="AS538" t="s">
        <v>535</v>
      </c>
      <c r="AT538" t="s">
        <v>230</v>
      </c>
      <c r="AU538">
        <v>20261005</v>
      </c>
      <c r="AV538" t="s">
        <v>221</v>
      </c>
      <c r="AW538" t="s">
        <v>540</v>
      </c>
      <c r="AX538" t="s">
        <v>222</v>
      </c>
      <c r="BA538" s="57">
        <v>46300.291666666664</v>
      </c>
      <c r="BB538" t="s">
        <v>2719</v>
      </c>
      <c r="BC538">
        <v>2026</v>
      </c>
      <c r="BD538">
        <v>10</v>
      </c>
      <c r="BE538">
        <v>5</v>
      </c>
      <c r="BF538" s="6">
        <f t="shared" si="24"/>
        <v>46300</v>
      </c>
      <c r="BG538">
        <f t="shared" si="25"/>
        <v>-0.29166666666424135</v>
      </c>
      <c r="BH538" t="str">
        <f t="shared" si="26"/>
        <v>COMPLY</v>
      </c>
      <c r="BI538" t="str">
        <f>VLOOKUP(H538,Sheet2!$A$1:$B$270,2,FALSE)</f>
        <v>SURABAYA UTARA</v>
      </c>
    </row>
    <row r="539" spans="1:61">
      <c r="A539">
        <v>538</v>
      </c>
      <c r="B539">
        <v>1002630448</v>
      </c>
      <c r="C539">
        <v>3</v>
      </c>
      <c r="D539" t="s">
        <v>55</v>
      </c>
      <c r="E539">
        <v>5</v>
      </c>
      <c r="F539" t="s">
        <v>260</v>
      </c>
      <c r="G539" t="s">
        <v>123</v>
      </c>
      <c r="H539" t="s">
        <v>383</v>
      </c>
      <c r="I539" t="s">
        <v>212</v>
      </c>
      <c r="J539" t="s">
        <v>213</v>
      </c>
      <c r="K539" t="s">
        <v>149</v>
      </c>
      <c r="M539" t="s">
        <v>76</v>
      </c>
      <c r="N539" t="s">
        <v>215</v>
      </c>
      <c r="O539" s="57">
        <v>46304.714791666665</v>
      </c>
      <c r="P539" s="57">
        <v>46306.77952546296</v>
      </c>
      <c r="Q539">
        <v>69407646</v>
      </c>
      <c r="S539">
        <v>152404216114</v>
      </c>
      <c r="T539" t="s">
        <v>5192</v>
      </c>
      <c r="U539" t="s">
        <v>5193</v>
      </c>
      <c r="V539" t="s">
        <v>5194</v>
      </c>
      <c r="Z539">
        <v>112.7681163</v>
      </c>
      <c r="AA539">
        <v>-7.2566480000000002</v>
      </c>
      <c r="AB539" t="s">
        <v>5195</v>
      </c>
      <c r="AC539" t="s">
        <v>229</v>
      </c>
      <c r="AL539" t="s">
        <v>217</v>
      </c>
      <c r="AM539" t="s">
        <v>5196</v>
      </c>
      <c r="AN539" t="s">
        <v>6</v>
      </c>
      <c r="AO539" s="57">
        <v>46275.725983796299</v>
      </c>
      <c r="AP539" s="57">
        <v>46306.416666666664</v>
      </c>
      <c r="AR539" t="s">
        <v>218</v>
      </c>
      <c r="AS539" t="s">
        <v>535</v>
      </c>
      <c r="AT539" t="s">
        <v>230</v>
      </c>
      <c r="AU539">
        <v>20261011</v>
      </c>
      <c r="AV539" t="s">
        <v>221</v>
      </c>
      <c r="AW539" t="s">
        <v>2455</v>
      </c>
      <c r="AX539" t="s">
        <v>222</v>
      </c>
      <c r="BA539" s="57">
        <v>46306.416666666664</v>
      </c>
      <c r="BB539" t="s">
        <v>5196</v>
      </c>
      <c r="BC539">
        <v>2026</v>
      </c>
      <c r="BD539">
        <v>10</v>
      </c>
      <c r="BE539">
        <v>11</v>
      </c>
      <c r="BF539" s="6">
        <f t="shared" si="24"/>
        <v>46306</v>
      </c>
      <c r="BG539">
        <f t="shared" si="25"/>
        <v>-0.41666666666424135</v>
      </c>
      <c r="BH539" t="str">
        <f t="shared" si="26"/>
        <v>COMPLY</v>
      </c>
      <c r="BI539" t="str">
        <f>VLOOKUP(H539,Sheet2!$A$1:$B$270,2,FALSE)</f>
        <v>SURABAYA UTARA</v>
      </c>
    </row>
    <row r="540" spans="1:61">
      <c r="A540">
        <v>539</v>
      </c>
      <c r="B540">
        <v>1002635132</v>
      </c>
      <c r="C540">
        <v>3</v>
      </c>
      <c r="D540" t="s">
        <v>55</v>
      </c>
      <c r="E540">
        <v>5</v>
      </c>
      <c r="F540" t="s">
        <v>260</v>
      </c>
      <c r="G540" t="s">
        <v>123</v>
      </c>
      <c r="H540" t="s">
        <v>383</v>
      </c>
      <c r="I540" t="s">
        <v>212</v>
      </c>
      <c r="J540" t="s">
        <v>213</v>
      </c>
      <c r="K540" t="s">
        <v>149</v>
      </c>
      <c r="L540" t="s">
        <v>214</v>
      </c>
      <c r="M540" t="s">
        <v>76</v>
      </c>
      <c r="N540" t="s">
        <v>215</v>
      </c>
      <c r="O540" s="57">
        <v>46308.583043981482</v>
      </c>
      <c r="P540" s="57">
        <v>46309.879606481481</v>
      </c>
      <c r="Q540">
        <v>69409439</v>
      </c>
      <c r="S540">
        <v>152404216331</v>
      </c>
      <c r="T540" t="s">
        <v>6016</v>
      </c>
      <c r="U540" t="s">
        <v>6017</v>
      </c>
      <c r="V540" t="s">
        <v>6021</v>
      </c>
      <c r="Z540">
        <v>112.76825700000001</v>
      </c>
      <c r="AA540">
        <v>-7.2333181999999896</v>
      </c>
      <c r="AB540" t="s">
        <v>6022</v>
      </c>
      <c r="AC540" t="s">
        <v>216</v>
      </c>
      <c r="AL540" t="s">
        <v>217</v>
      </c>
      <c r="AM540" t="s">
        <v>6023</v>
      </c>
      <c r="AN540" t="s">
        <v>6</v>
      </c>
      <c r="AO540" t="s">
        <v>5776</v>
      </c>
      <c r="AP540" s="57">
        <v>46309.416666666664</v>
      </c>
      <c r="AR540" t="s">
        <v>218</v>
      </c>
      <c r="AS540" t="s">
        <v>535</v>
      </c>
      <c r="AT540" t="s">
        <v>220</v>
      </c>
      <c r="AU540">
        <v>20261014</v>
      </c>
      <c r="AV540" t="s">
        <v>221</v>
      </c>
      <c r="AW540" t="s">
        <v>833</v>
      </c>
      <c r="AX540" t="s">
        <v>222</v>
      </c>
      <c r="BA540" s="57">
        <v>46309.416666666664</v>
      </c>
      <c r="BB540" t="s">
        <v>6023</v>
      </c>
      <c r="BC540">
        <v>2026</v>
      </c>
      <c r="BD540">
        <v>10</v>
      </c>
      <c r="BE540">
        <v>14</v>
      </c>
      <c r="BF540" s="6">
        <f t="shared" si="24"/>
        <v>46309</v>
      </c>
      <c r="BG540">
        <f t="shared" si="25"/>
        <v>-0.41666666666424135</v>
      </c>
      <c r="BH540" t="str">
        <f t="shared" si="26"/>
        <v>COMPLY</v>
      </c>
      <c r="BI540" t="str">
        <f>VLOOKUP(H540,Sheet2!$A$1:$B$270,2,FALSE)</f>
        <v>SURABAYA UTARA</v>
      </c>
    </row>
    <row r="541" spans="1:61">
      <c r="A541">
        <v>540</v>
      </c>
      <c r="B541">
        <v>1002635105</v>
      </c>
      <c r="C541">
        <v>3</v>
      </c>
      <c r="D541" t="s">
        <v>55</v>
      </c>
      <c r="E541">
        <v>5</v>
      </c>
      <c r="F541" t="s">
        <v>260</v>
      </c>
      <c r="G541" t="s">
        <v>123</v>
      </c>
      <c r="H541" t="s">
        <v>383</v>
      </c>
      <c r="I541" t="s">
        <v>212</v>
      </c>
      <c r="J541" t="s">
        <v>213</v>
      </c>
      <c r="K541" t="s">
        <v>149</v>
      </c>
      <c r="M541" t="s">
        <v>76</v>
      </c>
      <c r="N541" t="s">
        <v>215</v>
      </c>
      <c r="O541" s="57">
        <v>46308.58021990741</v>
      </c>
      <c r="P541" s="57">
        <v>46309.670115740744</v>
      </c>
      <c r="Q541">
        <v>69409420</v>
      </c>
      <c r="S541">
        <v>152404216324</v>
      </c>
      <c r="T541" t="s">
        <v>6024</v>
      </c>
      <c r="U541" t="s">
        <v>6025</v>
      </c>
      <c r="V541" t="s">
        <v>6694</v>
      </c>
      <c r="Z541">
        <v>112.7569714</v>
      </c>
      <c r="AA541">
        <v>-7.2487573000000003</v>
      </c>
      <c r="AB541" t="s">
        <v>6026</v>
      </c>
      <c r="AC541" t="s">
        <v>229</v>
      </c>
      <c r="AL541" t="s">
        <v>217</v>
      </c>
      <c r="AM541" t="s">
        <v>6695</v>
      </c>
      <c r="AN541" t="s">
        <v>6</v>
      </c>
      <c r="AO541" t="s">
        <v>5776</v>
      </c>
      <c r="AP541" s="57">
        <v>46309.625</v>
      </c>
      <c r="AR541" t="s">
        <v>218</v>
      </c>
      <c r="AS541" t="s">
        <v>535</v>
      </c>
      <c r="AT541" t="s">
        <v>230</v>
      </c>
      <c r="AU541">
        <v>20261014</v>
      </c>
      <c r="AV541" t="s">
        <v>221</v>
      </c>
      <c r="AW541" t="s">
        <v>2455</v>
      </c>
      <c r="AX541" t="s">
        <v>222</v>
      </c>
      <c r="BA541" s="57">
        <v>46309.625</v>
      </c>
      <c r="BB541" t="s">
        <v>6695</v>
      </c>
      <c r="BC541">
        <v>2026</v>
      </c>
      <c r="BD541">
        <v>10</v>
      </c>
      <c r="BE541">
        <v>14</v>
      </c>
      <c r="BF541" s="6">
        <f t="shared" si="24"/>
        <v>46309</v>
      </c>
      <c r="BG541">
        <f t="shared" si="25"/>
        <v>-0.625</v>
      </c>
      <c r="BH541" t="str">
        <f t="shared" si="26"/>
        <v>COMPLY</v>
      </c>
      <c r="BI541" t="str">
        <f>VLOOKUP(H541,Sheet2!$A$1:$B$270,2,FALSE)</f>
        <v>SURABAYA UTARA</v>
      </c>
    </row>
    <row r="542" spans="1:61">
      <c r="A542">
        <v>541</v>
      </c>
      <c r="B542">
        <v>1002620760</v>
      </c>
      <c r="C542">
        <v>3</v>
      </c>
      <c r="D542" t="s">
        <v>55</v>
      </c>
      <c r="E542">
        <v>5</v>
      </c>
      <c r="F542" t="s">
        <v>260</v>
      </c>
      <c r="G542" t="s">
        <v>123</v>
      </c>
      <c r="H542" t="s">
        <v>383</v>
      </c>
      <c r="I542" t="s">
        <v>212</v>
      </c>
      <c r="J542" t="s">
        <v>213</v>
      </c>
      <c r="K542" t="s">
        <v>149</v>
      </c>
      <c r="L542" t="s">
        <v>214</v>
      </c>
      <c r="M542" t="s">
        <v>1401</v>
      </c>
      <c r="N542" t="s">
        <v>215</v>
      </c>
      <c r="O542" s="57">
        <v>46298.387233796297</v>
      </c>
      <c r="P542" s="57">
        <v>46300.761516203704</v>
      </c>
      <c r="Q542">
        <v>69403463</v>
      </c>
      <c r="S542">
        <v>152404215732</v>
      </c>
      <c r="T542" t="s">
        <v>1873</v>
      </c>
      <c r="U542" t="s">
        <v>1874</v>
      </c>
      <c r="V542" t="s">
        <v>1875</v>
      </c>
      <c r="Z542">
        <v>112.7471017</v>
      </c>
      <c r="AA542">
        <v>-7.2423491999999996</v>
      </c>
      <c r="AB542" t="s">
        <v>1876</v>
      </c>
      <c r="AC542" t="s">
        <v>235</v>
      </c>
      <c r="AL542" t="s">
        <v>217</v>
      </c>
      <c r="AM542" t="s">
        <v>1877</v>
      </c>
      <c r="AN542" t="s">
        <v>6</v>
      </c>
      <c r="AO542" s="57">
        <v>46091.392974537041</v>
      </c>
      <c r="AP542" s="57">
        <v>46299.416666666664</v>
      </c>
      <c r="AQ542" t="s">
        <v>2715</v>
      </c>
      <c r="AR542" t="s">
        <v>14</v>
      </c>
      <c r="AS542" t="s">
        <v>535</v>
      </c>
      <c r="AT542" t="s">
        <v>230</v>
      </c>
      <c r="AV542" t="s">
        <v>2716</v>
      </c>
      <c r="AW542" t="s">
        <v>880</v>
      </c>
      <c r="AX542" t="s">
        <v>222</v>
      </c>
      <c r="BA542" s="57">
        <v>46299.416666666664</v>
      </c>
      <c r="BB542" t="s">
        <v>1877</v>
      </c>
      <c r="BF542" s="6" t="e">
        <f t="shared" si="24"/>
        <v>#NUM!</v>
      </c>
      <c r="BG542" t="e">
        <f t="shared" si="25"/>
        <v>#NUM!</v>
      </c>
      <c r="BH542" t="e">
        <f t="shared" si="26"/>
        <v>#NUM!</v>
      </c>
      <c r="BI542" t="str">
        <f>VLOOKUP(H542,Sheet2!$A$1:$B$270,2,FALSE)</f>
        <v>SURABAYA UTARA</v>
      </c>
    </row>
    <row r="543" spans="1:61">
      <c r="A543">
        <v>542</v>
      </c>
      <c r="B543">
        <v>1002635150</v>
      </c>
      <c r="C543">
        <v>3</v>
      </c>
      <c r="D543" t="s">
        <v>55</v>
      </c>
      <c r="E543">
        <v>5</v>
      </c>
      <c r="F543" t="s">
        <v>260</v>
      </c>
      <c r="G543" t="s">
        <v>123</v>
      </c>
      <c r="H543" t="s">
        <v>383</v>
      </c>
      <c r="I543" t="s">
        <v>212</v>
      </c>
      <c r="J543" t="s">
        <v>213</v>
      </c>
      <c r="K543" t="s">
        <v>149</v>
      </c>
      <c r="L543" t="s">
        <v>214</v>
      </c>
      <c r="M543" t="s">
        <v>836</v>
      </c>
      <c r="N543" t="s">
        <v>215</v>
      </c>
      <c r="O543" s="57">
        <v>46308.586516203701</v>
      </c>
      <c r="P543" s="57">
        <v>46310.585185185184</v>
      </c>
      <c r="Q543">
        <v>69409446</v>
      </c>
      <c r="S543">
        <v>152404216332</v>
      </c>
      <c r="T543" t="s">
        <v>6016</v>
      </c>
      <c r="U543" t="s">
        <v>6017</v>
      </c>
      <c r="V543" t="s">
        <v>6018</v>
      </c>
      <c r="Z543">
        <v>112.76825700000001</v>
      </c>
      <c r="AA543">
        <v>-7.2333181999999896</v>
      </c>
      <c r="AB543" t="s">
        <v>6019</v>
      </c>
      <c r="AC543" t="s">
        <v>216</v>
      </c>
      <c r="AL543" t="s">
        <v>217</v>
      </c>
      <c r="AM543" t="s">
        <v>6020</v>
      </c>
      <c r="AN543" t="s">
        <v>6</v>
      </c>
      <c r="AO543" t="s">
        <v>5776</v>
      </c>
      <c r="AP543" s="57">
        <v>46309.458333333336</v>
      </c>
      <c r="AQ543" t="s">
        <v>841</v>
      </c>
      <c r="AR543" t="s">
        <v>14</v>
      </c>
      <c r="AS543" t="s">
        <v>535</v>
      </c>
      <c r="AT543" t="s">
        <v>220</v>
      </c>
      <c r="AV543" t="s">
        <v>837</v>
      </c>
      <c r="AW543" t="s">
        <v>833</v>
      </c>
      <c r="AX543" t="s">
        <v>222</v>
      </c>
      <c r="BA543" s="57">
        <v>46309.458333333336</v>
      </c>
      <c r="BB543" t="s">
        <v>6020</v>
      </c>
      <c r="BF543" s="6" t="e">
        <f t="shared" si="24"/>
        <v>#NUM!</v>
      </c>
      <c r="BG543" t="e">
        <f t="shared" si="25"/>
        <v>#NUM!</v>
      </c>
      <c r="BH543" t="e">
        <f t="shared" si="26"/>
        <v>#NUM!</v>
      </c>
      <c r="BI543" t="str">
        <f>VLOOKUP(H543,Sheet2!$A$1:$B$270,2,FALSE)</f>
        <v>SURABAYA UTARA</v>
      </c>
    </row>
    <row r="544" spans="1:61">
      <c r="A544">
        <v>543</v>
      </c>
      <c r="B544">
        <v>1002636664</v>
      </c>
      <c r="C544">
        <v>3</v>
      </c>
      <c r="D544" t="s">
        <v>55</v>
      </c>
      <c r="E544">
        <v>5</v>
      </c>
      <c r="F544" t="s">
        <v>260</v>
      </c>
      <c r="G544" t="s">
        <v>123</v>
      </c>
      <c r="H544" t="s">
        <v>383</v>
      </c>
      <c r="I544" t="s">
        <v>212</v>
      </c>
      <c r="J544" t="s">
        <v>213</v>
      </c>
      <c r="K544" t="s">
        <v>149</v>
      </c>
      <c r="L544" t="s">
        <v>214</v>
      </c>
      <c r="M544" t="s">
        <v>255</v>
      </c>
      <c r="N544" t="s">
        <v>215</v>
      </c>
      <c r="O544" s="57">
        <v>46309.524062500001</v>
      </c>
      <c r="P544" s="57">
        <v>46310.747754629629</v>
      </c>
      <c r="Q544">
        <v>69410091</v>
      </c>
      <c r="S544">
        <v>152404216381</v>
      </c>
      <c r="T544" t="s">
        <v>7032</v>
      </c>
      <c r="U544" t="s">
        <v>7033</v>
      </c>
      <c r="V544" t="s">
        <v>7034</v>
      </c>
      <c r="Z544">
        <v>112.7646311</v>
      </c>
      <c r="AA544">
        <v>-7.2393926000000004</v>
      </c>
      <c r="AB544" t="s">
        <v>7035</v>
      </c>
      <c r="AC544" t="s">
        <v>235</v>
      </c>
      <c r="AL544" t="s">
        <v>217</v>
      </c>
      <c r="AM544" t="s">
        <v>7036</v>
      </c>
      <c r="AN544" t="s">
        <v>6</v>
      </c>
      <c r="AO544" t="s">
        <v>6961</v>
      </c>
      <c r="AP544" s="57">
        <v>46310.416666666664</v>
      </c>
      <c r="AR544" t="s">
        <v>256</v>
      </c>
      <c r="AS544" t="s">
        <v>535</v>
      </c>
      <c r="AT544" t="s">
        <v>230</v>
      </c>
      <c r="AV544" t="s">
        <v>257</v>
      </c>
      <c r="AW544" t="s">
        <v>880</v>
      </c>
      <c r="AX544" t="s">
        <v>222</v>
      </c>
      <c r="BA544" s="57">
        <v>46310.416666666664</v>
      </c>
      <c r="BB544" t="s">
        <v>7036</v>
      </c>
      <c r="BF544" s="6" t="e">
        <f t="shared" si="24"/>
        <v>#NUM!</v>
      </c>
      <c r="BG544" t="e">
        <f t="shared" si="25"/>
        <v>#NUM!</v>
      </c>
      <c r="BH544" t="e">
        <f t="shared" si="26"/>
        <v>#NUM!</v>
      </c>
      <c r="BI544" t="str">
        <f>VLOOKUP(H544,Sheet2!$A$1:$B$270,2,FALSE)</f>
        <v>SURABAYA UTARA</v>
      </c>
    </row>
    <row r="545" spans="1:61">
      <c r="A545">
        <v>544</v>
      </c>
      <c r="B545">
        <v>1002628806</v>
      </c>
      <c r="C545">
        <v>3</v>
      </c>
      <c r="D545" t="s">
        <v>55</v>
      </c>
      <c r="E545">
        <v>5</v>
      </c>
      <c r="F545" t="s">
        <v>260</v>
      </c>
      <c r="G545" t="s">
        <v>123</v>
      </c>
      <c r="H545" t="s">
        <v>383</v>
      </c>
      <c r="I545" t="s">
        <v>212</v>
      </c>
      <c r="J545" t="s">
        <v>213</v>
      </c>
      <c r="K545" t="s">
        <v>149</v>
      </c>
      <c r="M545" t="s">
        <v>1626</v>
      </c>
      <c r="N545" t="s">
        <v>215</v>
      </c>
      <c r="O545" s="57">
        <v>46304.384675925925</v>
      </c>
      <c r="P545" s="57">
        <v>46304.648784722223</v>
      </c>
      <c r="Q545">
        <v>69406984</v>
      </c>
      <c r="S545">
        <v>152404216087</v>
      </c>
      <c r="T545" t="s">
        <v>5197</v>
      </c>
      <c r="U545" t="s">
        <v>5198</v>
      </c>
      <c r="Z545">
        <v>112.75905539999999</v>
      </c>
      <c r="AA545">
        <v>-7.2190887000000004</v>
      </c>
      <c r="AB545" t="s">
        <v>5199</v>
      </c>
      <c r="AC545" t="s">
        <v>229</v>
      </c>
      <c r="AO545" s="57">
        <v>46275.402615740742</v>
      </c>
      <c r="AR545" t="s">
        <v>1631</v>
      </c>
      <c r="AS545" t="s">
        <v>535</v>
      </c>
      <c r="AT545" t="s">
        <v>342</v>
      </c>
      <c r="AV545" t="s">
        <v>5200</v>
      </c>
      <c r="AW545" t="s">
        <v>4586</v>
      </c>
      <c r="AX545" t="s">
        <v>222</v>
      </c>
      <c r="BF545" s="6" t="e">
        <f t="shared" si="24"/>
        <v>#NUM!</v>
      </c>
      <c r="BG545" t="e">
        <f t="shared" si="25"/>
        <v>#NUM!</v>
      </c>
      <c r="BH545" t="e">
        <f t="shared" si="26"/>
        <v>#NUM!</v>
      </c>
      <c r="BI545" t="str">
        <f>VLOOKUP(H545,Sheet2!$A$1:$B$270,2,FALSE)</f>
        <v>SURABAYA UTARA</v>
      </c>
    </row>
    <row r="546" spans="1:61">
      <c r="A546">
        <v>545</v>
      </c>
      <c r="B546">
        <v>1002617724</v>
      </c>
      <c r="C546">
        <v>3</v>
      </c>
      <c r="D546" t="s">
        <v>55</v>
      </c>
      <c r="E546">
        <v>5</v>
      </c>
      <c r="F546" t="s">
        <v>305</v>
      </c>
      <c r="G546" t="s">
        <v>124</v>
      </c>
      <c r="H546" t="s">
        <v>327</v>
      </c>
      <c r="I546" t="s">
        <v>212</v>
      </c>
      <c r="J546" t="s">
        <v>213</v>
      </c>
      <c r="K546" t="s">
        <v>149</v>
      </c>
      <c r="L546" t="s">
        <v>214</v>
      </c>
      <c r="M546" t="s">
        <v>76</v>
      </c>
      <c r="N546" t="s">
        <v>215</v>
      </c>
      <c r="O546" s="57">
        <v>46296.517824074072</v>
      </c>
      <c r="P546" s="57">
        <v>46296.739386574074</v>
      </c>
      <c r="Q546">
        <v>69402297</v>
      </c>
      <c r="S546">
        <v>152306253477</v>
      </c>
      <c r="T546" t="s">
        <v>1075</v>
      </c>
      <c r="U546" t="s">
        <v>1076</v>
      </c>
      <c r="V546" t="s">
        <v>1077</v>
      </c>
      <c r="Z546">
        <v>112.71421218835999</v>
      </c>
      <c r="AA546">
        <v>-7.3092286293536404</v>
      </c>
      <c r="AB546" t="s">
        <v>1078</v>
      </c>
      <c r="AC546" t="s">
        <v>849</v>
      </c>
      <c r="AL546" t="s">
        <v>217</v>
      </c>
      <c r="AM546" t="s">
        <v>1079</v>
      </c>
      <c r="AN546" t="s">
        <v>6</v>
      </c>
      <c r="AO546" s="57">
        <v>46032.559305555558</v>
      </c>
      <c r="AP546" s="57">
        <v>46297.458333333336</v>
      </c>
      <c r="AR546" t="s">
        <v>218</v>
      </c>
      <c r="AS546" t="s">
        <v>816</v>
      </c>
      <c r="AT546" t="s">
        <v>230</v>
      </c>
      <c r="AU546">
        <v>20261001</v>
      </c>
      <c r="AV546" t="s">
        <v>221</v>
      </c>
      <c r="AW546" t="s">
        <v>880</v>
      </c>
      <c r="AX546" t="s">
        <v>222</v>
      </c>
      <c r="BA546" s="57">
        <v>46297.458333333336</v>
      </c>
      <c r="BB546" t="s">
        <v>1079</v>
      </c>
      <c r="BC546">
        <v>2026</v>
      </c>
      <c r="BD546">
        <v>10</v>
      </c>
      <c r="BE546">
        <v>1</v>
      </c>
      <c r="BF546" s="6">
        <f t="shared" si="24"/>
        <v>46296</v>
      </c>
      <c r="BG546">
        <f t="shared" si="25"/>
        <v>-1.4583333333357587</v>
      </c>
      <c r="BH546" t="str">
        <f t="shared" si="26"/>
        <v>COMPLY</v>
      </c>
      <c r="BI546" t="str">
        <f>VLOOKUP(H546,Sheet2!$A$1:$B$270,2,FALSE)</f>
        <v>SURABAYA SELATAN</v>
      </c>
    </row>
    <row r="547" spans="1:61">
      <c r="A547">
        <v>546</v>
      </c>
      <c r="B547">
        <v>1002618255</v>
      </c>
      <c r="C547">
        <v>3</v>
      </c>
      <c r="D547" t="s">
        <v>55</v>
      </c>
      <c r="E547">
        <v>5</v>
      </c>
      <c r="F547" t="s">
        <v>305</v>
      </c>
      <c r="G547" t="s">
        <v>124</v>
      </c>
      <c r="H547" t="s">
        <v>327</v>
      </c>
      <c r="I547" t="s">
        <v>212</v>
      </c>
      <c r="J547" t="s">
        <v>213</v>
      </c>
      <c r="K547" t="s">
        <v>149</v>
      </c>
      <c r="M547" t="s">
        <v>76</v>
      </c>
      <c r="N547" t="s">
        <v>215</v>
      </c>
      <c r="O547" s="57">
        <v>46296.630937499998</v>
      </c>
      <c r="P547" s="57">
        <v>46297.815462962964</v>
      </c>
      <c r="Q547">
        <v>69402505</v>
      </c>
      <c r="S547">
        <v>152306253141</v>
      </c>
      <c r="T547" t="s">
        <v>1080</v>
      </c>
      <c r="U547" t="s">
        <v>1081</v>
      </c>
      <c r="V547" t="s">
        <v>1082</v>
      </c>
      <c r="Z547">
        <v>112.73451573690301</v>
      </c>
      <c r="AA547">
        <v>-7.3086894955617998</v>
      </c>
      <c r="AB547" t="s">
        <v>1083</v>
      </c>
      <c r="AC547" t="s">
        <v>284</v>
      </c>
      <c r="AL547" t="s">
        <v>217</v>
      </c>
      <c r="AM547" t="s">
        <v>1084</v>
      </c>
      <c r="AN547" t="s">
        <v>6</v>
      </c>
      <c r="AO547" s="57">
        <v>46032.632627314815</v>
      </c>
      <c r="AP547" s="57">
        <v>46297.625</v>
      </c>
      <c r="AR547" t="s">
        <v>218</v>
      </c>
      <c r="AS547" t="s">
        <v>816</v>
      </c>
      <c r="AT547" t="s">
        <v>230</v>
      </c>
      <c r="AU547">
        <v>20261002</v>
      </c>
      <c r="AV547" t="s">
        <v>221</v>
      </c>
      <c r="AW547" t="s">
        <v>859</v>
      </c>
      <c r="AX547" t="s">
        <v>222</v>
      </c>
      <c r="BA547" s="57">
        <v>46297.625</v>
      </c>
      <c r="BB547" t="s">
        <v>1084</v>
      </c>
      <c r="BC547">
        <v>2026</v>
      </c>
      <c r="BD547">
        <v>10</v>
      </c>
      <c r="BE547">
        <v>2</v>
      </c>
      <c r="BF547" s="6">
        <f t="shared" si="24"/>
        <v>46297</v>
      </c>
      <c r="BG547">
        <f t="shared" si="25"/>
        <v>-0.625</v>
      </c>
      <c r="BH547" t="str">
        <f t="shared" si="26"/>
        <v>COMPLY</v>
      </c>
      <c r="BI547" t="str">
        <f>VLOOKUP(H547,Sheet2!$A$1:$B$270,2,FALSE)</f>
        <v>SURABAYA SELATAN</v>
      </c>
    </row>
    <row r="548" spans="1:61">
      <c r="A548">
        <v>547</v>
      </c>
      <c r="B548">
        <v>1002620955</v>
      </c>
      <c r="C548">
        <v>3</v>
      </c>
      <c r="D548" t="s">
        <v>55</v>
      </c>
      <c r="E548">
        <v>5</v>
      </c>
      <c r="F548" t="s">
        <v>305</v>
      </c>
      <c r="G548" t="s">
        <v>124</v>
      </c>
      <c r="H548" t="s">
        <v>327</v>
      </c>
      <c r="I548" t="s">
        <v>212</v>
      </c>
      <c r="J548" t="s">
        <v>213</v>
      </c>
      <c r="K548" t="s">
        <v>149</v>
      </c>
      <c r="L548" t="s">
        <v>214</v>
      </c>
      <c r="M548" t="s">
        <v>76</v>
      </c>
      <c r="N548" t="s">
        <v>215</v>
      </c>
      <c r="O548" s="57">
        <v>46298.54074074074</v>
      </c>
      <c r="P548" s="57">
        <v>46298.713645833333</v>
      </c>
      <c r="Q548">
        <v>69403579</v>
      </c>
      <c r="S548">
        <v>152306253486</v>
      </c>
      <c r="T548" t="s">
        <v>1882</v>
      </c>
      <c r="U548" t="s">
        <v>1883</v>
      </c>
      <c r="V548" t="s">
        <v>1884</v>
      </c>
      <c r="Z548">
        <v>112.72749349999999</v>
      </c>
      <c r="AA548">
        <v>-7.3453318999999997</v>
      </c>
      <c r="AB548" t="s">
        <v>1885</v>
      </c>
      <c r="AC548" t="s">
        <v>235</v>
      </c>
      <c r="AL548" t="s">
        <v>217</v>
      </c>
      <c r="AM548" t="s">
        <v>1886</v>
      </c>
      <c r="AN548" t="s">
        <v>6</v>
      </c>
      <c r="AO548" s="57">
        <v>46091.549074074072</v>
      </c>
      <c r="AP548" s="57">
        <v>46300.333333333336</v>
      </c>
      <c r="AR548" t="s">
        <v>218</v>
      </c>
      <c r="AS548" t="s">
        <v>816</v>
      </c>
      <c r="AT548" t="s">
        <v>230</v>
      </c>
      <c r="AU548">
        <v>20261003</v>
      </c>
      <c r="AV548" t="s">
        <v>221</v>
      </c>
      <c r="AW548" t="s">
        <v>880</v>
      </c>
      <c r="AX548" t="s">
        <v>222</v>
      </c>
      <c r="BA548" s="57">
        <v>46300.333333333336</v>
      </c>
      <c r="BB548" t="s">
        <v>1886</v>
      </c>
      <c r="BC548">
        <v>2026</v>
      </c>
      <c r="BD548">
        <v>10</v>
      </c>
      <c r="BE548">
        <v>3</v>
      </c>
      <c r="BF548" s="6">
        <f t="shared" si="24"/>
        <v>46298</v>
      </c>
      <c r="BG548">
        <f t="shared" si="25"/>
        <v>-2.3333333333357587</v>
      </c>
      <c r="BH548" t="str">
        <f t="shared" si="26"/>
        <v>COMPLY</v>
      </c>
      <c r="BI548" t="str">
        <f>VLOOKUP(H548,Sheet2!$A$1:$B$270,2,FALSE)</f>
        <v>SURABAYA SELATAN</v>
      </c>
    </row>
    <row r="549" spans="1:61">
      <c r="A549">
        <v>548</v>
      </c>
      <c r="B549">
        <v>1002625658</v>
      </c>
      <c r="C549">
        <v>3</v>
      </c>
      <c r="D549" t="s">
        <v>55</v>
      </c>
      <c r="E549">
        <v>5</v>
      </c>
      <c r="F549" t="s">
        <v>305</v>
      </c>
      <c r="G549" t="s">
        <v>124</v>
      </c>
      <c r="H549" t="s">
        <v>327</v>
      </c>
      <c r="I549" t="s">
        <v>212</v>
      </c>
      <c r="J549" t="s">
        <v>213</v>
      </c>
      <c r="K549" t="s">
        <v>149</v>
      </c>
      <c r="L549" t="s">
        <v>214</v>
      </c>
      <c r="M549" t="s">
        <v>76</v>
      </c>
      <c r="N549" t="s">
        <v>215</v>
      </c>
      <c r="O549" s="57">
        <v>46302.442812499998</v>
      </c>
      <c r="P549" s="57">
        <v>46302.81040509259</v>
      </c>
      <c r="Q549">
        <v>69405606</v>
      </c>
      <c r="S549">
        <v>152306253517</v>
      </c>
      <c r="T549" t="s">
        <v>4004</v>
      </c>
      <c r="U549" t="s">
        <v>4005</v>
      </c>
      <c r="V549" t="s">
        <v>4006</v>
      </c>
      <c r="Z549">
        <v>112.72782479999999</v>
      </c>
      <c r="AA549">
        <v>-7.3437809999999999</v>
      </c>
      <c r="AB549" t="s">
        <v>4007</v>
      </c>
      <c r="AC549" t="s">
        <v>235</v>
      </c>
      <c r="AL549" t="s">
        <v>217</v>
      </c>
      <c r="AM549" t="s">
        <v>3796</v>
      </c>
      <c r="AN549" t="s">
        <v>6</v>
      </c>
      <c r="AO549" s="57">
        <v>46213.444687499999</v>
      </c>
      <c r="AP549" s="57">
        <v>46303.333333333336</v>
      </c>
      <c r="AR549" t="s">
        <v>218</v>
      </c>
      <c r="AS549" t="s">
        <v>816</v>
      </c>
      <c r="AT549" t="s">
        <v>230</v>
      </c>
      <c r="AU549">
        <v>20261007</v>
      </c>
      <c r="AV549" t="s">
        <v>221</v>
      </c>
      <c r="AW549" t="s">
        <v>236</v>
      </c>
      <c r="AX549" t="s">
        <v>222</v>
      </c>
      <c r="BA549" s="57">
        <v>46303.333333333336</v>
      </c>
      <c r="BB549" t="s">
        <v>3796</v>
      </c>
      <c r="BC549">
        <v>2026</v>
      </c>
      <c r="BD549">
        <v>10</v>
      </c>
      <c r="BE549">
        <v>7</v>
      </c>
      <c r="BF549" s="6">
        <f t="shared" si="24"/>
        <v>46302</v>
      </c>
      <c r="BG549">
        <f t="shared" si="25"/>
        <v>-1.3333333333357587</v>
      </c>
      <c r="BH549" t="str">
        <f t="shared" si="26"/>
        <v>COMPLY</v>
      </c>
      <c r="BI549" t="str">
        <f>VLOOKUP(H549,Sheet2!$A$1:$B$270,2,FALSE)</f>
        <v>SURABAYA SELATAN</v>
      </c>
    </row>
    <row r="550" spans="1:61">
      <c r="A550">
        <v>549</v>
      </c>
      <c r="B550">
        <v>1002629220</v>
      </c>
      <c r="C550">
        <v>3</v>
      </c>
      <c r="D550" t="s">
        <v>55</v>
      </c>
      <c r="E550">
        <v>5</v>
      </c>
      <c r="F550" t="s">
        <v>305</v>
      </c>
      <c r="G550" t="s">
        <v>124</v>
      </c>
      <c r="H550" t="s">
        <v>327</v>
      </c>
      <c r="I550" t="s">
        <v>212</v>
      </c>
      <c r="J550" t="s">
        <v>213</v>
      </c>
      <c r="K550" t="s">
        <v>149</v>
      </c>
      <c r="M550" t="s">
        <v>76</v>
      </c>
      <c r="N550" t="s">
        <v>215</v>
      </c>
      <c r="O550" s="57">
        <v>46304.449155092596</v>
      </c>
      <c r="P550" s="57">
        <v>46307.556666666664</v>
      </c>
      <c r="Q550">
        <v>69407141</v>
      </c>
      <c r="S550">
        <v>152306253537</v>
      </c>
      <c r="T550" t="s">
        <v>5201</v>
      </c>
      <c r="U550" t="s">
        <v>1081</v>
      </c>
      <c r="V550" t="s">
        <v>5202</v>
      </c>
      <c r="Z550">
        <v>112.73459796867699</v>
      </c>
      <c r="AA550">
        <v>-7.3093502135891697</v>
      </c>
      <c r="AB550" t="s">
        <v>5203</v>
      </c>
      <c r="AC550" t="s">
        <v>284</v>
      </c>
      <c r="AL550" t="s">
        <v>217</v>
      </c>
      <c r="AM550" t="s">
        <v>5204</v>
      </c>
      <c r="AN550" t="s">
        <v>6</v>
      </c>
      <c r="AO550" s="57">
        <v>46275.454965277779</v>
      </c>
      <c r="AP550" s="57">
        <v>46305.333333333336</v>
      </c>
      <c r="AR550" t="s">
        <v>218</v>
      </c>
      <c r="AS550" t="s">
        <v>816</v>
      </c>
      <c r="AT550" t="s">
        <v>230</v>
      </c>
      <c r="AU550">
        <v>20261012</v>
      </c>
      <c r="AV550" t="s">
        <v>221</v>
      </c>
      <c r="AW550" t="s">
        <v>2455</v>
      </c>
      <c r="AX550" t="s">
        <v>222</v>
      </c>
      <c r="BA550" s="57">
        <v>46305.333333333336</v>
      </c>
      <c r="BB550" t="s">
        <v>5204</v>
      </c>
      <c r="BC550">
        <v>2026</v>
      </c>
      <c r="BD550">
        <v>10</v>
      </c>
      <c r="BE550">
        <v>12</v>
      </c>
      <c r="BF550" s="6">
        <f t="shared" si="24"/>
        <v>46307</v>
      </c>
      <c r="BG550">
        <f t="shared" si="25"/>
        <v>1.6666666666642413</v>
      </c>
      <c r="BH550" t="str">
        <f t="shared" si="26"/>
        <v>NOT COMPLY</v>
      </c>
      <c r="BI550" t="str">
        <f>VLOOKUP(H550,Sheet2!$A$1:$B$270,2,FALSE)</f>
        <v>SURABAYA SELATAN</v>
      </c>
    </row>
    <row r="551" spans="1:61">
      <c r="A551">
        <v>550</v>
      </c>
      <c r="B551">
        <v>1002633465</v>
      </c>
      <c r="C551">
        <v>3</v>
      </c>
      <c r="D551" t="s">
        <v>55</v>
      </c>
      <c r="E551">
        <v>5</v>
      </c>
      <c r="F551" t="s">
        <v>305</v>
      </c>
      <c r="G551" t="s">
        <v>124</v>
      </c>
      <c r="H551" t="s">
        <v>327</v>
      </c>
      <c r="I551" t="s">
        <v>212</v>
      </c>
      <c r="J551" t="s">
        <v>213</v>
      </c>
      <c r="K551" t="s">
        <v>149</v>
      </c>
      <c r="M551" t="s">
        <v>76</v>
      </c>
      <c r="N551" t="s">
        <v>215</v>
      </c>
      <c r="O551" s="57">
        <v>46307.658854166664</v>
      </c>
      <c r="P551" s="57">
        <v>46307.749305555553</v>
      </c>
      <c r="Q551">
        <v>69406874</v>
      </c>
      <c r="S551">
        <v>152306253557</v>
      </c>
      <c r="T551" t="s">
        <v>4568</v>
      </c>
      <c r="U551" t="s">
        <v>6027</v>
      </c>
      <c r="V551" t="s">
        <v>6028</v>
      </c>
      <c r="Z551">
        <v>112.71687968000001</v>
      </c>
      <c r="AA551">
        <v>-7.3371681559999997</v>
      </c>
      <c r="AB551" t="s">
        <v>4571</v>
      </c>
      <c r="AC551" t="s">
        <v>216</v>
      </c>
      <c r="AL551" t="s">
        <v>217</v>
      </c>
      <c r="AM551" t="s">
        <v>6029</v>
      </c>
      <c r="AN551" t="s">
        <v>6</v>
      </c>
      <c r="AO551" s="57">
        <v>46366.684236111112</v>
      </c>
      <c r="AR551" t="s">
        <v>218</v>
      </c>
      <c r="AS551" t="s">
        <v>816</v>
      </c>
      <c r="AT551" t="s">
        <v>230</v>
      </c>
      <c r="AU551">
        <v>20261012</v>
      </c>
      <c r="AV551" t="s">
        <v>221</v>
      </c>
      <c r="AW551" t="s">
        <v>540</v>
      </c>
      <c r="AX551" t="s">
        <v>222</v>
      </c>
      <c r="BA551" s="57">
        <v>46307.291666666664</v>
      </c>
      <c r="BB551" t="s">
        <v>6029</v>
      </c>
      <c r="BC551">
        <v>2026</v>
      </c>
      <c r="BD551">
        <v>10</v>
      </c>
      <c r="BE551">
        <v>12</v>
      </c>
      <c r="BF551" s="6">
        <f t="shared" si="24"/>
        <v>46307</v>
      </c>
      <c r="BG551">
        <f t="shared" si="25"/>
        <v>-0.29166666666424135</v>
      </c>
      <c r="BH551" t="str">
        <f t="shared" si="26"/>
        <v>COMPLY</v>
      </c>
      <c r="BI551" t="str">
        <f>VLOOKUP(H551,Sheet2!$A$1:$B$270,2,FALSE)</f>
        <v>SURABAYA SELATAN</v>
      </c>
    </row>
    <row r="552" spans="1:61">
      <c r="A552">
        <v>551</v>
      </c>
      <c r="B552">
        <v>1002635155</v>
      </c>
      <c r="C552">
        <v>3</v>
      </c>
      <c r="D552" t="s">
        <v>55</v>
      </c>
      <c r="E552">
        <v>5</v>
      </c>
      <c r="F552" t="s">
        <v>305</v>
      </c>
      <c r="G552" t="s">
        <v>124</v>
      </c>
      <c r="H552" t="s">
        <v>327</v>
      </c>
      <c r="I552" t="s">
        <v>212</v>
      </c>
      <c r="J552" t="s">
        <v>213</v>
      </c>
      <c r="K552" t="s">
        <v>149</v>
      </c>
      <c r="M552" t="s">
        <v>76</v>
      </c>
      <c r="N552" t="s">
        <v>215</v>
      </c>
      <c r="O552" s="57">
        <v>46308.590740740743</v>
      </c>
      <c r="P552" s="57">
        <v>46309.644085648149</v>
      </c>
      <c r="Q552">
        <v>69409468</v>
      </c>
      <c r="S552">
        <v>152306253571</v>
      </c>
      <c r="T552" t="s">
        <v>6040</v>
      </c>
      <c r="U552" t="s">
        <v>1081</v>
      </c>
      <c r="V552" t="s">
        <v>6696</v>
      </c>
      <c r="Z552">
        <v>112.734436555545</v>
      </c>
      <c r="AA552">
        <v>-7.3092777427500302</v>
      </c>
      <c r="AB552" t="s">
        <v>6041</v>
      </c>
      <c r="AC552" t="s">
        <v>284</v>
      </c>
      <c r="AL552" t="s">
        <v>217</v>
      </c>
      <c r="AM552" t="s">
        <v>6695</v>
      </c>
      <c r="AN552" t="s">
        <v>6</v>
      </c>
      <c r="AO552" t="s">
        <v>5776</v>
      </c>
      <c r="AP552" s="57">
        <v>46309.625</v>
      </c>
      <c r="AR552" t="s">
        <v>218</v>
      </c>
      <c r="AS552" t="s">
        <v>816</v>
      </c>
      <c r="AT552" t="s">
        <v>230</v>
      </c>
      <c r="AU552">
        <v>20261014</v>
      </c>
      <c r="AV552" t="s">
        <v>221</v>
      </c>
      <c r="AW552" t="s">
        <v>540</v>
      </c>
      <c r="AX552" t="s">
        <v>222</v>
      </c>
      <c r="BA552" s="57">
        <v>46309.625</v>
      </c>
      <c r="BB552" t="s">
        <v>6695</v>
      </c>
      <c r="BC552">
        <v>2026</v>
      </c>
      <c r="BD552">
        <v>10</v>
      </c>
      <c r="BE552">
        <v>14</v>
      </c>
      <c r="BF552" s="6">
        <f t="shared" si="24"/>
        <v>46309</v>
      </c>
      <c r="BG552">
        <f t="shared" si="25"/>
        <v>-0.625</v>
      </c>
      <c r="BH552" t="str">
        <f t="shared" si="26"/>
        <v>COMPLY</v>
      </c>
      <c r="BI552" t="str">
        <f>VLOOKUP(H552,Sheet2!$A$1:$B$270,2,FALSE)</f>
        <v>SURABAYA SELATAN</v>
      </c>
    </row>
    <row r="553" spans="1:61">
      <c r="A553">
        <v>552</v>
      </c>
      <c r="B553">
        <v>1002637272</v>
      </c>
      <c r="C553">
        <v>3</v>
      </c>
      <c r="D553" t="s">
        <v>55</v>
      </c>
      <c r="E553">
        <v>5</v>
      </c>
      <c r="F553" t="s">
        <v>305</v>
      </c>
      <c r="G553" t="s">
        <v>124</v>
      </c>
      <c r="H553" t="s">
        <v>327</v>
      </c>
      <c r="I553" t="s">
        <v>212</v>
      </c>
      <c r="J553" t="s">
        <v>213</v>
      </c>
      <c r="K553" t="s">
        <v>149</v>
      </c>
      <c r="M553" t="s">
        <v>76</v>
      </c>
      <c r="N553" t="s">
        <v>215</v>
      </c>
      <c r="O553" s="57">
        <v>46309.679155092592</v>
      </c>
      <c r="P553" s="57">
        <v>46309.780648148146</v>
      </c>
      <c r="Q553">
        <v>69408928</v>
      </c>
      <c r="S553">
        <v>152306253579</v>
      </c>
      <c r="T553" t="s">
        <v>6034</v>
      </c>
      <c r="U553" t="s">
        <v>7037</v>
      </c>
      <c r="V553" t="s">
        <v>7038</v>
      </c>
      <c r="Z553">
        <v>112.72604733999999</v>
      </c>
      <c r="AA553">
        <v>-7.3375194319999997</v>
      </c>
      <c r="AB553" t="s">
        <v>6037</v>
      </c>
      <c r="AC553" t="s">
        <v>229</v>
      </c>
      <c r="AL553" t="s">
        <v>217</v>
      </c>
      <c r="AM553" t="s">
        <v>7039</v>
      </c>
      <c r="AN553" t="s">
        <v>6</v>
      </c>
      <c r="AO553" t="s">
        <v>6838</v>
      </c>
      <c r="AR553" t="s">
        <v>218</v>
      </c>
      <c r="AS553" t="s">
        <v>816</v>
      </c>
      <c r="AT553" t="s">
        <v>230</v>
      </c>
      <c r="AU553">
        <v>20261014</v>
      </c>
      <c r="AV553" t="s">
        <v>221</v>
      </c>
      <c r="AW553" t="s">
        <v>540</v>
      </c>
      <c r="AX553" t="s">
        <v>222</v>
      </c>
      <c r="BA553" s="57">
        <v>46309.291666666664</v>
      </c>
      <c r="BB553" t="s">
        <v>7039</v>
      </c>
      <c r="BC553">
        <v>2026</v>
      </c>
      <c r="BD553">
        <v>10</v>
      </c>
      <c r="BE553">
        <v>14</v>
      </c>
      <c r="BF553" s="6">
        <f t="shared" si="24"/>
        <v>46309</v>
      </c>
      <c r="BG553">
        <f t="shared" si="25"/>
        <v>-0.29166666666424135</v>
      </c>
      <c r="BH553" t="str">
        <f t="shared" si="26"/>
        <v>COMPLY</v>
      </c>
      <c r="BI553" t="str">
        <f>VLOOKUP(H553,Sheet2!$A$1:$B$270,2,FALSE)</f>
        <v>SURABAYA SELATAN</v>
      </c>
    </row>
    <row r="554" spans="1:61">
      <c r="A554">
        <v>553</v>
      </c>
      <c r="B554">
        <v>1002628545</v>
      </c>
      <c r="C554">
        <v>3</v>
      </c>
      <c r="D554" t="s">
        <v>55</v>
      </c>
      <c r="E554">
        <v>5</v>
      </c>
      <c r="F554" t="s">
        <v>305</v>
      </c>
      <c r="G554" t="s">
        <v>124</v>
      </c>
      <c r="H554" t="s">
        <v>327</v>
      </c>
      <c r="I554" t="s">
        <v>212</v>
      </c>
      <c r="J554" t="s">
        <v>213</v>
      </c>
      <c r="K554" t="s">
        <v>149</v>
      </c>
      <c r="L554" t="s">
        <v>214</v>
      </c>
      <c r="M554" t="s">
        <v>1401</v>
      </c>
      <c r="N554" t="s">
        <v>215</v>
      </c>
      <c r="O554" s="57">
        <v>46303.740682870368</v>
      </c>
      <c r="P554" s="57">
        <v>46307.658854166664</v>
      </c>
      <c r="Q554">
        <v>69406874</v>
      </c>
      <c r="S554">
        <v>152306253530</v>
      </c>
      <c r="T554" t="s">
        <v>4568</v>
      </c>
      <c r="U554" t="s">
        <v>4569</v>
      </c>
      <c r="V554" t="s">
        <v>4570</v>
      </c>
      <c r="Z554">
        <v>112.71530799999999</v>
      </c>
      <c r="AA554">
        <v>-7.3367765999999897</v>
      </c>
      <c r="AB554" t="s">
        <v>4571</v>
      </c>
      <c r="AC554" t="s">
        <v>216</v>
      </c>
      <c r="AL554" t="s">
        <v>217</v>
      </c>
      <c r="AM554" t="s">
        <v>4504</v>
      </c>
      <c r="AN554" t="s">
        <v>6</v>
      </c>
      <c r="AO554" s="57">
        <v>46244.746631944443</v>
      </c>
      <c r="AP554" s="57">
        <v>46304.625</v>
      </c>
      <c r="AQ554" t="s">
        <v>841</v>
      </c>
      <c r="AR554" t="s">
        <v>14</v>
      </c>
      <c r="AS554" t="s">
        <v>816</v>
      </c>
      <c r="AT554" t="s">
        <v>230</v>
      </c>
      <c r="AV554" t="s">
        <v>6030</v>
      </c>
      <c r="AW554" t="s">
        <v>880</v>
      </c>
      <c r="AX554" t="s">
        <v>222</v>
      </c>
      <c r="BA554" s="57">
        <v>46304.625</v>
      </c>
      <c r="BB554" t="s">
        <v>4504</v>
      </c>
      <c r="BF554" s="6" t="e">
        <f t="shared" si="24"/>
        <v>#NUM!</v>
      </c>
      <c r="BG554" t="e">
        <f t="shared" si="25"/>
        <v>#NUM!</v>
      </c>
      <c r="BH554" t="e">
        <f t="shared" si="26"/>
        <v>#NUM!</v>
      </c>
      <c r="BI554" t="str">
        <f>VLOOKUP(H554,Sheet2!$A$1:$B$270,2,FALSE)</f>
        <v>SURABAYA SELATAN</v>
      </c>
    </row>
    <row r="555" spans="1:61">
      <c r="A555">
        <v>554</v>
      </c>
      <c r="B555">
        <v>1002633689</v>
      </c>
      <c r="C555">
        <v>3</v>
      </c>
      <c r="D555" t="s">
        <v>55</v>
      </c>
      <c r="E555">
        <v>5</v>
      </c>
      <c r="F555" t="s">
        <v>305</v>
      </c>
      <c r="G555" t="s">
        <v>124</v>
      </c>
      <c r="H555" t="s">
        <v>327</v>
      </c>
      <c r="I555" t="s">
        <v>212</v>
      </c>
      <c r="J555" t="s">
        <v>213</v>
      </c>
      <c r="K555" t="s">
        <v>149</v>
      </c>
      <c r="L555" t="s">
        <v>214</v>
      </c>
      <c r="M555" t="s">
        <v>1401</v>
      </c>
      <c r="N555" t="s">
        <v>215</v>
      </c>
      <c r="O555" s="57">
        <v>46307.703923611109</v>
      </c>
      <c r="P555" s="57">
        <v>46309.679143518515</v>
      </c>
      <c r="Q555">
        <v>69408928</v>
      </c>
      <c r="S555">
        <v>152306253559</v>
      </c>
      <c r="T555" t="s">
        <v>6034</v>
      </c>
      <c r="U555" t="s">
        <v>6035</v>
      </c>
      <c r="V555" t="s">
        <v>6036</v>
      </c>
      <c r="Z555">
        <v>112.726135</v>
      </c>
      <c r="AA555">
        <v>-7.3378209999999999</v>
      </c>
      <c r="AB555" t="s">
        <v>6037</v>
      </c>
      <c r="AC555" t="s">
        <v>235</v>
      </c>
      <c r="AL555" t="s">
        <v>217</v>
      </c>
      <c r="AM555" t="s">
        <v>6038</v>
      </c>
      <c r="AN555" t="s">
        <v>6</v>
      </c>
      <c r="AO555" s="57">
        <v>46366.716041666667</v>
      </c>
      <c r="AP555" s="57">
        <v>46308.625</v>
      </c>
      <c r="AR555" t="s">
        <v>14</v>
      </c>
      <c r="AS555" t="s">
        <v>816</v>
      </c>
      <c r="AT555" t="s">
        <v>230</v>
      </c>
      <c r="AV555" t="s">
        <v>7040</v>
      </c>
      <c r="AW555" t="s">
        <v>879</v>
      </c>
      <c r="AX555" t="s">
        <v>222</v>
      </c>
      <c r="BA555" s="57">
        <v>46308.625</v>
      </c>
      <c r="BB555" t="s">
        <v>6038</v>
      </c>
      <c r="BF555" s="6" t="e">
        <f t="shared" si="24"/>
        <v>#NUM!</v>
      </c>
      <c r="BG555" t="e">
        <f t="shared" si="25"/>
        <v>#NUM!</v>
      </c>
      <c r="BH555" t="e">
        <f t="shared" si="26"/>
        <v>#NUM!</v>
      </c>
      <c r="BI555" t="str">
        <f>VLOOKUP(H555,Sheet2!$A$1:$B$270,2,FALSE)</f>
        <v>SURABAYA SELATAN</v>
      </c>
    </row>
    <row r="556" spans="1:61">
      <c r="A556">
        <v>555</v>
      </c>
      <c r="B556">
        <v>1002633751</v>
      </c>
      <c r="C556">
        <v>3</v>
      </c>
      <c r="D556" t="s">
        <v>55</v>
      </c>
      <c r="E556">
        <v>5</v>
      </c>
      <c r="F556" t="s">
        <v>305</v>
      </c>
      <c r="G556" t="s">
        <v>124</v>
      </c>
      <c r="H556" t="s">
        <v>327</v>
      </c>
      <c r="I556" t="s">
        <v>212</v>
      </c>
      <c r="J556" t="s">
        <v>213</v>
      </c>
      <c r="K556" t="s">
        <v>149</v>
      </c>
      <c r="M556" t="s">
        <v>1618</v>
      </c>
      <c r="N556" t="s">
        <v>215</v>
      </c>
      <c r="O556" s="57">
        <v>46307.73232638889</v>
      </c>
      <c r="P556" s="57">
        <v>46310.632187499999</v>
      </c>
      <c r="Q556">
        <v>69408940</v>
      </c>
      <c r="S556">
        <v>152306253544</v>
      </c>
      <c r="T556" t="s">
        <v>6031</v>
      </c>
      <c r="U556" t="s">
        <v>6032</v>
      </c>
      <c r="Z556">
        <v>112.730721140033</v>
      </c>
      <c r="AA556">
        <v>-7.3222262883548801</v>
      </c>
      <c r="AB556" t="s">
        <v>6033</v>
      </c>
      <c r="AC556" t="s">
        <v>229</v>
      </c>
      <c r="AO556" s="57">
        <v>46366.73609953704</v>
      </c>
      <c r="AR556" t="s">
        <v>5</v>
      </c>
      <c r="AS556" t="s">
        <v>816</v>
      </c>
      <c r="AT556" t="s">
        <v>230</v>
      </c>
      <c r="AV556" t="s">
        <v>7634</v>
      </c>
      <c r="AW556" t="s">
        <v>4449</v>
      </c>
      <c r="AX556" t="s">
        <v>222</v>
      </c>
      <c r="BF556" s="6" t="e">
        <f t="shared" si="24"/>
        <v>#NUM!</v>
      </c>
      <c r="BG556" t="e">
        <f t="shared" si="25"/>
        <v>#NUM!</v>
      </c>
      <c r="BH556" t="e">
        <f t="shared" si="26"/>
        <v>#NUM!</v>
      </c>
      <c r="BI556" t="str">
        <f>VLOOKUP(H556,Sheet2!$A$1:$B$270,2,FALSE)</f>
        <v>SURABAYA SELATAN</v>
      </c>
    </row>
    <row r="557" spans="1:61">
      <c r="A557">
        <v>556</v>
      </c>
      <c r="B557">
        <v>1002638326</v>
      </c>
      <c r="C557">
        <v>3</v>
      </c>
      <c r="D557" t="s">
        <v>55</v>
      </c>
      <c r="E557">
        <v>5</v>
      </c>
      <c r="F557" t="s">
        <v>305</v>
      </c>
      <c r="G557" t="s">
        <v>124</v>
      </c>
      <c r="H557" t="s">
        <v>327</v>
      </c>
      <c r="I557" t="s">
        <v>212</v>
      </c>
      <c r="J557" t="s">
        <v>213</v>
      </c>
      <c r="K557" t="s">
        <v>149</v>
      </c>
      <c r="L557" t="s">
        <v>214</v>
      </c>
      <c r="M557" t="s">
        <v>238</v>
      </c>
      <c r="N557" t="s">
        <v>215</v>
      </c>
      <c r="O557" s="57">
        <v>46310.510115740741</v>
      </c>
      <c r="P557" s="57">
        <v>46310.511122685188</v>
      </c>
      <c r="Q557">
        <v>69410739</v>
      </c>
      <c r="S557">
        <v>152306253584</v>
      </c>
      <c r="T557" t="s">
        <v>7635</v>
      </c>
      <c r="U557" t="s">
        <v>7636</v>
      </c>
      <c r="V557" t="s">
        <v>7637</v>
      </c>
      <c r="Z557">
        <v>112.72627559999999</v>
      </c>
      <c r="AA557">
        <v>-7.3236520000000001</v>
      </c>
      <c r="AB557" t="s">
        <v>7638</v>
      </c>
      <c r="AC557" t="s">
        <v>235</v>
      </c>
      <c r="AL557" t="s">
        <v>217</v>
      </c>
      <c r="AM557" t="s">
        <v>7639</v>
      </c>
      <c r="AN557" t="s">
        <v>6</v>
      </c>
      <c r="AO557" t="s">
        <v>7640</v>
      </c>
      <c r="AP557" s="57">
        <v>46314.333333333336</v>
      </c>
      <c r="AR557" t="s">
        <v>239</v>
      </c>
      <c r="AS557" t="s">
        <v>816</v>
      </c>
      <c r="AT557" t="s">
        <v>230</v>
      </c>
      <c r="AV557" t="s">
        <v>238</v>
      </c>
      <c r="AW557" t="s">
        <v>875</v>
      </c>
      <c r="AX557" t="s">
        <v>222</v>
      </c>
      <c r="BA557" s="57">
        <v>46314.333333333336</v>
      </c>
      <c r="BB557" t="s">
        <v>7639</v>
      </c>
      <c r="BF557" s="6" t="e">
        <f t="shared" si="24"/>
        <v>#NUM!</v>
      </c>
      <c r="BG557" t="e">
        <f t="shared" si="25"/>
        <v>#NUM!</v>
      </c>
      <c r="BH557" t="e">
        <f t="shared" si="26"/>
        <v>#NUM!</v>
      </c>
      <c r="BI557" t="str">
        <f>VLOOKUP(H557,Sheet2!$A$1:$B$270,2,FALSE)</f>
        <v>SURABAYA SELATAN</v>
      </c>
    </row>
    <row r="558" spans="1:61">
      <c r="A558">
        <v>557</v>
      </c>
      <c r="B558">
        <v>1002626779</v>
      </c>
      <c r="C558">
        <v>3</v>
      </c>
      <c r="D558" t="s">
        <v>55</v>
      </c>
      <c r="E558">
        <v>5</v>
      </c>
      <c r="F558" t="s">
        <v>305</v>
      </c>
      <c r="G558" t="s">
        <v>124</v>
      </c>
      <c r="H558" t="s">
        <v>327</v>
      </c>
      <c r="I558" t="s">
        <v>212</v>
      </c>
      <c r="J558" t="s">
        <v>213</v>
      </c>
      <c r="K558" t="s">
        <v>149</v>
      </c>
      <c r="M558" t="s">
        <v>1626</v>
      </c>
      <c r="N558" t="s">
        <v>563</v>
      </c>
      <c r="O558" s="57">
        <v>46302.692256944443</v>
      </c>
      <c r="P558" s="57">
        <v>46303.400717592594</v>
      </c>
      <c r="Q558">
        <v>69406087</v>
      </c>
      <c r="S558">
        <v>152306253524</v>
      </c>
      <c r="T558" t="s">
        <v>4008</v>
      </c>
      <c r="U558" t="s">
        <v>4009</v>
      </c>
      <c r="Z558">
        <v>106.831312179565</v>
      </c>
      <c r="AA558">
        <v>-6.1795102580773298</v>
      </c>
      <c r="AB558" t="s">
        <v>4010</v>
      </c>
      <c r="AC558" t="s">
        <v>283</v>
      </c>
      <c r="AO558" s="57">
        <v>46213.694965277777</v>
      </c>
      <c r="AR558" t="s">
        <v>1631</v>
      </c>
      <c r="AS558" t="s">
        <v>816</v>
      </c>
      <c r="AT558" t="s">
        <v>220</v>
      </c>
      <c r="AV558" t="s">
        <v>4011</v>
      </c>
      <c r="AW558" t="s">
        <v>540</v>
      </c>
      <c r="AX558" t="s">
        <v>222</v>
      </c>
      <c r="BF558" s="6" t="e">
        <f t="shared" si="24"/>
        <v>#NUM!</v>
      </c>
      <c r="BG558" t="e">
        <f t="shared" si="25"/>
        <v>#NUM!</v>
      </c>
      <c r="BH558" t="e">
        <f t="shared" si="26"/>
        <v>#NUM!</v>
      </c>
      <c r="BI558" t="str">
        <f>VLOOKUP(H558,Sheet2!$A$1:$B$270,2,FALSE)</f>
        <v>SURABAYA SELATAN</v>
      </c>
    </row>
    <row r="559" spans="1:61">
      <c r="A559">
        <v>558</v>
      </c>
      <c r="B559">
        <v>1002620353</v>
      </c>
      <c r="C559">
        <v>3</v>
      </c>
      <c r="D559" t="s">
        <v>55</v>
      </c>
      <c r="E559">
        <v>5</v>
      </c>
      <c r="F559" t="s">
        <v>260</v>
      </c>
      <c r="G559" t="s">
        <v>128</v>
      </c>
      <c r="H559" t="s">
        <v>350</v>
      </c>
      <c r="I559" t="s">
        <v>212</v>
      </c>
      <c r="J559" t="s">
        <v>213</v>
      </c>
      <c r="K559" t="s">
        <v>149</v>
      </c>
      <c r="L559" t="s">
        <v>214</v>
      </c>
      <c r="M559" t="s">
        <v>76</v>
      </c>
      <c r="N559" t="s">
        <v>215</v>
      </c>
      <c r="O559" s="57">
        <v>46297.663657407407</v>
      </c>
      <c r="P559" s="57">
        <v>46298.485358796293</v>
      </c>
      <c r="Q559">
        <v>69403272</v>
      </c>
      <c r="S559">
        <v>152412249599</v>
      </c>
      <c r="T559" t="s">
        <v>1887</v>
      </c>
      <c r="U559" t="s">
        <v>1888</v>
      </c>
      <c r="V559" t="s">
        <v>1889</v>
      </c>
      <c r="Z559">
        <v>112.6537841</v>
      </c>
      <c r="AA559">
        <v>-7.2527160999999998</v>
      </c>
      <c r="AB559" t="s">
        <v>1890</v>
      </c>
      <c r="AC559" t="s">
        <v>235</v>
      </c>
      <c r="AL559" t="s">
        <v>217</v>
      </c>
      <c r="AM559" t="s">
        <v>1891</v>
      </c>
      <c r="AN559" t="s">
        <v>6</v>
      </c>
      <c r="AO559" s="57">
        <v>46063.673761574071</v>
      </c>
      <c r="AP559" s="57">
        <v>46299.458333333336</v>
      </c>
      <c r="AR559" t="s">
        <v>218</v>
      </c>
      <c r="AS559" t="s">
        <v>573</v>
      </c>
      <c r="AT559" t="s">
        <v>230</v>
      </c>
      <c r="AU559">
        <v>20261003</v>
      </c>
      <c r="AV559" t="s">
        <v>221</v>
      </c>
      <c r="AW559" t="s">
        <v>881</v>
      </c>
      <c r="AX559" t="s">
        <v>222</v>
      </c>
      <c r="BA559" s="57">
        <v>46299.458333333336</v>
      </c>
      <c r="BB559" t="s">
        <v>1891</v>
      </c>
      <c r="BC559">
        <v>2026</v>
      </c>
      <c r="BD559">
        <v>10</v>
      </c>
      <c r="BE559">
        <v>3</v>
      </c>
      <c r="BF559" s="6">
        <f t="shared" si="24"/>
        <v>46298</v>
      </c>
      <c r="BG559">
        <f t="shared" si="25"/>
        <v>-1.4583333333357587</v>
      </c>
      <c r="BH559" t="str">
        <f t="shared" si="26"/>
        <v>COMPLY</v>
      </c>
      <c r="BI559" t="str">
        <f>VLOOKUP(H559,Sheet2!$A$1:$B$270,2,FALSE)</f>
        <v>SURABAYA UTARA</v>
      </c>
    </row>
    <row r="560" spans="1:61">
      <c r="A560">
        <v>559</v>
      </c>
      <c r="B560">
        <v>1002626700</v>
      </c>
      <c r="C560">
        <v>3</v>
      </c>
      <c r="D560" t="s">
        <v>55</v>
      </c>
      <c r="E560">
        <v>5</v>
      </c>
      <c r="F560" t="s">
        <v>260</v>
      </c>
      <c r="G560" t="s">
        <v>128</v>
      </c>
      <c r="H560" t="s">
        <v>350</v>
      </c>
      <c r="I560" t="s">
        <v>212</v>
      </c>
      <c r="J560" t="s">
        <v>213</v>
      </c>
      <c r="K560" t="s">
        <v>149</v>
      </c>
      <c r="M560" t="s">
        <v>76</v>
      </c>
      <c r="N560" t="s">
        <v>215</v>
      </c>
      <c r="O560" s="57">
        <v>46302.6715625</v>
      </c>
      <c r="P560" s="57">
        <v>46302.807083333333</v>
      </c>
      <c r="Q560">
        <v>69404395</v>
      </c>
      <c r="R560">
        <v>3135922434</v>
      </c>
      <c r="S560">
        <v>152412249685</v>
      </c>
      <c r="T560" t="s">
        <v>2734</v>
      </c>
      <c r="U560" t="s">
        <v>4012</v>
      </c>
      <c r="V560" t="s">
        <v>4013</v>
      </c>
      <c r="Z560">
        <v>112.67160863403601</v>
      </c>
      <c r="AA560">
        <v>-7.2562442884802003</v>
      </c>
      <c r="AB560" t="s">
        <v>2737</v>
      </c>
      <c r="AC560" t="s">
        <v>229</v>
      </c>
      <c r="AL560" t="s">
        <v>217</v>
      </c>
      <c r="AM560" t="s">
        <v>4014</v>
      </c>
      <c r="AN560" t="s">
        <v>6</v>
      </c>
      <c r="AO560" s="57">
        <v>46213.67386574074</v>
      </c>
      <c r="AR560" t="s">
        <v>218</v>
      </c>
      <c r="AS560" t="s">
        <v>573</v>
      </c>
      <c r="AT560" t="s">
        <v>230</v>
      </c>
      <c r="AU560">
        <v>20261007</v>
      </c>
      <c r="AV560" t="s">
        <v>221</v>
      </c>
      <c r="AW560" t="s">
        <v>1586</v>
      </c>
      <c r="AX560" t="s">
        <v>222</v>
      </c>
      <c r="BA560" s="57">
        <v>46302.291666666664</v>
      </c>
      <c r="BB560" t="s">
        <v>4014</v>
      </c>
      <c r="BC560">
        <v>2026</v>
      </c>
      <c r="BD560">
        <v>10</v>
      </c>
      <c r="BE560">
        <v>7</v>
      </c>
      <c r="BF560" s="6">
        <f t="shared" si="24"/>
        <v>46302</v>
      </c>
      <c r="BG560">
        <f t="shared" si="25"/>
        <v>-0.29166666666424135</v>
      </c>
      <c r="BH560" t="str">
        <f t="shared" si="26"/>
        <v>COMPLY</v>
      </c>
      <c r="BI560" t="str">
        <f>VLOOKUP(H560,Sheet2!$A$1:$B$270,2,FALSE)</f>
        <v>SURABAYA UTARA</v>
      </c>
    </row>
    <row r="561" spans="1:61">
      <c r="A561">
        <v>560</v>
      </c>
      <c r="B561">
        <v>1002626728</v>
      </c>
      <c r="C561">
        <v>3</v>
      </c>
      <c r="D561" t="s">
        <v>55</v>
      </c>
      <c r="E561">
        <v>5</v>
      </c>
      <c r="F561" t="s">
        <v>260</v>
      </c>
      <c r="G561" t="s">
        <v>128</v>
      </c>
      <c r="H561" t="s">
        <v>350</v>
      </c>
      <c r="I561" t="s">
        <v>212</v>
      </c>
      <c r="J561" t="s">
        <v>213</v>
      </c>
      <c r="K561" t="s">
        <v>149</v>
      </c>
      <c r="M561" t="s">
        <v>76</v>
      </c>
      <c r="N561" t="s">
        <v>215</v>
      </c>
      <c r="O561" s="57">
        <v>46302.679155092592</v>
      </c>
      <c r="P561" s="57">
        <v>46302.807662037034</v>
      </c>
      <c r="Q561">
        <v>69404407</v>
      </c>
      <c r="S561">
        <v>152412249686</v>
      </c>
      <c r="T561" t="s">
        <v>2734</v>
      </c>
      <c r="U561" t="s">
        <v>4012</v>
      </c>
      <c r="V561" t="s">
        <v>4015</v>
      </c>
      <c r="Z561">
        <v>112.67160863403601</v>
      </c>
      <c r="AA561">
        <v>-7.2562442884802003</v>
      </c>
      <c r="AB561" t="s">
        <v>2740</v>
      </c>
      <c r="AC561" t="s">
        <v>229</v>
      </c>
      <c r="AL561" t="s">
        <v>217</v>
      </c>
      <c r="AM561" t="s">
        <v>4016</v>
      </c>
      <c r="AN561" t="s">
        <v>6</v>
      </c>
      <c r="AO561" s="57">
        <v>46213.68409722222</v>
      </c>
      <c r="AR561" t="s">
        <v>218</v>
      </c>
      <c r="AS561" t="s">
        <v>573</v>
      </c>
      <c r="AT561" t="s">
        <v>230</v>
      </c>
      <c r="AU561">
        <v>20261007</v>
      </c>
      <c r="AV561" t="s">
        <v>221</v>
      </c>
      <c r="AW561" t="s">
        <v>851</v>
      </c>
      <c r="AX561" t="s">
        <v>222</v>
      </c>
      <c r="BA561" s="57">
        <v>46302.291666666664</v>
      </c>
      <c r="BB561" t="s">
        <v>4016</v>
      </c>
      <c r="BC561">
        <v>2026</v>
      </c>
      <c r="BD561">
        <v>10</v>
      </c>
      <c r="BE561">
        <v>7</v>
      </c>
      <c r="BF561" s="6">
        <f t="shared" si="24"/>
        <v>46302</v>
      </c>
      <c r="BG561">
        <f t="shared" si="25"/>
        <v>-0.29166666666424135</v>
      </c>
      <c r="BH561" t="str">
        <f t="shared" si="26"/>
        <v>COMPLY</v>
      </c>
      <c r="BI561" t="str">
        <f>VLOOKUP(H561,Sheet2!$A$1:$B$270,2,FALSE)</f>
        <v>SURABAYA UTARA</v>
      </c>
    </row>
    <row r="562" spans="1:61">
      <c r="A562">
        <v>561</v>
      </c>
      <c r="B562">
        <v>1002635446</v>
      </c>
      <c r="C562">
        <v>3</v>
      </c>
      <c r="D562" t="s">
        <v>55</v>
      </c>
      <c r="E562">
        <v>5</v>
      </c>
      <c r="F562" t="s">
        <v>260</v>
      </c>
      <c r="G562" t="s">
        <v>128</v>
      </c>
      <c r="H562" t="s">
        <v>350</v>
      </c>
      <c r="I562" t="s">
        <v>212</v>
      </c>
      <c r="J562" t="s">
        <v>213</v>
      </c>
      <c r="K562" t="s">
        <v>149</v>
      </c>
      <c r="L562" t="s">
        <v>214</v>
      </c>
      <c r="M562" t="s">
        <v>76</v>
      </c>
      <c r="N562" t="s">
        <v>215</v>
      </c>
      <c r="O562" s="57">
        <v>46308.646990740737</v>
      </c>
      <c r="P562" s="57">
        <v>46309.681898148148</v>
      </c>
      <c r="Q562">
        <v>69409539</v>
      </c>
      <c r="S562">
        <v>152412249767</v>
      </c>
      <c r="T562" t="s">
        <v>6697</v>
      </c>
      <c r="U562" t="s">
        <v>6698</v>
      </c>
      <c r="V562" t="s">
        <v>6699</v>
      </c>
      <c r="Z562">
        <v>112.62764369999999</v>
      </c>
      <c r="AA562">
        <v>-7.2481106999999998</v>
      </c>
      <c r="AB562" t="s">
        <v>6700</v>
      </c>
      <c r="AC562" t="s">
        <v>216</v>
      </c>
      <c r="AL562" t="s">
        <v>217</v>
      </c>
      <c r="AM562" t="s">
        <v>6701</v>
      </c>
      <c r="AN562" t="s">
        <v>6</v>
      </c>
      <c r="AO562" t="s">
        <v>6675</v>
      </c>
      <c r="AP562" s="57">
        <v>46310.333333333336</v>
      </c>
      <c r="AR562" t="s">
        <v>218</v>
      </c>
      <c r="AS562" t="s">
        <v>573</v>
      </c>
      <c r="AT562" t="s">
        <v>230</v>
      </c>
      <c r="AU562">
        <v>20261014</v>
      </c>
      <c r="AV562" t="s">
        <v>221</v>
      </c>
      <c r="AW562" t="s">
        <v>875</v>
      </c>
      <c r="AX562" t="s">
        <v>222</v>
      </c>
      <c r="BA562" s="57">
        <v>46310.333333333336</v>
      </c>
      <c r="BB562" t="s">
        <v>6701</v>
      </c>
      <c r="BC562">
        <v>2026</v>
      </c>
      <c r="BD562">
        <v>10</v>
      </c>
      <c r="BE562">
        <v>14</v>
      </c>
      <c r="BF562" s="6">
        <f t="shared" si="24"/>
        <v>46309</v>
      </c>
      <c r="BG562">
        <f t="shared" si="25"/>
        <v>-1.3333333333357587</v>
      </c>
      <c r="BH562" t="str">
        <f t="shared" si="26"/>
        <v>COMPLY</v>
      </c>
      <c r="BI562" t="str">
        <f>VLOOKUP(H562,Sheet2!$A$1:$B$270,2,FALSE)</f>
        <v>SURABAYA UTARA</v>
      </c>
    </row>
    <row r="563" spans="1:61">
      <c r="A563">
        <v>562</v>
      </c>
      <c r="B563">
        <v>1002621810</v>
      </c>
      <c r="C563">
        <v>3</v>
      </c>
      <c r="D563" t="s">
        <v>55</v>
      </c>
      <c r="E563">
        <v>5</v>
      </c>
      <c r="F563" t="s">
        <v>260</v>
      </c>
      <c r="G563" t="s">
        <v>128</v>
      </c>
      <c r="H563" t="s">
        <v>350</v>
      </c>
      <c r="I563" t="s">
        <v>212</v>
      </c>
      <c r="J563" t="s">
        <v>213</v>
      </c>
      <c r="K563" t="s">
        <v>149</v>
      </c>
      <c r="L563" t="s">
        <v>214</v>
      </c>
      <c r="M563" t="s">
        <v>836</v>
      </c>
      <c r="N563" t="s">
        <v>215</v>
      </c>
      <c r="O563" s="57">
        <v>46300.408043981479</v>
      </c>
      <c r="P563" s="57">
        <v>46303.408912037034</v>
      </c>
      <c r="Q563">
        <v>69404100</v>
      </c>
      <c r="S563">
        <v>152412249642</v>
      </c>
      <c r="T563" t="s">
        <v>2720</v>
      </c>
      <c r="U563" t="s">
        <v>2721</v>
      </c>
      <c r="V563" t="s">
        <v>2722</v>
      </c>
      <c r="Z563">
        <v>112.65539</v>
      </c>
      <c r="AA563">
        <v>-7.2978959999999997</v>
      </c>
      <c r="AB563" t="s">
        <v>2723</v>
      </c>
      <c r="AC563" t="s">
        <v>235</v>
      </c>
      <c r="AL563" t="s">
        <v>217</v>
      </c>
      <c r="AM563" t="s">
        <v>2724</v>
      </c>
      <c r="AN563" t="s">
        <v>6</v>
      </c>
      <c r="AO563" s="57">
        <v>46152.444537037038</v>
      </c>
      <c r="AP563" s="57">
        <v>46301.625</v>
      </c>
      <c r="AQ563" t="s">
        <v>841</v>
      </c>
      <c r="AR563" t="s">
        <v>14</v>
      </c>
      <c r="AS563" t="s">
        <v>573</v>
      </c>
      <c r="AT563" t="s">
        <v>230</v>
      </c>
      <c r="AV563" t="s">
        <v>837</v>
      </c>
      <c r="AW563" t="s">
        <v>2725</v>
      </c>
      <c r="AX563" t="s">
        <v>222</v>
      </c>
      <c r="BA563" s="57">
        <v>46301.625</v>
      </c>
      <c r="BB563" t="s">
        <v>2724</v>
      </c>
      <c r="BF563" s="6" t="e">
        <f t="shared" si="24"/>
        <v>#NUM!</v>
      </c>
      <c r="BG563" t="e">
        <f t="shared" si="25"/>
        <v>#NUM!</v>
      </c>
      <c r="BH563" t="e">
        <f t="shared" si="26"/>
        <v>#NUM!</v>
      </c>
      <c r="BI563" t="str">
        <f>VLOOKUP(H563,Sheet2!$A$1:$B$270,2,FALSE)</f>
        <v>SURABAYA UTARA</v>
      </c>
    </row>
    <row r="564" spans="1:61">
      <c r="A564">
        <v>563</v>
      </c>
      <c r="B564">
        <v>1002626289</v>
      </c>
      <c r="C564">
        <v>3</v>
      </c>
      <c r="D564" t="s">
        <v>55</v>
      </c>
      <c r="E564">
        <v>5</v>
      </c>
      <c r="F564" t="s">
        <v>260</v>
      </c>
      <c r="G564" t="s">
        <v>128</v>
      </c>
      <c r="H564" t="s">
        <v>350</v>
      </c>
      <c r="I564" t="s">
        <v>212</v>
      </c>
      <c r="J564" t="s">
        <v>213</v>
      </c>
      <c r="K564" t="s">
        <v>149</v>
      </c>
      <c r="L564" t="s">
        <v>214</v>
      </c>
      <c r="M564" t="s">
        <v>279</v>
      </c>
      <c r="N564" t="s">
        <v>215</v>
      </c>
      <c r="O564" s="57">
        <v>46302.588599537034</v>
      </c>
      <c r="P564" s="57">
        <v>46303.406458333331</v>
      </c>
      <c r="Q564">
        <v>69405914</v>
      </c>
      <c r="S564">
        <v>152412249682</v>
      </c>
      <c r="T564" t="s">
        <v>4017</v>
      </c>
      <c r="U564" t="s">
        <v>4018</v>
      </c>
      <c r="V564" t="s">
        <v>4019</v>
      </c>
      <c r="Z564">
        <v>112.6268692</v>
      </c>
      <c r="AA564">
        <v>-7.2395955000000001</v>
      </c>
      <c r="AB564" t="s">
        <v>4020</v>
      </c>
      <c r="AC564" t="s">
        <v>216</v>
      </c>
      <c r="AL564" t="s">
        <v>217</v>
      </c>
      <c r="AM564" t="s">
        <v>4021</v>
      </c>
      <c r="AN564" t="s">
        <v>6</v>
      </c>
      <c r="AO564" s="57">
        <v>46213.59065972222</v>
      </c>
      <c r="AP564" s="57">
        <v>46303.458333333336</v>
      </c>
      <c r="AR564" t="s">
        <v>239</v>
      </c>
      <c r="AS564" t="s">
        <v>573</v>
      </c>
      <c r="AT564" t="s">
        <v>342</v>
      </c>
      <c r="AV564" t="s">
        <v>799</v>
      </c>
      <c r="AW564" t="s">
        <v>1902</v>
      </c>
      <c r="AX564" t="s">
        <v>222</v>
      </c>
      <c r="BA564" s="57">
        <v>46303.458333333336</v>
      </c>
      <c r="BB564" t="s">
        <v>4021</v>
      </c>
      <c r="BF564" s="6" t="e">
        <f t="shared" si="24"/>
        <v>#NUM!</v>
      </c>
      <c r="BG564" t="e">
        <f t="shared" si="25"/>
        <v>#NUM!</v>
      </c>
      <c r="BH564" t="e">
        <f t="shared" si="26"/>
        <v>#NUM!</v>
      </c>
      <c r="BI564" t="str">
        <f>VLOOKUP(H564,Sheet2!$A$1:$B$270,2,FALSE)</f>
        <v>SURABAYA UTARA</v>
      </c>
    </row>
    <row r="565" spans="1:61">
      <c r="A565">
        <v>564</v>
      </c>
      <c r="B565">
        <v>1002630981</v>
      </c>
      <c r="C565">
        <v>3</v>
      </c>
      <c r="D565" t="s">
        <v>55</v>
      </c>
      <c r="E565">
        <v>5</v>
      </c>
      <c r="F565" t="s">
        <v>260</v>
      </c>
      <c r="G565" t="s">
        <v>128</v>
      </c>
      <c r="H565" t="s">
        <v>350</v>
      </c>
      <c r="I565" t="s">
        <v>212</v>
      </c>
      <c r="J565" t="s">
        <v>213</v>
      </c>
      <c r="K565" t="s">
        <v>149</v>
      </c>
      <c r="L565" t="s">
        <v>214</v>
      </c>
      <c r="M565" t="s">
        <v>279</v>
      </c>
      <c r="N565" t="s">
        <v>215</v>
      </c>
      <c r="O565" s="57">
        <v>46305.594849537039</v>
      </c>
      <c r="P565" s="57">
        <v>46307.328726851854</v>
      </c>
      <c r="Q565">
        <v>69407937</v>
      </c>
      <c r="S565">
        <v>152412249730</v>
      </c>
      <c r="T565" t="s">
        <v>5205</v>
      </c>
      <c r="U565" t="s">
        <v>5206</v>
      </c>
      <c r="V565" t="s">
        <v>5207</v>
      </c>
      <c r="Z565">
        <v>112.60856099999999</v>
      </c>
      <c r="AA565">
        <v>-7.2357300000000002</v>
      </c>
      <c r="AB565" t="s">
        <v>5208</v>
      </c>
      <c r="AC565" t="s">
        <v>235</v>
      </c>
      <c r="AL565" t="s">
        <v>217</v>
      </c>
      <c r="AM565" t="s">
        <v>5209</v>
      </c>
      <c r="AN565" t="s">
        <v>6</v>
      </c>
      <c r="AO565" s="57">
        <v>46305.600752314815</v>
      </c>
      <c r="AP565" s="57">
        <v>46307.625</v>
      </c>
      <c r="AR565" t="s">
        <v>239</v>
      </c>
      <c r="AS565" t="s">
        <v>573</v>
      </c>
      <c r="AT565" t="s">
        <v>230</v>
      </c>
      <c r="AV565" t="s">
        <v>799</v>
      </c>
      <c r="AW565" t="s">
        <v>2984</v>
      </c>
      <c r="AX565" t="s">
        <v>222</v>
      </c>
      <c r="BA565" s="57">
        <v>46307.625</v>
      </c>
      <c r="BB565" t="s">
        <v>5209</v>
      </c>
      <c r="BF565" s="6" t="e">
        <f t="shared" si="24"/>
        <v>#NUM!</v>
      </c>
      <c r="BG565" t="e">
        <f t="shared" si="25"/>
        <v>#NUM!</v>
      </c>
      <c r="BH565" t="e">
        <f t="shared" si="26"/>
        <v>#NUM!</v>
      </c>
      <c r="BI565" t="str">
        <f>VLOOKUP(H565,Sheet2!$A$1:$B$270,2,FALSE)</f>
        <v>SURABAYA UTARA</v>
      </c>
    </row>
    <row r="566" spans="1:61">
      <c r="A566">
        <v>565</v>
      </c>
      <c r="B566">
        <v>1002629709</v>
      </c>
      <c r="C566">
        <v>3</v>
      </c>
      <c r="D566" t="s">
        <v>55</v>
      </c>
      <c r="E566">
        <v>5</v>
      </c>
      <c r="F566" t="s">
        <v>260</v>
      </c>
      <c r="G566" t="s">
        <v>128</v>
      </c>
      <c r="H566" t="s">
        <v>350</v>
      </c>
      <c r="I566" t="s">
        <v>212</v>
      </c>
      <c r="J566" t="s">
        <v>213</v>
      </c>
      <c r="K566" t="s">
        <v>149</v>
      </c>
      <c r="L566" t="s">
        <v>214</v>
      </c>
      <c r="M566" t="s">
        <v>2115</v>
      </c>
      <c r="N566" t="s">
        <v>215</v>
      </c>
      <c r="O566" s="57">
        <v>46304.569155092591</v>
      </c>
      <c r="P566" s="57">
        <v>46304.722939814812</v>
      </c>
      <c r="Q566">
        <v>69407338</v>
      </c>
      <c r="S566">
        <v>152412249714</v>
      </c>
      <c r="T566" t="s">
        <v>4017</v>
      </c>
      <c r="U566" t="s">
        <v>4018</v>
      </c>
      <c r="V566" t="s">
        <v>5210</v>
      </c>
      <c r="Z566">
        <v>112.6268692</v>
      </c>
      <c r="AA566">
        <v>-7.2395955000000001</v>
      </c>
      <c r="AB566" t="s">
        <v>5211</v>
      </c>
      <c r="AC566" t="s">
        <v>216</v>
      </c>
      <c r="AL566" t="s">
        <v>217</v>
      </c>
      <c r="AM566" t="s">
        <v>5212</v>
      </c>
      <c r="AN566" t="s">
        <v>6</v>
      </c>
      <c r="AO566" s="57">
        <v>46275.569814814815</v>
      </c>
      <c r="AP566" s="57">
        <v>46305.625</v>
      </c>
      <c r="AR566" t="s">
        <v>543</v>
      </c>
      <c r="AS566" t="s">
        <v>573</v>
      </c>
      <c r="AT566" t="s">
        <v>230</v>
      </c>
      <c r="AV566" t="s">
        <v>2120</v>
      </c>
      <c r="AW566" t="s">
        <v>5127</v>
      </c>
      <c r="AX566" t="s">
        <v>222</v>
      </c>
      <c r="BA566" s="57">
        <v>46305.625</v>
      </c>
      <c r="BB566" t="s">
        <v>5212</v>
      </c>
      <c r="BF566" s="6" t="e">
        <f t="shared" si="24"/>
        <v>#NUM!</v>
      </c>
      <c r="BG566" t="e">
        <f t="shared" si="25"/>
        <v>#NUM!</v>
      </c>
      <c r="BH566" t="e">
        <f t="shared" si="26"/>
        <v>#NUM!</v>
      </c>
      <c r="BI566" t="str">
        <f>VLOOKUP(H566,Sheet2!$A$1:$B$270,2,FALSE)</f>
        <v>SURABAYA UTARA</v>
      </c>
    </row>
    <row r="567" spans="1:61">
      <c r="A567">
        <v>566</v>
      </c>
      <c r="B567">
        <v>1002617848</v>
      </c>
      <c r="C567">
        <v>3</v>
      </c>
      <c r="D567" t="s">
        <v>55</v>
      </c>
      <c r="E567">
        <v>5</v>
      </c>
      <c r="F567" t="s">
        <v>260</v>
      </c>
      <c r="G567" t="s">
        <v>128</v>
      </c>
      <c r="H567" t="s">
        <v>449</v>
      </c>
      <c r="I567" t="s">
        <v>212</v>
      </c>
      <c r="J567" t="s">
        <v>213</v>
      </c>
      <c r="K567" t="s">
        <v>149</v>
      </c>
      <c r="M567" t="s">
        <v>76</v>
      </c>
      <c r="N567" t="s">
        <v>563</v>
      </c>
      <c r="O567" s="57">
        <v>46296.561018518521</v>
      </c>
      <c r="P567" s="57">
        <v>46296.656342592592</v>
      </c>
      <c r="Q567">
        <v>69005969</v>
      </c>
      <c r="S567">
        <v>152415235112</v>
      </c>
      <c r="T567" t="s">
        <v>918</v>
      </c>
      <c r="U567" t="s">
        <v>1085</v>
      </c>
      <c r="V567" t="s">
        <v>1086</v>
      </c>
      <c r="Z567">
        <v>112.70686032241601</v>
      </c>
      <c r="AA567">
        <v>-7.33200050681699</v>
      </c>
      <c r="AB567" t="s">
        <v>935</v>
      </c>
      <c r="AC567" t="s">
        <v>225</v>
      </c>
      <c r="AL567" t="s">
        <v>217</v>
      </c>
      <c r="AM567" t="s">
        <v>919</v>
      </c>
      <c r="AN567" t="s">
        <v>6</v>
      </c>
      <c r="AO567" s="57">
        <v>46032.569884259261</v>
      </c>
      <c r="AR567" t="s">
        <v>218</v>
      </c>
      <c r="AS567" t="s">
        <v>578</v>
      </c>
      <c r="AT567" t="s">
        <v>230</v>
      </c>
      <c r="AU567">
        <v>20261001</v>
      </c>
      <c r="AV567" t="s">
        <v>221</v>
      </c>
      <c r="AW567" t="s">
        <v>942</v>
      </c>
      <c r="AX567" t="s">
        <v>222</v>
      </c>
      <c r="BA567" s="57">
        <v>46296.291666666664</v>
      </c>
      <c r="BB567" t="s">
        <v>919</v>
      </c>
      <c r="BC567">
        <v>2026</v>
      </c>
      <c r="BD567">
        <v>10</v>
      </c>
      <c r="BE567">
        <v>1</v>
      </c>
      <c r="BF567" s="6">
        <f t="shared" si="24"/>
        <v>46296</v>
      </c>
      <c r="BG567">
        <f t="shared" si="25"/>
        <v>-0.29166666666424135</v>
      </c>
      <c r="BH567" t="str">
        <f t="shared" si="26"/>
        <v>COMPLY</v>
      </c>
      <c r="BI567" t="str">
        <f>VLOOKUP(H567,Sheet2!$A$1:$B$270,2,FALSE)</f>
        <v>SURABAYA UTARA</v>
      </c>
    </row>
    <row r="568" spans="1:61">
      <c r="A568">
        <v>567</v>
      </c>
      <c r="B568">
        <v>1002627687</v>
      </c>
      <c r="C568">
        <v>3</v>
      </c>
      <c r="D568" t="s">
        <v>55</v>
      </c>
      <c r="E568">
        <v>5</v>
      </c>
      <c r="F568" t="s">
        <v>260</v>
      </c>
      <c r="G568" t="s">
        <v>128</v>
      </c>
      <c r="H568" t="s">
        <v>449</v>
      </c>
      <c r="I568" t="s">
        <v>212</v>
      </c>
      <c r="J568" t="s">
        <v>213</v>
      </c>
      <c r="K568" t="s">
        <v>149</v>
      </c>
      <c r="L568" t="s">
        <v>214</v>
      </c>
      <c r="M568" t="s">
        <v>76</v>
      </c>
      <c r="N568" t="s">
        <v>215</v>
      </c>
      <c r="O568" s="57">
        <v>46303.555972222224</v>
      </c>
      <c r="P568" s="57">
        <v>46305.682268518518</v>
      </c>
      <c r="Q568">
        <v>69406494</v>
      </c>
      <c r="S568">
        <v>152415234983</v>
      </c>
      <c r="T568" t="s">
        <v>4572</v>
      </c>
      <c r="U568" t="s">
        <v>4573</v>
      </c>
      <c r="V568" t="s">
        <v>4574</v>
      </c>
      <c r="Z568">
        <v>112.68506290000001</v>
      </c>
      <c r="AA568">
        <v>-7.3286268999999997</v>
      </c>
      <c r="AB568" t="s">
        <v>4575</v>
      </c>
      <c r="AC568" t="s">
        <v>235</v>
      </c>
      <c r="AL568" t="s">
        <v>217</v>
      </c>
      <c r="AM568" t="s">
        <v>4576</v>
      </c>
      <c r="AN568" t="s">
        <v>6</v>
      </c>
      <c r="AO568" s="57">
        <v>46244.569814814815</v>
      </c>
      <c r="AP568" s="57">
        <v>46307.458333333336</v>
      </c>
      <c r="AR568" t="s">
        <v>218</v>
      </c>
      <c r="AS568" t="s">
        <v>578</v>
      </c>
      <c r="AT568" t="s">
        <v>342</v>
      </c>
      <c r="AU568">
        <v>20261010</v>
      </c>
      <c r="AV568" t="s">
        <v>221</v>
      </c>
      <c r="AW568" t="s">
        <v>3406</v>
      </c>
      <c r="AX568" t="s">
        <v>222</v>
      </c>
      <c r="BA568" s="57">
        <v>46307.458333333336</v>
      </c>
      <c r="BB568" t="s">
        <v>4576</v>
      </c>
      <c r="BC568">
        <v>2026</v>
      </c>
      <c r="BD568">
        <v>10</v>
      </c>
      <c r="BE568">
        <v>10</v>
      </c>
      <c r="BF568" s="6">
        <f t="shared" si="24"/>
        <v>46305</v>
      </c>
      <c r="BG568">
        <f t="shared" si="25"/>
        <v>-2.4583333333357587</v>
      </c>
      <c r="BH568" t="str">
        <f t="shared" si="26"/>
        <v>COMPLY</v>
      </c>
      <c r="BI568" t="str">
        <f>VLOOKUP(H568,Sheet2!$A$1:$B$270,2,FALSE)</f>
        <v>SURABAYA UTARA</v>
      </c>
    </row>
    <row r="569" spans="1:61">
      <c r="A569">
        <v>568</v>
      </c>
      <c r="B569">
        <v>1002619479</v>
      </c>
      <c r="C569">
        <v>3</v>
      </c>
      <c r="D569" t="s">
        <v>55</v>
      </c>
      <c r="E569">
        <v>5</v>
      </c>
      <c r="F569" t="s">
        <v>260</v>
      </c>
      <c r="G569" t="s">
        <v>128</v>
      </c>
      <c r="H569" t="s">
        <v>400</v>
      </c>
      <c r="I569" t="s">
        <v>212</v>
      </c>
      <c r="J569" t="s">
        <v>213</v>
      </c>
      <c r="K569" t="s">
        <v>149</v>
      </c>
      <c r="L569" t="s">
        <v>214</v>
      </c>
      <c r="M569" t="s">
        <v>76</v>
      </c>
      <c r="N569" t="s">
        <v>215</v>
      </c>
      <c r="O569" s="57">
        <v>46297.463645833333</v>
      </c>
      <c r="P569" s="57">
        <v>46297.88590277778</v>
      </c>
      <c r="Q569">
        <v>69402927</v>
      </c>
      <c r="S569">
        <v>152424211930</v>
      </c>
      <c r="T569" t="s">
        <v>1892</v>
      </c>
      <c r="U569" t="s">
        <v>1893</v>
      </c>
      <c r="V569" t="s">
        <v>1894</v>
      </c>
      <c r="Z569">
        <v>112.6677682</v>
      </c>
      <c r="AA569">
        <v>-7.3056636999999904</v>
      </c>
      <c r="AB569" t="s">
        <v>1895</v>
      </c>
      <c r="AC569" t="s">
        <v>235</v>
      </c>
      <c r="AL569" t="s">
        <v>217</v>
      </c>
      <c r="AM569" t="s">
        <v>1896</v>
      </c>
      <c r="AN569" t="s">
        <v>6</v>
      </c>
      <c r="AO569" s="57">
        <v>46063.466053240743</v>
      </c>
      <c r="AP569" s="57">
        <v>46299.458333333336</v>
      </c>
      <c r="AR569" t="s">
        <v>218</v>
      </c>
      <c r="AS569" t="s">
        <v>128</v>
      </c>
      <c r="AT569" t="s">
        <v>230</v>
      </c>
      <c r="AU569">
        <v>20261002</v>
      </c>
      <c r="AV569" t="s">
        <v>221</v>
      </c>
      <c r="AW569" t="s">
        <v>883</v>
      </c>
      <c r="AX569" t="s">
        <v>222</v>
      </c>
      <c r="BA569" s="57">
        <v>46299.458333333336</v>
      </c>
      <c r="BB569" t="s">
        <v>1896</v>
      </c>
      <c r="BC569">
        <v>2026</v>
      </c>
      <c r="BD569">
        <v>10</v>
      </c>
      <c r="BE569">
        <v>2</v>
      </c>
      <c r="BF569" s="6">
        <f t="shared" si="24"/>
        <v>46297</v>
      </c>
      <c r="BG569">
        <f t="shared" si="25"/>
        <v>-2.4583333333357587</v>
      </c>
      <c r="BH569" t="str">
        <f t="shared" si="26"/>
        <v>COMPLY</v>
      </c>
      <c r="BI569" t="str">
        <f>VLOOKUP(H569,Sheet2!$A$1:$B$270,2,FALSE)</f>
        <v>SURABAYA UTARA</v>
      </c>
    </row>
    <row r="570" spans="1:61">
      <c r="A570">
        <v>569</v>
      </c>
      <c r="B570">
        <v>1002622919</v>
      </c>
      <c r="C570">
        <v>3</v>
      </c>
      <c r="D570" t="s">
        <v>55</v>
      </c>
      <c r="E570">
        <v>5</v>
      </c>
      <c r="F570" t="s">
        <v>260</v>
      </c>
      <c r="G570" t="s">
        <v>128</v>
      </c>
      <c r="H570" t="s">
        <v>400</v>
      </c>
      <c r="I570" t="s">
        <v>212</v>
      </c>
      <c r="J570" t="s">
        <v>213</v>
      </c>
      <c r="K570" t="s">
        <v>149</v>
      </c>
      <c r="M570" t="s">
        <v>76</v>
      </c>
      <c r="N570" t="s">
        <v>215</v>
      </c>
      <c r="O570" s="57">
        <v>46300.654282407406</v>
      </c>
      <c r="P570" s="57">
        <v>46300.724722222221</v>
      </c>
      <c r="Q570">
        <v>69402929</v>
      </c>
      <c r="S570">
        <v>152424212472</v>
      </c>
      <c r="T570" t="s">
        <v>1897</v>
      </c>
      <c r="U570" t="s">
        <v>2727</v>
      </c>
      <c r="V570" t="s">
        <v>2728</v>
      </c>
      <c r="Z570">
        <v>112.694814162349</v>
      </c>
      <c r="AA570">
        <v>-7.3144176310756297</v>
      </c>
      <c r="AB570" t="s">
        <v>1900</v>
      </c>
      <c r="AC570" t="s">
        <v>216</v>
      </c>
      <c r="AL570" t="s">
        <v>217</v>
      </c>
      <c r="AM570" t="s">
        <v>2729</v>
      </c>
      <c r="AN570" t="s">
        <v>6</v>
      </c>
      <c r="AO570" s="57">
        <v>46152.684560185182</v>
      </c>
      <c r="AR570" t="s">
        <v>218</v>
      </c>
      <c r="AS570" t="s">
        <v>128</v>
      </c>
      <c r="AT570" t="s">
        <v>342</v>
      </c>
      <c r="AU570">
        <v>20261005</v>
      </c>
      <c r="AV570" t="s">
        <v>221</v>
      </c>
      <c r="AW570" t="s">
        <v>540</v>
      </c>
      <c r="AX570" t="s">
        <v>222</v>
      </c>
      <c r="BA570" s="57">
        <v>46300.291666666664</v>
      </c>
      <c r="BB570" t="s">
        <v>2729</v>
      </c>
      <c r="BC570">
        <v>2026</v>
      </c>
      <c r="BD570">
        <v>10</v>
      </c>
      <c r="BE570">
        <v>5</v>
      </c>
      <c r="BF570" s="6">
        <f t="shared" si="24"/>
        <v>46300</v>
      </c>
      <c r="BG570">
        <f t="shared" si="25"/>
        <v>-0.29166666666424135</v>
      </c>
      <c r="BH570" t="str">
        <f t="shared" si="26"/>
        <v>COMPLY</v>
      </c>
      <c r="BI570" t="str">
        <f>VLOOKUP(H570,Sheet2!$A$1:$B$270,2,FALSE)</f>
        <v>SURABAYA UTARA</v>
      </c>
    </row>
    <row r="571" spans="1:61">
      <c r="A571">
        <v>570</v>
      </c>
      <c r="B571">
        <v>1002630898</v>
      </c>
      <c r="C571">
        <v>3</v>
      </c>
      <c r="D571" t="s">
        <v>55</v>
      </c>
      <c r="E571">
        <v>5</v>
      </c>
      <c r="F571" t="s">
        <v>260</v>
      </c>
      <c r="G571" t="s">
        <v>128</v>
      </c>
      <c r="H571" t="s">
        <v>400</v>
      </c>
      <c r="I571" t="s">
        <v>212</v>
      </c>
      <c r="J571" t="s">
        <v>213</v>
      </c>
      <c r="K571" t="s">
        <v>149</v>
      </c>
      <c r="L571" t="s">
        <v>214</v>
      </c>
      <c r="M571" t="s">
        <v>76</v>
      </c>
      <c r="N571" t="s">
        <v>215</v>
      </c>
      <c r="O571" s="57">
        <v>46305.547615740739</v>
      </c>
      <c r="P571" s="57">
        <v>46305.778611111113</v>
      </c>
      <c r="Q571">
        <v>69407859</v>
      </c>
      <c r="S571">
        <v>152424212888</v>
      </c>
      <c r="T571" t="s">
        <v>5213</v>
      </c>
      <c r="U571" t="s">
        <v>5214</v>
      </c>
      <c r="V571" t="s">
        <v>5215</v>
      </c>
      <c r="Z571">
        <v>112.6778422</v>
      </c>
      <c r="AA571">
        <v>-7.3162309999999904</v>
      </c>
      <c r="AB571" t="s">
        <v>5216</v>
      </c>
      <c r="AC571" t="s">
        <v>216</v>
      </c>
      <c r="AL571" t="s">
        <v>217</v>
      </c>
      <c r="AM571" t="s">
        <v>5113</v>
      </c>
      <c r="AN571" t="s">
        <v>6</v>
      </c>
      <c r="AO571" s="57">
        <v>46305.570069444446</v>
      </c>
      <c r="AP571" s="57">
        <v>46306.458333333336</v>
      </c>
      <c r="AR571" t="s">
        <v>218</v>
      </c>
      <c r="AS571" t="s">
        <v>128</v>
      </c>
      <c r="AT571" t="s">
        <v>230</v>
      </c>
      <c r="AU571">
        <v>20261010</v>
      </c>
      <c r="AV571" t="s">
        <v>221</v>
      </c>
      <c r="AW571" t="s">
        <v>880</v>
      </c>
      <c r="AX571" t="s">
        <v>222</v>
      </c>
      <c r="BA571" s="57">
        <v>46306.458333333336</v>
      </c>
      <c r="BB571" t="s">
        <v>5113</v>
      </c>
      <c r="BC571">
        <v>2026</v>
      </c>
      <c r="BD571">
        <v>10</v>
      </c>
      <c r="BE571">
        <v>10</v>
      </c>
      <c r="BF571" s="6">
        <f t="shared" si="24"/>
        <v>46305</v>
      </c>
      <c r="BG571">
        <f t="shared" si="25"/>
        <v>-1.4583333333357587</v>
      </c>
      <c r="BH571" t="str">
        <f t="shared" si="26"/>
        <v>COMPLY</v>
      </c>
      <c r="BI571" t="str">
        <f>VLOOKUP(H571,Sheet2!$A$1:$B$270,2,FALSE)</f>
        <v>SURABAYA UTARA</v>
      </c>
    </row>
    <row r="572" spans="1:61">
      <c r="A572">
        <v>571</v>
      </c>
      <c r="B572">
        <v>1002619480</v>
      </c>
      <c r="C572">
        <v>3</v>
      </c>
      <c r="D572" t="s">
        <v>55</v>
      </c>
      <c r="E572">
        <v>5</v>
      </c>
      <c r="F572" t="s">
        <v>260</v>
      </c>
      <c r="G572" t="s">
        <v>128</v>
      </c>
      <c r="H572" t="s">
        <v>400</v>
      </c>
      <c r="I572" t="s">
        <v>212</v>
      </c>
      <c r="J572" t="s">
        <v>213</v>
      </c>
      <c r="K572" t="s">
        <v>149</v>
      </c>
      <c r="L572" t="s">
        <v>214</v>
      </c>
      <c r="M572" t="s">
        <v>1401</v>
      </c>
      <c r="N572" t="s">
        <v>215</v>
      </c>
      <c r="O572" s="57">
        <v>46297.46429398148</v>
      </c>
      <c r="P572" s="57">
        <v>46300.654282407406</v>
      </c>
      <c r="Q572">
        <v>69402929</v>
      </c>
      <c r="S572">
        <v>152424212061</v>
      </c>
      <c r="T572" t="s">
        <v>1897</v>
      </c>
      <c r="U572" t="s">
        <v>1898</v>
      </c>
      <c r="V572" t="s">
        <v>1899</v>
      </c>
      <c r="Z572">
        <v>112.694453448057</v>
      </c>
      <c r="AA572">
        <v>-7.3141615691990003</v>
      </c>
      <c r="AB572" t="s">
        <v>1900</v>
      </c>
      <c r="AC572" t="s">
        <v>216</v>
      </c>
      <c r="AL572" t="s">
        <v>217</v>
      </c>
      <c r="AM572" t="s">
        <v>1901</v>
      </c>
      <c r="AN572" t="s">
        <v>6</v>
      </c>
      <c r="AO572" s="57">
        <v>46063.466053240743</v>
      </c>
      <c r="AP572" s="57">
        <v>46300.333333333336</v>
      </c>
      <c r="AQ572" t="s">
        <v>841</v>
      </c>
      <c r="AR572" t="s">
        <v>14</v>
      </c>
      <c r="AS572" t="s">
        <v>128</v>
      </c>
      <c r="AT572" t="s">
        <v>342</v>
      </c>
      <c r="AV572" t="s">
        <v>2726</v>
      </c>
      <c r="AW572" t="s">
        <v>1902</v>
      </c>
      <c r="AX572" t="s">
        <v>222</v>
      </c>
      <c r="BA572" s="57">
        <v>46300.333333333336</v>
      </c>
      <c r="BB572" t="s">
        <v>1901</v>
      </c>
      <c r="BF572" s="6" t="e">
        <f t="shared" si="24"/>
        <v>#NUM!</v>
      </c>
      <c r="BG572" t="e">
        <f t="shared" si="25"/>
        <v>#NUM!</v>
      </c>
      <c r="BH572" t="e">
        <f t="shared" si="26"/>
        <v>#NUM!</v>
      </c>
      <c r="BI572" t="str">
        <f>VLOOKUP(H572,Sheet2!$A$1:$B$270,2,FALSE)</f>
        <v>SURABAYA UTARA</v>
      </c>
    </row>
    <row r="573" spans="1:61">
      <c r="A573">
        <v>572</v>
      </c>
      <c r="B573">
        <v>1002625196</v>
      </c>
      <c r="C573">
        <v>3</v>
      </c>
      <c r="D573" t="s">
        <v>55</v>
      </c>
      <c r="E573">
        <v>5</v>
      </c>
      <c r="F573" t="s">
        <v>260</v>
      </c>
      <c r="G573" t="s">
        <v>128</v>
      </c>
      <c r="H573" t="s">
        <v>400</v>
      </c>
      <c r="I573" t="s">
        <v>212</v>
      </c>
      <c r="J573" t="s">
        <v>213</v>
      </c>
      <c r="K573" t="s">
        <v>149</v>
      </c>
      <c r="L573" t="s">
        <v>826</v>
      </c>
      <c r="M573" t="s">
        <v>836</v>
      </c>
      <c r="N573" t="s">
        <v>215</v>
      </c>
      <c r="O573" s="57">
        <v>46301.803946759261</v>
      </c>
      <c r="P573" s="57">
        <v>46308.400706018518</v>
      </c>
      <c r="Q573">
        <v>69405409</v>
      </c>
      <c r="R573">
        <v>3135970354</v>
      </c>
      <c r="S573">
        <v>152424213325</v>
      </c>
      <c r="T573" t="s">
        <v>3323</v>
      </c>
      <c r="U573" t="s">
        <v>3324</v>
      </c>
      <c r="V573" t="s">
        <v>3325</v>
      </c>
      <c r="Z573">
        <v>112.700524</v>
      </c>
      <c r="AA573">
        <v>-7.3086000000000002</v>
      </c>
      <c r="AB573" t="s">
        <v>3326</v>
      </c>
      <c r="AC573" t="s">
        <v>235</v>
      </c>
      <c r="AL573" t="s">
        <v>217</v>
      </c>
      <c r="AM573" t="s">
        <v>3327</v>
      </c>
      <c r="AN573" t="s">
        <v>6</v>
      </c>
      <c r="AO573" s="57">
        <v>46183.809340277781</v>
      </c>
      <c r="AP573" s="57">
        <v>46304.458333333336</v>
      </c>
      <c r="AQ573" t="s">
        <v>1496</v>
      </c>
      <c r="AR573" t="s">
        <v>14</v>
      </c>
      <c r="AS573" t="s">
        <v>128</v>
      </c>
      <c r="AT573" t="s">
        <v>230</v>
      </c>
      <c r="AV573" t="s">
        <v>837</v>
      </c>
      <c r="AW573" t="s">
        <v>3328</v>
      </c>
      <c r="AX573" t="s">
        <v>222</v>
      </c>
      <c r="BA573" s="57">
        <v>46304.458333333336</v>
      </c>
      <c r="BB573" t="s">
        <v>3327</v>
      </c>
      <c r="BF573" s="6" t="e">
        <f t="shared" si="24"/>
        <v>#NUM!</v>
      </c>
      <c r="BG573" t="e">
        <f t="shared" si="25"/>
        <v>#NUM!</v>
      </c>
      <c r="BH573" t="e">
        <f t="shared" si="26"/>
        <v>#NUM!</v>
      </c>
      <c r="BI573" t="str">
        <f>VLOOKUP(H573,Sheet2!$A$1:$B$270,2,FALSE)</f>
        <v>SURABAYA UTARA</v>
      </c>
    </row>
    <row r="574" spans="1:61">
      <c r="A574">
        <v>573</v>
      </c>
      <c r="B574">
        <v>1002631442</v>
      </c>
      <c r="C574">
        <v>3</v>
      </c>
      <c r="D574" t="s">
        <v>55</v>
      </c>
      <c r="E574">
        <v>5</v>
      </c>
      <c r="F574" t="s">
        <v>260</v>
      </c>
      <c r="G574" t="s">
        <v>128</v>
      </c>
      <c r="H574" t="s">
        <v>400</v>
      </c>
      <c r="I574" t="s">
        <v>212</v>
      </c>
      <c r="J574" t="s">
        <v>213</v>
      </c>
      <c r="K574" t="s">
        <v>149</v>
      </c>
      <c r="L574" t="s">
        <v>214</v>
      </c>
      <c r="M574" t="s">
        <v>279</v>
      </c>
      <c r="N574" t="s">
        <v>215</v>
      </c>
      <c r="O574" s="57">
        <v>46306.419849537036</v>
      </c>
      <c r="P574" s="57">
        <v>46307.329224537039</v>
      </c>
      <c r="Q574">
        <v>69408119</v>
      </c>
      <c r="S574">
        <v>152424213171</v>
      </c>
      <c r="T574" t="s">
        <v>5217</v>
      </c>
      <c r="U574" t="s">
        <v>5218</v>
      </c>
      <c r="V574" t="s">
        <v>5219</v>
      </c>
      <c r="Z574">
        <v>112.67409960000001</v>
      </c>
      <c r="AA574">
        <v>-7.2934885999999999</v>
      </c>
      <c r="AB574" t="s">
        <v>5220</v>
      </c>
      <c r="AC574" t="s">
        <v>235</v>
      </c>
      <c r="AL574" t="s">
        <v>217</v>
      </c>
      <c r="AM574" t="s">
        <v>5221</v>
      </c>
      <c r="AN574" t="s">
        <v>6</v>
      </c>
      <c r="AO574" s="57">
        <v>46336.434155092589</v>
      </c>
      <c r="AP574" s="57">
        <v>46307.625</v>
      </c>
      <c r="AR574" t="s">
        <v>239</v>
      </c>
      <c r="AS574" t="s">
        <v>128</v>
      </c>
      <c r="AT574" t="s">
        <v>230</v>
      </c>
      <c r="AV574" t="s">
        <v>799</v>
      </c>
      <c r="AW574" t="s">
        <v>236</v>
      </c>
      <c r="AX574" t="s">
        <v>222</v>
      </c>
      <c r="BA574" s="57">
        <v>46307.625</v>
      </c>
      <c r="BB574" t="s">
        <v>5221</v>
      </c>
      <c r="BF574" s="6" t="e">
        <f t="shared" si="24"/>
        <v>#NUM!</v>
      </c>
      <c r="BG574" t="e">
        <f t="shared" si="25"/>
        <v>#NUM!</v>
      </c>
      <c r="BH574" t="e">
        <f t="shared" si="26"/>
        <v>#NUM!</v>
      </c>
      <c r="BI574" t="str">
        <f>VLOOKUP(H574,Sheet2!$A$1:$B$270,2,FALSE)</f>
        <v>SURABAYA UTARA</v>
      </c>
    </row>
    <row r="575" spans="1:61">
      <c r="A575">
        <v>574</v>
      </c>
      <c r="B575">
        <v>1002622586</v>
      </c>
      <c r="C575">
        <v>3</v>
      </c>
      <c r="D575" t="s">
        <v>55</v>
      </c>
      <c r="E575">
        <v>5</v>
      </c>
      <c r="F575" t="s">
        <v>260</v>
      </c>
      <c r="G575" t="s">
        <v>128</v>
      </c>
      <c r="H575" t="s">
        <v>374</v>
      </c>
      <c r="I575" t="s">
        <v>212</v>
      </c>
      <c r="J575" t="s">
        <v>213</v>
      </c>
      <c r="K575" t="s">
        <v>149</v>
      </c>
      <c r="M575" t="s">
        <v>76</v>
      </c>
      <c r="N575" t="s">
        <v>215</v>
      </c>
      <c r="O575" s="57">
        <v>46300.588587962964</v>
      </c>
      <c r="P575" s="57">
        <v>46300.82230324074</v>
      </c>
      <c r="Q575">
        <v>69403662</v>
      </c>
      <c r="S575">
        <v>152409278803</v>
      </c>
      <c r="T575" t="s">
        <v>1903</v>
      </c>
      <c r="U575" t="s">
        <v>2731</v>
      </c>
      <c r="V575" t="s">
        <v>2732</v>
      </c>
      <c r="Z575">
        <v>112.69338936607799</v>
      </c>
      <c r="AA575">
        <v>-7.2839923217568803</v>
      </c>
      <c r="AB575" t="s">
        <v>1906</v>
      </c>
      <c r="AC575" t="s">
        <v>229</v>
      </c>
      <c r="AL575" t="s">
        <v>217</v>
      </c>
      <c r="AM575" t="s">
        <v>2733</v>
      </c>
      <c r="AN575" t="s">
        <v>6</v>
      </c>
      <c r="AO575" s="57">
        <v>46152.601203703707</v>
      </c>
      <c r="AR575" t="s">
        <v>218</v>
      </c>
      <c r="AS575" t="s">
        <v>128</v>
      </c>
      <c r="AT575" t="s">
        <v>230</v>
      </c>
      <c r="AU575">
        <v>20261005</v>
      </c>
      <c r="AV575" t="s">
        <v>221</v>
      </c>
      <c r="AW575" t="s">
        <v>541</v>
      </c>
      <c r="AX575" t="s">
        <v>222</v>
      </c>
      <c r="BA575" s="57">
        <v>46300.291666666664</v>
      </c>
      <c r="BB575" t="s">
        <v>2733</v>
      </c>
      <c r="BC575">
        <v>2026</v>
      </c>
      <c r="BD575">
        <v>10</v>
      </c>
      <c r="BE575">
        <v>5</v>
      </c>
      <c r="BF575" s="6">
        <f t="shared" si="24"/>
        <v>46300</v>
      </c>
      <c r="BG575">
        <f t="shared" si="25"/>
        <v>-0.29166666666424135</v>
      </c>
      <c r="BH575" t="str">
        <f t="shared" si="26"/>
        <v>COMPLY</v>
      </c>
      <c r="BI575" t="str">
        <f>VLOOKUP(H575,Sheet2!$A$1:$B$270,2,FALSE)</f>
        <v>SURABAYA UTARA</v>
      </c>
    </row>
    <row r="576" spans="1:61">
      <c r="A576">
        <v>575</v>
      </c>
      <c r="B576">
        <v>1002624131</v>
      </c>
      <c r="C576">
        <v>3</v>
      </c>
      <c r="D576" t="s">
        <v>55</v>
      </c>
      <c r="E576">
        <v>5</v>
      </c>
      <c r="F576" t="s">
        <v>260</v>
      </c>
      <c r="G576" t="s">
        <v>128</v>
      </c>
      <c r="H576" t="s">
        <v>374</v>
      </c>
      <c r="I576" t="s">
        <v>212</v>
      </c>
      <c r="J576" t="s">
        <v>213</v>
      </c>
      <c r="K576" t="s">
        <v>149</v>
      </c>
      <c r="L576" t="s">
        <v>214</v>
      </c>
      <c r="M576" t="s">
        <v>76</v>
      </c>
      <c r="N576" t="s">
        <v>215</v>
      </c>
      <c r="O576" s="57">
        <v>46301.505277777775</v>
      </c>
      <c r="P576" s="57">
        <v>46301.780185185184</v>
      </c>
      <c r="Q576">
        <v>69404943</v>
      </c>
      <c r="S576">
        <v>152409278811</v>
      </c>
      <c r="T576" t="s">
        <v>3329</v>
      </c>
      <c r="U576" t="s">
        <v>3330</v>
      </c>
      <c r="V576" t="s">
        <v>3331</v>
      </c>
      <c r="Z576">
        <v>112.7052291</v>
      </c>
      <c r="AA576">
        <v>-7.2742830999999999</v>
      </c>
      <c r="AB576" t="s">
        <v>3332</v>
      </c>
      <c r="AC576" t="s">
        <v>235</v>
      </c>
      <c r="AL576" t="s">
        <v>217</v>
      </c>
      <c r="AM576" t="s">
        <v>3333</v>
      </c>
      <c r="AN576" t="s">
        <v>6</v>
      </c>
      <c r="AO576" s="57">
        <v>46183.517812500002</v>
      </c>
      <c r="AP576" s="57">
        <v>46302.458333333336</v>
      </c>
      <c r="AR576" t="s">
        <v>218</v>
      </c>
      <c r="AS576" t="s">
        <v>128</v>
      </c>
      <c r="AT576" t="s">
        <v>230</v>
      </c>
      <c r="AU576">
        <v>20261006</v>
      </c>
      <c r="AV576" t="s">
        <v>221</v>
      </c>
      <c r="AW576" t="s">
        <v>880</v>
      </c>
      <c r="AX576" t="s">
        <v>222</v>
      </c>
      <c r="BA576" s="57">
        <v>46302.458333333336</v>
      </c>
      <c r="BB576" t="s">
        <v>3333</v>
      </c>
      <c r="BC576">
        <v>2026</v>
      </c>
      <c r="BD576">
        <v>10</v>
      </c>
      <c r="BE576">
        <v>6</v>
      </c>
      <c r="BF576" s="6">
        <f t="shared" si="24"/>
        <v>46301</v>
      </c>
      <c r="BG576">
        <f t="shared" si="25"/>
        <v>-1.4583333333357587</v>
      </c>
      <c r="BH576" t="str">
        <f t="shared" si="26"/>
        <v>COMPLY</v>
      </c>
      <c r="BI576" t="str">
        <f>VLOOKUP(H576,Sheet2!$A$1:$B$270,2,FALSE)</f>
        <v>SURABAYA UTARA</v>
      </c>
    </row>
    <row r="577" spans="1:61">
      <c r="A577">
        <v>576</v>
      </c>
      <c r="B577">
        <v>1002626378</v>
      </c>
      <c r="C577">
        <v>3</v>
      </c>
      <c r="D577" t="s">
        <v>55</v>
      </c>
      <c r="E577">
        <v>5</v>
      </c>
      <c r="F577" t="s">
        <v>260</v>
      </c>
      <c r="G577" t="s">
        <v>128</v>
      </c>
      <c r="H577" t="s">
        <v>374</v>
      </c>
      <c r="I577" t="s">
        <v>212</v>
      </c>
      <c r="J577" t="s">
        <v>213</v>
      </c>
      <c r="K577" t="s">
        <v>149</v>
      </c>
      <c r="M577" t="s">
        <v>76</v>
      </c>
      <c r="N577" t="s">
        <v>215</v>
      </c>
      <c r="O577" s="57">
        <v>46302.606388888889</v>
      </c>
      <c r="P577" s="57">
        <v>46302.672511574077</v>
      </c>
      <c r="Q577">
        <v>69404958</v>
      </c>
      <c r="S577">
        <v>152409278825</v>
      </c>
      <c r="T577" t="s">
        <v>3329</v>
      </c>
      <c r="U577" t="s">
        <v>4022</v>
      </c>
      <c r="V577" t="s">
        <v>4023</v>
      </c>
      <c r="Z577">
        <v>112.6949</v>
      </c>
      <c r="AA577">
        <v>-7.2626999999999997</v>
      </c>
      <c r="AB577" t="s">
        <v>3345</v>
      </c>
      <c r="AC577" t="s">
        <v>229</v>
      </c>
      <c r="AL577" t="s">
        <v>217</v>
      </c>
      <c r="AM577" t="s">
        <v>4024</v>
      </c>
      <c r="AN577" t="s">
        <v>6</v>
      </c>
      <c r="AO577" s="57">
        <v>46213.611087962963</v>
      </c>
      <c r="AR577" t="s">
        <v>218</v>
      </c>
      <c r="AS577" t="s">
        <v>128</v>
      </c>
      <c r="AT577" t="s">
        <v>230</v>
      </c>
      <c r="AU577">
        <v>20261007</v>
      </c>
      <c r="AV577" t="s">
        <v>221</v>
      </c>
      <c r="AW577" t="s">
        <v>2445</v>
      </c>
      <c r="AX577" t="s">
        <v>222</v>
      </c>
      <c r="BA577" s="57">
        <v>46302.291666666664</v>
      </c>
      <c r="BB577" t="s">
        <v>4024</v>
      </c>
      <c r="BC577">
        <v>2026</v>
      </c>
      <c r="BD577">
        <v>10</v>
      </c>
      <c r="BE577">
        <v>7</v>
      </c>
      <c r="BF577" s="6">
        <f t="shared" si="24"/>
        <v>46302</v>
      </c>
      <c r="BG577">
        <f t="shared" si="25"/>
        <v>-0.29166666666424135</v>
      </c>
      <c r="BH577" t="str">
        <f t="shared" si="26"/>
        <v>COMPLY</v>
      </c>
      <c r="BI577" t="str">
        <f>VLOOKUP(H577,Sheet2!$A$1:$B$270,2,FALSE)</f>
        <v>SURABAYA UTARA</v>
      </c>
    </row>
    <row r="578" spans="1:61">
      <c r="A578">
        <v>577</v>
      </c>
      <c r="B578">
        <v>1002636915</v>
      </c>
      <c r="C578">
        <v>3</v>
      </c>
      <c r="D578" t="s">
        <v>55</v>
      </c>
      <c r="E578">
        <v>5</v>
      </c>
      <c r="F578" t="s">
        <v>260</v>
      </c>
      <c r="G578" t="s">
        <v>128</v>
      </c>
      <c r="H578" t="s">
        <v>374</v>
      </c>
      <c r="I578" t="s">
        <v>212</v>
      </c>
      <c r="J578" t="s">
        <v>213</v>
      </c>
      <c r="K578" t="s">
        <v>149</v>
      </c>
      <c r="L578" t="s">
        <v>214</v>
      </c>
      <c r="M578" t="s">
        <v>76</v>
      </c>
      <c r="N578" t="s">
        <v>215</v>
      </c>
      <c r="O578" s="57">
        <v>46309.593460648146</v>
      </c>
      <c r="P578" s="57">
        <v>46310.585312499999</v>
      </c>
      <c r="Q578">
        <v>69410201</v>
      </c>
      <c r="S578">
        <v>152409278599</v>
      </c>
      <c r="T578" t="s">
        <v>7041</v>
      </c>
      <c r="U578" t="s">
        <v>7042</v>
      </c>
      <c r="V578" t="s">
        <v>7043</v>
      </c>
      <c r="Z578">
        <v>112.6952388</v>
      </c>
      <c r="AA578">
        <v>-7.2846244999999996</v>
      </c>
      <c r="AB578" t="s">
        <v>7044</v>
      </c>
      <c r="AC578" t="s">
        <v>235</v>
      </c>
      <c r="AL578" t="s">
        <v>217</v>
      </c>
      <c r="AM578" t="s">
        <v>7045</v>
      </c>
      <c r="AN578" t="s">
        <v>6</v>
      </c>
      <c r="AO578" t="s">
        <v>7046</v>
      </c>
      <c r="AP578" s="57">
        <v>46310.458333333336</v>
      </c>
      <c r="AR578" t="s">
        <v>218</v>
      </c>
      <c r="AS578" t="s">
        <v>128</v>
      </c>
      <c r="AT578" t="s">
        <v>230</v>
      </c>
      <c r="AU578">
        <v>20261015</v>
      </c>
      <c r="AV578" t="s">
        <v>221</v>
      </c>
      <c r="AW578" t="s">
        <v>877</v>
      </c>
      <c r="AX578" t="s">
        <v>222</v>
      </c>
      <c r="BA578" s="57">
        <v>46310.458333333336</v>
      </c>
      <c r="BB578" t="s">
        <v>7045</v>
      </c>
      <c r="BC578">
        <v>2026</v>
      </c>
      <c r="BD578">
        <v>10</v>
      </c>
      <c r="BE578">
        <v>15</v>
      </c>
      <c r="BF578" s="6">
        <f t="shared" ref="BF578:BF641" si="27">DATE(BC578,BD578,BE578)</f>
        <v>46310</v>
      </c>
      <c r="BG578">
        <f t="shared" ref="BG578:BG641" si="28">BF578-BA578</f>
        <v>-0.45833333333575865</v>
      </c>
      <c r="BH578" t="str">
        <f t="shared" ref="BH578:BH641" si="29">IF(BG578=1,"COMPLY",IF(BG578&lt;1,"COMPLY","NOT COMPLY"))</f>
        <v>COMPLY</v>
      </c>
      <c r="BI578" t="str">
        <f>VLOOKUP(H578,Sheet2!$A$1:$B$270,2,FALSE)</f>
        <v>SURABAYA UTARA</v>
      </c>
    </row>
    <row r="579" spans="1:61">
      <c r="A579">
        <v>578</v>
      </c>
      <c r="B579">
        <v>1002621074</v>
      </c>
      <c r="C579">
        <v>3</v>
      </c>
      <c r="D579" t="s">
        <v>55</v>
      </c>
      <c r="E579">
        <v>5</v>
      </c>
      <c r="F579" t="s">
        <v>260</v>
      </c>
      <c r="G579" t="s">
        <v>128</v>
      </c>
      <c r="H579" t="s">
        <v>374</v>
      </c>
      <c r="I579" t="s">
        <v>212</v>
      </c>
      <c r="J579" t="s">
        <v>213</v>
      </c>
      <c r="K579" t="s">
        <v>149</v>
      </c>
      <c r="L579" t="s">
        <v>214</v>
      </c>
      <c r="M579" t="s">
        <v>1401</v>
      </c>
      <c r="N579" t="s">
        <v>215</v>
      </c>
      <c r="O579" s="57">
        <v>46298.634479166663</v>
      </c>
      <c r="P579" s="57">
        <v>46300.588576388887</v>
      </c>
      <c r="Q579">
        <v>69403662</v>
      </c>
      <c r="S579">
        <v>152409278523</v>
      </c>
      <c r="T579" t="s">
        <v>1903</v>
      </c>
      <c r="U579" t="s">
        <v>1904</v>
      </c>
      <c r="V579" t="s">
        <v>1905</v>
      </c>
      <c r="Z579">
        <v>112.6935625</v>
      </c>
      <c r="AA579">
        <v>-7.2840625000000001</v>
      </c>
      <c r="AB579" t="s">
        <v>1906</v>
      </c>
      <c r="AC579" t="s">
        <v>849</v>
      </c>
      <c r="AL579" t="s">
        <v>217</v>
      </c>
      <c r="AM579" t="s">
        <v>1907</v>
      </c>
      <c r="AN579" t="s">
        <v>6</v>
      </c>
      <c r="AO579" s="57">
        <v>46091.642442129632</v>
      </c>
      <c r="AP579" s="57">
        <v>46299.625</v>
      </c>
      <c r="AR579" t="s">
        <v>14</v>
      </c>
      <c r="AS579" t="s">
        <v>128</v>
      </c>
      <c r="AT579" t="s">
        <v>230</v>
      </c>
      <c r="AV579" t="s">
        <v>2730</v>
      </c>
      <c r="AW579" t="s">
        <v>883</v>
      </c>
      <c r="AX579" t="s">
        <v>222</v>
      </c>
      <c r="BA579" s="57">
        <v>46299.625</v>
      </c>
      <c r="BB579" t="s">
        <v>1907</v>
      </c>
      <c r="BF579" s="6" t="e">
        <f t="shared" si="27"/>
        <v>#NUM!</v>
      </c>
      <c r="BG579" t="e">
        <f t="shared" si="28"/>
        <v>#NUM!</v>
      </c>
      <c r="BH579" t="e">
        <f t="shared" si="29"/>
        <v>#NUM!</v>
      </c>
      <c r="BI579" t="str">
        <f>VLOOKUP(H579,Sheet2!$A$1:$B$270,2,FALSE)</f>
        <v>SURABAYA UTARA</v>
      </c>
    </row>
    <row r="580" spans="1:61">
      <c r="A580">
        <v>579</v>
      </c>
      <c r="B580">
        <v>1002629789</v>
      </c>
      <c r="C580">
        <v>3</v>
      </c>
      <c r="D580" t="s">
        <v>55</v>
      </c>
      <c r="E580">
        <v>5</v>
      </c>
      <c r="F580" t="s">
        <v>260</v>
      </c>
      <c r="G580" t="s">
        <v>128</v>
      </c>
      <c r="H580" t="s">
        <v>374</v>
      </c>
      <c r="I580" t="s">
        <v>212</v>
      </c>
      <c r="J580" t="s">
        <v>213</v>
      </c>
      <c r="K580" t="s">
        <v>149</v>
      </c>
      <c r="L580" t="s">
        <v>214</v>
      </c>
      <c r="M580" t="s">
        <v>279</v>
      </c>
      <c r="N580" t="s">
        <v>215</v>
      </c>
      <c r="O580" s="57">
        <v>46304.584432870368</v>
      </c>
      <c r="P580" s="57">
        <v>46304.856712962966</v>
      </c>
      <c r="Q580">
        <v>69407383</v>
      </c>
      <c r="S580">
        <v>152409278841</v>
      </c>
      <c r="T580" t="s">
        <v>5222</v>
      </c>
      <c r="U580" t="s">
        <v>5223</v>
      </c>
      <c r="V580" t="s">
        <v>5224</v>
      </c>
      <c r="Z580">
        <v>112.67253669999999</v>
      </c>
      <c r="AA580">
        <v>-7.2935521999999997</v>
      </c>
      <c r="AB580" t="s">
        <v>5225</v>
      </c>
      <c r="AC580" t="s">
        <v>216</v>
      </c>
      <c r="AL580" t="s">
        <v>217</v>
      </c>
      <c r="AM580" t="s">
        <v>5226</v>
      </c>
      <c r="AN580" t="s">
        <v>6</v>
      </c>
      <c r="AO580" s="57">
        <v>46275.590590277781</v>
      </c>
      <c r="AP580" s="57">
        <v>46305.458333333336</v>
      </c>
      <c r="AR580" t="s">
        <v>239</v>
      </c>
      <c r="AS580" t="s">
        <v>128</v>
      </c>
      <c r="AT580" t="s">
        <v>230</v>
      </c>
      <c r="AV580" t="s">
        <v>799</v>
      </c>
      <c r="AW580" t="s">
        <v>923</v>
      </c>
      <c r="AX580" t="s">
        <v>222</v>
      </c>
      <c r="BA580" s="57">
        <v>46305.458333333336</v>
      </c>
      <c r="BB580" t="s">
        <v>5226</v>
      </c>
      <c r="BF580" s="6" t="e">
        <f t="shared" si="27"/>
        <v>#NUM!</v>
      </c>
      <c r="BG580" t="e">
        <f t="shared" si="28"/>
        <v>#NUM!</v>
      </c>
      <c r="BH580" t="e">
        <f t="shared" si="29"/>
        <v>#NUM!</v>
      </c>
      <c r="BI580" t="str">
        <f>VLOOKUP(H580,Sheet2!$A$1:$B$270,2,FALSE)</f>
        <v>SURABAYA UTARA</v>
      </c>
    </row>
    <row r="581" spans="1:61">
      <c r="A581">
        <v>580</v>
      </c>
      <c r="B581">
        <v>1002637226</v>
      </c>
      <c r="C581">
        <v>3</v>
      </c>
      <c r="D581" t="s">
        <v>55</v>
      </c>
      <c r="E581">
        <v>5</v>
      </c>
      <c r="F581" t="s">
        <v>260</v>
      </c>
      <c r="G581" t="s">
        <v>128</v>
      </c>
      <c r="H581" t="s">
        <v>374</v>
      </c>
      <c r="I581" t="s">
        <v>212</v>
      </c>
      <c r="J581" t="s">
        <v>213</v>
      </c>
      <c r="K581" t="s">
        <v>149</v>
      </c>
      <c r="M581" t="s">
        <v>1618</v>
      </c>
      <c r="N581" t="s">
        <v>215</v>
      </c>
      <c r="O581" s="57">
        <v>46309.670115740744</v>
      </c>
      <c r="P581" s="57">
        <v>46310.593090277776</v>
      </c>
      <c r="Q581">
        <v>69410304</v>
      </c>
      <c r="S581">
        <v>152409278879</v>
      </c>
      <c r="T581" t="s">
        <v>6042</v>
      </c>
      <c r="U581" t="s">
        <v>6043</v>
      </c>
      <c r="Z581">
        <v>112.6971772</v>
      </c>
      <c r="AA581">
        <v>-7.2823168999999996</v>
      </c>
      <c r="AB581" t="s">
        <v>6044</v>
      </c>
      <c r="AC581" t="s">
        <v>225</v>
      </c>
      <c r="AO581" t="s">
        <v>6863</v>
      </c>
      <c r="AR581" t="s">
        <v>5</v>
      </c>
      <c r="AS581" t="s">
        <v>128</v>
      </c>
      <c r="AT581" t="s">
        <v>230</v>
      </c>
      <c r="AV581" t="s">
        <v>7641</v>
      </c>
      <c r="AW581" t="s">
        <v>3539</v>
      </c>
      <c r="AX581" t="s">
        <v>222</v>
      </c>
      <c r="BF581" s="6" t="e">
        <f t="shared" si="27"/>
        <v>#NUM!</v>
      </c>
      <c r="BG581" t="e">
        <f t="shared" si="28"/>
        <v>#NUM!</v>
      </c>
      <c r="BH581" t="e">
        <f t="shared" si="29"/>
        <v>#NUM!</v>
      </c>
      <c r="BI581" t="str">
        <f>VLOOKUP(H581,Sheet2!$A$1:$B$270,2,FALSE)</f>
        <v>SURABAYA UTARA</v>
      </c>
    </row>
    <row r="582" spans="1:61">
      <c r="A582">
        <v>581</v>
      </c>
      <c r="B582">
        <v>1002638348</v>
      </c>
      <c r="C582">
        <v>3</v>
      </c>
      <c r="D582" t="s">
        <v>55</v>
      </c>
      <c r="E582">
        <v>5</v>
      </c>
      <c r="F582" t="s">
        <v>260</v>
      </c>
      <c r="G582" t="s">
        <v>128</v>
      </c>
      <c r="H582" t="s">
        <v>374</v>
      </c>
      <c r="I582" t="s">
        <v>212</v>
      </c>
      <c r="J582" t="s">
        <v>213</v>
      </c>
      <c r="K582" t="s">
        <v>149</v>
      </c>
      <c r="M582" t="s">
        <v>238</v>
      </c>
      <c r="N582" t="s">
        <v>215</v>
      </c>
      <c r="O582" s="57">
        <v>46310.5234837963</v>
      </c>
      <c r="P582" s="57">
        <v>46310.569467592592</v>
      </c>
      <c r="Q582">
        <v>69410765</v>
      </c>
      <c r="S582">
        <v>152409278796</v>
      </c>
      <c r="T582" t="s">
        <v>7642</v>
      </c>
      <c r="U582" t="s">
        <v>7643</v>
      </c>
      <c r="V582" t="s">
        <v>7644</v>
      </c>
      <c r="Z582">
        <v>112.66582150000001</v>
      </c>
      <c r="AA582">
        <v>-7.2941098999999996</v>
      </c>
      <c r="AB582" t="s">
        <v>7645</v>
      </c>
      <c r="AC582" t="s">
        <v>229</v>
      </c>
      <c r="AL582" t="s">
        <v>217</v>
      </c>
      <c r="AM582" t="s">
        <v>7646</v>
      </c>
      <c r="AN582" t="s">
        <v>6</v>
      </c>
      <c r="AO582" t="s">
        <v>7417</v>
      </c>
      <c r="AP582" s="57">
        <v>46311.458333333336</v>
      </c>
      <c r="AR582" t="s">
        <v>239</v>
      </c>
      <c r="AS582" t="s">
        <v>128</v>
      </c>
      <c r="AT582" t="s">
        <v>230</v>
      </c>
      <c r="AV582" t="s">
        <v>238</v>
      </c>
      <c r="AW582" t="s">
        <v>540</v>
      </c>
      <c r="AX582" t="s">
        <v>222</v>
      </c>
      <c r="BA582" s="57">
        <v>46311.458333333336</v>
      </c>
      <c r="BB582" t="s">
        <v>7646</v>
      </c>
      <c r="BF582" s="6" t="e">
        <f t="shared" si="27"/>
        <v>#NUM!</v>
      </c>
      <c r="BG582" t="e">
        <f t="shared" si="28"/>
        <v>#NUM!</v>
      </c>
      <c r="BH582" t="e">
        <f t="shared" si="29"/>
        <v>#NUM!</v>
      </c>
      <c r="BI582" t="str">
        <f>VLOOKUP(H582,Sheet2!$A$1:$B$270,2,FALSE)</f>
        <v>SURABAYA UTARA</v>
      </c>
    </row>
    <row r="583" spans="1:61">
      <c r="A583">
        <v>582</v>
      </c>
      <c r="B583">
        <v>1002632692</v>
      </c>
      <c r="C583">
        <v>3</v>
      </c>
      <c r="D583" t="s">
        <v>55</v>
      </c>
      <c r="E583">
        <v>5</v>
      </c>
      <c r="F583" t="s">
        <v>260</v>
      </c>
      <c r="G583" t="s">
        <v>128</v>
      </c>
      <c r="H583" t="s">
        <v>374</v>
      </c>
      <c r="I583" t="s">
        <v>212</v>
      </c>
      <c r="J583" t="s">
        <v>213</v>
      </c>
      <c r="K583" t="s">
        <v>149</v>
      </c>
      <c r="M583" t="s">
        <v>1626</v>
      </c>
      <c r="N583" t="s">
        <v>215</v>
      </c>
      <c r="O583" s="57">
        <v>46307.494768518518</v>
      </c>
      <c r="P583" s="57">
        <v>46307.62190972222</v>
      </c>
      <c r="Q583">
        <v>69408566</v>
      </c>
      <c r="S583">
        <v>152409278864</v>
      </c>
      <c r="T583" t="s">
        <v>6042</v>
      </c>
      <c r="U583" t="s">
        <v>6043</v>
      </c>
      <c r="Z583">
        <v>112.695411762904</v>
      </c>
      <c r="AA583">
        <v>-7.28089969441218</v>
      </c>
      <c r="AB583" t="s">
        <v>6044</v>
      </c>
      <c r="AC583" t="s">
        <v>225</v>
      </c>
      <c r="AO583" s="57">
        <v>46366.517546296294</v>
      </c>
      <c r="AR583" t="s">
        <v>1631</v>
      </c>
      <c r="AS583" t="s">
        <v>128</v>
      </c>
      <c r="AT583" t="s">
        <v>230</v>
      </c>
      <c r="AV583" t="s">
        <v>5301</v>
      </c>
      <c r="AW583" t="s">
        <v>3530</v>
      </c>
      <c r="AX583" t="s">
        <v>222</v>
      </c>
      <c r="AZ583" t="s">
        <v>5301</v>
      </c>
      <c r="BF583" s="6" t="e">
        <f t="shared" si="27"/>
        <v>#NUM!</v>
      </c>
      <c r="BG583" t="e">
        <f t="shared" si="28"/>
        <v>#NUM!</v>
      </c>
      <c r="BH583" t="e">
        <f t="shared" si="29"/>
        <v>#NUM!</v>
      </c>
      <c r="BI583" t="str">
        <f>VLOOKUP(H583,Sheet2!$A$1:$B$270,2,FALSE)</f>
        <v>SURABAYA UTARA</v>
      </c>
    </row>
    <row r="584" spans="1:61">
      <c r="A584">
        <v>583</v>
      </c>
      <c r="B584">
        <v>1002634941</v>
      </c>
      <c r="C584">
        <v>3</v>
      </c>
      <c r="D584" t="s">
        <v>55</v>
      </c>
      <c r="E584">
        <v>5</v>
      </c>
      <c r="F584" t="s">
        <v>260</v>
      </c>
      <c r="G584" t="s">
        <v>128</v>
      </c>
      <c r="H584" t="s">
        <v>374</v>
      </c>
      <c r="I584" t="s">
        <v>212</v>
      </c>
      <c r="J584" t="s">
        <v>213</v>
      </c>
      <c r="K584" t="s">
        <v>149</v>
      </c>
      <c r="M584" t="s">
        <v>1626</v>
      </c>
      <c r="N584" t="s">
        <v>215</v>
      </c>
      <c r="O584" s="57">
        <v>46308.54959490741</v>
      </c>
      <c r="P584" s="57">
        <v>46308.696388888886</v>
      </c>
      <c r="Q584">
        <v>69409371</v>
      </c>
      <c r="S584">
        <v>152409278100</v>
      </c>
      <c r="T584" t="s">
        <v>6042</v>
      </c>
      <c r="U584" t="s">
        <v>6043</v>
      </c>
      <c r="Z584">
        <v>112.69740602279199</v>
      </c>
      <c r="AA584">
        <v>-7.2824203611049603</v>
      </c>
      <c r="AB584" t="s">
        <v>6044</v>
      </c>
      <c r="AC584" t="s">
        <v>225</v>
      </c>
      <c r="AO584" t="s">
        <v>5861</v>
      </c>
      <c r="AR584" t="s">
        <v>1631</v>
      </c>
      <c r="AS584" t="s">
        <v>128</v>
      </c>
      <c r="AT584" t="s">
        <v>230</v>
      </c>
      <c r="AV584" t="s">
        <v>4458</v>
      </c>
      <c r="AW584" t="s">
        <v>540</v>
      </c>
      <c r="AX584" t="s">
        <v>222</v>
      </c>
      <c r="AZ584" t="s">
        <v>4458</v>
      </c>
      <c r="BF584" s="6" t="e">
        <f t="shared" si="27"/>
        <v>#NUM!</v>
      </c>
      <c r="BG584" t="e">
        <f t="shared" si="28"/>
        <v>#NUM!</v>
      </c>
      <c r="BH584" t="e">
        <f t="shared" si="29"/>
        <v>#NUM!</v>
      </c>
      <c r="BI584" t="str">
        <f>VLOOKUP(H584,Sheet2!$A$1:$B$270,2,FALSE)</f>
        <v>SURABAYA UTARA</v>
      </c>
    </row>
    <row r="585" spans="1:61">
      <c r="A585">
        <v>584</v>
      </c>
      <c r="B585">
        <v>1002620590</v>
      </c>
      <c r="C585">
        <v>3</v>
      </c>
      <c r="D585" t="s">
        <v>55</v>
      </c>
      <c r="E585">
        <v>5</v>
      </c>
      <c r="F585" t="s">
        <v>305</v>
      </c>
      <c r="G585" t="s">
        <v>128</v>
      </c>
      <c r="H585" t="s">
        <v>416</v>
      </c>
      <c r="I585" t="s">
        <v>212</v>
      </c>
      <c r="J585" t="s">
        <v>213</v>
      </c>
      <c r="K585" t="s">
        <v>149</v>
      </c>
      <c r="L585" t="s">
        <v>214</v>
      </c>
      <c r="M585" t="s">
        <v>76</v>
      </c>
      <c r="N585" t="s">
        <v>215</v>
      </c>
      <c r="O585" s="57">
        <v>46297.735173611109</v>
      </c>
      <c r="P585" s="57">
        <v>46298.52134259259</v>
      </c>
      <c r="Q585">
        <v>69403359</v>
      </c>
      <c r="S585">
        <v>152301272666</v>
      </c>
      <c r="T585" t="s">
        <v>1908</v>
      </c>
      <c r="U585" t="s">
        <v>1909</v>
      </c>
      <c r="V585" t="s">
        <v>1910</v>
      </c>
      <c r="Z585">
        <v>112.71367600000001</v>
      </c>
      <c r="AA585">
        <v>-7.2886765999999996</v>
      </c>
      <c r="AB585" t="s">
        <v>1911</v>
      </c>
      <c r="AC585" t="s">
        <v>235</v>
      </c>
      <c r="AL585" t="s">
        <v>217</v>
      </c>
      <c r="AM585" t="s">
        <v>1912</v>
      </c>
      <c r="AN585" t="s">
        <v>6</v>
      </c>
      <c r="AO585" s="57">
        <v>46063.736041666663</v>
      </c>
      <c r="AP585" s="57">
        <v>46298.625</v>
      </c>
      <c r="AR585" t="s">
        <v>218</v>
      </c>
      <c r="AS585" t="s">
        <v>1913</v>
      </c>
      <c r="AT585" t="s">
        <v>230</v>
      </c>
      <c r="AU585">
        <v>20261003</v>
      </c>
      <c r="AV585" t="s">
        <v>221</v>
      </c>
      <c r="AW585" t="s">
        <v>883</v>
      </c>
      <c r="AX585" t="s">
        <v>222</v>
      </c>
      <c r="BA585" s="57">
        <v>46298.625</v>
      </c>
      <c r="BB585" t="s">
        <v>1912</v>
      </c>
      <c r="BC585">
        <v>2026</v>
      </c>
      <c r="BD585">
        <v>10</v>
      </c>
      <c r="BE585">
        <v>3</v>
      </c>
      <c r="BF585" s="6">
        <f t="shared" si="27"/>
        <v>46298</v>
      </c>
      <c r="BG585">
        <f t="shared" si="28"/>
        <v>-0.625</v>
      </c>
      <c r="BH585" t="str">
        <f t="shared" si="29"/>
        <v>COMPLY</v>
      </c>
      <c r="BI585" t="str">
        <f>VLOOKUP(H585,Sheet2!$A$1:$B$270,2,FALSE)</f>
        <v>SURABAYA UTARA</v>
      </c>
    </row>
    <row r="586" spans="1:61">
      <c r="A586">
        <v>585</v>
      </c>
      <c r="B586">
        <v>1002624137</v>
      </c>
      <c r="C586">
        <v>3</v>
      </c>
      <c r="D586" t="s">
        <v>55</v>
      </c>
      <c r="E586">
        <v>5</v>
      </c>
      <c r="F586" t="s">
        <v>305</v>
      </c>
      <c r="G586" t="s">
        <v>128</v>
      </c>
      <c r="H586" t="s">
        <v>416</v>
      </c>
      <c r="I586" t="s">
        <v>212</v>
      </c>
      <c r="J586" t="s">
        <v>213</v>
      </c>
      <c r="K586" t="s">
        <v>149</v>
      </c>
      <c r="L586" t="s">
        <v>214</v>
      </c>
      <c r="M586" t="s">
        <v>76</v>
      </c>
      <c r="N586" t="s">
        <v>215</v>
      </c>
      <c r="O586" s="57">
        <v>46301.507395833331</v>
      </c>
      <c r="P586" s="57">
        <v>46302.55704861111</v>
      </c>
      <c r="Q586">
        <v>69404944</v>
      </c>
      <c r="S586">
        <v>152301272855</v>
      </c>
      <c r="T586" t="s">
        <v>3329</v>
      </c>
      <c r="U586" t="s">
        <v>3334</v>
      </c>
      <c r="V586" t="s">
        <v>3335</v>
      </c>
      <c r="Z586">
        <v>112.71006250000001</v>
      </c>
      <c r="AA586">
        <v>-7.2940624999999999</v>
      </c>
      <c r="AB586" t="s">
        <v>3336</v>
      </c>
      <c r="AC586" t="s">
        <v>235</v>
      </c>
      <c r="AL586" t="s">
        <v>217</v>
      </c>
      <c r="AM586" t="s">
        <v>3337</v>
      </c>
      <c r="AN586" t="s">
        <v>6</v>
      </c>
      <c r="AO586" s="57">
        <v>46183.517812500002</v>
      </c>
      <c r="AP586" s="57">
        <v>46302.458333333336</v>
      </c>
      <c r="AR586" t="s">
        <v>218</v>
      </c>
      <c r="AS586" t="s">
        <v>1913</v>
      </c>
      <c r="AT586" t="s">
        <v>230</v>
      </c>
      <c r="AU586">
        <v>20261007</v>
      </c>
      <c r="AV586" t="s">
        <v>221</v>
      </c>
      <c r="AW586" t="s">
        <v>880</v>
      </c>
      <c r="AX586" t="s">
        <v>222</v>
      </c>
      <c r="BA586" s="57">
        <v>46302.458333333336</v>
      </c>
      <c r="BB586" t="s">
        <v>3337</v>
      </c>
      <c r="BC586">
        <v>2026</v>
      </c>
      <c r="BD586">
        <v>10</v>
      </c>
      <c r="BE586">
        <v>7</v>
      </c>
      <c r="BF586" s="6">
        <f t="shared" si="27"/>
        <v>46302</v>
      </c>
      <c r="BG586">
        <f t="shared" si="28"/>
        <v>-0.45833333333575865</v>
      </c>
      <c r="BH586" t="str">
        <f t="shared" si="29"/>
        <v>COMPLY</v>
      </c>
      <c r="BI586" t="str">
        <f>VLOOKUP(H586,Sheet2!$A$1:$B$270,2,FALSE)</f>
        <v>SURABAYA UTARA</v>
      </c>
    </row>
    <row r="587" spans="1:61">
      <c r="A587">
        <v>586</v>
      </c>
      <c r="B587">
        <v>1002631920</v>
      </c>
      <c r="C587">
        <v>3</v>
      </c>
      <c r="D587" t="s">
        <v>55</v>
      </c>
      <c r="E587">
        <v>5</v>
      </c>
      <c r="F587" t="s">
        <v>305</v>
      </c>
      <c r="G587" t="s">
        <v>128</v>
      </c>
      <c r="H587" t="s">
        <v>416</v>
      </c>
      <c r="I587" t="s">
        <v>212</v>
      </c>
      <c r="J587" t="s">
        <v>213</v>
      </c>
      <c r="K587" t="s">
        <v>149</v>
      </c>
      <c r="L587" t="s">
        <v>214</v>
      </c>
      <c r="M587" t="s">
        <v>76</v>
      </c>
      <c r="N587" t="s">
        <v>215</v>
      </c>
      <c r="O587" s="57">
        <v>46307.349756944444</v>
      </c>
      <c r="P587" s="57">
        <v>46307.68953703704</v>
      </c>
      <c r="Q587">
        <v>69408311</v>
      </c>
      <c r="S587">
        <v>152301272886</v>
      </c>
      <c r="T587" t="s">
        <v>6045</v>
      </c>
      <c r="U587" t="s">
        <v>6046</v>
      </c>
      <c r="V587" t="s">
        <v>6047</v>
      </c>
      <c r="Z587">
        <v>112.7135306</v>
      </c>
      <c r="AA587">
        <v>-7.2847089</v>
      </c>
      <c r="AB587" t="s">
        <v>6048</v>
      </c>
      <c r="AC587" t="s">
        <v>216</v>
      </c>
      <c r="AL587" t="s">
        <v>217</v>
      </c>
      <c r="AM587" t="s">
        <v>6049</v>
      </c>
      <c r="AN587" t="s">
        <v>6</v>
      </c>
      <c r="AO587" s="57">
        <v>46366.350844907407</v>
      </c>
      <c r="AP587" s="57">
        <v>46308.333333333336</v>
      </c>
      <c r="AR587" t="s">
        <v>218</v>
      </c>
      <c r="AS587" t="s">
        <v>1913</v>
      </c>
      <c r="AT587" t="s">
        <v>230</v>
      </c>
      <c r="AU587">
        <v>20261012</v>
      </c>
      <c r="AV587" t="s">
        <v>221</v>
      </c>
      <c r="AW587" t="s">
        <v>881</v>
      </c>
      <c r="AX587" t="s">
        <v>222</v>
      </c>
      <c r="BA587" s="57">
        <v>46308.333333333336</v>
      </c>
      <c r="BB587" t="s">
        <v>6049</v>
      </c>
      <c r="BC587">
        <v>2026</v>
      </c>
      <c r="BD587">
        <v>10</v>
      </c>
      <c r="BE587">
        <v>12</v>
      </c>
      <c r="BF587" s="6">
        <f t="shared" si="27"/>
        <v>46307</v>
      </c>
      <c r="BG587">
        <f t="shared" si="28"/>
        <v>-1.3333333333357587</v>
      </c>
      <c r="BH587" t="str">
        <f t="shared" si="29"/>
        <v>COMPLY</v>
      </c>
      <c r="BI587" t="str">
        <f>VLOOKUP(H587,Sheet2!$A$1:$B$270,2,FALSE)</f>
        <v>SURABAYA UTARA</v>
      </c>
    </row>
    <row r="588" spans="1:61">
      <c r="A588">
        <v>587</v>
      </c>
      <c r="B588">
        <v>1002628703</v>
      </c>
      <c r="C588">
        <v>3</v>
      </c>
      <c r="D588" t="s">
        <v>55</v>
      </c>
      <c r="E588">
        <v>5</v>
      </c>
      <c r="F588" t="s">
        <v>305</v>
      </c>
      <c r="G588" t="s">
        <v>128</v>
      </c>
      <c r="H588" t="s">
        <v>416</v>
      </c>
      <c r="I588" t="s">
        <v>212</v>
      </c>
      <c r="J588" t="s">
        <v>213</v>
      </c>
      <c r="K588" t="s">
        <v>149</v>
      </c>
      <c r="L588" t="s">
        <v>214</v>
      </c>
      <c r="M588" t="s">
        <v>279</v>
      </c>
      <c r="N588" t="s">
        <v>215</v>
      </c>
      <c r="O588" s="57">
        <v>46304.303865740738</v>
      </c>
      <c r="P588" s="57">
        <v>46304.858946759261</v>
      </c>
      <c r="Q588">
        <v>69406931</v>
      </c>
      <c r="S588">
        <v>152301272877</v>
      </c>
      <c r="T588" t="s">
        <v>5227</v>
      </c>
      <c r="U588" t="s">
        <v>5228</v>
      </c>
      <c r="V588" t="s">
        <v>5229</v>
      </c>
      <c r="Z588">
        <v>112.7183271</v>
      </c>
      <c r="AA588">
        <v>-7.2948085999999996</v>
      </c>
      <c r="AB588" t="s">
        <v>5230</v>
      </c>
      <c r="AC588" t="s">
        <v>216</v>
      </c>
      <c r="AL588" t="s">
        <v>217</v>
      </c>
      <c r="AM588" t="s">
        <v>4973</v>
      </c>
      <c r="AN588" t="s">
        <v>6</v>
      </c>
      <c r="AO588" s="57">
        <v>46275.320092592592</v>
      </c>
      <c r="AP588" s="57">
        <v>46305.333333333336</v>
      </c>
      <c r="AR588" t="s">
        <v>239</v>
      </c>
      <c r="AS588" t="s">
        <v>1913</v>
      </c>
      <c r="AT588" t="s">
        <v>230</v>
      </c>
      <c r="AV588" t="s">
        <v>799</v>
      </c>
      <c r="AW588" t="s">
        <v>880</v>
      </c>
      <c r="AX588" t="s">
        <v>222</v>
      </c>
      <c r="BA588" s="57">
        <v>46305.333333333336</v>
      </c>
      <c r="BB588" t="s">
        <v>4973</v>
      </c>
      <c r="BF588" s="6" t="e">
        <f t="shared" si="27"/>
        <v>#NUM!</v>
      </c>
      <c r="BG588" t="e">
        <f t="shared" si="28"/>
        <v>#NUM!</v>
      </c>
      <c r="BH588" t="e">
        <f t="shared" si="29"/>
        <v>#NUM!</v>
      </c>
      <c r="BI588" t="str">
        <f>VLOOKUP(H588,Sheet2!$A$1:$B$270,2,FALSE)</f>
        <v>SURABAYA UTARA</v>
      </c>
    </row>
    <row r="589" spans="1:61">
      <c r="A589">
        <v>588</v>
      </c>
      <c r="B589">
        <v>1002624625</v>
      </c>
      <c r="C589">
        <v>3</v>
      </c>
      <c r="D589" t="s">
        <v>55</v>
      </c>
      <c r="E589">
        <v>5</v>
      </c>
      <c r="F589" t="s">
        <v>305</v>
      </c>
      <c r="G589" t="s">
        <v>126</v>
      </c>
      <c r="H589" t="s">
        <v>306</v>
      </c>
      <c r="I589" t="s">
        <v>212</v>
      </c>
      <c r="J589" t="s">
        <v>213</v>
      </c>
      <c r="K589" t="s">
        <v>149</v>
      </c>
      <c r="M589" t="s">
        <v>76</v>
      </c>
      <c r="N589" t="s">
        <v>215</v>
      </c>
      <c r="O589" s="57">
        <v>46301.616643518515</v>
      </c>
      <c r="P589" s="57">
        <v>46301.662685185183</v>
      </c>
      <c r="Q589">
        <v>69398904</v>
      </c>
      <c r="S589">
        <v>152320246616</v>
      </c>
      <c r="T589" t="s">
        <v>3338</v>
      </c>
      <c r="U589" t="s">
        <v>3339</v>
      </c>
      <c r="V589" t="s">
        <v>3340</v>
      </c>
      <c r="Z589">
        <v>112.76</v>
      </c>
      <c r="AA589">
        <v>-7.2850000000000001</v>
      </c>
      <c r="AB589" t="s">
        <v>3341</v>
      </c>
      <c r="AC589" t="s">
        <v>229</v>
      </c>
      <c r="AL589" t="s">
        <v>217</v>
      </c>
      <c r="AM589" t="s">
        <v>3342</v>
      </c>
      <c r="AN589" t="s">
        <v>6</v>
      </c>
      <c r="AO589" s="57">
        <v>46183.621979166666</v>
      </c>
      <c r="AR589" t="s">
        <v>218</v>
      </c>
      <c r="AS589" t="s">
        <v>1913</v>
      </c>
      <c r="AT589" t="s">
        <v>230</v>
      </c>
      <c r="AU589">
        <v>20261006</v>
      </c>
      <c r="AV589" t="s">
        <v>221</v>
      </c>
      <c r="AW589" t="s">
        <v>540</v>
      </c>
      <c r="AX589" t="s">
        <v>222</v>
      </c>
      <c r="BA589" s="57">
        <v>46301.291666666664</v>
      </c>
      <c r="BB589" t="s">
        <v>3342</v>
      </c>
      <c r="BC589">
        <v>2026</v>
      </c>
      <c r="BD589">
        <v>10</v>
      </c>
      <c r="BE589">
        <v>6</v>
      </c>
      <c r="BF589" s="6">
        <f t="shared" si="27"/>
        <v>46301</v>
      </c>
      <c r="BG589">
        <f t="shared" si="28"/>
        <v>-0.29166666666424135</v>
      </c>
      <c r="BH589" t="str">
        <f t="shared" si="29"/>
        <v>COMPLY</v>
      </c>
      <c r="BI589" t="str">
        <f>VLOOKUP(H589,Sheet2!$A$1:$B$270,2,FALSE)</f>
        <v>SURABAYA SELATAN</v>
      </c>
    </row>
    <row r="590" spans="1:61">
      <c r="A590">
        <v>589</v>
      </c>
      <c r="B590">
        <v>1002638781</v>
      </c>
      <c r="C590">
        <v>3</v>
      </c>
      <c r="D590" t="s">
        <v>55</v>
      </c>
      <c r="E590">
        <v>5</v>
      </c>
      <c r="F590" t="s">
        <v>305</v>
      </c>
      <c r="G590" t="s">
        <v>126</v>
      </c>
      <c r="H590" t="s">
        <v>306</v>
      </c>
      <c r="I590" t="s">
        <v>212</v>
      </c>
      <c r="J590" t="s">
        <v>213</v>
      </c>
      <c r="K590" t="s">
        <v>149</v>
      </c>
      <c r="L590" t="s">
        <v>214</v>
      </c>
      <c r="M590" t="s">
        <v>238</v>
      </c>
      <c r="N590" t="s">
        <v>215</v>
      </c>
      <c r="O590" s="57">
        <v>46310.616435185184</v>
      </c>
      <c r="P590" s="57">
        <v>46310.618078703701</v>
      </c>
      <c r="Q590">
        <v>69410937</v>
      </c>
      <c r="S590">
        <v>152320246699</v>
      </c>
      <c r="T590" t="s">
        <v>7647</v>
      </c>
      <c r="U590" t="s">
        <v>7648</v>
      </c>
      <c r="V590" t="s">
        <v>7649</v>
      </c>
      <c r="Z590">
        <v>112.7612599</v>
      </c>
      <c r="AA590">
        <v>-7.2871069999999998</v>
      </c>
      <c r="AB590" t="s">
        <v>7650</v>
      </c>
      <c r="AC590" t="s">
        <v>216</v>
      </c>
      <c r="AL590" t="s">
        <v>217</v>
      </c>
      <c r="AM590" t="s">
        <v>7651</v>
      </c>
      <c r="AN590" t="s">
        <v>6</v>
      </c>
      <c r="AO590" t="s">
        <v>7652</v>
      </c>
      <c r="AP590" s="57">
        <v>46314.333333333336</v>
      </c>
      <c r="AR590" t="s">
        <v>239</v>
      </c>
      <c r="AS590" t="s">
        <v>1913</v>
      </c>
      <c r="AT590" t="s">
        <v>230</v>
      </c>
      <c r="AV590" t="s">
        <v>238</v>
      </c>
      <c r="AW590" t="s">
        <v>877</v>
      </c>
      <c r="AX590" t="s">
        <v>222</v>
      </c>
      <c r="BA590" s="57">
        <v>46314.333333333336</v>
      </c>
      <c r="BB590" t="s">
        <v>7651</v>
      </c>
      <c r="BF590" s="6" t="e">
        <f t="shared" si="27"/>
        <v>#NUM!</v>
      </c>
      <c r="BG590" t="e">
        <f t="shared" si="28"/>
        <v>#NUM!</v>
      </c>
      <c r="BH590" t="e">
        <f t="shared" si="29"/>
        <v>#NUM!</v>
      </c>
      <c r="BI590" t="str">
        <f>VLOOKUP(H590,Sheet2!$A$1:$B$270,2,FALSE)</f>
        <v>SURABAYA SELATAN</v>
      </c>
    </row>
    <row r="591" spans="1:61">
      <c r="A591">
        <v>590</v>
      </c>
      <c r="B591">
        <v>1002619653</v>
      </c>
      <c r="C591">
        <v>3</v>
      </c>
      <c r="D591" t="s">
        <v>55</v>
      </c>
      <c r="E591">
        <v>5</v>
      </c>
      <c r="F591" t="s">
        <v>260</v>
      </c>
      <c r="G591" t="s">
        <v>128</v>
      </c>
      <c r="H591" t="s">
        <v>269</v>
      </c>
      <c r="I591" t="s">
        <v>212</v>
      </c>
      <c r="J591" t="s">
        <v>213</v>
      </c>
      <c r="K591" t="s">
        <v>149</v>
      </c>
      <c r="L591" t="s">
        <v>214</v>
      </c>
      <c r="M591" t="s">
        <v>76</v>
      </c>
      <c r="N591" t="s">
        <v>215</v>
      </c>
      <c r="O591" s="57">
        <v>46297.517812500002</v>
      </c>
      <c r="P591" s="57">
        <v>46298.754282407404</v>
      </c>
      <c r="Q591">
        <v>69403003</v>
      </c>
      <c r="S591">
        <v>152418250917</v>
      </c>
      <c r="T591" t="s">
        <v>1914</v>
      </c>
      <c r="U591" t="s">
        <v>1915</v>
      </c>
      <c r="V591" t="s">
        <v>1916</v>
      </c>
      <c r="Z591">
        <v>112.693361</v>
      </c>
      <c r="AA591">
        <v>-7.255833</v>
      </c>
      <c r="AB591" t="s">
        <v>1917</v>
      </c>
      <c r="AC591" t="s">
        <v>235</v>
      </c>
      <c r="AL591" t="s">
        <v>217</v>
      </c>
      <c r="AM591" t="s">
        <v>1918</v>
      </c>
      <c r="AN591" t="s">
        <v>6</v>
      </c>
      <c r="AO591" s="57">
        <v>46063.538553240738</v>
      </c>
      <c r="AP591" s="57">
        <v>46299.458333333336</v>
      </c>
      <c r="AR591" t="s">
        <v>218</v>
      </c>
      <c r="AS591" t="s">
        <v>270</v>
      </c>
      <c r="AT591" t="s">
        <v>230</v>
      </c>
      <c r="AU591">
        <v>20261003</v>
      </c>
      <c r="AV591" t="s">
        <v>221</v>
      </c>
      <c r="AW591" t="s">
        <v>875</v>
      </c>
      <c r="AX591" t="s">
        <v>222</v>
      </c>
      <c r="BA591" s="57">
        <v>46299.458333333336</v>
      </c>
      <c r="BB591" t="s">
        <v>1918</v>
      </c>
      <c r="BC591">
        <v>2026</v>
      </c>
      <c r="BD591">
        <v>10</v>
      </c>
      <c r="BE591">
        <v>3</v>
      </c>
      <c r="BF591" s="6">
        <f t="shared" si="27"/>
        <v>46298</v>
      </c>
      <c r="BG591">
        <f t="shared" si="28"/>
        <v>-1.4583333333357587</v>
      </c>
      <c r="BH591" t="str">
        <f t="shared" si="29"/>
        <v>COMPLY</v>
      </c>
      <c r="BI591" t="str">
        <f>VLOOKUP(H591,Sheet2!$A$1:$B$270,2,FALSE)</f>
        <v>SURABAYA UTARA</v>
      </c>
    </row>
    <row r="592" spans="1:61">
      <c r="A592">
        <v>591</v>
      </c>
      <c r="B592">
        <v>1002630920</v>
      </c>
      <c r="C592">
        <v>3</v>
      </c>
      <c r="D592" t="s">
        <v>55</v>
      </c>
      <c r="E592">
        <v>5</v>
      </c>
      <c r="F592" t="s">
        <v>260</v>
      </c>
      <c r="G592" t="s">
        <v>128</v>
      </c>
      <c r="H592" t="s">
        <v>269</v>
      </c>
      <c r="I592" t="s">
        <v>212</v>
      </c>
      <c r="J592" t="s">
        <v>213</v>
      </c>
      <c r="K592" t="s">
        <v>149</v>
      </c>
      <c r="L592" t="s">
        <v>214</v>
      </c>
      <c r="M592" t="s">
        <v>76</v>
      </c>
      <c r="N592" t="s">
        <v>215</v>
      </c>
      <c r="O592" s="57">
        <v>46305.562210648146</v>
      </c>
      <c r="P592" s="57">
        <v>46307.570937500001</v>
      </c>
      <c r="Q592">
        <v>69407894</v>
      </c>
      <c r="S592">
        <v>152418251988</v>
      </c>
      <c r="T592" t="s">
        <v>5231</v>
      </c>
      <c r="U592" t="s">
        <v>5232</v>
      </c>
      <c r="V592" t="s">
        <v>5233</v>
      </c>
      <c r="Z592">
        <v>112.687325</v>
      </c>
      <c r="AA592">
        <v>-7.2349569999999996</v>
      </c>
      <c r="AB592" t="s">
        <v>5234</v>
      </c>
      <c r="AC592" t="s">
        <v>235</v>
      </c>
      <c r="AL592" t="s">
        <v>217</v>
      </c>
      <c r="AM592" t="s">
        <v>5235</v>
      </c>
      <c r="AN592" t="s">
        <v>6</v>
      </c>
      <c r="AO592" s="57">
        <v>46305.570069444446</v>
      </c>
      <c r="AP592" s="57">
        <v>46306.625</v>
      </c>
      <c r="AR592" t="s">
        <v>218</v>
      </c>
      <c r="AS592" t="s">
        <v>270</v>
      </c>
      <c r="AT592" t="s">
        <v>230</v>
      </c>
      <c r="AU592">
        <v>20261012</v>
      </c>
      <c r="AV592" t="s">
        <v>221</v>
      </c>
      <c r="AW592" t="s">
        <v>883</v>
      </c>
      <c r="AX592" t="s">
        <v>222</v>
      </c>
      <c r="BA592" s="57">
        <v>46306.625</v>
      </c>
      <c r="BB592" t="s">
        <v>5235</v>
      </c>
      <c r="BC592">
        <v>2026</v>
      </c>
      <c r="BD592">
        <v>10</v>
      </c>
      <c r="BE592">
        <v>12</v>
      </c>
      <c r="BF592" s="6">
        <f t="shared" si="27"/>
        <v>46307</v>
      </c>
      <c r="BG592">
        <f t="shared" si="28"/>
        <v>0.375</v>
      </c>
      <c r="BH592" t="str">
        <f t="shared" si="29"/>
        <v>COMPLY</v>
      </c>
      <c r="BI592" t="str">
        <f>VLOOKUP(H592,Sheet2!$A$1:$B$270,2,FALSE)</f>
        <v>SURABAYA UTARA</v>
      </c>
    </row>
    <row r="593" spans="1:61">
      <c r="A593">
        <v>592</v>
      </c>
      <c r="B593">
        <v>1002622595</v>
      </c>
      <c r="C593">
        <v>3</v>
      </c>
      <c r="D593" t="s">
        <v>55</v>
      </c>
      <c r="E593">
        <v>5</v>
      </c>
      <c r="F593" t="s">
        <v>260</v>
      </c>
      <c r="G593" t="s">
        <v>128</v>
      </c>
      <c r="H593" t="s">
        <v>269</v>
      </c>
      <c r="I593" t="s">
        <v>212</v>
      </c>
      <c r="J593" t="s">
        <v>213</v>
      </c>
      <c r="K593" t="s">
        <v>149</v>
      </c>
      <c r="L593" t="s">
        <v>826</v>
      </c>
      <c r="M593" t="s">
        <v>1401</v>
      </c>
      <c r="N593" t="s">
        <v>215</v>
      </c>
      <c r="O593" s="57">
        <v>46300.588645833333</v>
      </c>
      <c r="P593" s="57">
        <v>46302.6715625</v>
      </c>
      <c r="Q593">
        <v>69404395</v>
      </c>
      <c r="R593">
        <v>3135924134</v>
      </c>
      <c r="S593">
        <v>152418251271</v>
      </c>
      <c r="T593" t="s">
        <v>2734</v>
      </c>
      <c r="U593" t="s">
        <v>2735</v>
      </c>
      <c r="V593" t="s">
        <v>2736</v>
      </c>
      <c r="Z593">
        <v>112.671926</v>
      </c>
      <c r="AA593">
        <v>-7.2563069999999996</v>
      </c>
      <c r="AB593" t="s">
        <v>2737</v>
      </c>
      <c r="AC593" t="s">
        <v>235</v>
      </c>
      <c r="AL593" t="s">
        <v>217</v>
      </c>
      <c r="AM593" t="s">
        <v>2738</v>
      </c>
      <c r="AN593" t="s">
        <v>6</v>
      </c>
      <c r="AO593" s="57">
        <v>46152.601203703707</v>
      </c>
      <c r="AP593" s="57">
        <v>46301.625</v>
      </c>
      <c r="AR593" t="s">
        <v>14</v>
      </c>
      <c r="AS593" t="s">
        <v>270</v>
      </c>
      <c r="AT593" t="s">
        <v>230</v>
      </c>
      <c r="AV593" t="s">
        <v>4025</v>
      </c>
      <c r="AW593" t="s">
        <v>868</v>
      </c>
      <c r="AX593" t="s">
        <v>222</v>
      </c>
      <c r="BA593" s="57">
        <v>46301.625</v>
      </c>
      <c r="BB593" t="s">
        <v>2738</v>
      </c>
      <c r="BF593" s="6" t="e">
        <f t="shared" si="27"/>
        <v>#NUM!</v>
      </c>
      <c r="BG593" t="e">
        <f t="shared" si="28"/>
        <v>#NUM!</v>
      </c>
      <c r="BH593" t="e">
        <f t="shared" si="29"/>
        <v>#NUM!</v>
      </c>
      <c r="BI593" t="str">
        <f>VLOOKUP(H593,Sheet2!$A$1:$B$270,2,FALSE)</f>
        <v>SURABAYA UTARA</v>
      </c>
    </row>
    <row r="594" spans="1:61">
      <c r="A594">
        <v>593</v>
      </c>
      <c r="B594">
        <v>1002622546</v>
      </c>
      <c r="C594">
        <v>3</v>
      </c>
      <c r="D594" t="s">
        <v>55</v>
      </c>
      <c r="E594">
        <v>5</v>
      </c>
      <c r="F594" t="s">
        <v>260</v>
      </c>
      <c r="G594" t="s">
        <v>128</v>
      </c>
      <c r="H594" t="s">
        <v>269</v>
      </c>
      <c r="I594" t="s">
        <v>212</v>
      </c>
      <c r="J594" t="s">
        <v>213</v>
      </c>
      <c r="K594" t="s">
        <v>149</v>
      </c>
      <c r="L594" t="s">
        <v>214</v>
      </c>
      <c r="M594" t="s">
        <v>1401</v>
      </c>
      <c r="N594" t="s">
        <v>215</v>
      </c>
      <c r="O594" s="57">
        <v>46300.582407407404</v>
      </c>
      <c r="P594" s="57">
        <v>46302.679143518515</v>
      </c>
      <c r="Q594">
        <v>69404407</v>
      </c>
      <c r="S594">
        <v>152418904752</v>
      </c>
      <c r="T594" t="s">
        <v>2734</v>
      </c>
      <c r="U594" t="s">
        <v>2735</v>
      </c>
      <c r="V594" t="s">
        <v>2739</v>
      </c>
      <c r="Z594">
        <v>112.671926</v>
      </c>
      <c r="AA594">
        <v>-7.2563069999999996</v>
      </c>
      <c r="AB594" t="s">
        <v>2740</v>
      </c>
      <c r="AC594" t="s">
        <v>235</v>
      </c>
      <c r="AL594" t="s">
        <v>217</v>
      </c>
      <c r="AM594" t="s">
        <v>2741</v>
      </c>
      <c r="AN594" t="s">
        <v>6</v>
      </c>
      <c r="AO594" s="57">
        <v>46152.601203703707</v>
      </c>
      <c r="AP594" s="57">
        <v>46301.625</v>
      </c>
      <c r="AR594" t="s">
        <v>14</v>
      </c>
      <c r="AS594" t="s">
        <v>270</v>
      </c>
      <c r="AT594" t="s">
        <v>230</v>
      </c>
      <c r="AV594" t="s">
        <v>4026</v>
      </c>
      <c r="AW594" t="s">
        <v>879</v>
      </c>
      <c r="AX594" t="s">
        <v>222</v>
      </c>
      <c r="BA594" s="57">
        <v>46301.625</v>
      </c>
      <c r="BB594" t="s">
        <v>2741</v>
      </c>
      <c r="BF594" s="6" t="e">
        <f t="shared" si="27"/>
        <v>#NUM!</v>
      </c>
      <c r="BG594" t="e">
        <f t="shared" si="28"/>
        <v>#NUM!</v>
      </c>
      <c r="BH594" t="e">
        <f t="shared" si="29"/>
        <v>#NUM!</v>
      </c>
      <c r="BI594" t="str">
        <f>VLOOKUP(H594,Sheet2!$A$1:$B$270,2,FALSE)</f>
        <v>SURABAYA UTARA</v>
      </c>
    </row>
    <row r="595" spans="1:61">
      <c r="A595">
        <v>594</v>
      </c>
      <c r="B595">
        <v>1002624121</v>
      </c>
      <c r="C595">
        <v>3</v>
      </c>
      <c r="D595" t="s">
        <v>55</v>
      </c>
      <c r="E595">
        <v>5</v>
      </c>
      <c r="F595" t="s">
        <v>260</v>
      </c>
      <c r="G595" t="s">
        <v>128</v>
      </c>
      <c r="H595" t="s">
        <v>269</v>
      </c>
      <c r="I595" t="s">
        <v>212</v>
      </c>
      <c r="J595" t="s">
        <v>213</v>
      </c>
      <c r="K595" t="s">
        <v>149</v>
      </c>
      <c r="L595" t="s">
        <v>214</v>
      </c>
      <c r="M595" t="s">
        <v>1401</v>
      </c>
      <c r="N595" t="s">
        <v>215</v>
      </c>
      <c r="O595" s="57">
        <v>46301.501099537039</v>
      </c>
      <c r="P595" s="57">
        <v>46302.606377314813</v>
      </c>
      <c r="Q595">
        <v>69404958</v>
      </c>
      <c r="S595">
        <v>152418251446</v>
      </c>
      <c r="T595" t="s">
        <v>3329</v>
      </c>
      <c r="U595" t="s">
        <v>3343</v>
      </c>
      <c r="V595" t="s">
        <v>3344</v>
      </c>
      <c r="Z595">
        <v>112.6944362</v>
      </c>
      <c r="AA595">
        <v>-7.2624921999999996</v>
      </c>
      <c r="AB595" t="s">
        <v>3345</v>
      </c>
      <c r="AC595" t="s">
        <v>235</v>
      </c>
      <c r="AL595" t="s">
        <v>217</v>
      </c>
      <c r="AM595" t="s">
        <v>3346</v>
      </c>
      <c r="AN595" t="s">
        <v>6</v>
      </c>
      <c r="AO595" s="57">
        <v>46183.517812500002</v>
      </c>
      <c r="AP595" s="57">
        <v>46303.333333333336</v>
      </c>
      <c r="AR595" t="s">
        <v>14</v>
      </c>
      <c r="AS595" t="s">
        <v>270</v>
      </c>
      <c r="AT595" t="s">
        <v>230</v>
      </c>
      <c r="AV595" t="s">
        <v>4027</v>
      </c>
      <c r="AW595" t="s">
        <v>880</v>
      </c>
      <c r="AX595" t="s">
        <v>222</v>
      </c>
      <c r="BA595" s="57">
        <v>46303.333333333336</v>
      </c>
      <c r="BB595" t="s">
        <v>3346</v>
      </c>
      <c r="BF595" s="6" t="e">
        <f t="shared" si="27"/>
        <v>#NUM!</v>
      </c>
      <c r="BG595" t="e">
        <f t="shared" si="28"/>
        <v>#NUM!</v>
      </c>
      <c r="BH595" t="e">
        <f t="shared" si="29"/>
        <v>#NUM!</v>
      </c>
      <c r="BI595" t="str">
        <f>VLOOKUP(H595,Sheet2!$A$1:$B$270,2,FALSE)</f>
        <v>SURABAYA UTARA</v>
      </c>
    </row>
    <row r="596" spans="1:61">
      <c r="A596">
        <v>595</v>
      </c>
      <c r="B596">
        <v>1002638320</v>
      </c>
      <c r="C596">
        <v>3</v>
      </c>
      <c r="D596" t="s">
        <v>55</v>
      </c>
      <c r="E596">
        <v>5</v>
      </c>
      <c r="F596" t="s">
        <v>260</v>
      </c>
      <c r="G596" t="s">
        <v>128</v>
      </c>
      <c r="H596" t="s">
        <v>269</v>
      </c>
      <c r="I596" t="s">
        <v>212</v>
      </c>
      <c r="J596" t="s">
        <v>213</v>
      </c>
      <c r="K596" t="s">
        <v>149</v>
      </c>
      <c r="M596" t="s">
        <v>1618</v>
      </c>
      <c r="N596" t="s">
        <v>215</v>
      </c>
      <c r="O596" s="57">
        <v>46310.505787037036</v>
      </c>
      <c r="P596" s="57">
        <v>46310.528460648151</v>
      </c>
      <c r="Q596">
        <v>69410750</v>
      </c>
      <c r="S596">
        <v>152418250568</v>
      </c>
      <c r="T596" t="s">
        <v>7653</v>
      </c>
      <c r="U596" t="s">
        <v>7654</v>
      </c>
      <c r="Z596">
        <v>112.66449930244301</v>
      </c>
      <c r="AA596">
        <v>-7.2273833265910801</v>
      </c>
      <c r="AB596" t="s">
        <v>7655</v>
      </c>
      <c r="AC596" t="s">
        <v>229</v>
      </c>
      <c r="AO596" t="s">
        <v>7422</v>
      </c>
      <c r="AR596" t="s">
        <v>5</v>
      </c>
      <c r="AS596" t="s">
        <v>270</v>
      </c>
      <c r="AT596" t="s">
        <v>230</v>
      </c>
      <c r="AV596" t="s">
        <v>7656</v>
      </c>
      <c r="AW596" t="s">
        <v>540</v>
      </c>
      <c r="AX596" t="s">
        <v>222</v>
      </c>
      <c r="BF596" s="6" t="e">
        <f t="shared" si="27"/>
        <v>#NUM!</v>
      </c>
      <c r="BG596" t="e">
        <f t="shared" si="28"/>
        <v>#NUM!</v>
      </c>
      <c r="BH596" t="e">
        <f t="shared" si="29"/>
        <v>#NUM!</v>
      </c>
      <c r="BI596" t="str">
        <f>VLOOKUP(H596,Sheet2!$A$1:$B$270,2,FALSE)</f>
        <v>SURABAYA UTARA</v>
      </c>
    </row>
    <row r="597" spans="1:61">
      <c r="A597">
        <v>596</v>
      </c>
      <c r="B597">
        <v>1002625509</v>
      </c>
      <c r="C597">
        <v>3</v>
      </c>
      <c r="D597" t="s">
        <v>55</v>
      </c>
      <c r="E597">
        <v>5</v>
      </c>
      <c r="F597" t="s">
        <v>260</v>
      </c>
      <c r="G597" t="s">
        <v>128</v>
      </c>
      <c r="H597" t="s">
        <v>269</v>
      </c>
      <c r="I597" t="s">
        <v>212</v>
      </c>
      <c r="J597" t="s">
        <v>213</v>
      </c>
      <c r="K597" t="s">
        <v>149</v>
      </c>
      <c r="L597" t="s">
        <v>214</v>
      </c>
      <c r="M597" t="s">
        <v>1626</v>
      </c>
      <c r="N597" t="s">
        <v>215</v>
      </c>
      <c r="O597" s="57">
        <v>46302.411585648151</v>
      </c>
      <c r="P597" s="57">
        <v>46305.909930555557</v>
      </c>
      <c r="Q597">
        <v>69405525</v>
      </c>
      <c r="S597">
        <v>152418251622</v>
      </c>
      <c r="T597" t="s">
        <v>4028</v>
      </c>
      <c r="U597" t="s">
        <v>4029</v>
      </c>
      <c r="V597" t="s">
        <v>4030</v>
      </c>
      <c r="Z597">
        <v>112.6633009</v>
      </c>
      <c r="AA597">
        <v>-7.2300964999999904</v>
      </c>
      <c r="AB597" t="s">
        <v>4031</v>
      </c>
      <c r="AC597" t="s">
        <v>235</v>
      </c>
      <c r="AL597" t="s">
        <v>217</v>
      </c>
      <c r="AM597" t="s">
        <v>4032</v>
      </c>
      <c r="AN597" t="s">
        <v>6</v>
      </c>
      <c r="AO597" s="57">
        <v>46213.413402777776</v>
      </c>
      <c r="AP597" s="57">
        <v>46306.333333333336</v>
      </c>
      <c r="AR597" t="s">
        <v>12</v>
      </c>
      <c r="AS597" t="s">
        <v>270</v>
      </c>
      <c r="AT597" t="s">
        <v>342</v>
      </c>
      <c r="AV597" t="s">
        <v>1627</v>
      </c>
      <c r="AW597" t="s">
        <v>4033</v>
      </c>
      <c r="AX597" t="s">
        <v>222</v>
      </c>
      <c r="AZ597" t="s">
        <v>1627</v>
      </c>
      <c r="BA597" s="57">
        <v>46306.333333333336</v>
      </c>
      <c r="BB597" t="s">
        <v>4032</v>
      </c>
      <c r="BF597" s="6" t="e">
        <f t="shared" si="27"/>
        <v>#NUM!</v>
      </c>
      <c r="BG597" t="e">
        <f t="shared" si="28"/>
        <v>#NUM!</v>
      </c>
      <c r="BH597" t="e">
        <f t="shared" si="29"/>
        <v>#NUM!</v>
      </c>
      <c r="BI597" t="str">
        <f>VLOOKUP(H597,Sheet2!$A$1:$B$270,2,FALSE)</f>
        <v>SURABAYA UTARA</v>
      </c>
    </row>
    <row r="598" spans="1:61">
      <c r="A598">
        <v>597</v>
      </c>
      <c r="B598">
        <v>1002618729</v>
      </c>
      <c r="C598">
        <v>3</v>
      </c>
      <c r="D598" t="s">
        <v>55</v>
      </c>
      <c r="E598">
        <v>5</v>
      </c>
      <c r="F598" t="s">
        <v>260</v>
      </c>
      <c r="G598" t="s">
        <v>126</v>
      </c>
      <c r="H598" t="s">
        <v>261</v>
      </c>
      <c r="I598" t="s">
        <v>212</v>
      </c>
      <c r="J598" t="s">
        <v>213</v>
      </c>
      <c r="K598" t="s">
        <v>149</v>
      </c>
      <c r="L598" t="s">
        <v>214</v>
      </c>
      <c r="M598" t="s">
        <v>76</v>
      </c>
      <c r="N598" t="s">
        <v>215</v>
      </c>
      <c r="O598" s="57">
        <v>46296.728171296294</v>
      </c>
      <c r="P598" s="57">
        <v>46297.583483796298</v>
      </c>
      <c r="Q598">
        <v>69402647</v>
      </c>
      <c r="S598">
        <v>152413167912</v>
      </c>
      <c r="T598" t="s">
        <v>1087</v>
      </c>
      <c r="U598" t="s">
        <v>912</v>
      </c>
      <c r="V598" t="s">
        <v>1088</v>
      </c>
      <c r="Z598">
        <v>112.7226948</v>
      </c>
      <c r="AA598">
        <v>-7.2545115999999998</v>
      </c>
      <c r="AB598" t="s">
        <v>1089</v>
      </c>
      <c r="AC598" t="s">
        <v>216</v>
      </c>
      <c r="AL598" t="s">
        <v>217</v>
      </c>
      <c r="AM598" t="s">
        <v>1090</v>
      </c>
      <c r="AN598" t="s">
        <v>6</v>
      </c>
      <c r="AO598" s="57">
        <v>46032.736354166664</v>
      </c>
      <c r="AP598" s="57">
        <v>46298.625</v>
      </c>
      <c r="AR598" t="s">
        <v>218</v>
      </c>
      <c r="AS598" t="s">
        <v>561</v>
      </c>
      <c r="AT598" t="s">
        <v>230</v>
      </c>
      <c r="AU598">
        <v>20261002</v>
      </c>
      <c r="AV598" t="s">
        <v>221</v>
      </c>
      <c r="AW598" t="s">
        <v>877</v>
      </c>
      <c r="AX598" t="s">
        <v>222</v>
      </c>
      <c r="BA598" s="57">
        <v>46298.625</v>
      </c>
      <c r="BB598" t="s">
        <v>1090</v>
      </c>
      <c r="BC598">
        <v>2026</v>
      </c>
      <c r="BD598">
        <v>10</v>
      </c>
      <c r="BE598">
        <v>2</v>
      </c>
      <c r="BF598" s="6">
        <f t="shared" si="27"/>
        <v>46297</v>
      </c>
      <c r="BG598">
        <f t="shared" si="28"/>
        <v>-1.625</v>
      </c>
      <c r="BH598" t="str">
        <f t="shared" si="29"/>
        <v>COMPLY</v>
      </c>
      <c r="BI598" t="str">
        <f>VLOOKUP(H598,Sheet2!$A$1:$B$270,2,FALSE)</f>
        <v>SURABAYA SELATAN</v>
      </c>
    </row>
    <row r="599" spans="1:61">
      <c r="A599">
        <v>598</v>
      </c>
      <c r="B599">
        <v>1002618465</v>
      </c>
      <c r="C599">
        <v>3</v>
      </c>
      <c r="D599" t="s">
        <v>55</v>
      </c>
      <c r="E599">
        <v>5</v>
      </c>
      <c r="F599" t="s">
        <v>260</v>
      </c>
      <c r="G599" t="s">
        <v>126</v>
      </c>
      <c r="H599" t="s">
        <v>261</v>
      </c>
      <c r="I599" t="s">
        <v>212</v>
      </c>
      <c r="J599" t="s">
        <v>213</v>
      </c>
      <c r="K599" t="s">
        <v>149</v>
      </c>
      <c r="L599" t="s">
        <v>826</v>
      </c>
      <c r="M599" t="s">
        <v>76</v>
      </c>
      <c r="N599" t="s">
        <v>215</v>
      </c>
      <c r="O599" s="57">
        <v>46296.661574074074</v>
      </c>
      <c r="P599" s="57">
        <v>46298.485358796293</v>
      </c>
      <c r="Q599">
        <v>69402542</v>
      </c>
      <c r="R599">
        <v>3135979326</v>
      </c>
      <c r="S599">
        <v>152413168369</v>
      </c>
      <c r="T599" t="s">
        <v>1096</v>
      </c>
      <c r="U599" t="s">
        <v>1097</v>
      </c>
      <c r="V599" t="s">
        <v>1098</v>
      </c>
      <c r="Z599">
        <v>112.7425585</v>
      </c>
      <c r="AA599">
        <v>-7.2719299999999896</v>
      </c>
      <c r="AB599" t="s">
        <v>1099</v>
      </c>
      <c r="AC599" t="s">
        <v>235</v>
      </c>
      <c r="AL599" t="s">
        <v>217</v>
      </c>
      <c r="AM599" t="s">
        <v>1100</v>
      </c>
      <c r="AN599" t="s">
        <v>6</v>
      </c>
      <c r="AO599" s="57">
        <v>46032.694421296299</v>
      </c>
      <c r="AP599" s="57">
        <v>46298.625</v>
      </c>
      <c r="AR599" t="s">
        <v>218</v>
      </c>
      <c r="AS599" t="s">
        <v>561</v>
      </c>
      <c r="AT599" t="s">
        <v>230</v>
      </c>
      <c r="AU599">
        <v>20261003</v>
      </c>
      <c r="AV599" t="s">
        <v>221</v>
      </c>
      <c r="AW599" t="s">
        <v>868</v>
      </c>
      <c r="AX599" t="s">
        <v>222</v>
      </c>
      <c r="BA599" s="57">
        <v>46298.625</v>
      </c>
      <c r="BB599" t="s">
        <v>1100</v>
      </c>
      <c r="BC599">
        <v>2026</v>
      </c>
      <c r="BD599">
        <v>10</v>
      </c>
      <c r="BE599">
        <v>3</v>
      </c>
      <c r="BF599" s="6">
        <f t="shared" si="27"/>
        <v>46298</v>
      </c>
      <c r="BG599">
        <f t="shared" si="28"/>
        <v>-0.625</v>
      </c>
      <c r="BH599" t="str">
        <f t="shared" si="29"/>
        <v>COMPLY</v>
      </c>
      <c r="BI599" t="str">
        <f>VLOOKUP(H599,Sheet2!$A$1:$B$270,2,FALSE)</f>
        <v>SURABAYA SELATAN</v>
      </c>
    </row>
    <row r="600" spans="1:61">
      <c r="A600">
        <v>599</v>
      </c>
      <c r="B600">
        <v>1002619627</v>
      </c>
      <c r="C600">
        <v>3</v>
      </c>
      <c r="D600" t="s">
        <v>55</v>
      </c>
      <c r="E600">
        <v>5</v>
      </c>
      <c r="F600" t="s">
        <v>260</v>
      </c>
      <c r="G600" t="s">
        <v>126</v>
      </c>
      <c r="H600" t="s">
        <v>261</v>
      </c>
      <c r="I600" t="s">
        <v>212</v>
      </c>
      <c r="J600" t="s">
        <v>213</v>
      </c>
      <c r="K600" t="s">
        <v>149</v>
      </c>
      <c r="L600" t="s">
        <v>826</v>
      </c>
      <c r="M600" t="s">
        <v>76</v>
      </c>
      <c r="N600" t="s">
        <v>215</v>
      </c>
      <c r="O600" s="57">
        <v>46297.496921296297</v>
      </c>
      <c r="P600" s="57">
        <v>46298.771458333336</v>
      </c>
      <c r="Q600">
        <v>69402996</v>
      </c>
      <c r="R600">
        <v>3135979339</v>
      </c>
      <c r="S600">
        <v>152413168384</v>
      </c>
      <c r="T600" t="s">
        <v>1921</v>
      </c>
      <c r="U600" t="s">
        <v>1922</v>
      </c>
      <c r="V600" t="s">
        <v>1923</v>
      </c>
      <c r="Z600">
        <v>112.74776079999999</v>
      </c>
      <c r="AA600">
        <v>-7.265269</v>
      </c>
      <c r="AB600" t="s">
        <v>1924</v>
      </c>
      <c r="AC600" t="s">
        <v>235</v>
      </c>
      <c r="AL600" t="s">
        <v>217</v>
      </c>
      <c r="AM600" t="s">
        <v>1512</v>
      </c>
      <c r="AN600" t="s">
        <v>6</v>
      </c>
      <c r="AO600" s="57">
        <v>46063.507453703707</v>
      </c>
      <c r="AP600" s="57">
        <v>46298.458333333336</v>
      </c>
      <c r="AR600" t="s">
        <v>218</v>
      </c>
      <c r="AS600" t="s">
        <v>561</v>
      </c>
      <c r="AT600" t="s">
        <v>230</v>
      </c>
      <c r="AU600">
        <v>20261003</v>
      </c>
      <c r="AV600" t="s">
        <v>221</v>
      </c>
      <c r="AW600" t="s">
        <v>1925</v>
      </c>
      <c r="AX600" t="s">
        <v>222</v>
      </c>
      <c r="BA600" s="57">
        <v>46298.458333333336</v>
      </c>
      <c r="BB600" t="s">
        <v>1512</v>
      </c>
      <c r="BC600">
        <v>2026</v>
      </c>
      <c r="BD600">
        <v>10</v>
      </c>
      <c r="BE600">
        <v>3</v>
      </c>
      <c r="BF600" s="6">
        <f t="shared" si="27"/>
        <v>46298</v>
      </c>
      <c r="BG600">
        <f t="shared" si="28"/>
        <v>-0.45833333333575865</v>
      </c>
      <c r="BH600" t="str">
        <f t="shared" si="29"/>
        <v>COMPLY</v>
      </c>
      <c r="BI600" t="str">
        <f>VLOOKUP(H600,Sheet2!$A$1:$B$270,2,FALSE)</f>
        <v>SURABAYA SELATAN</v>
      </c>
    </row>
    <row r="601" spans="1:61">
      <c r="A601">
        <v>600</v>
      </c>
      <c r="B601">
        <v>1002620233</v>
      </c>
      <c r="C601">
        <v>3</v>
      </c>
      <c r="D601" t="s">
        <v>55</v>
      </c>
      <c r="E601">
        <v>5</v>
      </c>
      <c r="F601" t="s">
        <v>260</v>
      </c>
      <c r="G601" t="s">
        <v>126</v>
      </c>
      <c r="H601" t="s">
        <v>261</v>
      </c>
      <c r="I601" t="s">
        <v>212</v>
      </c>
      <c r="J601" t="s">
        <v>213</v>
      </c>
      <c r="K601" t="s">
        <v>149</v>
      </c>
      <c r="M601" t="s">
        <v>76</v>
      </c>
      <c r="N601" t="s">
        <v>215</v>
      </c>
      <c r="O601" s="57">
        <v>46297.641423611109</v>
      </c>
      <c r="P601" s="57">
        <v>46297.769050925926</v>
      </c>
      <c r="Q601">
        <v>69395233</v>
      </c>
      <c r="S601">
        <v>152413168387</v>
      </c>
      <c r="T601" t="s">
        <v>1926</v>
      </c>
      <c r="U601" t="s">
        <v>1927</v>
      </c>
      <c r="V601" t="s">
        <v>1928</v>
      </c>
      <c r="Z601">
        <v>112.747718085744</v>
      </c>
      <c r="AA601">
        <v>-7.2627766292953</v>
      </c>
      <c r="AB601" t="s">
        <v>1929</v>
      </c>
      <c r="AC601" t="s">
        <v>229</v>
      </c>
      <c r="AL601" t="s">
        <v>217</v>
      </c>
      <c r="AM601" t="s">
        <v>1930</v>
      </c>
      <c r="AN601" t="s">
        <v>6</v>
      </c>
      <c r="AO601" s="57">
        <v>46063.652951388889</v>
      </c>
      <c r="AR601" t="s">
        <v>218</v>
      </c>
      <c r="AS601" t="s">
        <v>561</v>
      </c>
      <c r="AT601" t="s">
        <v>230</v>
      </c>
      <c r="AU601">
        <v>20261002</v>
      </c>
      <c r="AV601" t="s">
        <v>221</v>
      </c>
      <c r="AW601" t="s">
        <v>539</v>
      </c>
      <c r="AX601" t="s">
        <v>222</v>
      </c>
      <c r="BA601" s="57">
        <v>46297.291666666664</v>
      </c>
      <c r="BB601" t="s">
        <v>1930</v>
      </c>
      <c r="BC601">
        <v>2026</v>
      </c>
      <c r="BD601">
        <v>10</v>
      </c>
      <c r="BE601">
        <v>2</v>
      </c>
      <c r="BF601" s="6">
        <f t="shared" si="27"/>
        <v>46297</v>
      </c>
      <c r="BG601">
        <f t="shared" si="28"/>
        <v>-0.29166666666424135</v>
      </c>
      <c r="BH601" t="str">
        <f t="shared" si="29"/>
        <v>COMPLY</v>
      </c>
      <c r="BI601" t="str">
        <f>VLOOKUP(H601,Sheet2!$A$1:$B$270,2,FALSE)</f>
        <v>SURABAYA SELATAN</v>
      </c>
    </row>
    <row r="602" spans="1:61">
      <c r="A602">
        <v>601</v>
      </c>
      <c r="B602">
        <v>1002621148</v>
      </c>
      <c r="C602">
        <v>3</v>
      </c>
      <c r="D602" t="s">
        <v>55</v>
      </c>
      <c r="E602">
        <v>5</v>
      </c>
      <c r="F602" t="s">
        <v>260</v>
      </c>
      <c r="G602" t="s">
        <v>126</v>
      </c>
      <c r="H602" t="s">
        <v>261</v>
      </c>
      <c r="I602" t="s">
        <v>212</v>
      </c>
      <c r="J602" t="s">
        <v>213</v>
      </c>
      <c r="K602" t="s">
        <v>149</v>
      </c>
      <c r="M602" t="s">
        <v>76</v>
      </c>
      <c r="N602" t="s">
        <v>215</v>
      </c>
      <c r="O602" s="57">
        <v>46298.71130787037</v>
      </c>
      <c r="P602" s="57">
        <v>46298.848541666666</v>
      </c>
      <c r="Q602">
        <v>69401938</v>
      </c>
      <c r="S602">
        <v>152413167953</v>
      </c>
      <c r="T602" t="s">
        <v>1931</v>
      </c>
      <c r="U602" t="s">
        <v>1932</v>
      </c>
      <c r="V602" t="s">
        <v>1933</v>
      </c>
      <c r="Z602">
        <v>112.74822399999999</v>
      </c>
      <c r="AA602">
        <v>-7.2646689999999996</v>
      </c>
      <c r="AB602" t="s">
        <v>1934</v>
      </c>
      <c r="AC602" t="s">
        <v>229</v>
      </c>
      <c r="AL602" t="s">
        <v>217</v>
      </c>
      <c r="AM602" t="s">
        <v>1935</v>
      </c>
      <c r="AN602" t="s">
        <v>6</v>
      </c>
      <c r="AO602" s="57">
        <v>46091.726053240738</v>
      </c>
      <c r="AR602" t="s">
        <v>218</v>
      </c>
      <c r="AS602" t="s">
        <v>561</v>
      </c>
      <c r="AT602" t="s">
        <v>230</v>
      </c>
      <c r="AU602">
        <v>20261003</v>
      </c>
      <c r="AV602" t="s">
        <v>221</v>
      </c>
      <c r="AW602" t="s">
        <v>540</v>
      </c>
      <c r="AX602" t="s">
        <v>222</v>
      </c>
      <c r="BA602" s="57">
        <v>46298.291666666664</v>
      </c>
      <c r="BB602" t="s">
        <v>1935</v>
      </c>
      <c r="BC602">
        <v>2026</v>
      </c>
      <c r="BD602">
        <v>10</v>
      </c>
      <c r="BE602">
        <v>3</v>
      </c>
      <c r="BF602" s="6">
        <f t="shared" si="27"/>
        <v>46298</v>
      </c>
      <c r="BG602">
        <f t="shared" si="28"/>
        <v>-0.29166666666424135</v>
      </c>
      <c r="BH602" t="str">
        <f t="shared" si="29"/>
        <v>COMPLY</v>
      </c>
      <c r="BI602" t="str">
        <f>VLOOKUP(H602,Sheet2!$A$1:$B$270,2,FALSE)</f>
        <v>SURABAYA SELATAN</v>
      </c>
    </row>
    <row r="603" spans="1:61">
      <c r="A603">
        <v>602</v>
      </c>
      <c r="B603">
        <v>1002621509</v>
      </c>
      <c r="C603">
        <v>3</v>
      </c>
      <c r="D603" t="s">
        <v>55</v>
      </c>
      <c r="E603">
        <v>5</v>
      </c>
      <c r="F603" t="s">
        <v>260</v>
      </c>
      <c r="G603" t="s">
        <v>126</v>
      </c>
      <c r="H603" t="s">
        <v>261</v>
      </c>
      <c r="I603" t="s">
        <v>212</v>
      </c>
      <c r="J603" t="s">
        <v>213</v>
      </c>
      <c r="K603" t="s">
        <v>149</v>
      </c>
      <c r="L603" t="s">
        <v>214</v>
      </c>
      <c r="M603" t="s">
        <v>76</v>
      </c>
      <c r="N603" t="s">
        <v>215</v>
      </c>
      <c r="O603" s="57">
        <v>46299.782407407409</v>
      </c>
      <c r="P603" s="57">
        <v>46301.682557870372</v>
      </c>
      <c r="Q603">
        <v>69403981</v>
      </c>
      <c r="S603">
        <v>152413168417</v>
      </c>
      <c r="T603" t="s">
        <v>1936</v>
      </c>
      <c r="U603" t="s">
        <v>1937</v>
      </c>
      <c r="V603" t="s">
        <v>1938</v>
      </c>
      <c r="Z603">
        <v>112.7462754</v>
      </c>
      <c r="AA603">
        <v>-7.2643184999999999</v>
      </c>
      <c r="AB603" t="s">
        <v>1939</v>
      </c>
      <c r="AC603" t="s">
        <v>235</v>
      </c>
      <c r="AL603" t="s">
        <v>217</v>
      </c>
      <c r="AM603" t="s">
        <v>1940</v>
      </c>
      <c r="AN603" t="s">
        <v>6</v>
      </c>
      <c r="AO603" s="57">
        <v>46122.788148148145</v>
      </c>
      <c r="AP603" s="57">
        <v>46301.333333333336</v>
      </c>
      <c r="AR603" t="s">
        <v>218</v>
      </c>
      <c r="AS603" t="s">
        <v>561</v>
      </c>
      <c r="AT603" t="s">
        <v>230</v>
      </c>
      <c r="AU603">
        <v>20261006</v>
      </c>
      <c r="AV603" t="s">
        <v>221</v>
      </c>
      <c r="AW603" t="s">
        <v>879</v>
      </c>
      <c r="AX603" t="s">
        <v>222</v>
      </c>
      <c r="BA603" s="57">
        <v>46301.333333333336</v>
      </c>
      <c r="BB603" t="s">
        <v>1940</v>
      </c>
      <c r="BC603">
        <v>2026</v>
      </c>
      <c r="BD603">
        <v>10</v>
      </c>
      <c r="BE603">
        <v>6</v>
      </c>
      <c r="BF603" s="6">
        <f t="shared" si="27"/>
        <v>46301</v>
      </c>
      <c r="BG603">
        <f t="shared" si="28"/>
        <v>-0.33333333333575865</v>
      </c>
      <c r="BH603" t="str">
        <f t="shared" si="29"/>
        <v>COMPLY</v>
      </c>
      <c r="BI603" t="str">
        <f>VLOOKUP(H603,Sheet2!$A$1:$B$270,2,FALSE)</f>
        <v>SURABAYA SELATAN</v>
      </c>
    </row>
    <row r="604" spans="1:61">
      <c r="A604">
        <v>603</v>
      </c>
      <c r="B604">
        <v>1002621695</v>
      </c>
      <c r="C604">
        <v>3</v>
      </c>
      <c r="D604" t="s">
        <v>55</v>
      </c>
      <c r="E604">
        <v>5</v>
      </c>
      <c r="F604" t="s">
        <v>260</v>
      </c>
      <c r="G604" t="s">
        <v>126</v>
      </c>
      <c r="H604" t="s">
        <v>261</v>
      </c>
      <c r="I604" t="s">
        <v>212</v>
      </c>
      <c r="J604" t="s">
        <v>213</v>
      </c>
      <c r="K604" t="s">
        <v>149</v>
      </c>
      <c r="M604" t="s">
        <v>76</v>
      </c>
      <c r="N604" t="s">
        <v>215</v>
      </c>
      <c r="O604" s="57">
        <v>46300.38422453704</v>
      </c>
      <c r="P604" s="57">
        <v>46300.421944444446</v>
      </c>
      <c r="Q604">
        <v>69399915</v>
      </c>
      <c r="R604">
        <v>3135979324</v>
      </c>
      <c r="S604">
        <v>152413168426</v>
      </c>
      <c r="T604" t="s">
        <v>2742</v>
      </c>
      <c r="U604" t="s">
        <v>2743</v>
      </c>
      <c r="V604" t="s">
        <v>2744</v>
      </c>
      <c r="Z604">
        <v>112.748825</v>
      </c>
      <c r="AA604">
        <v>-7.2652169999999998</v>
      </c>
      <c r="AB604" t="s">
        <v>2745</v>
      </c>
      <c r="AC604" t="s">
        <v>284</v>
      </c>
      <c r="AL604" t="s">
        <v>217</v>
      </c>
      <c r="AM604" t="s">
        <v>2746</v>
      </c>
      <c r="AN604" t="s">
        <v>6</v>
      </c>
      <c r="AO604" s="57">
        <v>46152.392511574071</v>
      </c>
      <c r="AR604" t="s">
        <v>218</v>
      </c>
      <c r="AS604" t="s">
        <v>561</v>
      </c>
      <c r="AT604" t="s">
        <v>230</v>
      </c>
      <c r="AU604">
        <v>20261005</v>
      </c>
      <c r="AV604" t="s">
        <v>221</v>
      </c>
      <c r="AW604" t="s">
        <v>1586</v>
      </c>
      <c r="AX604" t="s">
        <v>222</v>
      </c>
      <c r="BA604" s="57">
        <v>46300.291666666664</v>
      </c>
      <c r="BB604" t="s">
        <v>2746</v>
      </c>
      <c r="BC604">
        <v>2026</v>
      </c>
      <c r="BD604">
        <v>10</v>
      </c>
      <c r="BE604">
        <v>5</v>
      </c>
      <c r="BF604" s="6">
        <f t="shared" si="27"/>
        <v>46300</v>
      </c>
      <c r="BG604">
        <f t="shared" si="28"/>
        <v>-0.29166666666424135</v>
      </c>
      <c r="BH604" t="str">
        <f t="shared" si="29"/>
        <v>COMPLY</v>
      </c>
      <c r="BI604" t="str">
        <f>VLOOKUP(H604,Sheet2!$A$1:$B$270,2,FALSE)</f>
        <v>SURABAYA SELATAN</v>
      </c>
    </row>
    <row r="605" spans="1:61">
      <c r="A605">
        <v>604</v>
      </c>
      <c r="B605">
        <v>1002636881</v>
      </c>
      <c r="C605">
        <v>3</v>
      </c>
      <c r="D605" t="s">
        <v>55</v>
      </c>
      <c r="E605">
        <v>5</v>
      </c>
      <c r="F605" t="s">
        <v>260</v>
      </c>
      <c r="G605" t="s">
        <v>126</v>
      </c>
      <c r="H605" t="s">
        <v>261</v>
      </c>
      <c r="I605" t="s">
        <v>212</v>
      </c>
      <c r="J605" t="s">
        <v>213</v>
      </c>
      <c r="K605" t="s">
        <v>149</v>
      </c>
      <c r="L605" t="s">
        <v>214</v>
      </c>
      <c r="M605" t="s">
        <v>76</v>
      </c>
      <c r="N605" t="s">
        <v>215</v>
      </c>
      <c r="O605" s="57">
        <v>46309.586574074077</v>
      </c>
      <c r="P605" s="57">
        <v>46309.773692129631</v>
      </c>
      <c r="Q605">
        <v>69410189</v>
      </c>
      <c r="S605">
        <v>152413168543</v>
      </c>
      <c r="T605" t="s">
        <v>7047</v>
      </c>
      <c r="U605" t="s">
        <v>7048</v>
      </c>
      <c r="V605" t="s">
        <v>7049</v>
      </c>
      <c r="Z605">
        <v>112.730891</v>
      </c>
      <c r="AA605">
        <v>-7.2485876999999999</v>
      </c>
      <c r="AB605" t="s">
        <v>7050</v>
      </c>
      <c r="AC605" t="s">
        <v>216</v>
      </c>
      <c r="AL605" t="s">
        <v>217</v>
      </c>
      <c r="AM605" t="s">
        <v>7051</v>
      </c>
      <c r="AN605" t="s">
        <v>6</v>
      </c>
      <c r="AO605" t="s">
        <v>7052</v>
      </c>
      <c r="AP605" s="57">
        <v>46310.458333333336</v>
      </c>
      <c r="AR605" t="s">
        <v>218</v>
      </c>
      <c r="AS605" t="s">
        <v>561</v>
      </c>
      <c r="AT605" t="s">
        <v>230</v>
      </c>
      <c r="AU605">
        <v>20261014</v>
      </c>
      <c r="AV605" t="s">
        <v>221</v>
      </c>
      <c r="AW605" t="s">
        <v>881</v>
      </c>
      <c r="AX605" t="s">
        <v>222</v>
      </c>
      <c r="BA605" s="57">
        <v>46310.458333333336</v>
      </c>
      <c r="BB605" t="s">
        <v>7051</v>
      </c>
      <c r="BC605">
        <v>2026</v>
      </c>
      <c r="BD605">
        <v>10</v>
      </c>
      <c r="BE605">
        <v>14</v>
      </c>
      <c r="BF605" s="6">
        <f t="shared" si="27"/>
        <v>46309</v>
      </c>
      <c r="BG605">
        <f t="shared" si="28"/>
        <v>-1.4583333333357587</v>
      </c>
      <c r="BH605" t="str">
        <f t="shared" si="29"/>
        <v>COMPLY</v>
      </c>
      <c r="BI605" t="str">
        <f>VLOOKUP(H605,Sheet2!$A$1:$B$270,2,FALSE)</f>
        <v>SURABAYA SELATAN</v>
      </c>
    </row>
    <row r="606" spans="1:61">
      <c r="A606">
        <v>605</v>
      </c>
      <c r="B606">
        <v>1002636995</v>
      </c>
      <c r="C606">
        <v>3</v>
      </c>
      <c r="D606" t="s">
        <v>55</v>
      </c>
      <c r="E606">
        <v>5</v>
      </c>
      <c r="F606" t="s">
        <v>260</v>
      </c>
      <c r="G606" t="s">
        <v>126</v>
      </c>
      <c r="H606" t="s">
        <v>261</v>
      </c>
      <c r="I606" t="s">
        <v>212</v>
      </c>
      <c r="J606" t="s">
        <v>213</v>
      </c>
      <c r="K606" t="s">
        <v>149</v>
      </c>
      <c r="L606" t="s">
        <v>214</v>
      </c>
      <c r="M606" t="s">
        <v>76</v>
      </c>
      <c r="N606" t="s">
        <v>215</v>
      </c>
      <c r="O606" s="57">
        <v>46309.611574074072</v>
      </c>
      <c r="P606" s="57">
        <v>46310.565011574072</v>
      </c>
      <c r="Q606">
        <v>69410210</v>
      </c>
      <c r="S606">
        <v>152413168544</v>
      </c>
      <c r="T606" t="s">
        <v>7053</v>
      </c>
      <c r="U606" t="s">
        <v>7054</v>
      </c>
      <c r="V606" t="s">
        <v>7055</v>
      </c>
      <c r="Z606">
        <v>112.738052</v>
      </c>
      <c r="AA606">
        <v>-7.2505300000000004</v>
      </c>
      <c r="AB606" t="s">
        <v>7056</v>
      </c>
      <c r="AC606" t="s">
        <v>216</v>
      </c>
      <c r="AL606" t="s">
        <v>217</v>
      </c>
      <c r="AM606" t="s">
        <v>7057</v>
      </c>
      <c r="AN606" t="s">
        <v>6</v>
      </c>
      <c r="AO606" t="s">
        <v>6866</v>
      </c>
      <c r="AP606" s="57">
        <v>46310.458333333336</v>
      </c>
      <c r="AR606" t="s">
        <v>218</v>
      </c>
      <c r="AS606" t="s">
        <v>561</v>
      </c>
      <c r="AT606" t="s">
        <v>230</v>
      </c>
      <c r="AU606">
        <v>20261015</v>
      </c>
      <c r="AV606" t="s">
        <v>221</v>
      </c>
      <c r="AW606" t="s">
        <v>881</v>
      </c>
      <c r="AX606" t="s">
        <v>222</v>
      </c>
      <c r="BA606" s="57">
        <v>46310.458333333336</v>
      </c>
      <c r="BB606" t="s">
        <v>7057</v>
      </c>
      <c r="BC606">
        <v>2026</v>
      </c>
      <c r="BD606">
        <v>10</v>
      </c>
      <c r="BE606">
        <v>15</v>
      </c>
      <c r="BF606" s="6">
        <f t="shared" si="27"/>
        <v>46310</v>
      </c>
      <c r="BG606">
        <f t="shared" si="28"/>
        <v>-0.45833333333575865</v>
      </c>
      <c r="BH606" t="str">
        <f t="shared" si="29"/>
        <v>COMPLY</v>
      </c>
      <c r="BI606" t="str">
        <f>VLOOKUP(H606,Sheet2!$A$1:$B$270,2,FALSE)</f>
        <v>SURABAYA SELATAN</v>
      </c>
    </row>
    <row r="607" spans="1:61">
      <c r="A607">
        <v>606</v>
      </c>
      <c r="B607">
        <v>1002638441</v>
      </c>
      <c r="C607">
        <v>3</v>
      </c>
      <c r="D607" t="s">
        <v>55</v>
      </c>
      <c r="E607">
        <v>5</v>
      </c>
      <c r="F607" t="s">
        <v>260</v>
      </c>
      <c r="G607" t="s">
        <v>126</v>
      </c>
      <c r="H607" t="s">
        <v>261</v>
      </c>
      <c r="I607" t="s">
        <v>212</v>
      </c>
      <c r="J607" t="s">
        <v>213</v>
      </c>
      <c r="K607" t="s">
        <v>149</v>
      </c>
      <c r="L607" t="s">
        <v>214</v>
      </c>
      <c r="M607" t="s">
        <v>76</v>
      </c>
      <c r="N607" t="s">
        <v>215</v>
      </c>
      <c r="O607" s="57">
        <v>46310.555335648147</v>
      </c>
      <c r="P607" s="57">
        <v>46310.843668981484</v>
      </c>
      <c r="Q607">
        <v>69410800</v>
      </c>
      <c r="S607">
        <v>152413168567</v>
      </c>
      <c r="T607" t="s">
        <v>7657</v>
      </c>
      <c r="U607" t="s">
        <v>7658</v>
      </c>
      <c r="V607" t="s">
        <v>7659</v>
      </c>
      <c r="Z607">
        <v>112.72574</v>
      </c>
      <c r="AA607">
        <v>-7.2572640000000002</v>
      </c>
      <c r="AB607" t="s">
        <v>7660</v>
      </c>
      <c r="AC607" t="s">
        <v>235</v>
      </c>
      <c r="AL607" t="s">
        <v>217</v>
      </c>
      <c r="AM607" t="s">
        <v>7661</v>
      </c>
      <c r="AN607" t="s">
        <v>6</v>
      </c>
      <c r="AO607" t="s">
        <v>7434</v>
      </c>
      <c r="AP607" s="57">
        <v>46312.333333333336</v>
      </c>
      <c r="AR607" t="s">
        <v>218</v>
      </c>
      <c r="AS607" t="s">
        <v>561</v>
      </c>
      <c r="AT607" t="s">
        <v>230</v>
      </c>
      <c r="AU607">
        <v>20261015</v>
      </c>
      <c r="AV607" t="s">
        <v>221</v>
      </c>
      <c r="AW607" t="s">
        <v>875</v>
      </c>
      <c r="AX607" t="s">
        <v>222</v>
      </c>
      <c r="BA607" s="57">
        <v>46312.333333333336</v>
      </c>
      <c r="BB607" t="s">
        <v>7661</v>
      </c>
      <c r="BC607">
        <v>2026</v>
      </c>
      <c r="BD607">
        <v>10</v>
      </c>
      <c r="BE607">
        <v>15</v>
      </c>
      <c r="BF607" s="6">
        <f t="shared" si="27"/>
        <v>46310</v>
      </c>
      <c r="BG607">
        <f t="shared" si="28"/>
        <v>-2.3333333333357587</v>
      </c>
      <c r="BH607" t="str">
        <f t="shared" si="29"/>
        <v>COMPLY</v>
      </c>
      <c r="BI607" t="str">
        <f>VLOOKUP(H607,Sheet2!$A$1:$B$270,2,FALSE)</f>
        <v>SURABAYA SELATAN</v>
      </c>
    </row>
    <row r="608" spans="1:61">
      <c r="A608">
        <v>607</v>
      </c>
      <c r="B608">
        <v>1002616819</v>
      </c>
      <c r="C608">
        <v>3</v>
      </c>
      <c r="D608" t="s">
        <v>55</v>
      </c>
      <c r="E608">
        <v>5</v>
      </c>
      <c r="F608" t="s">
        <v>260</v>
      </c>
      <c r="G608" t="s">
        <v>126</v>
      </c>
      <c r="H608" t="s">
        <v>261</v>
      </c>
      <c r="I608" t="s">
        <v>212</v>
      </c>
      <c r="J608" t="s">
        <v>213</v>
      </c>
      <c r="K608" t="s">
        <v>149</v>
      </c>
      <c r="L608" t="s">
        <v>214</v>
      </c>
      <c r="M608" t="s">
        <v>1401</v>
      </c>
      <c r="N608" t="s">
        <v>215</v>
      </c>
      <c r="O608" s="57">
        <v>46296.303865740738</v>
      </c>
      <c r="P608" s="57">
        <v>46297.56181712963</v>
      </c>
      <c r="Q608">
        <v>69401978</v>
      </c>
      <c r="S608">
        <v>152413168350</v>
      </c>
      <c r="T608" t="s">
        <v>1091</v>
      </c>
      <c r="U608" t="s">
        <v>1092</v>
      </c>
      <c r="V608" t="s">
        <v>1093</v>
      </c>
      <c r="Z608">
        <v>112.7381486</v>
      </c>
      <c r="AA608">
        <v>-7.2487031999999996</v>
      </c>
      <c r="AB608" t="s">
        <v>1094</v>
      </c>
      <c r="AC608" t="s">
        <v>235</v>
      </c>
      <c r="AL608" t="s">
        <v>217</v>
      </c>
      <c r="AM608" t="s">
        <v>1095</v>
      </c>
      <c r="AN608" t="s">
        <v>6</v>
      </c>
      <c r="AO608" s="57">
        <v>46032.319768518515</v>
      </c>
      <c r="AP608" s="57">
        <v>46297.333333333336</v>
      </c>
      <c r="AQ608" t="s">
        <v>841</v>
      </c>
      <c r="AR608" t="s">
        <v>14</v>
      </c>
      <c r="AS608" t="s">
        <v>561</v>
      </c>
      <c r="AT608" t="s">
        <v>342</v>
      </c>
      <c r="AV608" t="s">
        <v>1920</v>
      </c>
      <c r="AW608" t="s">
        <v>885</v>
      </c>
      <c r="AX608" t="s">
        <v>222</v>
      </c>
      <c r="BA608" s="57">
        <v>46297.333333333336</v>
      </c>
      <c r="BB608" t="s">
        <v>1095</v>
      </c>
      <c r="BF608" s="6" t="e">
        <f t="shared" si="27"/>
        <v>#NUM!</v>
      </c>
      <c r="BG608" t="e">
        <f t="shared" si="28"/>
        <v>#NUM!</v>
      </c>
      <c r="BH608" t="e">
        <f t="shared" si="29"/>
        <v>#NUM!</v>
      </c>
      <c r="BI608" t="str">
        <f>VLOOKUP(H608,Sheet2!$A$1:$B$270,2,FALSE)</f>
        <v>SURABAYA SELATAN</v>
      </c>
    </row>
    <row r="609" spans="1:61">
      <c r="A609">
        <v>608</v>
      </c>
      <c r="B609">
        <v>1002625298</v>
      </c>
      <c r="C609">
        <v>3</v>
      </c>
      <c r="D609" t="s">
        <v>55</v>
      </c>
      <c r="E609">
        <v>5</v>
      </c>
      <c r="F609" t="s">
        <v>260</v>
      </c>
      <c r="G609" t="s">
        <v>126</v>
      </c>
      <c r="H609" t="s">
        <v>261</v>
      </c>
      <c r="I609" t="s">
        <v>212</v>
      </c>
      <c r="J609" t="s">
        <v>213</v>
      </c>
      <c r="K609" t="s">
        <v>149</v>
      </c>
      <c r="M609" t="s">
        <v>1401</v>
      </c>
      <c r="N609" t="s">
        <v>215</v>
      </c>
      <c r="O609" s="57">
        <v>46302.356261574074</v>
      </c>
      <c r="P609" s="57">
        <v>46310.745115740741</v>
      </c>
      <c r="Q609">
        <v>69405451</v>
      </c>
      <c r="S609">
        <v>152413168460</v>
      </c>
      <c r="T609" t="s">
        <v>4034</v>
      </c>
      <c r="U609" t="s">
        <v>4035</v>
      </c>
      <c r="V609" t="s">
        <v>4036</v>
      </c>
      <c r="Z609">
        <v>112.74216269999999</v>
      </c>
      <c r="AA609">
        <v>-7.2430228000000003</v>
      </c>
      <c r="AB609" t="s">
        <v>4037</v>
      </c>
      <c r="AC609" t="s">
        <v>225</v>
      </c>
      <c r="AL609" t="s">
        <v>217</v>
      </c>
      <c r="AM609" t="s">
        <v>4038</v>
      </c>
      <c r="AN609" t="s">
        <v>6</v>
      </c>
      <c r="AO609" s="57">
        <v>46213.392731481479</v>
      </c>
      <c r="AP609" s="57">
        <v>46305.333333333336</v>
      </c>
      <c r="AR609" t="s">
        <v>14</v>
      </c>
      <c r="AS609" t="s">
        <v>561</v>
      </c>
      <c r="AT609" t="s">
        <v>230</v>
      </c>
      <c r="AV609" t="s">
        <v>7662</v>
      </c>
      <c r="AW609" t="s">
        <v>540</v>
      </c>
      <c r="AX609" t="s">
        <v>222</v>
      </c>
      <c r="BA609" s="57">
        <v>46305.333333333336</v>
      </c>
      <c r="BB609" t="s">
        <v>4038</v>
      </c>
      <c r="BF609" s="6" t="e">
        <f t="shared" si="27"/>
        <v>#NUM!</v>
      </c>
      <c r="BG609" t="e">
        <f t="shared" si="28"/>
        <v>#NUM!</v>
      </c>
      <c r="BH609" t="e">
        <f t="shared" si="29"/>
        <v>#NUM!</v>
      </c>
      <c r="BI609" t="str">
        <f>VLOOKUP(H609,Sheet2!$A$1:$B$270,2,FALSE)</f>
        <v>SURABAYA SELATAN</v>
      </c>
    </row>
    <row r="610" spans="1:61">
      <c r="A610">
        <v>609</v>
      </c>
      <c r="B610">
        <v>1002639184</v>
      </c>
      <c r="C610">
        <v>3</v>
      </c>
      <c r="D610" t="s">
        <v>55</v>
      </c>
      <c r="E610">
        <v>5</v>
      </c>
      <c r="F610" t="s">
        <v>260</v>
      </c>
      <c r="G610" t="s">
        <v>126</v>
      </c>
      <c r="H610" t="s">
        <v>261</v>
      </c>
      <c r="I610" t="s">
        <v>212</v>
      </c>
      <c r="J610" t="s">
        <v>213</v>
      </c>
      <c r="K610" t="s">
        <v>149</v>
      </c>
      <c r="M610" t="s">
        <v>255</v>
      </c>
      <c r="N610" t="s">
        <v>215</v>
      </c>
      <c r="O610" s="57">
        <v>46310.745115740741</v>
      </c>
      <c r="P610" s="57">
        <v>46310.770069444443</v>
      </c>
      <c r="Q610">
        <v>69405451</v>
      </c>
      <c r="S610">
        <v>152413168577</v>
      </c>
      <c r="T610" t="s">
        <v>4034</v>
      </c>
      <c r="U610" t="s">
        <v>7663</v>
      </c>
      <c r="V610" t="s">
        <v>7664</v>
      </c>
      <c r="Z610">
        <v>112.733652591705</v>
      </c>
      <c r="AA610">
        <v>-7.2561674290779701</v>
      </c>
      <c r="AB610" t="s">
        <v>4037</v>
      </c>
      <c r="AC610" t="s">
        <v>225</v>
      </c>
      <c r="AL610" t="s">
        <v>217</v>
      </c>
      <c r="AM610" t="s">
        <v>7665</v>
      </c>
      <c r="AN610" t="s">
        <v>6</v>
      </c>
      <c r="AO610" t="s">
        <v>7666</v>
      </c>
      <c r="AR610" t="s">
        <v>256</v>
      </c>
      <c r="AS610" t="s">
        <v>561</v>
      </c>
      <c r="AT610" t="s">
        <v>230</v>
      </c>
      <c r="AV610" t="s">
        <v>257</v>
      </c>
      <c r="AW610" t="s">
        <v>4355</v>
      </c>
      <c r="AX610" t="s">
        <v>222</v>
      </c>
      <c r="BA610" s="57">
        <v>46310.291666666664</v>
      </c>
      <c r="BB610" t="s">
        <v>7665</v>
      </c>
      <c r="BF610" s="6" t="e">
        <f t="shared" si="27"/>
        <v>#NUM!</v>
      </c>
      <c r="BG610" t="e">
        <f t="shared" si="28"/>
        <v>#NUM!</v>
      </c>
      <c r="BH610" t="e">
        <f t="shared" si="29"/>
        <v>#NUM!</v>
      </c>
      <c r="BI610" t="str">
        <f>VLOOKUP(H610,Sheet2!$A$1:$B$270,2,FALSE)</f>
        <v>SURABAYA SELATAN</v>
      </c>
    </row>
    <row r="611" spans="1:61">
      <c r="A611">
        <v>610</v>
      </c>
      <c r="B611">
        <v>1002627494</v>
      </c>
      <c r="C611">
        <v>3</v>
      </c>
      <c r="D611" t="s">
        <v>55</v>
      </c>
      <c r="E611">
        <v>5</v>
      </c>
      <c r="F611" t="s">
        <v>260</v>
      </c>
      <c r="G611" t="s">
        <v>126</v>
      </c>
      <c r="H611" t="s">
        <v>261</v>
      </c>
      <c r="I611" t="s">
        <v>212</v>
      </c>
      <c r="J611" t="s">
        <v>213</v>
      </c>
      <c r="K611" t="s">
        <v>149</v>
      </c>
      <c r="M611" t="s">
        <v>279</v>
      </c>
      <c r="N611" t="s">
        <v>215</v>
      </c>
      <c r="O611" s="57">
        <v>46303.475856481484</v>
      </c>
      <c r="P611" s="57">
        <v>46307.328217592592</v>
      </c>
      <c r="Q611">
        <v>69406396</v>
      </c>
      <c r="S611">
        <v>152413168473</v>
      </c>
      <c r="T611" t="s">
        <v>5236</v>
      </c>
      <c r="U611" t="s">
        <v>4577</v>
      </c>
      <c r="V611" t="s">
        <v>5237</v>
      </c>
      <c r="Z611">
        <v>112.73258539744501</v>
      </c>
      <c r="AA611">
        <v>-7.2543600356287703</v>
      </c>
      <c r="AB611" t="s">
        <v>4578</v>
      </c>
      <c r="AC611" t="s">
        <v>225</v>
      </c>
      <c r="AL611" t="s">
        <v>217</v>
      </c>
      <c r="AM611" t="s">
        <v>5238</v>
      </c>
      <c r="AN611" t="s">
        <v>6</v>
      </c>
      <c r="AO611" s="57">
        <v>46244.486527777779</v>
      </c>
      <c r="AP611" s="57">
        <v>46307.458333333336</v>
      </c>
      <c r="AR611" t="s">
        <v>239</v>
      </c>
      <c r="AS611" t="s">
        <v>561</v>
      </c>
      <c r="AT611" t="s">
        <v>230</v>
      </c>
      <c r="AV611" t="s">
        <v>799</v>
      </c>
      <c r="AW611" t="s">
        <v>540</v>
      </c>
      <c r="AX611" t="s">
        <v>222</v>
      </c>
      <c r="BA611" s="57">
        <v>46307.458333333336</v>
      </c>
      <c r="BB611" t="s">
        <v>5238</v>
      </c>
      <c r="BF611" s="6" t="e">
        <f t="shared" si="27"/>
        <v>#NUM!</v>
      </c>
      <c r="BG611" t="e">
        <f t="shared" si="28"/>
        <v>#NUM!</v>
      </c>
      <c r="BH611" t="e">
        <f t="shared" si="29"/>
        <v>#NUM!</v>
      </c>
      <c r="BI611" t="str">
        <f>VLOOKUP(H611,Sheet2!$A$1:$B$270,2,FALSE)</f>
        <v>SURABAYA SELATAN</v>
      </c>
    </row>
    <row r="612" spans="1:61">
      <c r="A612">
        <v>611</v>
      </c>
      <c r="B612">
        <v>1002631448</v>
      </c>
      <c r="C612">
        <v>3</v>
      </c>
      <c r="D612" t="s">
        <v>55</v>
      </c>
      <c r="E612">
        <v>5</v>
      </c>
      <c r="F612" t="s">
        <v>260</v>
      </c>
      <c r="G612" t="s">
        <v>126</v>
      </c>
      <c r="H612" t="s">
        <v>261</v>
      </c>
      <c r="I612" t="s">
        <v>212</v>
      </c>
      <c r="J612" t="s">
        <v>213</v>
      </c>
      <c r="K612" t="s">
        <v>149</v>
      </c>
      <c r="L612" t="s">
        <v>214</v>
      </c>
      <c r="M612" t="s">
        <v>279</v>
      </c>
      <c r="N612" t="s">
        <v>215</v>
      </c>
      <c r="O612" s="57">
        <v>46306.421932870369</v>
      </c>
      <c r="P612" s="57">
        <v>46308.358900462961</v>
      </c>
      <c r="Q612">
        <v>69408131</v>
      </c>
      <c r="S612">
        <v>152413168520</v>
      </c>
      <c r="T612" t="s">
        <v>5239</v>
      </c>
      <c r="U612" t="s">
        <v>5240</v>
      </c>
      <c r="V612" t="s">
        <v>5241</v>
      </c>
      <c r="Z612">
        <v>112.7510156</v>
      </c>
      <c r="AA612">
        <v>-7.2614288999999896</v>
      </c>
      <c r="AB612" t="s">
        <v>5242</v>
      </c>
      <c r="AC612" t="s">
        <v>235</v>
      </c>
      <c r="AL612" t="s">
        <v>217</v>
      </c>
      <c r="AM612" t="s">
        <v>5243</v>
      </c>
      <c r="AN612" t="s">
        <v>6</v>
      </c>
      <c r="AO612" s="57">
        <v>46336.434155092589</v>
      </c>
      <c r="AP612" s="57">
        <v>46308.458333333336</v>
      </c>
      <c r="AR612" t="s">
        <v>239</v>
      </c>
      <c r="AS612" t="s">
        <v>561</v>
      </c>
      <c r="AT612" t="s">
        <v>230</v>
      </c>
      <c r="AV612" t="s">
        <v>799</v>
      </c>
      <c r="AW612" t="s">
        <v>878</v>
      </c>
      <c r="AX612" t="s">
        <v>222</v>
      </c>
      <c r="BA612" s="57">
        <v>46308.458333333336</v>
      </c>
      <c r="BB612" t="s">
        <v>5243</v>
      </c>
      <c r="BF612" s="6" t="e">
        <f t="shared" si="27"/>
        <v>#NUM!</v>
      </c>
      <c r="BG612" t="e">
        <f t="shared" si="28"/>
        <v>#NUM!</v>
      </c>
      <c r="BH612" t="e">
        <f t="shared" si="29"/>
        <v>#NUM!</v>
      </c>
      <c r="BI612" t="str">
        <f>VLOOKUP(H612,Sheet2!$A$1:$B$270,2,FALSE)</f>
        <v>SURABAYA SELATAN</v>
      </c>
    </row>
    <row r="613" spans="1:61">
      <c r="A613">
        <v>612</v>
      </c>
      <c r="B613">
        <v>1002634167</v>
      </c>
      <c r="C613">
        <v>3</v>
      </c>
      <c r="D613" t="s">
        <v>55</v>
      </c>
      <c r="E613">
        <v>5</v>
      </c>
      <c r="F613" t="s">
        <v>260</v>
      </c>
      <c r="G613" t="s">
        <v>126</v>
      </c>
      <c r="H613" t="s">
        <v>261</v>
      </c>
      <c r="I613" t="s">
        <v>212</v>
      </c>
      <c r="J613" t="s">
        <v>213</v>
      </c>
      <c r="K613" t="s">
        <v>149</v>
      </c>
      <c r="M613" t="s">
        <v>1618</v>
      </c>
      <c r="N613" t="s">
        <v>215</v>
      </c>
      <c r="O613" s="57">
        <v>46308.395173611112</v>
      </c>
      <c r="P613" s="57">
        <v>46310.565844907411</v>
      </c>
      <c r="Q613">
        <v>69409082</v>
      </c>
      <c r="S613">
        <v>152413168526</v>
      </c>
      <c r="T613" t="s">
        <v>6050</v>
      </c>
      <c r="U613" t="s">
        <v>4577</v>
      </c>
      <c r="Z613">
        <v>112.73365259547499</v>
      </c>
      <c r="AA613">
        <v>-7.2550924936144803</v>
      </c>
      <c r="AB613" t="s">
        <v>6051</v>
      </c>
      <c r="AC613" t="s">
        <v>225</v>
      </c>
      <c r="AO613" t="s">
        <v>5818</v>
      </c>
      <c r="AR613" t="s">
        <v>5</v>
      </c>
      <c r="AS613" t="s">
        <v>561</v>
      </c>
      <c r="AT613" t="s">
        <v>230</v>
      </c>
      <c r="AV613" t="s">
        <v>7667</v>
      </c>
      <c r="AW613" t="s">
        <v>539</v>
      </c>
      <c r="AX613" t="s">
        <v>222</v>
      </c>
      <c r="BF613" s="6" t="e">
        <f t="shared" si="27"/>
        <v>#NUM!</v>
      </c>
      <c r="BG613" t="e">
        <f t="shared" si="28"/>
        <v>#NUM!</v>
      </c>
      <c r="BH613" t="e">
        <f t="shared" si="29"/>
        <v>#NUM!</v>
      </c>
      <c r="BI613" t="str">
        <f>VLOOKUP(H613,Sheet2!$A$1:$B$270,2,FALSE)</f>
        <v>SURABAYA SELATAN</v>
      </c>
    </row>
    <row r="614" spans="1:61">
      <c r="A614">
        <v>613</v>
      </c>
      <c r="B614">
        <v>1002638566</v>
      </c>
      <c r="C614">
        <v>3</v>
      </c>
      <c r="D614" t="s">
        <v>55</v>
      </c>
      <c r="E614">
        <v>5</v>
      </c>
      <c r="F614" t="s">
        <v>260</v>
      </c>
      <c r="G614" t="s">
        <v>126</v>
      </c>
      <c r="H614" t="s">
        <v>261</v>
      </c>
      <c r="I614" t="s">
        <v>212</v>
      </c>
      <c r="J614" t="s">
        <v>213</v>
      </c>
      <c r="K614" t="s">
        <v>149</v>
      </c>
      <c r="L614" t="s">
        <v>826</v>
      </c>
      <c r="M614" t="s">
        <v>238</v>
      </c>
      <c r="N614" t="s">
        <v>215</v>
      </c>
      <c r="O614" s="57">
        <v>46310.576157407406</v>
      </c>
      <c r="P614" s="57">
        <v>46310.577800925923</v>
      </c>
      <c r="Q614">
        <v>69410867</v>
      </c>
      <c r="R614">
        <v>3135979344</v>
      </c>
      <c r="S614">
        <v>152413168570</v>
      </c>
      <c r="T614" t="s">
        <v>7668</v>
      </c>
      <c r="U614" t="s">
        <v>1097</v>
      </c>
      <c r="V614" t="s">
        <v>7669</v>
      </c>
      <c r="Z614">
        <v>112.7425965</v>
      </c>
      <c r="AA614">
        <v>-7.2719233999999897</v>
      </c>
      <c r="AB614" t="s">
        <v>7670</v>
      </c>
      <c r="AC614" t="s">
        <v>235</v>
      </c>
      <c r="AL614" t="s">
        <v>217</v>
      </c>
      <c r="AM614" t="s">
        <v>7671</v>
      </c>
      <c r="AN614" t="s">
        <v>6</v>
      </c>
      <c r="AO614" t="s">
        <v>7672</v>
      </c>
      <c r="AP614" s="57">
        <v>46312.458333333336</v>
      </c>
      <c r="AR614" t="s">
        <v>239</v>
      </c>
      <c r="AS614" t="s">
        <v>561</v>
      </c>
      <c r="AT614" t="s">
        <v>230</v>
      </c>
      <c r="AV614" t="s">
        <v>238</v>
      </c>
      <c r="AW614" t="s">
        <v>7399</v>
      </c>
      <c r="AX614" t="s">
        <v>222</v>
      </c>
      <c r="BA614" s="57">
        <v>46312.458333333336</v>
      </c>
      <c r="BB614" t="s">
        <v>7671</v>
      </c>
      <c r="BF614" s="6" t="e">
        <f t="shared" si="27"/>
        <v>#NUM!</v>
      </c>
      <c r="BG614" t="e">
        <f t="shared" si="28"/>
        <v>#NUM!</v>
      </c>
      <c r="BH614" t="e">
        <f t="shared" si="29"/>
        <v>#NUM!</v>
      </c>
      <c r="BI614" t="str">
        <f>VLOOKUP(H614,Sheet2!$A$1:$B$270,2,FALSE)</f>
        <v>SURABAYA SELATAN</v>
      </c>
    </row>
    <row r="615" spans="1:61">
      <c r="A615">
        <v>614</v>
      </c>
      <c r="B615">
        <v>1002622792</v>
      </c>
      <c r="C615">
        <v>3</v>
      </c>
      <c r="D615" t="s">
        <v>55</v>
      </c>
      <c r="E615">
        <v>5</v>
      </c>
      <c r="F615" t="s">
        <v>305</v>
      </c>
      <c r="G615" t="s">
        <v>126</v>
      </c>
      <c r="H615" t="s">
        <v>353</v>
      </c>
      <c r="I615" t="s">
        <v>212</v>
      </c>
      <c r="J615" t="s">
        <v>213</v>
      </c>
      <c r="K615" t="s">
        <v>149</v>
      </c>
      <c r="L615" t="s">
        <v>214</v>
      </c>
      <c r="M615" t="s">
        <v>76</v>
      </c>
      <c r="N615" t="s">
        <v>215</v>
      </c>
      <c r="O615" s="57">
        <v>46300.630335648151</v>
      </c>
      <c r="P615" s="57">
        <v>46301.801412037035</v>
      </c>
      <c r="Q615">
        <v>69404461</v>
      </c>
      <c r="S615">
        <v>152310256201</v>
      </c>
      <c r="T615" t="s">
        <v>2747</v>
      </c>
      <c r="U615" t="s">
        <v>2748</v>
      </c>
      <c r="V615" t="s">
        <v>2749</v>
      </c>
      <c r="Z615">
        <v>112.781352328693</v>
      </c>
      <c r="AA615">
        <v>-7.3138486213142597</v>
      </c>
      <c r="AB615" t="s">
        <v>2750</v>
      </c>
      <c r="AC615" t="s">
        <v>235</v>
      </c>
      <c r="AL615" t="s">
        <v>217</v>
      </c>
      <c r="AM615" t="s">
        <v>2751</v>
      </c>
      <c r="AN615" t="s">
        <v>6</v>
      </c>
      <c r="AO615" s="57">
        <v>46152.632743055554</v>
      </c>
      <c r="AP615" s="57">
        <v>46301.625</v>
      </c>
      <c r="AR615" t="s">
        <v>218</v>
      </c>
      <c r="AS615" t="s">
        <v>583</v>
      </c>
      <c r="AT615" t="s">
        <v>230</v>
      </c>
      <c r="AU615">
        <v>20261006</v>
      </c>
      <c r="AV615" t="s">
        <v>221</v>
      </c>
      <c r="AW615" t="s">
        <v>875</v>
      </c>
      <c r="AX615" t="s">
        <v>222</v>
      </c>
      <c r="BA615" s="57">
        <v>46301.625</v>
      </c>
      <c r="BB615" t="s">
        <v>2751</v>
      </c>
      <c r="BC615">
        <v>2026</v>
      </c>
      <c r="BD615">
        <v>10</v>
      </c>
      <c r="BE615">
        <v>6</v>
      </c>
      <c r="BF615" s="6">
        <f t="shared" si="27"/>
        <v>46301</v>
      </c>
      <c r="BG615">
        <f t="shared" si="28"/>
        <v>-0.625</v>
      </c>
      <c r="BH615" t="str">
        <f t="shared" si="29"/>
        <v>COMPLY</v>
      </c>
      <c r="BI615" t="str">
        <f>VLOOKUP(H615,Sheet2!$A$1:$B$270,2,FALSE)</f>
        <v>SURABAYA SELATAN</v>
      </c>
    </row>
    <row r="616" spans="1:61">
      <c r="A616">
        <v>615</v>
      </c>
      <c r="B616">
        <v>1002625200</v>
      </c>
      <c r="C616">
        <v>3</v>
      </c>
      <c r="D616" t="s">
        <v>55</v>
      </c>
      <c r="E616">
        <v>5</v>
      </c>
      <c r="F616" t="s">
        <v>305</v>
      </c>
      <c r="G616" t="s">
        <v>126</v>
      </c>
      <c r="H616" t="s">
        <v>353</v>
      </c>
      <c r="I616" t="s">
        <v>212</v>
      </c>
      <c r="J616" t="s">
        <v>213</v>
      </c>
      <c r="K616" t="s">
        <v>149</v>
      </c>
      <c r="M616" t="s">
        <v>76</v>
      </c>
      <c r="N616" t="s">
        <v>215</v>
      </c>
      <c r="O616" s="57">
        <v>46301.805787037039</v>
      </c>
      <c r="P616" s="57">
        <v>46301.872094907405</v>
      </c>
      <c r="Q616">
        <v>69403746</v>
      </c>
      <c r="S616">
        <v>152310256223</v>
      </c>
      <c r="T616" t="s">
        <v>1941</v>
      </c>
      <c r="U616" t="s">
        <v>3348</v>
      </c>
      <c r="V616" t="s">
        <v>3351</v>
      </c>
      <c r="Z616">
        <v>112.7791</v>
      </c>
      <c r="AA616">
        <v>-7.3284000000000002</v>
      </c>
      <c r="AB616" t="s">
        <v>1944</v>
      </c>
      <c r="AC616" t="s">
        <v>229</v>
      </c>
      <c r="AL616" t="s">
        <v>217</v>
      </c>
      <c r="AM616" t="s">
        <v>3350</v>
      </c>
      <c r="AN616" t="s">
        <v>6</v>
      </c>
      <c r="AO616" s="57">
        <v>46183.809340277781</v>
      </c>
      <c r="AR616" t="s">
        <v>218</v>
      </c>
      <c r="AS616" t="s">
        <v>583</v>
      </c>
      <c r="AT616" t="s">
        <v>230</v>
      </c>
      <c r="AU616">
        <v>20261006</v>
      </c>
      <c r="AV616" t="s">
        <v>221</v>
      </c>
      <c r="AW616" t="s">
        <v>577</v>
      </c>
      <c r="AX616" t="s">
        <v>222</v>
      </c>
      <c r="BA616" s="57">
        <v>46301.291666666664</v>
      </c>
      <c r="BB616" t="s">
        <v>3350</v>
      </c>
      <c r="BC616">
        <v>2026</v>
      </c>
      <c r="BD616">
        <v>10</v>
      </c>
      <c r="BE616">
        <v>6</v>
      </c>
      <c r="BF616" s="6">
        <f t="shared" si="27"/>
        <v>46301</v>
      </c>
      <c r="BG616">
        <f t="shared" si="28"/>
        <v>-0.29166666666424135</v>
      </c>
      <c r="BH616" t="str">
        <f t="shared" si="29"/>
        <v>COMPLY</v>
      </c>
      <c r="BI616" t="str">
        <f>VLOOKUP(H616,Sheet2!$A$1:$B$270,2,FALSE)</f>
        <v>SURABAYA SELATAN</v>
      </c>
    </row>
    <row r="617" spans="1:61">
      <c r="A617">
        <v>616</v>
      </c>
      <c r="B617">
        <v>1002631072</v>
      </c>
      <c r="C617">
        <v>3</v>
      </c>
      <c r="D617" t="s">
        <v>55</v>
      </c>
      <c r="E617">
        <v>5</v>
      </c>
      <c r="F617" t="s">
        <v>305</v>
      </c>
      <c r="G617" t="s">
        <v>126</v>
      </c>
      <c r="H617" t="s">
        <v>353</v>
      </c>
      <c r="I617" t="s">
        <v>212</v>
      </c>
      <c r="J617" t="s">
        <v>213</v>
      </c>
      <c r="K617" t="s">
        <v>149</v>
      </c>
      <c r="L617" t="s">
        <v>214</v>
      </c>
      <c r="M617" t="s">
        <v>76</v>
      </c>
      <c r="N617" t="s">
        <v>215</v>
      </c>
      <c r="O617" s="57">
        <v>46305.665671296294</v>
      </c>
      <c r="P617" s="57">
        <v>46306.669317129628</v>
      </c>
      <c r="Q617">
        <v>69407994</v>
      </c>
      <c r="S617">
        <v>152310256278</v>
      </c>
      <c r="T617" t="s">
        <v>5244</v>
      </c>
      <c r="U617" t="s">
        <v>5245</v>
      </c>
      <c r="V617" t="s">
        <v>5246</v>
      </c>
      <c r="Z617">
        <v>112.801788076758</v>
      </c>
      <c r="AA617">
        <v>-7.3469100244099099</v>
      </c>
      <c r="AB617" t="s">
        <v>5247</v>
      </c>
      <c r="AC617" t="s">
        <v>216</v>
      </c>
      <c r="AL617" t="s">
        <v>217</v>
      </c>
      <c r="AM617" t="s">
        <v>5142</v>
      </c>
      <c r="AN617" t="s">
        <v>6</v>
      </c>
      <c r="AO617" s="57">
        <v>46305.684120370373</v>
      </c>
      <c r="AP617" s="57">
        <v>46306.625</v>
      </c>
      <c r="AR617" t="s">
        <v>218</v>
      </c>
      <c r="AS617" t="s">
        <v>583</v>
      </c>
      <c r="AT617" t="s">
        <v>230</v>
      </c>
      <c r="AU617">
        <v>20261011</v>
      </c>
      <c r="AV617" t="s">
        <v>221</v>
      </c>
      <c r="AW617" t="s">
        <v>883</v>
      </c>
      <c r="AX617" t="s">
        <v>222</v>
      </c>
      <c r="BA617" s="57">
        <v>46306.625</v>
      </c>
      <c r="BB617" t="s">
        <v>5142</v>
      </c>
      <c r="BC617">
        <v>2026</v>
      </c>
      <c r="BD617">
        <v>10</v>
      </c>
      <c r="BE617">
        <v>11</v>
      </c>
      <c r="BF617" s="6">
        <f t="shared" si="27"/>
        <v>46306</v>
      </c>
      <c r="BG617">
        <f t="shared" si="28"/>
        <v>-0.625</v>
      </c>
      <c r="BH617" t="str">
        <f t="shared" si="29"/>
        <v>COMPLY</v>
      </c>
      <c r="BI617" t="str">
        <f>VLOOKUP(H617,Sheet2!$A$1:$B$270,2,FALSE)</f>
        <v>SURABAYA SELATAN</v>
      </c>
    </row>
    <row r="618" spans="1:61">
      <c r="A618">
        <v>617</v>
      </c>
      <c r="B618">
        <v>1002621155</v>
      </c>
      <c r="C618">
        <v>3</v>
      </c>
      <c r="D618" t="s">
        <v>55</v>
      </c>
      <c r="E618">
        <v>5</v>
      </c>
      <c r="F618" t="s">
        <v>305</v>
      </c>
      <c r="G618" t="s">
        <v>126</v>
      </c>
      <c r="H618" t="s">
        <v>353</v>
      </c>
      <c r="I618" t="s">
        <v>212</v>
      </c>
      <c r="J618" t="s">
        <v>213</v>
      </c>
      <c r="K618" t="s">
        <v>149</v>
      </c>
      <c r="L618" t="s">
        <v>214</v>
      </c>
      <c r="M618" t="s">
        <v>1401</v>
      </c>
      <c r="N618" t="s">
        <v>215</v>
      </c>
      <c r="O618" s="57">
        <v>46298.722071759257</v>
      </c>
      <c r="P618" s="57">
        <v>46301.805775462963</v>
      </c>
      <c r="Q618">
        <v>69403746</v>
      </c>
      <c r="S618">
        <v>152310256174</v>
      </c>
      <c r="T618" t="s">
        <v>1941</v>
      </c>
      <c r="U618" t="s">
        <v>1942</v>
      </c>
      <c r="V618" t="s">
        <v>1943</v>
      </c>
      <c r="Z618">
        <v>112.7790768</v>
      </c>
      <c r="AA618">
        <v>-7.3275152999999902</v>
      </c>
      <c r="AB618" t="s">
        <v>1944</v>
      </c>
      <c r="AC618" t="s">
        <v>235</v>
      </c>
      <c r="AL618" t="s">
        <v>217</v>
      </c>
      <c r="AM618" t="s">
        <v>1945</v>
      </c>
      <c r="AN618" t="s">
        <v>6</v>
      </c>
      <c r="AO618" s="57">
        <v>46091.726053240738</v>
      </c>
      <c r="AP618" s="57">
        <v>46300.333333333336</v>
      </c>
      <c r="AQ618" t="s">
        <v>841</v>
      </c>
      <c r="AR618" t="s">
        <v>14</v>
      </c>
      <c r="AS618" t="s">
        <v>583</v>
      </c>
      <c r="AT618" t="s">
        <v>230</v>
      </c>
      <c r="AV618" t="s">
        <v>3347</v>
      </c>
      <c r="AW618" t="s">
        <v>923</v>
      </c>
      <c r="AX618" t="s">
        <v>222</v>
      </c>
      <c r="BA618" s="57">
        <v>46300.333333333336</v>
      </c>
      <c r="BB618" t="s">
        <v>1945</v>
      </c>
      <c r="BF618" s="6" t="e">
        <f t="shared" si="27"/>
        <v>#NUM!</v>
      </c>
      <c r="BG618" t="e">
        <f t="shared" si="28"/>
        <v>#NUM!</v>
      </c>
      <c r="BH618" t="e">
        <f t="shared" si="29"/>
        <v>#NUM!</v>
      </c>
      <c r="BI618" t="str">
        <f>VLOOKUP(H618,Sheet2!$A$1:$B$270,2,FALSE)</f>
        <v>SURABAYA SELATAN</v>
      </c>
    </row>
    <row r="619" spans="1:61">
      <c r="A619">
        <v>618</v>
      </c>
      <c r="B619">
        <v>1002625135</v>
      </c>
      <c r="C619">
        <v>3</v>
      </c>
      <c r="D619" t="s">
        <v>55</v>
      </c>
      <c r="E619">
        <v>5</v>
      </c>
      <c r="F619" t="s">
        <v>305</v>
      </c>
      <c r="G619" t="s">
        <v>126</v>
      </c>
      <c r="H619" t="s">
        <v>353</v>
      </c>
      <c r="I619" t="s">
        <v>212</v>
      </c>
      <c r="J619" t="s">
        <v>213</v>
      </c>
      <c r="K619" t="s">
        <v>149</v>
      </c>
      <c r="M619" t="s">
        <v>836</v>
      </c>
      <c r="N619" t="s">
        <v>215</v>
      </c>
      <c r="O619" s="57">
        <v>46301.742835648147</v>
      </c>
      <c r="P619" s="57">
        <v>46301.797337962962</v>
      </c>
      <c r="Q619">
        <v>69403746</v>
      </c>
      <c r="S619">
        <v>152310256222</v>
      </c>
      <c r="T619" t="s">
        <v>1941</v>
      </c>
      <c r="U619" t="s">
        <v>3348</v>
      </c>
      <c r="V619" t="s">
        <v>3349</v>
      </c>
      <c r="Z619">
        <v>112.7791</v>
      </c>
      <c r="AA619">
        <v>-7.3284000000000002</v>
      </c>
      <c r="AB619" t="s">
        <v>1944</v>
      </c>
      <c r="AC619" t="s">
        <v>229</v>
      </c>
      <c r="AL619" t="s">
        <v>217</v>
      </c>
      <c r="AM619" t="s">
        <v>3350</v>
      </c>
      <c r="AN619" t="s">
        <v>6</v>
      </c>
      <c r="AO619" s="57">
        <v>46183.746932870374</v>
      </c>
      <c r="AR619" t="s">
        <v>14</v>
      </c>
      <c r="AS619" t="s">
        <v>583</v>
      </c>
      <c r="AT619" t="s">
        <v>230</v>
      </c>
      <c r="AV619" t="s">
        <v>837</v>
      </c>
      <c r="AW619" t="s">
        <v>540</v>
      </c>
      <c r="AX619" t="s">
        <v>222</v>
      </c>
      <c r="BA619" s="57">
        <v>46301.291666666664</v>
      </c>
      <c r="BB619" t="s">
        <v>3350</v>
      </c>
      <c r="BF619" s="6" t="e">
        <f t="shared" si="27"/>
        <v>#NUM!</v>
      </c>
      <c r="BG619" t="e">
        <f t="shared" si="28"/>
        <v>#NUM!</v>
      </c>
      <c r="BH619" t="e">
        <f t="shared" si="29"/>
        <v>#NUM!</v>
      </c>
      <c r="BI619" t="str">
        <f>VLOOKUP(H619,Sheet2!$A$1:$B$270,2,FALSE)</f>
        <v>SURABAYA SELATAN</v>
      </c>
    </row>
    <row r="620" spans="1:61">
      <c r="A620">
        <v>619</v>
      </c>
      <c r="B620">
        <v>1002621157</v>
      </c>
      <c r="C620">
        <v>3</v>
      </c>
      <c r="D620" t="s">
        <v>55</v>
      </c>
      <c r="E620">
        <v>5</v>
      </c>
      <c r="F620" t="s">
        <v>305</v>
      </c>
      <c r="G620" t="s">
        <v>126</v>
      </c>
      <c r="H620" t="s">
        <v>353</v>
      </c>
      <c r="I620" t="s">
        <v>212</v>
      </c>
      <c r="J620" t="s">
        <v>213</v>
      </c>
      <c r="K620" t="s">
        <v>149</v>
      </c>
      <c r="L620" t="s">
        <v>214</v>
      </c>
      <c r="M620" t="s">
        <v>1919</v>
      </c>
      <c r="N620" t="s">
        <v>215</v>
      </c>
      <c r="O620" s="57">
        <v>46298.721979166665</v>
      </c>
      <c r="P620" s="57">
        <v>46301.790497685186</v>
      </c>
      <c r="Q620">
        <v>69403746</v>
      </c>
      <c r="S620">
        <v>152310256174</v>
      </c>
      <c r="T620" t="s">
        <v>1941</v>
      </c>
      <c r="U620" t="s">
        <v>1942</v>
      </c>
      <c r="V620" t="s">
        <v>1943</v>
      </c>
      <c r="Z620">
        <v>112.7790768</v>
      </c>
      <c r="AA620">
        <v>-7.3275152999999902</v>
      </c>
      <c r="AB620" t="s">
        <v>1944</v>
      </c>
      <c r="AC620" t="s">
        <v>235</v>
      </c>
      <c r="AL620" t="s">
        <v>217</v>
      </c>
      <c r="AM620" t="s">
        <v>1945</v>
      </c>
      <c r="AN620" t="s">
        <v>6</v>
      </c>
      <c r="AO620" s="57">
        <v>46091.726053240738</v>
      </c>
      <c r="AP620" s="57">
        <v>46300.333333333336</v>
      </c>
      <c r="AQ620" t="s">
        <v>841</v>
      </c>
      <c r="AR620" t="s">
        <v>12</v>
      </c>
      <c r="AS620" t="s">
        <v>583</v>
      </c>
      <c r="AT620" t="s">
        <v>230</v>
      </c>
      <c r="AV620" t="s">
        <v>1627</v>
      </c>
      <c r="AW620" t="s">
        <v>923</v>
      </c>
      <c r="AX620" t="s">
        <v>222</v>
      </c>
      <c r="BA620" s="57">
        <v>46300.333333333336</v>
      </c>
      <c r="BB620" t="s">
        <v>1945</v>
      </c>
      <c r="BF620" s="6" t="e">
        <f t="shared" si="27"/>
        <v>#NUM!</v>
      </c>
      <c r="BG620" t="e">
        <f t="shared" si="28"/>
        <v>#NUM!</v>
      </c>
      <c r="BH620" t="e">
        <f t="shared" si="29"/>
        <v>#NUM!</v>
      </c>
      <c r="BI620" t="str">
        <f>VLOOKUP(H620,Sheet2!$A$1:$B$270,2,FALSE)</f>
        <v>SURABAYA SELATAN</v>
      </c>
    </row>
    <row r="621" spans="1:61">
      <c r="A621">
        <v>620</v>
      </c>
      <c r="B621">
        <v>1002618123</v>
      </c>
      <c r="C621">
        <v>3</v>
      </c>
      <c r="D621" t="s">
        <v>55</v>
      </c>
      <c r="E621">
        <v>5</v>
      </c>
      <c r="F621" t="s">
        <v>305</v>
      </c>
      <c r="G621" t="s">
        <v>126</v>
      </c>
      <c r="H621" t="s">
        <v>370</v>
      </c>
      <c r="I621" t="s">
        <v>212</v>
      </c>
      <c r="J621" t="s">
        <v>213</v>
      </c>
      <c r="K621" t="s">
        <v>149</v>
      </c>
      <c r="M621" t="s">
        <v>76</v>
      </c>
      <c r="N621" t="s">
        <v>215</v>
      </c>
      <c r="O621" s="57">
        <v>46296.606527777774</v>
      </c>
      <c r="P621" s="57">
        <v>46297.817430555559</v>
      </c>
      <c r="Q621">
        <v>69402439</v>
      </c>
      <c r="S621">
        <v>152303244298</v>
      </c>
      <c r="T621" t="s">
        <v>1101</v>
      </c>
      <c r="U621" t="s">
        <v>1102</v>
      </c>
      <c r="V621" t="s">
        <v>1103</v>
      </c>
      <c r="Z621">
        <v>112.780497</v>
      </c>
      <c r="AA621">
        <v>-7.2836188000000002</v>
      </c>
      <c r="AB621" t="s">
        <v>1104</v>
      </c>
      <c r="AC621" t="s">
        <v>229</v>
      </c>
      <c r="AL621" t="s">
        <v>217</v>
      </c>
      <c r="AM621" t="s">
        <v>1105</v>
      </c>
      <c r="AN621" t="s">
        <v>6</v>
      </c>
      <c r="AO621" s="57">
        <v>46032.611296296294</v>
      </c>
      <c r="AP621" s="57">
        <v>46298.333333333336</v>
      </c>
      <c r="AR621" t="s">
        <v>218</v>
      </c>
      <c r="AS621" t="s">
        <v>126</v>
      </c>
      <c r="AT621" t="s">
        <v>230</v>
      </c>
      <c r="AU621">
        <v>20261002</v>
      </c>
      <c r="AV621" t="s">
        <v>221</v>
      </c>
      <c r="AW621" t="s">
        <v>540</v>
      </c>
      <c r="AX621" t="s">
        <v>222</v>
      </c>
      <c r="BA621" s="57">
        <v>46298.333333333336</v>
      </c>
      <c r="BB621" t="s">
        <v>1105</v>
      </c>
      <c r="BC621">
        <v>2026</v>
      </c>
      <c r="BD621">
        <v>10</v>
      </c>
      <c r="BE621">
        <v>2</v>
      </c>
      <c r="BF621" s="6">
        <f t="shared" si="27"/>
        <v>46297</v>
      </c>
      <c r="BG621">
        <f t="shared" si="28"/>
        <v>-1.3333333333357587</v>
      </c>
      <c r="BH621" t="str">
        <f t="shared" si="29"/>
        <v>COMPLY</v>
      </c>
      <c r="BI621" t="str">
        <f>VLOOKUP(H621,Sheet2!$A$1:$B$270,2,FALSE)</f>
        <v>SURABAYA SELATAN</v>
      </c>
    </row>
    <row r="622" spans="1:61">
      <c r="A622">
        <v>621</v>
      </c>
      <c r="B622">
        <v>1002618719</v>
      </c>
      <c r="C622">
        <v>3</v>
      </c>
      <c r="D622" t="s">
        <v>55</v>
      </c>
      <c r="E622">
        <v>5</v>
      </c>
      <c r="F622" t="s">
        <v>305</v>
      </c>
      <c r="G622" t="s">
        <v>126</v>
      </c>
      <c r="H622" t="s">
        <v>370</v>
      </c>
      <c r="I622" t="s">
        <v>212</v>
      </c>
      <c r="J622" t="s">
        <v>213</v>
      </c>
      <c r="K622" t="s">
        <v>149</v>
      </c>
      <c r="M622" t="s">
        <v>76</v>
      </c>
      <c r="N622" t="s">
        <v>215</v>
      </c>
      <c r="O622" s="57">
        <v>46296.725347222222</v>
      </c>
      <c r="P622" s="57">
        <v>46297.798263888886</v>
      </c>
      <c r="Q622">
        <v>69402645</v>
      </c>
      <c r="S622">
        <v>152303245581</v>
      </c>
      <c r="T622" t="s">
        <v>1101</v>
      </c>
      <c r="U622" t="s">
        <v>1106</v>
      </c>
      <c r="V622" t="s">
        <v>1107</v>
      </c>
      <c r="Z622">
        <v>112.780497</v>
      </c>
      <c r="AA622">
        <v>-7.2836188000000002</v>
      </c>
      <c r="AB622" t="s">
        <v>1104</v>
      </c>
      <c r="AC622" t="s">
        <v>229</v>
      </c>
      <c r="AL622" t="s">
        <v>217</v>
      </c>
      <c r="AM622" t="s">
        <v>1108</v>
      </c>
      <c r="AN622" t="s">
        <v>6</v>
      </c>
      <c r="AO622" s="57">
        <v>46032.726099537038</v>
      </c>
      <c r="AP622" s="57">
        <v>46299.333333333336</v>
      </c>
      <c r="AR622" t="s">
        <v>218</v>
      </c>
      <c r="AS622" t="s">
        <v>126</v>
      </c>
      <c r="AT622" t="s">
        <v>230</v>
      </c>
      <c r="AU622">
        <v>20261002</v>
      </c>
      <c r="AV622" t="s">
        <v>221</v>
      </c>
      <c r="AW622" t="s">
        <v>541</v>
      </c>
      <c r="AX622" t="s">
        <v>222</v>
      </c>
      <c r="BA622" s="57">
        <v>46299.333333333336</v>
      </c>
      <c r="BB622" t="s">
        <v>1108</v>
      </c>
      <c r="BC622">
        <v>2026</v>
      </c>
      <c r="BD622">
        <v>10</v>
      </c>
      <c r="BE622">
        <v>2</v>
      </c>
      <c r="BF622" s="6">
        <f t="shared" si="27"/>
        <v>46297</v>
      </c>
      <c r="BG622">
        <f t="shared" si="28"/>
        <v>-2.3333333333357587</v>
      </c>
      <c r="BH622" t="str">
        <f t="shared" si="29"/>
        <v>COMPLY</v>
      </c>
      <c r="BI622" t="str">
        <f>VLOOKUP(H622,Sheet2!$A$1:$B$270,2,FALSE)</f>
        <v>SURABAYA SELATAN</v>
      </c>
    </row>
    <row r="623" spans="1:61">
      <c r="A623">
        <v>622</v>
      </c>
      <c r="B623">
        <v>1002620434</v>
      </c>
      <c r="C623">
        <v>3</v>
      </c>
      <c r="D623" t="s">
        <v>55</v>
      </c>
      <c r="E623">
        <v>5</v>
      </c>
      <c r="F623" t="s">
        <v>305</v>
      </c>
      <c r="G623" t="s">
        <v>126</v>
      </c>
      <c r="H623" t="s">
        <v>370</v>
      </c>
      <c r="I623" t="s">
        <v>212</v>
      </c>
      <c r="J623" t="s">
        <v>213</v>
      </c>
      <c r="K623" t="s">
        <v>149</v>
      </c>
      <c r="M623" t="s">
        <v>76</v>
      </c>
      <c r="N623" t="s">
        <v>215</v>
      </c>
      <c r="O623" s="57">
        <v>46297.686249999999</v>
      </c>
      <c r="P623" s="57">
        <v>46297.763854166667</v>
      </c>
      <c r="Q623">
        <v>69400564</v>
      </c>
      <c r="S623">
        <v>152303245782</v>
      </c>
      <c r="T623" t="s">
        <v>1946</v>
      </c>
      <c r="U623" t="s">
        <v>1947</v>
      </c>
      <c r="V623" t="s">
        <v>1948</v>
      </c>
      <c r="Z623">
        <v>112.7825653</v>
      </c>
      <c r="AA623">
        <v>-7.2943269519999996</v>
      </c>
      <c r="AB623" t="s">
        <v>1949</v>
      </c>
      <c r="AC623" t="s">
        <v>216</v>
      </c>
      <c r="AL623" t="s">
        <v>217</v>
      </c>
      <c r="AM623" t="s">
        <v>1950</v>
      </c>
      <c r="AN623" t="s">
        <v>6</v>
      </c>
      <c r="AO623" s="57">
        <v>46063.694699074076</v>
      </c>
      <c r="AR623" t="s">
        <v>218</v>
      </c>
      <c r="AS623" t="s">
        <v>126</v>
      </c>
      <c r="AT623" t="s">
        <v>230</v>
      </c>
      <c r="AU623">
        <v>20261002</v>
      </c>
      <c r="AV623" t="s">
        <v>221</v>
      </c>
      <c r="AW623" t="s">
        <v>540</v>
      </c>
      <c r="AX623" t="s">
        <v>222</v>
      </c>
      <c r="BA623" s="57">
        <v>46297.291666666664</v>
      </c>
      <c r="BB623" t="s">
        <v>1950</v>
      </c>
      <c r="BC623">
        <v>2026</v>
      </c>
      <c r="BD623">
        <v>10</v>
      </c>
      <c r="BE623">
        <v>2</v>
      </c>
      <c r="BF623" s="6">
        <f t="shared" si="27"/>
        <v>46297</v>
      </c>
      <c r="BG623">
        <f t="shared" si="28"/>
        <v>-0.29166666666424135</v>
      </c>
      <c r="BH623" t="str">
        <f t="shared" si="29"/>
        <v>COMPLY</v>
      </c>
      <c r="BI623" t="str">
        <f>VLOOKUP(H623,Sheet2!$A$1:$B$270,2,FALSE)</f>
        <v>SURABAYA SELATAN</v>
      </c>
    </row>
    <row r="624" spans="1:61">
      <c r="A624">
        <v>623</v>
      </c>
      <c r="B624">
        <v>1002620872</v>
      </c>
      <c r="C624">
        <v>3</v>
      </c>
      <c r="D624" t="s">
        <v>55</v>
      </c>
      <c r="E624">
        <v>5</v>
      </c>
      <c r="F624" t="s">
        <v>305</v>
      </c>
      <c r="G624" t="s">
        <v>126</v>
      </c>
      <c r="H624" t="s">
        <v>370</v>
      </c>
      <c r="I624" t="s">
        <v>212</v>
      </c>
      <c r="J624" t="s">
        <v>213</v>
      </c>
      <c r="K624" t="s">
        <v>149</v>
      </c>
      <c r="L624" t="s">
        <v>214</v>
      </c>
      <c r="M624" t="s">
        <v>76</v>
      </c>
      <c r="N624" t="s">
        <v>215</v>
      </c>
      <c r="O624" s="57">
        <v>46298.478182870371</v>
      </c>
      <c r="P624" s="57">
        <v>46298.787222222221</v>
      </c>
      <c r="Q624">
        <v>69403546</v>
      </c>
      <c r="S624">
        <v>152303245938</v>
      </c>
      <c r="T624" t="s">
        <v>1951</v>
      </c>
      <c r="U624" t="s">
        <v>1952</v>
      </c>
      <c r="V624" t="s">
        <v>1953</v>
      </c>
      <c r="Z624">
        <v>112.781138</v>
      </c>
      <c r="AA624">
        <v>-7.3057619999999996</v>
      </c>
      <c r="AB624" t="s">
        <v>1954</v>
      </c>
      <c r="AC624" t="s">
        <v>235</v>
      </c>
      <c r="AL624" t="s">
        <v>217</v>
      </c>
      <c r="AM624" t="s">
        <v>1665</v>
      </c>
      <c r="AN624" t="s">
        <v>6</v>
      </c>
      <c r="AO624" s="57">
        <v>46091.486087962963</v>
      </c>
      <c r="AP624" s="57">
        <v>46299.333333333336</v>
      </c>
      <c r="AR624" t="s">
        <v>218</v>
      </c>
      <c r="AS624" t="s">
        <v>126</v>
      </c>
      <c r="AT624" t="s">
        <v>230</v>
      </c>
      <c r="AU624">
        <v>20261003</v>
      </c>
      <c r="AV624" t="s">
        <v>221</v>
      </c>
      <c r="AW624" t="s">
        <v>877</v>
      </c>
      <c r="AX624" t="s">
        <v>222</v>
      </c>
      <c r="BA624" s="57">
        <v>46299.333333333336</v>
      </c>
      <c r="BB624" t="s">
        <v>1665</v>
      </c>
      <c r="BC624">
        <v>2026</v>
      </c>
      <c r="BD624">
        <v>10</v>
      </c>
      <c r="BE624">
        <v>3</v>
      </c>
      <c r="BF624" s="6">
        <f t="shared" si="27"/>
        <v>46298</v>
      </c>
      <c r="BG624">
        <f t="shared" si="28"/>
        <v>-1.3333333333357587</v>
      </c>
      <c r="BH624" t="str">
        <f t="shared" si="29"/>
        <v>COMPLY</v>
      </c>
      <c r="BI624" t="str">
        <f>VLOOKUP(H624,Sheet2!$A$1:$B$270,2,FALSE)</f>
        <v>SURABAYA SELATAN</v>
      </c>
    </row>
    <row r="625" spans="1:61">
      <c r="A625">
        <v>624</v>
      </c>
      <c r="B625">
        <v>1002620834</v>
      </c>
      <c r="C625">
        <v>3</v>
      </c>
      <c r="D625" t="s">
        <v>55</v>
      </c>
      <c r="E625">
        <v>5</v>
      </c>
      <c r="F625" t="s">
        <v>305</v>
      </c>
      <c r="G625" t="s">
        <v>126</v>
      </c>
      <c r="H625" t="s">
        <v>370</v>
      </c>
      <c r="I625" t="s">
        <v>212</v>
      </c>
      <c r="J625" t="s">
        <v>213</v>
      </c>
      <c r="K625" t="s">
        <v>149</v>
      </c>
      <c r="L625" t="s">
        <v>214</v>
      </c>
      <c r="M625" t="s">
        <v>76</v>
      </c>
      <c r="N625" t="s">
        <v>215</v>
      </c>
      <c r="O625" s="57">
        <v>46298.442824074074</v>
      </c>
      <c r="P625" s="57">
        <v>46299.700659722221</v>
      </c>
      <c r="Q625">
        <v>69403518</v>
      </c>
      <c r="S625">
        <v>152303243536</v>
      </c>
      <c r="T625" t="s">
        <v>1955</v>
      </c>
      <c r="U625" t="s">
        <v>1956</v>
      </c>
      <c r="V625" t="s">
        <v>1957</v>
      </c>
      <c r="Z625">
        <v>112.796211</v>
      </c>
      <c r="AA625">
        <v>-7.2906975999999997</v>
      </c>
      <c r="AB625" t="s">
        <v>1958</v>
      </c>
      <c r="AC625" t="s">
        <v>216</v>
      </c>
      <c r="AL625" t="s">
        <v>217</v>
      </c>
      <c r="AM625" t="s">
        <v>1607</v>
      </c>
      <c r="AN625" t="s">
        <v>6</v>
      </c>
      <c r="AO625" s="57">
        <v>46091.444571759261</v>
      </c>
      <c r="AP625" s="57">
        <v>46299.333333333336</v>
      </c>
      <c r="AR625" t="s">
        <v>218</v>
      </c>
      <c r="AS625" t="s">
        <v>126</v>
      </c>
      <c r="AT625" t="s">
        <v>342</v>
      </c>
      <c r="AU625">
        <v>20261004</v>
      </c>
      <c r="AV625" t="s">
        <v>221</v>
      </c>
      <c r="AW625" t="s">
        <v>1902</v>
      </c>
      <c r="AX625" t="s">
        <v>222</v>
      </c>
      <c r="BA625" s="57">
        <v>46299.333333333336</v>
      </c>
      <c r="BB625" t="s">
        <v>1607</v>
      </c>
      <c r="BC625">
        <v>2026</v>
      </c>
      <c r="BD625">
        <v>10</v>
      </c>
      <c r="BE625">
        <v>4</v>
      </c>
      <c r="BF625" s="6">
        <f t="shared" si="27"/>
        <v>46299</v>
      </c>
      <c r="BG625">
        <f t="shared" si="28"/>
        <v>-0.33333333333575865</v>
      </c>
      <c r="BH625" t="str">
        <f t="shared" si="29"/>
        <v>COMPLY</v>
      </c>
      <c r="BI625" t="str">
        <f>VLOOKUP(H625,Sheet2!$A$1:$B$270,2,FALSE)</f>
        <v>SURABAYA SELATAN</v>
      </c>
    </row>
    <row r="626" spans="1:61">
      <c r="A626">
        <v>625</v>
      </c>
      <c r="B626">
        <v>1002622326</v>
      </c>
      <c r="C626">
        <v>3</v>
      </c>
      <c r="D626" t="s">
        <v>55</v>
      </c>
      <c r="E626">
        <v>5</v>
      </c>
      <c r="F626" t="s">
        <v>305</v>
      </c>
      <c r="G626" t="s">
        <v>126</v>
      </c>
      <c r="H626" t="s">
        <v>370</v>
      </c>
      <c r="I626" t="s">
        <v>212</v>
      </c>
      <c r="J626" t="s">
        <v>213</v>
      </c>
      <c r="K626" t="s">
        <v>149</v>
      </c>
      <c r="L626" t="s">
        <v>214</v>
      </c>
      <c r="M626" t="s">
        <v>76</v>
      </c>
      <c r="N626" t="s">
        <v>215</v>
      </c>
      <c r="O626" s="57">
        <v>46300.52685185185</v>
      </c>
      <c r="P626" s="57">
        <v>46301.573831018519</v>
      </c>
      <c r="Q626">
        <v>69404305</v>
      </c>
      <c r="S626">
        <v>152303244071</v>
      </c>
      <c r="T626" t="s">
        <v>2752</v>
      </c>
      <c r="U626" t="s">
        <v>2753</v>
      </c>
      <c r="V626" t="s">
        <v>2754</v>
      </c>
      <c r="Z626">
        <v>112.809578</v>
      </c>
      <c r="AA626">
        <v>-7.2617880000000001</v>
      </c>
      <c r="AB626" t="s">
        <v>2755</v>
      </c>
      <c r="AC626" t="s">
        <v>235</v>
      </c>
      <c r="AL626" t="s">
        <v>217</v>
      </c>
      <c r="AM626" t="s">
        <v>2756</v>
      </c>
      <c r="AN626" t="s">
        <v>6</v>
      </c>
      <c r="AO626" s="57">
        <v>46152.569618055553</v>
      </c>
      <c r="AP626" s="57">
        <v>46301.458333333336</v>
      </c>
      <c r="AR626" t="s">
        <v>218</v>
      </c>
      <c r="AS626" t="s">
        <v>126</v>
      </c>
      <c r="AT626" t="s">
        <v>230</v>
      </c>
      <c r="AU626">
        <v>20261006</v>
      </c>
      <c r="AV626" t="s">
        <v>221</v>
      </c>
      <c r="AW626" t="s">
        <v>879</v>
      </c>
      <c r="AX626" t="s">
        <v>222</v>
      </c>
      <c r="BA626" s="57">
        <v>46301.458333333336</v>
      </c>
      <c r="BB626" t="s">
        <v>2756</v>
      </c>
      <c r="BC626">
        <v>2026</v>
      </c>
      <c r="BD626">
        <v>10</v>
      </c>
      <c r="BE626">
        <v>6</v>
      </c>
      <c r="BF626" s="6">
        <f t="shared" si="27"/>
        <v>46301</v>
      </c>
      <c r="BG626">
        <f t="shared" si="28"/>
        <v>-0.45833333333575865</v>
      </c>
      <c r="BH626" t="str">
        <f t="shared" si="29"/>
        <v>COMPLY</v>
      </c>
      <c r="BI626" t="str">
        <f>VLOOKUP(H626,Sheet2!$A$1:$B$270,2,FALSE)</f>
        <v>SURABAYA SELATAN</v>
      </c>
    </row>
    <row r="627" spans="1:61">
      <c r="A627">
        <v>626</v>
      </c>
      <c r="B627">
        <v>1002622325</v>
      </c>
      <c r="C627">
        <v>3</v>
      </c>
      <c r="D627" t="s">
        <v>55</v>
      </c>
      <c r="E627">
        <v>5</v>
      </c>
      <c r="F627" t="s">
        <v>305</v>
      </c>
      <c r="G627" t="s">
        <v>126</v>
      </c>
      <c r="H627" t="s">
        <v>370</v>
      </c>
      <c r="I627" t="s">
        <v>212</v>
      </c>
      <c r="J627" t="s">
        <v>213</v>
      </c>
      <c r="K627" t="s">
        <v>149</v>
      </c>
      <c r="L627" t="s">
        <v>214</v>
      </c>
      <c r="M627" t="s">
        <v>76</v>
      </c>
      <c r="N627" t="s">
        <v>215</v>
      </c>
      <c r="O627" s="57">
        <v>46300.52679398148</v>
      </c>
      <c r="P627" s="57">
        <v>46301.602048611108</v>
      </c>
      <c r="Q627">
        <v>69404284</v>
      </c>
      <c r="S627">
        <v>152303244070</v>
      </c>
      <c r="T627" t="s">
        <v>2757</v>
      </c>
      <c r="U627" t="s">
        <v>2753</v>
      </c>
      <c r="V627" t="s">
        <v>2758</v>
      </c>
      <c r="Z627">
        <v>112.809578</v>
      </c>
      <c r="AA627">
        <v>-7.2617880000000001</v>
      </c>
      <c r="AB627" t="s">
        <v>2759</v>
      </c>
      <c r="AC627" t="s">
        <v>235</v>
      </c>
      <c r="AL627" t="s">
        <v>217</v>
      </c>
      <c r="AM627" t="s">
        <v>2756</v>
      </c>
      <c r="AN627" t="s">
        <v>6</v>
      </c>
      <c r="AO627" s="57">
        <v>46152.569618055553</v>
      </c>
      <c r="AP627" s="57">
        <v>46301.458333333336</v>
      </c>
      <c r="AR627" t="s">
        <v>218</v>
      </c>
      <c r="AS627" t="s">
        <v>126</v>
      </c>
      <c r="AT627" t="s">
        <v>230</v>
      </c>
      <c r="AU627">
        <v>20261006</v>
      </c>
      <c r="AV627" t="s">
        <v>221</v>
      </c>
      <c r="AW627" t="s">
        <v>879</v>
      </c>
      <c r="AX627" t="s">
        <v>222</v>
      </c>
      <c r="BA627" s="57">
        <v>46301.458333333336</v>
      </c>
      <c r="BB627" t="s">
        <v>2756</v>
      </c>
      <c r="BC627">
        <v>2026</v>
      </c>
      <c r="BD627">
        <v>10</v>
      </c>
      <c r="BE627">
        <v>6</v>
      </c>
      <c r="BF627" s="6">
        <f t="shared" si="27"/>
        <v>46301</v>
      </c>
      <c r="BG627">
        <f t="shared" si="28"/>
        <v>-0.45833333333575865</v>
      </c>
      <c r="BH627" t="str">
        <f t="shared" si="29"/>
        <v>COMPLY</v>
      </c>
      <c r="BI627" t="str">
        <f>VLOOKUP(H627,Sheet2!$A$1:$B$270,2,FALSE)</f>
        <v>SURABAYA SELATAN</v>
      </c>
    </row>
    <row r="628" spans="1:61">
      <c r="A628">
        <v>627</v>
      </c>
      <c r="B628">
        <v>1002630715</v>
      </c>
      <c r="C628">
        <v>3</v>
      </c>
      <c r="D628" t="s">
        <v>55</v>
      </c>
      <c r="E628">
        <v>5</v>
      </c>
      <c r="F628" t="s">
        <v>305</v>
      </c>
      <c r="G628" t="s">
        <v>126</v>
      </c>
      <c r="H628" t="s">
        <v>370</v>
      </c>
      <c r="I628" t="s">
        <v>212</v>
      </c>
      <c r="J628" t="s">
        <v>213</v>
      </c>
      <c r="K628" t="s">
        <v>149</v>
      </c>
      <c r="L628" t="s">
        <v>214</v>
      </c>
      <c r="M628" t="s">
        <v>76</v>
      </c>
      <c r="N628" t="s">
        <v>215</v>
      </c>
      <c r="O628" s="57">
        <v>46305.437210648146</v>
      </c>
      <c r="P628" s="57">
        <v>46306.686203703706</v>
      </c>
      <c r="Q628">
        <v>69407778</v>
      </c>
      <c r="S628">
        <v>152303241552</v>
      </c>
      <c r="T628" t="s">
        <v>5248</v>
      </c>
      <c r="U628" t="s">
        <v>5249</v>
      </c>
      <c r="V628" t="s">
        <v>5250</v>
      </c>
      <c r="Z628">
        <v>112.76764540000001</v>
      </c>
      <c r="AA628">
        <v>-7.2665177999999999</v>
      </c>
      <c r="AB628" t="s">
        <v>5251</v>
      </c>
      <c r="AC628" t="s">
        <v>235</v>
      </c>
      <c r="AL628" t="s">
        <v>217</v>
      </c>
      <c r="AM628" t="s">
        <v>5252</v>
      </c>
      <c r="AN628" t="s">
        <v>6</v>
      </c>
      <c r="AO628" s="57">
        <v>46305.444502314815</v>
      </c>
      <c r="AP628" s="57">
        <v>46306.458333333336</v>
      </c>
      <c r="AR628" t="s">
        <v>218</v>
      </c>
      <c r="AS628" t="s">
        <v>126</v>
      </c>
      <c r="AT628" t="s">
        <v>230</v>
      </c>
      <c r="AU628">
        <v>20261011</v>
      </c>
      <c r="AV628" t="s">
        <v>221</v>
      </c>
      <c r="AW628" t="s">
        <v>886</v>
      </c>
      <c r="AX628" t="s">
        <v>222</v>
      </c>
      <c r="BA628" s="57">
        <v>46306.458333333336</v>
      </c>
      <c r="BB628" t="s">
        <v>5252</v>
      </c>
      <c r="BC628">
        <v>2026</v>
      </c>
      <c r="BD628">
        <v>10</v>
      </c>
      <c r="BE628">
        <v>11</v>
      </c>
      <c r="BF628" s="6">
        <f t="shared" si="27"/>
        <v>46306</v>
      </c>
      <c r="BG628">
        <f t="shared" si="28"/>
        <v>-0.45833333333575865</v>
      </c>
      <c r="BH628" t="str">
        <f t="shared" si="29"/>
        <v>COMPLY</v>
      </c>
      <c r="BI628" t="str">
        <f>VLOOKUP(H628,Sheet2!$A$1:$B$270,2,FALSE)</f>
        <v>SURABAYA SELATAN</v>
      </c>
    </row>
    <row r="629" spans="1:61">
      <c r="A629">
        <v>628</v>
      </c>
      <c r="B629">
        <v>1002634907</v>
      </c>
      <c r="C629">
        <v>3</v>
      </c>
      <c r="D629" t="s">
        <v>55</v>
      </c>
      <c r="E629">
        <v>5</v>
      </c>
      <c r="F629" t="s">
        <v>305</v>
      </c>
      <c r="G629" t="s">
        <v>126</v>
      </c>
      <c r="H629" t="s">
        <v>370</v>
      </c>
      <c r="I629" t="s">
        <v>212</v>
      </c>
      <c r="J629" t="s">
        <v>213</v>
      </c>
      <c r="K629" t="s">
        <v>149</v>
      </c>
      <c r="L629" t="s">
        <v>214</v>
      </c>
      <c r="M629" t="s">
        <v>76</v>
      </c>
      <c r="N629" t="s">
        <v>215</v>
      </c>
      <c r="O629" s="57">
        <v>46308.538645833331</v>
      </c>
      <c r="P629" s="57">
        <v>46308.722696759258</v>
      </c>
      <c r="Q629">
        <v>69409343</v>
      </c>
      <c r="S629">
        <v>152303240518</v>
      </c>
      <c r="T629" t="s">
        <v>6052</v>
      </c>
      <c r="U629" t="s">
        <v>6053</v>
      </c>
      <c r="V629" t="s">
        <v>6054</v>
      </c>
      <c r="Z629">
        <v>112.78018179999999</v>
      </c>
      <c r="AA629">
        <v>-7.3007552000000002</v>
      </c>
      <c r="AB629" t="s">
        <v>6055</v>
      </c>
      <c r="AC629" t="s">
        <v>235</v>
      </c>
      <c r="AL629" t="s">
        <v>217</v>
      </c>
      <c r="AM629" t="s">
        <v>6056</v>
      </c>
      <c r="AN629" t="s">
        <v>6</v>
      </c>
      <c r="AO629" t="s">
        <v>5861</v>
      </c>
      <c r="AP629" s="57">
        <v>46309.458333333336</v>
      </c>
      <c r="AR629" t="s">
        <v>218</v>
      </c>
      <c r="AS629" t="s">
        <v>126</v>
      </c>
      <c r="AT629" t="s">
        <v>230</v>
      </c>
      <c r="AU629">
        <v>20261013</v>
      </c>
      <c r="AV629" t="s">
        <v>221</v>
      </c>
      <c r="AW629" t="s">
        <v>877</v>
      </c>
      <c r="AX629" t="s">
        <v>222</v>
      </c>
      <c r="BA629" s="57">
        <v>46309.458333333336</v>
      </c>
      <c r="BB629" t="s">
        <v>6056</v>
      </c>
      <c r="BC629">
        <v>2026</v>
      </c>
      <c r="BD629">
        <v>10</v>
      </c>
      <c r="BE629">
        <v>13</v>
      </c>
      <c r="BF629" s="6">
        <f t="shared" si="27"/>
        <v>46308</v>
      </c>
      <c r="BG629">
        <f t="shared" si="28"/>
        <v>-1.4583333333357587</v>
      </c>
      <c r="BH629" t="str">
        <f t="shared" si="29"/>
        <v>COMPLY</v>
      </c>
      <c r="BI629" t="str">
        <f>VLOOKUP(H629,Sheet2!$A$1:$B$270,2,FALSE)</f>
        <v>SURABAYA SELATAN</v>
      </c>
    </row>
    <row r="630" spans="1:61">
      <c r="A630">
        <v>629</v>
      </c>
      <c r="B630">
        <v>1002625053</v>
      </c>
      <c r="C630">
        <v>3</v>
      </c>
      <c r="D630" t="s">
        <v>55</v>
      </c>
      <c r="E630">
        <v>5</v>
      </c>
      <c r="F630" t="s">
        <v>305</v>
      </c>
      <c r="G630" t="s">
        <v>126</v>
      </c>
      <c r="H630" t="s">
        <v>370</v>
      </c>
      <c r="I630" t="s">
        <v>212</v>
      </c>
      <c r="J630" t="s">
        <v>213</v>
      </c>
      <c r="K630" t="s">
        <v>149</v>
      </c>
      <c r="L630" t="s">
        <v>214</v>
      </c>
      <c r="M630" t="s">
        <v>279</v>
      </c>
      <c r="N630" t="s">
        <v>215</v>
      </c>
      <c r="O630" s="57">
        <v>46301.703229166669</v>
      </c>
      <c r="P630" s="57">
        <v>46303.404895833337</v>
      </c>
      <c r="Q630">
        <v>69405349</v>
      </c>
      <c r="S630">
        <v>152303240673</v>
      </c>
      <c r="T630" t="s">
        <v>3352</v>
      </c>
      <c r="U630" t="s">
        <v>3353</v>
      </c>
      <c r="V630" t="s">
        <v>3354</v>
      </c>
      <c r="Z630">
        <v>112.771637029945</v>
      </c>
      <c r="AA630">
        <v>-7.2886098467285496</v>
      </c>
      <c r="AB630" t="s">
        <v>3355</v>
      </c>
      <c r="AC630" t="s">
        <v>216</v>
      </c>
      <c r="AL630" t="s">
        <v>217</v>
      </c>
      <c r="AM630" t="s">
        <v>3356</v>
      </c>
      <c r="AN630" t="s">
        <v>6</v>
      </c>
      <c r="AO630" s="57">
        <v>46183.705092592594</v>
      </c>
      <c r="AP630" s="57">
        <v>46303.458333333336</v>
      </c>
      <c r="AR630" t="s">
        <v>239</v>
      </c>
      <c r="AS630" t="s">
        <v>126</v>
      </c>
      <c r="AT630" t="s">
        <v>230</v>
      </c>
      <c r="AV630" t="s">
        <v>799</v>
      </c>
      <c r="AW630" t="s">
        <v>879</v>
      </c>
      <c r="AX630" t="s">
        <v>222</v>
      </c>
      <c r="BA630" s="57">
        <v>46303.458333333336</v>
      </c>
      <c r="BB630" t="s">
        <v>3356</v>
      </c>
      <c r="BF630" s="6" t="e">
        <f t="shared" si="27"/>
        <v>#NUM!</v>
      </c>
      <c r="BG630" t="e">
        <f t="shared" si="28"/>
        <v>#NUM!</v>
      </c>
      <c r="BH630" t="e">
        <f t="shared" si="29"/>
        <v>#NUM!</v>
      </c>
      <c r="BI630" t="str">
        <f>VLOOKUP(H630,Sheet2!$A$1:$B$270,2,FALSE)</f>
        <v>SURABAYA SELATAN</v>
      </c>
    </row>
    <row r="631" spans="1:61">
      <c r="A631">
        <v>630</v>
      </c>
      <c r="B631">
        <v>1002618820</v>
      </c>
      <c r="C631">
        <v>3</v>
      </c>
      <c r="D631" t="s">
        <v>55</v>
      </c>
      <c r="E631">
        <v>5</v>
      </c>
      <c r="F631" t="s">
        <v>305</v>
      </c>
      <c r="G631" t="s">
        <v>124</v>
      </c>
      <c r="H631" t="s">
        <v>307</v>
      </c>
      <c r="I631" t="s">
        <v>212</v>
      </c>
      <c r="J631" t="s">
        <v>213</v>
      </c>
      <c r="K631" t="s">
        <v>149</v>
      </c>
      <c r="L631" t="s">
        <v>214</v>
      </c>
      <c r="M631" t="s">
        <v>76</v>
      </c>
      <c r="N631" t="s">
        <v>215</v>
      </c>
      <c r="O631" s="57">
        <v>46296.817812499998</v>
      </c>
      <c r="P631" s="57">
        <v>46298.589918981481</v>
      </c>
      <c r="Q631">
        <v>69402688</v>
      </c>
      <c r="S631">
        <v>152308243565</v>
      </c>
      <c r="T631" t="s">
        <v>1109</v>
      </c>
      <c r="U631" t="s">
        <v>1110</v>
      </c>
      <c r="V631" t="s">
        <v>1111</v>
      </c>
      <c r="Z631">
        <v>112.755453586578</v>
      </c>
      <c r="AA631">
        <v>-7.3179974751349901</v>
      </c>
      <c r="AB631" t="s">
        <v>1112</v>
      </c>
      <c r="AC631" t="s">
        <v>235</v>
      </c>
      <c r="AL631" t="s">
        <v>217</v>
      </c>
      <c r="AM631" t="s">
        <v>1113</v>
      </c>
      <c r="AN631" t="s">
        <v>6</v>
      </c>
      <c r="AO631" s="57">
        <v>46032.819814814815</v>
      </c>
      <c r="AP631" s="57">
        <v>46298.333333333336</v>
      </c>
      <c r="AR631" t="s">
        <v>218</v>
      </c>
      <c r="AS631" t="s">
        <v>581</v>
      </c>
      <c r="AT631" t="s">
        <v>230</v>
      </c>
      <c r="AU631">
        <v>20261003</v>
      </c>
      <c r="AV631" t="s">
        <v>221</v>
      </c>
      <c r="AW631" t="s">
        <v>877</v>
      </c>
      <c r="AX631" t="s">
        <v>222</v>
      </c>
      <c r="BA631" s="57">
        <v>46298.333333333336</v>
      </c>
      <c r="BB631" t="s">
        <v>1113</v>
      </c>
      <c r="BC631">
        <v>2026</v>
      </c>
      <c r="BD631">
        <v>10</v>
      </c>
      <c r="BE631">
        <v>3</v>
      </c>
      <c r="BF631" s="6">
        <f t="shared" si="27"/>
        <v>46298</v>
      </c>
      <c r="BG631">
        <f t="shared" si="28"/>
        <v>-0.33333333333575865</v>
      </c>
      <c r="BH631" t="str">
        <f t="shared" si="29"/>
        <v>COMPLY</v>
      </c>
      <c r="BI631" t="str">
        <f>VLOOKUP(H631,Sheet2!$A$1:$B$270,2,FALSE)</f>
        <v>SURABAYA SELATAN</v>
      </c>
    </row>
    <row r="632" spans="1:61">
      <c r="A632">
        <v>631</v>
      </c>
      <c r="B632">
        <v>1002621618</v>
      </c>
      <c r="C632">
        <v>3</v>
      </c>
      <c r="D632" t="s">
        <v>55</v>
      </c>
      <c r="E632">
        <v>5</v>
      </c>
      <c r="F632" t="s">
        <v>305</v>
      </c>
      <c r="G632" t="s">
        <v>124</v>
      </c>
      <c r="H632" t="s">
        <v>307</v>
      </c>
      <c r="I632" t="s">
        <v>212</v>
      </c>
      <c r="J632" t="s">
        <v>213</v>
      </c>
      <c r="K632" t="s">
        <v>149</v>
      </c>
      <c r="M632" t="s">
        <v>76</v>
      </c>
      <c r="N632" t="s">
        <v>215</v>
      </c>
      <c r="O632" s="57">
        <v>46300.365393518521</v>
      </c>
      <c r="P632" s="57">
        <v>46305.587106481478</v>
      </c>
      <c r="Q632">
        <v>69404040</v>
      </c>
      <c r="S632">
        <v>152308243593</v>
      </c>
      <c r="T632" t="s">
        <v>2760</v>
      </c>
      <c r="U632" t="s">
        <v>2761</v>
      </c>
      <c r="V632" t="s">
        <v>2762</v>
      </c>
      <c r="Z632">
        <v>112.7420724</v>
      </c>
      <c r="AA632">
        <v>-7.3060653999999996</v>
      </c>
      <c r="AB632" t="s">
        <v>2763</v>
      </c>
      <c r="AC632" t="s">
        <v>229</v>
      </c>
      <c r="AL632" t="s">
        <v>217</v>
      </c>
      <c r="AM632" t="s">
        <v>2764</v>
      </c>
      <c r="AN632" t="s">
        <v>6</v>
      </c>
      <c r="AO632" s="57">
        <v>46152.371782407405</v>
      </c>
      <c r="AP632" s="57">
        <v>46305.458333333336</v>
      </c>
      <c r="AR632" t="s">
        <v>218</v>
      </c>
      <c r="AS632" t="s">
        <v>581</v>
      </c>
      <c r="AT632" t="s">
        <v>1964</v>
      </c>
      <c r="AU632">
        <v>20261010</v>
      </c>
      <c r="AV632" t="s">
        <v>221</v>
      </c>
      <c r="AW632" t="s">
        <v>2694</v>
      </c>
      <c r="AX632" t="s">
        <v>222</v>
      </c>
      <c r="BA632" s="57">
        <v>46305.458333333336</v>
      </c>
      <c r="BB632" t="s">
        <v>2764</v>
      </c>
      <c r="BC632">
        <v>2026</v>
      </c>
      <c r="BD632">
        <v>10</v>
      </c>
      <c r="BE632">
        <v>10</v>
      </c>
      <c r="BF632" s="6">
        <f t="shared" si="27"/>
        <v>46305</v>
      </c>
      <c r="BG632">
        <f t="shared" si="28"/>
        <v>-0.45833333333575865</v>
      </c>
      <c r="BH632" t="str">
        <f t="shared" si="29"/>
        <v>COMPLY</v>
      </c>
      <c r="BI632" t="str">
        <f>VLOOKUP(H632,Sheet2!$A$1:$B$270,2,FALSE)</f>
        <v>SURABAYA SELATAN</v>
      </c>
    </row>
    <row r="633" spans="1:61">
      <c r="A633">
        <v>632</v>
      </c>
      <c r="B633">
        <v>1002624935</v>
      </c>
      <c r="C633">
        <v>3</v>
      </c>
      <c r="D633" t="s">
        <v>55</v>
      </c>
      <c r="E633">
        <v>5</v>
      </c>
      <c r="F633" t="s">
        <v>305</v>
      </c>
      <c r="G633" t="s">
        <v>124</v>
      </c>
      <c r="H633" t="s">
        <v>307</v>
      </c>
      <c r="I633" t="s">
        <v>212</v>
      </c>
      <c r="J633" t="s">
        <v>213</v>
      </c>
      <c r="K633" t="s">
        <v>149</v>
      </c>
      <c r="M633" t="s">
        <v>76</v>
      </c>
      <c r="N633" t="s">
        <v>215</v>
      </c>
      <c r="O633" s="57">
        <v>46301.676261574074</v>
      </c>
      <c r="P633" s="57">
        <v>46301.750277777777</v>
      </c>
      <c r="Q633">
        <v>69403975</v>
      </c>
      <c r="S633">
        <v>152308243614</v>
      </c>
      <c r="T633" t="s">
        <v>1959</v>
      </c>
      <c r="U633" t="s">
        <v>1960</v>
      </c>
      <c r="V633" t="s">
        <v>3358</v>
      </c>
      <c r="Z633">
        <v>112.761</v>
      </c>
      <c r="AA633">
        <v>-7.3064</v>
      </c>
      <c r="AB633" t="s">
        <v>1962</v>
      </c>
      <c r="AC633" t="s">
        <v>229</v>
      </c>
      <c r="AL633" t="s">
        <v>217</v>
      </c>
      <c r="AM633" t="s">
        <v>3359</v>
      </c>
      <c r="AN633" t="s">
        <v>6</v>
      </c>
      <c r="AO633" s="57">
        <v>46183.694976851853</v>
      </c>
      <c r="AR633" t="s">
        <v>218</v>
      </c>
      <c r="AS633" t="s">
        <v>581</v>
      </c>
      <c r="AT633" t="s">
        <v>1964</v>
      </c>
      <c r="AU633">
        <v>20261006</v>
      </c>
      <c r="AV633" t="s">
        <v>221</v>
      </c>
      <c r="AW633" t="s">
        <v>1965</v>
      </c>
      <c r="AX633" t="s">
        <v>222</v>
      </c>
      <c r="BA633" s="57">
        <v>46301.291666666664</v>
      </c>
      <c r="BB633" t="s">
        <v>3359</v>
      </c>
      <c r="BC633">
        <v>2026</v>
      </c>
      <c r="BD633">
        <v>10</v>
      </c>
      <c r="BE633">
        <v>6</v>
      </c>
      <c r="BF633" s="6">
        <f t="shared" si="27"/>
        <v>46301</v>
      </c>
      <c r="BG633">
        <f t="shared" si="28"/>
        <v>-0.29166666666424135</v>
      </c>
      <c r="BH633" t="str">
        <f t="shared" si="29"/>
        <v>COMPLY</v>
      </c>
      <c r="BI633" t="str">
        <f>VLOOKUP(H633,Sheet2!$A$1:$B$270,2,FALSE)</f>
        <v>SURABAYA SELATAN</v>
      </c>
    </row>
    <row r="634" spans="1:61">
      <c r="A634">
        <v>633</v>
      </c>
      <c r="B634">
        <v>1002634538</v>
      </c>
      <c r="C634">
        <v>3</v>
      </c>
      <c r="D634" t="s">
        <v>55</v>
      </c>
      <c r="E634">
        <v>5</v>
      </c>
      <c r="F634" t="s">
        <v>305</v>
      </c>
      <c r="G634" t="s">
        <v>124</v>
      </c>
      <c r="H634" t="s">
        <v>307</v>
      </c>
      <c r="I634" t="s">
        <v>212</v>
      </c>
      <c r="J634" t="s">
        <v>213</v>
      </c>
      <c r="K634" t="s">
        <v>149</v>
      </c>
      <c r="L634" t="s">
        <v>214</v>
      </c>
      <c r="M634" t="s">
        <v>76</v>
      </c>
      <c r="N634" t="s">
        <v>215</v>
      </c>
      <c r="O634" s="57">
        <v>46308.44971064815</v>
      </c>
      <c r="P634" s="57">
        <v>46309.549155092594</v>
      </c>
      <c r="Q634">
        <v>69409219</v>
      </c>
      <c r="S634">
        <v>152308243683</v>
      </c>
      <c r="T634" t="s">
        <v>6057</v>
      </c>
      <c r="U634" t="s">
        <v>6058</v>
      </c>
      <c r="V634" t="s">
        <v>6059</v>
      </c>
      <c r="Z634">
        <v>112.746325</v>
      </c>
      <c r="AA634">
        <v>-7.3205150000000003</v>
      </c>
      <c r="AB634" t="s">
        <v>6060</v>
      </c>
      <c r="AC634" t="s">
        <v>235</v>
      </c>
      <c r="AL634" t="s">
        <v>217</v>
      </c>
      <c r="AM634" t="s">
        <v>6061</v>
      </c>
      <c r="AN634" t="s">
        <v>6</v>
      </c>
      <c r="AO634" t="s">
        <v>5841</v>
      </c>
      <c r="AP634" s="57">
        <v>46309.333333333336</v>
      </c>
      <c r="AR634" t="s">
        <v>218</v>
      </c>
      <c r="AS634" t="s">
        <v>581</v>
      </c>
      <c r="AT634" t="s">
        <v>230</v>
      </c>
      <c r="AU634">
        <v>20261014</v>
      </c>
      <c r="AV634" t="s">
        <v>221</v>
      </c>
      <c r="AW634" t="s">
        <v>880</v>
      </c>
      <c r="AX634" t="s">
        <v>222</v>
      </c>
      <c r="BA634" s="57">
        <v>46309.333333333336</v>
      </c>
      <c r="BB634" t="s">
        <v>6061</v>
      </c>
      <c r="BC634">
        <v>2026</v>
      </c>
      <c r="BD634">
        <v>10</v>
      </c>
      <c r="BE634">
        <v>14</v>
      </c>
      <c r="BF634" s="6">
        <f t="shared" si="27"/>
        <v>46309</v>
      </c>
      <c r="BG634">
        <f t="shared" si="28"/>
        <v>-0.33333333333575865</v>
      </c>
      <c r="BH634" t="str">
        <f t="shared" si="29"/>
        <v>COMPLY</v>
      </c>
      <c r="BI634" t="str">
        <f>VLOOKUP(H634,Sheet2!$A$1:$B$270,2,FALSE)</f>
        <v>SURABAYA SELATAN</v>
      </c>
    </row>
    <row r="635" spans="1:61">
      <c r="A635">
        <v>634</v>
      </c>
      <c r="B635">
        <v>1002634046</v>
      </c>
      <c r="C635">
        <v>3</v>
      </c>
      <c r="D635" t="s">
        <v>55</v>
      </c>
      <c r="E635">
        <v>5</v>
      </c>
      <c r="F635" t="s">
        <v>305</v>
      </c>
      <c r="G635" t="s">
        <v>124</v>
      </c>
      <c r="H635" t="s">
        <v>307</v>
      </c>
      <c r="I635" t="s">
        <v>212</v>
      </c>
      <c r="J635" t="s">
        <v>213</v>
      </c>
      <c r="K635" t="s">
        <v>149</v>
      </c>
      <c r="L635" t="s">
        <v>214</v>
      </c>
      <c r="M635" t="s">
        <v>76</v>
      </c>
      <c r="N635" t="s">
        <v>215</v>
      </c>
      <c r="O635" s="57">
        <v>46308.369837962964</v>
      </c>
      <c r="P635" s="57">
        <v>46309.617395833331</v>
      </c>
      <c r="Q635">
        <v>69409051</v>
      </c>
      <c r="S635">
        <v>152308243653</v>
      </c>
      <c r="T635" t="s">
        <v>6062</v>
      </c>
      <c r="U635" t="s">
        <v>6063</v>
      </c>
      <c r="V635" t="s">
        <v>6064</v>
      </c>
      <c r="Z635">
        <v>112.7522319</v>
      </c>
      <c r="AA635">
        <v>-7.3181209000000003</v>
      </c>
      <c r="AB635" t="s">
        <v>6065</v>
      </c>
      <c r="AC635" t="s">
        <v>216</v>
      </c>
      <c r="AL635" t="s">
        <v>217</v>
      </c>
      <c r="AM635" t="s">
        <v>5993</v>
      </c>
      <c r="AN635" t="s">
        <v>6</v>
      </c>
      <c r="AO635" t="s">
        <v>6066</v>
      </c>
      <c r="AP635" s="57">
        <v>46309.333333333336</v>
      </c>
      <c r="AR635" t="s">
        <v>218</v>
      </c>
      <c r="AS635" t="s">
        <v>581</v>
      </c>
      <c r="AT635" t="s">
        <v>230</v>
      </c>
      <c r="AU635">
        <v>20261014</v>
      </c>
      <c r="AV635" t="s">
        <v>221</v>
      </c>
      <c r="AW635" t="s">
        <v>876</v>
      </c>
      <c r="AX635" t="s">
        <v>222</v>
      </c>
      <c r="BA635" s="57">
        <v>46309.333333333336</v>
      </c>
      <c r="BB635" t="s">
        <v>5993</v>
      </c>
      <c r="BC635">
        <v>2026</v>
      </c>
      <c r="BD635">
        <v>10</v>
      </c>
      <c r="BE635">
        <v>14</v>
      </c>
      <c r="BF635" s="6">
        <f t="shared" si="27"/>
        <v>46309</v>
      </c>
      <c r="BG635">
        <f t="shared" si="28"/>
        <v>-0.33333333333575865</v>
      </c>
      <c r="BH635" t="str">
        <f t="shared" si="29"/>
        <v>COMPLY</v>
      </c>
      <c r="BI635" t="str">
        <f>VLOOKUP(H635,Sheet2!$A$1:$B$270,2,FALSE)</f>
        <v>SURABAYA SELATAN</v>
      </c>
    </row>
    <row r="636" spans="1:61">
      <c r="A636">
        <v>635</v>
      </c>
      <c r="B636">
        <v>1002621494</v>
      </c>
      <c r="C636">
        <v>3</v>
      </c>
      <c r="D636" t="s">
        <v>55</v>
      </c>
      <c r="E636">
        <v>5</v>
      </c>
      <c r="F636" t="s">
        <v>305</v>
      </c>
      <c r="G636" t="s">
        <v>124</v>
      </c>
      <c r="H636" t="s">
        <v>307</v>
      </c>
      <c r="I636" t="s">
        <v>212</v>
      </c>
      <c r="J636" t="s">
        <v>213</v>
      </c>
      <c r="K636" t="s">
        <v>149</v>
      </c>
      <c r="M636" t="s">
        <v>1401</v>
      </c>
      <c r="N636" t="s">
        <v>215</v>
      </c>
      <c r="O636" s="57">
        <v>46299.708287037036</v>
      </c>
      <c r="P636" s="57">
        <v>46301.676261574074</v>
      </c>
      <c r="Q636">
        <v>69403975</v>
      </c>
      <c r="S636">
        <v>152308243249</v>
      </c>
      <c r="T636" t="s">
        <v>1959</v>
      </c>
      <c r="U636" t="s">
        <v>1960</v>
      </c>
      <c r="V636" t="s">
        <v>1961</v>
      </c>
      <c r="Z636">
        <v>112.7612716</v>
      </c>
      <c r="AA636">
        <v>-7.3070893999999997</v>
      </c>
      <c r="AB636" t="s">
        <v>1962</v>
      </c>
      <c r="AC636" t="s">
        <v>229</v>
      </c>
      <c r="AL636" t="s">
        <v>217</v>
      </c>
      <c r="AM636" t="s">
        <v>1963</v>
      </c>
      <c r="AN636" t="s">
        <v>6</v>
      </c>
      <c r="AO636" s="57">
        <v>46122.725798611114</v>
      </c>
      <c r="AP636" s="57">
        <v>46300.625</v>
      </c>
      <c r="AR636" t="s">
        <v>14</v>
      </c>
      <c r="AS636" t="s">
        <v>581</v>
      </c>
      <c r="AT636" t="s">
        <v>1964</v>
      </c>
      <c r="AV636" t="s">
        <v>3357</v>
      </c>
      <c r="AW636" t="s">
        <v>1965</v>
      </c>
      <c r="AX636" t="s">
        <v>222</v>
      </c>
      <c r="BA636" s="57">
        <v>46300.625</v>
      </c>
      <c r="BB636" t="s">
        <v>1963</v>
      </c>
      <c r="BF636" s="6" t="e">
        <f t="shared" si="27"/>
        <v>#NUM!</v>
      </c>
      <c r="BG636" t="e">
        <f t="shared" si="28"/>
        <v>#NUM!</v>
      </c>
      <c r="BH636" t="e">
        <f t="shared" si="29"/>
        <v>#NUM!</v>
      </c>
      <c r="BI636" t="str">
        <f>VLOOKUP(H636,Sheet2!$A$1:$B$270,2,FALSE)</f>
        <v>SURABAYA SELATAN</v>
      </c>
    </row>
    <row r="637" spans="1:61">
      <c r="A637">
        <v>636</v>
      </c>
      <c r="B637">
        <v>1002635560</v>
      </c>
      <c r="C637">
        <v>3</v>
      </c>
      <c r="D637" t="s">
        <v>51</v>
      </c>
      <c r="E637">
        <v>4</v>
      </c>
      <c r="F637" t="s">
        <v>234</v>
      </c>
      <c r="G637" t="s">
        <v>6702</v>
      </c>
      <c r="H637" t="s">
        <v>6703</v>
      </c>
      <c r="I637" t="s">
        <v>212</v>
      </c>
      <c r="J637" t="s">
        <v>213</v>
      </c>
      <c r="K637" t="s">
        <v>149</v>
      </c>
      <c r="M637" t="s">
        <v>7673</v>
      </c>
      <c r="N637" t="s">
        <v>215</v>
      </c>
      <c r="O637" s="57">
        <v>46308.671597222223</v>
      </c>
      <c r="P637" s="57">
        <v>46310.577766203707</v>
      </c>
      <c r="Q637">
        <v>69407957</v>
      </c>
      <c r="S637">
        <v>141553170121</v>
      </c>
      <c r="T637" t="s">
        <v>5393</v>
      </c>
      <c r="U637" t="s">
        <v>6704</v>
      </c>
      <c r="V637" t="s">
        <v>6705</v>
      </c>
      <c r="Z637">
        <v>110.676756356927</v>
      </c>
      <c r="AA637">
        <v>-7.4391598902509699</v>
      </c>
      <c r="AB637" t="s">
        <v>5396</v>
      </c>
      <c r="AC637" t="s">
        <v>216</v>
      </c>
      <c r="AL637" t="s">
        <v>217</v>
      </c>
      <c r="AM637" t="s">
        <v>6706</v>
      </c>
      <c r="AN637" t="s">
        <v>6</v>
      </c>
      <c r="AO637" t="s">
        <v>6707</v>
      </c>
      <c r="AQ637" t="s">
        <v>841</v>
      </c>
      <c r="AR637" t="s">
        <v>12</v>
      </c>
      <c r="AS637" t="s">
        <v>6702</v>
      </c>
      <c r="AT637" t="s">
        <v>230</v>
      </c>
      <c r="AV637" t="s">
        <v>7674</v>
      </c>
      <c r="AW637" t="s">
        <v>2455</v>
      </c>
      <c r="AX637" t="s">
        <v>222</v>
      </c>
      <c r="BA637" s="57">
        <v>46308.291666666664</v>
      </c>
      <c r="BB637" t="s">
        <v>6706</v>
      </c>
      <c r="BF637" s="6" t="e">
        <f t="shared" si="27"/>
        <v>#NUM!</v>
      </c>
      <c r="BG637" t="e">
        <f t="shared" si="28"/>
        <v>#NUM!</v>
      </c>
      <c r="BH637" t="e">
        <f t="shared" si="29"/>
        <v>#NUM!</v>
      </c>
      <c r="BI637" t="e">
        <f>VLOOKUP(H637,Sheet2!$A$1:$B$270,2,FALSE)</f>
        <v>#N/A</v>
      </c>
    </row>
    <row r="638" spans="1:61">
      <c r="A638">
        <v>637</v>
      </c>
      <c r="B638">
        <v>1002620934</v>
      </c>
      <c r="C638">
        <v>3</v>
      </c>
      <c r="D638" t="s">
        <v>51</v>
      </c>
      <c r="E638">
        <v>4</v>
      </c>
      <c r="F638" t="s">
        <v>234</v>
      </c>
      <c r="G638" t="s">
        <v>1966</v>
      </c>
      <c r="H638" t="s">
        <v>1967</v>
      </c>
      <c r="I638" t="s">
        <v>212</v>
      </c>
      <c r="J638" t="s">
        <v>213</v>
      </c>
      <c r="K638" t="s">
        <v>149</v>
      </c>
      <c r="L638" t="s">
        <v>214</v>
      </c>
      <c r="M638" t="s">
        <v>76</v>
      </c>
      <c r="N638" t="s">
        <v>215</v>
      </c>
      <c r="O638" s="57">
        <v>46298.520532407405</v>
      </c>
      <c r="P638" s="57">
        <v>46300.689189814817</v>
      </c>
      <c r="Q638">
        <v>69403570</v>
      </c>
      <c r="S638">
        <v>143592107359</v>
      </c>
      <c r="T638" t="s">
        <v>1968</v>
      </c>
      <c r="U638" t="s">
        <v>1969</v>
      </c>
      <c r="V638" t="s">
        <v>1970</v>
      </c>
      <c r="Z638">
        <v>110.7244029</v>
      </c>
      <c r="AA638">
        <v>-7.6536429999999998</v>
      </c>
      <c r="AB638" t="s">
        <v>1971</v>
      </c>
      <c r="AC638" t="s">
        <v>235</v>
      </c>
      <c r="AL638" t="s">
        <v>217</v>
      </c>
      <c r="AM638" t="s">
        <v>1597</v>
      </c>
      <c r="AN638" t="s">
        <v>6</v>
      </c>
      <c r="AO638" s="57">
        <v>46091.527916666666</v>
      </c>
      <c r="AP638" s="57">
        <v>46299.458333333336</v>
      </c>
      <c r="AR638" t="s">
        <v>218</v>
      </c>
      <c r="AS638" t="s">
        <v>1972</v>
      </c>
      <c r="AT638" t="s">
        <v>230</v>
      </c>
      <c r="AU638">
        <v>20261005</v>
      </c>
      <c r="AV638" t="s">
        <v>221</v>
      </c>
      <c r="AW638" t="s">
        <v>877</v>
      </c>
      <c r="AX638" t="s">
        <v>222</v>
      </c>
      <c r="BA638" s="57">
        <v>46299.458333333336</v>
      </c>
      <c r="BB638" t="s">
        <v>1597</v>
      </c>
      <c r="BC638">
        <v>2026</v>
      </c>
      <c r="BD638">
        <v>10</v>
      </c>
      <c r="BE638">
        <v>5</v>
      </c>
      <c r="BF638" s="6">
        <f t="shared" si="27"/>
        <v>46300</v>
      </c>
      <c r="BG638">
        <f t="shared" si="28"/>
        <v>0.54166666666424135</v>
      </c>
      <c r="BH638" t="str">
        <f t="shared" si="29"/>
        <v>COMPLY</v>
      </c>
      <c r="BI638" t="e">
        <f>VLOOKUP(H638,Sheet2!$A$1:$B$270,2,FALSE)</f>
        <v>#N/A</v>
      </c>
    </row>
    <row r="639" spans="1:61">
      <c r="A639">
        <v>638</v>
      </c>
      <c r="B639">
        <v>1002626053</v>
      </c>
      <c r="C639">
        <v>3</v>
      </c>
      <c r="D639" t="s">
        <v>51</v>
      </c>
      <c r="E639">
        <v>4</v>
      </c>
      <c r="F639" t="s">
        <v>234</v>
      </c>
      <c r="G639" t="s">
        <v>1966</v>
      </c>
      <c r="H639" t="s">
        <v>1967</v>
      </c>
      <c r="I639" t="s">
        <v>212</v>
      </c>
      <c r="J639" t="s">
        <v>213</v>
      </c>
      <c r="K639" t="s">
        <v>149</v>
      </c>
      <c r="L639" t="s">
        <v>214</v>
      </c>
      <c r="M639" t="s">
        <v>76</v>
      </c>
      <c r="N639" t="s">
        <v>215</v>
      </c>
      <c r="O639" s="57">
        <v>46302.544849537036</v>
      </c>
      <c r="P639" s="57">
        <v>46303.821423611109</v>
      </c>
      <c r="Q639">
        <v>69405828</v>
      </c>
      <c r="S639">
        <v>143592109534</v>
      </c>
      <c r="T639" t="s">
        <v>4039</v>
      </c>
      <c r="U639" t="s">
        <v>4040</v>
      </c>
      <c r="V639" t="s">
        <v>4041</v>
      </c>
      <c r="Z639">
        <v>110.6873363</v>
      </c>
      <c r="AA639">
        <v>-7.6715363999999902</v>
      </c>
      <c r="AB639" t="s">
        <v>4042</v>
      </c>
      <c r="AC639" t="s">
        <v>235</v>
      </c>
      <c r="AL639" t="s">
        <v>217</v>
      </c>
      <c r="AM639" t="s">
        <v>4043</v>
      </c>
      <c r="AN639" t="s">
        <v>6</v>
      </c>
      <c r="AO639" s="57">
        <v>46213.549027777779</v>
      </c>
      <c r="AP639" s="57">
        <v>46303.458333333336</v>
      </c>
      <c r="AR639" t="s">
        <v>218</v>
      </c>
      <c r="AS639" t="s">
        <v>1972</v>
      </c>
      <c r="AT639" t="s">
        <v>230</v>
      </c>
      <c r="AU639">
        <v>20261008</v>
      </c>
      <c r="AV639" t="s">
        <v>221</v>
      </c>
      <c r="AW639" t="s">
        <v>876</v>
      </c>
      <c r="AX639" t="s">
        <v>222</v>
      </c>
      <c r="BA639" s="57">
        <v>46303.458333333336</v>
      </c>
      <c r="BB639" t="s">
        <v>4043</v>
      </c>
      <c r="BC639">
        <v>2026</v>
      </c>
      <c r="BD639">
        <v>10</v>
      </c>
      <c r="BE639">
        <v>8</v>
      </c>
      <c r="BF639" s="6">
        <f t="shared" si="27"/>
        <v>46303</v>
      </c>
      <c r="BG639">
        <f t="shared" si="28"/>
        <v>-0.45833333333575865</v>
      </c>
      <c r="BH639" t="str">
        <f t="shared" si="29"/>
        <v>COMPLY</v>
      </c>
      <c r="BI639" t="e">
        <f>VLOOKUP(H639,Sheet2!$A$1:$B$270,2,FALSE)</f>
        <v>#N/A</v>
      </c>
    </row>
    <row r="640" spans="1:61">
      <c r="A640">
        <v>639</v>
      </c>
      <c r="B640">
        <v>1002633687</v>
      </c>
      <c r="C640">
        <v>3</v>
      </c>
      <c r="D640" t="s">
        <v>51</v>
      </c>
      <c r="E640">
        <v>4</v>
      </c>
      <c r="F640" t="s">
        <v>234</v>
      </c>
      <c r="G640" t="s">
        <v>1966</v>
      </c>
      <c r="H640" t="s">
        <v>1967</v>
      </c>
      <c r="I640" t="s">
        <v>212</v>
      </c>
      <c r="J640" t="s">
        <v>213</v>
      </c>
      <c r="K640" t="s">
        <v>149</v>
      </c>
      <c r="L640" t="s">
        <v>214</v>
      </c>
      <c r="M640" t="s">
        <v>224</v>
      </c>
      <c r="N640" t="s">
        <v>215</v>
      </c>
      <c r="O640" s="57">
        <v>46307.703240740739</v>
      </c>
      <c r="P640" s="57">
        <v>46308.646921296298</v>
      </c>
      <c r="Q640">
        <v>69408927</v>
      </c>
      <c r="S640">
        <v>143592107541</v>
      </c>
      <c r="T640" t="s">
        <v>6067</v>
      </c>
      <c r="U640" t="s">
        <v>6068</v>
      </c>
      <c r="V640" t="s">
        <v>6069</v>
      </c>
      <c r="Z640">
        <v>110.6500535</v>
      </c>
      <c r="AA640">
        <v>-7.6099622</v>
      </c>
      <c r="AB640" t="s">
        <v>6070</v>
      </c>
      <c r="AC640" t="s">
        <v>235</v>
      </c>
      <c r="AL640" t="s">
        <v>217</v>
      </c>
      <c r="AM640" t="s">
        <v>6071</v>
      </c>
      <c r="AN640" t="s">
        <v>6</v>
      </c>
      <c r="AO640" s="57">
        <v>46366.716041666667</v>
      </c>
      <c r="AP640" s="57">
        <v>46308.625</v>
      </c>
      <c r="AR640" t="s">
        <v>18</v>
      </c>
      <c r="AS640" t="s">
        <v>1972</v>
      </c>
      <c r="AT640" t="s">
        <v>230</v>
      </c>
      <c r="AV640" t="s">
        <v>226</v>
      </c>
      <c r="AW640" t="s">
        <v>880</v>
      </c>
      <c r="AX640" t="s">
        <v>222</v>
      </c>
      <c r="BA640" s="57">
        <v>46308.625</v>
      </c>
      <c r="BB640" t="s">
        <v>6071</v>
      </c>
      <c r="BF640" s="6" t="e">
        <f t="shared" si="27"/>
        <v>#NUM!</v>
      </c>
      <c r="BG640" t="e">
        <f t="shared" si="28"/>
        <v>#NUM!</v>
      </c>
      <c r="BH640" t="e">
        <f t="shared" si="29"/>
        <v>#NUM!</v>
      </c>
      <c r="BI640" t="e">
        <f>VLOOKUP(H640,Sheet2!$A$1:$B$270,2,FALSE)</f>
        <v>#N/A</v>
      </c>
    </row>
    <row r="641" spans="1:61">
      <c r="A641">
        <v>640</v>
      </c>
      <c r="B641">
        <v>1002622370</v>
      </c>
      <c r="C641">
        <v>3</v>
      </c>
      <c r="D641" t="s">
        <v>51</v>
      </c>
      <c r="E641">
        <v>4</v>
      </c>
      <c r="F641" t="s">
        <v>234</v>
      </c>
      <c r="G641" t="s">
        <v>1966</v>
      </c>
      <c r="H641" t="s">
        <v>2765</v>
      </c>
      <c r="I641" t="s">
        <v>212</v>
      </c>
      <c r="J641" t="s">
        <v>213</v>
      </c>
      <c r="K641" t="s">
        <v>149</v>
      </c>
      <c r="L641" t="s">
        <v>214</v>
      </c>
      <c r="M641" t="s">
        <v>76</v>
      </c>
      <c r="N641" t="s">
        <v>215</v>
      </c>
      <c r="O641" s="57">
        <v>46300.544895833336</v>
      </c>
      <c r="P641" s="57">
        <v>46301.684641203705</v>
      </c>
      <c r="Q641">
        <v>69404314</v>
      </c>
      <c r="S641">
        <v>146550124548</v>
      </c>
      <c r="T641" t="s">
        <v>2766</v>
      </c>
      <c r="U641" t="s">
        <v>2767</v>
      </c>
      <c r="V641" t="s">
        <v>2768</v>
      </c>
      <c r="Z641">
        <v>110.60453769999999</v>
      </c>
      <c r="AA641">
        <v>-7.6957678999999999</v>
      </c>
      <c r="AB641" t="s">
        <v>2769</v>
      </c>
      <c r="AC641" t="s">
        <v>235</v>
      </c>
      <c r="AL641" t="s">
        <v>217</v>
      </c>
      <c r="AM641" t="s">
        <v>2770</v>
      </c>
      <c r="AN641" t="s">
        <v>6</v>
      </c>
      <c r="AO641" s="57">
        <v>46152.569618055553</v>
      </c>
      <c r="AP641" s="57">
        <v>46301.625</v>
      </c>
      <c r="AR641" t="s">
        <v>218</v>
      </c>
      <c r="AS641" t="s">
        <v>219</v>
      </c>
      <c r="AT641" t="s">
        <v>230</v>
      </c>
      <c r="AU641">
        <v>20261006</v>
      </c>
      <c r="AV641" t="s">
        <v>221</v>
      </c>
      <c r="AW641" t="s">
        <v>877</v>
      </c>
      <c r="AX641" t="s">
        <v>222</v>
      </c>
      <c r="BA641" s="57">
        <v>46301.625</v>
      </c>
      <c r="BB641" t="s">
        <v>2770</v>
      </c>
      <c r="BC641">
        <v>2026</v>
      </c>
      <c r="BD641">
        <v>10</v>
      </c>
      <c r="BE641">
        <v>6</v>
      </c>
      <c r="BF641" s="6">
        <f t="shared" si="27"/>
        <v>46301</v>
      </c>
      <c r="BG641">
        <f t="shared" si="28"/>
        <v>-0.625</v>
      </c>
      <c r="BH641" t="str">
        <f t="shared" si="29"/>
        <v>COMPLY</v>
      </c>
      <c r="BI641" t="e">
        <f>VLOOKUP(H641,Sheet2!$A$1:$B$270,2,FALSE)</f>
        <v>#N/A</v>
      </c>
    </row>
    <row r="642" spans="1:61">
      <c r="A642">
        <v>641</v>
      </c>
      <c r="B642">
        <v>1002622303</v>
      </c>
      <c r="C642">
        <v>3</v>
      </c>
      <c r="D642" t="s">
        <v>51</v>
      </c>
      <c r="E642">
        <v>4</v>
      </c>
      <c r="F642" t="s">
        <v>234</v>
      </c>
      <c r="G642" t="s">
        <v>1966</v>
      </c>
      <c r="H642" t="s">
        <v>2765</v>
      </c>
      <c r="I642" t="s">
        <v>212</v>
      </c>
      <c r="J642" t="s">
        <v>213</v>
      </c>
      <c r="K642" t="s">
        <v>149</v>
      </c>
      <c r="L642" t="s">
        <v>214</v>
      </c>
      <c r="M642" t="s">
        <v>76</v>
      </c>
      <c r="N642" t="s">
        <v>215</v>
      </c>
      <c r="O642" s="57">
        <v>46300.518472222226</v>
      </c>
      <c r="P642" s="57">
        <v>46301.782048611109</v>
      </c>
      <c r="Q642">
        <v>69404290</v>
      </c>
      <c r="S642">
        <v>146550124547</v>
      </c>
      <c r="T642" t="s">
        <v>2771</v>
      </c>
      <c r="U642" t="s">
        <v>2767</v>
      </c>
      <c r="V642" t="s">
        <v>2772</v>
      </c>
      <c r="Z642">
        <v>110.60453769999999</v>
      </c>
      <c r="AA642">
        <v>-7.6957678999999999</v>
      </c>
      <c r="AB642" t="s">
        <v>2773</v>
      </c>
      <c r="AC642" t="s">
        <v>235</v>
      </c>
      <c r="AL642" t="s">
        <v>217</v>
      </c>
      <c r="AM642" t="s">
        <v>2774</v>
      </c>
      <c r="AN642" t="s">
        <v>6</v>
      </c>
      <c r="AO642" s="57">
        <v>46152.569618055553</v>
      </c>
      <c r="AP642" s="57">
        <v>46301.625</v>
      </c>
      <c r="AR642" t="s">
        <v>218</v>
      </c>
      <c r="AS642" t="s">
        <v>219</v>
      </c>
      <c r="AT642" t="s">
        <v>230</v>
      </c>
      <c r="AU642">
        <v>20261006</v>
      </c>
      <c r="AV642" t="s">
        <v>221</v>
      </c>
      <c r="AW642" t="s">
        <v>879</v>
      </c>
      <c r="AX642" t="s">
        <v>222</v>
      </c>
      <c r="BA642" s="57">
        <v>46301.625</v>
      </c>
      <c r="BB642" t="s">
        <v>2774</v>
      </c>
      <c r="BC642">
        <v>2026</v>
      </c>
      <c r="BD642">
        <v>10</v>
      </c>
      <c r="BE642">
        <v>6</v>
      </c>
      <c r="BF642" s="6">
        <f t="shared" ref="BF642:BF705" si="30">DATE(BC642,BD642,BE642)</f>
        <v>46301</v>
      </c>
      <c r="BG642">
        <f t="shared" ref="BG642:BG705" si="31">BF642-BA642</f>
        <v>-0.625</v>
      </c>
      <c r="BH642" t="str">
        <f t="shared" ref="BH642:BH705" si="32">IF(BG642=1,"COMPLY",IF(BG642&lt;1,"COMPLY","NOT COMPLY"))</f>
        <v>COMPLY</v>
      </c>
      <c r="BI642" t="e">
        <f>VLOOKUP(H642,Sheet2!$A$1:$B$270,2,FALSE)</f>
        <v>#N/A</v>
      </c>
    </row>
    <row r="643" spans="1:61">
      <c r="A643">
        <v>642</v>
      </c>
      <c r="B643">
        <v>1002623454</v>
      </c>
      <c r="C643">
        <v>3</v>
      </c>
      <c r="D643" t="s">
        <v>51</v>
      </c>
      <c r="E643">
        <v>4</v>
      </c>
      <c r="F643" t="s">
        <v>234</v>
      </c>
      <c r="G643" t="s">
        <v>1966</v>
      </c>
      <c r="H643" t="s">
        <v>3360</v>
      </c>
      <c r="I643" t="s">
        <v>212</v>
      </c>
      <c r="J643" t="s">
        <v>213</v>
      </c>
      <c r="K643" t="s">
        <v>149</v>
      </c>
      <c r="L643" t="s">
        <v>826</v>
      </c>
      <c r="M643" t="s">
        <v>76</v>
      </c>
      <c r="N643" t="s">
        <v>215</v>
      </c>
      <c r="O643" s="57">
        <v>46301.364351851851</v>
      </c>
      <c r="P643" s="57">
        <v>46302.696180555555</v>
      </c>
      <c r="Q643">
        <v>69404692</v>
      </c>
      <c r="R643">
        <v>2725602014</v>
      </c>
      <c r="S643">
        <v>142510106344</v>
      </c>
      <c r="T643" t="s">
        <v>3361</v>
      </c>
      <c r="U643" t="s">
        <v>3362</v>
      </c>
      <c r="V643" t="s">
        <v>3363</v>
      </c>
      <c r="Z643">
        <v>110.693296</v>
      </c>
      <c r="AA643">
        <v>-7.6862120000000003</v>
      </c>
      <c r="AB643" t="s">
        <v>3364</v>
      </c>
      <c r="AC643" t="s">
        <v>235</v>
      </c>
      <c r="AL643" t="s">
        <v>217</v>
      </c>
      <c r="AM643" t="s">
        <v>3365</v>
      </c>
      <c r="AN643" t="s">
        <v>6</v>
      </c>
      <c r="AO643" s="57">
        <v>46183.392407407409</v>
      </c>
      <c r="AP643" s="57">
        <v>46302.333333333336</v>
      </c>
      <c r="AR643" t="s">
        <v>218</v>
      </c>
      <c r="AS643" t="s">
        <v>219</v>
      </c>
      <c r="AT643" t="s">
        <v>230</v>
      </c>
      <c r="AU643">
        <v>20261007</v>
      </c>
      <c r="AV643" t="s">
        <v>221</v>
      </c>
      <c r="AW643" t="s">
        <v>868</v>
      </c>
      <c r="AX643" t="s">
        <v>222</v>
      </c>
      <c r="BA643" s="57">
        <v>46302.333333333336</v>
      </c>
      <c r="BB643" t="s">
        <v>3365</v>
      </c>
      <c r="BC643">
        <v>2026</v>
      </c>
      <c r="BD643">
        <v>10</v>
      </c>
      <c r="BE643">
        <v>7</v>
      </c>
      <c r="BF643" s="6">
        <f t="shared" si="30"/>
        <v>46302</v>
      </c>
      <c r="BG643">
        <f t="shared" si="31"/>
        <v>-0.33333333333575865</v>
      </c>
      <c r="BH643" t="str">
        <f t="shared" si="32"/>
        <v>COMPLY</v>
      </c>
      <c r="BI643" t="e">
        <f>VLOOKUP(H643,Sheet2!$A$1:$B$270,2,FALSE)</f>
        <v>#N/A</v>
      </c>
    </row>
    <row r="644" spans="1:61">
      <c r="A644">
        <v>643</v>
      </c>
      <c r="B644">
        <v>1002626004</v>
      </c>
      <c r="C644">
        <v>3</v>
      </c>
      <c r="D644" t="s">
        <v>51</v>
      </c>
      <c r="E644">
        <v>4</v>
      </c>
      <c r="F644" t="s">
        <v>234</v>
      </c>
      <c r="G644" t="s">
        <v>1966</v>
      </c>
      <c r="H644" t="s">
        <v>3360</v>
      </c>
      <c r="I644" t="s">
        <v>212</v>
      </c>
      <c r="J644" t="s">
        <v>213</v>
      </c>
      <c r="K644" t="s">
        <v>149</v>
      </c>
      <c r="L644" t="s">
        <v>214</v>
      </c>
      <c r="M644" t="s">
        <v>76</v>
      </c>
      <c r="N644" t="s">
        <v>215</v>
      </c>
      <c r="O644" s="57">
        <v>46302.530949074076</v>
      </c>
      <c r="P644" s="57">
        <v>46304.35434027778</v>
      </c>
      <c r="Q644">
        <v>69405782</v>
      </c>
      <c r="S644">
        <v>142510106349</v>
      </c>
      <c r="T644" t="s">
        <v>4044</v>
      </c>
      <c r="U644" t="s">
        <v>4045</v>
      </c>
      <c r="V644" t="s">
        <v>4046</v>
      </c>
      <c r="Z644">
        <v>110.6894794</v>
      </c>
      <c r="AA644">
        <v>-7.6730748999999996</v>
      </c>
      <c r="AB644" t="s">
        <v>4047</v>
      </c>
      <c r="AC644" t="s">
        <v>235</v>
      </c>
      <c r="AL644" t="s">
        <v>217</v>
      </c>
      <c r="AM644" t="s">
        <v>4048</v>
      </c>
      <c r="AN644" t="s">
        <v>6</v>
      </c>
      <c r="AO644" s="57">
        <v>46213.538645833331</v>
      </c>
      <c r="AP644" s="57">
        <v>46303.458333333336</v>
      </c>
      <c r="AR644" t="s">
        <v>218</v>
      </c>
      <c r="AS644" t="s">
        <v>219</v>
      </c>
      <c r="AT644" t="s">
        <v>230</v>
      </c>
      <c r="AU644">
        <v>20261009</v>
      </c>
      <c r="AV644" t="s">
        <v>221</v>
      </c>
      <c r="AW644" t="s">
        <v>875</v>
      </c>
      <c r="AX644" t="s">
        <v>222</v>
      </c>
      <c r="BA644" s="57">
        <v>46303.458333333336</v>
      </c>
      <c r="BB644" t="s">
        <v>4048</v>
      </c>
      <c r="BC644">
        <v>2026</v>
      </c>
      <c r="BD644">
        <v>10</v>
      </c>
      <c r="BE644">
        <v>9</v>
      </c>
      <c r="BF644" s="6">
        <f t="shared" si="30"/>
        <v>46304</v>
      </c>
      <c r="BG644">
        <f t="shared" si="31"/>
        <v>0.54166666666424135</v>
      </c>
      <c r="BH644" t="str">
        <f t="shared" si="32"/>
        <v>COMPLY</v>
      </c>
      <c r="BI644" t="e">
        <f>VLOOKUP(H644,Sheet2!$A$1:$B$270,2,FALSE)</f>
        <v>#N/A</v>
      </c>
    </row>
    <row r="645" spans="1:61">
      <c r="A645">
        <v>644</v>
      </c>
      <c r="B645">
        <v>1002635581</v>
      </c>
      <c r="C645">
        <v>3</v>
      </c>
      <c r="D645" t="s">
        <v>51</v>
      </c>
      <c r="E645">
        <v>4</v>
      </c>
      <c r="F645" t="s">
        <v>234</v>
      </c>
      <c r="G645" t="s">
        <v>1966</v>
      </c>
      <c r="H645" t="s">
        <v>3360</v>
      </c>
      <c r="I645" t="s">
        <v>212</v>
      </c>
      <c r="J645" t="s">
        <v>213</v>
      </c>
      <c r="K645" t="s">
        <v>149</v>
      </c>
      <c r="L645" t="s">
        <v>214</v>
      </c>
      <c r="M645" t="s">
        <v>76</v>
      </c>
      <c r="N645" t="s">
        <v>215</v>
      </c>
      <c r="O645" s="57">
        <v>46308.674062500002</v>
      </c>
      <c r="P645" s="57">
        <v>46309.532048611109</v>
      </c>
      <c r="Q645">
        <v>69409629</v>
      </c>
      <c r="S645">
        <v>142510106367</v>
      </c>
      <c r="T645" t="s">
        <v>6708</v>
      </c>
      <c r="U645" t="s">
        <v>6709</v>
      </c>
      <c r="V645" t="s">
        <v>6710</v>
      </c>
      <c r="Z645">
        <v>110.704881028835</v>
      </c>
      <c r="AA645">
        <v>-7.6980310428447201</v>
      </c>
      <c r="AB645" t="s">
        <v>6711</v>
      </c>
      <c r="AC645" t="s">
        <v>235</v>
      </c>
      <c r="AL645" t="s">
        <v>217</v>
      </c>
      <c r="AM645" t="s">
        <v>6712</v>
      </c>
      <c r="AN645" t="s">
        <v>6</v>
      </c>
      <c r="AO645" t="s">
        <v>6681</v>
      </c>
      <c r="AP645" s="57">
        <v>46309.625</v>
      </c>
      <c r="AR645" t="s">
        <v>218</v>
      </c>
      <c r="AS645" t="s">
        <v>219</v>
      </c>
      <c r="AT645" t="s">
        <v>230</v>
      </c>
      <c r="AU645">
        <v>20261014</v>
      </c>
      <c r="AV645" t="s">
        <v>221</v>
      </c>
      <c r="AW645" t="s">
        <v>880</v>
      </c>
      <c r="AX645" t="s">
        <v>222</v>
      </c>
      <c r="BA645" s="57">
        <v>46309.625</v>
      </c>
      <c r="BB645" t="s">
        <v>6712</v>
      </c>
      <c r="BC645">
        <v>2026</v>
      </c>
      <c r="BD645">
        <v>10</v>
      </c>
      <c r="BE645">
        <v>14</v>
      </c>
      <c r="BF645" s="6">
        <f t="shared" si="30"/>
        <v>46309</v>
      </c>
      <c r="BG645">
        <f t="shared" si="31"/>
        <v>-0.625</v>
      </c>
      <c r="BH645" t="str">
        <f t="shared" si="32"/>
        <v>COMPLY</v>
      </c>
      <c r="BI645" t="e">
        <f>VLOOKUP(H645,Sheet2!$A$1:$B$270,2,FALSE)</f>
        <v>#N/A</v>
      </c>
    </row>
    <row r="646" spans="1:61">
      <c r="A646">
        <v>645</v>
      </c>
      <c r="B646">
        <v>1002623782</v>
      </c>
      <c r="C646">
        <v>3</v>
      </c>
      <c r="D646" t="s">
        <v>51</v>
      </c>
      <c r="E646">
        <v>4</v>
      </c>
      <c r="F646" t="s">
        <v>234</v>
      </c>
      <c r="G646" t="s">
        <v>552</v>
      </c>
      <c r="H646" t="s">
        <v>3366</v>
      </c>
      <c r="I646" t="s">
        <v>212</v>
      </c>
      <c r="J646" t="s">
        <v>213</v>
      </c>
      <c r="K646" t="s">
        <v>149</v>
      </c>
      <c r="L646" t="s">
        <v>214</v>
      </c>
      <c r="M646" t="s">
        <v>76</v>
      </c>
      <c r="N646" t="s">
        <v>215</v>
      </c>
      <c r="O646" s="57">
        <v>46301.430266203701</v>
      </c>
      <c r="P646" s="57">
        <v>46302.707083333335</v>
      </c>
      <c r="Q646">
        <v>69404806</v>
      </c>
      <c r="S646">
        <v>146528600024</v>
      </c>
      <c r="T646" t="s">
        <v>3367</v>
      </c>
      <c r="U646" t="s">
        <v>3368</v>
      </c>
      <c r="V646" t="s">
        <v>3369</v>
      </c>
      <c r="Z646">
        <v>110.7388572</v>
      </c>
      <c r="AA646">
        <v>-7.5853248999999998</v>
      </c>
      <c r="AB646" t="s">
        <v>3370</v>
      </c>
      <c r="AC646" t="s">
        <v>849</v>
      </c>
      <c r="AL646" t="s">
        <v>217</v>
      </c>
      <c r="AM646" t="s">
        <v>3165</v>
      </c>
      <c r="AN646" t="s">
        <v>6</v>
      </c>
      <c r="AO646" s="57">
        <v>46183.433946759258</v>
      </c>
      <c r="AP646" s="57">
        <v>46302.333333333336</v>
      </c>
      <c r="AR646" t="s">
        <v>218</v>
      </c>
      <c r="AS646" t="s">
        <v>3371</v>
      </c>
      <c r="AT646" t="s">
        <v>230</v>
      </c>
      <c r="AU646">
        <v>20261007</v>
      </c>
      <c r="AV646" t="s">
        <v>221</v>
      </c>
      <c r="AW646" t="s">
        <v>878</v>
      </c>
      <c r="AX646" t="s">
        <v>222</v>
      </c>
      <c r="BA646" s="57">
        <v>46302.333333333336</v>
      </c>
      <c r="BB646" t="s">
        <v>3165</v>
      </c>
      <c r="BC646">
        <v>2026</v>
      </c>
      <c r="BD646">
        <v>10</v>
      </c>
      <c r="BE646">
        <v>7</v>
      </c>
      <c r="BF646" s="6">
        <f t="shared" si="30"/>
        <v>46302</v>
      </c>
      <c r="BG646">
        <f t="shared" si="31"/>
        <v>-0.33333333333575865</v>
      </c>
      <c r="BH646" t="str">
        <f t="shared" si="32"/>
        <v>COMPLY</v>
      </c>
      <c r="BI646" t="e">
        <f>VLOOKUP(H646,Sheet2!$A$1:$B$270,2,FALSE)</f>
        <v>#N/A</v>
      </c>
    </row>
    <row r="647" spans="1:61">
      <c r="A647">
        <v>646</v>
      </c>
      <c r="B647">
        <v>1002628113</v>
      </c>
      <c r="C647">
        <v>3</v>
      </c>
      <c r="D647" t="s">
        <v>51</v>
      </c>
      <c r="E647">
        <v>4</v>
      </c>
      <c r="F647" t="s">
        <v>234</v>
      </c>
      <c r="G647" t="s">
        <v>552</v>
      </c>
      <c r="H647" t="s">
        <v>3366</v>
      </c>
      <c r="I647" t="s">
        <v>212</v>
      </c>
      <c r="J647" t="s">
        <v>213</v>
      </c>
      <c r="K647" t="s">
        <v>149</v>
      </c>
      <c r="L647" t="s">
        <v>214</v>
      </c>
      <c r="M647" t="s">
        <v>76</v>
      </c>
      <c r="N647" t="s">
        <v>215</v>
      </c>
      <c r="O647" s="57">
        <v>46303.664293981485</v>
      </c>
      <c r="P647" s="57">
        <v>46305.741840277777</v>
      </c>
      <c r="Q647">
        <v>69406710</v>
      </c>
      <c r="S647">
        <v>146528600184</v>
      </c>
      <c r="T647" t="s">
        <v>4579</v>
      </c>
      <c r="U647" t="s">
        <v>4580</v>
      </c>
      <c r="V647" t="s">
        <v>4581</v>
      </c>
      <c r="Z647">
        <v>110.74834749999999</v>
      </c>
      <c r="AA647">
        <v>-7.5222179000000002</v>
      </c>
      <c r="AB647" t="s">
        <v>4582</v>
      </c>
      <c r="AC647" t="s">
        <v>235</v>
      </c>
      <c r="AL647" t="s">
        <v>217</v>
      </c>
      <c r="AM647" t="s">
        <v>4583</v>
      </c>
      <c r="AN647" t="s">
        <v>6</v>
      </c>
      <c r="AO647" s="57">
        <v>46244.684513888889</v>
      </c>
      <c r="AP647" s="57">
        <v>46304.625</v>
      </c>
      <c r="AR647" t="s">
        <v>218</v>
      </c>
      <c r="AS647" t="s">
        <v>3371</v>
      </c>
      <c r="AT647" t="s">
        <v>230</v>
      </c>
      <c r="AU647">
        <v>20261010</v>
      </c>
      <c r="AV647" t="s">
        <v>221</v>
      </c>
      <c r="AW647" t="s">
        <v>875</v>
      </c>
      <c r="AX647" t="s">
        <v>222</v>
      </c>
      <c r="BA647" s="57">
        <v>46304.625</v>
      </c>
      <c r="BB647" t="s">
        <v>4583</v>
      </c>
      <c r="BC647">
        <v>2026</v>
      </c>
      <c r="BD647">
        <v>10</v>
      </c>
      <c r="BE647">
        <v>10</v>
      </c>
      <c r="BF647" s="6">
        <f t="shared" si="30"/>
        <v>46305</v>
      </c>
      <c r="BG647">
        <f t="shared" si="31"/>
        <v>0.375</v>
      </c>
      <c r="BH647" t="str">
        <f t="shared" si="32"/>
        <v>COMPLY</v>
      </c>
      <c r="BI647" t="e">
        <f>VLOOKUP(H647,Sheet2!$A$1:$B$270,2,FALSE)</f>
        <v>#N/A</v>
      </c>
    </row>
    <row r="648" spans="1:61">
      <c r="A648">
        <v>647</v>
      </c>
      <c r="B648">
        <v>1002634896</v>
      </c>
      <c r="C648">
        <v>3</v>
      </c>
      <c r="D648" t="s">
        <v>51</v>
      </c>
      <c r="E648">
        <v>4</v>
      </c>
      <c r="F648" t="s">
        <v>234</v>
      </c>
      <c r="G648" t="s">
        <v>552</v>
      </c>
      <c r="H648" t="s">
        <v>3366</v>
      </c>
      <c r="I648" t="s">
        <v>212</v>
      </c>
      <c r="J648" t="s">
        <v>213</v>
      </c>
      <c r="K648" t="s">
        <v>149</v>
      </c>
      <c r="L648" t="s">
        <v>214</v>
      </c>
      <c r="M648" t="s">
        <v>76</v>
      </c>
      <c r="N648" t="s">
        <v>215</v>
      </c>
      <c r="O648" s="57">
        <v>46308.533043981479</v>
      </c>
      <c r="P648" s="57">
        <v>46309.658472222225</v>
      </c>
      <c r="Q648">
        <v>69409341</v>
      </c>
      <c r="S648">
        <v>146528600527</v>
      </c>
      <c r="T648" t="s">
        <v>6072</v>
      </c>
      <c r="U648" t="s">
        <v>6073</v>
      </c>
      <c r="V648" t="s">
        <v>6074</v>
      </c>
      <c r="Z648">
        <v>110.73617710000001</v>
      </c>
      <c r="AA648">
        <v>-7.5413554999999999</v>
      </c>
      <c r="AB648" t="s">
        <v>6075</v>
      </c>
      <c r="AC648" t="s">
        <v>235</v>
      </c>
      <c r="AL648" t="s">
        <v>217</v>
      </c>
      <c r="AM648" t="s">
        <v>6056</v>
      </c>
      <c r="AN648" t="s">
        <v>6</v>
      </c>
      <c r="AO648" t="s">
        <v>6076</v>
      </c>
      <c r="AP648" s="57">
        <v>46309.458333333336</v>
      </c>
      <c r="AR648" t="s">
        <v>218</v>
      </c>
      <c r="AS648" t="s">
        <v>3371</v>
      </c>
      <c r="AT648" t="s">
        <v>230</v>
      </c>
      <c r="AU648">
        <v>20261014</v>
      </c>
      <c r="AV648" t="s">
        <v>221</v>
      </c>
      <c r="AW648" t="s">
        <v>877</v>
      </c>
      <c r="AX648" t="s">
        <v>222</v>
      </c>
      <c r="BA648" s="57">
        <v>46309.458333333336</v>
      </c>
      <c r="BB648" t="s">
        <v>6056</v>
      </c>
      <c r="BC648">
        <v>2026</v>
      </c>
      <c r="BD648">
        <v>10</v>
      </c>
      <c r="BE648">
        <v>14</v>
      </c>
      <c r="BF648" s="6">
        <f t="shared" si="30"/>
        <v>46309</v>
      </c>
      <c r="BG648">
        <f t="shared" si="31"/>
        <v>-0.45833333333575865</v>
      </c>
      <c r="BH648" t="str">
        <f t="shared" si="32"/>
        <v>COMPLY</v>
      </c>
      <c r="BI648" t="e">
        <f>VLOOKUP(H648,Sheet2!$A$1:$B$270,2,FALSE)</f>
        <v>#N/A</v>
      </c>
    </row>
    <row r="649" spans="1:61">
      <c r="A649">
        <v>648</v>
      </c>
      <c r="B649">
        <v>1002636643</v>
      </c>
      <c r="C649">
        <v>3</v>
      </c>
      <c r="D649" t="s">
        <v>51</v>
      </c>
      <c r="E649">
        <v>4</v>
      </c>
      <c r="F649" t="s">
        <v>234</v>
      </c>
      <c r="G649" t="s">
        <v>552</v>
      </c>
      <c r="H649" t="s">
        <v>3366</v>
      </c>
      <c r="I649" t="s">
        <v>212</v>
      </c>
      <c r="J649" t="s">
        <v>213</v>
      </c>
      <c r="K649" t="s">
        <v>149</v>
      </c>
      <c r="L649" t="s">
        <v>214</v>
      </c>
      <c r="M649" t="s">
        <v>224</v>
      </c>
      <c r="N649" t="s">
        <v>215</v>
      </c>
      <c r="O649" s="57">
        <v>46309.515740740739</v>
      </c>
      <c r="P649" s="57">
        <v>46310.475659722222</v>
      </c>
      <c r="Q649">
        <v>69410085</v>
      </c>
      <c r="S649">
        <v>146528600162</v>
      </c>
      <c r="T649" t="s">
        <v>7058</v>
      </c>
      <c r="U649" t="s">
        <v>7059</v>
      </c>
      <c r="V649" t="s">
        <v>7060</v>
      </c>
      <c r="Z649">
        <v>110.742833</v>
      </c>
      <c r="AA649">
        <v>-7.5556530000000004</v>
      </c>
      <c r="AB649" t="s">
        <v>7061</v>
      </c>
      <c r="AC649" t="s">
        <v>235</v>
      </c>
      <c r="AL649" t="s">
        <v>217</v>
      </c>
      <c r="AM649" t="s">
        <v>7062</v>
      </c>
      <c r="AN649" t="s">
        <v>6</v>
      </c>
      <c r="AO649" t="s">
        <v>6862</v>
      </c>
      <c r="AP649" s="57">
        <v>46310.458333333336</v>
      </c>
      <c r="AR649" t="s">
        <v>18</v>
      </c>
      <c r="AS649" t="s">
        <v>3371</v>
      </c>
      <c r="AT649" t="s">
        <v>230</v>
      </c>
      <c r="AV649" t="s">
        <v>226</v>
      </c>
      <c r="AW649" t="s">
        <v>236</v>
      </c>
      <c r="AX649" t="s">
        <v>222</v>
      </c>
      <c r="BA649" s="57">
        <v>46310.458333333336</v>
      </c>
      <c r="BB649" t="s">
        <v>7062</v>
      </c>
      <c r="BF649" s="6" t="e">
        <f t="shared" si="30"/>
        <v>#NUM!</v>
      </c>
      <c r="BG649" t="e">
        <f t="shared" si="31"/>
        <v>#NUM!</v>
      </c>
      <c r="BH649" t="e">
        <f t="shared" si="32"/>
        <v>#NUM!</v>
      </c>
      <c r="BI649" t="e">
        <f>VLOOKUP(H649,Sheet2!$A$1:$B$270,2,FALSE)</f>
        <v>#N/A</v>
      </c>
    </row>
    <row r="650" spans="1:61">
      <c r="A650">
        <v>649</v>
      </c>
      <c r="B650">
        <v>1002630747</v>
      </c>
      <c r="C650">
        <v>3</v>
      </c>
      <c r="D650" t="s">
        <v>51</v>
      </c>
      <c r="E650">
        <v>4</v>
      </c>
      <c r="F650" t="s">
        <v>234</v>
      </c>
      <c r="G650" t="s">
        <v>552</v>
      </c>
      <c r="H650" t="s">
        <v>5253</v>
      </c>
      <c r="I650" t="s">
        <v>212</v>
      </c>
      <c r="J650" t="s">
        <v>213</v>
      </c>
      <c r="K650" t="s">
        <v>149</v>
      </c>
      <c r="L650" t="s">
        <v>214</v>
      </c>
      <c r="M650" t="s">
        <v>76</v>
      </c>
      <c r="N650" t="s">
        <v>215</v>
      </c>
      <c r="O650" s="57">
        <v>46305.453935185185</v>
      </c>
      <c r="P650" s="57">
        <v>46306.616412037038</v>
      </c>
      <c r="Q650">
        <v>69407812</v>
      </c>
      <c r="S650">
        <v>146527612140</v>
      </c>
      <c r="T650" t="s">
        <v>5254</v>
      </c>
      <c r="U650" t="s">
        <v>5255</v>
      </c>
      <c r="V650" t="s">
        <v>5256</v>
      </c>
      <c r="Z650">
        <v>110.809574</v>
      </c>
      <c r="AA650">
        <v>-7.5906900000000004</v>
      </c>
      <c r="AB650" t="s">
        <v>5257</v>
      </c>
      <c r="AC650" t="s">
        <v>235</v>
      </c>
      <c r="AL650" t="s">
        <v>217</v>
      </c>
      <c r="AM650" t="s">
        <v>5258</v>
      </c>
      <c r="AN650" t="s">
        <v>6</v>
      </c>
      <c r="AO650" s="57">
        <v>46305.455312500002</v>
      </c>
      <c r="AP650" s="57">
        <v>46306.333333333336</v>
      </c>
      <c r="AR650" t="s">
        <v>218</v>
      </c>
      <c r="AS650" t="s">
        <v>219</v>
      </c>
      <c r="AT650" t="s">
        <v>230</v>
      </c>
      <c r="AU650">
        <v>20261011</v>
      </c>
      <c r="AV650" t="s">
        <v>221</v>
      </c>
      <c r="AW650" t="s">
        <v>1421</v>
      </c>
      <c r="AX650" t="s">
        <v>222</v>
      </c>
      <c r="BA650" s="57">
        <v>46306.333333333336</v>
      </c>
      <c r="BB650" t="s">
        <v>5258</v>
      </c>
      <c r="BC650">
        <v>2026</v>
      </c>
      <c r="BD650">
        <v>10</v>
      </c>
      <c r="BE650">
        <v>11</v>
      </c>
      <c r="BF650" s="6">
        <f t="shared" si="30"/>
        <v>46306</v>
      </c>
      <c r="BG650">
        <f t="shared" si="31"/>
        <v>-0.33333333333575865</v>
      </c>
      <c r="BH650" t="str">
        <f t="shared" si="32"/>
        <v>COMPLY</v>
      </c>
      <c r="BI650" t="e">
        <f>VLOOKUP(H650,Sheet2!$A$1:$B$270,2,FALSE)</f>
        <v>#N/A</v>
      </c>
    </row>
    <row r="651" spans="1:61">
      <c r="A651">
        <v>650</v>
      </c>
      <c r="B651">
        <v>1002629753</v>
      </c>
      <c r="C651">
        <v>3</v>
      </c>
      <c r="D651" t="s">
        <v>51</v>
      </c>
      <c r="E651">
        <v>4</v>
      </c>
      <c r="F651" t="s">
        <v>234</v>
      </c>
      <c r="G651" t="s">
        <v>552</v>
      </c>
      <c r="H651" t="s">
        <v>5259</v>
      </c>
      <c r="I651" t="s">
        <v>212</v>
      </c>
      <c r="J651" t="s">
        <v>213</v>
      </c>
      <c r="K651" t="s">
        <v>149</v>
      </c>
      <c r="L651" t="s">
        <v>214</v>
      </c>
      <c r="M651" t="s">
        <v>76</v>
      </c>
      <c r="N651" t="s">
        <v>215</v>
      </c>
      <c r="O651" s="57">
        <v>46304.578182870369</v>
      </c>
      <c r="P651" s="57">
        <v>46305.590937499997</v>
      </c>
      <c r="Q651">
        <v>69407387</v>
      </c>
      <c r="S651">
        <v>142518104148</v>
      </c>
      <c r="T651" t="s">
        <v>5260</v>
      </c>
      <c r="U651" t="s">
        <v>5261</v>
      </c>
      <c r="V651" t="s">
        <v>5262</v>
      </c>
      <c r="Z651">
        <v>110.864493665227</v>
      </c>
      <c r="AA651">
        <v>-7.60256483660479</v>
      </c>
      <c r="AB651" t="s">
        <v>5263</v>
      </c>
      <c r="AC651" t="s">
        <v>235</v>
      </c>
      <c r="AL651" t="s">
        <v>217</v>
      </c>
      <c r="AM651" t="s">
        <v>5264</v>
      </c>
      <c r="AN651" t="s">
        <v>6</v>
      </c>
      <c r="AO651" s="57">
        <v>46275.579988425925</v>
      </c>
      <c r="AP651" s="57">
        <v>46305.458333333336</v>
      </c>
      <c r="AR651" t="s">
        <v>218</v>
      </c>
      <c r="AS651" t="s">
        <v>2024</v>
      </c>
      <c r="AT651" t="s">
        <v>230</v>
      </c>
      <c r="AU651">
        <v>20261010</v>
      </c>
      <c r="AV651" t="s">
        <v>221</v>
      </c>
      <c r="AW651" t="s">
        <v>875</v>
      </c>
      <c r="AX651" t="s">
        <v>222</v>
      </c>
      <c r="BA651" s="57">
        <v>46305.458333333336</v>
      </c>
      <c r="BB651" t="s">
        <v>5264</v>
      </c>
      <c r="BC651">
        <v>2026</v>
      </c>
      <c r="BD651">
        <v>10</v>
      </c>
      <c r="BE651">
        <v>10</v>
      </c>
      <c r="BF651" s="6">
        <f t="shared" si="30"/>
        <v>46305</v>
      </c>
      <c r="BG651">
        <f t="shared" si="31"/>
        <v>-0.45833333333575865</v>
      </c>
      <c r="BH651" t="str">
        <f t="shared" si="32"/>
        <v>COMPLY</v>
      </c>
      <c r="BI651" t="e">
        <f>VLOOKUP(H651,Sheet2!$A$1:$B$270,2,FALSE)</f>
        <v>#N/A</v>
      </c>
    </row>
    <row r="652" spans="1:61">
      <c r="A652">
        <v>651</v>
      </c>
      <c r="B652">
        <v>1002631039</v>
      </c>
      <c r="C652">
        <v>3</v>
      </c>
      <c r="D652" t="s">
        <v>51</v>
      </c>
      <c r="E652">
        <v>4</v>
      </c>
      <c r="F652" t="s">
        <v>234</v>
      </c>
      <c r="G652" t="s">
        <v>552</v>
      </c>
      <c r="H652" t="s">
        <v>5259</v>
      </c>
      <c r="I652" t="s">
        <v>212</v>
      </c>
      <c r="J652" t="s">
        <v>213</v>
      </c>
      <c r="K652" t="s">
        <v>149</v>
      </c>
      <c r="L652" t="s">
        <v>214</v>
      </c>
      <c r="M652" t="s">
        <v>76</v>
      </c>
      <c r="N652" t="s">
        <v>215</v>
      </c>
      <c r="O652" s="57">
        <v>46305.642777777779</v>
      </c>
      <c r="P652" s="57">
        <v>46306.961018518516</v>
      </c>
      <c r="Q652">
        <v>69407955</v>
      </c>
      <c r="S652">
        <v>142518105067</v>
      </c>
      <c r="T652" t="s">
        <v>5265</v>
      </c>
      <c r="U652" t="s">
        <v>5266</v>
      </c>
      <c r="V652" t="s">
        <v>5267</v>
      </c>
      <c r="Z652">
        <v>110.871490442328</v>
      </c>
      <c r="AA652">
        <v>-7.6079490968255996</v>
      </c>
      <c r="AB652" t="s">
        <v>5268</v>
      </c>
      <c r="AC652" t="s">
        <v>235</v>
      </c>
      <c r="AL652" t="s">
        <v>217</v>
      </c>
      <c r="AM652" t="s">
        <v>5269</v>
      </c>
      <c r="AN652" t="s">
        <v>6</v>
      </c>
      <c r="AO652" s="57">
        <v>46305.652905092589</v>
      </c>
      <c r="AP652" s="57">
        <v>46306.625</v>
      </c>
      <c r="AR652" t="s">
        <v>218</v>
      </c>
      <c r="AS652" t="s">
        <v>2024</v>
      </c>
      <c r="AT652" t="s">
        <v>230</v>
      </c>
      <c r="AU652">
        <v>20261011</v>
      </c>
      <c r="AV652" t="s">
        <v>221</v>
      </c>
      <c r="AW652" t="s">
        <v>880</v>
      </c>
      <c r="AX652" t="s">
        <v>222</v>
      </c>
      <c r="BA652" s="57">
        <v>46306.625</v>
      </c>
      <c r="BB652" t="s">
        <v>5269</v>
      </c>
      <c r="BC652">
        <v>2026</v>
      </c>
      <c r="BD652">
        <v>10</v>
      </c>
      <c r="BE652">
        <v>11</v>
      </c>
      <c r="BF652" s="6">
        <f t="shared" si="30"/>
        <v>46306</v>
      </c>
      <c r="BG652">
        <f t="shared" si="31"/>
        <v>-0.625</v>
      </c>
      <c r="BH652" t="str">
        <f t="shared" si="32"/>
        <v>COMPLY</v>
      </c>
      <c r="BI652" t="e">
        <f>VLOOKUP(H652,Sheet2!$A$1:$B$270,2,FALSE)</f>
        <v>#N/A</v>
      </c>
    </row>
    <row r="653" spans="1:61">
      <c r="A653">
        <v>652</v>
      </c>
      <c r="B653">
        <v>1002631041</v>
      </c>
      <c r="C653">
        <v>3</v>
      </c>
      <c r="D653" t="s">
        <v>51</v>
      </c>
      <c r="E653">
        <v>4</v>
      </c>
      <c r="F653" t="s">
        <v>234</v>
      </c>
      <c r="G653" t="s">
        <v>552</v>
      </c>
      <c r="H653" t="s">
        <v>5270</v>
      </c>
      <c r="I653" t="s">
        <v>212</v>
      </c>
      <c r="J653" t="s">
        <v>213</v>
      </c>
      <c r="K653" t="s">
        <v>149</v>
      </c>
      <c r="L653" t="s">
        <v>214</v>
      </c>
      <c r="M653" t="s">
        <v>76</v>
      </c>
      <c r="N653" t="s">
        <v>215</v>
      </c>
      <c r="O653" s="57">
        <v>46305.643518518518</v>
      </c>
      <c r="P653" s="57">
        <v>46306.890949074077</v>
      </c>
      <c r="Q653">
        <v>69407956</v>
      </c>
      <c r="S653">
        <v>143555101213</v>
      </c>
      <c r="T653" t="s">
        <v>5271</v>
      </c>
      <c r="U653" t="s">
        <v>5272</v>
      </c>
      <c r="V653" t="s">
        <v>5273</v>
      </c>
      <c r="Z653">
        <v>110.87805734475</v>
      </c>
      <c r="AA653">
        <v>-7.7453250059255501</v>
      </c>
      <c r="AB653" t="s">
        <v>5274</v>
      </c>
      <c r="AC653" t="s">
        <v>235</v>
      </c>
      <c r="AL653" t="s">
        <v>217</v>
      </c>
      <c r="AM653" t="s">
        <v>5269</v>
      </c>
      <c r="AN653" t="s">
        <v>6</v>
      </c>
      <c r="AO653" s="57">
        <v>46305.652905092589</v>
      </c>
      <c r="AP653" s="57">
        <v>46306.625</v>
      </c>
      <c r="AR653" t="s">
        <v>218</v>
      </c>
      <c r="AS653" t="s">
        <v>5275</v>
      </c>
      <c r="AT653" t="s">
        <v>230</v>
      </c>
      <c r="AU653">
        <v>20261011</v>
      </c>
      <c r="AV653" t="s">
        <v>221</v>
      </c>
      <c r="AW653" t="s">
        <v>880</v>
      </c>
      <c r="AX653" t="s">
        <v>222</v>
      </c>
      <c r="BA653" s="57">
        <v>46306.625</v>
      </c>
      <c r="BB653" t="s">
        <v>5269</v>
      </c>
      <c r="BC653">
        <v>2026</v>
      </c>
      <c r="BD653">
        <v>10</v>
      </c>
      <c r="BE653">
        <v>11</v>
      </c>
      <c r="BF653" s="6">
        <f t="shared" si="30"/>
        <v>46306</v>
      </c>
      <c r="BG653">
        <f t="shared" si="31"/>
        <v>-0.625</v>
      </c>
      <c r="BH653" t="str">
        <f t="shared" si="32"/>
        <v>COMPLY</v>
      </c>
      <c r="BI653" t="e">
        <f>VLOOKUP(H653,Sheet2!$A$1:$B$270,2,FALSE)</f>
        <v>#N/A</v>
      </c>
    </row>
    <row r="654" spans="1:61">
      <c r="A654">
        <v>653</v>
      </c>
      <c r="B654">
        <v>1002635436</v>
      </c>
      <c r="C654">
        <v>3</v>
      </c>
      <c r="D654" t="s">
        <v>51</v>
      </c>
      <c r="E654">
        <v>4</v>
      </c>
      <c r="F654" t="s">
        <v>234</v>
      </c>
      <c r="G654" t="s">
        <v>552</v>
      </c>
      <c r="H654" t="s">
        <v>5270</v>
      </c>
      <c r="I654" t="s">
        <v>212</v>
      </c>
      <c r="J654" t="s">
        <v>213</v>
      </c>
      <c r="K654" t="s">
        <v>149</v>
      </c>
      <c r="L654" t="s">
        <v>214</v>
      </c>
      <c r="M654" t="s">
        <v>76</v>
      </c>
      <c r="N654" t="s">
        <v>215</v>
      </c>
      <c r="O654" s="57">
        <v>46308.645543981482</v>
      </c>
      <c r="P654" s="57">
        <v>46309.830914351849</v>
      </c>
      <c r="Q654">
        <v>69409557</v>
      </c>
      <c r="S654">
        <v>143555101388</v>
      </c>
      <c r="T654" t="s">
        <v>6713</v>
      </c>
      <c r="U654" t="s">
        <v>6714</v>
      </c>
      <c r="V654" t="s">
        <v>6715</v>
      </c>
      <c r="Z654">
        <v>110.7950589</v>
      </c>
      <c r="AA654">
        <v>-7.6754987999999997</v>
      </c>
      <c r="AB654" t="s">
        <v>6716</v>
      </c>
      <c r="AC654" t="s">
        <v>235</v>
      </c>
      <c r="AL654" t="s">
        <v>217</v>
      </c>
      <c r="AM654" t="s">
        <v>6717</v>
      </c>
      <c r="AN654" t="s">
        <v>6</v>
      </c>
      <c r="AO654" t="s">
        <v>6675</v>
      </c>
      <c r="AP654" s="57">
        <v>46309.625</v>
      </c>
      <c r="AR654" t="s">
        <v>218</v>
      </c>
      <c r="AS654" t="s">
        <v>5275</v>
      </c>
      <c r="AT654" t="s">
        <v>230</v>
      </c>
      <c r="AU654">
        <v>20261014</v>
      </c>
      <c r="AV654" t="s">
        <v>221</v>
      </c>
      <c r="AW654" t="s">
        <v>877</v>
      </c>
      <c r="AX654" t="s">
        <v>222</v>
      </c>
      <c r="BA654" s="57">
        <v>46309.625</v>
      </c>
      <c r="BB654" t="s">
        <v>6717</v>
      </c>
      <c r="BC654">
        <v>2026</v>
      </c>
      <c r="BD654">
        <v>10</v>
      </c>
      <c r="BE654">
        <v>14</v>
      </c>
      <c r="BF654" s="6">
        <f t="shared" si="30"/>
        <v>46309</v>
      </c>
      <c r="BG654">
        <f t="shared" si="31"/>
        <v>-0.625</v>
      </c>
      <c r="BH654" t="str">
        <f t="shared" si="32"/>
        <v>COMPLY</v>
      </c>
      <c r="BI654" t="e">
        <f>VLOOKUP(H654,Sheet2!$A$1:$B$270,2,FALSE)</f>
        <v>#N/A</v>
      </c>
    </row>
    <row r="655" spans="1:61">
      <c r="A655">
        <v>654</v>
      </c>
      <c r="B655">
        <v>1002618761</v>
      </c>
      <c r="C655">
        <v>3</v>
      </c>
      <c r="D655" t="s">
        <v>51</v>
      </c>
      <c r="E655">
        <v>4</v>
      </c>
      <c r="F655" t="s">
        <v>268</v>
      </c>
      <c r="G655" t="s">
        <v>830</v>
      </c>
      <c r="H655" t="s">
        <v>831</v>
      </c>
      <c r="I655" t="s">
        <v>212</v>
      </c>
      <c r="J655" t="s">
        <v>213</v>
      </c>
      <c r="K655" t="s">
        <v>149</v>
      </c>
      <c r="L655" t="s">
        <v>214</v>
      </c>
      <c r="M655" t="s">
        <v>76</v>
      </c>
      <c r="N655" t="s">
        <v>215</v>
      </c>
      <c r="O655" s="57">
        <v>46296.742812500001</v>
      </c>
      <c r="P655" s="57">
        <v>46298.684421296297</v>
      </c>
      <c r="Q655">
        <v>69402661</v>
      </c>
      <c r="S655">
        <v>141569116032</v>
      </c>
      <c r="T655" t="s">
        <v>1119</v>
      </c>
      <c r="U655" t="s">
        <v>1120</v>
      </c>
      <c r="V655" t="s">
        <v>1121</v>
      </c>
      <c r="Z655">
        <v>111.415111</v>
      </c>
      <c r="AA655">
        <v>-6.96875</v>
      </c>
      <c r="AB655" t="s">
        <v>1122</v>
      </c>
      <c r="AC655" t="s">
        <v>235</v>
      </c>
      <c r="AL655" t="s">
        <v>217</v>
      </c>
      <c r="AM655" t="s">
        <v>1123</v>
      </c>
      <c r="AN655" t="s">
        <v>6</v>
      </c>
      <c r="AO655" s="57">
        <v>46032.746898148151</v>
      </c>
      <c r="AP655" s="57">
        <v>46297.625</v>
      </c>
      <c r="AR655" t="s">
        <v>218</v>
      </c>
      <c r="AS655" t="s">
        <v>219</v>
      </c>
      <c r="AT655" t="s">
        <v>230</v>
      </c>
      <c r="AU655">
        <v>20261003</v>
      </c>
      <c r="AV655" t="s">
        <v>221</v>
      </c>
      <c r="AW655" t="s">
        <v>877</v>
      </c>
      <c r="AX655" t="s">
        <v>222</v>
      </c>
      <c r="BA655" s="57">
        <v>46297.625</v>
      </c>
      <c r="BB655" t="s">
        <v>1123</v>
      </c>
      <c r="BC655">
        <v>2026</v>
      </c>
      <c r="BD655">
        <v>10</v>
      </c>
      <c r="BE655">
        <v>3</v>
      </c>
      <c r="BF655" s="6">
        <f t="shared" si="30"/>
        <v>46298</v>
      </c>
      <c r="BG655">
        <f t="shared" si="31"/>
        <v>0.375</v>
      </c>
      <c r="BH655" t="str">
        <f t="shared" si="32"/>
        <v>COMPLY</v>
      </c>
      <c r="BI655" t="e">
        <f>VLOOKUP(H655,Sheet2!$A$1:$B$270,2,FALSE)</f>
        <v>#N/A</v>
      </c>
    </row>
    <row r="656" spans="1:61">
      <c r="A656">
        <v>655</v>
      </c>
      <c r="B656">
        <v>1002617446</v>
      </c>
      <c r="C656">
        <v>3</v>
      </c>
      <c r="D656" t="s">
        <v>51</v>
      </c>
      <c r="E656">
        <v>4</v>
      </c>
      <c r="F656" t="s">
        <v>268</v>
      </c>
      <c r="G656" t="s">
        <v>830</v>
      </c>
      <c r="H656" t="s">
        <v>831</v>
      </c>
      <c r="I656" t="s">
        <v>212</v>
      </c>
      <c r="J656" t="s">
        <v>213</v>
      </c>
      <c r="K656" t="s">
        <v>149</v>
      </c>
      <c r="L656" t="s">
        <v>214</v>
      </c>
      <c r="M656" t="s">
        <v>76</v>
      </c>
      <c r="N656" t="s">
        <v>215</v>
      </c>
      <c r="O656" s="57">
        <v>46296.449756944443</v>
      </c>
      <c r="P656" s="57">
        <v>46297.576631944445</v>
      </c>
      <c r="Q656">
        <v>69402204</v>
      </c>
      <c r="S656">
        <v>141569116024</v>
      </c>
      <c r="T656" t="s">
        <v>1114</v>
      </c>
      <c r="U656" t="s">
        <v>1115</v>
      </c>
      <c r="V656" t="s">
        <v>1116</v>
      </c>
      <c r="Z656">
        <v>111.4356827</v>
      </c>
      <c r="AA656">
        <v>-6.9676187000000001</v>
      </c>
      <c r="AB656" t="s">
        <v>1117</v>
      </c>
      <c r="AC656" t="s">
        <v>235</v>
      </c>
      <c r="AL656" t="s">
        <v>217</v>
      </c>
      <c r="AM656" t="s">
        <v>1118</v>
      </c>
      <c r="AN656" t="s">
        <v>6</v>
      </c>
      <c r="AO656" s="57">
        <v>46032.486342592594</v>
      </c>
      <c r="AP656" s="57">
        <v>46297.333333333336</v>
      </c>
      <c r="AR656" t="s">
        <v>218</v>
      </c>
      <c r="AS656" t="s">
        <v>219</v>
      </c>
      <c r="AT656" t="s">
        <v>230</v>
      </c>
      <c r="AU656">
        <v>20261002</v>
      </c>
      <c r="AV656" t="s">
        <v>221</v>
      </c>
      <c r="AW656" t="s">
        <v>236</v>
      </c>
      <c r="AX656" t="s">
        <v>222</v>
      </c>
      <c r="BA656" s="57">
        <v>46297.333333333336</v>
      </c>
      <c r="BB656" t="s">
        <v>1118</v>
      </c>
      <c r="BC656">
        <v>2026</v>
      </c>
      <c r="BD656">
        <v>10</v>
      </c>
      <c r="BE656">
        <v>2</v>
      </c>
      <c r="BF656" s="6">
        <f t="shared" si="30"/>
        <v>46297</v>
      </c>
      <c r="BG656">
        <f t="shared" si="31"/>
        <v>-0.33333333333575865</v>
      </c>
      <c r="BH656" t="str">
        <f t="shared" si="32"/>
        <v>COMPLY</v>
      </c>
      <c r="BI656" t="e">
        <f>VLOOKUP(H656,Sheet2!$A$1:$B$270,2,FALSE)</f>
        <v>#N/A</v>
      </c>
    </row>
    <row r="657" spans="1:61">
      <c r="A657">
        <v>656</v>
      </c>
      <c r="B657">
        <v>1002621472</v>
      </c>
      <c r="C657">
        <v>3</v>
      </c>
      <c r="D657" t="s">
        <v>51</v>
      </c>
      <c r="E657">
        <v>4</v>
      </c>
      <c r="F657" t="s">
        <v>268</v>
      </c>
      <c r="G657" t="s">
        <v>830</v>
      </c>
      <c r="H657" t="s">
        <v>831</v>
      </c>
      <c r="I657" t="s">
        <v>212</v>
      </c>
      <c r="J657" t="s">
        <v>213</v>
      </c>
      <c r="K657" t="s">
        <v>149</v>
      </c>
      <c r="L657" t="s">
        <v>214</v>
      </c>
      <c r="M657" t="s">
        <v>1919</v>
      </c>
      <c r="N657" t="s">
        <v>215</v>
      </c>
      <c r="O657" s="57">
        <v>46299.665682870371</v>
      </c>
      <c r="P657" s="57">
        <v>46300.67827546296</v>
      </c>
      <c r="Q657">
        <v>69403968</v>
      </c>
      <c r="S657">
        <v>141569116042</v>
      </c>
      <c r="T657" t="s">
        <v>1973</v>
      </c>
      <c r="U657" t="s">
        <v>1974</v>
      </c>
      <c r="V657" t="s">
        <v>1975</v>
      </c>
      <c r="Z657">
        <v>111.4062969</v>
      </c>
      <c r="AA657">
        <v>-6.9794874999999896</v>
      </c>
      <c r="AB657" t="s">
        <v>1976</v>
      </c>
      <c r="AC657" t="s">
        <v>235</v>
      </c>
      <c r="AL657" t="s">
        <v>217</v>
      </c>
      <c r="AM657" t="s">
        <v>1977</v>
      </c>
      <c r="AN657" t="s">
        <v>6</v>
      </c>
      <c r="AO657" s="57">
        <v>46122.674062500002</v>
      </c>
      <c r="AP657" s="57">
        <v>46300.625</v>
      </c>
      <c r="AQ657" t="s">
        <v>841</v>
      </c>
      <c r="AR657" t="s">
        <v>12</v>
      </c>
      <c r="AS657" t="s">
        <v>219</v>
      </c>
      <c r="AT657" t="s">
        <v>230</v>
      </c>
      <c r="AV657" t="s">
        <v>1627</v>
      </c>
      <c r="AW657" t="s">
        <v>877</v>
      </c>
      <c r="AX657" t="s">
        <v>222</v>
      </c>
      <c r="BA657" s="57">
        <v>46300.625</v>
      </c>
      <c r="BB657" t="s">
        <v>1977</v>
      </c>
      <c r="BF657" s="6" t="e">
        <f t="shared" si="30"/>
        <v>#NUM!</v>
      </c>
      <c r="BG657" t="e">
        <f t="shared" si="31"/>
        <v>#NUM!</v>
      </c>
      <c r="BH657" t="e">
        <f t="shared" si="32"/>
        <v>#NUM!</v>
      </c>
      <c r="BI657" t="e">
        <f>VLOOKUP(H657,Sheet2!$A$1:$B$270,2,FALSE)</f>
        <v>#N/A</v>
      </c>
    </row>
    <row r="658" spans="1:61">
      <c r="A658">
        <v>657</v>
      </c>
      <c r="B658">
        <v>1002630338</v>
      </c>
      <c r="C658">
        <v>3</v>
      </c>
      <c r="D658" t="s">
        <v>51</v>
      </c>
      <c r="E658">
        <v>4</v>
      </c>
      <c r="F658" t="s">
        <v>268</v>
      </c>
      <c r="G658" t="s">
        <v>830</v>
      </c>
      <c r="H658" t="s">
        <v>831</v>
      </c>
      <c r="I658" t="s">
        <v>212</v>
      </c>
      <c r="J658" t="s">
        <v>213</v>
      </c>
      <c r="K658" t="s">
        <v>149</v>
      </c>
      <c r="L658" t="s">
        <v>214</v>
      </c>
      <c r="M658" t="s">
        <v>1919</v>
      </c>
      <c r="N658" t="s">
        <v>215</v>
      </c>
      <c r="O658" s="57">
        <v>46304.678240740737</v>
      </c>
      <c r="P658" s="57">
        <v>46307.373842592591</v>
      </c>
      <c r="Q658">
        <v>69407582</v>
      </c>
      <c r="S658">
        <v>141569116063</v>
      </c>
      <c r="T658" t="s">
        <v>5276</v>
      </c>
      <c r="U658" t="s">
        <v>5277</v>
      </c>
      <c r="V658" t="s">
        <v>5278</v>
      </c>
      <c r="Z658">
        <v>111.4101926</v>
      </c>
      <c r="AA658">
        <v>-6.9690795999999997</v>
      </c>
      <c r="AB658" t="s">
        <v>5279</v>
      </c>
      <c r="AC658" t="s">
        <v>235</v>
      </c>
      <c r="AL658" t="s">
        <v>217</v>
      </c>
      <c r="AM658" t="s">
        <v>5280</v>
      </c>
      <c r="AN658" t="s">
        <v>6</v>
      </c>
      <c r="AO658" s="57">
        <v>46275.725983796299</v>
      </c>
      <c r="AP658" s="57">
        <v>46305.625</v>
      </c>
      <c r="AQ658" t="s">
        <v>841</v>
      </c>
      <c r="AR658" t="s">
        <v>12</v>
      </c>
      <c r="AS658" t="s">
        <v>219</v>
      </c>
      <c r="AT658" t="s">
        <v>230</v>
      </c>
      <c r="AV658" t="s">
        <v>1627</v>
      </c>
      <c r="AW658" t="s">
        <v>877</v>
      </c>
      <c r="AX658" t="s">
        <v>222</v>
      </c>
      <c r="BA658" s="57">
        <v>46305.625</v>
      </c>
      <c r="BB658" t="s">
        <v>5280</v>
      </c>
      <c r="BF658" s="6" t="e">
        <f t="shared" si="30"/>
        <v>#NUM!</v>
      </c>
      <c r="BG658" t="e">
        <f t="shared" si="31"/>
        <v>#NUM!</v>
      </c>
      <c r="BH658" t="e">
        <f t="shared" si="32"/>
        <v>#NUM!</v>
      </c>
      <c r="BI658" t="e">
        <f>VLOOKUP(H658,Sheet2!$A$1:$B$270,2,FALSE)</f>
        <v>#N/A</v>
      </c>
    </row>
    <row r="659" spans="1:61">
      <c r="A659">
        <v>658</v>
      </c>
      <c r="B659">
        <v>1002625202</v>
      </c>
      <c r="C659">
        <v>3</v>
      </c>
      <c r="D659" t="s">
        <v>51</v>
      </c>
      <c r="E659">
        <v>4</v>
      </c>
      <c r="F659" t="s">
        <v>268</v>
      </c>
      <c r="G659" t="s">
        <v>830</v>
      </c>
      <c r="H659" t="s">
        <v>1978</v>
      </c>
      <c r="I659" t="s">
        <v>212</v>
      </c>
      <c r="J659" t="s">
        <v>213</v>
      </c>
      <c r="K659" t="s">
        <v>149</v>
      </c>
      <c r="L659" t="s">
        <v>214</v>
      </c>
      <c r="M659" t="s">
        <v>76</v>
      </c>
      <c r="N659" t="s">
        <v>215</v>
      </c>
      <c r="O659" s="57">
        <v>46301.807337962964</v>
      </c>
      <c r="P659" s="57">
        <v>46302.578865740739</v>
      </c>
      <c r="Q659">
        <v>69405411</v>
      </c>
      <c r="S659">
        <v>142552107903</v>
      </c>
      <c r="T659" t="s">
        <v>3372</v>
      </c>
      <c r="U659" t="s">
        <v>3373</v>
      </c>
      <c r="V659" t="s">
        <v>3374</v>
      </c>
      <c r="Z659">
        <v>111.57086099999999</v>
      </c>
      <c r="AA659">
        <v>-7.1124219999999996</v>
      </c>
      <c r="AB659" t="s">
        <v>3375</v>
      </c>
      <c r="AC659" t="s">
        <v>235</v>
      </c>
      <c r="AL659" t="s">
        <v>217</v>
      </c>
      <c r="AM659" t="s">
        <v>3376</v>
      </c>
      <c r="AN659" t="s">
        <v>6</v>
      </c>
      <c r="AO659" s="57">
        <v>46183.809340277781</v>
      </c>
      <c r="AP659" s="57">
        <v>46303.333333333336</v>
      </c>
      <c r="AR659" t="s">
        <v>218</v>
      </c>
      <c r="AS659" t="s">
        <v>1984</v>
      </c>
      <c r="AT659" t="s">
        <v>230</v>
      </c>
      <c r="AU659">
        <v>20261007</v>
      </c>
      <c r="AV659" t="s">
        <v>221</v>
      </c>
      <c r="AW659" t="s">
        <v>882</v>
      </c>
      <c r="AX659" t="s">
        <v>222</v>
      </c>
      <c r="BA659" s="57">
        <v>46303.333333333336</v>
      </c>
      <c r="BB659" t="s">
        <v>3376</v>
      </c>
      <c r="BC659">
        <v>2026</v>
      </c>
      <c r="BD659">
        <v>10</v>
      </c>
      <c r="BE659">
        <v>7</v>
      </c>
      <c r="BF659" s="6">
        <f t="shared" si="30"/>
        <v>46302</v>
      </c>
      <c r="BG659">
        <f t="shared" si="31"/>
        <v>-1.3333333333357587</v>
      </c>
      <c r="BH659" t="str">
        <f t="shared" si="32"/>
        <v>COMPLY</v>
      </c>
      <c r="BI659" t="e">
        <f>VLOOKUP(H659,Sheet2!$A$1:$B$270,2,FALSE)</f>
        <v>#N/A</v>
      </c>
    </row>
    <row r="660" spans="1:61">
      <c r="A660">
        <v>659</v>
      </c>
      <c r="B660">
        <v>1002619966</v>
      </c>
      <c r="C660">
        <v>3</v>
      </c>
      <c r="D660" t="s">
        <v>51</v>
      </c>
      <c r="E660">
        <v>4</v>
      </c>
      <c r="F660" t="s">
        <v>268</v>
      </c>
      <c r="G660" t="s">
        <v>830</v>
      </c>
      <c r="H660" t="s">
        <v>1978</v>
      </c>
      <c r="I660" t="s">
        <v>212</v>
      </c>
      <c r="J660" t="s">
        <v>213</v>
      </c>
      <c r="K660" t="s">
        <v>149</v>
      </c>
      <c r="M660" t="s">
        <v>1626</v>
      </c>
      <c r="N660" t="s">
        <v>215</v>
      </c>
      <c r="O660" s="57">
        <v>46297.597511574073</v>
      </c>
      <c r="P660" s="57">
        <v>46297.635995370372</v>
      </c>
      <c r="Q660">
        <v>69403149</v>
      </c>
      <c r="S660">
        <v>142552107893</v>
      </c>
      <c r="T660" t="s">
        <v>1979</v>
      </c>
      <c r="U660" t="s">
        <v>1980</v>
      </c>
      <c r="Z660">
        <v>111.57115810000001</v>
      </c>
      <c r="AA660">
        <v>-7.1108092000000003</v>
      </c>
      <c r="AB660" t="s">
        <v>1986</v>
      </c>
      <c r="AC660" t="s">
        <v>283</v>
      </c>
      <c r="AO660" s="57">
        <v>46063.61105324074</v>
      </c>
      <c r="AR660" t="s">
        <v>1631</v>
      </c>
      <c r="AS660" t="s">
        <v>1984</v>
      </c>
      <c r="AT660" t="s">
        <v>230</v>
      </c>
      <c r="AV660" t="s">
        <v>1987</v>
      </c>
      <c r="AW660" t="s">
        <v>540</v>
      </c>
      <c r="AX660" t="s">
        <v>222</v>
      </c>
      <c r="BF660" s="6" t="e">
        <f t="shared" si="30"/>
        <v>#NUM!</v>
      </c>
      <c r="BG660" t="e">
        <f t="shared" si="31"/>
        <v>#NUM!</v>
      </c>
      <c r="BH660" t="e">
        <f t="shared" si="32"/>
        <v>#NUM!</v>
      </c>
      <c r="BI660" t="e">
        <f>VLOOKUP(H660,Sheet2!$A$1:$B$270,2,FALSE)</f>
        <v>#N/A</v>
      </c>
    </row>
    <row r="661" spans="1:61">
      <c r="A661">
        <v>660</v>
      </c>
      <c r="B661">
        <v>1002620263</v>
      </c>
      <c r="C661">
        <v>3</v>
      </c>
      <c r="D661" t="s">
        <v>51</v>
      </c>
      <c r="E661">
        <v>4</v>
      </c>
      <c r="F661" t="s">
        <v>268</v>
      </c>
      <c r="G661" t="s">
        <v>830</v>
      </c>
      <c r="H661" t="s">
        <v>1978</v>
      </c>
      <c r="I661" t="s">
        <v>212</v>
      </c>
      <c r="J661" t="s">
        <v>213</v>
      </c>
      <c r="K661" t="s">
        <v>149</v>
      </c>
      <c r="M661" t="s">
        <v>1919</v>
      </c>
      <c r="N661" t="s">
        <v>215</v>
      </c>
      <c r="O661" s="57">
        <v>46297.645277777781</v>
      </c>
      <c r="P661" s="57">
        <v>46300.67560185185</v>
      </c>
      <c r="Q661">
        <v>69403235</v>
      </c>
      <c r="S661">
        <v>142552107894</v>
      </c>
      <c r="T661" t="s">
        <v>1979</v>
      </c>
      <c r="U661" t="s">
        <v>1980</v>
      </c>
      <c r="V661" t="s">
        <v>1981</v>
      </c>
      <c r="Z661">
        <v>111.57115810000001</v>
      </c>
      <c r="AA661">
        <v>-7.1108092000000003</v>
      </c>
      <c r="AB661" t="s">
        <v>1982</v>
      </c>
      <c r="AC661" t="s">
        <v>283</v>
      </c>
      <c r="AL661" t="s">
        <v>217</v>
      </c>
      <c r="AM661" t="s">
        <v>1983</v>
      </c>
      <c r="AN661" t="s">
        <v>6</v>
      </c>
      <c r="AO661" s="57">
        <v>46063.652951388889</v>
      </c>
      <c r="AP661" s="57">
        <v>46299.458333333336</v>
      </c>
      <c r="AQ661" t="s">
        <v>841</v>
      </c>
      <c r="AR661" t="s">
        <v>12</v>
      </c>
      <c r="AS661" t="s">
        <v>1984</v>
      </c>
      <c r="AT661" t="s">
        <v>230</v>
      </c>
      <c r="AV661" t="s">
        <v>1627</v>
      </c>
      <c r="AW661" t="s">
        <v>1985</v>
      </c>
      <c r="AX661" t="s">
        <v>222</v>
      </c>
      <c r="BA661" s="57">
        <v>46299.458333333336</v>
      </c>
      <c r="BB661" t="s">
        <v>1983</v>
      </c>
      <c r="BF661" s="6" t="e">
        <f t="shared" si="30"/>
        <v>#NUM!</v>
      </c>
      <c r="BG661" t="e">
        <f t="shared" si="31"/>
        <v>#NUM!</v>
      </c>
      <c r="BH661" t="e">
        <f t="shared" si="32"/>
        <v>#NUM!</v>
      </c>
      <c r="BI661" t="e">
        <f>VLOOKUP(H661,Sheet2!$A$1:$B$270,2,FALSE)</f>
        <v>#N/A</v>
      </c>
    </row>
    <row r="662" spans="1:61">
      <c r="A662">
        <v>661</v>
      </c>
      <c r="B662">
        <v>1002625896</v>
      </c>
      <c r="C662">
        <v>3</v>
      </c>
      <c r="D662" t="s">
        <v>51</v>
      </c>
      <c r="E662">
        <v>4</v>
      </c>
      <c r="F662" t="s">
        <v>268</v>
      </c>
      <c r="G662" t="s">
        <v>830</v>
      </c>
      <c r="H662" t="s">
        <v>4049</v>
      </c>
      <c r="I662" t="s">
        <v>212</v>
      </c>
      <c r="J662" t="s">
        <v>213</v>
      </c>
      <c r="K662" t="s">
        <v>149</v>
      </c>
      <c r="L662" t="s">
        <v>214</v>
      </c>
      <c r="M662" t="s">
        <v>76</v>
      </c>
      <c r="N662" t="s">
        <v>215</v>
      </c>
      <c r="O662" s="57">
        <v>46302.494837962964</v>
      </c>
      <c r="P662" s="57">
        <v>46303.587442129632</v>
      </c>
      <c r="Q662">
        <v>69405732</v>
      </c>
      <c r="S662">
        <v>142519105289</v>
      </c>
      <c r="T662" t="s">
        <v>4050</v>
      </c>
      <c r="U662" t="s">
        <v>4051</v>
      </c>
      <c r="V662" t="s">
        <v>4052</v>
      </c>
      <c r="Z662">
        <v>111.2401205</v>
      </c>
      <c r="AA662">
        <v>-7.0551518999999896</v>
      </c>
      <c r="AB662" t="s">
        <v>4053</v>
      </c>
      <c r="AC662" t="s">
        <v>235</v>
      </c>
      <c r="AL662" t="s">
        <v>217</v>
      </c>
      <c r="AM662" t="s">
        <v>4054</v>
      </c>
      <c r="AN662" t="s">
        <v>6</v>
      </c>
      <c r="AO662" s="57">
        <v>46213.496678240743</v>
      </c>
      <c r="AP662" s="57">
        <v>46303.333333333336</v>
      </c>
      <c r="AR662" t="s">
        <v>218</v>
      </c>
      <c r="AS662" t="s">
        <v>219</v>
      </c>
      <c r="AT662" t="s">
        <v>230</v>
      </c>
      <c r="AU662">
        <v>20261008</v>
      </c>
      <c r="AV662" t="s">
        <v>221</v>
      </c>
      <c r="AW662" t="s">
        <v>882</v>
      </c>
      <c r="AX662" t="s">
        <v>222</v>
      </c>
      <c r="BA662" s="57">
        <v>46303.333333333336</v>
      </c>
      <c r="BB662" t="s">
        <v>4054</v>
      </c>
      <c r="BC662">
        <v>2026</v>
      </c>
      <c r="BD662">
        <v>10</v>
      </c>
      <c r="BE662">
        <v>8</v>
      </c>
      <c r="BF662" s="6">
        <f t="shared" si="30"/>
        <v>46303</v>
      </c>
      <c r="BG662">
        <f t="shared" si="31"/>
        <v>-0.33333333333575865</v>
      </c>
      <c r="BH662" t="str">
        <f t="shared" si="32"/>
        <v>COMPLY</v>
      </c>
      <c r="BI662" t="e">
        <f>VLOOKUP(H662,Sheet2!$A$1:$B$270,2,FALSE)</f>
        <v>#N/A</v>
      </c>
    </row>
    <row r="663" spans="1:61">
      <c r="A663">
        <v>662</v>
      </c>
      <c r="B663">
        <v>1002631671</v>
      </c>
      <c r="C663">
        <v>3</v>
      </c>
      <c r="D663" t="s">
        <v>51</v>
      </c>
      <c r="E663">
        <v>4</v>
      </c>
      <c r="F663" t="s">
        <v>268</v>
      </c>
      <c r="G663" t="s">
        <v>830</v>
      </c>
      <c r="H663" t="s">
        <v>4049</v>
      </c>
      <c r="I663" t="s">
        <v>212</v>
      </c>
      <c r="J663" t="s">
        <v>213</v>
      </c>
      <c r="K663" t="s">
        <v>149</v>
      </c>
      <c r="L663" t="s">
        <v>214</v>
      </c>
      <c r="M663" t="s">
        <v>1626</v>
      </c>
      <c r="N663" t="s">
        <v>215</v>
      </c>
      <c r="O663" s="57">
        <v>46306.639340277776</v>
      </c>
      <c r="P663" s="57">
        <v>46308.419293981482</v>
      </c>
      <c r="Q663">
        <v>69408228</v>
      </c>
      <c r="S663">
        <v>142519105299</v>
      </c>
      <c r="T663" t="s">
        <v>5281</v>
      </c>
      <c r="U663" t="s">
        <v>5282</v>
      </c>
      <c r="V663" t="s">
        <v>5283</v>
      </c>
      <c r="Z663">
        <v>111.30481589999999</v>
      </c>
      <c r="AA663">
        <v>-7.0202492999999997</v>
      </c>
      <c r="AB663" t="s">
        <v>5284</v>
      </c>
      <c r="AC663" t="s">
        <v>235</v>
      </c>
      <c r="AL663" t="s">
        <v>217</v>
      </c>
      <c r="AM663" t="s">
        <v>5285</v>
      </c>
      <c r="AN663" t="s">
        <v>6</v>
      </c>
      <c r="AO663" s="57">
        <v>46336.642453703702</v>
      </c>
      <c r="AP663" s="57">
        <v>46307.625</v>
      </c>
      <c r="AR663" t="s">
        <v>12</v>
      </c>
      <c r="AS663" t="s">
        <v>219</v>
      </c>
      <c r="AT663" t="s">
        <v>230</v>
      </c>
      <c r="AV663" t="s">
        <v>6077</v>
      </c>
      <c r="AW663" t="s">
        <v>879</v>
      </c>
      <c r="AX663" t="s">
        <v>222</v>
      </c>
      <c r="BA663" s="57">
        <v>46307.625</v>
      </c>
      <c r="BB663" t="s">
        <v>5285</v>
      </c>
      <c r="BF663" s="6" t="e">
        <f t="shared" si="30"/>
        <v>#NUM!</v>
      </c>
      <c r="BG663" t="e">
        <f t="shared" si="31"/>
        <v>#NUM!</v>
      </c>
      <c r="BH663" t="e">
        <f t="shared" si="32"/>
        <v>#NUM!</v>
      </c>
      <c r="BI663" t="e">
        <f>VLOOKUP(H663,Sheet2!$A$1:$B$270,2,FALSE)</f>
        <v>#N/A</v>
      </c>
    </row>
    <row r="664" spans="1:61">
      <c r="A664">
        <v>663</v>
      </c>
      <c r="B664">
        <v>1002625586</v>
      </c>
      <c r="C664">
        <v>3</v>
      </c>
      <c r="D664" t="s">
        <v>51</v>
      </c>
      <c r="E664">
        <v>4</v>
      </c>
      <c r="F664" t="s">
        <v>268</v>
      </c>
      <c r="G664" t="s">
        <v>830</v>
      </c>
      <c r="H664" t="s">
        <v>4055</v>
      </c>
      <c r="I664" t="s">
        <v>212</v>
      </c>
      <c r="J664" t="s">
        <v>213</v>
      </c>
      <c r="K664" t="s">
        <v>149</v>
      </c>
      <c r="L664" t="s">
        <v>214</v>
      </c>
      <c r="M664" t="s">
        <v>76</v>
      </c>
      <c r="N664" t="s">
        <v>215</v>
      </c>
      <c r="O664" s="57">
        <v>46302.428877314815</v>
      </c>
      <c r="P664" s="57">
        <v>46303.589756944442</v>
      </c>
      <c r="Q664">
        <v>69405559</v>
      </c>
      <c r="S664">
        <v>142512103134</v>
      </c>
      <c r="T664" t="s">
        <v>4056</v>
      </c>
      <c r="U664" t="s">
        <v>4057</v>
      </c>
      <c r="V664" t="s">
        <v>4058</v>
      </c>
      <c r="Z664">
        <v>111.38305690668599</v>
      </c>
      <c r="AA664">
        <v>-7.2043537324090003</v>
      </c>
      <c r="AB664" t="s">
        <v>4059</v>
      </c>
      <c r="AC664" t="s">
        <v>235</v>
      </c>
      <c r="AL664" t="s">
        <v>217</v>
      </c>
      <c r="AM664" t="s">
        <v>4060</v>
      </c>
      <c r="AN664" t="s">
        <v>6</v>
      </c>
      <c r="AO664" s="57">
        <v>46213.434340277781</v>
      </c>
      <c r="AP664" s="57">
        <v>46303.333333333336</v>
      </c>
      <c r="AR664" t="s">
        <v>218</v>
      </c>
      <c r="AS664" t="s">
        <v>1984</v>
      </c>
      <c r="AT664" t="s">
        <v>230</v>
      </c>
      <c r="AU664">
        <v>20261008</v>
      </c>
      <c r="AV664" t="s">
        <v>221</v>
      </c>
      <c r="AW664" t="s">
        <v>923</v>
      </c>
      <c r="AX664" t="s">
        <v>222</v>
      </c>
      <c r="BA664" s="57">
        <v>46303.333333333336</v>
      </c>
      <c r="BB664" t="s">
        <v>4060</v>
      </c>
      <c r="BC664">
        <v>2026</v>
      </c>
      <c r="BD664">
        <v>10</v>
      </c>
      <c r="BE664">
        <v>8</v>
      </c>
      <c r="BF664" s="6">
        <f t="shared" si="30"/>
        <v>46303</v>
      </c>
      <c r="BG664">
        <f t="shared" si="31"/>
        <v>-0.33333333333575865</v>
      </c>
      <c r="BH664" t="str">
        <f t="shared" si="32"/>
        <v>COMPLY</v>
      </c>
      <c r="BI664" t="e">
        <f>VLOOKUP(H664,Sheet2!$A$1:$B$270,2,FALSE)</f>
        <v>#N/A</v>
      </c>
    </row>
    <row r="665" spans="1:61">
      <c r="A665">
        <v>664</v>
      </c>
      <c r="B665">
        <v>1002633968</v>
      </c>
      <c r="C665">
        <v>3</v>
      </c>
      <c r="D665" t="s">
        <v>51</v>
      </c>
      <c r="E665">
        <v>4</v>
      </c>
      <c r="F665" t="s">
        <v>268</v>
      </c>
      <c r="G665" t="s">
        <v>830</v>
      </c>
      <c r="H665" t="s">
        <v>4055</v>
      </c>
      <c r="I665" t="s">
        <v>212</v>
      </c>
      <c r="J665" t="s">
        <v>213</v>
      </c>
      <c r="K665" t="s">
        <v>149</v>
      </c>
      <c r="L665" t="s">
        <v>214</v>
      </c>
      <c r="M665" t="s">
        <v>76</v>
      </c>
      <c r="N665" t="s">
        <v>215</v>
      </c>
      <c r="O665" s="57">
        <v>46308.345590277779</v>
      </c>
      <c r="P665" s="57">
        <v>46308.621400462966</v>
      </c>
      <c r="Q665">
        <v>69409017</v>
      </c>
      <c r="S665">
        <v>142512103136</v>
      </c>
      <c r="T665" t="s">
        <v>6078</v>
      </c>
      <c r="U665" t="s">
        <v>6079</v>
      </c>
      <c r="V665" t="s">
        <v>6080</v>
      </c>
      <c r="Z665">
        <v>111.3901133</v>
      </c>
      <c r="AA665">
        <v>-7.1740792000000004</v>
      </c>
      <c r="AB665" t="s">
        <v>6081</v>
      </c>
      <c r="AC665" t="s">
        <v>235</v>
      </c>
      <c r="AL665" t="s">
        <v>217</v>
      </c>
      <c r="AM665" t="s">
        <v>5887</v>
      </c>
      <c r="AN665" t="s">
        <v>6</v>
      </c>
      <c r="AO665" t="s">
        <v>5994</v>
      </c>
      <c r="AP665" s="57">
        <v>46309.333333333336</v>
      </c>
      <c r="AR665" t="s">
        <v>218</v>
      </c>
      <c r="AS665" t="s">
        <v>1984</v>
      </c>
      <c r="AT665" t="s">
        <v>230</v>
      </c>
      <c r="AU665">
        <v>20261013</v>
      </c>
      <c r="AV665" t="s">
        <v>221</v>
      </c>
      <c r="AW665" t="s">
        <v>2725</v>
      </c>
      <c r="AX665" t="s">
        <v>222</v>
      </c>
      <c r="BA665" s="57">
        <v>46309.333333333336</v>
      </c>
      <c r="BB665" t="s">
        <v>5887</v>
      </c>
      <c r="BC665">
        <v>2026</v>
      </c>
      <c r="BD665">
        <v>10</v>
      </c>
      <c r="BE665">
        <v>13</v>
      </c>
      <c r="BF665" s="6">
        <f t="shared" si="30"/>
        <v>46308</v>
      </c>
      <c r="BG665">
        <f t="shared" si="31"/>
        <v>-1.3333333333357587</v>
      </c>
      <c r="BH665" t="str">
        <f t="shared" si="32"/>
        <v>COMPLY</v>
      </c>
      <c r="BI665" t="e">
        <f>VLOOKUP(H665,Sheet2!$A$1:$B$270,2,FALSE)</f>
        <v>#N/A</v>
      </c>
    </row>
    <row r="666" spans="1:61">
      <c r="A666">
        <v>665</v>
      </c>
      <c r="B666">
        <v>1002626864</v>
      </c>
      <c r="C666">
        <v>3</v>
      </c>
      <c r="D666" t="s">
        <v>51</v>
      </c>
      <c r="E666">
        <v>4</v>
      </c>
      <c r="F666" t="s">
        <v>268</v>
      </c>
      <c r="G666" t="s">
        <v>545</v>
      </c>
      <c r="H666" t="s">
        <v>1988</v>
      </c>
      <c r="I666" t="s">
        <v>212</v>
      </c>
      <c r="J666" t="s">
        <v>213</v>
      </c>
      <c r="K666" t="s">
        <v>149</v>
      </c>
      <c r="L666" t="s">
        <v>214</v>
      </c>
      <c r="M666" t="s">
        <v>76</v>
      </c>
      <c r="N666" t="s">
        <v>215</v>
      </c>
      <c r="O666" s="57">
        <v>46302.721921296295</v>
      </c>
      <c r="P666" s="57">
        <v>46304.693611111114</v>
      </c>
      <c r="Q666">
        <v>69406128</v>
      </c>
      <c r="S666">
        <v>142521103440</v>
      </c>
      <c r="T666" t="s">
        <v>1989</v>
      </c>
      <c r="U666" t="s">
        <v>1990</v>
      </c>
      <c r="V666" t="s">
        <v>4061</v>
      </c>
      <c r="Z666">
        <v>110.778138</v>
      </c>
      <c r="AA666">
        <v>-7.024762</v>
      </c>
      <c r="AB666" t="s">
        <v>4062</v>
      </c>
      <c r="AC666" t="s">
        <v>235</v>
      </c>
      <c r="AL666" t="s">
        <v>217</v>
      </c>
      <c r="AM666" t="s">
        <v>4063</v>
      </c>
      <c r="AN666" t="s">
        <v>6</v>
      </c>
      <c r="AO666" s="57">
        <v>46213.736238425925</v>
      </c>
      <c r="AP666" s="57">
        <v>46303.625</v>
      </c>
      <c r="AR666" t="s">
        <v>218</v>
      </c>
      <c r="AS666" t="s">
        <v>1994</v>
      </c>
      <c r="AT666" t="s">
        <v>230</v>
      </c>
      <c r="AU666">
        <v>20261009</v>
      </c>
      <c r="AV666" t="s">
        <v>221</v>
      </c>
      <c r="AW666" t="s">
        <v>877</v>
      </c>
      <c r="AX666" t="s">
        <v>222</v>
      </c>
      <c r="BA666" s="57">
        <v>46303.625</v>
      </c>
      <c r="BB666" t="s">
        <v>4063</v>
      </c>
      <c r="BC666">
        <v>2026</v>
      </c>
      <c r="BD666">
        <v>10</v>
      </c>
      <c r="BE666">
        <v>9</v>
      </c>
      <c r="BF666" s="6">
        <f t="shared" si="30"/>
        <v>46304</v>
      </c>
      <c r="BG666">
        <f t="shared" si="31"/>
        <v>0.375</v>
      </c>
      <c r="BH666" t="str">
        <f t="shared" si="32"/>
        <v>COMPLY</v>
      </c>
      <c r="BI666" t="e">
        <f>VLOOKUP(H666,Sheet2!$A$1:$B$270,2,FALSE)</f>
        <v>#N/A</v>
      </c>
    </row>
    <row r="667" spans="1:61">
      <c r="A667">
        <v>666</v>
      </c>
      <c r="B667">
        <v>1002628838</v>
      </c>
      <c r="C667">
        <v>3</v>
      </c>
      <c r="D667" t="s">
        <v>51</v>
      </c>
      <c r="E667">
        <v>4</v>
      </c>
      <c r="F667" t="s">
        <v>268</v>
      </c>
      <c r="G667" t="s">
        <v>545</v>
      </c>
      <c r="H667" t="s">
        <v>1988</v>
      </c>
      <c r="I667" t="s">
        <v>212</v>
      </c>
      <c r="J667" t="s">
        <v>213</v>
      </c>
      <c r="K667" t="s">
        <v>149</v>
      </c>
      <c r="L667" t="s">
        <v>214</v>
      </c>
      <c r="M667" t="s">
        <v>76</v>
      </c>
      <c r="N667" t="s">
        <v>215</v>
      </c>
      <c r="O667" s="57">
        <v>46304.371990740743</v>
      </c>
      <c r="P667" s="57">
        <v>46305.634479166663</v>
      </c>
      <c r="Q667">
        <v>69407015</v>
      </c>
      <c r="S667">
        <v>142521103471</v>
      </c>
      <c r="T667" t="s">
        <v>5286</v>
      </c>
      <c r="U667" t="s">
        <v>5287</v>
      </c>
      <c r="V667" t="s">
        <v>5288</v>
      </c>
      <c r="Z667">
        <v>110.76413700000001</v>
      </c>
      <c r="AA667">
        <v>-7.0195400000000001</v>
      </c>
      <c r="AB667" t="s">
        <v>5289</v>
      </c>
      <c r="AC667" t="s">
        <v>235</v>
      </c>
      <c r="AL667" t="s">
        <v>217</v>
      </c>
      <c r="AM667" t="s">
        <v>5290</v>
      </c>
      <c r="AN667" t="s">
        <v>6</v>
      </c>
      <c r="AO667" s="57">
        <v>46275.402615740742</v>
      </c>
      <c r="AP667" s="57">
        <v>46305.333333333336</v>
      </c>
      <c r="AR667" t="s">
        <v>218</v>
      </c>
      <c r="AS667" t="s">
        <v>1994</v>
      </c>
      <c r="AT667" t="s">
        <v>230</v>
      </c>
      <c r="AU667">
        <v>20261010</v>
      </c>
      <c r="AV667" t="s">
        <v>221</v>
      </c>
      <c r="AW667" t="s">
        <v>877</v>
      </c>
      <c r="AX667" t="s">
        <v>222</v>
      </c>
      <c r="BA667" s="57">
        <v>46305.333333333336</v>
      </c>
      <c r="BB667" t="s">
        <v>5290</v>
      </c>
      <c r="BC667">
        <v>2026</v>
      </c>
      <c r="BD667">
        <v>10</v>
      </c>
      <c r="BE667">
        <v>10</v>
      </c>
      <c r="BF667" s="6">
        <f t="shared" si="30"/>
        <v>46305</v>
      </c>
      <c r="BG667">
        <f t="shared" si="31"/>
        <v>-0.33333333333575865</v>
      </c>
      <c r="BH667" t="str">
        <f t="shared" si="32"/>
        <v>COMPLY</v>
      </c>
      <c r="BI667" t="e">
        <f>VLOOKUP(H667,Sheet2!$A$1:$B$270,2,FALSE)</f>
        <v>#N/A</v>
      </c>
    </row>
    <row r="668" spans="1:61">
      <c r="A668">
        <v>667</v>
      </c>
      <c r="B668">
        <v>1002620740</v>
      </c>
      <c r="C668">
        <v>3</v>
      </c>
      <c r="D668" t="s">
        <v>51</v>
      </c>
      <c r="E668">
        <v>4</v>
      </c>
      <c r="F668" t="s">
        <v>268</v>
      </c>
      <c r="G668" t="s">
        <v>545</v>
      </c>
      <c r="H668" t="s">
        <v>1988</v>
      </c>
      <c r="I668" t="s">
        <v>212</v>
      </c>
      <c r="J668" t="s">
        <v>213</v>
      </c>
      <c r="K668" t="s">
        <v>149</v>
      </c>
      <c r="L668" t="s">
        <v>214</v>
      </c>
      <c r="M668" t="s">
        <v>1919</v>
      </c>
      <c r="N668" t="s">
        <v>215</v>
      </c>
      <c r="O668" s="57">
        <v>46298.358043981483</v>
      </c>
      <c r="P668" s="57">
        <v>46301.399305555555</v>
      </c>
      <c r="Q668">
        <v>69403439</v>
      </c>
      <c r="S668">
        <v>142521103463</v>
      </c>
      <c r="T668" t="s">
        <v>1989</v>
      </c>
      <c r="U668" t="s">
        <v>1990</v>
      </c>
      <c r="V668" t="s">
        <v>1991</v>
      </c>
      <c r="Z668">
        <v>110.778127</v>
      </c>
      <c r="AA668">
        <v>-7.0247109999999999</v>
      </c>
      <c r="AB668" t="s">
        <v>1992</v>
      </c>
      <c r="AC668" t="s">
        <v>235</v>
      </c>
      <c r="AL668" t="s">
        <v>217</v>
      </c>
      <c r="AM668" t="s">
        <v>1993</v>
      </c>
      <c r="AN668" t="s">
        <v>6</v>
      </c>
      <c r="AO668" s="57">
        <v>46091.361296296294</v>
      </c>
      <c r="AP668" s="57">
        <v>46299.333333333336</v>
      </c>
      <c r="AQ668" t="s">
        <v>841</v>
      </c>
      <c r="AR668" t="s">
        <v>12</v>
      </c>
      <c r="AS668" t="s">
        <v>1994</v>
      </c>
      <c r="AT668" t="s">
        <v>230</v>
      </c>
      <c r="AV668" t="s">
        <v>1627</v>
      </c>
      <c r="AW668" t="s">
        <v>880</v>
      </c>
      <c r="AX668" t="s">
        <v>222</v>
      </c>
      <c r="BA668" s="57">
        <v>46299.333333333336</v>
      </c>
      <c r="BB668" t="s">
        <v>1993</v>
      </c>
      <c r="BF668" s="6" t="e">
        <f t="shared" si="30"/>
        <v>#NUM!</v>
      </c>
      <c r="BG668" t="e">
        <f t="shared" si="31"/>
        <v>#NUM!</v>
      </c>
      <c r="BH668" t="e">
        <f t="shared" si="32"/>
        <v>#NUM!</v>
      </c>
      <c r="BI668" t="e">
        <f>VLOOKUP(H668,Sheet2!$A$1:$B$270,2,FALSE)</f>
        <v>#N/A</v>
      </c>
    </row>
    <row r="669" spans="1:61">
      <c r="A669">
        <v>668</v>
      </c>
      <c r="B669">
        <v>1002628822</v>
      </c>
      <c r="C669">
        <v>3</v>
      </c>
      <c r="D669" t="s">
        <v>51</v>
      </c>
      <c r="E669">
        <v>4</v>
      </c>
      <c r="F669" t="s">
        <v>268</v>
      </c>
      <c r="G669" t="s">
        <v>545</v>
      </c>
      <c r="H669" t="s">
        <v>5291</v>
      </c>
      <c r="I669" t="s">
        <v>212</v>
      </c>
      <c r="J669" t="s">
        <v>213</v>
      </c>
      <c r="K669" t="s">
        <v>149</v>
      </c>
      <c r="L669" t="s">
        <v>214</v>
      </c>
      <c r="M669" t="s">
        <v>76</v>
      </c>
      <c r="N669" t="s">
        <v>215</v>
      </c>
      <c r="O669" s="57">
        <v>46304.365682870368</v>
      </c>
      <c r="P669" s="57">
        <v>46305.575358796297</v>
      </c>
      <c r="Q669">
        <v>69407010</v>
      </c>
      <c r="S669">
        <v>146516109483</v>
      </c>
      <c r="T669" t="s">
        <v>5292</v>
      </c>
      <c r="U669" t="s">
        <v>5293</v>
      </c>
      <c r="V669" t="s">
        <v>5294</v>
      </c>
      <c r="Z669">
        <v>110.63709799999999</v>
      </c>
      <c r="AA669">
        <v>-7.163252</v>
      </c>
      <c r="AB669" t="s">
        <v>5295</v>
      </c>
      <c r="AC669" t="s">
        <v>235</v>
      </c>
      <c r="AL669" t="s">
        <v>217</v>
      </c>
      <c r="AM669" t="s">
        <v>5296</v>
      </c>
      <c r="AN669" t="s">
        <v>6</v>
      </c>
      <c r="AO669" s="57">
        <v>46275.372141203705</v>
      </c>
      <c r="AP669" s="57">
        <v>46305.333333333336</v>
      </c>
      <c r="AR669" t="s">
        <v>218</v>
      </c>
      <c r="AS669" t="s">
        <v>1994</v>
      </c>
      <c r="AT669" t="s">
        <v>230</v>
      </c>
      <c r="AU669">
        <v>20261010</v>
      </c>
      <c r="AV669" t="s">
        <v>221</v>
      </c>
      <c r="AW669" t="s">
        <v>876</v>
      </c>
      <c r="AX669" t="s">
        <v>222</v>
      </c>
      <c r="BA669" s="57">
        <v>46305.333333333336</v>
      </c>
      <c r="BB669" t="s">
        <v>5296</v>
      </c>
      <c r="BC669">
        <v>2026</v>
      </c>
      <c r="BD669">
        <v>10</v>
      </c>
      <c r="BE669">
        <v>10</v>
      </c>
      <c r="BF669" s="6">
        <f t="shared" si="30"/>
        <v>46305</v>
      </c>
      <c r="BG669">
        <f t="shared" si="31"/>
        <v>-0.33333333333575865</v>
      </c>
      <c r="BH669" t="str">
        <f t="shared" si="32"/>
        <v>COMPLY</v>
      </c>
      <c r="BI669" t="e">
        <f>VLOOKUP(H669,Sheet2!$A$1:$B$270,2,FALSE)</f>
        <v>#N/A</v>
      </c>
    </row>
    <row r="670" spans="1:61">
      <c r="A670">
        <v>669</v>
      </c>
      <c r="B670">
        <v>1002634851</v>
      </c>
      <c r="C670">
        <v>3</v>
      </c>
      <c r="D670" t="s">
        <v>51</v>
      </c>
      <c r="E670">
        <v>4</v>
      </c>
      <c r="F670" t="s">
        <v>268</v>
      </c>
      <c r="G670" t="s">
        <v>545</v>
      </c>
      <c r="H670" t="s">
        <v>5291</v>
      </c>
      <c r="I670" t="s">
        <v>212</v>
      </c>
      <c r="J670" t="s">
        <v>213</v>
      </c>
      <c r="K670" t="s">
        <v>149</v>
      </c>
      <c r="L670" t="s">
        <v>214</v>
      </c>
      <c r="M670" t="s">
        <v>76</v>
      </c>
      <c r="N670" t="s">
        <v>215</v>
      </c>
      <c r="O670" s="57">
        <v>46308.51221064815</v>
      </c>
      <c r="P670" s="57">
        <v>46309.640717592592</v>
      </c>
      <c r="Q670">
        <v>69409302</v>
      </c>
      <c r="S670">
        <v>146516109595</v>
      </c>
      <c r="T670" t="s">
        <v>6082</v>
      </c>
      <c r="U670" t="s">
        <v>6083</v>
      </c>
      <c r="V670" t="s">
        <v>6084</v>
      </c>
      <c r="Z670">
        <v>110.64831100000001</v>
      </c>
      <c r="AA670">
        <v>-7.1233979999999999</v>
      </c>
      <c r="AB670" t="s">
        <v>6085</v>
      </c>
      <c r="AC670" t="s">
        <v>235</v>
      </c>
      <c r="AL670" t="s">
        <v>217</v>
      </c>
      <c r="AM670" t="s">
        <v>6020</v>
      </c>
      <c r="AN670" t="s">
        <v>6</v>
      </c>
      <c r="AO670" t="s">
        <v>6086</v>
      </c>
      <c r="AP670" s="57">
        <v>46309.458333333336</v>
      </c>
      <c r="AR670" t="s">
        <v>218</v>
      </c>
      <c r="AS670" t="s">
        <v>1994</v>
      </c>
      <c r="AT670" t="s">
        <v>230</v>
      </c>
      <c r="AU670">
        <v>20261014</v>
      </c>
      <c r="AV670" t="s">
        <v>221</v>
      </c>
      <c r="AW670" t="s">
        <v>875</v>
      </c>
      <c r="AX670" t="s">
        <v>222</v>
      </c>
      <c r="BA670" s="57">
        <v>46309.458333333336</v>
      </c>
      <c r="BB670" t="s">
        <v>6020</v>
      </c>
      <c r="BC670">
        <v>2026</v>
      </c>
      <c r="BD670">
        <v>10</v>
      </c>
      <c r="BE670">
        <v>14</v>
      </c>
      <c r="BF670" s="6">
        <f t="shared" si="30"/>
        <v>46309</v>
      </c>
      <c r="BG670">
        <f t="shared" si="31"/>
        <v>-0.45833333333575865</v>
      </c>
      <c r="BH670" t="str">
        <f t="shared" si="32"/>
        <v>COMPLY</v>
      </c>
      <c r="BI670" t="e">
        <f>VLOOKUP(H670,Sheet2!$A$1:$B$270,2,FALSE)</f>
        <v>#N/A</v>
      </c>
    </row>
    <row r="671" spans="1:61">
      <c r="A671">
        <v>670</v>
      </c>
      <c r="B671">
        <v>1002637895</v>
      </c>
      <c r="C671">
        <v>3</v>
      </c>
      <c r="D671" t="s">
        <v>51</v>
      </c>
      <c r="E671">
        <v>4</v>
      </c>
      <c r="F671" t="s">
        <v>268</v>
      </c>
      <c r="G671" t="s">
        <v>545</v>
      </c>
      <c r="H671" t="s">
        <v>5291</v>
      </c>
      <c r="I671" t="s">
        <v>212</v>
      </c>
      <c r="J671" t="s">
        <v>213</v>
      </c>
      <c r="K671" t="s">
        <v>149</v>
      </c>
      <c r="M671" t="s">
        <v>238</v>
      </c>
      <c r="N671" t="s">
        <v>563</v>
      </c>
      <c r="O671" s="57">
        <v>46310.410312499997</v>
      </c>
      <c r="P671" s="57">
        <v>46310.469548611109</v>
      </c>
      <c r="Q671">
        <v>69410571</v>
      </c>
      <c r="R671">
        <v>2922951017</v>
      </c>
      <c r="S671">
        <v>146516109599</v>
      </c>
      <c r="T671" t="s">
        <v>7675</v>
      </c>
      <c r="U671" t="s">
        <v>7676</v>
      </c>
      <c r="V671" t="s">
        <v>7677</v>
      </c>
      <c r="Z671">
        <v>110.9172873</v>
      </c>
      <c r="AA671">
        <v>-7.0811261999999999</v>
      </c>
      <c r="AB671" t="s">
        <v>7678</v>
      </c>
      <c r="AC671" t="s">
        <v>283</v>
      </c>
      <c r="AL671" t="s">
        <v>217</v>
      </c>
      <c r="AM671" t="s">
        <v>7679</v>
      </c>
      <c r="AN671" t="s">
        <v>6</v>
      </c>
      <c r="AO671" t="s">
        <v>7680</v>
      </c>
      <c r="AP671" s="57">
        <v>46311.333333333336</v>
      </c>
      <c r="AR671" t="s">
        <v>239</v>
      </c>
      <c r="AS671" t="s">
        <v>1994</v>
      </c>
      <c r="AT671" t="s">
        <v>230</v>
      </c>
      <c r="AV671" t="s">
        <v>238</v>
      </c>
      <c r="AW671" t="s">
        <v>1586</v>
      </c>
      <c r="AX671" t="s">
        <v>222</v>
      </c>
      <c r="BA671" s="57">
        <v>46311.333333333336</v>
      </c>
      <c r="BB671" t="s">
        <v>7679</v>
      </c>
      <c r="BF671" s="6" t="e">
        <f t="shared" si="30"/>
        <v>#NUM!</v>
      </c>
      <c r="BG671" t="e">
        <f t="shared" si="31"/>
        <v>#NUM!</v>
      </c>
      <c r="BH671" t="e">
        <f t="shared" si="32"/>
        <v>#NUM!</v>
      </c>
      <c r="BI671" t="e">
        <f>VLOOKUP(H671,Sheet2!$A$1:$B$270,2,FALSE)</f>
        <v>#N/A</v>
      </c>
    </row>
    <row r="672" spans="1:61">
      <c r="A672">
        <v>671</v>
      </c>
      <c r="B672">
        <v>1002637836</v>
      </c>
      <c r="C672">
        <v>3</v>
      </c>
      <c r="D672" t="s">
        <v>51</v>
      </c>
      <c r="E672">
        <v>4</v>
      </c>
      <c r="F672" t="s">
        <v>268</v>
      </c>
      <c r="G672" t="s">
        <v>545</v>
      </c>
      <c r="H672" t="s">
        <v>5291</v>
      </c>
      <c r="I672" t="s">
        <v>212</v>
      </c>
      <c r="J672" t="s">
        <v>213</v>
      </c>
      <c r="K672" t="s">
        <v>149</v>
      </c>
      <c r="M672" t="s">
        <v>6199</v>
      </c>
      <c r="N672" t="s">
        <v>215</v>
      </c>
      <c r="O672" s="57">
        <v>46310.397118055553</v>
      </c>
      <c r="P672" s="57">
        <v>46310.449872685182</v>
      </c>
      <c r="Q672">
        <v>69410536</v>
      </c>
      <c r="S672">
        <v>146516109598</v>
      </c>
      <c r="T672" t="s">
        <v>7681</v>
      </c>
      <c r="U672" t="s">
        <v>7682</v>
      </c>
      <c r="Z672">
        <v>110.63367839999999</v>
      </c>
      <c r="AA672">
        <v>-7.0506725000000001</v>
      </c>
      <c r="AB672" t="s">
        <v>7683</v>
      </c>
      <c r="AC672" t="s">
        <v>283</v>
      </c>
      <c r="AO672" t="s">
        <v>7440</v>
      </c>
      <c r="AR672" t="s">
        <v>6</v>
      </c>
      <c r="AS672" t="s">
        <v>1994</v>
      </c>
      <c r="AT672" t="s">
        <v>230</v>
      </c>
      <c r="AV672" t="s">
        <v>7684</v>
      </c>
      <c r="AW672" t="s">
        <v>577</v>
      </c>
      <c r="AX672" t="s">
        <v>222</v>
      </c>
      <c r="BF672" s="6" t="e">
        <f t="shared" si="30"/>
        <v>#NUM!</v>
      </c>
      <c r="BG672" t="e">
        <f t="shared" si="31"/>
        <v>#NUM!</v>
      </c>
      <c r="BH672" t="e">
        <f t="shared" si="32"/>
        <v>#NUM!</v>
      </c>
      <c r="BI672" t="e">
        <f>VLOOKUP(H672,Sheet2!$A$1:$B$270,2,FALSE)</f>
        <v>#N/A</v>
      </c>
    </row>
    <row r="673" spans="1:61">
      <c r="A673">
        <v>672</v>
      </c>
      <c r="B673">
        <v>1002618094</v>
      </c>
      <c r="C673">
        <v>3</v>
      </c>
      <c r="D673" t="s">
        <v>51</v>
      </c>
      <c r="E673">
        <v>4</v>
      </c>
      <c r="F673" t="s">
        <v>268</v>
      </c>
      <c r="G673" t="s">
        <v>545</v>
      </c>
      <c r="H673" t="s">
        <v>848</v>
      </c>
      <c r="I673" t="s">
        <v>212</v>
      </c>
      <c r="J673" t="s">
        <v>213</v>
      </c>
      <c r="K673" t="s">
        <v>149</v>
      </c>
      <c r="M673" t="s">
        <v>76</v>
      </c>
      <c r="N673" t="s">
        <v>215</v>
      </c>
      <c r="O673" s="57">
        <v>46296.601504629631</v>
      </c>
      <c r="P673" s="57">
        <v>46297.668043981481</v>
      </c>
      <c r="Q673">
        <v>69402453</v>
      </c>
      <c r="S673">
        <v>141568111741</v>
      </c>
      <c r="T673" t="s">
        <v>1129</v>
      </c>
      <c r="U673" t="s">
        <v>1130</v>
      </c>
      <c r="V673" t="s">
        <v>1131</v>
      </c>
      <c r="Z673">
        <v>110.84761279999999</v>
      </c>
      <c r="AA673">
        <v>-7.0151427999999996</v>
      </c>
      <c r="AB673" t="s">
        <v>1132</v>
      </c>
      <c r="AC673" t="s">
        <v>283</v>
      </c>
      <c r="AL673" t="s">
        <v>217</v>
      </c>
      <c r="AM673" t="s">
        <v>1133</v>
      </c>
      <c r="AN673" t="s">
        <v>6</v>
      </c>
      <c r="AO673" s="57">
        <v>46032.611296296294</v>
      </c>
      <c r="AP673" s="57">
        <v>46297.625</v>
      </c>
      <c r="AR673" t="s">
        <v>218</v>
      </c>
      <c r="AS673" t="s">
        <v>219</v>
      </c>
      <c r="AT673" t="s">
        <v>230</v>
      </c>
      <c r="AU673">
        <v>20261002</v>
      </c>
      <c r="AV673" t="s">
        <v>221</v>
      </c>
      <c r="AW673" t="s">
        <v>861</v>
      </c>
      <c r="AX673" t="s">
        <v>222</v>
      </c>
      <c r="BA673" s="57">
        <v>46297.625</v>
      </c>
      <c r="BB673" t="s">
        <v>1133</v>
      </c>
      <c r="BC673">
        <v>2026</v>
      </c>
      <c r="BD673">
        <v>10</v>
      </c>
      <c r="BE673">
        <v>2</v>
      </c>
      <c r="BF673" s="6">
        <f t="shared" si="30"/>
        <v>46297</v>
      </c>
      <c r="BG673">
        <f t="shared" si="31"/>
        <v>-0.625</v>
      </c>
      <c r="BH673" t="str">
        <f t="shared" si="32"/>
        <v>COMPLY</v>
      </c>
      <c r="BI673" t="e">
        <f>VLOOKUP(H673,Sheet2!$A$1:$B$270,2,FALSE)</f>
        <v>#N/A</v>
      </c>
    </row>
    <row r="674" spans="1:61">
      <c r="A674">
        <v>673</v>
      </c>
      <c r="B674">
        <v>1002618342</v>
      </c>
      <c r="C674">
        <v>3</v>
      </c>
      <c r="D674" t="s">
        <v>51</v>
      </c>
      <c r="E674">
        <v>4</v>
      </c>
      <c r="F674" t="s">
        <v>268</v>
      </c>
      <c r="G674" t="s">
        <v>545</v>
      </c>
      <c r="H674" t="s">
        <v>848</v>
      </c>
      <c r="I674" t="s">
        <v>212</v>
      </c>
      <c r="J674" t="s">
        <v>213</v>
      </c>
      <c r="K674" t="s">
        <v>149</v>
      </c>
      <c r="M674" t="s">
        <v>76</v>
      </c>
      <c r="N674" t="s">
        <v>215</v>
      </c>
      <c r="O674" s="57">
        <v>46296.643831018519</v>
      </c>
      <c r="P674" s="57">
        <v>46297.864270833335</v>
      </c>
      <c r="Q674">
        <v>69402518</v>
      </c>
      <c r="S674">
        <v>141568111742</v>
      </c>
      <c r="T674" t="s">
        <v>1124</v>
      </c>
      <c r="U674" t="s">
        <v>1125</v>
      </c>
      <c r="V674" t="s">
        <v>1126</v>
      </c>
      <c r="Z674">
        <v>111.0005197</v>
      </c>
      <c r="AA674">
        <v>-7.1935992000000004</v>
      </c>
      <c r="AB674" t="s">
        <v>1127</v>
      </c>
      <c r="AC674" t="s">
        <v>283</v>
      </c>
      <c r="AL674" t="s">
        <v>217</v>
      </c>
      <c r="AM674" t="s">
        <v>1128</v>
      </c>
      <c r="AN674" t="s">
        <v>6</v>
      </c>
      <c r="AO674" s="57">
        <v>46032.653252314813</v>
      </c>
      <c r="AP674" s="57">
        <v>46297.625</v>
      </c>
      <c r="AR674" t="s">
        <v>218</v>
      </c>
      <c r="AS674" t="s">
        <v>219</v>
      </c>
      <c r="AT674" t="s">
        <v>230</v>
      </c>
      <c r="AU674">
        <v>20261002</v>
      </c>
      <c r="AV674" t="s">
        <v>221</v>
      </c>
      <c r="AW674" t="s">
        <v>829</v>
      </c>
      <c r="AX674" t="s">
        <v>222</v>
      </c>
      <c r="BA674" s="57">
        <v>46297.625</v>
      </c>
      <c r="BB674" t="s">
        <v>1128</v>
      </c>
      <c r="BC674">
        <v>2026</v>
      </c>
      <c r="BD674">
        <v>10</v>
      </c>
      <c r="BE674">
        <v>2</v>
      </c>
      <c r="BF674" s="6">
        <f t="shared" si="30"/>
        <v>46297</v>
      </c>
      <c r="BG674">
        <f t="shared" si="31"/>
        <v>-0.625</v>
      </c>
      <c r="BH674" t="str">
        <f t="shared" si="32"/>
        <v>COMPLY</v>
      </c>
      <c r="BI674" t="e">
        <f>VLOOKUP(H674,Sheet2!$A$1:$B$270,2,FALSE)</f>
        <v>#N/A</v>
      </c>
    </row>
    <row r="675" spans="1:61">
      <c r="A675">
        <v>674</v>
      </c>
      <c r="B675">
        <v>1002627000</v>
      </c>
      <c r="C675">
        <v>3</v>
      </c>
      <c r="D675" t="s">
        <v>51</v>
      </c>
      <c r="E675">
        <v>4</v>
      </c>
      <c r="F675" t="s">
        <v>268</v>
      </c>
      <c r="G675" t="s">
        <v>545</v>
      </c>
      <c r="H675" t="s">
        <v>848</v>
      </c>
      <c r="I675" t="s">
        <v>212</v>
      </c>
      <c r="J675" t="s">
        <v>213</v>
      </c>
      <c r="K675" t="s">
        <v>149</v>
      </c>
      <c r="L675" t="s">
        <v>214</v>
      </c>
      <c r="M675" t="s">
        <v>76</v>
      </c>
      <c r="N675" t="s">
        <v>215</v>
      </c>
      <c r="O675" s="57">
        <v>46303.334803240738</v>
      </c>
      <c r="P675" s="57">
        <v>46303.658182870371</v>
      </c>
      <c r="Q675">
        <v>69406189</v>
      </c>
      <c r="S675">
        <v>141568111770</v>
      </c>
      <c r="T675" t="s">
        <v>4064</v>
      </c>
      <c r="U675" t="s">
        <v>4065</v>
      </c>
      <c r="V675" t="s">
        <v>4066</v>
      </c>
      <c r="Z675">
        <v>110.88242278590199</v>
      </c>
      <c r="AA675">
        <v>-7.0717729267824101</v>
      </c>
      <c r="AB675" t="s">
        <v>4067</v>
      </c>
      <c r="AC675" t="s">
        <v>235</v>
      </c>
      <c r="AL675" t="s">
        <v>217</v>
      </c>
      <c r="AM675" t="s">
        <v>4068</v>
      </c>
      <c r="AN675" t="s">
        <v>6</v>
      </c>
      <c r="AO675" s="57">
        <v>46244.351111111115</v>
      </c>
      <c r="AP675" s="57">
        <v>46304.333333333336</v>
      </c>
      <c r="AR675" t="s">
        <v>218</v>
      </c>
      <c r="AS675" t="s">
        <v>219</v>
      </c>
      <c r="AT675" t="s">
        <v>230</v>
      </c>
      <c r="AU675">
        <v>20261008</v>
      </c>
      <c r="AV675" t="s">
        <v>221</v>
      </c>
      <c r="AW675" t="s">
        <v>2899</v>
      </c>
      <c r="AX675" t="s">
        <v>222</v>
      </c>
      <c r="BA675" s="57">
        <v>46304.333333333336</v>
      </c>
      <c r="BB675" t="s">
        <v>4068</v>
      </c>
      <c r="BC675">
        <v>2026</v>
      </c>
      <c r="BD675">
        <v>10</v>
      </c>
      <c r="BE675">
        <v>8</v>
      </c>
      <c r="BF675" s="6">
        <f t="shared" si="30"/>
        <v>46303</v>
      </c>
      <c r="BG675">
        <f t="shared" si="31"/>
        <v>-1.3333333333357587</v>
      </c>
      <c r="BH675" t="str">
        <f t="shared" si="32"/>
        <v>COMPLY</v>
      </c>
      <c r="BI675" t="e">
        <f>VLOOKUP(H675,Sheet2!$A$1:$B$270,2,FALSE)</f>
        <v>#N/A</v>
      </c>
    </row>
    <row r="676" spans="1:61">
      <c r="A676">
        <v>675</v>
      </c>
      <c r="B676">
        <v>1002630874</v>
      </c>
      <c r="C676">
        <v>3</v>
      </c>
      <c r="D676" t="s">
        <v>51</v>
      </c>
      <c r="E676">
        <v>4</v>
      </c>
      <c r="F676" t="s">
        <v>268</v>
      </c>
      <c r="G676" t="s">
        <v>545</v>
      </c>
      <c r="H676" t="s">
        <v>848</v>
      </c>
      <c r="I676" t="s">
        <v>212</v>
      </c>
      <c r="J676" t="s">
        <v>213</v>
      </c>
      <c r="K676" t="s">
        <v>149</v>
      </c>
      <c r="L676" t="s">
        <v>214</v>
      </c>
      <c r="M676" t="s">
        <v>76</v>
      </c>
      <c r="N676" t="s">
        <v>215</v>
      </c>
      <c r="O676" s="57">
        <v>46305.52615740741</v>
      </c>
      <c r="P676" s="57">
        <v>46308.631423611114</v>
      </c>
      <c r="Q676">
        <v>69407882</v>
      </c>
      <c r="S676">
        <v>141568111783</v>
      </c>
      <c r="T676" t="s">
        <v>4069</v>
      </c>
      <c r="U676" t="s">
        <v>5297</v>
      </c>
      <c r="V676" t="s">
        <v>5298</v>
      </c>
      <c r="Z676">
        <v>110.969677</v>
      </c>
      <c r="AA676">
        <v>-7.1175269999999999</v>
      </c>
      <c r="AB676" t="s">
        <v>5299</v>
      </c>
      <c r="AC676" t="s">
        <v>235</v>
      </c>
      <c r="AL676" t="s">
        <v>217</v>
      </c>
      <c r="AM676" t="s">
        <v>5300</v>
      </c>
      <c r="AN676" t="s">
        <v>6</v>
      </c>
      <c r="AO676" s="57">
        <v>46305.527905092589</v>
      </c>
      <c r="AP676" s="57">
        <v>46306.458333333336</v>
      </c>
      <c r="AR676" t="s">
        <v>218</v>
      </c>
      <c r="AS676" t="s">
        <v>219</v>
      </c>
      <c r="AT676" t="s">
        <v>230</v>
      </c>
      <c r="AU676">
        <v>20261013</v>
      </c>
      <c r="AV676" t="s">
        <v>221</v>
      </c>
      <c r="AW676" t="s">
        <v>880</v>
      </c>
      <c r="AX676" t="s">
        <v>222</v>
      </c>
      <c r="BA676" s="57">
        <v>46306.458333333336</v>
      </c>
      <c r="BB676" t="s">
        <v>5300</v>
      </c>
      <c r="BC676">
        <v>2026</v>
      </c>
      <c r="BD676">
        <v>10</v>
      </c>
      <c r="BE676">
        <v>13</v>
      </c>
      <c r="BF676" s="6">
        <f t="shared" si="30"/>
        <v>46308</v>
      </c>
      <c r="BG676">
        <f t="shared" si="31"/>
        <v>1.5416666666642413</v>
      </c>
      <c r="BH676" t="str">
        <f t="shared" si="32"/>
        <v>NOT COMPLY</v>
      </c>
      <c r="BI676" t="e">
        <f>VLOOKUP(H676,Sheet2!$A$1:$B$270,2,FALSE)</f>
        <v>#N/A</v>
      </c>
    </row>
    <row r="677" spans="1:61">
      <c r="A677">
        <v>676</v>
      </c>
      <c r="B677">
        <v>1002632986</v>
      </c>
      <c r="C677">
        <v>3</v>
      </c>
      <c r="D677" t="s">
        <v>51</v>
      </c>
      <c r="E677">
        <v>4</v>
      </c>
      <c r="F677" t="s">
        <v>268</v>
      </c>
      <c r="G677" t="s">
        <v>545</v>
      </c>
      <c r="H677" t="s">
        <v>848</v>
      </c>
      <c r="I677" t="s">
        <v>212</v>
      </c>
      <c r="J677" t="s">
        <v>213</v>
      </c>
      <c r="K677" t="s">
        <v>149</v>
      </c>
      <c r="M677" t="s">
        <v>76</v>
      </c>
      <c r="N677" t="s">
        <v>215</v>
      </c>
      <c r="O677" s="57">
        <v>46307.570914351854</v>
      </c>
      <c r="P677" s="57">
        <v>46308.640243055554</v>
      </c>
      <c r="Q677">
        <v>69408644</v>
      </c>
      <c r="S677">
        <v>141568111001</v>
      </c>
      <c r="T677" t="s">
        <v>4069</v>
      </c>
      <c r="U677" t="s">
        <v>6087</v>
      </c>
      <c r="V677" t="s">
        <v>6088</v>
      </c>
      <c r="Z677">
        <v>110.96966279999999</v>
      </c>
      <c r="AA677">
        <v>-7.1176503000000002</v>
      </c>
      <c r="AB677" t="s">
        <v>4071</v>
      </c>
      <c r="AC677" t="s">
        <v>283</v>
      </c>
      <c r="AL677" t="s">
        <v>217</v>
      </c>
      <c r="AM677" t="s">
        <v>6089</v>
      </c>
      <c r="AN677" t="s">
        <v>6</v>
      </c>
      <c r="AO677" s="57">
        <v>46366.580231481479</v>
      </c>
      <c r="AP677" s="57">
        <v>46308.458333333336</v>
      </c>
      <c r="AR677" t="s">
        <v>218</v>
      </c>
      <c r="AS677" t="s">
        <v>219</v>
      </c>
      <c r="AT677" t="s">
        <v>230</v>
      </c>
      <c r="AU677">
        <v>20261013</v>
      </c>
      <c r="AV677" t="s">
        <v>221</v>
      </c>
      <c r="AW677" t="s">
        <v>540</v>
      </c>
      <c r="AX677" t="s">
        <v>222</v>
      </c>
      <c r="BA677" s="57">
        <v>46308.458333333336</v>
      </c>
      <c r="BB677" t="s">
        <v>6089</v>
      </c>
      <c r="BC677">
        <v>2026</v>
      </c>
      <c r="BD677">
        <v>10</v>
      </c>
      <c r="BE677">
        <v>13</v>
      </c>
      <c r="BF677" s="6">
        <f t="shared" si="30"/>
        <v>46308</v>
      </c>
      <c r="BG677">
        <f t="shared" si="31"/>
        <v>-0.45833333333575865</v>
      </c>
      <c r="BH677" t="str">
        <f t="shared" si="32"/>
        <v>COMPLY</v>
      </c>
      <c r="BI677" t="e">
        <f>VLOOKUP(H677,Sheet2!$A$1:$B$270,2,FALSE)</f>
        <v>#N/A</v>
      </c>
    </row>
    <row r="678" spans="1:61">
      <c r="A678">
        <v>677</v>
      </c>
      <c r="B678">
        <v>1002632302</v>
      </c>
      <c r="C678">
        <v>3</v>
      </c>
      <c r="D678" t="s">
        <v>51</v>
      </c>
      <c r="E678">
        <v>4</v>
      </c>
      <c r="F678" t="s">
        <v>268</v>
      </c>
      <c r="G678" t="s">
        <v>545</v>
      </c>
      <c r="H678" t="s">
        <v>848</v>
      </c>
      <c r="I678" t="s">
        <v>212</v>
      </c>
      <c r="J678" t="s">
        <v>213</v>
      </c>
      <c r="K678" t="s">
        <v>149</v>
      </c>
      <c r="L678" t="s">
        <v>214</v>
      </c>
      <c r="M678" t="s">
        <v>76</v>
      </c>
      <c r="N678" t="s">
        <v>215</v>
      </c>
      <c r="O678" s="57">
        <v>46307.426099537035</v>
      </c>
      <c r="P678" s="57">
        <v>46308.763078703705</v>
      </c>
      <c r="Q678">
        <v>69408431</v>
      </c>
      <c r="S678">
        <v>141568111789</v>
      </c>
      <c r="T678" t="s">
        <v>6090</v>
      </c>
      <c r="U678" t="s">
        <v>6091</v>
      </c>
      <c r="V678" t="s">
        <v>6092</v>
      </c>
      <c r="Z678">
        <v>110.9697074</v>
      </c>
      <c r="AA678">
        <v>-7.1174215999999904</v>
      </c>
      <c r="AB678" t="s">
        <v>6093</v>
      </c>
      <c r="AC678" t="s">
        <v>235</v>
      </c>
      <c r="AL678" t="s">
        <v>217</v>
      </c>
      <c r="AM678" t="s">
        <v>6094</v>
      </c>
      <c r="AN678" t="s">
        <v>6</v>
      </c>
      <c r="AO678" s="57">
        <v>46366.434120370373</v>
      </c>
      <c r="AP678" s="57">
        <v>46308.333333333336</v>
      </c>
      <c r="AR678" t="s">
        <v>218</v>
      </c>
      <c r="AS678" t="s">
        <v>219</v>
      </c>
      <c r="AT678" t="s">
        <v>230</v>
      </c>
      <c r="AU678">
        <v>20261013</v>
      </c>
      <c r="AV678" t="s">
        <v>221</v>
      </c>
      <c r="AW678" t="s">
        <v>880</v>
      </c>
      <c r="AX678" t="s">
        <v>222</v>
      </c>
      <c r="BA678" s="57">
        <v>46308.333333333336</v>
      </c>
      <c r="BB678" t="s">
        <v>6094</v>
      </c>
      <c r="BC678">
        <v>2026</v>
      </c>
      <c r="BD678">
        <v>10</v>
      </c>
      <c r="BE678">
        <v>13</v>
      </c>
      <c r="BF678" s="6">
        <f t="shared" si="30"/>
        <v>46308</v>
      </c>
      <c r="BG678">
        <f t="shared" si="31"/>
        <v>-0.33333333333575865</v>
      </c>
      <c r="BH678" t="str">
        <f t="shared" si="32"/>
        <v>COMPLY</v>
      </c>
      <c r="BI678" t="e">
        <f>VLOOKUP(H678,Sheet2!$A$1:$B$270,2,FALSE)</f>
        <v>#N/A</v>
      </c>
    </row>
    <row r="679" spans="1:61">
      <c r="A679">
        <v>678</v>
      </c>
      <c r="B679">
        <v>1002626559</v>
      </c>
      <c r="C679">
        <v>3</v>
      </c>
      <c r="D679" t="s">
        <v>51</v>
      </c>
      <c r="E679">
        <v>4</v>
      </c>
      <c r="F679" t="s">
        <v>268</v>
      </c>
      <c r="G679" t="s">
        <v>545</v>
      </c>
      <c r="H679" t="s">
        <v>848</v>
      </c>
      <c r="I679" t="s">
        <v>212</v>
      </c>
      <c r="J679" t="s">
        <v>213</v>
      </c>
      <c r="K679" t="s">
        <v>149</v>
      </c>
      <c r="M679" t="s">
        <v>1626</v>
      </c>
      <c r="N679" t="s">
        <v>215</v>
      </c>
      <c r="O679" s="57">
        <v>46302.644062500003</v>
      </c>
      <c r="P679" s="57">
        <v>46305.526053240741</v>
      </c>
      <c r="Q679">
        <v>69406008</v>
      </c>
      <c r="S679">
        <v>141568111767</v>
      </c>
      <c r="T679" t="s">
        <v>4069</v>
      </c>
      <c r="U679" t="s">
        <v>4070</v>
      </c>
      <c r="Z679">
        <v>110.96966279999999</v>
      </c>
      <c r="AA679">
        <v>-7.1176503000000002</v>
      </c>
      <c r="AB679" t="s">
        <v>4071</v>
      </c>
      <c r="AC679" t="s">
        <v>283</v>
      </c>
      <c r="AO679" s="57">
        <v>46213.66333333333</v>
      </c>
      <c r="AR679" t="s">
        <v>1631</v>
      </c>
      <c r="AS679" t="s">
        <v>219</v>
      </c>
      <c r="AT679" t="s">
        <v>230</v>
      </c>
      <c r="AV679" t="s">
        <v>5301</v>
      </c>
      <c r="AW679" t="s">
        <v>1985</v>
      </c>
      <c r="AX679" t="s">
        <v>222</v>
      </c>
      <c r="BF679" s="6" t="e">
        <f t="shared" si="30"/>
        <v>#NUM!</v>
      </c>
      <c r="BG679" t="e">
        <f t="shared" si="31"/>
        <v>#NUM!</v>
      </c>
      <c r="BH679" t="e">
        <f t="shared" si="32"/>
        <v>#NUM!</v>
      </c>
      <c r="BI679" t="e">
        <f>VLOOKUP(H679,Sheet2!$A$1:$B$270,2,FALSE)</f>
        <v>#N/A</v>
      </c>
    </row>
    <row r="680" spans="1:61">
      <c r="A680">
        <v>679</v>
      </c>
      <c r="B680">
        <v>1002634710</v>
      </c>
      <c r="C680">
        <v>3</v>
      </c>
      <c r="D680" t="s">
        <v>51</v>
      </c>
      <c r="E680">
        <v>4</v>
      </c>
      <c r="F680" t="s">
        <v>268</v>
      </c>
      <c r="G680" t="s">
        <v>545</v>
      </c>
      <c r="H680" t="s">
        <v>848</v>
      </c>
      <c r="I680" t="s">
        <v>212</v>
      </c>
      <c r="J680" t="s">
        <v>213</v>
      </c>
      <c r="K680" t="s">
        <v>149</v>
      </c>
      <c r="L680" t="s">
        <v>214</v>
      </c>
      <c r="M680" t="s">
        <v>1919</v>
      </c>
      <c r="N680" t="s">
        <v>215</v>
      </c>
      <c r="O680" s="57">
        <v>46308.474016203705</v>
      </c>
      <c r="P680" s="57">
        <v>46310.357407407406</v>
      </c>
      <c r="Q680">
        <v>69409256</v>
      </c>
      <c r="S680">
        <v>141568111794</v>
      </c>
      <c r="T680" t="s">
        <v>6095</v>
      </c>
      <c r="U680" t="s">
        <v>6096</v>
      </c>
      <c r="V680" t="s">
        <v>6097</v>
      </c>
      <c r="Z680">
        <v>110.944875</v>
      </c>
      <c r="AA680">
        <v>-6.979279</v>
      </c>
      <c r="AB680" t="s">
        <v>6098</v>
      </c>
      <c r="AC680" t="s">
        <v>235</v>
      </c>
      <c r="AL680" t="s">
        <v>217</v>
      </c>
      <c r="AM680" t="s">
        <v>6099</v>
      </c>
      <c r="AN680" t="s">
        <v>6</v>
      </c>
      <c r="AO680" t="s">
        <v>5766</v>
      </c>
      <c r="AP680" s="57">
        <v>46309.333333333336</v>
      </c>
      <c r="AQ680" t="s">
        <v>841</v>
      </c>
      <c r="AR680" t="s">
        <v>12</v>
      </c>
      <c r="AS680" t="s">
        <v>219</v>
      </c>
      <c r="AT680" t="s">
        <v>230</v>
      </c>
      <c r="AV680" t="s">
        <v>1627</v>
      </c>
      <c r="AW680" t="s">
        <v>879</v>
      </c>
      <c r="AX680" t="s">
        <v>222</v>
      </c>
      <c r="BA680" s="57">
        <v>46309.333333333336</v>
      </c>
      <c r="BB680" t="s">
        <v>6099</v>
      </c>
      <c r="BF680" s="6" t="e">
        <f t="shared" si="30"/>
        <v>#NUM!</v>
      </c>
      <c r="BG680" t="e">
        <f t="shared" si="31"/>
        <v>#NUM!</v>
      </c>
      <c r="BH680" t="e">
        <f t="shared" si="32"/>
        <v>#NUM!</v>
      </c>
      <c r="BI680" t="e">
        <f>VLOOKUP(H680,Sheet2!$A$1:$B$270,2,FALSE)</f>
        <v>#N/A</v>
      </c>
    </row>
    <row r="681" spans="1:61">
      <c r="A681">
        <v>680</v>
      </c>
      <c r="B681">
        <v>1002620295</v>
      </c>
      <c r="C681">
        <v>3</v>
      </c>
      <c r="D681" t="s">
        <v>51</v>
      </c>
      <c r="E681">
        <v>4</v>
      </c>
      <c r="F681" t="s">
        <v>268</v>
      </c>
      <c r="G681" t="s">
        <v>545</v>
      </c>
      <c r="H681" t="s">
        <v>1995</v>
      </c>
      <c r="I681" t="s">
        <v>212</v>
      </c>
      <c r="J681" t="s">
        <v>213</v>
      </c>
      <c r="K681" t="s">
        <v>149</v>
      </c>
      <c r="L681" t="s">
        <v>214</v>
      </c>
      <c r="M681" t="s">
        <v>76</v>
      </c>
      <c r="N681" t="s">
        <v>215</v>
      </c>
      <c r="O681" s="57">
        <v>46297.651087962964</v>
      </c>
      <c r="P681" s="57">
        <v>46299.666412037041</v>
      </c>
      <c r="Q681">
        <v>69403262</v>
      </c>
      <c r="S681">
        <v>142509107337</v>
      </c>
      <c r="T681" t="s">
        <v>1996</v>
      </c>
      <c r="U681" t="s">
        <v>1997</v>
      </c>
      <c r="V681" t="s">
        <v>1998</v>
      </c>
      <c r="Z681">
        <v>111.084547</v>
      </c>
      <c r="AA681">
        <v>-7.2547100000000002</v>
      </c>
      <c r="AB681" t="s">
        <v>1999</v>
      </c>
      <c r="AC681" t="s">
        <v>235</v>
      </c>
      <c r="AL681" t="s">
        <v>217</v>
      </c>
      <c r="AM681" t="s">
        <v>2000</v>
      </c>
      <c r="AN681" t="s">
        <v>6</v>
      </c>
      <c r="AO681" s="57">
        <v>46063.652951388889</v>
      </c>
      <c r="AP681" s="57">
        <v>46298.625</v>
      </c>
      <c r="AR681" t="s">
        <v>218</v>
      </c>
      <c r="AS681" t="s">
        <v>2001</v>
      </c>
      <c r="AT681" t="s">
        <v>230</v>
      </c>
      <c r="AU681">
        <v>20261004</v>
      </c>
      <c r="AV681" t="s">
        <v>221</v>
      </c>
      <c r="AW681" t="s">
        <v>875</v>
      </c>
      <c r="AX681" t="s">
        <v>222</v>
      </c>
      <c r="BA681" s="57">
        <v>46298.625</v>
      </c>
      <c r="BB681" t="s">
        <v>2000</v>
      </c>
      <c r="BC681">
        <v>2026</v>
      </c>
      <c r="BD681">
        <v>10</v>
      </c>
      <c r="BE681">
        <v>4</v>
      </c>
      <c r="BF681" s="6">
        <f t="shared" si="30"/>
        <v>46299</v>
      </c>
      <c r="BG681">
        <f t="shared" si="31"/>
        <v>0.375</v>
      </c>
      <c r="BH681" t="str">
        <f t="shared" si="32"/>
        <v>COMPLY</v>
      </c>
      <c r="BI681" t="e">
        <f>VLOOKUP(H681,Sheet2!$A$1:$B$270,2,FALSE)</f>
        <v>#N/A</v>
      </c>
    </row>
    <row r="682" spans="1:61">
      <c r="A682">
        <v>681</v>
      </c>
      <c r="B682">
        <v>1002617580</v>
      </c>
      <c r="C682">
        <v>3</v>
      </c>
      <c r="D682" t="s">
        <v>51</v>
      </c>
      <c r="E682">
        <v>4</v>
      </c>
      <c r="F682" t="s">
        <v>234</v>
      </c>
      <c r="G682" t="s">
        <v>847</v>
      </c>
      <c r="H682" t="s">
        <v>860</v>
      </c>
      <c r="I682" t="s">
        <v>212</v>
      </c>
      <c r="J682" t="s">
        <v>213</v>
      </c>
      <c r="K682" t="s">
        <v>149</v>
      </c>
      <c r="L682" t="s">
        <v>214</v>
      </c>
      <c r="M682" t="s">
        <v>76</v>
      </c>
      <c r="N682" t="s">
        <v>215</v>
      </c>
      <c r="O682" s="57">
        <v>46296.474768518521</v>
      </c>
      <c r="P682" s="57">
        <v>46297.484537037039</v>
      </c>
      <c r="Q682">
        <v>69402265</v>
      </c>
      <c r="S682">
        <v>142565402250</v>
      </c>
      <c r="T682" t="s">
        <v>1134</v>
      </c>
      <c r="U682" t="s">
        <v>1135</v>
      </c>
      <c r="V682" t="s">
        <v>1136</v>
      </c>
      <c r="Z682">
        <v>111.1211766</v>
      </c>
      <c r="AA682">
        <v>-7.3640650999999897</v>
      </c>
      <c r="AB682" t="s">
        <v>1137</v>
      </c>
      <c r="AC682" t="s">
        <v>235</v>
      </c>
      <c r="AL682" t="s">
        <v>217</v>
      </c>
      <c r="AM682" t="s">
        <v>1138</v>
      </c>
      <c r="AN682" t="s">
        <v>6</v>
      </c>
      <c r="AO682" s="57">
        <v>46032.486342592594</v>
      </c>
      <c r="AP682" s="57">
        <v>46297.333333333336</v>
      </c>
      <c r="AR682" t="s">
        <v>218</v>
      </c>
      <c r="AS682" t="s">
        <v>219</v>
      </c>
      <c r="AT682" t="s">
        <v>230</v>
      </c>
      <c r="AU682">
        <v>20261002</v>
      </c>
      <c r="AV682" t="s">
        <v>221</v>
      </c>
      <c r="AW682" t="s">
        <v>876</v>
      </c>
      <c r="AX682" t="s">
        <v>222</v>
      </c>
      <c r="BA682" s="57">
        <v>46297.333333333336</v>
      </c>
      <c r="BB682" t="s">
        <v>1138</v>
      </c>
      <c r="BC682">
        <v>2026</v>
      </c>
      <c r="BD682">
        <v>10</v>
      </c>
      <c r="BE682">
        <v>2</v>
      </c>
      <c r="BF682" s="6">
        <f t="shared" si="30"/>
        <v>46297</v>
      </c>
      <c r="BG682">
        <f t="shared" si="31"/>
        <v>-0.33333333333575865</v>
      </c>
      <c r="BH682" t="str">
        <f t="shared" si="32"/>
        <v>COMPLY</v>
      </c>
      <c r="BI682" t="e">
        <f>VLOOKUP(H682,Sheet2!$A$1:$B$270,2,FALSE)</f>
        <v>#N/A</v>
      </c>
    </row>
    <row r="683" spans="1:61">
      <c r="A683">
        <v>682</v>
      </c>
      <c r="B683">
        <v>1002622270</v>
      </c>
      <c r="C683">
        <v>3</v>
      </c>
      <c r="D683" t="s">
        <v>51</v>
      </c>
      <c r="E683">
        <v>4</v>
      </c>
      <c r="F683" t="s">
        <v>234</v>
      </c>
      <c r="G683" t="s">
        <v>847</v>
      </c>
      <c r="H683" t="s">
        <v>860</v>
      </c>
      <c r="I683" t="s">
        <v>212</v>
      </c>
      <c r="J683" t="s">
        <v>213</v>
      </c>
      <c r="K683" t="s">
        <v>149</v>
      </c>
      <c r="L683" t="s">
        <v>214</v>
      </c>
      <c r="M683" t="s">
        <v>76</v>
      </c>
      <c r="N683" t="s">
        <v>215</v>
      </c>
      <c r="O683" s="57">
        <v>46300.507407407407</v>
      </c>
      <c r="P683" s="57">
        <v>46302.452662037038</v>
      </c>
      <c r="Q683">
        <v>69404243</v>
      </c>
      <c r="S683">
        <v>142565401170</v>
      </c>
      <c r="T683" t="s">
        <v>2775</v>
      </c>
      <c r="U683" t="s">
        <v>2776</v>
      </c>
      <c r="V683" t="s">
        <v>2777</v>
      </c>
      <c r="Z683">
        <v>111.101056337356</v>
      </c>
      <c r="AA683">
        <v>-7.5255563355172796</v>
      </c>
      <c r="AB683" t="s">
        <v>2778</v>
      </c>
      <c r="AC683" t="s">
        <v>235</v>
      </c>
      <c r="AL683" t="s">
        <v>217</v>
      </c>
      <c r="AM683" t="s">
        <v>2779</v>
      </c>
      <c r="AN683" t="s">
        <v>6</v>
      </c>
      <c r="AO683" s="57">
        <v>46152.517627314817</v>
      </c>
      <c r="AP683" s="57">
        <v>46301.625</v>
      </c>
      <c r="AR683" t="s">
        <v>218</v>
      </c>
      <c r="AS683" t="s">
        <v>219</v>
      </c>
      <c r="AT683" t="s">
        <v>230</v>
      </c>
      <c r="AU683">
        <v>20261007</v>
      </c>
      <c r="AV683" t="s">
        <v>221</v>
      </c>
      <c r="AW683" t="s">
        <v>881</v>
      </c>
      <c r="AX683" t="s">
        <v>222</v>
      </c>
      <c r="BA683" s="57">
        <v>46301.625</v>
      </c>
      <c r="BB683" t="s">
        <v>2779</v>
      </c>
      <c r="BC683">
        <v>2026</v>
      </c>
      <c r="BD683">
        <v>10</v>
      </c>
      <c r="BE683">
        <v>7</v>
      </c>
      <c r="BF683" s="6">
        <f t="shared" si="30"/>
        <v>46302</v>
      </c>
      <c r="BG683">
        <f t="shared" si="31"/>
        <v>0.375</v>
      </c>
      <c r="BH683" t="str">
        <f t="shared" si="32"/>
        <v>COMPLY</v>
      </c>
      <c r="BI683" t="e">
        <f>VLOOKUP(H683,Sheet2!$A$1:$B$270,2,FALSE)</f>
        <v>#N/A</v>
      </c>
    </row>
    <row r="684" spans="1:61">
      <c r="A684">
        <v>683</v>
      </c>
      <c r="B684">
        <v>1002638557</v>
      </c>
      <c r="C684">
        <v>3</v>
      </c>
      <c r="D684" t="s">
        <v>51</v>
      </c>
      <c r="E684">
        <v>4</v>
      </c>
      <c r="F684" t="s">
        <v>234</v>
      </c>
      <c r="G684" t="s">
        <v>847</v>
      </c>
      <c r="H684" t="s">
        <v>860</v>
      </c>
      <c r="I684" t="s">
        <v>212</v>
      </c>
      <c r="J684" t="s">
        <v>213</v>
      </c>
      <c r="K684" t="s">
        <v>149</v>
      </c>
      <c r="M684" t="s">
        <v>6989</v>
      </c>
      <c r="N684" t="s">
        <v>215</v>
      </c>
      <c r="O684" s="57">
        <v>46310.576157407406</v>
      </c>
      <c r="P684" s="57">
        <v>46310.649062500001</v>
      </c>
      <c r="Q684">
        <v>69410865</v>
      </c>
      <c r="S684">
        <v>142565401726</v>
      </c>
      <c r="T684" t="s">
        <v>7685</v>
      </c>
      <c r="U684" t="s">
        <v>7686</v>
      </c>
      <c r="V684" t="s">
        <v>7687</v>
      </c>
      <c r="Z684">
        <v>111.0927512</v>
      </c>
      <c r="AA684">
        <v>-7.4783799999999996</v>
      </c>
      <c r="AB684" t="s">
        <v>7688</v>
      </c>
      <c r="AC684" t="s">
        <v>229</v>
      </c>
      <c r="AL684" t="s">
        <v>217</v>
      </c>
      <c r="AM684" t="s">
        <v>7689</v>
      </c>
      <c r="AN684" t="s">
        <v>6</v>
      </c>
      <c r="AO684" t="s">
        <v>7672</v>
      </c>
      <c r="AP684" s="57">
        <v>46311</v>
      </c>
      <c r="AR684" t="s">
        <v>6</v>
      </c>
      <c r="AS684" t="s">
        <v>219</v>
      </c>
      <c r="AT684" t="s">
        <v>230</v>
      </c>
      <c r="AV684" t="s">
        <v>7690</v>
      </c>
      <c r="AW684" t="s">
        <v>539</v>
      </c>
      <c r="AX684" t="s">
        <v>222</v>
      </c>
      <c r="BA684" s="57">
        <v>46311.625</v>
      </c>
      <c r="BB684" t="s">
        <v>7689</v>
      </c>
      <c r="BF684" s="6" t="e">
        <f t="shared" si="30"/>
        <v>#NUM!</v>
      </c>
      <c r="BG684" t="e">
        <f t="shared" si="31"/>
        <v>#NUM!</v>
      </c>
      <c r="BH684" t="e">
        <f t="shared" si="32"/>
        <v>#NUM!</v>
      </c>
      <c r="BI684" t="e">
        <f>VLOOKUP(H684,Sheet2!$A$1:$B$270,2,FALSE)</f>
        <v>#N/A</v>
      </c>
    </row>
    <row r="685" spans="1:61">
      <c r="A685">
        <v>684</v>
      </c>
      <c r="B685">
        <v>1002631672</v>
      </c>
      <c r="C685">
        <v>3</v>
      </c>
      <c r="D685" t="s">
        <v>51</v>
      </c>
      <c r="E685">
        <v>4</v>
      </c>
      <c r="F685" t="s">
        <v>234</v>
      </c>
      <c r="G685" t="s">
        <v>847</v>
      </c>
      <c r="H685" t="s">
        <v>5302</v>
      </c>
      <c r="I685" t="s">
        <v>212</v>
      </c>
      <c r="J685" t="s">
        <v>213</v>
      </c>
      <c r="K685" t="s">
        <v>149</v>
      </c>
      <c r="L685" t="s">
        <v>214</v>
      </c>
      <c r="M685" t="s">
        <v>76</v>
      </c>
      <c r="N685" t="s">
        <v>215</v>
      </c>
      <c r="O685" s="57">
        <v>46306.641446759262</v>
      </c>
      <c r="P685" s="57">
        <v>46308.693344907406</v>
      </c>
      <c r="Q685">
        <v>69408215</v>
      </c>
      <c r="S685">
        <v>142567105876</v>
      </c>
      <c r="T685" t="s">
        <v>5303</v>
      </c>
      <c r="U685" t="s">
        <v>5304</v>
      </c>
      <c r="V685" t="s">
        <v>5305</v>
      </c>
      <c r="Z685">
        <v>110.943076</v>
      </c>
      <c r="AA685">
        <v>-7.59694</v>
      </c>
      <c r="AB685" t="s">
        <v>5306</v>
      </c>
      <c r="AC685" t="s">
        <v>235</v>
      </c>
      <c r="AL685" t="s">
        <v>217</v>
      </c>
      <c r="AM685" t="s">
        <v>5307</v>
      </c>
      <c r="AN685" t="s">
        <v>6</v>
      </c>
      <c r="AO685" s="57">
        <v>46336.642453703702</v>
      </c>
      <c r="AP685" s="57">
        <v>46307.625</v>
      </c>
      <c r="AR685" t="s">
        <v>218</v>
      </c>
      <c r="AS685" t="s">
        <v>2008</v>
      </c>
      <c r="AT685" t="s">
        <v>230</v>
      </c>
      <c r="AU685">
        <v>20261013</v>
      </c>
      <c r="AV685" t="s">
        <v>221</v>
      </c>
      <c r="AW685" t="s">
        <v>886</v>
      </c>
      <c r="AX685" t="s">
        <v>222</v>
      </c>
      <c r="BA685" s="57">
        <v>46307.625</v>
      </c>
      <c r="BB685" t="s">
        <v>5307</v>
      </c>
      <c r="BC685">
        <v>2026</v>
      </c>
      <c r="BD685">
        <v>10</v>
      </c>
      <c r="BE685">
        <v>13</v>
      </c>
      <c r="BF685" s="6">
        <f t="shared" si="30"/>
        <v>46308</v>
      </c>
      <c r="BG685">
        <f t="shared" si="31"/>
        <v>0.375</v>
      </c>
      <c r="BH685" t="str">
        <f t="shared" si="32"/>
        <v>COMPLY</v>
      </c>
      <c r="BI685" t="e">
        <f>VLOOKUP(H685,Sheet2!$A$1:$B$270,2,FALSE)</f>
        <v>#N/A</v>
      </c>
    </row>
    <row r="686" spans="1:61">
      <c r="A686">
        <v>685</v>
      </c>
      <c r="B686">
        <v>1002635437</v>
      </c>
      <c r="C686">
        <v>3</v>
      </c>
      <c r="D686" t="s">
        <v>51</v>
      </c>
      <c r="E686">
        <v>4</v>
      </c>
      <c r="F686" t="s">
        <v>234</v>
      </c>
      <c r="G686" t="s">
        <v>847</v>
      </c>
      <c r="H686" t="s">
        <v>5302</v>
      </c>
      <c r="I686" t="s">
        <v>212</v>
      </c>
      <c r="J686" t="s">
        <v>213</v>
      </c>
      <c r="K686" t="s">
        <v>149</v>
      </c>
      <c r="M686" t="s">
        <v>1618</v>
      </c>
      <c r="N686" t="s">
        <v>215</v>
      </c>
      <c r="O686" s="57">
        <v>46308.646655092591</v>
      </c>
      <c r="P686" s="57">
        <v>46309.826331018521</v>
      </c>
      <c r="Q686">
        <v>69409559</v>
      </c>
      <c r="S686">
        <v>142567105885</v>
      </c>
      <c r="T686" t="s">
        <v>6718</v>
      </c>
      <c r="U686" t="s">
        <v>6719</v>
      </c>
      <c r="Z686">
        <v>110.95192</v>
      </c>
      <c r="AA686">
        <v>-7.6332810000000002</v>
      </c>
      <c r="AB686" t="s">
        <v>6720</v>
      </c>
      <c r="AC686" t="s">
        <v>284</v>
      </c>
      <c r="AO686" t="s">
        <v>6675</v>
      </c>
      <c r="AR686" t="s">
        <v>5</v>
      </c>
      <c r="AS686" t="s">
        <v>2008</v>
      </c>
      <c r="AT686" t="s">
        <v>230</v>
      </c>
      <c r="AV686" t="s">
        <v>7070</v>
      </c>
      <c r="AW686" t="s">
        <v>1985</v>
      </c>
      <c r="AX686" t="s">
        <v>222</v>
      </c>
      <c r="BF686" s="6" t="e">
        <f t="shared" si="30"/>
        <v>#NUM!</v>
      </c>
      <c r="BG686" t="e">
        <f t="shared" si="31"/>
        <v>#NUM!</v>
      </c>
      <c r="BH686" t="e">
        <f t="shared" si="32"/>
        <v>#NUM!</v>
      </c>
      <c r="BI686" t="e">
        <f>VLOOKUP(H686,Sheet2!$A$1:$B$270,2,FALSE)</f>
        <v>#N/A</v>
      </c>
    </row>
    <row r="687" spans="1:61">
      <c r="A687">
        <v>686</v>
      </c>
      <c r="B687">
        <v>1002627119</v>
      </c>
      <c r="C687">
        <v>3</v>
      </c>
      <c r="D687" t="s">
        <v>51</v>
      </c>
      <c r="E687">
        <v>4</v>
      </c>
      <c r="F687" t="s">
        <v>234</v>
      </c>
      <c r="G687" t="s">
        <v>552</v>
      </c>
      <c r="H687" t="s">
        <v>3377</v>
      </c>
      <c r="I687" t="s">
        <v>212</v>
      </c>
      <c r="J687" t="s">
        <v>213</v>
      </c>
      <c r="K687" t="s">
        <v>149</v>
      </c>
      <c r="M687" t="s">
        <v>76</v>
      </c>
      <c r="N687" t="s">
        <v>215</v>
      </c>
      <c r="O687" s="57">
        <v>46303.372060185182</v>
      </c>
      <c r="P687" s="57">
        <v>46307.675266203703</v>
      </c>
      <c r="Q687">
        <v>69406232</v>
      </c>
      <c r="S687">
        <v>142526106862</v>
      </c>
      <c r="T687" t="s">
        <v>4072</v>
      </c>
      <c r="U687" t="s">
        <v>4073</v>
      </c>
      <c r="V687" t="s">
        <v>5308</v>
      </c>
      <c r="Z687">
        <v>110.91012410010801</v>
      </c>
      <c r="AA687">
        <v>-7.5144267536697598</v>
      </c>
      <c r="AB687" t="s">
        <v>4074</v>
      </c>
      <c r="AC687" t="s">
        <v>284</v>
      </c>
      <c r="AL687" t="s">
        <v>217</v>
      </c>
      <c r="AM687" t="s">
        <v>5309</v>
      </c>
      <c r="AN687" t="s">
        <v>6</v>
      </c>
      <c r="AO687" s="57">
        <v>46244.392905092594</v>
      </c>
      <c r="AP687" s="57">
        <v>46308.333333333336</v>
      </c>
      <c r="AR687" t="s">
        <v>218</v>
      </c>
      <c r="AS687" t="s">
        <v>2024</v>
      </c>
      <c r="AT687" t="s">
        <v>230</v>
      </c>
      <c r="AU687">
        <v>20261012</v>
      </c>
      <c r="AV687" t="s">
        <v>221</v>
      </c>
      <c r="AW687" t="s">
        <v>541</v>
      </c>
      <c r="AX687" t="s">
        <v>222</v>
      </c>
      <c r="BA687" s="57">
        <v>46308.333333333336</v>
      </c>
      <c r="BB687" t="s">
        <v>5309</v>
      </c>
      <c r="BC687">
        <v>2026</v>
      </c>
      <c r="BD687">
        <v>10</v>
      </c>
      <c r="BE687">
        <v>12</v>
      </c>
      <c r="BF687" s="6">
        <f t="shared" si="30"/>
        <v>46307</v>
      </c>
      <c r="BG687">
        <f t="shared" si="31"/>
        <v>-1.3333333333357587</v>
      </c>
      <c r="BH687" t="str">
        <f t="shared" si="32"/>
        <v>COMPLY</v>
      </c>
      <c r="BI687" t="e">
        <f>VLOOKUP(H687,Sheet2!$A$1:$B$270,2,FALSE)</f>
        <v>#N/A</v>
      </c>
    </row>
    <row r="688" spans="1:61">
      <c r="A688">
        <v>687</v>
      </c>
      <c r="B688">
        <v>1002637246</v>
      </c>
      <c r="C688">
        <v>3</v>
      </c>
      <c r="D688" t="s">
        <v>51</v>
      </c>
      <c r="E688">
        <v>4</v>
      </c>
      <c r="F688" t="s">
        <v>234</v>
      </c>
      <c r="G688" t="s">
        <v>552</v>
      </c>
      <c r="H688" t="s">
        <v>3377</v>
      </c>
      <c r="I688" t="s">
        <v>212</v>
      </c>
      <c r="J688" t="s">
        <v>213</v>
      </c>
      <c r="K688" t="s">
        <v>149</v>
      </c>
      <c r="L688" t="s">
        <v>214</v>
      </c>
      <c r="M688" t="s">
        <v>76</v>
      </c>
      <c r="N688" t="s">
        <v>215</v>
      </c>
      <c r="O688" s="57">
        <v>46309.672673611109</v>
      </c>
      <c r="P688" s="57">
        <v>46310.626261574071</v>
      </c>
      <c r="Q688">
        <v>69410311</v>
      </c>
      <c r="S688">
        <v>142526106251</v>
      </c>
      <c r="T688" t="s">
        <v>7063</v>
      </c>
      <c r="U688" t="s">
        <v>7691</v>
      </c>
      <c r="V688" t="s">
        <v>7064</v>
      </c>
      <c r="Z688">
        <v>110.90025300000001</v>
      </c>
      <c r="AA688">
        <v>-7.5954389999999998</v>
      </c>
      <c r="AB688" t="s">
        <v>7065</v>
      </c>
      <c r="AC688" t="s">
        <v>235</v>
      </c>
      <c r="AL688" t="s">
        <v>217</v>
      </c>
      <c r="AM688" t="s">
        <v>6974</v>
      </c>
      <c r="AN688" t="s">
        <v>6</v>
      </c>
      <c r="AO688" t="s">
        <v>6863</v>
      </c>
      <c r="AP688" s="57">
        <v>46310.625</v>
      </c>
      <c r="AR688" t="s">
        <v>218</v>
      </c>
      <c r="AS688" t="s">
        <v>2024</v>
      </c>
      <c r="AT688" t="s">
        <v>230</v>
      </c>
      <c r="AU688">
        <v>20261015</v>
      </c>
      <c r="AV688" t="s">
        <v>221</v>
      </c>
      <c r="AW688" t="s">
        <v>7066</v>
      </c>
      <c r="AX688" t="s">
        <v>222</v>
      </c>
      <c r="BA688" s="57">
        <v>46310.625</v>
      </c>
      <c r="BB688" t="s">
        <v>6974</v>
      </c>
      <c r="BC688">
        <v>2026</v>
      </c>
      <c r="BD688">
        <v>10</v>
      </c>
      <c r="BE688">
        <v>15</v>
      </c>
      <c r="BF688" s="6">
        <f t="shared" si="30"/>
        <v>46310</v>
      </c>
      <c r="BG688">
        <f t="shared" si="31"/>
        <v>-0.625</v>
      </c>
      <c r="BH688" t="str">
        <f t="shared" si="32"/>
        <v>COMPLY</v>
      </c>
      <c r="BI688" t="e">
        <f>VLOOKUP(H688,Sheet2!$A$1:$B$270,2,FALSE)</f>
        <v>#N/A</v>
      </c>
    </row>
    <row r="689" spans="1:61">
      <c r="A689">
        <v>688</v>
      </c>
      <c r="B689">
        <v>1002637195</v>
      </c>
      <c r="C689">
        <v>3</v>
      </c>
      <c r="D689" t="s">
        <v>51</v>
      </c>
      <c r="E689">
        <v>4</v>
      </c>
      <c r="F689" t="s">
        <v>234</v>
      </c>
      <c r="G689" t="s">
        <v>552</v>
      </c>
      <c r="H689" t="s">
        <v>3377</v>
      </c>
      <c r="I689" t="s">
        <v>212</v>
      </c>
      <c r="J689" t="s">
        <v>213</v>
      </c>
      <c r="K689" t="s">
        <v>149</v>
      </c>
      <c r="L689" t="s">
        <v>214</v>
      </c>
      <c r="M689" t="s">
        <v>255</v>
      </c>
      <c r="N689" t="s">
        <v>215</v>
      </c>
      <c r="O689" s="57">
        <v>46309.659432870372</v>
      </c>
      <c r="P689" s="57">
        <v>46310.678333333337</v>
      </c>
      <c r="Q689">
        <v>69410298</v>
      </c>
      <c r="S689">
        <v>142526106295</v>
      </c>
      <c r="T689" t="s">
        <v>7071</v>
      </c>
      <c r="U689" t="s">
        <v>7072</v>
      </c>
      <c r="V689" t="s">
        <v>7073</v>
      </c>
      <c r="Z689">
        <v>110.91195399999999</v>
      </c>
      <c r="AA689">
        <v>-7.4893559999999999</v>
      </c>
      <c r="AB689" t="s">
        <v>7074</v>
      </c>
      <c r="AC689" t="s">
        <v>235</v>
      </c>
      <c r="AL689" t="s">
        <v>217</v>
      </c>
      <c r="AM689" t="s">
        <v>7075</v>
      </c>
      <c r="AN689" t="s">
        <v>6</v>
      </c>
      <c r="AO689" t="s">
        <v>7026</v>
      </c>
      <c r="AP689" s="57">
        <v>46310.625</v>
      </c>
      <c r="AR689" t="s">
        <v>256</v>
      </c>
      <c r="AS689" t="s">
        <v>2024</v>
      </c>
      <c r="AT689" t="s">
        <v>230</v>
      </c>
      <c r="AV689" t="s">
        <v>257</v>
      </c>
      <c r="AW689" t="s">
        <v>2899</v>
      </c>
      <c r="AX689" t="s">
        <v>222</v>
      </c>
      <c r="BA689" s="57">
        <v>46310.625</v>
      </c>
      <c r="BB689" t="s">
        <v>7075</v>
      </c>
      <c r="BF689" s="6" t="e">
        <f t="shared" si="30"/>
        <v>#NUM!</v>
      </c>
      <c r="BG689" t="e">
        <f t="shared" si="31"/>
        <v>#NUM!</v>
      </c>
      <c r="BH689" t="e">
        <f t="shared" si="32"/>
        <v>#NUM!</v>
      </c>
      <c r="BI689" t="e">
        <f>VLOOKUP(H689,Sheet2!$A$1:$B$270,2,FALSE)</f>
        <v>#N/A</v>
      </c>
    </row>
    <row r="690" spans="1:61">
      <c r="A690">
        <v>689</v>
      </c>
      <c r="B690">
        <v>1002624473</v>
      </c>
      <c r="C690">
        <v>3</v>
      </c>
      <c r="D690" t="s">
        <v>51</v>
      </c>
      <c r="E690">
        <v>4</v>
      </c>
      <c r="F690" t="s">
        <v>234</v>
      </c>
      <c r="G690" t="s">
        <v>552</v>
      </c>
      <c r="H690" t="s">
        <v>3377</v>
      </c>
      <c r="I690" t="s">
        <v>212</v>
      </c>
      <c r="J690" t="s">
        <v>213</v>
      </c>
      <c r="K690" t="s">
        <v>149</v>
      </c>
      <c r="M690" t="s">
        <v>1618</v>
      </c>
      <c r="N690" t="s">
        <v>215</v>
      </c>
      <c r="O690" s="57">
        <v>46301.5859837963</v>
      </c>
      <c r="P690" s="57">
        <v>46310.6408912037</v>
      </c>
      <c r="Q690">
        <v>69405094</v>
      </c>
      <c r="S690">
        <v>142526106810</v>
      </c>
      <c r="T690" t="s">
        <v>3378</v>
      </c>
      <c r="U690" t="s">
        <v>3379</v>
      </c>
      <c r="Z690">
        <v>110.8630019</v>
      </c>
      <c r="AA690">
        <v>-7.5670392</v>
      </c>
      <c r="AB690" t="s">
        <v>3380</v>
      </c>
      <c r="AC690" t="s">
        <v>229</v>
      </c>
      <c r="AO690" s="57">
        <v>46183.601145833331</v>
      </c>
      <c r="AR690" t="s">
        <v>5</v>
      </c>
      <c r="AS690" t="s">
        <v>2024</v>
      </c>
      <c r="AT690" t="s">
        <v>230</v>
      </c>
      <c r="AV690" t="s">
        <v>7692</v>
      </c>
      <c r="AW690" t="s">
        <v>541</v>
      </c>
      <c r="AX690" t="s">
        <v>222</v>
      </c>
      <c r="BF690" s="6" t="e">
        <f t="shared" si="30"/>
        <v>#NUM!</v>
      </c>
      <c r="BG690" t="e">
        <f t="shared" si="31"/>
        <v>#NUM!</v>
      </c>
      <c r="BH690" t="e">
        <f t="shared" si="32"/>
        <v>#NUM!</v>
      </c>
      <c r="BI690" t="e">
        <f>VLOOKUP(H690,Sheet2!$A$1:$B$270,2,FALSE)</f>
        <v>#N/A</v>
      </c>
    </row>
    <row r="691" spans="1:61">
      <c r="A691">
        <v>690</v>
      </c>
      <c r="B691">
        <v>1002621095</v>
      </c>
      <c r="C691">
        <v>3</v>
      </c>
      <c r="D691" t="s">
        <v>51</v>
      </c>
      <c r="E691">
        <v>4</v>
      </c>
      <c r="F691" t="s">
        <v>234</v>
      </c>
      <c r="G691" t="s">
        <v>847</v>
      </c>
      <c r="H691" t="s">
        <v>2002</v>
      </c>
      <c r="I691" t="s">
        <v>212</v>
      </c>
      <c r="J691" t="s">
        <v>213</v>
      </c>
      <c r="K691" t="s">
        <v>149</v>
      </c>
      <c r="M691" t="s">
        <v>76</v>
      </c>
      <c r="N691" t="s">
        <v>215</v>
      </c>
      <c r="O691" s="57">
        <v>46298.66070601852</v>
      </c>
      <c r="P691" s="57">
        <v>46299.477847222224</v>
      </c>
      <c r="Q691">
        <v>69403697</v>
      </c>
      <c r="S691">
        <v>142522107238</v>
      </c>
      <c r="T691" t="s">
        <v>2003</v>
      </c>
      <c r="U691" t="s">
        <v>2004</v>
      </c>
      <c r="V691" t="s">
        <v>2005</v>
      </c>
      <c r="Z691">
        <v>111.10284299999999</v>
      </c>
      <c r="AA691">
        <v>-7.6372296999999998</v>
      </c>
      <c r="AB691" t="s">
        <v>2006</v>
      </c>
      <c r="AC691" t="s">
        <v>229</v>
      </c>
      <c r="AL691" t="s">
        <v>217</v>
      </c>
      <c r="AM691" t="s">
        <v>2007</v>
      </c>
      <c r="AN691" t="s">
        <v>6</v>
      </c>
      <c r="AO691" s="57">
        <v>46091.663622685184</v>
      </c>
      <c r="AP691" s="57">
        <v>46300.333333333336</v>
      </c>
      <c r="AR691" t="s">
        <v>218</v>
      </c>
      <c r="AS691" t="s">
        <v>2008</v>
      </c>
      <c r="AT691" t="s">
        <v>230</v>
      </c>
      <c r="AU691">
        <v>20261004</v>
      </c>
      <c r="AV691" t="s">
        <v>221</v>
      </c>
      <c r="AW691" t="s">
        <v>539</v>
      </c>
      <c r="AX691" t="s">
        <v>222</v>
      </c>
      <c r="BA691" s="57">
        <v>46300.333333333336</v>
      </c>
      <c r="BB691" t="s">
        <v>2007</v>
      </c>
      <c r="BC691">
        <v>2026</v>
      </c>
      <c r="BD691">
        <v>10</v>
      </c>
      <c r="BE691">
        <v>4</v>
      </c>
      <c r="BF691" s="6">
        <f t="shared" si="30"/>
        <v>46299</v>
      </c>
      <c r="BG691">
        <f t="shared" si="31"/>
        <v>-1.3333333333357587</v>
      </c>
      <c r="BH691" t="str">
        <f t="shared" si="32"/>
        <v>COMPLY</v>
      </c>
      <c r="BI691" t="e">
        <f>VLOOKUP(H691,Sheet2!$A$1:$B$270,2,FALSE)</f>
        <v>#N/A</v>
      </c>
    </row>
    <row r="692" spans="1:61">
      <c r="A692">
        <v>691</v>
      </c>
      <c r="B692">
        <v>1002619657</v>
      </c>
      <c r="C692">
        <v>3</v>
      </c>
      <c r="D692" t="s">
        <v>51</v>
      </c>
      <c r="E692">
        <v>4</v>
      </c>
      <c r="F692" t="s">
        <v>234</v>
      </c>
      <c r="G692" t="s">
        <v>552</v>
      </c>
      <c r="H692" t="s">
        <v>2009</v>
      </c>
      <c r="I692" t="s">
        <v>212</v>
      </c>
      <c r="J692" t="s">
        <v>213</v>
      </c>
      <c r="K692" t="s">
        <v>149</v>
      </c>
      <c r="L692" t="s">
        <v>214</v>
      </c>
      <c r="M692" t="s">
        <v>76</v>
      </c>
      <c r="N692" t="s">
        <v>215</v>
      </c>
      <c r="O692" s="57">
        <v>46297.518506944441</v>
      </c>
      <c r="P692" s="57">
        <v>46299.345601851855</v>
      </c>
      <c r="Q692">
        <v>69403018</v>
      </c>
      <c r="S692">
        <v>146514602781</v>
      </c>
      <c r="T692" t="s">
        <v>2010</v>
      </c>
      <c r="U692" t="s">
        <v>2011</v>
      </c>
      <c r="V692" t="s">
        <v>2012</v>
      </c>
      <c r="Z692">
        <v>110.86068899999999</v>
      </c>
      <c r="AA692">
        <v>-7.5532440000000003</v>
      </c>
      <c r="AB692" t="s">
        <v>2013</v>
      </c>
      <c r="AC692" t="s">
        <v>235</v>
      </c>
      <c r="AL692" t="s">
        <v>217</v>
      </c>
      <c r="AM692" t="s">
        <v>2014</v>
      </c>
      <c r="AN692" t="s">
        <v>6</v>
      </c>
      <c r="AO692" s="57">
        <v>46063.538553240738</v>
      </c>
      <c r="AP692" s="57">
        <v>46298.458333333336</v>
      </c>
      <c r="AR692" t="s">
        <v>218</v>
      </c>
      <c r="AS692" t="s">
        <v>219</v>
      </c>
      <c r="AT692" t="s">
        <v>230</v>
      </c>
      <c r="AU692">
        <v>20261004</v>
      </c>
      <c r="AV692" t="s">
        <v>221</v>
      </c>
      <c r="AW692" t="s">
        <v>880</v>
      </c>
      <c r="AX692" t="s">
        <v>222</v>
      </c>
      <c r="BA692" s="57">
        <v>46298.458333333336</v>
      </c>
      <c r="BB692" t="s">
        <v>2014</v>
      </c>
      <c r="BC692">
        <v>2026</v>
      </c>
      <c r="BD692">
        <v>10</v>
      </c>
      <c r="BE692">
        <v>4</v>
      </c>
      <c r="BF692" s="6">
        <f t="shared" si="30"/>
        <v>46299</v>
      </c>
      <c r="BG692">
        <f t="shared" si="31"/>
        <v>0.54166666666424135</v>
      </c>
      <c r="BH692" t="str">
        <f t="shared" si="32"/>
        <v>COMPLY</v>
      </c>
      <c r="BI692" t="e">
        <f>VLOOKUP(H692,Sheet2!$A$1:$B$270,2,FALSE)</f>
        <v>#N/A</v>
      </c>
    </row>
    <row r="693" spans="1:61">
      <c r="A693">
        <v>692</v>
      </c>
      <c r="B693">
        <v>1002620709</v>
      </c>
      <c r="C693">
        <v>3</v>
      </c>
      <c r="D693" t="s">
        <v>51</v>
      </c>
      <c r="E693">
        <v>4</v>
      </c>
      <c r="F693" t="s">
        <v>234</v>
      </c>
      <c r="G693" t="s">
        <v>552</v>
      </c>
      <c r="H693" t="s">
        <v>2009</v>
      </c>
      <c r="I693" t="s">
        <v>212</v>
      </c>
      <c r="J693" t="s">
        <v>213</v>
      </c>
      <c r="K693" t="s">
        <v>149</v>
      </c>
      <c r="L693" t="s">
        <v>214</v>
      </c>
      <c r="M693" t="s">
        <v>76</v>
      </c>
      <c r="N693" t="s">
        <v>215</v>
      </c>
      <c r="O693" s="57">
        <v>46298.316377314812</v>
      </c>
      <c r="P693" s="57">
        <v>46298.510625000003</v>
      </c>
      <c r="Q693">
        <v>69403424</v>
      </c>
      <c r="S693">
        <v>146514602884</v>
      </c>
      <c r="T693" t="s">
        <v>2015</v>
      </c>
      <c r="U693" t="s">
        <v>2016</v>
      </c>
      <c r="V693" t="s">
        <v>2017</v>
      </c>
      <c r="Z693">
        <v>110.854884</v>
      </c>
      <c r="AA693">
        <v>-7.553229</v>
      </c>
      <c r="AB693" t="s">
        <v>2018</v>
      </c>
      <c r="AC693" t="s">
        <v>235</v>
      </c>
      <c r="AL693" t="s">
        <v>217</v>
      </c>
      <c r="AM693" t="s">
        <v>1406</v>
      </c>
      <c r="AN693" t="s">
        <v>6</v>
      </c>
      <c r="AO693" s="57">
        <v>46091.319432870368</v>
      </c>
      <c r="AP693" s="57">
        <v>46299.333333333336</v>
      </c>
      <c r="AR693" t="s">
        <v>218</v>
      </c>
      <c r="AS693" t="s">
        <v>219</v>
      </c>
      <c r="AT693" t="s">
        <v>230</v>
      </c>
      <c r="AU693">
        <v>20261003</v>
      </c>
      <c r="AV693" t="s">
        <v>221</v>
      </c>
      <c r="AW693" t="s">
        <v>880</v>
      </c>
      <c r="AX693" t="s">
        <v>222</v>
      </c>
      <c r="BA693" s="57">
        <v>46299.333333333336</v>
      </c>
      <c r="BB693" t="s">
        <v>1406</v>
      </c>
      <c r="BC693">
        <v>2026</v>
      </c>
      <c r="BD693">
        <v>10</v>
      </c>
      <c r="BE693">
        <v>3</v>
      </c>
      <c r="BF693" s="6">
        <f t="shared" si="30"/>
        <v>46298</v>
      </c>
      <c r="BG693">
        <f t="shared" si="31"/>
        <v>-1.3333333333357587</v>
      </c>
      <c r="BH693" t="str">
        <f t="shared" si="32"/>
        <v>COMPLY</v>
      </c>
      <c r="BI693" t="e">
        <f>VLOOKUP(H693,Sheet2!$A$1:$B$270,2,FALSE)</f>
        <v>#N/A</v>
      </c>
    </row>
    <row r="694" spans="1:61">
      <c r="A694">
        <v>693</v>
      </c>
      <c r="B694">
        <v>1002634631</v>
      </c>
      <c r="C694">
        <v>3</v>
      </c>
      <c r="D694" t="s">
        <v>51</v>
      </c>
      <c r="E694">
        <v>4</v>
      </c>
      <c r="F694" t="s">
        <v>234</v>
      </c>
      <c r="G694" t="s">
        <v>552</v>
      </c>
      <c r="H694" t="s">
        <v>2009</v>
      </c>
      <c r="I694" t="s">
        <v>212</v>
      </c>
      <c r="J694" t="s">
        <v>213</v>
      </c>
      <c r="K694" t="s">
        <v>149</v>
      </c>
      <c r="M694" t="s">
        <v>76</v>
      </c>
      <c r="N694" t="s">
        <v>215</v>
      </c>
      <c r="O694" s="57">
        <v>46308.464942129627</v>
      </c>
      <c r="P694" s="57">
        <v>46310.49790509259</v>
      </c>
      <c r="Q694">
        <v>69409237</v>
      </c>
      <c r="S694">
        <v>146514602819</v>
      </c>
      <c r="T694" t="s">
        <v>6100</v>
      </c>
      <c r="U694" t="s">
        <v>6101</v>
      </c>
      <c r="V694" t="s">
        <v>6102</v>
      </c>
      <c r="Z694">
        <v>110.838683571134</v>
      </c>
      <c r="AA694">
        <v>-7.5681111059841202</v>
      </c>
      <c r="AB694" t="s">
        <v>6103</v>
      </c>
      <c r="AC694" t="s">
        <v>284</v>
      </c>
      <c r="AL694" t="s">
        <v>217</v>
      </c>
      <c r="AM694" t="s">
        <v>6104</v>
      </c>
      <c r="AN694" t="s">
        <v>6</v>
      </c>
      <c r="AO694" t="s">
        <v>5766</v>
      </c>
      <c r="AP694" s="57">
        <v>46309.458333333336</v>
      </c>
      <c r="AR694" t="s">
        <v>218</v>
      </c>
      <c r="AS694" t="s">
        <v>219</v>
      </c>
      <c r="AT694" t="s">
        <v>230</v>
      </c>
      <c r="AU694">
        <v>20261015</v>
      </c>
      <c r="AV694" t="s">
        <v>221</v>
      </c>
      <c r="AW694" t="s">
        <v>540</v>
      </c>
      <c r="AX694" t="s">
        <v>222</v>
      </c>
      <c r="BA694" s="57">
        <v>46309.458333333336</v>
      </c>
      <c r="BB694" t="s">
        <v>6104</v>
      </c>
      <c r="BC694">
        <v>2026</v>
      </c>
      <c r="BD694">
        <v>10</v>
      </c>
      <c r="BE694">
        <v>15</v>
      </c>
      <c r="BF694" s="6">
        <f t="shared" si="30"/>
        <v>46310</v>
      </c>
      <c r="BG694">
        <f t="shared" si="31"/>
        <v>0.54166666666424135</v>
      </c>
      <c r="BH694" t="str">
        <f t="shared" si="32"/>
        <v>COMPLY</v>
      </c>
      <c r="BI694" t="e">
        <f>VLOOKUP(H694,Sheet2!$A$1:$B$270,2,FALSE)</f>
        <v>#N/A</v>
      </c>
    </row>
    <row r="695" spans="1:61">
      <c r="A695">
        <v>694</v>
      </c>
      <c r="B695">
        <v>1002617694</v>
      </c>
      <c r="C695">
        <v>3</v>
      </c>
      <c r="D695" t="s">
        <v>51</v>
      </c>
      <c r="E695">
        <v>4</v>
      </c>
      <c r="F695" t="s">
        <v>234</v>
      </c>
      <c r="G695" t="s">
        <v>552</v>
      </c>
      <c r="H695" t="s">
        <v>568</v>
      </c>
      <c r="I695" t="s">
        <v>212</v>
      </c>
      <c r="J695" t="s">
        <v>213</v>
      </c>
      <c r="K695" t="s">
        <v>149</v>
      </c>
      <c r="L695" t="s">
        <v>826</v>
      </c>
      <c r="M695" t="s">
        <v>76</v>
      </c>
      <c r="N695" t="s">
        <v>215</v>
      </c>
      <c r="O695" s="57">
        <v>46296.503935185188</v>
      </c>
      <c r="P695" s="57">
        <v>46296.750034722223</v>
      </c>
      <c r="Q695">
        <v>69402263</v>
      </c>
      <c r="R695">
        <v>2716010314</v>
      </c>
      <c r="S695">
        <v>142505404560</v>
      </c>
      <c r="T695" t="s">
        <v>1139</v>
      </c>
      <c r="U695" t="s">
        <v>1140</v>
      </c>
      <c r="V695" t="s">
        <v>1144</v>
      </c>
      <c r="Z695">
        <v>110.762888789903</v>
      </c>
      <c r="AA695">
        <v>-7.5396775316492004</v>
      </c>
      <c r="AB695" t="s">
        <v>1145</v>
      </c>
      <c r="AC695" t="s">
        <v>235</v>
      </c>
      <c r="AL695" t="s">
        <v>217</v>
      </c>
      <c r="AM695" t="s">
        <v>1146</v>
      </c>
      <c r="AN695" t="s">
        <v>6</v>
      </c>
      <c r="AO695" s="57">
        <v>46032.517557870371</v>
      </c>
      <c r="AP695" s="57">
        <v>46297.458333333336</v>
      </c>
      <c r="AR695" t="s">
        <v>218</v>
      </c>
      <c r="AS695" t="s">
        <v>219</v>
      </c>
      <c r="AT695" t="s">
        <v>230</v>
      </c>
      <c r="AU695">
        <v>20261001</v>
      </c>
      <c r="AV695" t="s">
        <v>221</v>
      </c>
      <c r="AW695" t="s">
        <v>858</v>
      </c>
      <c r="AX695" t="s">
        <v>222</v>
      </c>
      <c r="BA695" s="57">
        <v>46297.458333333336</v>
      </c>
      <c r="BB695" t="s">
        <v>1146</v>
      </c>
      <c r="BC695">
        <v>2026</v>
      </c>
      <c r="BD695">
        <v>10</v>
      </c>
      <c r="BE695">
        <v>1</v>
      </c>
      <c r="BF695" s="6">
        <f t="shared" si="30"/>
        <v>46296</v>
      </c>
      <c r="BG695">
        <f t="shared" si="31"/>
        <v>-1.4583333333357587</v>
      </c>
      <c r="BH695" t="str">
        <f t="shared" si="32"/>
        <v>COMPLY</v>
      </c>
      <c r="BI695" t="e">
        <f>VLOOKUP(H695,Sheet2!$A$1:$B$270,2,FALSE)</f>
        <v>#N/A</v>
      </c>
    </row>
    <row r="696" spans="1:61">
      <c r="A696">
        <v>695</v>
      </c>
      <c r="B696">
        <v>1002621260</v>
      </c>
      <c r="C696">
        <v>3</v>
      </c>
      <c r="D696" t="s">
        <v>51</v>
      </c>
      <c r="E696">
        <v>4</v>
      </c>
      <c r="F696" t="s">
        <v>234</v>
      </c>
      <c r="G696" t="s">
        <v>552</v>
      </c>
      <c r="H696" t="s">
        <v>568</v>
      </c>
      <c r="I696" t="s">
        <v>212</v>
      </c>
      <c r="J696" t="s">
        <v>213</v>
      </c>
      <c r="K696" t="s">
        <v>149</v>
      </c>
      <c r="L696" t="s">
        <v>214</v>
      </c>
      <c r="M696" t="s">
        <v>76</v>
      </c>
      <c r="N696" t="s">
        <v>215</v>
      </c>
      <c r="O696" s="57">
        <v>46299.389293981483</v>
      </c>
      <c r="P696" s="57">
        <v>46303.576770833337</v>
      </c>
      <c r="Q696">
        <v>69403811</v>
      </c>
      <c r="S696">
        <v>142505403747</v>
      </c>
      <c r="T696" t="s">
        <v>2019</v>
      </c>
      <c r="U696" t="s">
        <v>2020</v>
      </c>
      <c r="V696" t="s">
        <v>2021</v>
      </c>
      <c r="Z696">
        <v>110.78072280000001</v>
      </c>
      <c r="AA696">
        <v>-7.5764433000000002</v>
      </c>
      <c r="AB696" t="s">
        <v>2022</v>
      </c>
      <c r="AC696" t="s">
        <v>235</v>
      </c>
      <c r="AL696" t="s">
        <v>217</v>
      </c>
      <c r="AM696" t="s">
        <v>2023</v>
      </c>
      <c r="AN696" t="s">
        <v>6</v>
      </c>
      <c r="AO696" s="57">
        <v>46122.392488425925</v>
      </c>
      <c r="AP696" s="57">
        <v>46300.333333333336</v>
      </c>
      <c r="AR696" t="s">
        <v>218</v>
      </c>
      <c r="AS696" t="s">
        <v>219</v>
      </c>
      <c r="AT696" t="s">
        <v>230</v>
      </c>
      <c r="AU696">
        <v>20261008</v>
      </c>
      <c r="AV696" t="s">
        <v>221</v>
      </c>
      <c r="AW696" t="s">
        <v>880</v>
      </c>
      <c r="AX696" t="s">
        <v>222</v>
      </c>
      <c r="BA696" s="57">
        <v>46300.333333333336</v>
      </c>
      <c r="BB696" t="s">
        <v>2023</v>
      </c>
      <c r="BC696">
        <v>2026</v>
      </c>
      <c r="BD696">
        <v>10</v>
      </c>
      <c r="BE696">
        <v>8</v>
      </c>
      <c r="BF696" s="6">
        <f t="shared" si="30"/>
        <v>46303</v>
      </c>
      <c r="BG696">
        <f t="shared" si="31"/>
        <v>2.6666666666642413</v>
      </c>
      <c r="BH696" t="str">
        <f t="shared" si="32"/>
        <v>NOT COMPLY</v>
      </c>
      <c r="BI696" t="e">
        <f>VLOOKUP(H696,Sheet2!$A$1:$B$270,2,FALSE)</f>
        <v>#N/A</v>
      </c>
    </row>
    <row r="697" spans="1:61">
      <c r="A697">
        <v>696</v>
      </c>
      <c r="B697">
        <v>1002624452</v>
      </c>
      <c r="C697">
        <v>3</v>
      </c>
      <c r="D697" t="s">
        <v>51</v>
      </c>
      <c r="E697">
        <v>4</v>
      </c>
      <c r="F697" t="s">
        <v>234</v>
      </c>
      <c r="G697" t="s">
        <v>552</v>
      </c>
      <c r="H697" t="s">
        <v>568</v>
      </c>
      <c r="I697" t="s">
        <v>212</v>
      </c>
      <c r="J697" t="s">
        <v>213</v>
      </c>
      <c r="K697" t="s">
        <v>149</v>
      </c>
      <c r="M697" t="s">
        <v>76</v>
      </c>
      <c r="N697" t="s">
        <v>215</v>
      </c>
      <c r="O697" s="57">
        <v>46301.583541666667</v>
      </c>
      <c r="P697" s="57">
        <v>46303.819918981484</v>
      </c>
      <c r="Q697">
        <v>69405089</v>
      </c>
      <c r="S697">
        <v>142505402851</v>
      </c>
      <c r="T697" t="s">
        <v>3381</v>
      </c>
      <c r="U697" t="s">
        <v>3382</v>
      </c>
      <c r="V697" t="s">
        <v>3383</v>
      </c>
      <c r="Z697">
        <v>110.8203177</v>
      </c>
      <c r="AA697">
        <v>-7.5451522999999998</v>
      </c>
      <c r="AB697" t="s">
        <v>3384</v>
      </c>
      <c r="AC697" t="s">
        <v>225</v>
      </c>
      <c r="AL697" t="s">
        <v>217</v>
      </c>
      <c r="AM697" t="s">
        <v>3385</v>
      </c>
      <c r="AN697" t="s">
        <v>6</v>
      </c>
      <c r="AO697" s="57">
        <v>46183.601145833331</v>
      </c>
      <c r="AP697" s="57">
        <v>46302.458333333336</v>
      </c>
      <c r="AQ697" t="s">
        <v>841</v>
      </c>
      <c r="AR697" t="s">
        <v>218</v>
      </c>
      <c r="AS697" t="s">
        <v>219</v>
      </c>
      <c r="AT697" t="s">
        <v>230</v>
      </c>
      <c r="AU697">
        <v>20261008</v>
      </c>
      <c r="AV697" t="s">
        <v>221</v>
      </c>
      <c r="AW697" t="s">
        <v>1571</v>
      </c>
      <c r="AX697" t="s">
        <v>222</v>
      </c>
      <c r="BA697" s="57">
        <v>46302.458333333336</v>
      </c>
      <c r="BB697" t="s">
        <v>3385</v>
      </c>
      <c r="BC697">
        <v>2026</v>
      </c>
      <c r="BD697">
        <v>10</v>
      </c>
      <c r="BE697">
        <v>8</v>
      </c>
      <c r="BF697" s="6">
        <f t="shared" si="30"/>
        <v>46303</v>
      </c>
      <c r="BG697">
        <f t="shared" si="31"/>
        <v>0.54166666666424135</v>
      </c>
      <c r="BH697" t="str">
        <f t="shared" si="32"/>
        <v>COMPLY</v>
      </c>
      <c r="BI697" t="e">
        <f>VLOOKUP(H697,Sheet2!$A$1:$B$270,2,FALSE)</f>
        <v>#N/A</v>
      </c>
    </row>
    <row r="698" spans="1:61">
      <c r="A698">
        <v>697</v>
      </c>
      <c r="B698">
        <v>1002624187</v>
      </c>
      <c r="C698">
        <v>3</v>
      </c>
      <c r="D698" t="s">
        <v>51</v>
      </c>
      <c r="E698">
        <v>4</v>
      </c>
      <c r="F698" t="s">
        <v>234</v>
      </c>
      <c r="G698" t="s">
        <v>552</v>
      </c>
      <c r="H698" t="s">
        <v>568</v>
      </c>
      <c r="I698" t="s">
        <v>212</v>
      </c>
      <c r="J698" t="s">
        <v>213</v>
      </c>
      <c r="K698" t="s">
        <v>149</v>
      </c>
      <c r="L698" t="s">
        <v>214</v>
      </c>
      <c r="M698" t="s">
        <v>76</v>
      </c>
      <c r="N698" t="s">
        <v>215</v>
      </c>
      <c r="O698" s="57">
        <v>46301.528182870374</v>
      </c>
      <c r="P698" s="57">
        <v>46307.547569444447</v>
      </c>
      <c r="Q698">
        <v>69405006</v>
      </c>
      <c r="S698">
        <v>142505402850</v>
      </c>
      <c r="T698" t="s">
        <v>3391</v>
      </c>
      <c r="U698" t="s">
        <v>3392</v>
      </c>
      <c r="V698" t="s">
        <v>3393</v>
      </c>
      <c r="Z698">
        <v>110.8202922</v>
      </c>
      <c r="AA698">
        <v>-7.5436565</v>
      </c>
      <c r="AB698" t="s">
        <v>3394</v>
      </c>
      <c r="AC698" t="s">
        <v>235</v>
      </c>
      <c r="AL698" t="s">
        <v>217</v>
      </c>
      <c r="AM698" t="s">
        <v>3395</v>
      </c>
      <c r="AN698" t="s">
        <v>6</v>
      </c>
      <c r="AO698" s="57">
        <v>46183.559259259258</v>
      </c>
      <c r="AP698" s="57">
        <v>46302.458333333336</v>
      </c>
      <c r="AQ698" t="s">
        <v>841</v>
      </c>
      <c r="AR698" t="s">
        <v>218</v>
      </c>
      <c r="AS698" t="s">
        <v>219</v>
      </c>
      <c r="AT698" t="s">
        <v>230</v>
      </c>
      <c r="AU698">
        <v>20261012</v>
      </c>
      <c r="AV698" t="s">
        <v>221</v>
      </c>
      <c r="AW698" t="s">
        <v>877</v>
      </c>
      <c r="AX698" t="s">
        <v>222</v>
      </c>
      <c r="BA698" s="57">
        <v>46302.458333333336</v>
      </c>
      <c r="BB698" t="s">
        <v>3395</v>
      </c>
      <c r="BC698">
        <v>2026</v>
      </c>
      <c r="BD698">
        <v>10</v>
      </c>
      <c r="BE698">
        <v>12</v>
      </c>
      <c r="BF698" s="6">
        <f t="shared" si="30"/>
        <v>46307</v>
      </c>
      <c r="BG698">
        <f t="shared" si="31"/>
        <v>4.5416666666642413</v>
      </c>
      <c r="BH698" t="str">
        <f t="shared" si="32"/>
        <v>NOT COMPLY</v>
      </c>
      <c r="BI698" t="e">
        <f>VLOOKUP(H698,Sheet2!$A$1:$B$270,2,FALSE)</f>
        <v>#N/A</v>
      </c>
    </row>
    <row r="699" spans="1:61">
      <c r="A699">
        <v>698</v>
      </c>
      <c r="B699">
        <v>1002633976</v>
      </c>
      <c r="C699">
        <v>3</v>
      </c>
      <c r="D699" t="s">
        <v>51</v>
      </c>
      <c r="E699">
        <v>4</v>
      </c>
      <c r="F699" t="s">
        <v>234</v>
      </c>
      <c r="G699" t="s">
        <v>552</v>
      </c>
      <c r="H699" t="s">
        <v>568</v>
      </c>
      <c r="I699" t="s">
        <v>212</v>
      </c>
      <c r="J699" t="s">
        <v>213</v>
      </c>
      <c r="K699" t="s">
        <v>149</v>
      </c>
      <c r="L699" t="s">
        <v>214</v>
      </c>
      <c r="M699" t="s">
        <v>76</v>
      </c>
      <c r="N699" t="s">
        <v>215</v>
      </c>
      <c r="O699" s="57">
        <v>46308.349004629628</v>
      </c>
      <c r="P699" s="57">
        <v>46309.696284722224</v>
      </c>
      <c r="Q699">
        <v>69409018</v>
      </c>
      <c r="S699">
        <v>142505403140</v>
      </c>
      <c r="T699" t="s">
        <v>6117</v>
      </c>
      <c r="U699" t="s">
        <v>6118</v>
      </c>
      <c r="V699" t="s">
        <v>6119</v>
      </c>
      <c r="Z699">
        <v>110.791978</v>
      </c>
      <c r="AA699">
        <v>-7.5614559999999997</v>
      </c>
      <c r="AB699" t="s">
        <v>6120</v>
      </c>
      <c r="AC699" t="s">
        <v>235</v>
      </c>
      <c r="AL699" t="s">
        <v>217</v>
      </c>
      <c r="AM699" t="s">
        <v>5993</v>
      </c>
      <c r="AN699" t="s">
        <v>6</v>
      </c>
      <c r="AO699" t="s">
        <v>5994</v>
      </c>
      <c r="AP699" s="57">
        <v>46309.333333333336</v>
      </c>
      <c r="AR699" t="s">
        <v>218</v>
      </c>
      <c r="AS699" t="s">
        <v>219</v>
      </c>
      <c r="AT699" t="s">
        <v>230</v>
      </c>
      <c r="AU699">
        <v>20261014</v>
      </c>
      <c r="AV699" t="s">
        <v>221</v>
      </c>
      <c r="AW699" t="s">
        <v>886</v>
      </c>
      <c r="AX699" t="s">
        <v>222</v>
      </c>
      <c r="BA699" s="57">
        <v>46309.333333333336</v>
      </c>
      <c r="BB699" t="s">
        <v>5993</v>
      </c>
      <c r="BC699">
        <v>2026</v>
      </c>
      <c r="BD699">
        <v>10</v>
      </c>
      <c r="BE699">
        <v>14</v>
      </c>
      <c r="BF699" s="6">
        <f t="shared" si="30"/>
        <v>46309</v>
      </c>
      <c r="BG699">
        <f t="shared" si="31"/>
        <v>-0.33333333333575865</v>
      </c>
      <c r="BH699" t="str">
        <f t="shared" si="32"/>
        <v>COMPLY</v>
      </c>
      <c r="BI699" t="e">
        <f>VLOOKUP(H699,Sheet2!$A$1:$B$270,2,FALSE)</f>
        <v>#N/A</v>
      </c>
    </row>
    <row r="700" spans="1:61">
      <c r="A700">
        <v>699</v>
      </c>
      <c r="B700">
        <v>1002632982</v>
      </c>
      <c r="C700">
        <v>3</v>
      </c>
      <c r="D700" t="s">
        <v>51</v>
      </c>
      <c r="E700">
        <v>4</v>
      </c>
      <c r="F700" t="s">
        <v>234</v>
      </c>
      <c r="G700" t="s">
        <v>552</v>
      </c>
      <c r="H700" t="s">
        <v>568</v>
      </c>
      <c r="I700" t="s">
        <v>212</v>
      </c>
      <c r="J700" t="s">
        <v>213</v>
      </c>
      <c r="K700" t="s">
        <v>149</v>
      </c>
      <c r="M700" t="s">
        <v>224</v>
      </c>
      <c r="N700" t="s">
        <v>215</v>
      </c>
      <c r="O700" s="57">
        <v>46307.573321759257</v>
      </c>
      <c r="P700" s="57">
        <v>46308.486030092594</v>
      </c>
      <c r="Q700">
        <v>69408643</v>
      </c>
      <c r="S700">
        <v>142505403514</v>
      </c>
      <c r="T700" t="s">
        <v>6105</v>
      </c>
      <c r="U700" t="s">
        <v>6106</v>
      </c>
      <c r="V700" t="s">
        <v>6107</v>
      </c>
      <c r="Z700">
        <v>110.8094309</v>
      </c>
      <c r="AA700">
        <v>-7.5631282000000004</v>
      </c>
      <c r="AB700" t="s">
        <v>6108</v>
      </c>
      <c r="AC700" t="s">
        <v>225</v>
      </c>
      <c r="AL700" t="s">
        <v>217</v>
      </c>
      <c r="AM700" t="s">
        <v>6109</v>
      </c>
      <c r="AN700" t="s">
        <v>6</v>
      </c>
      <c r="AO700" s="57">
        <v>46366.580231481479</v>
      </c>
      <c r="AP700" s="57">
        <v>46308.458333333336</v>
      </c>
      <c r="AR700" t="s">
        <v>18</v>
      </c>
      <c r="AS700" t="s">
        <v>219</v>
      </c>
      <c r="AT700" t="s">
        <v>230</v>
      </c>
      <c r="AV700" t="s">
        <v>226</v>
      </c>
      <c r="AW700" t="s">
        <v>540</v>
      </c>
      <c r="AX700" t="s">
        <v>222</v>
      </c>
      <c r="BA700" s="57">
        <v>46308.458333333336</v>
      </c>
      <c r="BB700" t="s">
        <v>6109</v>
      </c>
      <c r="BF700" s="6" t="e">
        <f t="shared" si="30"/>
        <v>#NUM!</v>
      </c>
      <c r="BG700" t="e">
        <f t="shared" si="31"/>
        <v>#NUM!</v>
      </c>
      <c r="BH700" t="e">
        <f t="shared" si="32"/>
        <v>#NUM!</v>
      </c>
      <c r="BI700" t="e">
        <f>VLOOKUP(H700,Sheet2!$A$1:$B$270,2,FALSE)</f>
        <v>#N/A</v>
      </c>
    </row>
    <row r="701" spans="1:61">
      <c r="A701">
        <v>700</v>
      </c>
      <c r="B701">
        <v>1002633071</v>
      </c>
      <c r="C701">
        <v>3</v>
      </c>
      <c r="D701" t="s">
        <v>51</v>
      </c>
      <c r="E701">
        <v>4</v>
      </c>
      <c r="F701" t="s">
        <v>234</v>
      </c>
      <c r="G701" t="s">
        <v>552</v>
      </c>
      <c r="H701" t="s">
        <v>568</v>
      </c>
      <c r="I701" t="s">
        <v>212</v>
      </c>
      <c r="J701" t="s">
        <v>213</v>
      </c>
      <c r="K701" t="s">
        <v>149</v>
      </c>
      <c r="M701" t="s">
        <v>224</v>
      </c>
      <c r="N701" t="s">
        <v>215</v>
      </c>
      <c r="O701" s="57">
        <v>46307.587743055556</v>
      </c>
      <c r="P701" s="57">
        <v>46308.646134259259</v>
      </c>
      <c r="Q701">
        <v>69408690</v>
      </c>
      <c r="S701">
        <v>142505404005</v>
      </c>
      <c r="T701" t="s">
        <v>6110</v>
      </c>
      <c r="U701" t="s">
        <v>6106</v>
      </c>
      <c r="V701" t="s">
        <v>6111</v>
      </c>
      <c r="Z701">
        <v>110.8094309</v>
      </c>
      <c r="AA701">
        <v>-7.5631282000000004</v>
      </c>
      <c r="AB701" t="s">
        <v>6108</v>
      </c>
      <c r="AC701" t="s">
        <v>225</v>
      </c>
      <c r="AL701" t="s">
        <v>217</v>
      </c>
      <c r="AM701" t="s">
        <v>6112</v>
      </c>
      <c r="AN701" t="s">
        <v>6</v>
      </c>
      <c r="AO701" s="57">
        <v>46366.590462962966</v>
      </c>
      <c r="AP701" s="57">
        <v>46308.625</v>
      </c>
      <c r="AR701" t="s">
        <v>18</v>
      </c>
      <c r="AS701" t="s">
        <v>219</v>
      </c>
      <c r="AT701" t="s">
        <v>230</v>
      </c>
      <c r="AV701" t="s">
        <v>226</v>
      </c>
      <c r="AW701" t="s">
        <v>6113</v>
      </c>
      <c r="AX701" t="s">
        <v>222</v>
      </c>
      <c r="BA701" s="57">
        <v>46308.625</v>
      </c>
      <c r="BB701" t="s">
        <v>6112</v>
      </c>
      <c r="BF701" s="6" t="e">
        <f t="shared" si="30"/>
        <v>#NUM!</v>
      </c>
      <c r="BG701" t="e">
        <f t="shared" si="31"/>
        <v>#NUM!</v>
      </c>
      <c r="BH701" t="e">
        <f t="shared" si="32"/>
        <v>#NUM!</v>
      </c>
      <c r="BI701" t="e">
        <f>VLOOKUP(H701,Sheet2!$A$1:$B$270,2,FALSE)</f>
        <v>#N/A</v>
      </c>
    </row>
    <row r="702" spans="1:61">
      <c r="A702">
        <v>701</v>
      </c>
      <c r="B702">
        <v>1002633052</v>
      </c>
      <c r="C702">
        <v>3</v>
      </c>
      <c r="D702" t="s">
        <v>51</v>
      </c>
      <c r="E702">
        <v>4</v>
      </c>
      <c r="F702" t="s">
        <v>234</v>
      </c>
      <c r="G702" t="s">
        <v>552</v>
      </c>
      <c r="H702" t="s">
        <v>568</v>
      </c>
      <c r="I702" t="s">
        <v>212</v>
      </c>
      <c r="J702" t="s">
        <v>213</v>
      </c>
      <c r="K702" t="s">
        <v>149</v>
      </c>
      <c r="M702" t="s">
        <v>224</v>
      </c>
      <c r="N702" t="s">
        <v>215</v>
      </c>
      <c r="O702" s="57">
        <v>46307.583043981482</v>
      </c>
      <c r="P702" s="57">
        <v>46308.642569444448</v>
      </c>
      <c r="Q702">
        <v>69408672</v>
      </c>
      <c r="S702">
        <v>142505404004</v>
      </c>
      <c r="T702" t="s">
        <v>6114</v>
      </c>
      <c r="U702" t="s">
        <v>6106</v>
      </c>
      <c r="V702" t="s">
        <v>6115</v>
      </c>
      <c r="Z702">
        <v>110.8094309</v>
      </c>
      <c r="AA702">
        <v>-7.5631282000000004</v>
      </c>
      <c r="AB702" t="s">
        <v>6108</v>
      </c>
      <c r="AC702" t="s">
        <v>225</v>
      </c>
      <c r="AL702" t="s">
        <v>217</v>
      </c>
      <c r="AM702" t="s">
        <v>6116</v>
      </c>
      <c r="AN702" t="s">
        <v>6</v>
      </c>
      <c r="AO702" s="57">
        <v>46366.584814814814</v>
      </c>
      <c r="AP702" s="57">
        <v>46308.625</v>
      </c>
      <c r="AR702" t="s">
        <v>18</v>
      </c>
      <c r="AS702" t="s">
        <v>219</v>
      </c>
      <c r="AT702" t="s">
        <v>230</v>
      </c>
      <c r="AV702" t="s">
        <v>226</v>
      </c>
      <c r="AW702" t="s">
        <v>829</v>
      </c>
      <c r="AX702" t="s">
        <v>222</v>
      </c>
      <c r="BA702" s="57">
        <v>46308.625</v>
      </c>
      <c r="BB702" t="s">
        <v>6116</v>
      </c>
      <c r="BF702" s="6" t="e">
        <f t="shared" si="30"/>
        <v>#NUM!</v>
      </c>
      <c r="BG702" t="e">
        <f t="shared" si="31"/>
        <v>#NUM!</v>
      </c>
      <c r="BH702" t="e">
        <f t="shared" si="32"/>
        <v>#NUM!</v>
      </c>
      <c r="BI702" t="e">
        <f>VLOOKUP(H702,Sheet2!$A$1:$B$270,2,FALSE)</f>
        <v>#N/A</v>
      </c>
    </row>
    <row r="703" spans="1:61">
      <c r="A703">
        <v>702</v>
      </c>
      <c r="B703">
        <v>1002624136</v>
      </c>
      <c r="C703">
        <v>3</v>
      </c>
      <c r="D703" t="s">
        <v>51</v>
      </c>
      <c r="E703">
        <v>4</v>
      </c>
      <c r="F703" t="s">
        <v>234</v>
      </c>
      <c r="G703" t="s">
        <v>552</v>
      </c>
      <c r="H703" t="s">
        <v>568</v>
      </c>
      <c r="I703" t="s">
        <v>212</v>
      </c>
      <c r="J703" t="s">
        <v>213</v>
      </c>
      <c r="K703" t="s">
        <v>149</v>
      </c>
      <c r="L703" t="s">
        <v>214</v>
      </c>
      <c r="M703" t="s">
        <v>839</v>
      </c>
      <c r="N703" t="s">
        <v>215</v>
      </c>
      <c r="O703" s="57">
        <v>46301.507337962961</v>
      </c>
      <c r="P703" s="57">
        <v>46302.705243055556</v>
      </c>
      <c r="Q703">
        <v>69404963</v>
      </c>
      <c r="S703">
        <v>142505402849</v>
      </c>
      <c r="T703" t="s">
        <v>3386</v>
      </c>
      <c r="U703" t="s">
        <v>3387</v>
      </c>
      <c r="V703" t="s">
        <v>3388</v>
      </c>
      <c r="Z703">
        <v>110.785877</v>
      </c>
      <c r="AA703">
        <v>-7.5340049999999996</v>
      </c>
      <c r="AB703" t="s">
        <v>3389</v>
      </c>
      <c r="AC703" t="s">
        <v>235</v>
      </c>
      <c r="AL703" t="s">
        <v>217</v>
      </c>
      <c r="AM703" t="s">
        <v>3390</v>
      </c>
      <c r="AN703" t="s">
        <v>6</v>
      </c>
      <c r="AO703" s="57">
        <v>46183.517812500002</v>
      </c>
      <c r="AP703" s="57">
        <v>46302.458333333336</v>
      </c>
      <c r="AQ703" t="s">
        <v>838</v>
      </c>
      <c r="AR703" t="s">
        <v>840</v>
      </c>
      <c r="AS703" t="s">
        <v>219</v>
      </c>
      <c r="AT703" t="s">
        <v>230</v>
      </c>
      <c r="AV703" t="s">
        <v>4075</v>
      </c>
      <c r="AW703" t="s">
        <v>1851</v>
      </c>
      <c r="AX703" t="s">
        <v>222</v>
      </c>
      <c r="BA703" s="57">
        <v>46302.458333333336</v>
      </c>
      <c r="BB703" t="s">
        <v>3390</v>
      </c>
      <c r="BF703" s="6" t="e">
        <f t="shared" si="30"/>
        <v>#NUM!</v>
      </c>
      <c r="BG703" t="e">
        <f t="shared" si="31"/>
        <v>#NUM!</v>
      </c>
      <c r="BH703" t="e">
        <f t="shared" si="32"/>
        <v>#NUM!</v>
      </c>
      <c r="BI703" t="e">
        <f>VLOOKUP(H703,Sheet2!$A$1:$B$270,2,FALSE)</f>
        <v>#N/A</v>
      </c>
    </row>
    <row r="704" spans="1:61">
      <c r="A704">
        <v>703</v>
      </c>
      <c r="B704">
        <v>1002635147</v>
      </c>
      <c r="C704">
        <v>3</v>
      </c>
      <c r="D704" t="s">
        <v>51</v>
      </c>
      <c r="E704">
        <v>4</v>
      </c>
      <c r="F704" t="s">
        <v>234</v>
      </c>
      <c r="G704" t="s">
        <v>552</v>
      </c>
      <c r="H704" t="s">
        <v>568</v>
      </c>
      <c r="I704" t="s">
        <v>212</v>
      </c>
      <c r="J704" t="s">
        <v>213</v>
      </c>
      <c r="K704" t="s">
        <v>149</v>
      </c>
      <c r="M704" t="s">
        <v>3142</v>
      </c>
      <c r="N704" t="s">
        <v>215</v>
      </c>
      <c r="O704" s="57">
        <v>46308.586180555554</v>
      </c>
      <c r="P704" s="57">
        <v>46308.587731481479</v>
      </c>
      <c r="Q704">
        <v>69409444</v>
      </c>
      <c r="S704">
        <v>142505404146</v>
      </c>
      <c r="T704" t="s">
        <v>6121</v>
      </c>
      <c r="U704" t="s">
        <v>6122</v>
      </c>
      <c r="Z704">
        <v>110.777205</v>
      </c>
      <c r="AA704">
        <v>-7.5536811999999998</v>
      </c>
      <c r="AB704" t="s">
        <v>6123</v>
      </c>
      <c r="AC704" t="s">
        <v>284</v>
      </c>
      <c r="AO704" t="s">
        <v>5776</v>
      </c>
      <c r="AR704" t="s">
        <v>325</v>
      </c>
      <c r="AS704" t="s">
        <v>219</v>
      </c>
      <c r="AT704" t="s">
        <v>230</v>
      </c>
      <c r="AV704" t="s">
        <v>3143</v>
      </c>
      <c r="AW704" t="s">
        <v>1474</v>
      </c>
      <c r="AX704" t="s">
        <v>222</v>
      </c>
      <c r="BF704" s="6" t="e">
        <f t="shared" si="30"/>
        <v>#NUM!</v>
      </c>
      <c r="BG704" t="e">
        <f t="shared" si="31"/>
        <v>#NUM!</v>
      </c>
      <c r="BH704" t="e">
        <f t="shared" si="32"/>
        <v>#NUM!</v>
      </c>
      <c r="BI704" t="e">
        <f>VLOOKUP(H704,Sheet2!$A$1:$B$270,2,FALSE)</f>
        <v>#N/A</v>
      </c>
    </row>
    <row r="705" spans="1:61">
      <c r="A705">
        <v>704</v>
      </c>
      <c r="B705">
        <v>1002617638</v>
      </c>
      <c r="C705">
        <v>3</v>
      </c>
      <c r="D705" t="s">
        <v>51</v>
      </c>
      <c r="E705">
        <v>4</v>
      </c>
      <c r="F705" t="s">
        <v>234</v>
      </c>
      <c r="G705" t="s">
        <v>552</v>
      </c>
      <c r="H705" t="s">
        <v>568</v>
      </c>
      <c r="I705" t="s">
        <v>212</v>
      </c>
      <c r="J705" t="s">
        <v>213</v>
      </c>
      <c r="K705" t="s">
        <v>149</v>
      </c>
      <c r="L705" t="s">
        <v>826</v>
      </c>
      <c r="M705" t="s">
        <v>1919</v>
      </c>
      <c r="N705" t="s">
        <v>215</v>
      </c>
      <c r="O705" s="57">
        <v>46296.486574074072</v>
      </c>
      <c r="P705" s="57">
        <v>46300.570370370369</v>
      </c>
      <c r="Q705">
        <v>69402275</v>
      </c>
      <c r="R705">
        <v>2716011842</v>
      </c>
      <c r="S705">
        <v>142505404559</v>
      </c>
      <c r="T705" t="s">
        <v>1139</v>
      </c>
      <c r="U705" t="s">
        <v>1140</v>
      </c>
      <c r="V705" t="s">
        <v>1141</v>
      </c>
      <c r="Z705">
        <v>110.762864306951</v>
      </c>
      <c r="AA705">
        <v>-7.5397335047301803</v>
      </c>
      <c r="AB705" t="s">
        <v>1142</v>
      </c>
      <c r="AC705" t="s">
        <v>235</v>
      </c>
      <c r="AL705" t="s">
        <v>217</v>
      </c>
      <c r="AM705" t="s">
        <v>1143</v>
      </c>
      <c r="AN705" t="s">
        <v>6</v>
      </c>
      <c r="AO705" s="57">
        <v>46032.517557870371</v>
      </c>
      <c r="AP705" s="57">
        <v>46297.333333333336</v>
      </c>
      <c r="AQ705" t="s">
        <v>841</v>
      </c>
      <c r="AR705" t="s">
        <v>12</v>
      </c>
      <c r="AS705" t="s">
        <v>219</v>
      </c>
      <c r="AT705" t="s">
        <v>230</v>
      </c>
      <c r="AV705" t="s">
        <v>1627</v>
      </c>
      <c r="AW705" t="s">
        <v>858</v>
      </c>
      <c r="AX705" t="s">
        <v>222</v>
      </c>
      <c r="BA705" s="57">
        <v>46297.333333333336</v>
      </c>
      <c r="BB705" t="s">
        <v>1143</v>
      </c>
      <c r="BF705" s="6" t="e">
        <f t="shared" si="30"/>
        <v>#NUM!</v>
      </c>
      <c r="BG705" t="e">
        <f t="shared" si="31"/>
        <v>#NUM!</v>
      </c>
      <c r="BH705" t="e">
        <f t="shared" si="32"/>
        <v>#NUM!</v>
      </c>
      <c r="BI705" t="e">
        <f>VLOOKUP(H705,Sheet2!$A$1:$B$270,2,FALSE)</f>
        <v>#N/A</v>
      </c>
    </row>
    <row r="706" spans="1:61">
      <c r="A706">
        <v>705</v>
      </c>
      <c r="B706">
        <v>1002626809</v>
      </c>
      <c r="C706">
        <v>3</v>
      </c>
      <c r="D706" t="s">
        <v>51</v>
      </c>
      <c r="E706">
        <v>4</v>
      </c>
      <c r="F706" t="s">
        <v>234</v>
      </c>
      <c r="G706" t="s">
        <v>552</v>
      </c>
      <c r="H706" t="s">
        <v>4076</v>
      </c>
      <c r="I706" t="s">
        <v>212</v>
      </c>
      <c r="J706" t="s">
        <v>213</v>
      </c>
      <c r="K706" t="s">
        <v>149</v>
      </c>
      <c r="M706" t="s">
        <v>76</v>
      </c>
      <c r="N706" t="s">
        <v>215</v>
      </c>
      <c r="O706" s="57">
        <v>46302.700879629629</v>
      </c>
      <c r="P706" s="57">
        <v>46303.636608796296</v>
      </c>
      <c r="Q706">
        <v>69406092</v>
      </c>
      <c r="S706">
        <v>142566103204</v>
      </c>
      <c r="T706" t="s">
        <v>4086</v>
      </c>
      <c r="U706" t="s">
        <v>4087</v>
      </c>
      <c r="V706" t="s">
        <v>4088</v>
      </c>
      <c r="Z706">
        <v>107.43881703891699</v>
      </c>
      <c r="AA706">
        <v>-5.8624016044081904</v>
      </c>
      <c r="AB706" t="s">
        <v>4089</v>
      </c>
      <c r="AC706" t="s">
        <v>225</v>
      </c>
      <c r="AL706" t="s">
        <v>217</v>
      </c>
      <c r="AM706" t="s">
        <v>4090</v>
      </c>
      <c r="AN706" t="s">
        <v>6</v>
      </c>
      <c r="AO706" s="57">
        <v>46213.736238425925</v>
      </c>
      <c r="AP706" s="57">
        <v>46304.333333333336</v>
      </c>
      <c r="AR706" t="s">
        <v>218</v>
      </c>
      <c r="AS706" t="s">
        <v>2024</v>
      </c>
      <c r="AT706" t="s">
        <v>230</v>
      </c>
      <c r="AU706">
        <v>20261008</v>
      </c>
      <c r="AV706" t="s">
        <v>221</v>
      </c>
      <c r="AW706" t="s">
        <v>540</v>
      </c>
      <c r="AX706" t="s">
        <v>222</v>
      </c>
      <c r="BA706" s="57">
        <v>46304.333333333336</v>
      </c>
      <c r="BB706" t="s">
        <v>4090</v>
      </c>
      <c r="BC706">
        <v>2026</v>
      </c>
      <c r="BD706">
        <v>10</v>
      </c>
      <c r="BE706">
        <v>8</v>
      </c>
      <c r="BF706" s="6">
        <f t="shared" ref="BF706:BF769" si="33">DATE(BC706,BD706,BE706)</f>
        <v>46303</v>
      </c>
      <c r="BG706">
        <f t="shared" ref="BG706:BG769" si="34">BF706-BA706</f>
        <v>-1.3333333333357587</v>
      </c>
      <c r="BH706" t="str">
        <f t="shared" ref="BH706:BH769" si="35">IF(BG706=1,"COMPLY",IF(BG706&lt;1,"COMPLY","NOT COMPLY"))</f>
        <v>COMPLY</v>
      </c>
      <c r="BI706" t="e">
        <f>VLOOKUP(H706,Sheet2!$A$1:$B$270,2,FALSE)</f>
        <v>#N/A</v>
      </c>
    </row>
    <row r="707" spans="1:61">
      <c r="A707">
        <v>706</v>
      </c>
      <c r="B707">
        <v>1002625665</v>
      </c>
      <c r="C707">
        <v>3</v>
      </c>
      <c r="D707" t="s">
        <v>51</v>
      </c>
      <c r="E707">
        <v>4</v>
      </c>
      <c r="F707" t="s">
        <v>234</v>
      </c>
      <c r="G707" t="s">
        <v>552</v>
      </c>
      <c r="H707" t="s">
        <v>4076</v>
      </c>
      <c r="I707" t="s">
        <v>212</v>
      </c>
      <c r="J707" t="s">
        <v>213</v>
      </c>
      <c r="K707" t="s">
        <v>149</v>
      </c>
      <c r="L707" t="s">
        <v>214</v>
      </c>
      <c r="M707" t="s">
        <v>76</v>
      </c>
      <c r="N707" t="s">
        <v>215</v>
      </c>
      <c r="O707" s="57">
        <v>46302.443506944444</v>
      </c>
      <c r="P707" s="57">
        <v>46302.718738425923</v>
      </c>
      <c r="Q707">
        <v>69405608</v>
      </c>
      <c r="S707">
        <v>142566103201</v>
      </c>
      <c r="T707" t="s">
        <v>4077</v>
      </c>
      <c r="U707" t="s">
        <v>4078</v>
      </c>
      <c r="V707" t="s">
        <v>4079</v>
      </c>
      <c r="Z707">
        <v>110.84105026019201</v>
      </c>
      <c r="AA707">
        <v>-7.5486086549801499</v>
      </c>
      <c r="AB707" t="s">
        <v>4080</v>
      </c>
      <c r="AC707" t="s">
        <v>2478</v>
      </c>
      <c r="AL707" t="s">
        <v>217</v>
      </c>
      <c r="AM707" t="s">
        <v>4048</v>
      </c>
      <c r="AN707" t="s">
        <v>6</v>
      </c>
      <c r="AO707" s="57">
        <v>46213.444687499999</v>
      </c>
      <c r="AP707" s="57">
        <v>46303.458333333336</v>
      </c>
      <c r="AR707" t="s">
        <v>218</v>
      </c>
      <c r="AS707" t="s">
        <v>2024</v>
      </c>
      <c r="AT707" t="s">
        <v>230</v>
      </c>
      <c r="AU707">
        <v>20261007</v>
      </c>
      <c r="AV707" t="s">
        <v>221</v>
      </c>
      <c r="AW707" t="s">
        <v>880</v>
      </c>
      <c r="AX707" t="s">
        <v>222</v>
      </c>
      <c r="BA707" s="57">
        <v>46303.458333333336</v>
      </c>
      <c r="BB707" t="s">
        <v>4048</v>
      </c>
      <c r="BC707">
        <v>2026</v>
      </c>
      <c r="BD707">
        <v>10</v>
      </c>
      <c r="BE707">
        <v>7</v>
      </c>
      <c r="BF707" s="6">
        <f t="shared" si="33"/>
        <v>46302</v>
      </c>
      <c r="BG707">
        <f t="shared" si="34"/>
        <v>-1.4583333333357587</v>
      </c>
      <c r="BH707" t="str">
        <f t="shared" si="35"/>
        <v>COMPLY</v>
      </c>
      <c r="BI707" t="e">
        <f>VLOOKUP(H707,Sheet2!$A$1:$B$270,2,FALSE)</f>
        <v>#N/A</v>
      </c>
    </row>
    <row r="708" spans="1:61">
      <c r="A708">
        <v>707</v>
      </c>
      <c r="B708">
        <v>1002633339</v>
      </c>
      <c r="C708">
        <v>3</v>
      </c>
      <c r="D708" t="s">
        <v>51</v>
      </c>
      <c r="E708">
        <v>4</v>
      </c>
      <c r="F708" t="s">
        <v>234</v>
      </c>
      <c r="G708" t="s">
        <v>552</v>
      </c>
      <c r="H708" t="s">
        <v>4076</v>
      </c>
      <c r="I708" t="s">
        <v>212</v>
      </c>
      <c r="J708" t="s">
        <v>213</v>
      </c>
      <c r="K708" t="s">
        <v>149</v>
      </c>
      <c r="L708" t="s">
        <v>214</v>
      </c>
      <c r="M708" t="s">
        <v>76</v>
      </c>
      <c r="N708" t="s">
        <v>215</v>
      </c>
      <c r="O708" s="57">
        <v>46307.635185185187</v>
      </c>
      <c r="P708" s="57">
        <v>46308.920752314814</v>
      </c>
      <c r="Q708">
        <v>69408799</v>
      </c>
      <c r="S708">
        <v>142566103386</v>
      </c>
      <c r="T708" t="s">
        <v>6133</v>
      </c>
      <c r="U708" t="s">
        <v>6134</v>
      </c>
      <c r="V708" t="s">
        <v>6135</v>
      </c>
      <c r="Z708">
        <v>110.827985580324</v>
      </c>
      <c r="AA708">
        <v>-7.39849729795597</v>
      </c>
      <c r="AB708" t="s">
        <v>6136</v>
      </c>
      <c r="AC708" t="s">
        <v>235</v>
      </c>
      <c r="AL708" t="s">
        <v>217</v>
      </c>
      <c r="AM708" t="s">
        <v>6137</v>
      </c>
      <c r="AN708" t="s">
        <v>6</v>
      </c>
      <c r="AO708" s="57">
        <v>46366.642951388887</v>
      </c>
      <c r="AP708" s="57">
        <v>46308.625</v>
      </c>
      <c r="AR708" t="s">
        <v>218</v>
      </c>
      <c r="AS708" t="s">
        <v>2024</v>
      </c>
      <c r="AT708" t="s">
        <v>230</v>
      </c>
      <c r="AU708">
        <v>20261013</v>
      </c>
      <c r="AV708" t="s">
        <v>221</v>
      </c>
      <c r="AW708" t="s">
        <v>236</v>
      </c>
      <c r="AX708" t="s">
        <v>222</v>
      </c>
      <c r="BA708" s="57">
        <v>46308.625</v>
      </c>
      <c r="BB708" t="s">
        <v>6137</v>
      </c>
      <c r="BC708">
        <v>2026</v>
      </c>
      <c r="BD708">
        <v>10</v>
      </c>
      <c r="BE708">
        <v>13</v>
      </c>
      <c r="BF708" s="6">
        <f t="shared" si="33"/>
        <v>46308</v>
      </c>
      <c r="BG708">
        <f t="shared" si="34"/>
        <v>-0.625</v>
      </c>
      <c r="BH708" t="str">
        <f t="shared" si="35"/>
        <v>COMPLY</v>
      </c>
      <c r="BI708" t="e">
        <f>VLOOKUP(H708,Sheet2!$A$1:$B$270,2,FALSE)</f>
        <v>#N/A</v>
      </c>
    </row>
    <row r="709" spans="1:61">
      <c r="A709">
        <v>708</v>
      </c>
      <c r="B709">
        <v>1002633488</v>
      </c>
      <c r="C709">
        <v>3</v>
      </c>
      <c r="D709" t="s">
        <v>51</v>
      </c>
      <c r="E709">
        <v>4</v>
      </c>
      <c r="F709" t="s">
        <v>234</v>
      </c>
      <c r="G709" t="s">
        <v>552</v>
      </c>
      <c r="H709" t="s">
        <v>4076</v>
      </c>
      <c r="I709" t="s">
        <v>212</v>
      </c>
      <c r="J709" t="s">
        <v>213</v>
      </c>
      <c r="K709" t="s">
        <v>149</v>
      </c>
      <c r="M709" t="s">
        <v>76</v>
      </c>
      <c r="N709" t="s">
        <v>215</v>
      </c>
      <c r="O709" s="57">
        <v>46307.663148148145</v>
      </c>
      <c r="P709" s="57">
        <v>46308.722488425927</v>
      </c>
      <c r="Q709">
        <v>69408877</v>
      </c>
      <c r="S709">
        <v>142566103388</v>
      </c>
      <c r="T709" t="s">
        <v>4081</v>
      </c>
      <c r="U709" t="s">
        <v>6124</v>
      </c>
      <c r="V709" t="s">
        <v>6125</v>
      </c>
      <c r="Z709">
        <v>110.81948585340599</v>
      </c>
      <c r="AA709">
        <v>-7.5184277776925104</v>
      </c>
      <c r="AB709" t="s">
        <v>6126</v>
      </c>
      <c r="AC709" t="s">
        <v>229</v>
      </c>
      <c r="AL709" t="s">
        <v>217</v>
      </c>
      <c r="AM709" t="s">
        <v>6127</v>
      </c>
      <c r="AN709" t="s">
        <v>6</v>
      </c>
      <c r="AO709" s="57">
        <v>46366.684236111112</v>
      </c>
      <c r="AP709" s="57">
        <v>46308.625</v>
      </c>
      <c r="AR709" t="s">
        <v>218</v>
      </c>
      <c r="AS709" t="s">
        <v>2024</v>
      </c>
      <c r="AT709" t="s">
        <v>230</v>
      </c>
      <c r="AU709">
        <v>20261013</v>
      </c>
      <c r="AV709" t="s">
        <v>221</v>
      </c>
      <c r="AW709" t="s">
        <v>540</v>
      </c>
      <c r="AX709" t="s">
        <v>222</v>
      </c>
      <c r="BA709" s="57">
        <v>46308.625</v>
      </c>
      <c r="BB709" t="s">
        <v>6127</v>
      </c>
      <c r="BC709">
        <v>2026</v>
      </c>
      <c r="BD709">
        <v>10</v>
      </c>
      <c r="BE709">
        <v>13</v>
      </c>
      <c r="BF709" s="6">
        <f t="shared" si="33"/>
        <v>46308</v>
      </c>
      <c r="BG709">
        <f t="shared" si="34"/>
        <v>-0.625</v>
      </c>
      <c r="BH709" t="str">
        <f t="shared" si="35"/>
        <v>COMPLY</v>
      </c>
      <c r="BI709" t="e">
        <f>VLOOKUP(H709,Sheet2!$A$1:$B$270,2,FALSE)</f>
        <v>#N/A</v>
      </c>
    </row>
    <row r="710" spans="1:61">
      <c r="A710">
        <v>709</v>
      </c>
      <c r="B710">
        <v>1002633215</v>
      </c>
      <c r="C710">
        <v>3</v>
      </c>
      <c r="D710" t="s">
        <v>51</v>
      </c>
      <c r="E710">
        <v>4</v>
      </c>
      <c r="F710" t="s">
        <v>234</v>
      </c>
      <c r="G710" t="s">
        <v>552</v>
      </c>
      <c r="H710" t="s">
        <v>4076</v>
      </c>
      <c r="I710" t="s">
        <v>212</v>
      </c>
      <c r="J710" t="s">
        <v>213</v>
      </c>
      <c r="K710" t="s">
        <v>149</v>
      </c>
      <c r="M710" t="s">
        <v>224</v>
      </c>
      <c r="N710" t="s">
        <v>563</v>
      </c>
      <c r="O710" s="57">
        <v>46307.616793981484</v>
      </c>
      <c r="P710" s="57">
        <v>46308.638379629629</v>
      </c>
      <c r="Q710">
        <v>69383033</v>
      </c>
      <c r="S710">
        <v>142566103385</v>
      </c>
      <c r="T710" t="s">
        <v>1714</v>
      </c>
      <c r="U710" t="s">
        <v>6128</v>
      </c>
      <c r="V710" t="s">
        <v>6129</v>
      </c>
      <c r="Z710">
        <v>110.8271111</v>
      </c>
      <c r="AA710">
        <v>-7.3980183000000004</v>
      </c>
      <c r="AB710" t="s">
        <v>6130</v>
      </c>
      <c r="AC710" t="s">
        <v>284</v>
      </c>
      <c r="AL710" t="s">
        <v>217</v>
      </c>
      <c r="AM710" t="s">
        <v>6131</v>
      </c>
      <c r="AN710" t="s">
        <v>6</v>
      </c>
      <c r="AO710" s="57">
        <v>46366.642951388887</v>
      </c>
      <c r="AP710" s="57">
        <v>46308.625</v>
      </c>
      <c r="AR710" t="s">
        <v>18</v>
      </c>
      <c r="AS710" t="s">
        <v>2024</v>
      </c>
      <c r="AT710" t="s">
        <v>230</v>
      </c>
      <c r="AV710" t="s">
        <v>226</v>
      </c>
      <c r="AW710" t="s">
        <v>6132</v>
      </c>
      <c r="AX710" t="s">
        <v>222</v>
      </c>
      <c r="BA710" s="57">
        <v>46308.625</v>
      </c>
      <c r="BB710" t="s">
        <v>6131</v>
      </c>
      <c r="BF710" s="6" t="e">
        <f t="shared" si="33"/>
        <v>#NUM!</v>
      </c>
      <c r="BG710" t="e">
        <f t="shared" si="34"/>
        <v>#NUM!</v>
      </c>
      <c r="BH710" t="e">
        <f t="shared" si="35"/>
        <v>#NUM!</v>
      </c>
      <c r="BI710" t="e">
        <f>VLOOKUP(H710,Sheet2!$A$1:$B$270,2,FALSE)</f>
        <v>#N/A</v>
      </c>
    </row>
    <row r="711" spans="1:61">
      <c r="A711">
        <v>710</v>
      </c>
      <c r="B711">
        <v>1002637244</v>
      </c>
      <c r="C711">
        <v>3</v>
      </c>
      <c r="D711" t="s">
        <v>51</v>
      </c>
      <c r="E711">
        <v>4</v>
      </c>
      <c r="F711" t="s">
        <v>234</v>
      </c>
      <c r="G711" t="s">
        <v>552</v>
      </c>
      <c r="H711" t="s">
        <v>4076</v>
      </c>
      <c r="I711" t="s">
        <v>212</v>
      </c>
      <c r="J711" t="s">
        <v>213</v>
      </c>
      <c r="K711" t="s">
        <v>149</v>
      </c>
      <c r="L711" t="s">
        <v>214</v>
      </c>
      <c r="M711" t="s">
        <v>255</v>
      </c>
      <c r="N711" t="s">
        <v>215</v>
      </c>
      <c r="O711" s="57">
        <v>46309.672615740739</v>
      </c>
      <c r="P711" s="57">
        <v>46310.785844907405</v>
      </c>
      <c r="Q711">
        <v>69410326</v>
      </c>
      <c r="S711">
        <v>142566103570</v>
      </c>
      <c r="T711" t="s">
        <v>7076</v>
      </c>
      <c r="U711" t="s">
        <v>7077</v>
      </c>
      <c r="V711" t="s">
        <v>7078</v>
      </c>
      <c r="Z711">
        <v>110.8213844</v>
      </c>
      <c r="AA711">
        <v>-7.4492708999999904</v>
      </c>
      <c r="AB711" t="s">
        <v>7079</v>
      </c>
      <c r="AC711" t="s">
        <v>235</v>
      </c>
      <c r="AL711" t="s">
        <v>217</v>
      </c>
      <c r="AM711" t="s">
        <v>7080</v>
      </c>
      <c r="AN711" t="s">
        <v>6</v>
      </c>
      <c r="AO711" t="s">
        <v>6863</v>
      </c>
      <c r="AP711" s="57">
        <v>46311.333333333336</v>
      </c>
      <c r="AR711" t="s">
        <v>256</v>
      </c>
      <c r="AS711" t="s">
        <v>2024</v>
      </c>
      <c r="AT711" t="s">
        <v>230</v>
      </c>
      <c r="AV711" t="s">
        <v>257</v>
      </c>
      <c r="AW711" t="s">
        <v>878</v>
      </c>
      <c r="AX711" t="s">
        <v>222</v>
      </c>
      <c r="BA711" s="57">
        <v>46311.333333333336</v>
      </c>
      <c r="BB711" t="s">
        <v>7080</v>
      </c>
      <c r="BF711" s="6" t="e">
        <f t="shared" si="33"/>
        <v>#NUM!</v>
      </c>
      <c r="BG711" t="e">
        <f t="shared" si="34"/>
        <v>#NUM!</v>
      </c>
      <c r="BH711" t="e">
        <f t="shared" si="35"/>
        <v>#NUM!</v>
      </c>
      <c r="BI711" t="e">
        <f>VLOOKUP(H711,Sheet2!$A$1:$B$270,2,FALSE)</f>
        <v>#N/A</v>
      </c>
    </row>
    <row r="712" spans="1:61">
      <c r="A712">
        <v>711</v>
      </c>
      <c r="B712">
        <v>1002637251</v>
      </c>
      <c r="C712">
        <v>3</v>
      </c>
      <c r="D712" t="s">
        <v>51</v>
      </c>
      <c r="E712">
        <v>4</v>
      </c>
      <c r="F712" t="s">
        <v>234</v>
      </c>
      <c r="G712" t="s">
        <v>552</v>
      </c>
      <c r="H712" t="s">
        <v>4076</v>
      </c>
      <c r="I712" t="s">
        <v>212</v>
      </c>
      <c r="J712" t="s">
        <v>213</v>
      </c>
      <c r="K712" t="s">
        <v>149</v>
      </c>
      <c r="L712" t="s">
        <v>214</v>
      </c>
      <c r="M712" t="s">
        <v>255</v>
      </c>
      <c r="N712" t="s">
        <v>215</v>
      </c>
      <c r="O712" s="57">
        <v>46309.674027777779</v>
      </c>
      <c r="P712" s="57">
        <v>46310.687824074077</v>
      </c>
      <c r="Q712">
        <v>69410331</v>
      </c>
      <c r="S712">
        <v>142566103571</v>
      </c>
      <c r="T712" t="s">
        <v>7081</v>
      </c>
      <c r="U712" t="s">
        <v>7077</v>
      </c>
      <c r="V712" t="s">
        <v>7082</v>
      </c>
      <c r="Z712">
        <v>110.8213844</v>
      </c>
      <c r="AA712">
        <v>-7.4492708999999904</v>
      </c>
      <c r="AB712" t="s">
        <v>7083</v>
      </c>
      <c r="AC712" t="s">
        <v>235</v>
      </c>
      <c r="AL712" t="s">
        <v>217</v>
      </c>
      <c r="AM712" t="s">
        <v>7080</v>
      </c>
      <c r="AN712" t="s">
        <v>6</v>
      </c>
      <c r="AO712" t="s">
        <v>6838</v>
      </c>
      <c r="AP712" s="57">
        <v>46311.333333333336</v>
      </c>
      <c r="AR712" t="s">
        <v>256</v>
      </c>
      <c r="AS712" t="s">
        <v>2024</v>
      </c>
      <c r="AT712" t="s">
        <v>230</v>
      </c>
      <c r="AV712" t="s">
        <v>257</v>
      </c>
      <c r="AW712" t="s">
        <v>877</v>
      </c>
      <c r="AX712" t="s">
        <v>222</v>
      </c>
      <c r="BA712" s="57">
        <v>46311.333333333336</v>
      </c>
      <c r="BB712" t="s">
        <v>7080</v>
      </c>
      <c r="BF712" s="6" t="e">
        <f t="shared" si="33"/>
        <v>#NUM!</v>
      </c>
      <c r="BG712" t="e">
        <f t="shared" si="34"/>
        <v>#NUM!</v>
      </c>
      <c r="BH712" t="e">
        <f t="shared" si="35"/>
        <v>#NUM!</v>
      </c>
      <c r="BI712" t="e">
        <f>VLOOKUP(H712,Sheet2!$A$1:$B$270,2,FALSE)</f>
        <v>#N/A</v>
      </c>
    </row>
    <row r="713" spans="1:61">
      <c r="A713">
        <v>712</v>
      </c>
      <c r="B713">
        <v>1002637947</v>
      </c>
      <c r="C713">
        <v>3</v>
      </c>
      <c r="D713" t="s">
        <v>51</v>
      </c>
      <c r="E713">
        <v>4</v>
      </c>
      <c r="F713" t="s">
        <v>234</v>
      </c>
      <c r="G713" t="s">
        <v>552</v>
      </c>
      <c r="H713" t="s">
        <v>4076</v>
      </c>
      <c r="I713" t="s">
        <v>212</v>
      </c>
      <c r="J713" t="s">
        <v>213</v>
      </c>
      <c r="K713" t="s">
        <v>149</v>
      </c>
      <c r="M713" t="s">
        <v>1618</v>
      </c>
      <c r="N713" t="s">
        <v>215</v>
      </c>
      <c r="O713" s="57">
        <v>46310.418703703705</v>
      </c>
      <c r="P713" s="57">
        <v>46310.588379629633</v>
      </c>
      <c r="Q713">
        <v>69410604</v>
      </c>
      <c r="S713">
        <v>142566103748</v>
      </c>
      <c r="T713" t="s">
        <v>7693</v>
      </c>
      <c r="U713" t="s">
        <v>7694</v>
      </c>
      <c r="Z713">
        <v>110.828275636214</v>
      </c>
      <c r="AA713">
        <v>-7.3984936970982096</v>
      </c>
      <c r="AB713" t="s">
        <v>7695</v>
      </c>
      <c r="AC713" t="s">
        <v>225</v>
      </c>
      <c r="AO713" t="s">
        <v>7508</v>
      </c>
      <c r="AR713" t="s">
        <v>5</v>
      </c>
      <c r="AS713" t="s">
        <v>2024</v>
      </c>
      <c r="AT713" t="s">
        <v>230</v>
      </c>
      <c r="AV713" t="s">
        <v>7696</v>
      </c>
      <c r="AW713" t="s">
        <v>540</v>
      </c>
      <c r="AX713" t="s">
        <v>222</v>
      </c>
      <c r="BF713" s="6" t="e">
        <f t="shared" si="33"/>
        <v>#NUM!</v>
      </c>
      <c r="BG713" t="e">
        <f t="shared" si="34"/>
        <v>#NUM!</v>
      </c>
      <c r="BH713" t="e">
        <f t="shared" si="35"/>
        <v>#NUM!</v>
      </c>
      <c r="BI713" t="e">
        <f>VLOOKUP(H713,Sheet2!$A$1:$B$270,2,FALSE)</f>
        <v>#N/A</v>
      </c>
    </row>
    <row r="714" spans="1:61">
      <c r="A714">
        <v>713</v>
      </c>
      <c r="B714">
        <v>1002632051</v>
      </c>
      <c r="C714">
        <v>3</v>
      </c>
      <c r="D714" t="s">
        <v>51</v>
      </c>
      <c r="E714">
        <v>4</v>
      </c>
      <c r="F714" t="s">
        <v>234</v>
      </c>
      <c r="G714" t="s">
        <v>552</v>
      </c>
      <c r="H714" t="s">
        <v>4076</v>
      </c>
      <c r="I714" t="s">
        <v>212</v>
      </c>
      <c r="J714" t="s">
        <v>213</v>
      </c>
      <c r="K714" t="s">
        <v>149</v>
      </c>
      <c r="L714" t="s">
        <v>214</v>
      </c>
      <c r="M714" t="s">
        <v>1626</v>
      </c>
      <c r="N714" t="s">
        <v>215</v>
      </c>
      <c r="O714" s="57">
        <v>46307.381527777776</v>
      </c>
      <c r="P714" s="57">
        <v>46308.399976851855</v>
      </c>
      <c r="Q714">
        <v>69406121</v>
      </c>
      <c r="T714" t="s">
        <v>4081</v>
      </c>
      <c r="V714" t="s">
        <v>4083</v>
      </c>
      <c r="Z714">
        <v>110.819594</v>
      </c>
      <c r="AA714">
        <v>-7.5183580000000001</v>
      </c>
      <c r="AB714" t="s">
        <v>4084</v>
      </c>
      <c r="AC714" t="s">
        <v>235</v>
      </c>
      <c r="AL714" t="s">
        <v>217</v>
      </c>
      <c r="AM714" t="s">
        <v>4085</v>
      </c>
      <c r="AN714" t="s">
        <v>6</v>
      </c>
      <c r="AO714" s="57">
        <v>46366.392314814817</v>
      </c>
      <c r="AP714" s="57">
        <v>46304</v>
      </c>
      <c r="AR714" t="s">
        <v>1631</v>
      </c>
      <c r="AS714" t="s">
        <v>2024</v>
      </c>
      <c r="AT714" t="s">
        <v>230</v>
      </c>
      <c r="AV714" t="s">
        <v>4458</v>
      </c>
      <c r="AW714" t="s">
        <v>879</v>
      </c>
      <c r="AX714" t="s">
        <v>222</v>
      </c>
      <c r="AZ714" t="s">
        <v>4458</v>
      </c>
      <c r="BA714" s="57">
        <v>46304.333333333336</v>
      </c>
      <c r="BB714" t="s">
        <v>4085</v>
      </c>
      <c r="BF714" s="6" t="e">
        <f t="shared" si="33"/>
        <v>#NUM!</v>
      </c>
      <c r="BG714" t="e">
        <f t="shared" si="34"/>
        <v>#NUM!</v>
      </c>
      <c r="BH714" t="e">
        <f t="shared" si="35"/>
        <v>#NUM!</v>
      </c>
      <c r="BI714" t="e">
        <f>VLOOKUP(H714,Sheet2!$A$1:$B$270,2,FALSE)</f>
        <v>#N/A</v>
      </c>
    </row>
    <row r="715" spans="1:61">
      <c r="A715">
        <v>714</v>
      </c>
      <c r="B715">
        <v>1002626895</v>
      </c>
      <c r="C715">
        <v>3</v>
      </c>
      <c r="D715" t="s">
        <v>51</v>
      </c>
      <c r="E715">
        <v>4</v>
      </c>
      <c r="F715" t="s">
        <v>234</v>
      </c>
      <c r="G715" t="s">
        <v>552</v>
      </c>
      <c r="H715" t="s">
        <v>4076</v>
      </c>
      <c r="I715" t="s">
        <v>212</v>
      </c>
      <c r="J715" t="s">
        <v>213</v>
      </c>
      <c r="K715" t="s">
        <v>149</v>
      </c>
      <c r="L715" t="s">
        <v>214</v>
      </c>
      <c r="M715" t="s">
        <v>1919</v>
      </c>
      <c r="N715" t="s">
        <v>215</v>
      </c>
      <c r="O715" s="57">
        <v>46302.743530092594</v>
      </c>
      <c r="P715" s="57">
        <v>46307.382037037038</v>
      </c>
      <c r="Q715">
        <v>69406121</v>
      </c>
      <c r="S715">
        <v>142566103205</v>
      </c>
      <c r="T715" t="s">
        <v>4081</v>
      </c>
      <c r="U715" t="s">
        <v>4082</v>
      </c>
      <c r="V715" t="s">
        <v>4083</v>
      </c>
      <c r="Z715">
        <v>110.819649</v>
      </c>
      <c r="AA715">
        <v>-7.5182690000000001</v>
      </c>
      <c r="AB715" t="s">
        <v>4084</v>
      </c>
      <c r="AC715" t="s">
        <v>235</v>
      </c>
      <c r="AL715" t="s">
        <v>217</v>
      </c>
      <c r="AM715" t="s">
        <v>4085</v>
      </c>
      <c r="AN715" t="s">
        <v>6</v>
      </c>
      <c r="AO715" s="57">
        <v>46213.746666666666</v>
      </c>
      <c r="AP715" s="57">
        <v>46304.333333333336</v>
      </c>
      <c r="AQ715" t="s">
        <v>838</v>
      </c>
      <c r="AR715" t="s">
        <v>12</v>
      </c>
      <c r="AS715" t="s">
        <v>2024</v>
      </c>
      <c r="AT715" t="s">
        <v>230</v>
      </c>
      <c r="AV715" t="s">
        <v>1627</v>
      </c>
      <c r="AW715" t="s">
        <v>879</v>
      </c>
      <c r="AX715" t="s">
        <v>222</v>
      </c>
      <c r="BA715" s="57">
        <v>46304.333333333336</v>
      </c>
      <c r="BB715" t="s">
        <v>4085</v>
      </c>
      <c r="BF715" s="6" t="e">
        <f t="shared" si="33"/>
        <v>#NUM!</v>
      </c>
      <c r="BG715" t="e">
        <f t="shared" si="34"/>
        <v>#NUM!</v>
      </c>
      <c r="BH715" t="e">
        <f t="shared" si="35"/>
        <v>#NUM!</v>
      </c>
      <c r="BI715" t="e">
        <f>VLOOKUP(H715,Sheet2!$A$1:$B$270,2,FALSE)</f>
        <v>#N/A</v>
      </c>
    </row>
    <row r="716" spans="1:61">
      <c r="A716">
        <v>715</v>
      </c>
      <c r="B716">
        <v>1002617973</v>
      </c>
      <c r="C716">
        <v>3</v>
      </c>
      <c r="D716" t="s">
        <v>51</v>
      </c>
      <c r="E716">
        <v>4</v>
      </c>
      <c r="F716" t="s">
        <v>234</v>
      </c>
      <c r="G716" t="s">
        <v>863</v>
      </c>
      <c r="H716" t="s">
        <v>887</v>
      </c>
      <c r="I716" t="s">
        <v>212</v>
      </c>
      <c r="J716" t="s">
        <v>213</v>
      </c>
      <c r="K716" t="s">
        <v>149</v>
      </c>
      <c r="M716" t="s">
        <v>76</v>
      </c>
      <c r="N716" t="s">
        <v>215</v>
      </c>
      <c r="O716" s="57">
        <v>46296.581493055557</v>
      </c>
      <c r="P716" s="57">
        <v>46298.538472222222</v>
      </c>
      <c r="Q716">
        <v>69402411</v>
      </c>
      <c r="S716">
        <v>142523108896</v>
      </c>
      <c r="T716" t="s">
        <v>1147</v>
      </c>
      <c r="U716" t="s">
        <v>1148</v>
      </c>
      <c r="V716" t="s">
        <v>1149</v>
      </c>
      <c r="Z716">
        <v>111.127386046067</v>
      </c>
      <c r="AA716">
        <v>-7.8303749684347101</v>
      </c>
      <c r="AB716" t="s">
        <v>1150</v>
      </c>
      <c r="AC716" t="s">
        <v>284</v>
      </c>
      <c r="AL716" t="s">
        <v>217</v>
      </c>
      <c r="AM716" t="s">
        <v>1151</v>
      </c>
      <c r="AN716" t="s">
        <v>6</v>
      </c>
      <c r="AO716" s="57">
        <v>46032.590474537035</v>
      </c>
      <c r="AP716" s="57">
        <v>46298.333333333336</v>
      </c>
      <c r="AR716" t="s">
        <v>218</v>
      </c>
      <c r="AS716" t="s">
        <v>219</v>
      </c>
      <c r="AT716" t="s">
        <v>230</v>
      </c>
      <c r="AU716">
        <v>20261003</v>
      </c>
      <c r="AV716" t="s">
        <v>221</v>
      </c>
      <c r="AW716" t="s">
        <v>539</v>
      </c>
      <c r="AX716" t="s">
        <v>222</v>
      </c>
      <c r="BA716" s="57">
        <v>46298.333333333336</v>
      </c>
      <c r="BB716" t="s">
        <v>1151</v>
      </c>
      <c r="BC716">
        <v>2026</v>
      </c>
      <c r="BD716">
        <v>10</v>
      </c>
      <c r="BE716">
        <v>3</v>
      </c>
      <c r="BF716" s="6">
        <f t="shared" si="33"/>
        <v>46298</v>
      </c>
      <c r="BG716">
        <f t="shared" si="34"/>
        <v>-0.33333333333575865</v>
      </c>
      <c r="BH716" t="str">
        <f t="shared" si="35"/>
        <v>COMPLY</v>
      </c>
      <c r="BI716" t="e">
        <f>VLOOKUP(H716,Sheet2!$A$1:$B$270,2,FALSE)</f>
        <v>#N/A</v>
      </c>
    </row>
    <row r="717" spans="1:61">
      <c r="A717">
        <v>716</v>
      </c>
      <c r="B717">
        <v>1002620950</v>
      </c>
      <c r="C717">
        <v>3</v>
      </c>
      <c r="D717" t="s">
        <v>51</v>
      </c>
      <c r="E717">
        <v>4</v>
      </c>
      <c r="F717" t="s">
        <v>234</v>
      </c>
      <c r="G717" t="s">
        <v>863</v>
      </c>
      <c r="H717" t="s">
        <v>887</v>
      </c>
      <c r="I717" t="s">
        <v>212</v>
      </c>
      <c r="J717" t="s">
        <v>213</v>
      </c>
      <c r="K717" t="s">
        <v>149</v>
      </c>
      <c r="L717" t="s">
        <v>214</v>
      </c>
      <c r="M717" t="s">
        <v>76</v>
      </c>
      <c r="N717" t="s">
        <v>215</v>
      </c>
      <c r="O717" s="57">
        <v>46298.535185185188</v>
      </c>
      <c r="P717" s="57">
        <v>46299.665717592594</v>
      </c>
      <c r="Q717">
        <v>69403592</v>
      </c>
      <c r="S717">
        <v>142523108356</v>
      </c>
      <c r="T717" t="s">
        <v>2030</v>
      </c>
      <c r="U717" t="s">
        <v>2031</v>
      </c>
      <c r="V717" t="s">
        <v>2032</v>
      </c>
      <c r="Z717">
        <v>111.06861960000001</v>
      </c>
      <c r="AA717">
        <v>-7.8193758999999998</v>
      </c>
      <c r="AB717" t="s">
        <v>2033</v>
      </c>
      <c r="AC717" t="s">
        <v>235</v>
      </c>
      <c r="AL717" t="s">
        <v>217</v>
      </c>
      <c r="AM717" t="s">
        <v>1597</v>
      </c>
      <c r="AN717" t="s">
        <v>6</v>
      </c>
      <c r="AO717" s="57">
        <v>46091.549074074072</v>
      </c>
      <c r="AP717" s="57">
        <v>46299.458333333336</v>
      </c>
      <c r="AR717" t="s">
        <v>218</v>
      </c>
      <c r="AS717" t="s">
        <v>219</v>
      </c>
      <c r="AT717" t="s">
        <v>230</v>
      </c>
      <c r="AU717">
        <v>20261004</v>
      </c>
      <c r="AV717" t="s">
        <v>221</v>
      </c>
      <c r="AW717" t="s">
        <v>880</v>
      </c>
      <c r="AX717" t="s">
        <v>222</v>
      </c>
      <c r="BA717" s="57">
        <v>46299.458333333336</v>
      </c>
      <c r="BB717" t="s">
        <v>1597</v>
      </c>
      <c r="BC717">
        <v>2026</v>
      </c>
      <c r="BD717">
        <v>10</v>
      </c>
      <c r="BE717">
        <v>4</v>
      </c>
      <c r="BF717" s="6">
        <f t="shared" si="33"/>
        <v>46299</v>
      </c>
      <c r="BG717">
        <f t="shared" si="34"/>
        <v>-0.45833333333575865</v>
      </c>
      <c r="BH717" t="str">
        <f t="shared" si="35"/>
        <v>COMPLY</v>
      </c>
      <c r="BI717" t="e">
        <f>VLOOKUP(H717,Sheet2!$A$1:$B$270,2,FALSE)</f>
        <v>#N/A</v>
      </c>
    </row>
    <row r="718" spans="1:61">
      <c r="A718">
        <v>717</v>
      </c>
      <c r="B718">
        <v>1002624040</v>
      </c>
      <c r="C718">
        <v>3</v>
      </c>
      <c r="D718" t="s">
        <v>51</v>
      </c>
      <c r="E718">
        <v>4</v>
      </c>
      <c r="F718" t="s">
        <v>234</v>
      </c>
      <c r="G718" t="s">
        <v>863</v>
      </c>
      <c r="H718" t="s">
        <v>887</v>
      </c>
      <c r="I718" t="s">
        <v>212</v>
      </c>
      <c r="J718" t="s">
        <v>213</v>
      </c>
      <c r="K718" t="s">
        <v>149</v>
      </c>
      <c r="L718" t="s">
        <v>214</v>
      </c>
      <c r="M718" t="s">
        <v>76</v>
      </c>
      <c r="N718" t="s">
        <v>215</v>
      </c>
      <c r="O718" s="57">
        <v>46301.482407407406</v>
      </c>
      <c r="P718" s="57">
        <v>46302.488425925927</v>
      </c>
      <c r="Q718">
        <v>69404902</v>
      </c>
      <c r="S718">
        <v>142523108357</v>
      </c>
      <c r="T718" t="s">
        <v>3396</v>
      </c>
      <c r="U718" t="s">
        <v>3397</v>
      </c>
      <c r="V718" t="s">
        <v>3398</v>
      </c>
      <c r="Z718">
        <v>111.0700698</v>
      </c>
      <c r="AA718">
        <v>-7.7782329999999904</v>
      </c>
      <c r="AB718" t="s">
        <v>3399</v>
      </c>
      <c r="AC718" t="s">
        <v>235</v>
      </c>
      <c r="AL718" t="s">
        <v>217</v>
      </c>
      <c r="AM718" t="s">
        <v>3400</v>
      </c>
      <c r="AN718" t="s">
        <v>6</v>
      </c>
      <c r="AO718" s="57">
        <v>46183.486203703702</v>
      </c>
      <c r="AP718" s="57">
        <v>46302.333333333336</v>
      </c>
      <c r="AR718" t="s">
        <v>218</v>
      </c>
      <c r="AS718" t="s">
        <v>219</v>
      </c>
      <c r="AT718" t="s">
        <v>230</v>
      </c>
      <c r="AU718">
        <v>20261007</v>
      </c>
      <c r="AV718" t="s">
        <v>221</v>
      </c>
      <c r="AW718" t="s">
        <v>880</v>
      </c>
      <c r="AX718" t="s">
        <v>222</v>
      </c>
      <c r="BA718" s="57">
        <v>46302.333333333336</v>
      </c>
      <c r="BB718" t="s">
        <v>3400</v>
      </c>
      <c r="BC718">
        <v>2026</v>
      </c>
      <c r="BD718">
        <v>10</v>
      </c>
      <c r="BE718">
        <v>7</v>
      </c>
      <c r="BF718" s="6">
        <f t="shared" si="33"/>
        <v>46302</v>
      </c>
      <c r="BG718">
        <f t="shared" si="34"/>
        <v>-0.33333333333575865</v>
      </c>
      <c r="BH718" t="str">
        <f t="shared" si="35"/>
        <v>COMPLY</v>
      </c>
      <c r="BI718" t="e">
        <f>VLOOKUP(H718,Sheet2!$A$1:$B$270,2,FALSE)</f>
        <v>#N/A</v>
      </c>
    </row>
    <row r="719" spans="1:61">
      <c r="A719">
        <v>718</v>
      </c>
      <c r="B719">
        <v>1002637891</v>
      </c>
      <c r="C719">
        <v>3</v>
      </c>
      <c r="D719" t="s">
        <v>51</v>
      </c>
      <c r="E719">
        <v>4</v>
      </c>
      <c r="F719" t="s">
        <v>234</v>
      </c>
      <c r="G719" t="s">
        <v>863</v>
      </c>
      <c r="H719" t="s">
        <v>887</v>
      </c>
      <c r="I719" t="s">
        <v>212</v>
      </c>
      <c r="J719" t="s">
        <v>213</v>
      </c>
      <c r="K719" t="s">
        <v>149</v>
      </c>
      <c r="M719" t="s">
        <v>76</v>
      </c>
      <c r="N719" t="s">
        <v>563</v>
      </c>
      <c r="O719" s="57">
        <v>46310.408900462964</v>
      </c>
      <c r="P719" s="57">
        <v>46310.899814814817</v>
      </c>
      <c r="Q719">
        <v>69410572</v>
      </c>
      <c r="R719">
        <v>2735501009</v>
      </c>
      <c r="S719">
        <v>142523108359</v>
      </c>
      <c r="T719" t="s">
        <v>7697</v>
      </c>
      <c r="U719" t="s">
        <v>7698</v>
      </c>
      <c r="V719" t="s">
        <v>7699</v>
      </c>
      <c r="Z719">
        <v>111.1289567</v>
      </c>
      <c r="AA719">
        <v>-7.8262938999999996</v>
      </c>
      <c r="AB719" t="s">
        <v>7700</v>
      </c>
      <c r="AC719" t="s">
        <v>567</v>
      </c>
      <c r="AL719" t="s">
        <v>217</v>
      </c>
      <c r="AM719" t="s">
        <v>7701</v>
      </c>
      <c r="AN719" t="s">
        <v>6</v>
      </c>
      <c r="AO719" t="s">
        <v>7680</v>
      </c>
      <c r="AP719" s="57">
        <v>46311.333333333336</v>
      </c>
      <c r="AR719" t="s">
        <v>218</v>
      </c>
      <c r="AS719" t="s">
        <v>219</v>
      </c>
      <c r="AT719" t="s">
        <v>230</v>
      </c>
      <c r="AU719">
        <v>20261015</v>
      </c>
      <c r="AV719" t="s">
        <v>221</v>
      </c>
      <c r="AW719" t="s">
        <v>540</v>
      </c>
      <c r="AX719" t="s">
        <v>222</v>
      </c>
      <c r="BA719" s="57">
        <v>46311.333333333336</v>
      </c>
      <c r="BB719" t="s">
        <v>7701</v>
      </c>
      <c r="BC719">
        <v>2026</v>
      </c>
      <c r="BD719">
        <v>10</v>
      </c>
      <c r="BE719">
        <v>15</v>
      </c>
      <c r="BF719" s="6">
        <f t="shared" si="33"/>
        <v>46310</v>
      </c>
      <c r="BG719">
        <f t="shared" si="34"/>
        <v>-1.3333333333357587</v>
      </c>
      <c r="BH719" t="str">
        <f t="shared" si="35"/>
        <v>COMPLY</v>
      </c>
      <c r="BI719" t="e">
        <f>VLOOKUP(H719,Sheet2!$A$1:$B$270,2,FALSE)</f>
        <v>#N/A</v>
      </c>
    </row>
    <row r="720" spans="1:61">
      <c r="A720">
        <v>719</v>
      </c>
      <c r="B720">
        <v>1002619578</v>
      </c>
      <c r="C720">
        <v>3</v>
      </c>
      <c r="D720" t="s">
        <v>51</v>
      </c>
      <c r="E720">
        <v>4</v>
      </c>
      <c r="F720" t="s">
        <v>234</v>
      </c>
      <c r="G720" t="s">
        <v>863</v>
      </c>
      <c r="H720" t="s">
        <v>887</v>
      </c>
      <c r="I720" t="s">
        <v>212</v>
      </c>
      <c r="J720" t="s">
        <v>213</v>
      </c>
      <c r="K720" t="s">
        <v>149</v>
      </c>
      <c r="L720" t="s">
        <v>214</v>
      </c>
      <c r="M720" t="s">
        <v>1919</v>
      </c>
      <c r="N720" t="s">
        <v>215</v>
      </c>
      <c r="O720" s="57">
        <v>46297.483032407406</v>
      </c>
      <c r="P720" s="57">
        <v>46300.631099537037</v>
      </c>
      <c r="Q720">
        <v>69402956</v>
      </c>
      <c r="S720">
        <v>142523108354</v>
      </c>
      <c r="T720" t="s">
        <v>2025</v>
      </c>
      <c r="U720" t="s">
        <v>2026</v>
      </c>
      <c r="V720" t="s">
        <v>2027</v>
      </c>
      <c r="Z720">
        <v>111.08164600000001</v>
      </c>
      <c r="AA720">
        <v>-7.7886013999999903</v>
      </c>
      <c r="AB720" t="s">
        <v>2028</v>
      </c>
      <c r="AC720" t="s">
        <v>235</v>
      </c>
      <c r="AL720" t="s">
        <v>217</v>
      </c>
      <c r="AM720" t="s">
        <v>2029</v>
      </c>
      <c r="AN720" t="s">
        <v>6</v>
      </c>
      <c r="AO720" s="57">
        <v>46063.486087962963</v>
      </c>
      <c r="AP720" s="57">
        <v>46300.333333333336</v>
      </c>
      <c r="AQ720" t="s">
        <v>841</v>
      </c>
      <c r="AR720" t="s">
        <v>12</v>
      </c>
      <c r="AS720" t="s">
        <v>219</v>
      </c>
      <c r="AT720" t="s">
        <v>230</v>
      </c>
      <c r="AV720" t="s">
        <v>1627</v>
      </c>
      <c r="AW720" t="s">
        <v>880</v>
      </c>
      <c r="AX720" t="s">
        <v>222</v>
      </c>
      <c r="BA720" s="57">
        <v>46300.333333333336</v>
      </c>
      <c r="BB720" t="s">
        <v>2029</v>
      </c>
      <c r="BF720" s="6" t="e">
        <f t="shared" si="33"/>
        <v>#NUM!</v>
      </c>
      <c r="BG720" t="e">
        <f t="shared" si="34"/>
        <v>#NUM!</v>
      </c>
      <c r="BH720" t="e">
        <f t="shared" si="35"/>
        <v>#NUM!</v>
      </c>
      <c r="BI720" t="e">
        <f>VLOOKUP(H720,Sheet2!$A$1:$B$270,2,FALSE)</f>
        <v>#N/A</v>
      </c>
    </row>
    <row r="721" spans="1:61">
      <c r="A721">
        <v>720</v>
      </c>
      <c r="B721">
        <v>1002621082</v>
      </c>
      <c r="C721">
        <v>3</v>
      </c>
      <c r="D721" t="s">
        <v>51</v>
      </c>
      <c r="E721">
        <v>4</v>
      </c>
      <c r="F721" t="s">
        <v>234</v>
      </c>
      <c r="G721" t="s">
        <v>863</v>
      </c>
      <c r="H721" t="s">
        <v>2034</v>
      </c>
      <c r="I721" t="s">
        <v>212</v>
      </c>
      <c r="J721" t="s">
        <v>213</v>
      </c>
      <c r="K721" t="s">
        <v>149</v>
      </c>
      <c r="L721" t="s">
        <v>214</v>
      </c>
      <c r="M721" t="s">
        <v>76</v>
      </c>
      <c r="N721" t="s">
        <v>215</v>
      </c>
      <c r="O721" s="57">
        <v>46298.641377314816</v>
      </c>
      <c r="P721" s="57">
        <v>46301.386180555557</v>
      </c>
      <c r="Q721">
        <v>69403685</v>
      </c>
      <c r="S721">
        <v>143554100304</v>
      </c>
      <c r="T721" t="s">
        <v>2035</v>
      </c>
      <c r="U721" t="s">
        <v>2036</v>
      </c>
      <c r="V721" t="s">
        <v>2037</v>
      </c>
      <c r="Z721">
        <v>110.8010781</v>
      </c>
      <c r="AA721">
        <v>-7.8243926000000004</v>
      </c>
      <c r="AB721" t="s">
        <v>2038</v>
      </c>
      <c r="AC721" t="s">
        <v>235</v>
      </c>
      <c r="AL721" t="s">
        <v>217</v>
      </c>
      <c r="AM721" t="s">
        <v>1426</v>
      </c>
      <c r="AN721" t="s">
        <v>6</v>
      </c>
      <c r="AO721" s="57">
        <v>46091.642442129632</v>
      </c>
      <c r="AP721" s="57">
        <v>46299.625</v>
      </c>
      <c r="AR721" t="s">
        <v>218</v>
      </c>
      <c r="AS721" t="s">
        <v>219</v>
      </c>
      <c r="AT721" t="s">
        <v>230</v>
      </c>
      <c r="AU721">
        <v>20261006</v>
      </c>
      <c r="AV721" t="s">
        <v>221</v>
      </c>
      <c r="AW721" t="s">
        <v>877</v>
      </c>
      <c r="AX721" t="s">
        <v>222</v>
      </c>
      <c r="BA721" s="57">
        <v>46299.625</v>
      </c>
      <c r="BB721" t="s">
        <v>1426</v>
      </c>
      <c r="BC721">
        <v>2026</v>
      </c>
      <c r="BD721">
        <v>10</v>
      </c>
      <c r="BE721">
        <v>6</v>
      </c>
      <c r="BF721" s="6">
        <f t="shared" si="33"/>
        <v>46301</v>
      </c>
      <c r="BG721">
        <f t="shared" si="34"/>
        <v>1.375</v>
      </c>
      <c r="BH721" t="str">
        <f t="shared" si="35"/>
        <v>NOT COMPLY</v>
      </c>
      <c r="BI721" t="e">
        <f>VLOOKUP(H721,Sheet2!$A$1:$B$270,2,FALSE)</f>
        <v>#N/A</v>
      </c>
    </row>
    <row r="722" spans="1:61">
      <c r="A722">
        <v>721</v>
      </c>
      <c r="B722">
        <v>1002621515</v>
      </c>
      <c r="C722">
        <v>3</v>
      </c>
      <c r="D722" t="s">
        <v>51</v>
      </c>
      <c r="E722">
        <v>4</v>
      </c>
      <c r="F722" t="s">
        <v>234</v>
      </c>
      <c r="G722" t="s">
        <v>863</v>
      </c>
      <c r="H722" t="s">
        <v>2034</v>
      </c>
      <c r="I722" t="s">
        <v>212</v>
      </c>
      <c r="J722" t="s">
        <v>213</v>
      </c>
      <c r="K722" t="s">
        <v>149</v>
      </c>
      <c r="L722" t="s">
        <v>214</v>
      </c>
      <c r="M722" t="s">
        <v>76</v>
      </c>
      <c r="N722" t="s">
        <v>215</v>
      </c>
      <c r="O722" s="57">
        <v>46299.805960648147</v>
      </c>
      <c r="P722" s="57">
        <v>46300.955335648148</v>
      </c>
      <c r="Q722">
        <v>69403996</v>
      </c>
      <c r="S722">
        <v>143554101237</v>
      </c>
      <c r="T722" t="s">
        <v>2039</v>
      </c>
      <c r="U722" t="s">
        <v>2040</v>
      </c>
      <c r="V722" t="s">
        <v>2041</v>
      </c>
      <c r="Z722">
        <v>110.84886109999999</v>
      </c>
      <c r="AA722">
        <v>-7.8933388999999998</v>
      </c>
      <c r="AB722" t="s">
        <v>2042</v>
      </c>
      <c r="AC722" t="s">
        <v>235</v>
      </c>
      <c r="AL722" t="s">
        <v>217</v>
      </c>
      <c r="AM722" t="s">
        <v>2043</v>
      </c>
      <c r="AN722" t="s">
        <v>6</v>
      </c>
      <c r="AO722" s="57">
        <v>46122.809201388889</v>
      </c>
      <c r="AP722" s="57">
        <v>46301.333333333336</v>
      </c>
      <c r="AR722" t="s">
        <v>218</v>
      </c>
      <c r="AS722" t="s">
        <v>219</v>
      </c>
      <c r="AT722" t="s">
        <v>230</v>
      </c>
      <c r="AU722">
        <v>20261005</v>
      </c>
      <c r="AV722" t="s">
        <v>221</v>
      </c>
      <c r="AW722" t="s">
        <v>876</v>
      </c>
      <c r="AX722" t="s">
        <v>222</v>
      </c>
      <c r="BA722" s="57">
        <v>46301.333333333336</v>
      </c>
      <c r="BB722" t="s">
        <v>2043</v>
      </c>
      <c r="BC722">
        <v>2026</v>
      </c>
      <c r="BD722">
        <v>10</v>
      </c>
      <c r="BE722">
        <v>5</v>
      </c>
      <c r="BF722" s="6">
        <f t="shared" si="33"/>
        <v>46300</v>
      </c>
      <c r="BG722">
        <f t="shared" si="34"/>
        <v>-1.3333333333357587</v>
      </c>
      <c r="BH722" t="str">
        <f t="shared" si="35"/>
        <v>COMPLY</v>
      </c>
      <c r="BI722" t="e">
        <f>VLOOKUP(H722,Sheet2!$A$1:$B$270,2,FALSE)</f>
        <v>#N/A</v>
      </c>
    </row>
    <row r="723" spans="1:61">
      <c r="A723">
        <v>722</v>
      </c>
      <c r="B723">
        <v>1002622830</v>
      </c>
      <c r="C723">
        <v>3</v>
      </c>
      <c r="D723" t="s">
        <v>51</v>
      </c>
      <c r="E723">
        <v>4</v>
      </c>
      <c r="F723" t="s">
        <v>234</v>
      </c>
      <c r="G723" t="s">
        <v>863</v>
      </c>
      <c r="H723" t="s">
        <v>2034</v>
      </c>
      <c r="I723" t="s">
        <v>212</v>
      </c>
      <c r="J723" t="s">
        <v>213</v>
      </c>
      <c r="K723" t="s">
        <v>149</v>
      </c>
      <c r="L723" t="s">
        <v>214</v>
      </c>
      <c r="M723" t="s">
        <v>76</v>
      </c>
      <c r="N723" t="s">
        <v>215</v>
      </c>
      <c r="O723" s="57">
        <v>46300.638645833336</v>
      </c>
      <c r="P723" s="57">
        <v>46302.601284722223</v>
      </c>
      <c r="Q723">
        <v>69404492</v>
      </c>
      <c r="S723">
        <v>143554101855</v>
      </c>
      <c r="T723" t="s">
        <v>2780</v>
      </c>
      <c r="U723" t="s">
        <v>2781</v>
      </c>
      <c r="V723" t="s">
        <v>2782</v>
      </c>
      <c r="Z723">
        <v>110.9588067</v>
      </c>
      <c r="AA723">
        <v>-7.7902945999999904</v>
      </c>
      <c r="AB723" t="s">
        <v>2783</v>
      </c>
      <c r="AC723" t="s">
        <v>235</v>
      </c>
      <c r="AL723" t="s">
        <v>217</v>
      </c>
      <c r="AM723" t="s">
        <v>2784</v>
      </c>
      <c r="AN723" t="s">
        <v>6</v>
      </c>
      <c r="AO723" s="57">
        <v>46152.642523148148</v>
      </c>
      <c r="AP723" s="57">
        <v>46301.625</v>
      </c>
      <c r="AR723" t="s">
        <v>218</v>
      </c>
      <c r="AS723" t="s">
        <v>219</v>
      </c>
      <c r="AT723" t="s">
        <v>230</v>
      </c>
      <c r="AU723">
        <v>20261007</v>
      </c>
      <c r="AV723" t="s">
        <v>221</v>
      </c>
      <c r="AW723" t="s">
        <v>880</v>
      </c>
      <c r="AX723" t="s">
        <v>222</v>
      </c>
      <c r="BA723" s="57">
        <v>46301.625</v>
      </c>
      <c r="BB723" t="s">
        <v>2784</v>
      </c>
      <c r="BC723">
        <v>2026</v>
      </c>
      <c r="BD723">
        <v>10</v>
      </c>
      <c r="BE723">
        <v>7</v>
      </c>
      <c r="BF723" s="6">
        <f t="shared" si="33"/>
        <v>46302</v>
      </c>
      <c r="BG723">
        <f t="shared" si="34"/>
        <v>0.375</v>
      </c>
      <c r="BH723" t="str">
        <f t="shared" si="35"/>
        <v>COMPLY</v>
      </c>
      <c r="BI723" t="e">
        <f>VLOOKUP(H723,Sheet2!$A$1:$B$270,2,FALSE)</f>
        <v>#N/A</v>
      </c>
    </row>
    <row r="724" spans="1:61">
      <c r="A724">
        <v>723</v>
      </c>
      <c r="B724">
        <v>1002632010</v>
      </c>
      <c r="C724">
        <v>3</v>
      </c>
      <c r="D724" t="s">
        <v>51</v>
      </c>
      <c r="E724">
        <v>4</v>
      </c>
      <c r="F724" t="s">
        <v>234</v>
      </c>
      <c r="G724" t="s">
        <v>863</v>
      </c>
      <c r="H724" t="s">
        <v>2034</v>
      </c>
      <c r="I724" t="s">
        <v>212</v>
      </c>
      <c r="J724" t="s">
        <v>213</v>
      </c>
      <c r="K724" t="s">
        <v>149</v>
      </c>
      <c r="L724" t="s">
        <v>214</v>
      </c>
      <c r="M724" t="s">
        <v>2115</v>
      </c>
      <c r="N724" t="s">
        <v>215</v>
      </c>
      <c r="O724" s="57">
        <v>46307.372476851851</v>
      </c>
      <c r="P724" s="57">
        <v>46308.423703703702</v>
      </c>
      <c r="Q724">
        <v>69407133</v>
      </c>
      <c r="T724" t="s">
        <v>5310</v>
      </c>
      <c r="V724" t="s">
        <v>5312</v>
      </c>
      <c r="Z724">
        <v>110.830084</v>
      </c>
      <c r="AA724">
        <v>-7.8472670000000004</v>
      </c>
      <c r="AB724" t="s">
        <v>5313</v>
      </c>
      <c r="AC724" t="s">
        <v>235</v>
      </c>
      <c r="AL724" t="s">
        <v>217</v>
      </c>
      <c r="AM724" t="s">
        <v>5314</v>
      </c>
      <c r="AN724" t="s">
        <v>6</v>
      </c>
      <c r="AO724" s="57">
        <v>46366.392314814817</v>
      </c>
      <c r="AP724" s="57">
        <v>46305</v>
      </c>
      <c r="AR724" t="s">
        <v>543</v>
      </c>
      <c r="AS724" t="s">
        <v>219</v>
      </c>
      <c r="AT724" t="s">
        <v>230</v>
      </c>
      <c r="AV724" t="s">
        <v>6138</v>
      </c>
      <c r="AW724" t="s">
        <v>880</v>
      </c>
      <c r="AX724" t="s">
        <v>222</v>
      </c>
      <c r="BA724" s="57">
        <v>46305.333333333336</v>
      </c>
      <c r="BB724" t="s">
        <v>5314</v>
      </c>
      <c r="BF724" s="6" t="e">
        <f t="shared" si="33"/>
        <v>#NUM!</v>
      </c>
      <c r="BG724" t="e">
        <f t="shared" si="34"/>
        <v>#NUM!</v>
      </c>
      <c r="BH724" t="e">
        <f t="shared" si="35"/>
        <v>#NUM!</v>
      </c>
      <c r="BI724" t="e">
        <f>VLOOKUP(H724,Sheet2!$A$1:$B$270,2,FALSE)</f>
        <v>#N/A</v>
      </c>
    </row>
    <row r="725" spans="1:61">
      <c r="A725">
        <v>724</v>
      </c>
      <c r="B725">
        <v>1002629174</v>
      </c>
      <c r="C725">
        <v>3</v>
      </c>
      <c r="D725" t="s">
        <v>51</v>
      </c>
      <c r="E725">
        <v>4</v>
      </c>
      <c r="F725" t="s">
        <v>234</v>
      </c>
      <c r="G725" t="s">
        <v>863</v>
      </c>
      <c r="H725" t="s">
        <v>2034</v>
      </c>
      <c r="I725" t="s">
        <v>212</v>
      </c>
      <c r="J725" t="s">
        <v>213</v>
      </c>
      <c r="K725" t="s">
        <v>149</v>
      </c>
      <c r="L725" t="s">
        <v>214</v>
      </c>
      <c r="M725" t="s">
        <v>1919</v>
      </c>
      <c r="N725" t="s">
        <v>215</v>
      </c>
      <c r="O725" s="57">
        <v>46304.432337962964</v>
      </c>
      <c r="P725" s="57">
        <v>46307.373148148145</v>
      </c>
      <c r="Q725">
        <v>69407133</v>
      </c>
      <c r="S725">
        <v>143554102008</v>
      </c>
      <c r="T725" t="s">
        <v>5310</v>
      </c>
      <c r="U725" t="s">
        <v>5311</v>
      </c>
      <c r="V725" t="s">
        <v>5312</v>
      </c>
      <c r="Z725">
        <v>110.8306061</v>
      </c>
      <c r="AA725">
        <v>-7.8486443000000001</v>
      </c>
      <c r="AB725" t="s">
        <v>5313</v>
      </c>
      <c r="AC725" t="s">
        <v>235</v>
      </c>
      <c r="AL725" t="s">
        <v>217</v>
      </c>
      <c r="AM725" t="s">
        <v>5314</v>
      </c>
      <c r="AN725" t="s">
        <v>6</v>
      </c>
      <c r="AO725" s="57">
        <v>46275.434861111113</v>
      </c>
      <c r="AP725" s="57">
        <v>46305.333333333336</v>
      </c>
      <c r="AQ725" t="s">
        <v>838</v>
      </c>
      <c r="AR725" t="s">
        <v>12</v>
      </c>
      <c r="AS725" t="s">
        <v>219</v>
      </c>
      <c r="AT725" t="s">
        <v>230</v>
      </c>
      <c r="AV725" t="s">
        <v>1627</v>
      </c>
      <c r="AW725" t="s">
        <v>880</v>
      </c>
      <c r="AX725" t="s">
        <v>222</v>
      </c>
      <c r="BA725" s="57">
        <v>46305.333333333336</v>
      </c>
      <c r="BB725" t="s">
        <v>5314</v>
      </c>
      <c r="BF725" s="6" t="e">
        <f t="shared" si="33"/>
        <v>#NUM!</v>
      </c>
      <c r="BG725" t="e">
        <f t="shared" si="34"/>
        <v>#NUM!</v>
      </c>
      <c r="BH725" t="e">
        <f t="shared" si="35"/>
        <v>#NUM!</v>
      </c>
      <c r="BI725" t="e">
        <f>VLOOKUP(H725,Sheet2!$A$1:$B$270,2,FALSE)</f>
        <v>#N/A</v>
      </c>
    </row>
    <row r="726" spans="1:61">
      <c r="A726">
        <v>725</v>
      </c>
      <c r="B726">
        <v>1002629209</v>
      </c>
      <c r="C726">
        <v>3</v>
      </c>
      <c r="D726" t="s">
        <v>55</v>
      </c>
      <c r="E726">
        <v>5</v>
      </c>
      <c r="F726" t="s">
        <v>260</v>
      </c>
      <c r="G726" t="s">
        <v>122</v>
      </c>
      <c r="H726" t="s">
        <v>338</v>
      </c>
      <c r="I726" t="s">
        <v>212</v>
      </c>
      <c r="J726" t="s">
        <v>213</v>
      </c>
      <c r="K726" t="s">
        <v>149</v>
      </c>
      <c r="L726" t="s">
        <v>214</v>
      </c>
      <c r="M726" t="s">
        <v>76</v>
      </c>
      <c r="N726" t="s">
        <v>215</v>
      </c>
      <c r="O726" s="57">
        <v>46304.438657407409</v>
      </c>
      <c r="P726" s="57">
        <v>46304.740798611114</v>
      </c>
      <c r="Q726">
        <v>69407143</v>
      </c>
      <c r="S726">
        <v>152443207656</v>
      </c>
      <c r="T726" t="s">
        <v>5315</v>
      </c>
      <c r="U726" t="s">
        <v>5316</v>
      </c>
      <c r="V726" t="s">
        <v>5317</v>
      </c>
      <c r="Z726">
        <v>112.461293041706</v>
      </c>
      <c r="AA726">
        <v>-7.2663236464183401</v>
      </c>
      <c r="AB726" t="s">
        <v>5318</v>
      </c>
      <c r="AC726" t="s">
        <v>216</v>
      </c>
      <c r="AL726" t="s">
        <v>217</v>
      </c>
      <c r="AM726" t="s">
        <v>5314</v>
      </c>
      <c r="AN726" t="s">
        <v>6</v>
      </c>
      <c r="AO726" s="57">
        <v>46275.444502314815</v>
      </c>
      <c r="AP726" s="57">
        <v>46305.333333333336</v>
      </c>
      <c r="AR726" t="s">
        <v>218</v>
      </c>
      <c r="AS726" t="s">
        <v>827</v>
      </c>
      <c r="AT726" t="s">
        <v>230</v>
      </c>
      <c r="AU726">
        <v>20261009</v>
      </c>
      <c r="AV726" t="s">
        <v>221</v>
      </c>
      <c r="AW726" t="s">
        <v>923</v>
      </c>
      <c r="AX726" t="s">
        <v>222</v>
      </c>
      <c r="BA726" s="57">
        <v>46305.333333333336</v>
      </c>
      <c r="BB726" t="s">
        <v>5314</v>
      </c>
      <c r="BC726">
        <v>2026</v>
      </c>
      <c r="BD726">
        <v>10</v>
      </c>
      <c r="BE726">
        <v>9</v>
      </c>
      <c r="BF726" s="6">
        <f t="shared" si="33"/>
        <v>46304</v>
      </c>
      <c r="BG726">
        <f t="shared" si="34"/>
        <v>-1.3333333333357587</v>
      </c>
      <c r="BH726" t="str">
        <f t="shared" si="35"/>
        <v>COMPLY</v>
      </c>
      <c r="BI726" t="str">
        <f>VLOOKUP(H726,Sheet2!$A$1:$B$270,2,FALSE)</f>
        <v>GRESIK</v>
      </c>
    </row>
    <row r="727" spans="1:61">
      <c r="A727">
        <v>726</v>
      </c>
      <c r="B727">
        <v>1002635006</v>
      </c>
      <c r="C727">
        <v>3</v>
      </c>
      <c r="D727" t="s">
        <v>42</v>
      </c>
      <c r="E727">
        <v>5</v>
      </c>
      <c r="F727" t="s">
        <v>232</v>
      </c>
      <c r="G727" t="s">
        <v>103</v>
      </c>
      <c r="H727" t="s">
        <v>389</v>
      </c>
      <c r="I727" t="s">
        <v>212</v>
      </c>
      <c r="J727" t="s">
        <v>213</v>
      </c>
      <c r="K727" t="s">
        <v>149</v>
      </c>
      <c r="M727" t="s">
        <v>76</v>
      </c>
      <c r="N727" t="s">
        <v>215</v>
      </c>
      <c r="O727" s="57">
        <v>46308.563055555554</v>
      </c>
      <c r="P727" s="57">
        <v>46308.768993055557</v>
      </c>
      <c r="Q727">
        <v>69409383</v>
      </c>
      <c r="S727">
        <v>152318240550</v>
      </c>
      <c r="T727" t="s">
        <v>6139</v>
      </c>
      <c r="U727" t="s">
        <v>6140</v>
      </c>
      <c r="V727" t="s">
        <v>6141</v>
      </c>
      <c r="Z727">
        <v>112.2744764</v>
      </c>
      <c r="AA727">
        <v>-7.5931864999999998</v>
      </c>
      <c r="AB727" t="s">
        <v>6142</v>
      </c>
      <c r="AC727" t="s">
        <v>229</v>
      </c>
      <c r="AL727" t="s">
        <v>217</v>
      </c>
      <c r="AM727" t="s">
        <v>6104</v>
      </c>
      <c r="AN727" t="s">
        <v>6</v>
      </c>
      <c r="AO727" t="s">
        <v>6143</v>
      </c>
      <c r="AP727" s="57">
        <v>46309.458333333336</v>
      </c>
      <c r="AR727" t="s">
        <v>218</v>
      </c>
      <c r="AS727" t="s">
        <v>103</v>
      </c>
      <c r="AT727" t="s">
        <v>220</v>
      </c>
      <c r="AU727">
        <v>20261013</v>
      </c>
      <c r="AV727" t="s">
        <v>221</v>
      </c>
      <c r="AW727" t="s">
        <v>1474</v>
      </c>
      <c r="AX727" t="s">
        <v>222</v>
      </c>
      <c r="BA727" s="57">
        <v>46309.458333333336</v>
      </c>
      <c r="BB727" t="s">
        <v>6104</v>
      </c>
      <c r="BC727">
        <v>2026</v>
      </c>
      <c r="BD727">
        <v>10</v>
      </c>
      <c r="BE727">
        <v>13</v>
      </c>
      <c r="BF727" s="6">
        <f t="shared" si="33"/>
        <v>46308</v>
      </c>
      <c r="BG727">
        <f t="shared" si="34"/>
        <v>-1.4583333333357587</v>
      </c>
      <c r="BH727" t="str">
        <f t="shared" si="35"/>
        <v>COMPLY</v>
      </c>
      <c r="BI727" t="str">
        <f>VLOOKUP(H727,Sheet2!$A$1:$B$270,2,FALSE)</f>
        <v>MOJOKERTO</v>
      </c>
    </row>
    <row r="728" spans="1:61">
      <c r="A728">
        <v>727</v>
      </c>
      <c r="B728">
        <v>1002623737</v>
      </c>
      <c r="C728">
        <v>3</v>
      </c>
      <c r="D728" t="s">
        <v>42</v>
      </c>
      <c r="E728">
        <v>5</v>
      </c>
      <c r="F728" t="s">
        <v>232</v>
      </c>
      <c r="G728" t="s">
        <v>103</v>
      </c>
      <c r="H728" t="s">
        <v>389</v>
      </c>
      <c r="I728" t="s">
        <v>212</v>
      </c>
      <c r="J728" t="s">
        <v>213</v>
      </c>
      <c r="K728" t="s">
        <v>149</v>
      </c>
      <c r="L728" t="s">
        <v>214</v>
      </c>
      <c r="M728" t="s">
        <v>1401</v>
      </c>
      <c r="N728" t="s">
        <v>215</v>
      </c>
      <c r="O728" s="57">
        <v>46301.422627314816</v>
      </c>
      <c r="P728" s="57">
        <v>46301.713541666664</v>
      </c>
      <c r="Q728">
        <v>69404770</v>
      </c>
      <c r="S728">
        <v>152318241730</v>
      </c>
      <c r="T728" t="s">
        <v>3401</v>
      </c>
      <c r="U728" t="s">
        <v>3402</v>
      </c>
      <c r="V728" t="s">
        <v>3403</v>
      </c>
      <c r="Z728">
        <v>112.23193209999999</v>
      </c>
      <c r="AA728">
        <v>-7.5616674000000001</v>
      </c>
      <c r="AB728" t="s">
        <v>3404</v>
      </c>
      <c r="AC728" t="s">
        <v>216</v>
      </c>
      <c r="AL728" t="s">
        <v>217</v>
      </c>
      <c r="AM728" t="s">
        <v>3165</v>
      </c>
      <c r="AN728" t="s">
        <v>6</v>
      </c>
      <c r="AO728" s="57">
        <v>46183.424027777779</v>
      </c>
      <c r="AP728" s="57">
        <v>46302.333333333336</v>
      </c>
      <c r="AR728" t="s">
        <v>14</v>
      </c>
      <c r="AS728" t="s">
        <v>103</v>
      </c>
      <c r="AT728" t="s">
        <v>342</v>
      </c>
      <c r="AV728" t="s">
        <v>3405</v>
      </c>
      <c r="AW728" t="s">
        <v>3406</v>
      </c>
      <c r="AX728" t="s">
        <v>222</v>
      </c>
      <c r="BA728" s="57">
        <v>46302.333333333336</v>
      </c>
      <c r="BB728" t="s">
        <v>3165</v>
      </c>
      <c r="BF728" s="6" t="e">
        <f t="shared" si="33"/>
        <v>#NUM!</v>
      </c>
      <c r="BG728" t="e">
        <f t="shared" si="34"/>
        <v>#NUM!</v>
      </c>
      <c r="BH728" t="e">
        <f t="shared" si="35"/>
        <v>#NUM!</v>
      </c>
      <c r="BI728" t="str">
        <f>VLOOKUP(H728,Sheet2!$A$1:$B$270,2,FALSE)</f>
        <v>MOJOKERTO</v>
      </c>
    </row>
    <row r="729" spans="1:61">
      <c r="A729">
        <v>728</v>
      </c>
      <c r="B729">
        <v>1002638845</v>
      </c>
      <c r="C729">
        <v>3</v>
      </c>
      <c r="D729" t="s">
        <v>42</v>
      </c>
      <c r="E729">
        <v>5</v>
      </c>
      <c r="F729" t="s">
        <v>232</v>
      </c>
      <c r="G729" t="s">
        <v>103</v>
      </c>
      <c r="H729" t="s">
        <v>389</v>
      </c>
      <c r="I729" t="s">
        <v>212</v>
      </c>
      <c r="J729" t="s">
        <v>213</v>
      </c>
      <c r="K729" t="s">
        <v>149</v>
      </c>
      <c r="M729" t="s">
        <v>255</v>
      </c>
      <c r="N729" t="s">
        <v>215</v>
      </c>
      <c r="O729" s="57">
        <v>46310.630995370368</v>
      </c>
      <c r="P729" s="57">
        <v>46310.905740740738</v>
      </c>
      <c r="Q729">
        <v>69410949</v>
      </c>
      <c r="S729">
        <v>152318240222</v>
      </c>
      <c r="T729" t="s">
        <v>7702</v>
      </c>
      <c r="U729" t="s">
        <v>7703</v>
      </c>
      <c r="V729" t="s">
        <v>7704</v>
      </c>
      <c r="Z729">
        <v>112.1924083</v>
      </c>
      <c r="AA729">
        <v>-7.5581836999999998</v>
      </c>
      <c r="AB729" t="s">
        <v>7705</v>
      </c>
      <c r="AC729" t="s">
        <v>229</v>
      </c>
      <c r="AL729" t="s">
        <v>217</v>
      </c>
      <c r="AM729" t="s">
        <v>7706</v>
      </c>
      <c r="AN729" t="s">
        <v>6</v>
      </c>
      <c r="AO729" t="s">
        <v>7492</v>
      </c>
      <c r="AP729" s="57">
        <v>46311.625</v>
      </c>
      <c r="AR729" t="s">
        <v>256</v>
      </c>
      <c r="AS729" t="s">
        <v>103</v>
      </c>
      <c r="AT729" t="s">
        <v>220</v>
      </c>
      <c r="AV729" t="s">
        <v>257</v>
      </c>
      <c r="AW729" t="s">
        <v>2398</v>
      </c>
      <c r="AX729" t="s">
        <v>222</v>
      </c>
      <c r="BA729" s="57">
        <v>46311.625</v>
      </c>
      <c r="BB729" t="s">
        <v>7706</v>
      </c>
      <c r="BF729" s="6" t="e">
        <f t="shared" si="33"/>
        <v>#NUM!</v>
      </c>
      <c r="BG729" t="e">
        <f t="shared" si="34"/>
        <v>#NUM!</v>
      </c>
      <c r="BH729" t="e">
        <f t="shared" si="35"/>
        <v>#NUM!</v>
      </c>
      <c r="BI729" t="str">
        <f>VLOOKUP(H729,Sheet2!$A$1:$B$270,2,FALSE)</f>
        <v>MOJOKERTO</v>
      </c>
    </row>
    <row r="730" spans="1:61">
      <c r="A730">
        <v>729</v>
      </c>
      <c r="B730">
        <v>1002617289</v>
      </c>
      <c r="C730">
        <v>3</v>
      </c>
      <c r="D730" t="s">
        <v>42</v>
      </c>
      <c r="E730">
        <v>5</v>
      </c>
      <c r="F730" t="s">
        <v>232</v>
      </c>
      <c r="G730" t="s">
        <v>103</v>
      </c>
      <c r="H730" t="s">
        <v>293</v>
      </c>
      <c r="I730" t="s">
        <v>212</v>
      </c>
      <c r="J730" t="s">
        <v>213</v>
      </c>
      <c r="K730" t="s">
        <v>149</v>
      </c>
      <c r="M730" t="s">
        <v>76</v>
      </c>
      <c r="N730" t="s">
        <v>215</v>
      </c>
      <c r="O730" s="57">
        <v>46296.428113425929</v>
      </c>
      <c r="P730" s="57">
        <v>46296.669687499998</v>
      </c>
      <c r="Q730">
        <v>69400158</v>
      </c>
      <c r="S730">
        <v>152319207912</v>
      </c>
      <c r="T730" t="s">
        <v>920</v>
      </c>
      <c r="U730" t="s">
        <v>1152</v>
      </c>
      <c r="V730" t="s">
        <v>1153</v>
      </c>
      <c r="Z730">
        <v>112.34041568000001</v>
      </c>
      <c r="AA730">
        <v>-7.546673052</v>
      </c>
      <c r="AB730" t="s">
        <v>921</v>
      </c>
      <c r="AC730" t="s">
        <v>229</v>
      </c>
      <c r="AL730" t="s">
        <v>217</v>
      </c>
      <c r="AM730" t="s">
        <v>1154</v>
      </c>
      <c r="AN730" t="s">
        <v>6</v>
      </c>
      <c r="AO730" s="57">
        <v>46032.434247685182</v>
      </c>
      <c r="AR730" t="s">
        <v>218</v>
      </c>
      <c r="AS730" t="s">
        <v>103</v>
      </c>
      <c r="AT730" t="s">
        <v>230</v>
      </c>
      <c r="AU730">
        <v>20261001</v>
      </c>
      <c r="AV730" t="s">
        <v>221</v>
      </c>
      <c r="AW730" t="s">
        <v>540</v>
      </c>
      <c r="AX730" t="s">
        <v>222</v>
      </c>
      <c r="BA730" s="57">
        <v>46296.291666666664</v>
      </c>
      <c r="BB730" t="s">
        <v>1154</v>
      </c>
      <c r="BC730">
        <v>2026</v>
      </c>
      <c r="BD730">
        <v>10</v>
      </c>
      <c r="BE730">
        <v>1</v>
      </c>
      <c r="BF730" s="6">
        <f t="shared" si="33"/>
        <v>46296</v>
      </c>
      <c r="BG730">
        <f t="shared" si="34"/>
        <v>-0.29166666666424135</v>
      </c>
      <c r="BH730" t="str">
        <f t="shared" si="35"/>
        <v>COMPLY</v>
      </c>
      <c r="BI730" t="str">
        <f>VLOOKUP(H730,Sheet2!$A$1:$B$270,2,FALSE)</f>
        <v>MOJOKERTO</v>
      </c>
    </row>
    <row r="731" spans="1:61">
      <c r="A731">
        <v>730</v>
      </c>
      <c r="B731">
        <v>1002620432</v>
      </c>
      <c r="C731">
        <v>3</v>
      </c>
      <c r="D731" t="s">
        <v>42</v>
      </c>
      <c r="E731">
        <v>5</v>
      </c>
      <c r="F731" t="s">
        <v>232</v>
      </c>
      <c r="G731" t="s">
        <v>103</v>
      </c>
      <c r="H731" t="s">
        <v>293</v>
      </c>
      <c r="I731" t="s">
        <v>212</v>
      </c>
      <c r="J731" t="s">
        <v>213</v>
      </c>
      <c r="K731" t="s">
        <v>149</v>
      </c>
      <c r="M731" t="s">
        <v>76</v>
      </c>
      <c r="N731" t="s">
        <v>215</v>
      </c>
      <c r="O731" s="57">
        <v>46297.685277777775</v>
      </c>
      <c r="P731" s="57">
        <v>46298.615486111114</v>
      </c>
      <c r="Q731">
        <v>69403314</v>
      </c>
      <c r="S731">
        <v>152319208071</v>
      </c>
      <c r="T731" t="s">
        <v>2050</v>
      </c>
      <c r="U731" t="s">
        <v>2051</v>
      </c>
      <c r="V731" t="s">
        <v>2052</v>
      </c>
      <c r="Z731">
        <v>112.33218859999999</v>
      </c>
      <c r="AA731">
        <v>-7.5730507999999999</v>
      </c>
      <c r="AB731" t="s">
        <v>2053</v>
      </c>
      <c r="AC731" t="s">
        <v>229</v>
      </c>
      <c r="AL731" t="s">
        <v>217</v>
      </c>
      <c r="AM731" t="s">
        <v>2054</v>
      </c>
      <c r="AN731" t="s">
        <v>6</v>
      </c>
      <c r="AO731" s="57">
        <v>46063.694699074076</v>
      </c>
      <c r="AP731" s="57">
        <v>46298.625</v>
      </c>
      <c r="AR731" t="s">
        <v>218</v>
      </c>
      <c r="AS731" t="s">
        <v>103</v>
      </c>
      <c r="AT731" t="s">
        <v>230</v>
      </c>
      <c r="AU731">
        <v>20261003</v>
      </c>
      <c r="AV731" t="s">
        <v>221</v>
      </c>
      <c r="AW731" t="s">
        <v>540</v>
      </c>
      <c r="AX731" t="s">
        <v>222</v>
      </c>
      <c r="BA731" s="57">
        <v>46298.625</v>
      </c>
      <c r="BB731" t="s">
        <v>2054</v>
      </c>
      <c r="BC731">
        <v>2026</v>
      </c>
      <c r="BD731">
        <v>10</v>
      </c>
      <c r="BE731">
        <v>3</v>
      </c>
      <c r="BF731" s="6">
        <f t="shared" si="33"/>
        <v>46298</v>
      </c>
      <c r="BG731">
        <f t="shared" si="34"/>
        <v>-0.625</v>
      </c>
      <c r="BH731" t="str">
        <f t="shared" si="35"/>
        <v>COMPLY</v>
      </c>
      <c r="BI731" t="str">
        <f>VLOOKUP(H731,Sheet2!$A$1:$B$270,2,FALSE)</f>
        <v>MOJOKERTO</v>
      </c>
    </row>
    <row r="732" spans="1:61">
      <c r="A732">
        <v>731</v>
      </c>
      <c r="B732">
        <v>1002621327</v>
      </c>
      <c r="C732">
        <v>3</v>
      </c>
      <c r="D732" t="s">
        <v>42</v>
      </c>
      <c r="E732">
        <v>5</v>
      </c>
      <c r="F732" t="s">
        <v>232</v>
      </c>
      <c r="G732" t="s">
        <v>103</v>
      </c>
      <c r="H732" t="s">
        <v>293</v>
      </c>
      <c r="I732" t="s">
        <v>212</v>
      </c>
      <c r="J732" t="s">
        <v>213</v>
      </c>
      <c r="K732" t="s">
        <v>149</v>
      </c>
      <c r="M732" t="s">
        <v>76</v>
      </c>
      <c r="N732" t="s">
        <v>215</v>
      </c>
      <c r="O732" s="57">
        <v>46299.464375000003</v>
      </c>
      <c r="P732" s="57">
        <v>46299.756944444445</v>
      </c>
      <c r="Q732">
        <v>69403842</v>
      </c>
      <c r="S732">
        <v>152319209069</v>
      </c>
      <c r="T732" t="s">
        <v>2055</v>
      </c>
      <c r="U732" t="s">
        <v>2056</v>
      </c>
      <c r="V732" t="s">
        <v>2057</v>
      </c>
      <c r="Z732">
        <v>112.4319852</v>
      </c>
      <c r="AA732">
        <v>-7.4631537000000003</v>
      </c>
      <c r="AB732" t="s">
        <v>2058</v>
      </c>
      <c r="AC732" t="s">
        <v>229</v>
      </c>
      <c r="AL732" t="s">
        <v>217</v>
      </c>
      <c r="AM732" t="s">
        <v>2059</v>
      </c>
      <c r="AN732" t="s">
        <v>6</v>
      </c>
      <c r="AO732" s="57">
        <v>46122.475601851853</v>
      </c>
      <c r="AP732" s="57">
        <v>46300.333333333336</v>
      </c>
      <c r="AR732" t="s">
        <v>218</v>
      </c>
      <c r="AS732" t="s">
        <v>103</v>
      </c>
      <c r="AT732" t="s">
        <v>230</v>
      </c>
      <c r="AU732">
        <v>20261004</v>
      </c>
      <c r="AV732" t="s">
        <v>221</v>
      </c>
      <c r="AW732" t="s">
        <v>540</v>
      </c>
      <c r="AX732" t="s">
        <v>222</v>
      </c>
      <c r="BA732" s="57">
        <v>46300.333333333336</v>
      </c>
      <c r="BB732" t="s">
        <v>2059</v>
      </c>
      <c r="BC732">
        <v>2026</v>
      </c>
      <c r="BD732">
        <v>10</v>
      </c>
      <c r="BE732">
        <v>4</v>
      </c>
      <c r="BF732" s="6">
        <f t="shared" si="33"/>
        <v>46299</v>
      </c>
      <c r="BG732">
        <f t="shared" si="34"/>
        <v>-1.3333333333357587</v>
      </c>
      <c r="BH732" t="str">
        <f t="shared" si="35"/>
        <v>COMPLY</v>
      </c>
      <c r="BI732" t="str">
        <f>VLOOKUP(H732,Sheet2!$A$1:$B$270,2,FALSE)</f>
        <v>MOJOKERTO</v>
      </c>
    </row>
    <row r="733" spans="1:61">
      <c r="A733">
        <v>732</v>
      </c>
      <c r="B733">
        <v>1002621279</v>
      </c>
      <c r="C733">
        <v>3</v>
      </c>
      <c r="D733" t="s">
        <v>42</v>
      </c>
      <c r="E733">
        <v>5</v>
      </c>
      <c r="F733" t="s">
        <v>232</v>
      </c>
      <c r="G733" t="s">
        <v>103</v>
      </c>
      <c r="H733" t="s">
        <v>293</v>
      </c>
      <c r="I733" t="s">
        <v>212</v>
      </c>
      <c r="J733" t="s">
        <v>213</v>
      </c>
      <c r="K733" t="s">
        <v>149</v>
      </c>
      <c r="M733" t="s">
        <v>76</v>
      </c>
      <c r="N733" t="s">
        <v>215</v>
      </c>
      <c r="O733" s="57">
        <v>46299.416342592594</v>
      </c>
      <c r="P733" s="57">
        <v>46299.578553240739</v>
      </c>
      <c r="Q733">
        <v>69403163</v>
      </c>
      <c r="S733">
        <v>152319209068</v>
      </c>
      <c r="T733" t="s">
        <v>2044</v>
      </c>
      <c r="U733" t="s">
        <v>2045</v>
      </c>
      <c r="V733" t="s">
        <v>2060</v>
      </c>
      <c r="Z733">
        <v>112.41571193</v>
      </c>
      <c r="AA733">
        <v>-7.6101747749999999</v>
      </c>
      <c r="AB733" t="s">
        <v>2047</v>
      </c>
      <c r="AC733" t="s">
        <v>229</v>
      </c>
      <c r="AL733" t="s">
        <v>217</v>
      </c>
      <c r="AM733" t="s">
        <v>1516</v>
      </c>
      <c r="AN733" t="s">
        <v>6</v>
      </c>
      <c r="AO733" s="57">
        <v>46122.423935185187</v>
      </c>
      <c r="AR733" t="s">
        <v>218</v>
      </c>
      <c r="AS733" t="s">
        <v>103</v>
      </c>
      <c r="AT733" t="s">
        <v>230</v>
      </c>
      <c r="AU733">
        <v>20261004</v>
      </c>
      <c r="AV733" t="s">
        <v>221</v>
      </c>
      <c r="AW733" t="s">
        <v>540</v>
      </c>
      <c r="AX733" t="s">
        <v>222</v>
      </c>
      <c r="BA733" s="57">
        <v>46299.291666666664</v>
      </c>
      <c r="BB733" t="s">
        <v>1516</v>
      </c>
      <c r="BC733">
        <v>2026</v>
      </c>
      <c r="BD733">
        <v>10</v>
      </c>
      <c r="BE733">
        <v>4</v>
      </c>
      <c r="BF733" s="6">
        <f t="shared" si="33"/>
        <v>46299</v>
      </c>
      <c r="BG733">
        <f t="shared" si="34"/>
        <v>-0.29166666666424135</v>
      </c>
      <c r="BH733" t="str">
        <f t="shared" si="35"/>
        <v>COMPLY</v>
      </c>
      <c r="BI733" t="str">
        <f>VLOOKUP(H733,Sheet2!$A$1:$B$270,2,FALSE)</f>
        <v>MOJOKERTO</v>
      </c>
    </row>
    <row r="734" spans="1:61">
      <c r="A734">
        <v>733</v>
      </c>
      <c r="B734">
        <v>1002621982</v>
      </c>
      <c r="C734">
        <v>3</v>
      </c>
      <c r="D734" t="s">
        <v>42</v>
      </c>
      <c r="E734">
        <v>5</v>
      </c>
      <c r="F734" t="s">
        <v>232</v>
      </c>
      <c r="G734" t="s">
        <v>103</v>
      </c>
      <c r="H734" t="s">
        <v>293</v>
      </c>
      <c r="I734" t="s">
        <v>212</v>
      </c>
      <c r="J734" t="s">
        <v>213</v>
      </c>
      <c r="K734" t="s">
        <v>149</v>
      </c>
      <c r="L734" t="s">
        <v>214</v>
      </c>
      <c r="M734" t="s">
        <v>76</v>
      </c>
      <c r="N734" t="s">
        <v>215</v>
      </c>
      <c r="O734" s="57">
        <v>46300.443460648145</v>
      </c>
      <c r="P734" s="57">
        <v>46300.82775462963</v>
      </c>
      <c r="Q734">
        <v>69404170</v>
      </c>
      <c r="S734">
        <v>152319209240</v>
      </c>
      <c r="T734" t="s">
        <v>2785</v>
      </c>
      <c r="U734" t="s">
        <v>2786</v>
      </c>
      <c r="V734" t="s">
        <v>2787</v>
      </c>
      <c r="Z734">
        <v>112.41521299999999</v>
      </c>
      <c r="AA734">
        <v>-7.6101979999999996</v>
      </c>
      <c r="AB734" t="s">
        <v>2788</v>
      </c>
      <c r="AC734" t="s">
        <v>235</v>
      </c>
      <c r="AL734" t="s">
        <v>217</v>
      </c>
      <c r="AM734" t="s">
        <v>2633</v>
      </c>
      <c r="AN734" t="s">
        <v>6</v>
      </c>
      <c r="AO734" s="57">
        <v>46152.444537037038</v>
      </c>
      <c r="AP734" s="57">
        <v>46301.333333333336</v>
      </c>
      <c r="AR734" t="s">
        <v>218</v>
      </c>
      <c r="AS734" t="s">
        <v>103</v>
      </c>
      <c r="AT734" t="s">
        <v>230</v>
      </c>
      <c r="AU734">
        <v>20261005</v>
      </c>
      <c r="AV734" t="s">
        <v>221</v>
      </c>
      <c r="AW734" t="s">
        <v>2049</v>
      </c>
      <c r="AX734" t="s">
        <v>222</v>
      </c>
      <c r="BA734" s="57">
        <v>46301.333333333336</v>
      </c>
      <c r="BB734" t="s">
        <v>2633</v>
      </c>
      <c r="BC734">
        <v>2026</v>
      </c>
      <c r="BD734">
        <v>10</v>
      </c>
      <c r="BE734">
        <v>5</v>
      </c>
      <c r="BF734" s="6">
        <f t="shared" si="33"/>
        <v>46300</v>
      </c>
      <c r="BG734">
        <f t="shared" si="34"/>
        <v>-1.3333333333357587</v>
      </c>
      <c r="BH734" t="str">
        <f t="shared" si="35"/>
        <v>COMPLY</v>
      </c>
      <c r="BI734" t="str">
        <f>VLOOKUP(H734,Sheet2!$A$1:$B$270,2,FALSE)</f>
        <v>MOJOKERTO</v>
      </c>
    </row>
    <row r="735" spans="1:61">
      <c r="A735">
        <v>734</v>
      </c>
      <c r="B735">
        <v>1002624019</v>
      </c>
      <c r="C735">
        <v>3</v>
      </c>
      <c r="D735" t="s">
        <v>42</v>
      </c>
      <c r="E735">
        <v>5</v>
      </c>
      <c r="F735" t="s">
        <v>232</v>
      </c>
      <c r="G735" t="s">
        <v>103</v>
      </c>
      <c r="H735" t="s">
        <v>293</v>
      </c>
      <c r="I735" t="s">
        <v>212</v>
      </c>
      <c r="J735" t="s">
        <v>213</v>
      </c>
      <c r="K735" t="s">
        <v>149</v>
      </c>
      <c r="M735" t="s">
        <v>76</v>
      </c>
      <c r="N735" t="s">
        <v>215</v>
      </c>
      <c r="O735" s="57">
        <v>46301.479444444441</v>
      </c>
      <c r="P735" s="57">
        <v>46302.740358796298</v>
      </c>
      <c r="Q735">
        <v>69404899</v>
      </c>
      <c r="S735">
        <v>152319209244</v>
      </c>
      <c r="T735" t="s">
        <v>3407</v>
      </c>
      <c r="U735" t="s">
        <v>3408</v>
      </c>
      <c r="V735" t="s">
        <v>4091</v>
      </c>
      <c r="Z735">
        <v>112.3178399</v>
      </c>
      <c r="AA735">
        <v>-7.5928291999999997</v>
      </c>
      <c r="AB735" t="s">
        <v>3409</v>
      </c>
      <c r="AC735" t="s">
        <v>229</v>
      </c>
      <c r="AL735" t="s">
        <v>217</v>
      </c>
      <c r="AM735" t="s">
        <v>4092</v>
      </c>
      <c r="AN735" t="s">
        <v>6</v>
      </c>
      <c r="AO735" s="57">
        <v>46183.486203703702</v>
      </c>
      <c r="AP735" s="57">
        <v>46303.625</v>
      </c>
      <c r="AR735" t="s">
        <v>218</v>
      </c>
      <c r="AS735" t="s">
        <v>103</v>
      </c>
      <c r="AT735" t="s">
        <v>342</v>
      </c>
      <c r="AU735">
        <v>20261007</v>
      </c>
      <c r="AV735" t="s">
        <v>221</v>
      </c>
      <c r="AW735" t="s">
        <v>540</v>
      </c>
      <c r="AX735" t="s">
        <v>222</v>
      </c>
      <c r="BA735" s="57">
        <v>46303.625</v>
      </c>
      <c r="BB735" t="s">
        <v>4092</v>
      </c>
      <c r="BC735">
        <v>2026</v>
      </c>
      <c r="BD735">
        <v>10</v>
      </c>
      <c r="BE735">
        <v>7</v>
      </c>
      <c r="BF735" s="6">
        <f t="shared" si="33"/>
        <v>46302</v>
      </c>
      <c r="BG735">
        <f t="shared" si="34"/>
        <v>-1.625</v>
      </c>
      <c r="BH735" t="str">
        <f t="shared" si="35"/>
        <v>COMPLY</v>
      </c>
      <c r="BI735" t="str">
        <f>VLOOKUP(H735,Sheet2!$A$1:$B$270,2,FALSE)</f>
        <v>MOJOKERTO</v>
      </c>
    </row>
    <row r="736" spans="1:61">
      <c r="A736">
        <v>735</v>
      </c>
      <c r="B736">
        <v>1002634266</v>
      </c>
      <c r="C736">
        <v>3</v>
      </c>
      <c r="D736" t="s">
        <v>42</v>
      </c>
      <c r="E736">
        <v>5</v>
      </c>
      <c r="F736" t="s">
        <v>232</v>
      </c>
      <c r="G736" t="s">
        <v>103</v>
      </c>
      <c r="H736" t="s">
        <v>293</v>
      </c>
      <c r="I736" t="s">
        <v>212</v>
      </c>
      <c r="J736" t="s">
        <v>213</v>
      </c>
      <c r="K736" t="s">
        <v>149</v>
      </c>
      <c r="M736" t="s">
        <v>76</v>
      </c>
      <c r="N736" t="s">
        <v>215</v>
      </c>
      <c r="O736" s="57">
        <v>46308.410370370373</v>
      </c>
      <c r="P736" s="57">
        <v>46308.729768518519</v>
      </c>
      <c r="Q736">
        <v>69409104</v>
      </c>
      <c r="S736">
        <v>152319208396</v>
      </c>
      <c r="T736" t="s">
        <v>6144</v>
      </c>
      <c r="U736" t="s">
        <v>6145</v>
      </c>
      <c r="V736" t="s">
        <v>6146</v>
      </c>
      <c r="Z736">
        <v>112.3220087</v>
      </c>
      <c r="AA736">
        <v>-7.4596939999999998</v>
      </c>
      <c r="AB736" t="s">
        <v>6147</v>
      </c>
      <c r="AC736" t="s">
        <v>229</v>
      </c>
      <c r="AL736" t="s">
        <v>217</v>
      </c>
      <c r="AM736" t="s">
        <v>6148</v>
      </c>
      <c r="AN736" t="s">
        <v>6</v>
      </c>
      <c r="AO736" t="s">
        <v>5836</v>
      </c>
      <c r="AP736" s="57">
        <v>46309.333333333336</v>
      </c>
      <c r="AR736" t="s">
        <v>218</v>
      </c>
      <c r="AS736" t="s">
        <v>103</v>
      </c>
      <c r="AT736" t="s">
        <v>220</v>
      </c>
      <c r="AU736">
        <v>20261013</v>
      </c>
      <c r="AV736" t="s">
        <v>221</v>
      </c>
      <c r="AW736" t="s">
        <v>576</v>
      </c>
      <c r="AX736" t="s">
        <v>222</v>
      </c>
      <c r="BA736" s="57">
        <v>46309.333333333336</v>
      </c>
      <c r="BB736" t="s">
        <v>6148</v>
      </c>
      <c r="BC736">
        <v>2026</v>
      </c>
      <c r="BD736">
        <v>10</v>
      </c>
      <c r="BE736">
        <v>13</v>
      </c>
      <c r="BF736" s="6">
        <f t="shared" si="33"/>
        <v>46308</v>
      </c>
      <c r="BG736">
        <f t="shared" si="34"/>
        <v>-1.3333333333357587</v>
      </c>
      <c r="BH736" t="str">
        <f t="shared" si="35"/>
        <v>COMPLY</v>
      </c>
      <c r="BI736" t="str">
        <f>VLOOKUP(H736,Sheet2!$A$1:$B$270,2,FALSE)</f>
        <v>MOJOKERTO</v>
      </c>
    </row>
    <row r="737" spans="1:61">
      <c r="A737">
        <v>736</v>
      </c>
      <c r="B737">
        <v>1002635845</v>
      </c>
      <c r="C737">
        <v>3</v>
      </c>
      <c r="D737" t="s">
        <v>42</v>
      </c>
      <c r="E737">
        <v>5</v>
      </c>
      <c r="F737" t="s">
        <v>232</v>
      </c>
      <c r="G737" t="s">
        <v>103</v>
      </c>
      <c r="H737" t="s">
        <v>293</v>
      </c>
      <c r="I737" t="s">
        <v>212</v>
      </c>
      <c r="J737" t="s">
        <v>213</v>
      </c>
      <c r="K737" t="s">
        <v>149</v>
      </c>
      <c r="M737" t="s">
        <v>76</v>
      </c>
      <c r="N737" t="s">
        <v>215</v>
      </c>
      <c r="O737" s="57">
        <v>46308.77888888889</v>
      </c>
      <c r="P737" s="57">
        <v>46310.994699074072</v>
      </c>
      <c r="Q737">
        <v>69409723</v>
      </c>
      <c r="S737">
        <v>152319208404</v>
      </c>
      <c r="T737" t="s">
        <v>6721</v>
      </c>
      <c r="U737" t="s">
        <v>6722</v>
      </c>
      <c r="V737" t="s">
        <v>6726</v>
      </c>
      <c r="Z737">
        <v>112.33935580000001</v>
      </c>
      <c r="AA737">
        <v>-7.5193956999999996</v>
      </c>
      <c r="AB737" t="s">
        <v>6727</v>
      </c>
      <c r="AC737" t="s">
        <v>229</v>
      </c>
      <c r="AL737" t="s">
        <v>217</v>
      </c>
      <c r="AM737" t="s">
        <v>6728</v>
      </c>
      <c r="AN737" t="s">
        <v>6</v>
      </c>
      <c r="AO737" t="s">
        <v>6729</v>
      </c>
      <c r="AP737" s="57">
        <v>46310.333333333336</v>
      </c>
      <c r="AR737" t="s">
        <v>218</v>
      </c>
      <c r="AS737" t="s">
        <v>103</v>
      </c>
      <c r="AT737" t="s">
        <v>220</v>
      </c>
      <c r="AU737">
        <v>20261015</v>
      </c>
      <c r="AV737" t="s">
        <v>221</v>
      </c>
      <c r="AW737" t="s">
        <v>576</v>
      </c>
      <c r="AX737" t="s">
        <v>222</v>
      </c>
      <c r="BA737" s="57">
        <v>46310.333333333336</v>
      </c>
      <c r="BB737" t="s">
        <v>6728</v>
      </c>
      <c r="BC737">
        <v>2026</v>
      </c>
      <c r="BD737">
        <v>10</v>
      </c>
      <c r="BE737">
        <v>15</v>
      </c>
      <c r="BF737" s="6">
        <f t="shared" si="33"/>
        <v>46310</v>
      </c>
      <c r="BG737">
        <f t="shared" si="34"/>
        <v>-0.33333333333575865</v>
      </c>
      <c r="BH737" t="str">
        <f t="shared" si="35"/>
        <v>COMPLY</v>
      </c>
      <c r="BI737" t="str">
        <f>VLOOKUP(H737,Sheet2!$A$1:$B$270,2,FALSE)</f>
        <v>MOJOKERTO</v>
      </c>
    </row>
    <row r="738" spans="1:61">
      <c r="A738">
        <v>737</v>
      </c>
      <c r="B738">
        <v>1002620059</v>
      </c>
      <c r="C738">
        <v>3</v>
      </c>
      <c r="D738" t="s">
        <v>42</v>
      </c>
      <c r="E738">
        <v>5</v>
      </c>
      <c r="F738" t="s">
        <v>232</v>
      </c>
      <c r="G738" t="s">
        <v>103</v>
      </c>
      <c r="H738" t="s">
        <v>293</v>
      </c>
      <c r="I738" t="s">
        <v>212</v>
      </c>
      <c r="J738" t="s">
        <v>213</v>
      </c>
      <c r="K738" t="s">
        <v>149</v>
      </c>
      <c r="L738" t="s">
        <v>214</v>
      </c>
      <c r="M738" t="s">
        <v>1401</v>
      </c>
      <c r="N738" t="s">
        <v>215</v>
      </c>
      <c r="O738" s="57">
        <v>46297.612210648149</v>
      </c>
      <c r="P738" s="57">
        <v>46299.416331018518</v>
      </c>
      <c r="Q738">
        <v>69403163</v>
      </c>
      <c r="S738">
        <v>152319209578</v>
      </c>
      <c r="T738" t="s">
        <v>2044</v>
      </c>
      <c r="U738" t="s">
        <v>2045</v>
      </c>
      <c r="V738" t="s">
        <v>2046</v>
      </c>
      <c r="Z738">
        <v>112.41521400000001</v>
      </c>
      <c r="AA738">
        <v>-7.6101939999999999</v>
      </c>
      <c r="AB738" t="s">
        <v>2047</v>
      </c>
      <c r="AC738" t="s">
        <v>235</v>
      </c>
      <c r="AL738" t="s">
        <v>217</v>
      </c>
      <c r="AM738" t="s">
        <v>1506</v>
      </c>
      <c r="AN738" t="s">
        <v>6</v>
      </c>
      <c r="AO738" s="57">
        <v>46063.652951388889</v>
      </c>
      <c r="AP738" s="57">
        <v>46298.458333333336</v>
      </c>
      <c r="AQ738" t="s">
        <v>841</v>
      </c>
      <c r="AR738" t="s">
        <v>14</v>
      </c>
      <c r="AS738" t="s">
        <v>103</v>
      </c>
      <c r="AT738" t="s">
        <v>230</v>
      </c>
      <c r="AV738" t="s">
        <v>2048</v>
      </c>
      <c r="AW738" t="s">
        <v>2049</v>
      </c>
      <c r="AX738" t="s">
        <v>222</v>
      </c>
      <c r="BA738" s="57">
        <v>46298.458333333336</v>
      </c>
      <c r="BB738" t="s">
        <v>1506</v>
      </c>
      <c r="BF738" s="6" t="e">
        <f t="shared" si="33"/>
        <v>#NUM!</v>
      </c>
      <c r="BG738" t="e">
        <f t="shared" si="34"/>
        <v>#NUM!</v>
      </c>
      <c r="BH738" t="e">
        <f t="shared" si="35"/>
        <v>#NUM!</v>
      </c>
      <c r="BI738" t="str">
        <f>VLOOKUP(H738,Sheet2!$A$1:$B$270,2,FALSE)</f>
        <v>MOJOKERTO</v>
      </c>
    </row>
    <row r="739" spans="1:61">
      <c r="A739">
        <v>738</v>
      </c>
      <c r="B739">
        <v>1002637654</v>
      </c>
      <c r="C739">
        <v>3</v>
      </c>
      <c r="D739" t="s">
        <v>42</v>
      </c>
      <c r="E739">
        <v>5</v>
      </c>
      <c r="F739" t="s">
        <v>232</v>
      </c>
      <c r="G739" t="s">
        <v>103</v>
      </c>
      <c r="H739" t="s">
        <v>293</v>
      </c>
      <c r="I739" t="s">
        <v>212</v>
      </c>
      <c r="J739" t="s">
        <v>213</v>
      </c>
      <c r="K739" t="s">
        <v>149</v>
      </c>
      <c r="M739" t="s">
        <v>542</v>
      </c>
      <c r="N739" t="s">
        <v>215</v>
      </c>
      <c r="O739" s="57">
        <v>46310.355081018519</v>
      </c>
      <c r="P739" s="57">
        <v>46310.355092592596</v>
      </c>
      <c r="Q739">
        <v>69410224</v>
      </c>
      <c r="T739" t="s">
        <v>7084</v>
      </c>
      <c r="V739" t="s">
        <v>7086</v>
      </c>
      <c r="Z739">
        <v>112.3355</v>
      </c>
      <c r="AA739">
        <v>7.5587999999999997</v>
      </c>
      <c r="AB739" t="s">
        <v>7087</v>
      </c>
      <c r="AC739" t="s">
        <v>229</v>
      </c>
      <c r="AL739" t="s">
        <v>217</v>
      </c>
      <c r="AM739" t="s">
        <v>7020</v>
      </c>
      <c r="AN739" t="s">
        <v>6</v>
      </c>
      <c r="AO739" t="s">
        <v>7624</v>
      </c>
      <c r="AP739" s="57">
        <v>46310</v>
      </c>
      <c r="AR739" t="s">
        <v>543</v>
      </c>
      <c r="AS739" t="s">
        <v>103</v>
      </c>
      <c r="AT739" t="s">
        <v>230</v>
      </c>
      <c r="AV739" t="s">
        <v>7707</v>
      </c>
      <c r="AW739" t="s">
        <v>829</v>
      </c>
      <c r="AX739" t="s">
        <v>222</v>
      </c>
      <c r="BA739" s="57">
        <v>46310.625</v>
      </c>
      <c r="BB739" t="s">
        <v>7020</v>
      </c>
      <c r="BF739" s="6" t="e">
        <f t="shared" si="33"/>
        <v>#NUM!</v>
      </c>
      <c r="BG739" t="e">
        <f t="shared" si="34"/>
        <v>#NUM!</v>
      </c>
      <c r="BH739" t="e">
        <f t="shared" si="35"/>
        <v>#NUM!</v>
      </c>
      <c r="BI739" t="str">
        <f>VLOOKUP(H739,Sheet2!$A$1:$B$270,2,FALSE)</f>
        <v>MOJOKERTO</v>
      </c>
    </row>
    <row r="740" spans="1:61">
      <c r="A740">
        <v>739</v>
      </c>
      <c r="B740">
        <v>1002635838</v>
      </c>
      <c r="C740">
        <v>3</v>
      </c>
      <c r="D740" t="s">
        <v>42</v>
      </c>
      <c r="E740">
        <v>5</v>
      </c>
      <c r="F740" t="s">
        <v>232</v>
      </c>
      <c r="G740" t="s">
        <v>103</v>
      </c>
      <c r="H740" t="s">
        <v>293</v>
      </c>
      <c r="I740" t="s">
        <v>212</v>
      </c>
      <c r="J740" t="s">
        <v>213</v>
      </c>
      <c r="K740" t="s">
        <v>149</v>
      </c>
      <c r="M740" t="s">
        <v>255</v>
      </c>
      <c r="N740" t="s">
        <v>215</v>
      </c>
      <c r="O740" s="57">
        <v>46308.774305555555</v>
      </c>
      <c r="P740" s="57">
        <v>46310.791574074072</v>
      </c>
      <c r="Q740">
        <v>69409693</v>
      </c>
      <c r="S740">
        <v>152319208402</v>
      </c>
      <c r="T740" t="s">
        <v>6721</v>
      </c>
      <c r="U740" t="s">
        <v>6722</v>
      </c>
      <c r="V740" t="s">
        <v>6723</v>
      </c>
      <c r="Z740">
        <v>112.339487965351</v>
      </c>
      <c r="AA740">
        <v>-7.5194993817665701</v>
      </c>
      <c r="AB740" t="s">
        <v>6724</v>
      </c>
      <c r="AC740" t="s">
        <v>229</v>
      </c>
      <c r="AL740" t="s">
        <v>217</v>
      </c>
      <c r="AM740" t="s">
        <v>6725</v>
      </c>
      <c r="AN740" t="s">
        <v>6</v>
      </c>
      <c r="AO740" t="s">
        <v>6619</v>
      </c>
      <c r="AP740" s="57">
        <v>46310.333333333336</v>
      </c>
      <c r="AR740" t="s">
        <v>256</v>
      </c>
      <c r="AS740" t="s">
        <v>103</v>
      </c>
      <c r="AT740" t="s">
        <v>220</v>
      </c>
      <c r="AV740" t="s">
        <v>257</v>
      </c>
      <c r="AW740" t="s">
        <v>576</v>
      </c>
      <c r="AX740" t="s">
        <v>222</v>
      </c>
      <c r="BA740" s="57">
        <v>46310.333333333336</v>
      </c>
      <c r="BB740" t="s">
        <v>6725</v>
      </c>
      <c r="BF740" s="6" t="e">
        <f t="shared" si="33"/>
        <v>#NUM!</v>
      </c>
      <c r="BG740" t="e">
        <f t="shared" si="34"/>
        <v>#NUM!</v>
      </c>
      <c r="BH740" t="e">
        <f t="shared" si="35"/>
        <v>#NUM!</v>
      </c>
      <c r="BI740" t="str">
        <f>VLOOKUP(H740,Sheet2!$A$1:$B$270,2,FALSE)</f>
        <v>MOJOKERTO</v>
      </c>
    </row>
    <row r="741" spans="1:61">
      <c r="A741">
        <v>740</v>
      </c>
      <c r="B741">
        <v>1002637061</v>
      </c>
      <c r="C741">
        <v>3</v>
      </c>
      <c r="D741" t="s">
        <v>42</v>
      </c>
      <c r="E741">
        <v>5</v>
      </c>
      <c r="F741" t="s">
        <v>232</v>
      </c>
      <c r="G741" t="s">
        <v>103</v>
      </c>
      <c r="H741" t="s">
        <v>293</v>
      </c>
      <c r="I741" t="s">
        <v>212</v>
      </c>
      <c r="J741" t="s">
        <v>213</v>
      </c>
      <c r="K741" t="s">
        <v>149</v>
      </c>
      <c r="M741" t="s">
        <v>1919</v>
      </c>
      <c r="N741" t="s">
        <v>215</v>
      </c>
      <c r="O741" s="57">
        <v>46309.62704861111</v>
      </c>
      <c r="P741" s="57">
        <v>46310.355740740742</v>
      </c>
      <c r="Q741">
        <v>69410224</v>
      </c>
      <c r="S741">
        <v>152319208568</v>
      </c>
      <c r="T741" t="s">
        <v>7084</v>
      </c>
      <c r="U741" t="s">
        <v>7085</v>
      </c>
      <c r="V741" t="s">
        <v>7086</v>
      </c>
      <c r="Z741">
        <v>112.33534469999999</v>
      </c>
      <c r="AA741">
        <v>-7.5589029999999999</v>
      </c>
      <c r="AB741" t="s">
        <v>7087</v>
      </c>
      <c r="AC741" t="s">
        <v>229</v>
      </c>
      <c r="AL741" t="s">
        <v>217</v>
      </c>
      <c r="AM741" t="s">
        <v>7020</v>
      </c>
      <c r="AN741" t="s">
        <v>6</v>
      </c>
      <c r="AO741" t="s">
        <v>7088</v>
      </c>
      <c r="AP741" s="57">
        <v>46310.625</v>
      </c>
      <c r="AQ741" t="s">
        <v>838</v>
      </c>
      <c r="AR741" t="s">
        <v>12</v>
      </c>
      <c r="AS741" t="s">
        <v>103</v>
      </c>
      <c r="AT741" t="s">
        <v>230</v>
      </c>
      <c r="AV741" t="s">
        <v>1627</v>
      </c>
      <c r="AW741" t="s">
        <v>829</v>
      </c>
      <c r="AX741" t="s">
        <v>222</v>
      </c>
      <c r="BA741" s="57">
        <v>46310.625</v>
      </c>
      <c r="BB741" t="s">
        <v>7020</v>
      </c>
      <c r="BF741" s="6" t="e">
        <f t="shared" si="33"/>
        <v>#NUM!</v>
      </c>
      <c r="BG741" t="e">
        <f t="shared" si="34"/>
        <v>#NUM!</v>
      </c>
      <c r="BH741" t="e">
        <f t="shared" si="35"/>
        <v>#NUM!</v>
      </c>
      <c r="BI741" t="str">
        <f>VLOOKUP(H741,Sheet2!$A$1:$B$270,2,FALSE)</f>
        <v>MOJOKERTO</v>
      </c>
    </row>
    <row r="742" spans="1:61">
      <c r="A742">
        <v>741</v>
      </c>
      <c r="B742">
        <v>1002630361</v>
      </c>
      <c r="C742">
        <v>3</v>
      </c>
      <c r="D742" t="s">
        <v>42</v>
      </c>
      <c r="E742">
        <v>5</v>
      </c>
      <c r="F742" t="s">
        <v>232</v>
      </c>
      <c r="G742" t="s">
        <v>103</v>
      </c>
      <c r="H742" t="s">
        <v>399</v>
      </c>
      <c r="I742" t="s">
        <v>212</v>
      </c>
      <c r="J742" t="s">
        <v>213</v>
      </c>
      <c r="K742" t="s">
        <v>149</v>
      </c>
      <c r="M742" t="s">
        <v>76</v>
      </c>
      <c r="N742" t="s">
        <v>215</v>
      </c>
      <c r="O742" s="57">
        <v>46304.685763888891</v>
      </c>
      <c r="P742" s="57">
        <v>46305.529826388891</v>
      </c>
      <c r="Q742">
        <v>69407588</v>
      </c>
      <c r="S742">
        <v>152322205107</v>
      </c>
      <c r="T742" t="s">
        <v>5319</v>
      </c>
      <c r="U742" t="s">
        <v>5320</v>
      </c>
      <c r="V742" t="s">
        <v>5321</v>
      </c>
      <c r="Z742">
        <v>112.26580439999999</v>
      </c>
      <c r="AA742">
        <v>-7.6995317999999999</v>
      </c>
      <c r="AB742" t="s">
        <v>5322</v>
      </c>
      <c r="AC742" t="s">
        <v>229</v>
      </c>
      <c r="AL742" t="s">
        <v>217</v>
      </c>
      <c r="AM742" t="s">
        <v>5323</v>
      </c>
      <c r="AN742" t="s">
        <v>6</v>
      </c>
      <c r="AO742" s="57">
        <v>46275.725983796299</v>
      </c>
      <c r="AP742" s="57">
        <v>46306.333333333336</v>
      </c>
      <c r="AR742" t="s">
        <v>218</v>
      </c>
      <c r="AS742" t="s">
        <v>103</v>
      </c>
      <c r="AT742" t="s">
        <v>230</v>
      </c>
      <c r="AU742">
        <v>20261010</v>
      </c>
      <c r="AV742" t="s">
        <v>221</v>
      </c>
      <c r="AW742" t="s">
        <v>541</v>
      </c>
      <c r="AX742" t="s">
        <v>222</v>
      </c>
      <c r="BA742" s="57">
        <v>46306.333333333336</v>
      </c>
      <c r="BB742" t="s">
        <v>5323</v>
      </c>
      <c r="BC742">
        <v>2026</v>
      </c>
      <c r="BD742">
        <v>10</v>
      </c>
      <c r="BE742">
        <v>10</v>
      </c>
      <c r="BF742" s="6">
        <f t="shared" si="33"/>
        <v>46305</v>
      </c>
      <c r="BG742">
        <f t="shared" si="34"/>
        <v>-1.3333333333357587</v>
      </c>
      <c r="BH742" t="str">
        <f t="shared" si="35"/>
        <v>COMPLY</v>
      </c>
      <c r="BI742" t="str">
        <f>VLOOKUP(H742,Sheet2!$A$1:$B$270,2,FALSE)</f>
        <v>MOJOKERTO</v>
      </c>
    </row>
    <row r="743" spans="1:61">
      <c r="A743">
        <v>742</v>
      </c>
      <c r="B743">
        <v>1002632672</v>
      </c>
      <c r="C743">
        <v>3</v>
      </c>
      <c r="D743" t="s">
        <v>42</v>
      </c>
      <c r="E743">
        <v>5</v>
      </c>
      <c r="F743" t="s">
        <v>232</v>
      </c>
      <c r="G743" t="s">
        <v>103</v>
      </c>
      <c r="H743" t="s">
        <v>399</v>
      </c>
      <c r="I743" t="s">
        <v>212</v>
      </c>
      <c r="J743" t="s">
        <v>213</v>
      </c>
      <c r="K743" t="s">
        <v>149</v>
      </c>
      <c r="M743" t="s">
        <v>76</v>
      </c>
      <c r="N743" t="s">
        <v>215</v>
      </c>
      <c r="O743" s="57">
        <v>46307.489976851852</v>
      </c>
      <c r="P743" s="57">
        <v>46307.603993055556</v>
      </c>
      <c r="Q743">
        <v>69405766</v>
      </c>
      <c r="S743">
        <v>152322205116</v>
      </c>
      <c r="T743" t="s">
        <v>4093</v>
      </c>
      <c r="U743" t="s">
        <v>6149</v>
      </c>
      <c r="V743" t="s">
        <v>6150</v>
      </c>
      <c r="Z743">
        <v>112.2722</v>
      </c>
      <c r="AA743">
        <v>-7.6902999999999997</v>
      </c>
      <c r="AB743" t="s">
        <v>4096</v>
      </c>
      <c r="AC743" t="s">
        <v>229</v>
      </c>
      <c r="AL743" t="s">
        <v>217</v>
      </c>
      <c r="AM743" t="s">
        <v>6151</v>
      </c>
      <c r="AN743" t="s">
        <v>6</v>
      </c>
      <c r="AO743" s="57">
        <v>46366.517546296294</v>
      </c>
      <c r="AR743" t="s">
        <v>218</v>
      </c>
      <c r="AS743" t="s">
        <v>103</v>
      </c>
      <c r="AT743" t="s">
        <v>230</v>
      </c>
      <c r="AU743">
        <v>20261012</v>
      </c>
      <c r="AV743" t="s">
        <v>221</v>
      </c>
      <c r="AW743" t="s">
        <v>1985</v>
      </c>
      <c r="AX743" t="s">
        <v>222</v>
      </c>
      <c r="BA743" s="57">
        <v>46307.291666666664</v>
      </c>
      <c r="BB743" t="s">
        <v>6151</v>
      </c>
      <c r="BC743">
        <v>2026</v>
      </c>
      <c r="BD743">
        <v>10</v>
      </c>
      <c r="BE743">
        <v>12</v>
      </c>
      <c r="BF743" s="6">
        <f t="shared" si="33"/>
        <v>46307</v>
      </c>
      <c r="BG743">
        <f t="shared" si="34"/>
        <v>-0.29166666666424135</v>
      </c>
      <c r="BH743" t="str">
        <f t="shared" si="35"/>
        <v>COMPLY</v>
      </c>
      <c r="BI743" t="str">
        <f>VLOOKUP(H743,Sheet2!$A$1:$B$270,2,FALSE)</f>
        <v>MOJOKERTO</v>
      </c>
    </row>
    <row r="744" spans="1:61">
      <c r="A744">
        <v>743</v>
      </c>
      <c r="B744">
        <v>1002636362</v>
      </c>
      <c r="C744">
        <v>3</v>
      </c>
      <c r="D744" t="s">
        <v>42</v>
      </c>
      <c r="E744">
        <v>5</v>
      </c>
      <c r="F744" t="s">
        <v>232</v>
      </c>
      <c r="G744" t="s">
        <v>103</v>
      </c>
      <c r="H744" t="s">
        <v>399</v>
      </c>
      <c r="I744" t="s">
        <v>212</v>
      </c>
      <c r="J744" t="s">
        <v>213</v>
      </c>
      <c r="K744" t="s">
        <v>149</v>
      </c>
      <c r="M744" t="s">
        <v>76</v>
      </c>
      <c r="N744" t="s">
        <v>215</v>
      </c>
      <c r="O744" s="57">
        <v>46309.442743055559</v>
      </c>
      <c r="P744" s="57">
        <v>46310.473969907405</v>
      </c>
      <c r="Q744">
        <v>69409933</v>
      </c>
      <c r="S744">
        <v>152322205117</v>
      </c>
      <c r="T744" t="s">
        <v>7089</v>
      </c>
      <c r="U744" t="s">
        <v>7090</v>
      </c>
      <c r="V744" t="s">
        <v>7091</v>
      </c>
      <c r="Z744">
        <v>112.2087313</v>
      </c>
      <c r="AA744">
        <v>-7.6607469999999998</v>
      </c>
      <c r="AB744" t="s">
        <v>7092</v>
      </c>
      <c r="AC744" t="s">
        <v>229</v>
      </c>
      <c r="AL744" t="s">
        <v>217</v>
      </c>
      <c r="AM744" t="s">
        <v>7093</v>
      </c>
      <c r="AN744" t="s">
        <v>6</v>
      </c>
      <c r="AO744" t="s">
        <v>6876</v>
      </c>
      <c r="AP744" s="57">
        <v>46310.333333333336</v>
      </c>
      <c r="AR744" t="s">
        <v>218</v>
      </c>
      <c r="AS744" t="s">
        <v>103</v>
      </c>
      <c r="AT744" t="s">
        <v>230</v>
      </c>
      <c r="AU744">
        <v>20261015</v>
      </c>
      <c r="AV744" t="s">
        <v>221</v>
      </c>
      <c r="AW744" t="s">
        <v>1831</v>
      </c>
      <c r="AX744" t="s">
        <v>222</v>
      </c>
      <c r="BA744" s="57">
        <v>46310.333333333336</v>
      </c>
      <c r="BB744" t="s">
        <v>7093</v>
      </c>
      <c r="BC744">
        <v>2026</v>
      </c>
      <c r="BD744">
        <v>10</v>
      </c>
      <c r="BE744">
        <v>15</v>
      </c>
      <c r="BF744" s="6">
        <f t="shared" si="33"/>
        <v>46310</v>
      </c>
      <c r="BG744">
        <f t="shared" si="34"/>
        <v>-0.33333333333575865</v>
      </c>
      <c r="BH744" t="str">
        <f t="shared" si="35"/>
        <v>COMPLY</v>
      </c>
      <c r="BI744" t="str">
        <f>VLOOKUP(H744,Sheet2!$A$1:$B$270,2,FALSE)</f>
        <v>MOJOKERTO</v>
      </c>
    </row>
    <row r="745" spans="1:61">
      <c r="A745">
        <v>744</v>
      </c>
      <c r="B745">
        <v>1002625962</v>
      </c>
      <c r="C745">
        <v>3</v>
      </c>
      <c r="D745" t="s">
        <v>42</v>
      </c>
      <c r="E745">
        <v>5</v>
      </c>
      <c r="F745" t="s">
        <v>232</v>
      </c>
      <c r="G745" t="s">
        <v>103</v>
      </c>
      <c r="H745" t="s">
        <v>399</v>
      </c>
      <c r="I745" t="s">
        <v>212</v>
      </c>
      <c r="J745" t="s">
        <v>213</v>
      </c>
      <c r="K745" t="s">
        <v>149</v>
      </c>
      <c r="L745" t="s">
        <v>214</v>
      </c>
      <c r="M745" t="s">
        <v>1401</v>
      </c>
      <c r="N745" t="s">
        <v>215</v>
      </c>
      <c r="O745" s="57">
        <v>46302.5156712963</v>
      </c>
      <c r="P745" s="57">
        <v>46307.489976851852</v>
      </c>
      <c r="Q745">
        <v>69405766</v>
      </c>
      <c r="S745">
        <v>152322205098</v>
      </c>
      <c r="T745" t="s">
        <v>4093</v>
      </c>
      <c r="U745" t="s">
        <v>4094</v>
      </c>
      <c r="V745" t="s">
        <v>4095</v>
      </c>
      <c r="Z745">
        <v>112.272306</v>
      </c>
      <c r="AA745">
        <v>-7.69</v>
      </c>
      <c r="AB745" t="s">
        <v>4096</v>
      </c>
      <c r="AC745" t="s">
        <v>235</v>
      </c>
      <c r="AL745" t="s">
        <v>217</v>
      </c>
      <c r="AM745" t="s">
        <v>3806</v>
      </c>
      <c r="AN745" t="s">
        <v>6</v>
      </c>
      <c r="AO745" s="57">
        <v>46213.517812500002</v>
      </c>
      <c r="AP745" s="57">
        <v>46303.458333333336</v>
      </c>
      <c r="AQ745" t="s">
        <v>841</v>
      </c>
      <c r="AR745" t="s">
        <v>14</v>
      </c>
      <c r="AS745" t="s">
        <v>103</v>
      </c>
      <c r="AT745" t="s">
        <v>230</v>
      </c>
      <c r="AV745" t="s">
        <v>6152</v>
      </c>
      <c r="AW745" t="s">
        <v>880</v>
      </c>
      <c r="AX745" t="s">
        <v>222</v>
      </c>
      <c r="BA745" s="57">
        <v>46303.458333333336</v>
      </c>
      <c r="BB745" t="s">
        <v>3806</v>
      </c>
      <c r="BF745" s="6" t="e">
        <f t="shared" si="33"/>
        <v>#NUM!</v>
      </c>
      <c r="BG745" t="e">
        <f t="shared" si="34"/>
        <v>#NUM!</v>
      </c>
      <c r="BH745" t="e">
        <f t="shared" si="35"/>
        <v>#NUM!</v>
      </c>
      <c r="BI745" t="str">
        <f>VLOOKUP(H745,Sheet2!$A$1:$B$270,2,FALSE)</f>
        <v>MOJOKERTO</v>
      </c>
    </row>
    <row r="746" spans="1:61">
      <c r="A746">
        <v>745</v>
      </c>
      <c r="B746">
        <v>1002625084</v>
      </c>
      <c r="C746">
        <v>3</v>
      </c>
      <c r="D746" t="s">
        <v>42</v>
      </c>
      <c r="E746">
        <v>5</v>
      </c>
      <c r="F746" t="s">
        <v>232</v>
      </c>
      <c r="G746" t="s">
        <v>103</v>
      </c>
      <c r="H746" t="s">
        <v>361</v>
      </c>
      <c r="I746" t="s">
        <v>212</v>
      </c>
      <c r="J746" t="s">
        <v>213</v>
      </c>
      <c r="K746" t="s">
        <v>149</v>
      </c>
      <c r="M746" t="s">
        <v>76</v>
      </c>
      <c r="N746" t="s">
        <v>215</v>
      </c>
      <c r="O746" s="57">
        <v>46301.713541666664</v>
      </c>
      <c r="P746" s="57">
        <v>46301.799409722225</v>
      </c>
      <c r="Q746">
        <v>69404770</v>
      </c>
      <c r="S746">
        <v>152333218089</v>
      </c>
      <c r="T746" t="s">
        <v>3401</v>
      </c>
      <c r="U746" t="s">
        <v>3410</v>
      </c>
      <c r="V746" t="s">
        <v>3411</v>
      </c>
      <c r="Z746">
        <v>112.2278</v>
      </c>
      <c r="AA746">
        <v>-7.4635999999999996</v>
      </c>
      <c r="AB746" t="s">
        <v>3404</v>
      </c>
      <c r="AC746" t="s">
        <v>216</v>
      </c>
      <c r="AL746" t="s">
        <v>217</v>
      </c>
      <c r="AM746" t="s">
        <v>3412</v>
      </c>
      <c r="AN746" t="s">
        <v>6</v>
      </c>
      <c r="AO746" s="57">
        <v>46183.725902777776</v>
      </c>
      <c r="AR746" t="s">
        <v>218</v>
      </c>
      <c r="AS746" t="s">
        <v>103</v>
      </c>
      <c r="AT746" t="s">
        <v>342</v>
      </c>
      <c r="AU746">
        <v>20261006</v>
      </c>
      <c r="AV746" t="s">
        <v>221</v>
      </c>
      <c r="AW746" t="s">
        <v>1571</v>
      </c>
      <c r="AX746" t="s">
        <v>222</v>
      </c>
      <c r="BA746" s="57">
        <v>46301.291666666664</v>
      </c>
      <c r="BB746" t="s">
        <v>3412</v>
      </c>
      <c r="BC746">
        <v>2026</v>
      </c>
      <c r="BD746">
        <v>10</v>
      </c>
      <c r="BE746">
        <v>6</v>
      </c>
      <c r="BF746" s="6">
        <f t="shared" si="33"/>
        <v>46301</v>
      </c>
      <c r="BG746">
        <f t="shared" si="34"/>
        <v>-0.29166666666424135</v>
      </c>
      <c r="BH746" t="str">
        <f t="shared" si="35"/>
        <v>COMPLY</v>
      </c>
      <c r="BI746" t="str">
        <f>VLOOKUP(H746,Sheet2!$A$1:$B$270,2,FALSE)</f>
        <v>MOJOKERTO</v>
      </c>
    </row>
    <row r="747" spans="1:61">
      <c r="A747">
        <v>746</v>
      </c>
      <c r="B747">
        <v>1002632893</v>
      </c>
      <c r="C747">
        <v>3</v>
      </c>
      <c r="D747" t="s">
        <v>42</v>
      </c>
      <c r="E747">
        <v>5</v>
      </c>
      <c r="F747" t="s">
        <v>232</v>
      </c>
      <c r="G747" t="s">
        <v>103</v>
      </c>
      <c r="H747" t="s">
        <v>361</v>
      </c>
      <c r="I747" t="s">
        <v>212</v>
      </c>
      <c r="J747" t="s">
        <v>213</v>
      </c>
      <c r="K747" t="s">
        <v>149</v>
      </c>
      <c r="M747" t="s">
        <v>76</v>
      </c>
      <c r="N747" t="s">
        <v>215</v>
      </c>
      <c r="O747" s="57">
        <v>46307.554988425924</v>
      </c>
      <c r="P747" s="57">
        <v>46307.861666666664</v>
      </c>
      <c r="Q747">
        <v>69408647</v>
      </c>
      <c r="S747">
        <v>152333218616</v>
      </c>
      <c r="T747" t="s">
        <v>6153</v>
      </c>
      <c r="U747" t="s">
        <v>6154</v>
      </c>
      <c r="V747" t="s">
        <v>6155</v>
      </c>
      <c r="Z747">
        <v>112.2500142</v>
      </c>
      <c r="AA747">
        <v>-7.4453601000000003</v>
      </c>
      <c r="AB747" t="s">
        <v>6156</v>
      </c>
      <c r="AC747" t="s">
        <v>229</v>
      </c>
      <c r="AL747" t="s">
        <v>217</v>
      </c>
      <c r="AM747" t="s">
        <v>6157</v>
      </c>
      <c r="AN747" t="s">
        <v>6</v>
      </c>
      <c r="AO747" s="57">
        <v>46366.55909722222</v>
      </c>
      <c r="AP747" s="57">
        <v>46308.458333333336</v>
      </c>
      <c r="AR747" t="s">
        <v>218</v>
      </c>
      <c r="AS747" t="s">
        <v>103</v>
      </c>
      <c r="AT747" t="s">
        <v>230</v>
      </c>
      <c r="AU747">
        <v>20261012</v>
      </c>
      <c r="AV747" t="s">
        <v>221</v>
      </c>
      <c r="AW747" t="s">
        <v>539</v>
      </c>
      <c r="AX747" t="s">
        <v>222</v>
      </c>
      <c r="BA747" s="57">
        <v>46308.458333333336</v>
      </c>
      <c r="BB747" t="s">
        <v>6157</v>
      </c>
      <c r="BC747">
        <v>2026</v>
      </c>
      <c r="BD747">
        <v>10</v>
      </c>
      <c r="BE747">
        <v>12</v>
      </c>
      <c r="BF747" s="6">
        <f t="shared" si="33"/>
        <v>46307</v>
      </c>
      <c r="BG747">
        <f t="shared" si="34"/>
        <v>-1.4583333333357587</v>
      </c>
      <c r="BH747" t="str">
        <f t="shared" si="35"/>
        <v>COMPLY</v>
      </c>
      <c r="BI747" t="str">
        <f>VLOOKUP(H747,Sheet2!$A$1:$B$270,2,FALSE)</f>
        <v>MOJOKERTO</v>
      </c>
    </row>
    <row r="748" spans="1:61">
      <c r="A748">
        <v>747</v>
      </c>
      <c r="B748">
        <v>1002633296</v>
      </c>
      <c r="C748">
        <v>3</v>
      </c>
      <c r="D748" t="s">
        <v>42</v>
      </c>
      <c r="E748">
        <v>5</v>
      </c>
      <c r="F748" t="s">
        <v>232</v>
      </c>
      <c r="G748" t="s">
        <v>105</v>
      </c>
      <c r="H748" t="s">
        <v>368</v>
      </c>
      <c r="I748" t="s">
        <v>212</v>
      </c>
      <c r="J748" t="s">
        <v>213</v>
      </c>
      <c r="K748" t="s">
        <v>149</v>
      </c>
      <c r="M748" t="s">
        <v>76</v>
      </c>
      <c r="N748" t="s">
        <v>215</v>
      </c>
      <c r="O748" s="57">
        <v>46307.627662037034</v>
      </c>
      <c r="P748" s="57">
        <v>46307.745196759257</v>
      </c>
      <c r="Q748">
        <v>69408792</v>
      </c>
      <c r="S748">
        <v>152329215910</v>
      </c>
      <c r="T748" t="s">
        <v>6158</v>
      </c>
      <c r="U748" t="s">
        <v>6159</v>
      </c>
      <c r="V748" t="s">
        <v>6160</v>
      </c>
      <c r="Z748">
        <v>112.500576669691</v>
      </c>
      <c r="AA748">
        <v>-7.6171210702727103</v>
      </c>
      <c r="AB748" t="s">
        <v>6161</v>
      </c>
      <c r="AC748" t="s">
        <v>229</v>
      </c>
      <c r="AL748" t="s">
        <v>217</v>
      </c>
      <c r="AM748" t="s">
        <v>6127</v>
      </c>
      <c r="AN748" t="s">
        <v>6</v>
      </c>
      <c r="AO748" s="57">
        <v>46366.642951388887</v>
      </c>
      <c r="AP748" s="57">
        <v>46308.625</v>
      </c>
      <c r="AR748" t="s">
        <v>218</v>
      </c>
      <c r="AS748" t="s">
        <v>105</v>
      </c>
      <c r="AT748" t="s">
        <v>220</v>
      </c>
      <c r="AU748">
        <v>20261012</v>
      </c>
      <c r="AV748" t="s">
        <v>221</v>
      </c>
      <c r="AW748" t="s">
        <v>576</v>
      </c>
      <c r="AX748" t="s">
        <v>222</v>
      </c>
      <c r="BA748" s="57">
        <v>46308.625</v>
      </c>
      <c r="BB748" t="s">
        <v>6127</v>
      </c>
      <c r="BC748">
        <v>2026</v>
      </c>
      <c r="BD748">
        <v>10</v>
      </c>
      <c r="BE748">
        <v>12</v>
      </c>
      <c r="BF748" s="6">
        <f t="shared" si="33"/>
        <v>46307</v>
      </c>
      <c r="BG748">
        <f t="shared" si="34"/>
        <v>-1.625</v>
      </c>
      <c r="BH748" t="str">
        <f t="shared" si="35"/>
        <v>COMPLY</v>
      </c>
      <c r="BI748" t="str">
        <f>VLOOKUP(H748,Sheet2!$A$1:$B$270,2,FALSE)</f>
        <v>MOJOKERTO</v>
      </c>
    </row>
    <row r="749" spans="1:61">
      <c r="A749">
        <v>748</v>
      </c>
      <c r="B749">
        <v>1002623081</v>
      </c>
      <c r="C749">
        <v>3</v>
      </c>
      <c r="D749" t="s">
        <v>42</v>
      </c>
      <c r="E749">
        <v>5</v>
      </c>
      <c r="F749" t="s">
        <v>232</v>
      </c>
      <c r="G749" t="s">
        <v>105</v>
      </c>
      <c r="H749" t="s">
        <v>292</v>
      </c>
      <c r="I749" t="s">
        <v>212</v>
      </c>
      <c r="J749" t="s">
        <v>213</v>
      </c>
      <c r="K749" t="s">
        <v>149</v>
      </c>
      <c r="M749" t="s">
        <v>76</v>
      </c>
      <c r="N749" t="s">
        <v>215</v>
      </c>
      <c r="O749" s="57">
        <v>46300.679074074076</v>
      </c>
      <c r="P749" s="57">
        <v>46302.093854166669</v>
      </c>
      <c r="Q749">
        <v>69404523</v>
      </c>
      <c r="S749">
        <v>152313206944</v>
      </c>
      <c r="T749" t="s">
        <v>2789</v>
      </c>
      <c r="U749" t="s">
        <v>2790</v>
      </c>
      <c r="V749" t="s">
        <v>3413</v>
      </c>
      <c r="Z749">
        <v>112.4775321</v>
      </c>
      <c r="AA749">
        <v>-7.4051733000000004</v>
      </c>
      <c r="AB749" t="s">
        <v>2791</v>
      </c>
      <c r="AC749" t="s">
        <v>229</v>
      </c>
      <c r="AL749" t="s">
        <v>217</v>
      </c>
      <c r="AM749" t="s">
        <v>3414</v>
      </c>
      <c r="AN749" t="s">
        <v>6</v>
      </c>
      <c r="AO749" s="57">
        <v>46152.684560185182</v>
      </c>
      <c r="AP749" s="57">
        <v>46302.625</v>
      </c>
      <c r="AR749" t="s">
        <v>218</v>
      </c>
      <c r="AS749" t="s">
        <v>105</v>
      </c>
      <c r="AT749" t="s">
        <v>220</v>
      </c>
      <c r="AU749">
        <v>20261007</v>
      </c>
      <c r="AV749" t="s">
        <v>221</v>
      </c>
      <c r="AW749" t="s">
        <v>540</v>
      </c>
      <c r="AX749" t="s">
        <v>222</v>
      </c>
      <c r="BA749" s="57">
        <v>46302.625</v>
      </c>
      <c r="BB749" t="s">
        <v>3414</v>
      </c>
      <c r="BC749">
        <v>2026</v>
      </c>
      <c r="BD749">
        <v>10</v>
      </c>
      <c r="BE749">
        <v>7</v>
      </c>
      <c r="BF749" s="6">
        <f t="shared" si="33"/>
        <v>46302</v>
      </c>
      <c r="BG749">
        <f t="shared" si="34"/>
        <v>-0.625</v>
      </c>
      <c r="BH749" t="str">
        <f t="shared" si="35"/>
        <v>COMPLY</v>
      </c>
      <c r="BI749" t="str">
        <f>VLOOKUP(H749,Sheet2!$A$1:$B$270,2,FALSE)</f>
        <v>MOJOKERTO</v>
      </c>
    </row>
    <row r="750" spans="1:61">
      <c r="A750">
        <v>749</v>
      </c>
      <c r="B750">
        <v>1002638386</v>
      </c>
      <c r="C750">
        <v>3</v>
      </c>
      <c r="D750" t="s">
        <v>42</v>
      </c>
      <c r="E750">
        <v>5</v>
      </c>
      <c r="F750" t="s">
        <v>232</v>
      </c>
      <c r="G750" t="s">
        <v>105</v>
      </c>
      <c r="H750" t="s">
        <v>292</v>
      </c>
      <c r="I750" t="s">
        <v>212</v>
      </c>
      <c r="J750" t="s">
        <v>213</v>
      </c>
      <c r="K750" t="s">
        <v>149</v>
      </c>
      <c r="L750" t="s">
        <v>214</v>
      </c>
      <c r="M750" t="s">
        <v>76</v>
      </c>
      <c r="N750" t="s">
        <v>215</v>
      </c>
      <c r="O750" s="57">
        <v>46310.538657407407</v>
      </c>
      <c r="P750" s="57">
        <v>46310.752013888887</v>
      </c>
      <c r="Q750">
        <v>69410778</v>
      </c>
      <c r="S750">
        <v>152313207128</v>
      </c>
      <c r="T750" t="s">
        <v>7708</v>
      </c>
      <c r="U750" t="s">
        <v>7709</v>
      </c>
      <c r="V750" t="s">
        <v>7710</v>
      </c>
      <c r="Z750">
        <v>112.45342429999999</v>
      </c>
      <c r="AA750">
        <v>-7.4023735000000004</v>
      </c>
      <c r="AB750" t="s">
        <v>7711</v>
      </c>
      <c r="AC750" t="s">
        <v>216</v>
      </c>
      <c r="AL750" t="s">
        <v>217</v>
      </c>
      <c r="AM750" t="s">
        <v>7712</v>
      </c>
      <c r="AN750" t="s">
        <v>6</v>
      </c>
      <c r="AO750" t="s">
        <v>7530</v>
      </c>
      <c r="AP750" s="57">
        <v>46311.458333333336</v>
      </c>
      <c r="AR750" t="s">
        <v>218</v>
      </c>
      <c r="AS750" t="s">
        <v>105</v>
      </c>
      <c r="AT750" t="s">
        <v>230</v>
      </c>
      <c r="AU750">
        <v>20261015</v>
      </c>
      <c r="AV750" t="s">
        <v>221</v>
      </c>
      <c r="AW750" t="s">
        <v>883</v>
      </c>
      <c r="AX750" t="s">
        <v>222</v>
      </c>
      <c r="BA750" s="57">
        <v>46311.458333333336</v>
      </c>
      <c r="BB750" t="s">
        <v>7712</v>
      </c>
      <c r="BC750">
        <v>2026</v>
      </c>
      <c r="BD750">
        <v>10</v>
      </c>
      <c r="BE750">
        <v>15</v>
      </c>
      <c r="BF750" s="6">
        <f t="shared" si="33"/>
        <v>46310</v>
      </c>
      <c r="BG750">
        <f t="shared" si="34"/>
        <v>-1.4583333333357587</v>
      </c>
      <c r="BH750" t="str">
        <f t="shared" si="35"/>
        <v>COMPLY</v>
      </c>
      <c r="BI750" t="str">
        <f>VLOOKUP(H750,Sheet2!$A$1:$B$270,2,FALSE)</f>
        <v>MOJOKERTO</v>
      </c>
    </row>
    <row r="751" spans="1:61">
      <c r="A751">
        <v>750</v>
      </c>
      <c r="B751">
        <v>1002621112</v>
      </c>
      <c r="C751">
        <v>3</v>
      </c>
      <c r="D751" t="s">
        <v>42</v>
      </c>
      <c r="E751">
        <v>5</v>
      </c>
      <c r="F751" t="s">
        <v>232</v>
      </c>
      <c r="G751" t="s">
        <v>105</v>
      </c>
      <c r="H751" t="s">
        <v>432</v>
      </c>
      <c r="I751" t="s">
        <v>212</v>
      </c>
      <c r="J751" t="s">
        <v>213</v>
      </c>
      <c r="K751" t="s">
        <v>149</v>
      </c>
      <c r="L751" t="s">
        <v>214</v>
      </c>
      <c r="M751" t="s">
        <v>76</v>
      </c>
      <c r="N751" t="s">
        <v>215</v>
      </c>
      <c r="O751" s="57">
        <v>46298.667754629627</v>
      </c>
      <c r="P751" s="57">
        <v>46299.536249999997</v>
      </c>
      <c r="Q751">
        <v>69403702</v>
      </c>
      <c r="S751">
        <v>152330220813</v>
      </c>
      <c r="T751" t="s">
        <v>2061</v>
      </c>
      <c r="U751" t="s">
        <v>2062</v>
      </c>
      <c r="V751" t="s">
        <v>2063</v>
      </c>
      <c r="Z751">
        <v>112.5627245</v>
      </c>
      <c r="AA751">
        <v>-7.5215709999999998</v>
      </c>
      <c r="AB751" t="s">
        <v>2064</v>
      </c>
      <c r="AC751" t="s">
        <v>235</v>
      </c>
      <c r="AL751" t="s">
        <v>217</v>
      </c>
      <c r="AM751" t="s">
        <v>2065</v>
      </c>
      <c r="AN751" t="s">
        <v>6</v>
      </c>
      <c r="AO751" s="57">
        <v>46091.684004629627</v>
      </c>
      <c r="AP751" s="57">
        <v>46299.625</v>
      </c>
      <c r="AR751" t="s">
        <v>218</v>
      </c>
      <c r="AS751" t="s">
        <v>105</v>
      </c>
      <c r="AT751" t="s">
        <v>230</v>
      </c>
      <c r="AU751">
        <v>20261004</v>
      </c>
      <c r="AV751" t="s">
        <v>221</v>
      </c>
      <c r="AW751" t="s">
        <v>877</v>
      </c>
      <c r="AX751" t="s">
        <v>222</v>
      </c>
      <c r="BA751" s="57">
        <v>46299.625</v>
      </c>
      <c r="BB751" t="s">
        <v>2065</v>
      </c>
      <c r="BC751">
        <v>2026</v>
      </c>
      <c r="BD751">
        <v>10</v>
      </c>
      <c r="BE751">
        <v>4</v>
      </c>
      <c r="BF751" s="6">
        <f t="shared" si="33"/>
        <v>46299</v>
      </c>
      <c r="BG751">
        <f t="shared" si="34"/>
        <v>-0.625</v>
      </c>
      <c r="BH751" t="str">
        <f t="shared" si="35"/>
        <v>COMPLY</v>
      </c>
      <c r="BI751" t="str">
        <f>VLOOKUP(H751,Sheet2!$A$1:$B$270,2,FALSE)</f>
        <v>MOJOKERTO</v>
      </c>
    </row>
    <row r="752" spans="1:61">
      <c r="A752">
        <v>751</v>
      </c>
      <c r="B752">
        <v>1002632263</v>
      </c>
      <c r="C752">
        <v>3</v>
      </c>
      <c r="D752" t="s">
        <v>42</v>
      </c>
      <c r="E752">
        <v>5</v>
      </c>
      <c r="F752" t="s">
        <v>232</v>
      </c>
      <c r="G752" t="s">
        <v>105</v>
      </c>
      <c r="H752" t="s">
        <v>432</v>
      </c>
      <c r="I752" t="s">
        <v>212</v>
      </c>
      <c r="J752" t="s">
        <v>213</v>
      </c>
      <c r="K752" t="s">
        <v>149</v>
      </c>
      <c r="M752" t="s">
        <v>76</v>
      </c>
      <c r="N752" t="s">
        <v>215</v>
      </c>
      <c r="O752" s="57">
        <v>46307.421516203707</v>
      </c>
      <c r="P752" s="57">
        <v>46307.61582175926</v>
      </c>
      <c r="Q752">
        <v>69408427</v>
      </c>
      <c r="S752">
        <v>152330220851</v>
      </c>
      <c r="T752" t="s">
        <v>6162</v>
      </c>
      <c r="U752" t="s">
        <v>6163</v>
      </c>
      <c r="V752" t="s">
        <v>6164</v>
      </c>
      <c r="Z752">
        <v>112.585166</v>
      </c>
      <c r="AA752">
        <v>-7.5190168999999996</v>
      </c>
      <c r="AB752" t="s">
        <v>6165</v>
      </c>
      <c r="AC752" t="s">
        <v>229</v>
      </c>
      <c r="AL752" t="s">
        <v>217</v>
      </c>
      <c r="AM752" t="s">
        <v>6166</v>
      </c>
      <c r="AN752" t="s">
        <v>6</v>
      </c>
      <c r="AO752" s="57">
        <v>46366.434120370373</v>
      </c>
      <c r="AP752" s="57">
        <v>46308.333333333336</v>
      </c>
      <c r="AR752" t="s">
        <v>218</v>
      </c>
      <c r="AS752" t="s">
        <v>105</v>
      </c>
      <c r="AT752" t="s">
        <v>230</v>
      </c>
      <c r="AU752">
        <v>20261012</v>
      </c>
      <c r="AV752" t="s">
        <v>221</v>
      </c>
      <c r="AW752" t="s">
        <v>1517</v>
      </c>
      <c r="AX752" t="s">
        <v>222</v>
      </c>
      <c r="BA752" s="57">
        <v>46308.333333333336</v>
      </c>
      <c r="BB752" t="s">
        <v>6166</v>
      </c>
      <c r="BC752">
        <v>2026</v>
      </c>
      <c r="BD752">
        <v>10</v>
      </c>
      <c r="BE752">
        <v>12</v>
      </c>
      <c r="BF752" s="6">
        <f t="shared" si="33"/>
        <v>46307</v>
      </c>
      <c r="BG752">
        <f t="shared" si="34"/>
        <v>-1.3333333333357587</v>
      </c>
      <c r="BH752" t="str">
        <f t="shared" si="35"/>
        <v>COMPLY</v>
      </c>
      <c r="BI752" t="str">
        <f>VLOOKUP(H752,Sheet2!$A$1:$B$270,2,FALSE)</f>
        <v>MOJOKERTO</v>
      </c>
    </row>
    <row r="753" spans="1:61">
      <c r="A753">
        <v>752</v>
      </c>
      <c r="B753">
        <v>1002637966</v>
      </c>
      <c r="C753">
        <v>3</v>
      </c>
      <c r="D753" t="s">
        <v>42</v>
      </c>
      <c r="E753">
        <v>5</v>
      </c>
      <c r="F753" t="s">
        <v>232</v>
      </c>
      <c r="G753" t="s">
        <v>105</v>
      </c>
      <c r="H753" t="s">
        <v>432</v>
      </c>
      <c r="I753" t="s">
        <v>212</v>
      </c>
      <c r="J753" t="s">
        <v>213</v>
      </c>
      <c r="K753" t="s">
        <v>149</v>
      </c>
      <c r="M753" t="s">
        <v>76</v>
      </c>
      <c r="N753" t="s">
        <v>215</v>
      </c>
      <c r="O753" s="57">
        <v>46310.423761574071</v>
      </c>
      <c r="P753" s="57">
        <v>46310.995046296295</v>
      </c>
      <c r="Q753">
        <v>69410583</v>
      </c>
      <c r="S753">
        <v>152330220974</v>
      </c>
      <c r="T753" t="s">
        <v>7713</v>
      </c>
      <c r="U753" t="s">
        <v>7714</v>
      </c>
      <c r="V753" t="s">
        <v>7715</v>
      </c>
      <c r="Z753">
        <v>112.57032940000001</v>
      </c>
      <c r="AA753">
        <v>-7.5240684</v>
      </c>
      <c r="AB753" t="s">
        <v>7716</v>
      </c>
      <c r="AC753" t="s">
        <v>229</v>
      </c>
      <c r="AL753" t="s">
        <v>217</v>
      </c>
      <c r="AM753" t="s">
        <v>7717</v>
      </c>
      <c r="AN753" t="s">
        <v>6</v>
      </c>
      <c r="AO753" t="s">
        <v>7718</v>
      </c>
      <c r="AP753" s="57">
        <v>46311.625</v>
      </c>
      <c r="AR753" t="s">
        <v>218</v>
      </c>
      <c r="AS753" t="s">
        <v>105</v>
      </c>
      <c r="AT753" t="s">
        <v>230</v>
      </c>
      <c r="AU753">
        <v>20261015</v>
      </c>
      <c r="AV753" t="s">
        <v>221</v>
      </c>
      <c r="AW753" t="s">
        <v>541</v>
      </c>
      <c r="AX753" t="s">
        <v>222</v>
      </c>
      <c r="BA753" s="57">
        <v>46311.625</v>
      </c>
      <c r="BB753" t="s">
        <v>7717</v>
      </c>
      <c r="BC753">
        <v>2026</v>
      </c>
      <c r="BD753">
        <v>10</v>
      </c>
      <c r="BE753">
        <v>15</v>
      </c>
      <c r="BF753" s="6">
        <f t="shared" si="33"/>
        <v>46310</v>
      </c>
      <c r="BG753">
        <f t="shared" si="34"/>
        <v>-1.625</v>
      </c>
      <c r="BH753" t="str">
        <f t="shared" si="35"/>
        <v>COMPLY</v>
      </c>
      <c r="BI753" t="str">
        <f>VLOOKUP(H753,Sheet2!$A$1:$B$270,2,FALSE)</f>
        <v>MOJOKERTO</v>
      </c>
    </row>
    <row r="754" spans="1:61">
      <c r="A754">
        <v>753</v>
      </c>
      <c r="B754">
        <v>1002625275</v>
      </c>
      <c r="C754">
        <v>3</v>
      </c>
      <c r="D754" t="s">
        <v>42</v>
      </c>
      <c r="E754">
        <v>5</v>
      </c>
      <c r="F754" t="s">
        <v>232</v>
      </c>
      <c r="G754" t="s">
        <v>105</v>
      </c>
      <c r="H754" t="s">
        <v>432</v>
      </c>
      <c r="I754" t="s">
        <v>212</v>
      </c>
      <c r="J754" t="s">
        <v>213</v>
      </c>
      <c r="K754" t="s">
        <v>149</v>
      </c>
      <c r="L754" t="s">
        <v>214</v>
      </c>
      <c r="M754" t="s">
        <v>4097</v>
      </c>
      <c r="N754" t="s">
        <v>215</v>
      </c>
      <c r="O754" s="57">
        <v>46302.343506944446</v>
      </c>
      <c r="P754" s="57">
        <v>46302.351458333331</v>
      </c>
      <c r="Q754">
        <v>69405440</v>
      </c>
      <c r="S754">
        <v>152330220948</v>
      </c>
      <c r="T754" t="s">
        <v>4098</v>
      </c>
      <c r="U754" t="s">
        <v>4099</v>
      </c>
      <c r="V754" t="s">
        <v>4100</v>
      </c>
      <c r="Z754">
        <v>112.576537504792</v>
      </c>
      <c r="AA754">
        <v>-7.5477270610609004</v>
      </c>
      <c r="AB754" t="s">
        <v>4101</v>
      </c>
      <c r="AC754" t="s">
        <v>216</v>
      </c>
      <c r="AL754" t="s">
        <v>217</v>
      </c>
      <c r="AM754" t="s">
        <v>4102</v>
      </c>
      <c r="AN754" t="s">
        <v>6</v>
      </c>
      <c r="AO754" s="57">
        <v>46213.351041666669</v>
      </c>
      <c r="AP754" s="57">
        <v>46303</v>
      </c>
      <c r="AR754" t="s">
        <v>239</v>
      </c>
      <c r="AS754" t="s">
        <v>105</v>
      </c>
      <c r="AT754" t="s">
        <v>342</v>
      </c>
      <c r="AV754" t="s">
        <v>4103</v>
      </c>
      <c r="AW754" t="s">
        <v>2326</v>
      </c>
      <c r="AX754" t="s">
        <v>222</v>
      </c>
      <c r="BA754" s="57">
        <v>46303.333333333336</v>
      </c>
      <c r="BB754" t="s">
        <v>4102</v>
      </c>
      <c r="BF754" s="6" t="e">
        <f t="shared" si="33"/>
        <v>#NUM!</v>
      </c>
      <c r="BG754" t="e">
        <f t="shared" si="34"/>
        <v>#NUM!</v>
      </c>
      <c r="BH754" t="e">
        <f t="shared" si="35"/>
        <v>#NUM!</v>
      </c>
      <c r="BI754" t="str">
        <f>VLOOKUP(H754,Sheet2!$A$1:$B$270,2,FALSE)</f>
        <v>MOJOKERTO</v>
      </c>
    </row>
    <row r="755" spans="1:61">
      <c r="A755">
        <v>754</v>
      </c>
      <c r="B755">
        <v>1002626207</v>
      </c>
      <c r="C755">
        <v>3</v>
      </c>
      <c r="D755" t="s">
        <v>42</v>
      </c>
      <c r="E755">
        <v>5</v>
      </c>
      <c r="F755" t="s">
        <v>232</v>
      </c>
      <c r="G755" t="s">
        <v>105</v>
      </c>
      <c r="H755" t="s">
        <v>264</v>
      </c>
      <c r="I755" t="s">
        <v>212</v>
      </c>
      <c r="J755" t="s">
        <v>213</v>
      </c>
      <c r="K755" t="s">
        <v>149</v>
      </c>
      <c r="M755" t="s">
        <v>76</v>
      </c>
      <c r="N755" t="s">
        <v>215</v>
      </c>
      <c r="O755" s="57">
        <v>46302.574560185189</v>
      </c>
      <c r="P755" s="57">
        <v>46302.760775462964</v>
      </c>
      <c r="Q755">
        <v>69405885</v>
      </c>
      <c r="R755">
        <v>3215210027</v>
      </c>
      <c r="S755">
        <v>152321203997</v>
      </c>
      <c r="T755" t="s">
        <v>4104</v>
      </c>
      <c r="U755" t="s">
        <v>4105</v>
      </c>
      <c r="V755" t="s">
        <v>4106</v>
      </c>
      <c r="Z755">
        <v>112.6213029</v>
      </c>
      <c r="AA755">
        <v>-7.5633458999999998</v>
      </c>
      <c r="AB755" t="s">
        <v>4107</v>
      </c>
      <c r="AC755" t="s">
        <v>229</v>
      </c>
      <c r="AL755" t="s">
        <v>217</v>
      </c>
      <c r="AM755" t="s">
        <v>4108</v>
      </c>
      <c r="AN755" t="s">
        <v>6</v>
      </c>
      <c r="AO755" s="57">
        <v>46213.580034722225</v>
      </c>
      <c r="AP755" s="57">
        <v>46303.625</v>
      </c>
      <c r="AR755" t="s">
        <v>218</v>
      </c>
      <c r="AS755" t="s">
        <v>105</v>
      </c>
      <c r="AT755" t="s">
        <v>230</v>
      </c>
      <c r="AU755">
        <v>20261007</v>
      </c>
      <c r="AV755" t="s">
        <v>221</v>
      </c>
      <c r="AW755" t="s">
        <v>540</v>
      </c>
      <c r="AX755" t="s">
        <v>222</v>
      </c>
      <c r="BA755" s="57">
        <v>46303.625</v>
      </c>
      <c r="BB755" t="s">
        <v>4108</v>
      </c>
      <c r="BC755">
        <v>2026</v>
      </c>
      <c r="BD755">
        <v>10</v>
      </c>
      <c r="BE755">
        <v>7</v>
      </c>
      <c r="BF755" s="6">
        <f t="shared" si="33"/>
        <v>46302</v>
      </c>
      <c r="BG755">
        <f t="shared" si="34"/>
        <v>-1.625</v>
      </c>
      <c r="BH755" t="str">
        <f t="shared" si="35"/>
        <v>COMPLY</v>
      </c>
      <c r="BI755" t="str">
        <f>VLOOKUP(H755,Sheet2!$A$1:$B$270,2,FALSE)</f>
        <v>MOJOKERTO</v>
      </c>
    </row>
    <row r="756" spans="1:61">
      <c r="A756">
        <v>755</v>
      </c>
      <c r="B756">
        <v>1002634919</v>
      </c>
      <c r="C756">
        <v>3</v>
      </c>
      <c r="D756" t="s">
        <v>42</v>
      </c>
      <c r="E756">
        <v>5</v>
      </c>
      <c r="F756" t="s">
        <v>232</v>
      </c>
      <c r="G756" t="s">
        <v>105</v>
      </c>
      <c r="H756" t="s">
        <v>264</v>
      </c>
      <c r="I756" t="s">
        <v>212</v>
      </c>
      <c r="J756" t="s">
        <v>213</v>
      </c>
      <c r="K756" t="s">
        <v>149</v>
      </c>
      <c r="L756" t="s">
        <v>214</v>
      </c>
      <c r="M756" t="s">
        <v>76</v>
      </c>
      <c r="N756" t="s">
        <v>215</v>
      </c>
      <c r="O756" s="57">
        <v>46308.543599537035</v>
      </c>
      <c r="P756" s="57">
        <v>46309.522129629629</v>
      </c>
      <c r="Q756">
        <v>69409367</v>
      </c>
      <c r="S756">
        <v>152321204001</v>
      </c>
      <c r="T756" t="s">
        <v>6167</v>
      </c>
      <c r="U756" t="s">
        <v>6168</v>
      </c>
      <c r="V756" t="s">
        <v>6169</v>
      </c>
      <c r="Z756">
        <v>112.61274</v>
      </c>
      <c r="AA756">
        <v>-7.5573600000000001</v>
      </c>
      <c r="AB756" t="s">
        <v>6170</v>
      </c>
      <c r="AC756" t="s">
        <v>235</v>
      </c>
      <c r="AL756" t="s">
        <v>217</v>
      </c>
      <c r="AM756" t="s">
        <v>6171</v>
      </c>
      <c r="AN756" t="s">
        <v>6</v>
      </c>
      <c r="AO756" t="s">
        <v>5861</v>
      </c>
      <c r="AP756" s="57">
        <v>46309.458333333336</v>
      </c>
      <c r="AR756" t="s">
        <v>218</v>
      </c>
      <c r="AS756" t="s">
        <v>105</v>
      </c>
      <c r="AT756" t="s">
        <v>230</v>
      </c>
      <c r="AU756">
        <v>20261014</v>
      </c>
      <c r="AV756" t="s">
        <v>221</v>
      </c>
      <c r="AW756" t="s">
        <v>883</v>
      </c>
      <c r="AX756" t="s">
        <v>222</v>
      </c>
      <c r="BA756" s="57">
        <v>46309.458333333336</v>
      </c>
      <c r="BB756" t="s">
        <v>6171</v>
      </c>
      <c r="BC756">
        <v>2026</v>
      </c>
      <c r="BD756">
        <v>10</v>
      </c>
      <c r="BE756">
        <v>14</v>
      </c>
      <c r="BF756" s="6">
        <f t="shared" si="33"/>
        <v>46309</v>
      </c>
      <c r="BG756">
        <f t="shared" si="34"/>
        <v>-0.45833333333575865</v>
      </c>
      <c r="BH756" t="str">
        <f t="shared" si="35"/>
        <v>COMPLY</v>
      </c>
      <c r="BI756" t="str">
        <f>VLOOKUP(H756,Sheet2!$A$1:$B$270,2,FALSE)</f>
        <v>MOJOKERTO</v>
      </c>
    </row>
    <row r="757" spans="1:61">
      <c r="A757">
        <v>756</v>
      </c>
      <c r="B757">
        <v>1002616829</v>
      </c>
      <c r="C757">
        <v>3</v>
      </c>
      <c r="D757" t="s">
        <v>42</v>
      </c>
      <c r="E757">
        <v>5</v>
      </c>
      <c r="F757" t="s">
        <v>232</v>
      </c>
      <c r="G757" t="s">
        <v>105</v>
      </c>
      <c r="H757" t="s">
        <v>369</v>
      </c>
      <c r="I757" t="s">
        <v>212</v>
      </c>
      <c r="J757" t="s">
        <v>213</v>
      </c>
      <c r="K757" t="s">
        <v>149</v>
      </c>
      <c r="M757" t="s">
        <v>76</v>
      </c>
      <c r="N757" t="s">
        <v>215</v>
      </c>
      <c r="O757" s="57">
        <v>46296.328032407408</v>
      </c>
      <c r="P757" s="57">
        <v>46297.849548611113</v>
      </c>
      <c r="Q757">
        <v>69402000</v>
      </c>
      <c r="S757">
        <v>152312243348</v>
      </c>
      <c r="T757" t="s">
        <v>1155</v>
      </c>
      <c r="U757" t="s">
        <v>1156</v>
      </c>
      <c r="V757" t="s">
        <v>1157</v>
      </c>
      <c r="Z757">
        <v>112.43383559999999</v>
      </c>
      <c r="AA757">
        <v>-7.4922269000000004</v>
      </c>
      <c r="AB757" t="s">
        <v>1158</v>
      </c>
      <c r="AC757" t="s">
        <v>229</v>
      </c>
      <c r="AL757" t="s">
        <v>217</v>
      </c>
      <c r="AM757" t="s">
        <v>1159</v>
      </c>
      <c r="AN757" t="s">
        <v>6</v>
      </c>
      <c r="AO757" s="57">
        <v>46032.330370370371</v>
      </c>
      <c r="AP757" s="57">
        <v>46297.333333333336</v>
      </c>
      <c r="AR757" t="s">
        <v>218</v>
      </c>
      <c r="AS757" t="s">
        <v>105</v>
      </c>
      <c r="AT757" t="s">
        <v>230</v>
      </c>
      <c r="AU757">
        <v>20261002</v>
      </c>
      <c r="AV757" t="s">
        <v>221</v>
      </c>
      <c r="AW757" t="s">
        <v>540</v>
      </c>
      <c r="AX757" t="s">
        <v>222</v>
      </c>
      <c r="BA757" s="57">
        <v>46297.333333333336</v>
      </c>
      <c r="BB757" t="s">
        <v>1159</v>
      </c>
      <c r="BC757">
        <v>2026</v>
      </c>
      <c r="BD757">
        <v>10</v>
      </c>
      <c r="BE757">
        <v>2</v>
      </c>
      <c r="BF757" s="6">
        <f t="shared" si="33"/>
        <v>46297</v>
      </c>
      <c r="BG757">
        <f t="shared" si="34"/>
        <v>-0.33333333333575865</v>
      </c>
      <c r="BH757" t="str">
        <f t="shared" si="35"/>
        <v>COMPLY</v>
      </c>
      <c r="BI757" t="str">
        <f>VLOOKUP(H757,Sheet2!$A$1:$B$270,2,FALSE)</f>
        <v>MOJOKERTO</v>
      </c>
    </row>
    <row r="758" spans="1:61">
      <c r="A758">
        <v>757</v>
      </c>
      <c r="B758">
        <v>1002619197</v>
      </c>
      <c r="C758">
        <v>3</v>
      </c>
      <c r="D758" t="s">
        <v>42</v>
      </c>
      <c r="E758">
        <v>5</v>
      </c>
      <c r="F758" t="s">
        <v>232</v>
      </c>
      <c r="G758" t="s">
        <v>105</v>
      </c>
      <c r="H758" t="s">
        <v>369</v>
      </c>
      <c r="I758" t="s">
        <v>212</v>
      </c>
      <c r="J758" t="s">
        <v>213</v>
      </c>
      <c r="K758" t="s">
        <v>149</v>
      </c>
      <c r="M758" t="s">
        <v>76</v>
      </c>
      <c r="N758" t="s">
        <v>215</v>
      </c>
      <c r="O758" s="57">
        <v>46297.410694444443</v>
      </c>
      <c r="P758" s="57">
        <v>46297.918055555558</v>
      </c>
      <c r="Q758">
        <v>69402821</v>
      </c>
      <c r="S758">
        <v>152312243562</v>
      </c>
      <c r="T758" t="s">
        <v>2066</v>
      </c>
      <c r="U758" t="s">
        <v>2067</v>
      </c>
      <c r="V758" t="s">
        <v>2068</v>
      </c>
      <c r="Z758">
        <v>112.370482</v>
      </c>
      <c r="AA758">
        <v>-7.4588653999999996</v>
      </c>
      <c r="AB758" t="s">
        <v>2069</v>
      </c>
      <c r="AC758" t="s">
        <v>229</v>
      </c>
      <c r="AL758" t="s">
        <v>217</v>
      </c>
      <c r="AM758" t="s">
        <v>2070</v>
      </c>
      <c r="AN758" t="s">
        <v>6</v>
      </c>
      <c r="AO758" s="57">
        <v>46063.42392361111</v>
      </c>
      <c r="AP758" s="57">
        <v>46298.458333333336</v>
      </c>
      <c r="AR758" t="s">
        <v>218</v>
      </c>
      <c r="AS758" t="s">
        <v>105</v>
      </c>
      <c r="AT758" t="s">
        <v>230</v>
      </c>
      <c r="AU758">
        <v>20261002</v>
      </c>
      <c r="AV758" t="s">
        <v>221</v>
      </c>
      <c r="AW758" t="s">
        <v>540</v>
      </c>
      <c r="AX758" t="s">
        <v>222</v>
      </c>
      <c r="BA758" s="57">
        <v>46298.458333333336</v>
      </c>
      <c r="BB758" t="s">
        <v>2070</v>
      </c>
      <c r="BC758">
        <v>2026</v>
      </c>
      <c r="BD758">
        <v>10</v>
      </c>
      <c r="BE758">
        <v>2</v>
      </c>
      <c r="BF758" s="6">
        <f t="shared" si="33"/>
        <v>46297</v>
      </c>
      <c r="BG758">
        <f t="shared" si="34"/>
        <v>-1.4583333333357587</v>
      </c>
      <c r="BH758" t="str">
        <f t="shared" si="35"/>
        <v>COMPLY</v>
      </c>
      <c r="BI758" t="str">
        <f>VLOOKUP(H758,Sheet2!$A$1:$B$270,2,FALSE)</f>
        <v>MOJOKERTO</v>
      </c>
    </row>
    <row r="759" spans="1:61">
      <c r="A759">
        <v>758</v>
      </c>
      <c r="B759">
        <v>1002621142</v>
      </c>
      <c r="C759">
        <v>3</v>
      </c>
      <c r="D759" t="s">
        <v>42</v>
      </c>
      <c r="E759">
        <v>5</v>
      </c>
      <c r="F759" t="s">
        <v>232</v>
      </c>
      <c r="G759" t="s">
        <v>105</v>
      </c>
      <c r="H759" t="s">
        <v>369</v>
      </c>
      <c r="I759" t="s">
        <v>212</v>
      </c>
      <c r="J759" t="s">
        <v>213</v>
      </c>
      <c r="K759" t="s">
        <v>149</v>
      </c>
      <c r="M759" t="s">
        <v>76</v>
      </c>
      <c r="N759" t="s">
        <v>215</v>
      </c>
      <c r="O759" s="57">
        <v>46298.69604166667</v>
      </c>
      <c r="P759" s="57">
        <v>46301.671064814815</v>
      </c>
      <c r="Q759">
        <v>69403723</v>
      </c>
      <c r="S759">
        <v>152312243367</v>
      </c>
      <c r="T759" t="s">
        <v>2076</v>
      </c>
      <c r="U759" t="s">
        <v>2077</v>
      </c>
      <c r="V759" t="s">
        <v>2792</v>
      </c>
      <c r="Z759">
        <v>112.442802</v>
      </c>
      <c r="AA759">
        <v>-7.4717848</v>
      </c>
      <c r="AB759" t="s">
        <v>2078</v>
      </c>
      <c r="AC759" t="s">
        <v>229</v>
      </c>
      <c r="AL759" t="s">
        <v>217</v>
      </c>
      <c r="AM759" t="s">
        <v>2793</v>
      </c>
      <c r="AN759" t="s">
        <v>6</v>
      </c>
      <c r="AO759" s="57">
        <v>46091.726053240738</v>
      </c>
      <c r="AP759" s="57">
        <v>46301.333333333336</v>
      </c>
      <c r="AR759" t="s">
        <v>218</v>
      </c>
      <c r="AS759" t="s">
        <v>105</v>
      </c>
      <c r="AT759" t="s">
        <v>220</v>
      </c>
      <c r="AU759">
        <v>20261006</v>
      </c>
      <c r="AV759" t="s">
        <v>221</v>
      </c>
      <c r="AW759" t="s">
        <v>540</v>
      </c>
      <c r="AX759" t="s">
        <v>222</v>
      </c>
      <c r="BA759" s="57">
        <v>46301.333333333336</v>
      </c>
      <c r="BB759" t="s">
        <v>2793</v>
      </c>
      <c r="BC759">
        <v>2026</v>
      </c>
      <c r="BD759">
        <v>10</v>
      </c>
      <c r="BE759">
        <v>6</v>
      </c>
      <c r="BF759" s="6">
        <f t="shared" si="33"/>
        <v>46301</v>
      </c>
      <c r="BG759">
        <f t="shared" si="34"/>
        <v>-0.33333333333575865</v>
      </c>
      <c r="BH759" t="str">
        <f t="shared" si="35"/>
        <v>COMPLY</v>
      </c>
      <c r="BI759" t="str">
        <f>VLOOKUP(H759,Sheet2!$A$1:$B$270,2,FALSE)</f>
        <v>MOJOKERTO</v>
      </c>
    </row>
    <row r="760" spans="1:61">
      <c r="A760">
        <v>759</v>
      </c>
      <c r="B760">
        <v>1002620825</v>
      </c>
      <c r="C760">
        <v>3</v>
      </c>
      <c r="D760" t="s">
        <v>42</v>
      </c>
      <c r="E760">
        <v>5</v>
      </c>
      <c r="F760" t="s">
        <v>232</v>
      </c>
      <c r="G760" t="s">
        <v>105</v>
      </c>
      <c r="H760" t="s">
        <v>369</v>
      </c>
      <c r="I760" t="s">
        <v>212</v>
      </c>
      <c r="J760" t="s">
        <v>213</v>
      </c>
      <c r="K760" t="s">
        <v>149</v>
      </c>
      <c r="L760" t="s">
        <v>214</v>
      </c>
      <c r="M760" t="s">
        <v>76</v>
      </c>
      <c r="N760" t="s">
        <v>215</v>
      </c>
      <c r="O760" s="57">
        <v>46298.437210648146</v>
      </c>
      <c r="P760" s="57">
        <v>46299.396770833337</v>
      </c>
      <c r="Q760">
        <v>69403477</v>
      </c>
      <c r="S760">
        <v>152312243576</v>
      </c>
      <c r="T760" t="s">
        <v>2071</v>
      </c>
      <c r="U760" t="s">
        <v>2072</v>
      </c>
      <c r="V760" t="s">
        <v>2073</v>
      </c>
      <c r="Z760">
        <v>112.439976</v>
      </c>
      <c r="AA760">
        <v>-7.4786830000000002</v>
      </c>
      <c r="AB760" t="s">
        <v>2074</v>
      </c>
      <c r="AC760" t="s">
        <v>235</v>
      </c>
      <c r="AL760" t="s">
        <v>217</v>
      </c>
      <c r="AM760" t="s">
        <v>2075</v>
      </c>
      <c r="AN760" t="s">
        <v>6</v>
      </c>
      <c r="AO760" s="57">
        <v>46091.444571759261</v>
      </c>
      <c r="AP760" s="57">
        <v>46299.333333333336</v>
      </c>
      <c r="AR760" t="s">
        <v>218</v>
      </c>
      <c r="AS760" t="s">
        <v>105</v>
      </c>
      <c r="AT760" t="s">
        <v>230</v>
      </c>
      <c r="AU760">
        <v>20261004</v>
      </c>
      <c r="AV760" t="s">
        <v>221</v>
      </c>
      <c r="AW760" t="s">
        <v>880</v>
      </c>
      <c r="AX760" t="s">
        <v>222</v>
      </c>
      <c r="BA760" s="57">
        <v>46299.333333333336</v>
      </c>
      <c r="BB760" t="s">
        <v>2075</v>
      </c>
      <c r="BC760">
        <v>2026</v>
      </c>
      <c r="BD760">
        <v>10</v>
      </c>
      <c r="BE760">
        <v>4</v>
      </c>
      <c r="BF760" s="6">
        <f t="shared" si="33"/>
        <v>46299</v>
      </c>
      <c r="BG760">
        <f t="shared" si="34"/>
        <v>-0.33333333333575865</v>
      </c>
      <c r="BH760" t="str">
        <f t="shared" si="35"/>
        <v>COMPLY</v>
      </c>
      <c r="BI760" t="str">
        <f>VLOOKUP(H760,Sheet2!$A$1:$B$270,2,FALSE)</f>
        <v>MOJOKERTO</v>
      </c>
    </row>
    <row r="761" spans="1:61">
      <c r="A761">
        <v>760</v>
      </c>
      <c r="B761">
        <v>1002623650</v>
      </c>
      <c r="C761">
        <v>3</v>
      </c>
      <c r="D761" t="s">
        <v>42</v>
      </c>
      <c r="E761">
        <v>5</v>
      </c>
      <c r="F761" t="s">
        <v>232</v>
      </c>
      <c r="G761" t="s">
        <v>105</v>
      </c>
      <c r="H761" t="s">
        <v>369</v>
      </c>
      <c r="I761" t="s">
        <v>212</v>
      </c>
      <c r="J761" t="s">
        <v>213</v>
      </c>
      <c r="K761" t="s">
        <v>149</v>
      </c>
      <c r="M761" t="s">
        <v>76</v>
      </c>
      <c r="N761" t="s">
        <v>215</v>
      </c>
      <c r="O761" s="57">
        <v>46301.405439814815</v>
      </c>
      <c r="P761" s="57">
        <v>46301.790601851855</v>
      </c>
      <c r="Q761">
        <v>69404749</v>
      </c>
      <c r="S761">
        <v>152312243583</v>
      </c>
      <c r="T761" t="s">
        <v>3420</v>
      </c>
      <c r="U761" t="s">
        <v>3421</v>
      </c>
      <c r="V761" t="s">
        <v>3422</v>
      </c>
      <c r="Z761">
        <v>112.4578559</v>
      </c>
      <c r="AA761">
        <v>-7.5146337000000001</v>
      </c>
      <c r="AB761" t="s">
        <v>3423</v>
      </c>
      <c r="AC761" t="s">
        <v>229</v>
      </c>
      <c r="AL761" t="s">
        <v>217</v>
      </c>
      <c r="AM761" t="s">
        <v>3424</v>
      </c>
      <c r="AN761" t="s">
        <v>6</v>
      </c>
      <c r="AO761" s="57">
        <v>46183.424027777779</v>
      </c>
      <c r="AP761" s="57">
        <v>46302.458333333336</v>
      </c>
      <c r="AR761" t="s">
        <v>218</v>
      </c>
      <c r="AS761" t="s">
        <v>105</v>
      </c>
      <c r="AT761" t="s">
        <v>342</v>
      </c>
      <c r="AU761">
        <v>20261006</v>
      </c>
      <c r="AV761" t="s">
        <v>221</v>
      </c>
      <c r="AW761" t="s">
        <v>3425</v>
      </c>
      <c r="AX761" t="s">
        <v>222</v>
      </c>
      <c r="BA761" s="57">
        <v>46302.458333333336</v>
      </c>
      <c r="BB761" t="s">
        <v>3424</v>
      </c>
      <c r="BC761">
        <v>2026</v>
      </c>
      <c r="BD761">
        <v>10</v>
      </c>
      <c r="BE761">
        <v>6</v>
      </c>
      <c r="BF761" s="6">
        <f t="shared" si="33"/>
        <v>46301</v>
      </c>
      <c r="BG761">
        <f t="shared" si="34"/>
        <v>-1.4583333333357587</v>
      </c>
      <c r="BH761" t="str">
        <f t="shared" si="35"/>
        <v>COMPLY</v>
      </c>
      <c r="BI761" t="str">
        <f>VLOOKUP(H761,Sheet2!$A$1:$B$270,2,FALSE)</f>
        <v>MOJOKERTO</v>
      </c>
    </row>
    <row r="762" spans="1:61">
      <c r="A762">
        <v>761</v>
      </c>
      <c r="B762">
        <v>1002625566</v>
      </c>
      <c r="C762">
        <v>3</v>
      </c>
      <c r="D762" t="s">
        <v>42</v>
      </c>
      <c r="E762">
        <v>5</v>
      </c>
      <c r="F762" t="s">
        <v>232</v>
      </c>
      <c r="G762" t="s">
        <v>105</v>
      </c>
      <c r="H762" t="s">
        <v>369</v>
      </c>
      <c r="I762" t="s">
        <v>212</v>
      </c>
      <c r="J762" t="s">
        <v>213</v>
      </c>
      <c r="K762" t="s">
        <v>149</v>
      </c>
      <c r="M762" t="s">
        <v>76</v>
      </c>
      <c r="N762" t="s">
        <v>215</v>
      </c>
      <c r="O762" s="57">
        <v>46302.427384259259</v>
      </c>
      <c r="P762" s="57">
        <v>46303.739108796297</v>
      </c>
      <c r="Q762">
        <v>69405537</v>
      </c>
      <c r="S762">
        <v>152312243595</v>
      </c>
      <c r="T762" t="s">
        <v>4109</v>
      </c>
      <c r="U762" t="s">
        <v>4110</v>
      </c>
      <c r="V762" t="s">
        <v>4111</v>
      </c>
      <c r="Z762">
        <v>112.460019</v>
      </c>
      <c r="AA762">
        <v>-7.4681623999999998</v>
      </c>
      <c r="AB762" t="s">
        <v>4112</v>
      </c>
      <c r="AC762" t="s">
        <v>229</v>
      </c>
      <c r="AL762" t="s">
        <v>217</v>
      </c>
      <c r="AM762" t="s">
        <v>4113</v>
      </c>
      <c r="AN762" t="s">
        <v>6</v>
      </c>
      <c r="AO762" s="57">
        <v>46213.434340277781</v>
      </c>
      <c r="AP762" s="57">
        <v>46303.333333333336</v>
      </c>
      <c r="AR762" t="s">
        <v>218</v>
      </c>
      <c r="AS762" t="s">
        <v>105</v>
      </c>
      <c r="AT762" t="s">
        <v>220</v>
      </c>
      <c r="AU762">
        <v>20261008</v>
      </c>
      <c r="AV762" t="s">
        <v>221</v>
      </c>
      <c r="AW762" t="s">
        <v>540</v>
      </c>
      <c r="AX762" t="s">
        <v>222</v>
      </c>
      <c r="BA762" s="57">
        <v>46303.333333333336</v>
      </c>
      <c r="BB762" t="s">
        <v>4113</v>
      </c>
      <c r="BC762">
        <v>2026</v>
      </c>
      <c r="BD762">
        <v>10</v>
      </c>
      <c r="BE762">
        <v>8</v>
      </c>
      <c r="BF762" s="6">
        <f t="shared" si="33"/>
        <v>46303</v>
      </c>
      <c r="BG762">
        <f t="shared" si="34"/>
        <v>-0.33333333333575865</v>
      </c>
      <c r="BH762" t="str">
        <f t="shared" si="35"/>
        <v>COMPLY</v>
      </c>
      <c r="BI762" t="str">
        <f>VLOOKUP(H762,Sheet2!$A$1:$B$270,2,FALSE)</f>
        <v>MOJOKERTO</v>
      </c>
    </row>
    <row r="763" spans="1:61">
      <c r="A763">
        <v>762</v>
      </c>
      <c r="B763">
        <v>1002625515</v>
      </c>
      <c r="C763">
        <v>3</v>
      </c>
      <c r="D763" t="s">
        <v>42</v>
      </c>
      <c r="E763">
        <v>5</v>
      </c>
      <c r="F763" t="s">
        <v>232</v>
      </c>
      <c r="G763" t="s">
        <v>105</v>
      </c>
      <c r="H763" t="s">
        <v>369</v>
      </c>
      <c r="I763" t="s">
        <v>212</v>
      </c>
      <c r="J763" t="s">
        <v>213</v>
      </c>
      <c r="K763" t="s">
        <v>149</v>
      </c>
      <c r="M763" t="s">
        <v>76</v>
      </c>
      <c r="N763" t="s">
        <v>215</v>
      </c>
      <c r="O763" s="57">
        <v>46302.413900462961</v>
      </c>
      <c r="P763" s="57">
        <v>46303.727280092593</v>
      </c>
      <c r="Q763">
        <v>69405522</v>
      </c>
      <c r="S763">
        <v>152312243594</v>
      </c>
      <c r="T763" t="s">
        <v>4114</v>
      </c>
      <c r="U763" t="s">
        <v>4110</v>
      </c>
      <c r="V763" t="s">
        <v>4115</v>
      </c>
      <c r="Z763">
        <v>112.460019</v>
      </c>
      <c r="AA763">
        <v>-7.4681623999999998</v>
      </c>
      <c r="AB763" t="s">
        <v>4116</v>
      </c>
      <c r="AC763" t="s">
        <v>229</v>
      </c>
      <c r="AL763" t="s">
        <v>217</v>
      </c>
      <c r="AM763" t="s">
        <v>4117</v>
      </c>
      <c r="AN763" t="s">
        <v>6</v>
      </c>
      <c r="AO763" s="57">
        <v>46213.434340277781</v>
      </c>
      <c r="AP763" s="57">
        <v>46303.458333333336</v>
      </c>
      <c r="AR763" t="s">
        <v>218</v>
      </c>
      <c r="AS763" t="s">
        <v>105</v>
      </c>
      <c r="AT763" t="s">
        <v>220</v>
      </c>
      <c r="AU763">
        <v>20261008</v>
      </c>
      <c r="AV763" t="s">
        <v>221</v>
      </c>
      <c r="AW763" t="s">
        <v>1474</v>
      </c>
      <c r="AX763" t="s">
        <v>222</v>
      </c>
      <c r="BA763" s="57">
        <v>46303.458333333336</v>
      </c>
      <c r="BB763" t="s">
        <v>4117</v>
      </c>
      <c r="BC763">
        <v>2026</v>
      </c>
      <c r="BD763">
        <v>10</v>
      </c>
      <c r="BE763">
        <v>8</v>
      </c>
      <c r="BF763" s="6">
        <f t="shared" si="33"/>
        <v>46303</v>
      </c>
      <c r="BG763">
        <f t="shared" si="34"/>
        <v>-0.45833333333575865</v>
      </c>
      <c r="BH763" t="str">
        <f t="shared" si="35"/>
        <v>COMPLY</v>
      </c>
      <c r="BI763" t="str">
        <f>VLOOKUP(H763,Sheet2!$A$1:$B$270,2,FALSE)</f>
        <v>MOJOKERTO</v>
      </c>
    </row>
    <row r="764" spans="1:61">
      <c r="A764">
        <v>763</v>
      </c>
      <c r="B764">
        <v>1002628105</v>
      </c>
      <c r="C764">
        <v>3</v>
      </c>
      <c r="D764" t="s">
        <v>42</v>
      </c>
      <c r="E764">
        <v>5</v>
      </c>
      <c r="F764" t="s">
        <v>232</v>
      </c>
      <c r="G764" t="s">
        <v>105</v>
      </c>
      <c r="H764" t="s">
        <v>369</v>
      </c>
      <c r="I764" t="s">
        <v>212</v>
      </c>
      <c r="J764" t="s">
        <v>213</v>
      </c>
      <c r="K764" t="s">
        <v>149</v>
      </c>
      <c r="M764" t="s">
        <v>76</v>
      </c>
      <c r="N764" t="s">
        <v>215</v>
      </c>
      <c r="O764" s="57">
        <v>46303.664317129631</v>
      </c>
      <c r="P764" s="57">
        <v>46304.831817129627</v>
      </c>
      <c r="Q764">
        <v>69406682</v>
      </c>
      <c r="S764">
        <v>152312243623</v>
      </c>
      <c r="T764" t="s">
        <v>4587</v>
      </c>
      <c r="U764" t="s">
        <v>5324</v>
      </c>
      <c r="V764" t="s">
        <v>5325</v>
      </c>
      <c r="Z764">
        <v>112.45203137397699</v>
      </c>
      <c r="AA764">
        <v>-7.4848958170564002</v>
      </c>
      <c r="AB764" t="s">
        <v>4588</v>
      </c>
      <c r="AC764" t="s">
        <v>229</v>
      </c>
      <c r="AL764" t="s">
        <v>217</v>
      </c>
      <c r="AM764" t="s">
        <v>5326</v>
      </c>
      <c r="AN764" t="s">
        <v>6</v>
      </c>
      <c r="AO764" s="57">
        <v>46244.684513888889</v>
      </c>
      <c r="AP764" s="57">
        <v>46305.625</v>
      </c>
      <c r="AR764" t="s">
        <v>218</v>
      </c>
      <c r="AS764" t="s">
        <v>105</v>
      </c>
      <c r="AT764" t="s">
        <v>230</v>
      </c>
      <c r="AU764">
        <v>20261009</v>
      </c>
      <c r="AV764" t="s">
        <v>221</v>
      </c>
      <c r="AW764" t="s">
        <v>1831</v>
      </c>
      <c r="AX764" t="s">
        <v>222</v>
      </c>
      <c r="BA764" s="57">
        <v>46305.625</v>
      </c>
      <c r="BB764" t="s">
        <v>5326</v>
      </c>
      <c r="BC764">
        <v>2026</v>
      </c>
      <c r="BD764">
        <v>10</v>
      </c>
      <c r="BE764">
        <v>9</v>
      </c>
      <c r="BF764" s="6">
        <f t="shared" si="33"/>
        <v>46304</v>
      </c>
      <c r="BG764">
        <f t="shared" si="34"/>
        <v>-1.625</v>
      </c>
      <c r="BH764" t="str">
        <f t="shared" si="35"/>
        <v>COMPLY</v>
      </c>
      <c r="BI764" t="str">
        <f>VLOOKUP(H764,Sheet2!$A$1:$B$270,2,FALSE)</f>
        <v>MOJOKERTO</v>
      </c>
    </row>
    <row r="765" spans="1:61">
      <c r="A765">
        <v>764</v>
      </c>
      <c r="B765">
        <v>1002629170</v>
      </c>
      <c r="C765">
        <v>3</v>
      </c>
      <c r="D765" t="s">
        <v>42</v>
      </c>
      <c r="E765">
        <v>5</v>
      </c>
      <c r="F765" t="s">
        <v>232</v>
      </c>
      <c r="G765" t="s">
        <v>105</v>
      </c>
      <c r="H765" t="s">
        <v>369</v>
      </c>
      <c r="I765" t="s">
        <v>212</v>
      </c>
      <c r="J765" t="s">
        <v>213</v>
      </c>
      <c r="K765" t="s">
        <v>149</v>
      </c>
      <c r="M765" t="s">
        <v>76</v>
      </c>
      <c r="N765" t="s">
        <v>563</v>
      </c>
      <c r="O765" s="57">
        <v>46304.433472222219</v>
      </c>
      <c r="P765" s="57">
        <v>46307.846018518518</v>
      </c>
      <c r="Q765">
        <v>69232724</v>
      </c>
      <c r="S765">
        <v>152312243415</v>
      </c>
      <c r="T765" t="s">
        <v>5332</v>
      </c>
      <c r="U765" t="s">
        <v>5333</v>
      </c>
      <c r="V765" t="s">
        <v>5334</v>
      </c>
      <c r="Z765">
        <v>112.4596528</v>
      </c>
      <c r="AA765">
        <v>-7.5090383999999997</v>
      </c>
      <c r="AB765" t="s">
        <v>5335</v>
      </c>
      <c r="AC765" t="s">
        <v>283</v>
      </c>
      <c r="AL765" t="s">
        <v>217</v>
      </c>
      <c r="AM765" t="s">
        <v>5336</v>
      </c>
      <c r="AN765" t="s">
        <v>6</v>
      </c>
      <c r="AO765" s="57">
        <v>46275.434861111113</v>
      </c>
      <c r="AP765" s="57">
        <v>46307.625</v>
      </c>
      <c r="AR765" t="s">
        <v>218</v>
      </c>
      <c r="AS765" t="s">
        <v>105</v>
      </c>
      <c r="AT765" t="s">
        <v>230</v>
      </c>
      <c r="AU765">
        <v>20261012</v>
      </c>
      <c r="AV765" t="s">
        <v>221</v>
      </c>
      <c r="AW765" t="s">
        <v>559</v>
      </c>
      <c r="AX765" t="s">
        <v>222</v>
      </c>
      <c r="BA765" s="57">
        <v>46307.625</v>
      </c>
      <c r="BB765" t="s">
        <v>5336</v>
      </c>
      <c r="BC765">
        <v>2026</v>
      </c>
      <c r="BD765">
        <v>10</v>
      </c>
      <c r="BE765">
        <v>12</v>
      </c>
      <c r="BF765" s="6">
        <f t="shared" si="33"/>
        <v>46307</v>
      </c>
      <c r="BG765">
        <f t="shared" si="34"/>
        <v>-0.625</v>
      </c>
      <c r="BH765" t="str">
        <f t="shared" si="35"/>
        <v>COMPLY</v>
      </c>
      <c r="BI765" t="str">
        <f>VLOOKUP(H765,Sheet2!$A$1:$B$270,2,FALSE)</f>
        <v>MOJOKERTO</v>
      </c>
    </row>
    <row r="766" spans="1:61">
      <c r="A766">
        <v>765</v>
      </c>
      <c r="B766">
        <v>1002632644</v>
      </c>
      <c r="C766">
        <v>3</v>
      </c>
      <c r="D766" t="s">
        <v>42</v>
      </c>
      <c r="E766">
        <v>5</v>
      </c>
      <c r="F766" t="s">
        <v>232</v>
      </c>
      <c r="G766" t="s">
        <v>105</v>
      </c>
      <c r="H766" t="s">
        <v>369</v>
      </c>
      <c r="I766" t="s">
        <v>212</v>
      </c>
      <c r="J766" t="s">
        <v>213</v>
      </c>
      <c r="K766" t="s">
        <v>149</v>
      </c>
      <c r="M766" t="s">
        <v>76</v>
      </c>
      <c r="N766" t="s">
        <v>215</v>
      </c>
      <c r="O766" s="57">
        <v>46307.484305555554</v>
      </c>
      <c r="P766" s="57">
        <v>46307.980138888888</v>
      </c>
      <c r="Q766">
        <v>69407500</v>
      </c>
      <c r="S766">
        <v>152312243626</v>
      </c>
      <c r="T766" t="s">
        <v>5327</v>
      </c>
      <c r="U766" t="s">
        <v>6172</v>
      </c>
      <c r="V766" t="s">
        <v>6173</v>
      </c>
      <c r="Z766">
        <v>112.42879121999999</v>
      </c>
      <c r="AA766">
        <v>-7.4780131120000002</v>
      </c>
      <c r="AB766" t="s">
        <v>5330</v>
      </c>
      <c r="AC766" t="s">
        <v>216</v>
      </c>
      <c r="AL766" t="s">
        <v>217</v>
      </c>
      <c r="AM766" t="s">
        <v>6174</v>
      </c>
      <c r="AN766" t="s">
        <v>6</v>
      </c>
      <c r="AO766" s="57">
        <v>46366.486458333333</v>
      </c>
      <c r="AR766" t="s">
        <v>218</v>
      </c>
      <c r="AS766" t="s">
        <v>105</v>
      </c>
      <c r="AT766" t="s">
        <v>230</v>
      </c>
      <c r="AU766">
        <v>20261012</v>
      </c>
      <c r="AV766" t="s">
        <v>221</v>
      </c>
      <c r="AW766" t="s">
        <v>540</v>
      </c>
      <c r="AX766" t="s">
        <v>222</v>
      </c>
      <c r="BA766" s="57">
        <v>46307.291666666664</v>
      </c>
      <c r="BB766" t="s">
        <v>6174</v>
      </c>
      <c r="BC766">
        <v>2026</v>
      </c>
      <c r="BD766">
        <v>10</v>
      </c>
      <c r="BE766">
        <v>12</v>
      </c>
      <c r="BF766" s="6">
        <f t="shared" si="33"/>
        <v>46307</v>
      </c>
      <c r="BG766">
        <f t="shared" si="34"/>
        <v>-0.29166666666424135</v>
      </c>
      <c r="BH766" t="str">
        <f t="shared" si="35"/>
        <v>COMPLY</v>
      </c>
      <c r="BI766" t="str">
        <f>VLOOKUP(H766,Sheet2!$A$1:$B$270,2,FALSE)</f>
        <v>MOJOKERTO</v>
      </c>
    </row>
    <row r="767" spans="1:61">
      <c r="A767">
        <v>766</v>
      </c>
      <c r="B767">
        <v>1002634489</v>
      </c>
      <c r="C767">
        <v>3</v>
      </c>
      <c r="D767" t="s">
        <v>42</v>
      </c>
      <c r="E767">
        <v>5</v>
      </c>
      <c r="F767" t="s">
        <v>232</v>
      </c>
      <c r="G767" t="s">
        <v>105</v>
      </c>
      <c r="H767" t="s">
        <v>369</v>
      </c>
      <c r="I767" t="s">
        <v>212</v>
      </c>
      <c r="J767" t="s">
        <v>213</v>
      </c>
      <c r="K767" t="s">
        <v>149</v>
      </c>
      <c r="M767" t="s">
        <v>76</v>
      </c>
      <c r="N767" t="s">
        <v>215</v>
      </c>
      <c r="O767" s="57">
        <v>46308.444120370368</v>
      </c>
      <c r="P767" s="57">
        <v>46308.681898148148</v>
      </c>
      <c r="Q767">
        <v>69409188</v>
      </c>
      <c r="S767">
        <v>152312243632</v>
      </c>
      <c r="T767" t="s">
        <v>6178</v>
      </c>
      <c r="U767" t="s">
        <v>6179</v>
      </c>
      <c r="V767" t="s">
        <v>6180</v>
      </c>
      <c r="Z767">
        <v>112.4340515</v>
      </c>
      <c r="AA767">
        <v>-7.4665790000000003</v>
      </c>
      <c r="AB767" t="s">
        <v>6181</v>
      </c>
      <c r="AC767" t="s">
        <v>284</v>
      </c>
      <c r="AL767" t="s">
        <v>217</v>
      </c>
      <c r="AM767" t="s">
        <v>6182</v>
      </c>
      <c r="AN767" t="s">
        <v>6</v>
      </c>
      <c r="AO767" t="s">
        <v>5841</v>
      </c>
      <c r="AP767" s="57">
        <v>46309.333333333336</v>
      </c>
      <c r="AR767" t="s">
        <v>218</v>
      </c>
      <c r="AS767" t="s">
        <v>105</v>
      </c>
      <c r="AT767" t="s">
        <v>230</v>
      </c>
      <c r="AU767">
        <v>20261013</v>
      </c>
      <c r="AV767" t="s">
        <v>221</v>
      </c>
      <c r="AW767" t="s">
        <v>540</v>
      </c>
      <c r="AX767" t="s">
        <v>222</v>
      </c>
      <c r="BA767" s="57">
        <v>46309.333333333336</v>
      </c>
      <c r="BB767" t="s">
        <v>6182</v>
      </c>
      <c r="BC767">
        <v>2026</v>
      </c>
      <c r="BD767">
        <v>10</v>
      </c>
      <c r="BE767">
        <v>13</v>
      </c>
      <c r="BF767" s="6">
        <f t="shared" si="33"/>
        <v>46308</v>
      </c>
      <c r="BG767">
        <f t="shared" si="34"/>
        <v>-1.3333333333357587</v>
      </c>
      <c r="BH767" t="str">
        <f t="shared" si="35"/>
        <v>COMPLY</v>
      </c>
      <c r="BI767" t="str">
        <f>VLOOKUP(H767,Sheet2!$A$1:$B$270,2,FALSE)</f>
        <v>MOJOKERTO</v>
      </c>
    </row>
    <row r="768" spans="1:61">
      <c r="A768">
        <v>767</v>
      </c>
      <c r="B768">
        <v>1002633978</v>
      </c>
      <c r="C768">
        <v>3</v>
      </c>
      <c r="D768" t="s">
        <v>42</v>
      </c>
      <c r="E768">
        <v>5</v>
      </c>
      <c r="F768" t="s">
        <v>232</v>
      </c>
      <c r="G768" t="s">
        <v>105</v>
      </c>
      <c r="H768" t="s">
        <v>369</v>
      </c>
      <c r="I768" t="s">
        <v>212</v>
      </c>
      <c r="J768" t="s">
        <v>213</v>
      </c>
      <c r="K768" t="s">
        <v>149</v>
      </c>
      <c r="M768" t="s">
        <v>76</v>
      </c>
      <c r="N768" t="s">
        <v>215</v>
      </c>
      <c r="O768" s="57">
        <v>46308.350729166668</v>
      </c>
      <c r="P768" s="57">
        <v>46308.45076388889</v>
      </c>
      <c r="Q768">
        <v>69404704</v>
      </c>
      <c r="S768">
        <v>152312243631</v>
      </c>
      <c r="T768" t="s">
        <v>3415</v>
      </c>
      <c r="U768" t="s">
        <v>3416</v>
      </c>
      <c r="V768" t="s">
        <v>6175</v>
      </c>
      <c r="Z768">
        <v>112.4278912</v>
      </c>
      <c r="AA768">
        <v>-7.5155719000000003</v>
      </c>
      <c r="AB768" t="s">
        <v>3418</v>
      </c>
      <c r="AC768" t="s">
        <v>229</v>
      </c>
      <c r="AL768" t="s">
        <v>217</v>
      </c>
      <c r="AM768" t="s">
        <v>4585</v>
      </c>
      <c r="AN768" t="s">
        <v>6</v>
      </c>
      <c r="AO768" t="s">
        <v>5994</v>
      </c>
      <c r="AR768" t="s">
        <v>218</v>
      </c>
      <c r="AS768" t="s">
        <v>105</v>
      </c>
      <c r="AT768" t="s">
        <v>342</v>
      </c>
      <c r="AU768">
        <v>20261013</v>
      </c>
      <c r="AV768" t="s">
        <v>221</v>
      </c>
      <c r="AW768" t="s">
        <v>899</v>
      </c>
      <c r="AX768" t="s">
        <v>222</v>
      </c>
      <c r="BA768" s="57">
        <v>46308.291666666664</v>
      </c>
      <c r="BB768" t="s">
        <v>4585</v>
      </c>
      <c r="BC768">
        <v>2026</v>
      </c>
      <c r="BD768">
        <v>10</v>
      </c>
      <c r="BE768">
        <v>13</v>
      </c>
      <c r="BF768" s="6">
        <f t="shared" si="33"/>
        <v>46308</v>
      </c>
      <c r="BG768">
        <f t="shared" si="34"/>
        <v>-0.29166666666424135</v>
      </c>
      <c r="BH768" t="str">
        <f t="shared" si="35"/>
        <v>COMPLY</v>
      </c>
      <c r="BI768" t="str">
        <f>VLOOKUP(H768,Sheet2!$A$1:$B$270,2,FALSE)</f>
        <v>MOJOKERTO</v>
      </c>
    </row>
    <row r="769" spans="1:61">
      <c r="A769">
        <v>768</v>
      </c>
      <c r="B769">
        <v>1002636320</v>
      </c>
      <c r="C769">
        <v>3</v>
      </c>
      <c r="D769" t="s">
        <v>42</v>
      </c>
      <c r="E769">
        <v>5</v>
      </c>
      <c r="F769" t="s">
        <v>232</v>
      </c>
      <c r="G769" t="s">
        <v>105</v>
      </c>
      <c r="H769" t="s">
        <v>369</v>
      </c>
      <c r="I769" t="s">
        <v>212</v>
      </c>
      <c r="J769" t="s">
        <v>213</v>
      </c>
      <c r="K769" t="s">
        <v>149</v>
      </c>
      <c r="M769" t="s">
        <v>76</v>
      </c>
      <c r="N769" t="s">
        <v>215</v>
      </c>
      <c r="O769" s="57">
        <v>46309.435613425929</v>
      </c>
      <c r="P769" s="57">
        <v>46309.725624999999</v>
      </c>
      <c r="Q769">
        <v>69409921</v>
      </c>
      <c r="S769">
        <v>152312243641</v>
      </c>
      <c r="T769" t="s">
        <v>7094</v>
      </c>
      <c r="U769" t="s">
        <v>7095</v>
      </c>
      <c r="V769" t="s">
        <v>7096</v>
      </c>
      <c r="Z769">
        <v>112.43987291786399</v>
      </c>
      <c r="AA769">
        <v>-7.4796425126214299</v>
      </c>
      <c r="AB769" t="s">
        <v>7097</v>
      </c>
      <c r="AC769" t="s">
        <v>229</v>
      </c>
      <c r="AL769" t="s">
        <v>217</v>
      </c>
      <c r="AM769" t="s">
        <v>7098</v>
      </c>
      <c r="AN769" t="s">
        <v>6</v>
      </c>
      <c r="AO769" t="s">
        <v>6876</v>
      </c>
      <c r="AP769" s="57">
        <v>46310.333333333336</v>
      </c>
      <c r="AR769" t="s">
        <v>218</v>
      </c>
      <c r="AS769" t="s">
        <v>105</v>
      </c>
      <c r="AT769" t="s">
        <v>342</v>
      </c>
      <c r="AU769">
        <v>20261014</v>
      </c>
      <c r="AV769" t="s">
        <v>221</v>
      </c>
      <c r="AW769" t="s">
        <v>540</v>
      </c>
      <c r="AX769" t="s">
        <v>222</v>
      </c>
      <c r="BA769" s="57">
        <v>46310.333333333336</v>
      </c>
      <c r="BB769" t="s">
        <v>7098</v>
      </c>
      <c r="BC769">
        <v>2026</v>
      </c>
      <c r="BD769">
        <v>10</v>
      </c>
      <c r="BE769">
        <v>14</v>
      </c>
      <c r="BF769" s="6">
        <f t="shared" si="33"/>
        <v>46309</v>
      </c>
      <c r="BG769">
        <f t="shared" si="34"/>
        <v>-1.3333333333357587</v>
      </c>
      <c r="BH769" t="str">
        <f t="shared" si="35"/>
        <v>COMPLY</v>
      </c>
      <c r="BI769" t="str">
        <f>VLOOKUP(H769,Sheet2!$A$1:$B$270,2,FALSE)</f>
        <v>MOJOKERTO</v>
      </c>
    </row>
    <row r="770" spans="1:61">
      <c r="A770">
        <v>769</v>
      </c>
      <c r="B770">
        <v>1002636288</v>
      </c>
      <c r="C770">
        <v>3</v>
      </c>
      <c r="D770" t="s">
        <v>42</v>
      </c>
      <c r="E770">
        <v>5</v>
      </c>
      <c r="F770" t="s">
        <v>232</v>
      </c>
      <c r="G770" t="s">
        <v>105</v>
      </c>
      <c r="H770" t="s">
        <v>369</v>
      </c>
      <c r="I770" t="s">
        <v>212</v>
      </c>
      <c r="J770" t="s">
        <v>213</v>
      </c>
      <c r="K770" t="s">
        <v>149</v>
      </c>
      <c r="L770" t="s">
        <v>214</v>
      </c>
      <c r="M770" t="s">
        <v>76</v>
      </c>
      <c r="N770" t="s">
        <v>215</v>
      </c>
      <c r="O770" s="57">
        <v>46309.428877314815</v>
      </c>
      <c r="P770" s="57">
        <v>46310.716423611113</v>
      </c>
      <c r="Q770">
        <v>69409912</v>
      </c>
      <c r="S770">
        <v>152312243640</v>
      </c>
      <c r="T770" t="s">
        <v>7099</v>
      </c>
      <c r="U770" t="s">
        <v>7100</v>
      </c>
      <c r="V770" t="s">
        <v>7101</v>
      </c>
      <c r="Z770">
        <v>112.439055</v>
      </c>
      <c r="AA770">
        <v>-7.4681489999999897</v>
      </c>
      <c r="AB770" t="s">
        <v>7102</v>
      </c>
      <c r="AC770" t="s">
        <v>235</v>
      </c>
      <c r="AL770" t="s">
        <v>217</v>
      </c>
      <c r="AM770" t="s">
        <v>7103</v>
      </c>
      <c r="AN770" t="s">
        <v>6</v>
      </c>
      <c r="AO770" t="s">
        <v>6954</v>
      </c>
      <c r="AP770" s="57">
        <v>46311.333333333336</v>
      </c>
      <c r="AR770" t="s">
        <v>218</v>
      </c>
      <c r="AS770" t="s">
        <v>105</v>
      </c>
      <c r="AT770" t="s">
        <v>230</v>
      </c>
      <c r="AU770">
        <v>20261015</v>
      </c>
      <c r="AV770" t="s">
        <v>221</v>
      </c>
      <c r="AW770" t="s">
        <v>877</v>
      </c>
      <c r="AX770" t="s">
        <v>222</v>
      </c>
      <c r="BA770" s="57">
        <v>46311.333333333336</v>
      </c>
      <c r="BB770" t="s">
        <v>7103</v>
      </c>
      <c r="BC770">
        <v>2026</v>
      </c>
      <c r="BD770">
        <v>10</v>
      </c>
      <c r="BE770">
        <v>15</v>
      </c>
      <c r="BF770" s="6">
        <f t="shared" ref="BF770:BF833" si="36">DATE(BC770,BD770,BE770)</f>
        <v>46310</v>
      </c>
      <c r="BG770">
        <f t="shared" ref="BG770:BG833" si="37">BF770-BA770</f>
        <v>-1.3333333333357587</v>
      </c>
      <c r="BH770" t="str">
        <f t="shared" ref="BH770:BH833" si="38">IF(BG770=1,"COMPLY",IF(BG770&lt;1,"COMPLY","NOT COMPLY"))</f>
        <v>COMPLY</v>
      </c>
      <c r="BI770" t="str">
        <f>VLOOKUP(H770,Sheet2!$A$1:$B$270,2,FALSE)</f>
        <v>MOJOKERTO</v>
      </c>
    </row>
    <row r="771" spans="1:61">
      <c r="A771">
        <v>770</v>
      </c>
      <c r="B771">
        <v>1002623517</v>
      </c>
      <c r="C771">
        <v>3</v>
      </c>
      <c r="D771" t="s">
        <v>42</v>
      </c>
      <c r="E771">
        <v>5</v>
      </c>
      <c r="F771" t="s">
        <v>232</v>
      </c>
      <c r="G771" t="s">
        <v>105</v>
      </c>
      <c r="H771" t="s">
        <v>369</v>
      </c>
      <c r="I771" t="s">
        <v>212</v>
      </c>
      <c r="J771" t="s">
        <v>213</v>
      </c>
      <c r="K771" t="s">
        <v>149</v>
      </c>
      <c r="M771" t="s">
        <v>1401</v>
      </c>
      <c r="N771" t="s">
        <v>215</v>
      </c>
      <c r="O771" s="57">
        <v>46301.379340277781</v>
      </c>
      <c r="P771" s="57">
        <v>46308.350729166668</v>
      </c>
      <c r="Q771">
        <v>69404704</v>
      </c>
      <c r="S771">
        <v>152312243582</v>
      </c>
      <c r="T771" t="s">
        <v>3415</v>
      </c>
      <c r="U771" t="s">
        <v>3416</v>
      </c>
      <c r="V771" t="s">
        <v>3417</v>
      </c>
      <c r="Z771">
        <v>112.42792590000001</v>
      </c>
      <c r="AA771">
        <v>-7.5165357000000004</v>
      </c>
      <c r="AB771" t="s">
        <v>3418</v>
      </c>
      <c r="AC771" t="s">
        <v>229</v>
      </c>
      <c r="AL771" t="s">
        <v>217</v>
      </c>
      <c r="AM771" t="s">
        <v>3419</v>
      </c>
      <c r="AN771" t="s">
        <v>6</v>
      </c>
      <c r="AO771" s="57">
        <v>46183.392407407409</v>
      </c>
      <c r="AP771" s="57">
        <v>46302.333333333336</v>
      </c>
      <c r="AQ771" t="s">
        <v>838</v>
      </c>
      <c r="AR771" t="s">
        <v>14</v>
      </c>
      <c r="AS771" t="s">
        <v>105</v>
      </c>
      <c r="AT771" t="s">
        <v>342</v>
      </c>
      <c r="AV771" t="s">
        <v>6176</v>
      </c>
      <c r="AW771" t="s">
        <v>1474</v>
      </c>
      <c r="AX771" t="s">
        <v>222</v>
      </c>
      <c r="BA771" s="57">
        <v>46302.333333333336</v>
      </c>
      <c r="BB771" t="s">
        <v>3419</v>
      </c>
      <c r="BF771" s="6" t="e">
        <f t="shared" si="36"/>
        <v>#NUM!</v>
      </c>
      <c r="BG771" t="e">
        <f t="shared" si="37"/>
        <v>#NUM!</v>
      </c>
      <c r="BH771" t="e">
        <f t="shared" si="38"/>
        <v>#NUM!</v>
      </c>
      <c r="BI771" t="str">
        <f>VLOOKUP(H771,Sheet2!$A$1:$B$270,2,FALSE)</f>
        <v>MOJOKERTO</v>
      </c>
    </row>
    <row r="772" spans="1:61">
      <c r="A772">
        <v>771</v>
      </c>
      <c r="B772">
        <v>1002630123</v>
      </c>
      <c r="C772">
        <v>3</v>
      </c>
      <c r="D772" t="s">
        <v>42</v>
      </c>
      <c r="E772">
        <v>5</v>
      </c>
      <c r="F772" t="s">
        <v>232</v>
      </c>
      <c r="G772" t="s">
        <v>105</v>
      </c>
      <c r="H772" t="s">
        <v>369</v>
      </c>
      <c r="I772" t="s">
        <v>212</v>
      </c>
      <c r="J772" t="s">
        <v>213</v>
      </c>
      <c r="K772" t="s">
        <v>149</v>
      </c>
      <c r="L772" t="s">
        <v>214</v>
      </c>
      <c r="M772" t="s">
        <v>1401</v>
      </c>
      <c r="N772" t="s">
        <v>215</v>
      </c>
      <c r="O772" s="57">
        <v>46304.635185185187</v>
      </c>
      <c r="P772" s="57">
        <v>46307.484305555554</v>
      </c>
      <c r="Q772">
        <v>69407500</v>
      </c>
      <c r="S772">
        <v>152312243617</v>
      </c>
      <c r="T772" t="s">
        <v>5327</v>
      </c>
      <c r="U772" t="s">
        <v>5328</v>
      </c>
      <c r="V772" t="s">
        <v>5329</v>
      </c>
      <c r="Z772">
        <v>112.4286103</v>
      </c>
      <c r="AA772">
        <v>-7.4782350999999903</v>
      </c>
      <c r="AB772" t="s">
        <v>5330</v>
      </c>
      <c r="AC772" t="s">
        <v>216</v>
      </c>
      <c r="AL772" t="s">
        <v>217</v>
      </c>
      <c r="AM772" t="s">
        <v>5331</v>
      </c>
      <c r="AN772" t="s">
        <v>6</v>
      </c>
      <c r="AO772" s="57">
        <v>46275.653252314813</v>
      </c>
      <c r="AP772" s="57">
        <v>46305.625</v>
      </c>
      <c r="AQ772" t="s">
        <v>841</v>
      </c>
      <c r="AR772" t="s">
        <v>14</v>
      </c>
      <c r="AS772" t="s">
        <v>105</v>
      </c>
      <c r="AT772" t="s">
        <v>230</v>
      </c>
      <c r="AV772" t="s">
        <v>6177</v>
      </c>
      <c r="AW772" t="s">
        <v>877</v>
      </c>
      <c r="AX772" t="s">
        <v>222</v>
      </c>
      <c r="BA772" s="57">
        <v>46305.625</v>
      </c>
      <c r="BB772" t="s">
        <v>5331</v>
      </c>
      <c r="BF772" s="6" t="e">
        <f t="shared" si="36"/>
        <v>#NUM!</v>
      </c>
      <c r="BG772" t="e">
        <f t="shared" si="37"/>
        <v>#NUM!</v>
      </c>
      <c r="BH772" t="e">
        <f t="shared" si="38"/>
        <v>#NUM!</v>
      </c>
      <c r="BI772" t="str">
        <f>VLOOKUP(H772,Sheet2!$A$1:$B$270,2,FALSE)</f>
        <v>MOJOKERTO</v>
      </c>
    </row>
    <row r="773" spans="1:61">
      <c r="A773">
        <v>772</v>
      </c>
      <c r="B773">
        <v>1002627636</v>
      </c>
      <c r="C773">
        <v>3</v>
      </c>
      <c r="D773" t="s">
        <v>42</v>
      </c>
      <c r="E773">
        <v>5</v>
      </c>
      <c r="F773" t="s">
        <v>232</v>
      </c>
      <c r="G773" t="s">
        <v>105</v>
      </c>
      <c r="H773" t="s">
        <v>369</v>
      </c>
      <c r="I773" t="s">
        <v>212</v>
      </c>
      <c r="J773" t="s">
        <v>213</v>
      </c>
      <c r="K773" t="s">
        <v>149</v>
      </c>
      <c r="M773" t="s">
        <v>836</v>
      </c>
      <c r="N773" t="s">
        <v>215</v>
      </c>
      <c r="O773" s="57">
        <v>46303.546643518515</v>
      </c>
      <c r="P773" s="57">
        <v>46307.876493055555</v>
      </c>
      <c r="Q773">
        <v>69404704</v>
      </c>
      <c r="S773">
        <v>152312243011</v>
      </c>
      <c r="T773" t="s">
        <v>3415</v>
      </c>
      <c r="U773" t="s">
        <v>3416</v>
      </c>
      <c r="V773" t="s">
        <v>4584</v>
      </c>
      <c r="Z773">
        <v>112.4278912</v>
      </c>
      <c r="AA773">
        <v>-7.5155719000000003</v>
      </c>
      <c r="AB773" t="s">
        <v>3418</v>
      </c>
      <c r="AC773" t="s">
        <v>229</v>
      </c>
      <c r="AL773" t="s">
        <v>217</v>
      </c>
      <c r="AM773" t="s">
        <v>4585</v>
      </c>
      <c r="AN773" t="s">
        <v>6</v>
      </c>
      <c r="AO773" s="57">
        <v>46244.569814814815</v>
      </c>
      <c r="AR773" t="s">
        <v>14</v>
      </c>
      <c r="AS773" t="s">
        <v>105</v>
      </c>
      <c r="AT773" t="s">
        <v>342</v>
      </c>
      <c r="AV773" t="s">
        <v>837</v>
      </c>
      <c r="AW773" t="s">
        <v>4586</v>
      </c>
      <c r="AX773" t="s">
        <v>222</v>
      </c>
      <c r="BA773" s="57">
        <v>46303.291666666664</v>
      </c>
      <c r="BB773" t="s">
        <v>4585</v>
      </c>
      <c r="BF773" s="6" t="e">
        <f t="shared" si="36"/>
        <v>#NUM!</v>
      </c>
      <c r="BG773" t="e">
        <f t="shared" si="37"/>
        <v>#NUM!</v>
      </c>
      <c r="BH773" t="e">
        <f t="shared" si="38"/>
        <v>#NUM!</v>
      </c>
      <c r="BI773" t="str">
        <f>VLOOKUP(H773,Sheet2!$A$1:$B$270,2,FALSE)</f>
        <v>MOJOKERTO</v>
      </c>
    </row>
    <row r="774" spans="1:61">
      <c r="A774">
        <v>773</v>
      </c>
      <c r="B774">
        <v>1002638004</v>
      </c>
      <c r="C774">
        <v>3</v>
      </c>
      <c r="D774" t="s">
        <v>42</v>
      </c>
      <c r="E774">
        <v>5</v>
      </c>
      <c r="F774" t="s">
        <v>232</v>
      </c>
      <c r="G774" t="s">
        <v>105</v>
      </c>
      <c r="H774" t="s">
        <v>369</v>
      </c>
      <c r="I774" t="s">
        <v>212</v>
      </c>
      <c r="J774" t="s">
        <v>213</v>
      </c>
      <c r="K774" t="s">
        <v>149</v>
      </c>
      <c r="M774" t="s">
        <v>238</v>
      </c>
      <c r="N774" t="s">
        <v>215</v>
      </c>
      <c r="O774" s="57">
        <v>46310.438263888886</v>
      </c>
      <c r="P774" s="57">
        <v>46310.505949074075</v>
      </c>
      <c r="Q774">
        <v>69410616</v>
      </c>
      <c r="S774">
        <v>152312243651</v>
      </c>
      <c r="T774" t="s">
        <v>7719</v>
      </c>
      <c r="U774" t="s">
        <v>7720</v>
      </c>
      <c r="V774" t="s">
        <v>7721</v>
      </c>
      <c r="Z774">
        <v>112.39175640000001</v>
      </c>
      <c r="AA774">
        <v>-7.4985856999999996</v>
      </c>
      <c r="AB774" t="s">
        <v>7722</v>
      </c>
      <c r="AC774" t="s">
        <v>229</v>
      </c>
      <c r="AL774" t="s">
        <v>217</v>
      </c>
      <c r="AM774" t="s">
        <v>7723</v>
      </c>
      <c r="AN774" t="s">
        <v>6</v>
      </c>
      <c r="AO774" t="s">
        <v>7724</v>
      </c>
      <c r="AP774" s="57">
        <v>46311.458333333336</v>
      </c>
      <c r="AR774" t="s">
        <v>239</v>
      </c>
      <c r="AS774" t="s">
        <v>105</v>
      </c>
      <c r="AT774" t="s">
        <v>230</v>
      </c>
      <c r="AV774" t="s">
        <v>238</v>
      </c>
      <c r="AW774" t="s">
        <v>540</v>
      </c>
      <c r="AX774" t="s">
        <v>222</v>
      </c>
      <c r="BA774" s="57">
        <v>46311.458333333336</v>
      </c>
      <c r="BB774" t="s">
        <v>7723</v>
      </c>
      <c r="BF774" s="6" t="e">
        <f t="shared" si="36"/>
        <v>#NUM!</v>
      </c>
      <c r="BG774" t="e">
        <f t="shared" si="37"/>
        <v>#NUM!</v>
      </c>
      <c r="BH774" t="e">
        <f t="shared" si="38"/>
        <v>#NUM!</v>
      </c>
      <c r="BI774" t="str">
        <f>VLOOKUP(H774,Sheet2!$A$1:$B$270,2,FALSE)</f>
        <v>MOJOKERTO</v>
      </c>
    </row>
    <row r="775" spans="1:61">
      <c r="A775">
        <v>774</v>
      </c>
      <c r="B775">
        <v>1002638113</v>
      </c>
      <c r="C775">
        <v>3</v>
      </c>
      <c r="D775" t="s">
        <v>42</v>
      </c>
      <c r="E775">
        <v>5</v>
      </c>
      <c r="F775" t="s">
        <v>232</v>
      </c>
      <c r="G775" t="s">
        <v>105</v>
      </c>
      <c r="H775" t="s">
        <v>369</v>
      </c>
      <c r="I775" t="s">
        <v>212</v>
      </c>
      <c r="J775" t="s">
        <v>213</v>
      </c>
      <c r="K775" t="s">
        <v>149</v>
      </c>
      <c r="M775" t="s">
        <v>538</v>
      </c>
      <c r="N775" t="s">
        <v>215</v>
      </c>
      <c r="O775" s="57">
        <v>46310.457118055558</v>
      </c>
      <c r="P775" s="57">
        <v>46311.301458333335</v>
      </c>
      <c r="Q775">
        <v>69410660</v>
      </c>
      <c r="S775">
        <v>152312243654</v>
      </c>
      <c r="T775" t="s">
        <v>7725</v>
      </c>
      <c r="U775" t="s">
        <v>7726</v>
      </c>
      <c r="Z775">
        <v>112.3876107</v>
      </c>
      <c r="AA775">
        <v>-7.4628272999999998</v>
      </c>
      <c r="AB775" t="s">
        <v>7727</v>
      </c>
      <c r="AC775" t="s">
        <v>229</v>
      </c>
      <c r="AO775" t="s">
        <v>7451</v>
      </c>
      <c r="AP775" s="57">
        <v>46312.333333333336</v>
      </c>
      <c r="AR775" t="s">
        <v>6</v>
      </c>
      <c r="AS775" t="s">
        <v>105</v>
      </c>
      <c r="AT775" t="s">
        <v>230</v>
      </c>
      <c r="AV775" t="s">
        <v>7728</v>
      </c>
      <c r="AW775" t="s">
        <v>540</v>
      </c>
      <c r="AX775" t="s">
        <v>222</v>
      </c>
      <c r="BF775" s="6" t="e">
        <f t="shared" si="36"/>
        <v>#NUM!</v>
      </c>
      <c r="BG775" t="e">
        <f t="shared" si="37"/>
        <v>#NUM!</v>
      </c>
      <c r="BH775" t="e">
        <f t="shared" si="38"/>
        <v>#NUM!</v>
      </c>
      <c r="BI775" t="str">
        <f>VLOOKUP(H775,Sheet2!$A$1:$B$270,2,FALSE)</f>
        <v>MOJOKERTO</v>
      </c>
    </row>
    <row r="776" spans="1:61">
      <c r="A776">
        <v>775</v>
      </c>
      <c r="B776">
        <v>1002637672</v>
      </c>
      <c r="C776">
        <v>3</v>
      </c>
      <c r="D776" t="s">
        <v>42</v>
      </c>
      <c r="E776">
        <v>5</v>
      </c>
      <c r="F776" t="s">
        <v>232</v>
      </c>
      <c r="G776" t="s">
        <v>105</v>
      </c>
      <c r="H776" t="s">
        <v>369</v>
      </c>
      <c r="I776" t="s">
        <v>212</v>
      </c>
      <c r="J776" t="s">
        <v>213</v>
      </c>
      <c r="K776" t="s">
        <v>149</v>
      </c>
      <c r="M776" t="s">
        <v>538</v>
      </c>
      <c r="N776" t="s">
        <v>215</v>
      </c>
      <c r="O776" s="57">
        <v>46310.360520833332</v>
      </c>
      <c r="P776" s="57">
        <v>46310.648321759261</v>
      </c>
      <c r="Q776">
        <v>69410485</v>
      </c>
      <c r="S776">
        <v>152312243652</v>
      </c>
      <c r="T776" t="s">
        <v>7729</v>
      </c>
      <c r="U776" t="s">
        <v>7730</v>
      </c>
      <c r="Z776">
        <v>112.43950580000001</v>
      </c>
      <c r="AA776">
        <v>-7.4784031000000004</v>
      </c>
      <c r="AB776" t="s">
        <v>7731</v>
      </c>
      <c r="AC776" t="s">
        <v>229</v>
      </c>
      <c r="AO776" t="s">
        <v>7624</v>
      </c>
      <c r="AR776" t="s">
        <v>6</v>
      </c>
      <c r="AS776" t="s">
        <v>105</v>
      </c>
      <c r="AT776" t="s">
        <v>230</v>
      </c>
      <c r="AV776" t="s">
        <v>7732</v>
      </c>
      <c r="AW776" t="s">
        <v>540</v>
      </c>
      <c r="AX776" t="s">
        <v>222</v>
      </c>
      <c r="BF776" s="6" t="e">
        <f t="shared" si="36"/>
        <v>#NUM!</v>
      </c>
      <c r="BG776" t="e">
        <f t="shared" si="37"/>
        <v>#NUM!</v>
      </c>
      <c r="BH776" t="e">
        <f t="shared" si="38"/>
        <v>#NUM!</v>
      </c>
      <c r="BI776" t="str">
        <f>VLOOKUP(H776,Sheet2!$A$1:$B$270,2,FALSE)</f>
        <v>MOJOKERTO</v>
      </c>
    </row>
    <row r="777" spans="1:61">
      <c r="A777">
        <v>776</v>
      </c>
      <c r="B777">
        <v>1002625542</v>
      </c>
      <c r="C777">
        <v>3</v>
      </c>
      <c r="D777" t="s">
        <v>42</v>
      </c>
      <c r="E777">
        <v>5</v>
      </c>
      <c r="F777" t="s">
        <v>232</v>
      </c>
      <c r="G777" t="s">
        <v>105</v>
      </c>
      <c r="H777" t="s">
        <v>369</v>
      </c>
      <c r="I777" t="s">
        <v>212</v>
      </c>
      <c r="J777" t="s">
        <v>213</v>
      </c>
      <c r="K777" t="s">
        <v>149</v>
      </c>
      <c r="M777" t="s">
        <v>1626</v>
      </c>
      <c r="N777" t="s">
        <v>215</v>
      </c>
      <c r="O777" s="57">
        <v>46302.420590277776</v>
      </c>
      <c r="P777" s="57">
        <v>46302.447372685187</v>
      </c>
      <c r="Q777">
        <v>69405530</v>
      </c>
      <c r="S777">
        <v>152312243592</v>
      </c>
      <c r="T777" t="s">
        <v>4118</v>
      </c>
      <c r="U777" t="s">
        <v>4110</v>
      </c>
      <c r="Z777">
        <v>112.460019</v>
      </c>
      <c r="AA777">
        <v>-7.4681623999999998</v>
      </c>
      <c r="AB777" t="s">
        <v>4116</v>
      </c>
      <c r="AC777" t="s">
        <v>229</v>
      </c>
      <c r="AO777" s="57">
        <v>46213.434340277781</v>
      </c>
      <c r="AR777" t="s">
        <v>1631</v>
      </c>
      <c r="AS777" t="s">
        <v>105</v>
      </c>
      <c r="AT777" t="s">
        <v>220</v>
      </c>
      <c r="AV777" t="s">
        <v>4119</v>
      </c>
      <c r="AW777" t="s">
        <v>540</v>
      </c>
      <c r="AX777" t="s">
        <v>222</v>
      </c>
      <c r="BF777" s="6" t="e">
        <f t="shared" si="36"/>
        <v>#NUM!</v>
      </c>
      <c r="BG777" t="e">
        <f t="shared" si="37"/>
        <v>#NUM!</v>
      </c>
      <c r="BH777" t="e">
        <f t="shared" si="38"/>
        <v>#NUM!</v>
      </c>
      <c r="BI777" t="str">
        <f>VLOOKUP(H777,Sheet2!$A$1:$B$270,2,FALSE)</f>
        <v>MOJOKERTO</v>
      </c>
    </row>
    <row r="778" spans="1:61">
      <c r="A778">
        <v>777</v>
      </c>
      <c r="B778">
        <v>1002626384</v>
      </c>
      <c r="C778">
        <v>3</v>
      </c>
      <c r="D778" t="s">
        <v>42</v>
      </c>
      <c r="E778">
        <v>5</v>
      </c>
      <c r="F778" t="s">
        <v>232</v>
      </c>
      <c r="G778" t="s">
        <v>101</v>
      </c>
      <c r="H778" t="s">
        <v>425</v>
      </c>
      <c r="I778" t="s">
        <v>212</v>
      </c>
      <c r="J778" t="s">
        <v>213</v>
      </c>
      <c r="K778" t="s">
        <v>149</v>
      </c>
      <c r="L778" t="s">
        <v>214</v>
      </c>
      <c r="M778" t="s">
        <v>76</v>
      </c>
      <c r="N778" t="s">
        <v>215</v>
      </c>
      <c r="O778" s="57">
        <v>46302.60670138889</v>
      </c>
      <c r="P778" s="57">
        <v>46303.762013888889</v>
      </c>
      <c r="Q778">
        <v>69405945</v>
      </c>
      <c r="S778">
        <v>152331251971</v>
      </c>
      <c r="T778" t="s">
        <v>4120</v>
      </c>
      <c r="U778" t="s">
        <v>4121</v>
      </c>
      <c r="V778" t="s">
        <v>4122</v>
      </c>
      <c r="Z778">
        <v>112.6039614</v>
      </c>
      <c r="AA778">
        <v>-7.3871428999999997</v>
      </c>
      <c r="AB778" t="s">
        <v>4123</v>
      </c>
      <c r="AC778" t="s">
        <v>235</v>
      </c>
      <c r="AL778" t="s">
        <v>217</v>
      </c>
      <c r="AM778" t="s">
        <v>4048</v>
      </c>
      <c r="AN778" t="s">
        <v>6</v>
      </c>
      <c r="AO778" s="57">
        <v>46213.611087962963</v>
      </c>
      <c r="AP778" s="57">
        <v>46303.458333333336</v>
      </c>
      <c r="AR778" t="s">
        <v>218</v>
      </c>
      <c r="AS778" t="s">
        <v>560</v>
      </c>
      <c r="AT778" t="s">
        <v>230</v>
      </c>
      <c r="AU778">
        <v>20261008</v>
      </c>
      <c r="AV778" t="s">
        <v>221</v>
      </c>
      <c r="AW778" t="s">
        <v>877</v>
      </c>
      <c r="AX778" t="s">
        <v>222</v>
      </c>
      <c r="BA778" s="57">
        <v>46303.458333333336</v>
      </c>
      <c r="BB778" t="s">
        <v>4048</v>
      </c>
      <c r="BC778">
        <v>2026</v>
      </c>
      <c r="BD778">
        <v>10</v>
      </c>
      <c r="BE778">
        <v>8</v>
      </c>
      <c r="BF778" s="6">
        <f t="shared" si="36"/>
        <v>46303</v>
      </c>
      <c r="BG778">
        <f t="shared" si="37"/>
        <v>-0.45833333333575865</v>
      </c>
      <c r="BH778" t="str">
        <f t="shared" si="38"/>
        <v>COMPLY</v>
      </c>
      <c r="BI778" t="str">
        <f>VLOOKUP(H778,Sheet2!$A$1:$B$270,2,FALSE)</f>
        <v>SIDOARJO</v>
      </c>
    </row>
    <row r="779" spans="1:61">
      <c r="A779">
        <v>778</v>
      </c>
      <c r="B779">
        <v>1002631456</v>
      </c>
      <c r="C779">
        <v>3</v>
      </c>
      <c r="D779" t="s">
        <v>42</v>
      </c>
      <c r="E779">
        <v>5</v>
      </c>
      <c r="F779" t="s">
        <v>232</v>
      </c>
      <c r="G779" t="s">
        <v>101</v>
      </c>
      <c r="H779" t="s">
        <v>425</v>
      </c>
      <c r="I779" t="s">
        <v>212</v>
      </c>
      <c r="J779" t="s">
        <v>213</v>
      </c>
      <c r="K779" t="s">
        <v>149</v>
      </c>
      <c r="M779" t="s">
        <v>76</v>
      </c>
      <c r="N779" t="s">
        <v>215</v>
      </c>
      <c r="O779" s="57">
        <v>46306.432893518519</v>
      </c>
      <c r="P779" s="57">
        <v>46307.496574074074</v>
      </c>
      <c r="Q779">
        <v>69408133</v>
      </c>
      <c r="S779">
        <v>152331252029</v>
      </c>
      <c r="T779" t="s">
        <v>5337</v>
      </c>
      <c r="U779" t="s">
        <v>5338</v>
      </c>
      <c r="V779" t="s">
        <v>5339</v>
      </c>
      <c r="Z779">
        <v>112.5299986</v>
      </c>
      <c r="AA779">
        <v>-7.3994343999999996</v>
      </c>
      <c r="AB779" t="s">
        <v>5340</v>
      </c>
      <c r="AC779" t="s">
        <v>229</v>
      </c>
      <c r="AL779" t="s">
        <v>217</v>
      </c>
      <c r="AM779" t="s">
        <v>5341</v>
      </c>
      <c r="AN779" t="s">
        <v>6</v>
      </c>
      <c r="AO779" s="57">
        <v>46336.434155092589</v>
      </c>
      <c r="AP779" s="57">
        <v>46307.333333333336</v>
      </c>
      <c r="AR779" t="s">
        <v>218</v>
      </c>
      <c r="AS779" t="s">
        <v>560</v>
      </c>
      <c r="AT779" t="s">
        <v>230</v>
      </c>
      <c r="AU779">
        <v>20261012</v>
      </c>
      <c r="AV779" t="s">
        <v>221</v>
      </c>
      <c r="AW779" t="s">
        <v>541</v>
      </c>
      <c r="AX779" t="s">
        <v>222</v>
      </c>
      <c r="BA779" s="57">
        <v>46307.333333333336</v>
      </c>
      <c r="BB779" t="s">
        <v>5341</v>
      </c>
      <c r="BC779">
        <v>2026</v>
      </c>
      <c r="BD779">
        <v>10</v>
      </c>
      <c r="BE779">
        <v>12</v>
      </c>
      <c r="BF779" s="6">
        <f t="shared" si="36"/>
        <v>46307</v>
      </c>
      <c r="BG779">
        <f t="shared" si="37"/>
        <v>-0.33333333333575865</v>
      </c>
      <c r="BH779" t="str">
        <f t="shared" si="38"/>
        <v>COMPLY</v>
      </c>
      <c r="BI779" t="str">
        <f>VLOOKUP(H779,Sheet2!$A$1:$B$270,2,FALSE)</f>
        <v>SIDOARJO</v>
      </c>
    </row>
    <row r="780" spans="1:61">
      <c r="A780">
        <v>779</v>
      </c>
      <c r="B780">
        <v>1002623921</v>
      </c>
      <c r="C780">
        <v>3</v>
      </c>
      <c r="D780" t="s">
        <v>42</v>
      </c>
      <c r="E780">
        <v>5</v>
      </c>
      <c r="F780" t="s">
        <v>232</v>
      </c>
      <c r="G780" t="s">
        <v>101</v>
      </c>
      <c r="H780" t="s">
        <v>425</v>
      </c>
      <c r="I780" t="s">
        <v>212</v>
      </c>
      <c r="J780" t="s">
        <v>213</v>
      </c>
      <c r="K780" t="s">
        <v>149</v>
      </c>
      <c r="L780" t="s">
        <v>214</v>
      </c>
      <c r="M780" t="s">
        <v>542</v>
      </c>
      <c r="N780" t="s">
        <v>215</v>
      </c>
      <c r="O780" s="57">
        <v>46301.455960648149</v>
      </c>
      <c r="P780" s="57">
        <v>46301.455960648149</v>
      </c>
      <c r="Q780">
        <v>69402355</v>
      </c>
      <c r="T780" t="s">
        <v>1160</v>
      </c>
      <c r="V780" t="s">
        <v>1162</v>
      </c>
      <c r="Z780">
        <v>112.511</v>
      </c>
      <c r="AA780">
        <v>-7.4028600000000004</v>
      </c>
      <c r="AB780" t="s">
        <v>1163</v>
      </c>
      <c r="AC780" t="s">
        <v>235</v>
      </c>
      <c r="AL780" t="s">
        <v>217</v>
      </c>
      <c r="AM780" t="s">
        <v>1164</v>
      </c>
      <c r="AN780" t="s">
        <v>6</v>
      </c>
      <c r="AO780" s="57">
        <v>46183.475752314815</v>
      </c>
      <c r="AP780" s="57">
        <v>46297</v>
      </c>
      <c r="AR780" t="s">
        <v>543</v>
      </c>
      <c r="AS780" t="s">
        <v>560</v>
      </c>
      <c r="AT780" t="s">
        <v>230</v>
      </c>
      <c r="AV780" t="s">
        <v>3426</v>
      </c>
      <c r="AW780" t="s">
        <v>886</v>
      </c>
      <c r="AX780" t="s">
        <v>222</v>
      </c>
      <c r="BA780" s="57">
        <v>46297.458333333336</v>
      </c>
      <c r="BB780" t="s">
        <v>1164</v>
      </c>
      <c r="BF780" s="6" t="e">
        <f t="shared" si="36"/>
        <v>#NUM!</v>
      </c>
      <c r="BG780" t="e">
        <f t="shared" si="37"/>
        <v>#NUM!</v>
      </c>
      <c r="BH780" t="e">
        <f t="shared" si="38"/>
        <v>#NUM!</v>
      </c>
      <c r="BI780" t="str">
        <f>VLOOKUP(H780,Sheet2!$A$1:$B$270,2,FALSE)</f>
        <v>SIDOARJO</v>
      </c>
    </row>
    <row r="781" spans="1:61">
      <c r="A781">
        <v>780</v>
      </c>
      <c r="B781">
        <v>1002617823</v>
      </c>
      <c r="C781">
        <v>3</v>
      </c>
      <c r="D781" t="s">
        <v>42</v>
      </c>
      <c r="E781">
        <v>5</v>
      </c>
      <c r="F781" t="s">
        <v>232</v>
      </c>
      <c r="G781" t="s">
        <v>101</v>
      </c>
      <c r="H781" t="s">
        <v>425</v>
      </c>
      <c r="I781" t="s">
        <v>212</v>
      </c>
      <c r="J781" t="s">
        <v>213</v>
      </c>
      <c r="K781" t="s">
        <v>149</v>
      </c>
      <c r="L781" t="s">
        <v>214</v>
      </c>
      <c r="M781" t="s">
        <v>1919</v>
      </c>
      <c r="N781" t="s">
        <v>215</v>
      </c>
      <c r="O781" s="57">
        <v>46296.553182870368</v>
      </c>
      <c r="P781" s="57">
        <v>46301.456435185188</v>
      </c>
      <c r="Q781">
        <v>69402355</v>
      </c>
      <c r="S781">
        <v>152331251875</v>
      </c>
      <c r="T781" t="s">
        <v>1160</v>
      </c>
      <c r="U781" t="s">
        <v>1161</v>
      </c>
      <c r="V781" t="s">
        <v>1162</v>
      </c>
      <c r="Z781">
        <v>112.51153100000001</v>
      </c>
      <c r="AA781">
        <v>-7.4020760000000001</v>
      </c>
      <c r="AB781" t="s">
        <v>1163</v>
      </c>
      <c r="AC781" t="s">
        <v>235</v>
      </c>
      <c r="AL781" t="s">
        <v>217</v>
      </c>
      <c r="AM781" t="s">
        <v>1164</v>
      </c>
      <c r="AN781" t="s">
        <v>6</v>
      </c>
      <c r="AO781" s="57">
        <v>46032.559305555558</v>
      </c>
      <c r="AP781" s="57">
        <v>46297.458333333336</v>
      </c>
      <c r="AQ781" t="s">
        <v>838</v>
      </c>
      <c r="AR781" t="s">
        <v>12</v>
      </c>
      <c r="AS781" t="s">
        <v>560</v>
      </c>
      <c r="AT781" t="s">
        <v>230</v>
      </c>
      <c r="AV781" t="s">
        <v>1627</v>
      </c>
      <c r="AW781" t="s">
        <v>886</v>
      </c>
      <c r="AX781" t="s">
        <v>222</v>
      </c>
      <c r="BA781" s="57">
        <v>46297.458333333336</v>
      </c>
      <c r="BB781" t="s">
        <v>1164</v>
      </c>
      <c r="BF781" s="6" t="e">
        <f t="shared" si="36"/>
        <v>#NUM!</v>
      </c>
      <c r="BG781" t="e">
        <f t="shared" si="37"/>
        <v>#NUM!</v>
      </c>
      <c r="BH781" t="e">
        <f t="shared" si="38"/>
        <v>#NUM!</v>
      </c>
      <c r="BI781" t="str">
        <f>VLOOKUP(H781,Sheet2!$A$1:$B$270,2,FALSE)</f>
        <v>SIDOARJO</v>
      </c>
    </row>
    <row r="782" spans="1:61">
      <c r="A782">
        <v>781</v>
      </c>
      <c r="B782">
        <v>1002636934</v>
      </c>
      <c r="C782">
        <v>3</v>
      </c>
      <c r="D782" t="s">
        <v>42</v>
      </c>
      <c r="E782">
        <v>5</v>
      </c>
      <c r="F782" t="s">
        <v>232</v>
      </c>
      <c r="G782" t="s">
        <v>101</v>
      </c>
      <c r="H782" t="s">
        <v>425</v>
      </c>
      <c r="I782" t="s">
        <v>212</v>
      </c>
      <c r="J782" t="s">
        <v>213</v>
      </c>
      <c r="K782" t="s">
        <v>149</v>
      </c>
      <c r="L782" t="s">
        <v>214</v>
      </c>
      <c r="M782" t="s">
        <v>1919</v>
      </c>
      <c r="N782" t="s">
        <v>215</v>
      </c>
      <c r="O782" s="57">
        <v>46309.597696759258</v>
      </c>
      <c r="P782" s="57">
        <v>46310.35869212963</v>
      </c>
      <c r="Q782">
        <v>69410203</v>
      </c>
      <c r="S782">
        <v>152331252092</v>
      </c>
      <c r="T782" t="s">
        <v>7104</v>
      </c>
      <c r="U782" t="s">
        <v>7105</v>
      </c>
      <c r="V782" t="s">
        <v>7106</v>
      </c>
      <c r="Z782">
        <v>112.6106882</v>
      </c>
      <c r="AA782">
        <v>-7.3853157999999901</v>
      </c>
      <c r="AB782" t="s">
        <v>7107</v>
      </c>
      <c r="AC782" t="s">
        <v>216</v>
      </c>
      <c r="AL782" t="s">
        <v>217</v>
      </c>
      <c r="AM782" t="s">
        <v>6908</v>
      </c>
      <c r="AN782" t="s">
        <v>6</v>
      </c>
      <c r="AO782" t="s">
        <v>6864</v>
      </c>
      <c r="AP782" s="57">
        <v>46310.458333333336</v>
      </c>
      <c r="AQ782" t="s">
        <v>841</v>
      </c>
      <c r="AR782" t="s">
        <v>12</v>
      </c>
      <c r="AS782" t="s">
        <v>560</v>
      </c>
      <c r="AT782" t="s">
        <v>230</v>
      </c>
      <c r="AV782" t="s">
        <v>1627</v>
      </c>
      <c r="AW782" t="s">
        <v>883</v>
      </c>
      <c r="AX782" t="s">
        <v>222</v>
      </c>
      <c r="BA782" s="57">
        <v>46310.458333333336</v>
      </c>
      <c r="BB782" t="s">
        <v>6908</v>
      </c>
      <c r="BF782" s="6" t="e">
        <f t="shared" si="36"/>
        <v>#NUM!</v>
      </c>
      <c r="BG782" t="e">
        <f t="shared" si="37"/>
        <v>#NUM!</v>
      </c>
      <c r="BH782" t="e">
        <f t="shared" si="38"/>
        <v>#NUM!</v>
      </c>
      <c r="BI782" t="str">
        <f>VLOOKUP(H782,Sheet2!$A$1:$B$270,2,FALSE)</f>
        <v>SIDOARJO</v>
      </c>
    </row>
    <row r="783" spans="1:61">
      <c r="A783">
        <v>782</v>
      </c>
      <c r="B783">
        <v>1002617312</v>
      </c>
      <c r="C783">
        <v>3</v>
      </c>
      <c r="D783" t="s">
        <v>42</v>
      </c>
      <c r="E783">
        <v>5</v>
      </c>
      <c r="F783" t="s">
        <v>232</v>
      </c>
      <c r="G783" t="s">
        <v>101</v>
      </c>
      <c r="H783" t="s">
        <v>499</v>
      </c>
      <c r="I783" t="s">
        <v>212</v>
      </c>
      <c r="J783" t="s">
        <v>213</v>
      </c>
      <c r="K783" t="s">
        <v>149</v>
      </c>
      <c r="L783" t="s">
        <v>214</v>
      </c>
      <c r="M783" t="s">
        <v>76</v>
      </c>
      <c r="N783" t="s">
        <v>215</v>
      </c>
      <c r="O783" s="57">
        <v>46296.431018518517</v>
      </c>
      <c r="P783" s="57">
        <v>46297.702141203707</v>
      </c>
      <c r="Q783">
        <v>69402163</v>
      </c>
      <c r="S783">
        <v>152328218520</v>
      </c>
      <c r="T783" t="s">
        <v>1170</v>
      </c>
      <c r="U783" t="s">
        <v>1171</v>
      </c>
      <c r="V783" t="s">
        <v>1172</v>
      </c>
      <c r="Z783">
        <v>112.65343230000001</v>
      </c>
      <c r="AA783">
        <v>-7.4160553</v>
      </c>
      <c r="AB783" t="s">
        <v>1173</v>
      </c>
      <c r="AC783" t="s">
        <v>216</v>
      </c>
      <c r="AL783" t="s">
        <v>217</v>
      </c>
      <c r="AM783" t="s">
        <v>1174</v>
      </c>
      <c r="AN783" t="s">
        <v>6</v>
      </c>
      <c r="AO783" s="57">
        <v>46032.434247685182</v>
      </c>
      <c r="AP783" s="57">
        <v>46297.458333333336</v>
      </c>
      <c r="AR783" t="s">
        <v>218</v>
      </c>
      <c r="AS783" t="s">
        <v>232</v>
      </c>
      <c r="AT783" t="s">
        <v>220</v>
      </c>
      <c r="AU783">
        <v>20261002</v>
      </c>
      <c r="AV783" t="s">
        <v>221</v>
      </c>
      <c r="AW783" t="s">
        <v>850</v>
      </c>
      <c r="AX783" t="s">
        <v>222</v>
      </c>
      <c r="BA783" s="57">
        <v>46297.458333333336</v>
      </c>
      <c r="BB783" t="s">
        <v>1174</v>
      </c>
      <c r="BC783">
        <v>2026</v>
      </c>
      <c r="BD783">
        <v>10</v>
      </c>
      <c r="BE783">
        <v>2</v>
      </c>
      <c r="BF783" s="6">
        <f t="shared" si="36"/>
        <v>46297</v>
      </c>
      <c r="BG783">
        <f t="shared" si="37"/>
        <v>-0.45833333333575865</v>
      </c>
      <c r="BH783" t="str">
        <f t="shared" si="38"/>
        <v>COMPLY</v>
      </c>
      <c r="BI783" t="str">
        <f>VLOOKUP(H783,Sheet2!$A$1:$B$270,2,FALSE)</f>
        <v>SIDOARJO</v>
      </c>
    </row>
    <row r="784" spans="1:61">
      <c r="A784">
        <v>783</v>
      </c>
      <c r="B784">
        <v>1002616839</v>
      </c>
      <c r="C784">
        <v>3</v>
      </c>
      <c r="D784" t="s">
        <v>42</v>
      </c>
      <c r="E784">
        <v>5</v>
      </c>
      <c r="F784" t="s">
        <v>232</v>
      </c>
      <c r="G784" t="s">
        <v>101</v>
      </c>
      <c r="H784" t="s">
        <v>499</v>
      </c>
      <c r="I784" t="s">
        <v>212</v>
      </c>
      <c r="J784" t="s">
        <v>213</v>
      </c>
      <c r="K784" t="s">
        <v>149</v>
      </c>
      <c r="M784" t="s">
        <v>76</v>
      </c>
      <c r="N784" t="s">
        <v>215</v>
      </c>
      <c r="O784" s="57">
        <v>46296.335347222222</v>
      </c>
      <c r="P784" s="57">
        <v>46296.930648148147</v>
      </c>
      <c r="Q784">
        <v>69401984</v>
      </c>
      <c r="S784">
        <v>152328218519</v>
      </c>
      <c r="T784" t="s">
        <v>1165</v>
      </c>
      <c r="U784" t="s">
        <v>1166</v>
      </c>
      <c r="V784" t="s">
        <v>1167</v>
      </c>
      <c r="Z784">
        <v>112.66993990135801</v>
      </c>
      <c r="AA784">
        <v>-7.40526673854795</v>
      </c>
      <c r="AB784" t="s">
        <v>1168</v>
      </c>
      <c r="AC784" t="s">
        <v>229</v>
      </c>
      <c r="AL784" t="s">
        <v>217</v>
      </c>
      <c r="AM784" t="s">
        <v>1169</v>
      </c>
      <c r="AN784" t="s">
        <v>6</v>
      </c>
      <c r="AO784" s="57">
        <v>46032.351168981484</v>
      </c>
      <c r="AP784" s="57">
        <v>46297.333333333336</v>
      </c>
      <c r="AR784" t="s">
        <v>218</v>
      </c>
      <c r="AS784" t="s">
        <v>232</v>
      </c>
      <c r="AT784" t="s">
        <v>230</v>
      </c>
      <c r="AU784">
        <v>20261001</v>
      </c>
      <c r="AV784" t="s">
        <v>221</v>
      </c>
      <c r="AW784" t="s">
        <v>540</v>
      </c>
      <c r="AX784" t="s">
        <v>222</v>
      </c>
      <c r="BA784" s="57">
        <v>46297.333333333336</v>
      </c>
      <c r="BB784" t="s">
        <v>1169</v>
      </c>
      <c r="BC784">
        <v>2026</v>
      </c>
      <c r="BD784">
        <v>10</v>
      </c>
      <c r="BE784">
        <v>1</v>
      </c>
      <c r="BF784" s="6">
        <f t="shared" si="36"/>
        <v>46296</v>
      </c>
      <c r="BG784">
        <f t="shared" si="37"/>
        <v>-1.3333333333357587</v>
      </c>
      <c r="BH784" t="str">
        <f t="shared" si="38"/>
        <v>COMPLY</v>
      </c>
      <c r="BI784" t="str">
        <f>VLOOKUP(H784,Sheet2!$A$1:$B$270,2,FALSE)</f>
        <v>SIDOARJO</v>
      </c>
    </row>
    <row r="785" spans="1:61">
      <c r="A785">
        <v>784</v>
      </c>
      <c r="B785">
        <v>1002622108</v>
      </c>
      <c r="C785">
        <v>3</v>
      </c>
      <c r="D785" t="s">
        <v>42</v>
      </c>
      <c r="E785">
        <v>5</v>
      </c>
      <c r="F785" t="s">
        <v>232</v>
      </c>
      <c r="G785" t="s">
        <v>101</v>
      </c>
      <c r="H785" t="s">
        <v>499</v>
      </c>
      <c r="I785" t="s">
        <v>212</v>
      </c>
      <c r="J785" t="s">
        <v>213</v>
      </c>
      <c r="K785" t="s">
        <v>149</v>
      </c>
      <c r="L785" t="s">
        <v>214</v>
      </c>
      <c r="M785" t="s">
        <v>76</v>
      </c>
      <c r="N785" t="s">
        <v>215</v>
      </c>
      <c r="O785" s="57">
        <v>46300.463645833333</v>
      </c>
      <c r="P785" s="57">
        <v>46302.359178240738</v>
      </c>
      <c r="Q785">
        <v>69404212</v>
      </c>
      <c r="S785">
        <v>152328218537</v>
      </c>
      <c r="T785" t="s">
        <v>2794</v>
      </c>
      <c r="U785" t="s">
        <v>2795</v>
      </c>
      <c r="V785" t="s">
        <v>2796</v>
      </c>
      <c r="Z785">
        <v>112.673755</v>
      </c>
      <c r="AA785">
        <v>-7.3944080000000003</v>
      </c>
      <c r="AB785" t="s">
        <v>2797</v>
      </c>
      <c r="AC785" t="s">
        <v>235</v>
      </c>
      <c r="AL785" t="s">
        <v>217</v>
      </c>
      <c r="AM785" t="s">
        <v>2633</v>
      </c>
      <c r="AN785" t="s">
        <v>6</v>
      </c>
      <c r="AO785" s="57">
        <v>46152.486157407409</v>
      </c>
      <c r="AP785" s="57">
        <v>46301.333333333336</v>
      </c>
      <c r="AR785" t="s">
        <v>218</v>
      </c>
      <c r="AS785" t="s">
        <v>232</v>
      </c>
      <c r="AT785" t="s">
        <v>230</v>
      </c>
      <c r="AU785">
        <v>20261007</v>
      </c>
      <c r="AV785" t="s">
        <v>221</v>
      </c>
      <c r="AW785" t="s">
        <v>2628</v>
      </c>
      <c r="AX785" t="s">
        <v>222</v>
      </c>
      <c r="BA785" s="57">
        <v>46301.333333333336</v>
      </c>
      <c r="BB785" t="s">
        <v>2633</v>
      </c>
      <c r="BC785">
        <v>2026</v>
      </c>
      <c r="BD785">
        <v>10</v>
      </c>
      <c r="BE785">
        <v>7</v>
      </c>
      <c r="BF785" s="6">
        <f t="shared" si="36"/>
        <v>46302</v>
      </c>
      <c r="BG785">
        <f t="shared" si="37"/>
        <v>0.66666666666424135</v>
      </c>
      <c r="BH785" t="str">
        <f t="shared" si="38"/>
        <v>COMPLY</v>
      </c>
      <c r="BI785" t="str">
        <f>VLOOKUP(H785,Sheet2!$A$1:$B$270,2,FALSE)</f>
        <v>SIDOARJO</v>
      </c>
    </row>
    <row r="786" spans="1:61">
      <c r="A786">
        <v>785</v>
      </c>
      <c r="B786">
        <v>1002617556</v>
      </c>
      <c r="C786">
        <v>3</v>
      </c>
      <c r="D786" t="s">
        <v>42</v>
      </c>
      <c r="E786">
        <v>5</v>
      </c>
      <c r="F786" t="s">
        <v>232</v>
      </c>
      <c r="G786" t="s">
        <v>101</v>
      </c>
      <c r="H786" t="s">
        <v>258</v>
      </c>
      <c r="I786" t="s">
        <v>212</v>
      </c>
      <c r="J786" t="s">
        <v>213</v>
      </c>
      <c r="K786" t="s">
        <v>149</v>
      </c>
      <c r="L786" t="s">
        <v>214</v>
      </c>
      <c r="M786" t="s">
        <v>76</v>
      </c>
      <c r="N786" t="s">
        <v>215</v>
      </c>
      <c r="O786" s="57">
        <v>46296.470532407409</v>
      </c>
      <c r="P786" s="57">
        <v>46297.662361111114</v>
      </c>
      <c r="Q786">
        <v>69402243</v>
      </c>
      <c r="S786">
        <v>152316233179</v>
      </c>
      <c r="T786" t="s">
        <v>1175</v>
      </c>
      <c r="U786" t="s">
        <v>1176</v>
      </c>
      <c r="V786" t="s">
        <v>1177</v>
      </c>
      <c r="Z786">
        <v>112.69584570000001</v>
      </c>
      <c r="AA786">
        <v>-7.4521503999999998</v>
      </c>
      <c r="AB786" t="s">
        <v>1178</v>
      </c>
      <c r="AC786" t="s">
        <v>216</v>
      </c>
      <c r="AL786" t="s">
        <v>217</v>
      </c>
      <c r="AM786" t="s">
        <v>1179</v>
      </c>
      <c r="AN786" t="s">
        <v>6</v>
      </c>
      <c r="AO786" s="57">
        <v>46032.486342592594</v>
      </c>
      <c r="AP786" s="57">
        <v>46297.333333333336</v>
      </c>
      <c r="AR786" t="s">
        <v>218</v>
      </c>
      <c r="AS786" t="s">
        <v>232</v>
      </c>
      <c r="AT786" t="s">
        <v>230</v>
      </c>
      <c r="AU786">
        <v>20261002</v>
      </c>
      <c r="AV786" t="s">
        <v>221</v>
      </c>
      <c r="AW786" t="s">
        <v>883</v>
      </c>
      <c r="AX786" t="s">
        <v>222</v>
      </c>
      <c r="BA786" s="57">
        <v>46297.333333333336</v>
      </c>
      <c r="BB786" t="s">
        <v>1179</v>
      </c>
      <c r="BC786">
        <v>2026</v>
      </c>
      <c r="BD786">
        <v>10</v>
      </c>
      <c r="BE786">
        <v>2</v>
      </c>
      <c r="BF786" s="6">
        <f t="shared" si="36"/>
        <v>46297</v>
      </c>
      <c r="BG786">
        <f t="shared" si="37"/>
        <v>-0.33333333333575865</v>
      </c>
      <c r="BH786" t="str">
        <f t="shared" si="38"/>
        <v>COMPLY</v>
      </c>
      <c r="BI786" t="str">
        <f>VLOOKUP(H786,Sheet2!$A$1:$B$270,2,FALSE)</f>
        <v>SIDOARJO</v>
      </c>
    </row>
    <row r="787" spans="1:61">
      <c r="A787">
        <v>786</v>
      </c>
      <c r="B787">
        <v>1002620004</v>
      </c>
      <c r="C787">
        <v>3</v>
      </c>
      <c r="D787" t="s">
        <v>42</v>
      </c>
      <c r="E787">
        <v>5</v>
      </c>
      <c r="F787" t="s">
        <v>232</v>
      </c>
      <c r="G787" t="s">
        <v>101</v>
      </c>
      <c r="H787" t="s">
        <v>258</v>
      </c>
      <c r="I787" t="s">
        <v>212</v>
      </c>
      <c r="J787" t="s">
        <v>213</v>
      </c>
      <c r="K787" t="s">
        <v>149</v>
      </c>
      <c r="L787" t="s">
        <v>214</v>
      </c>
      <c r="M787" t="s">
        <v>76</v>
      </c>
      <c r="N787" t="s">
        <v>215</v>
      </c>
      <c r="O787" s="57">
        <v>46297.601851851854</v>
      </c>
      <c r="P787" s="57">
        <v>46298.418310185189</v>
      </c>
      <c r="Q787">
        <v>69403171</v>
      </c>
      <c r="S787">
        <v>152316231844</v>
      </c>
      <c r="T787" t="s">
        <v>2079</v>
      </c>
      <c r="U787" t="s">
        <v>2080</v>
      </c>
      <c r="V787" t="s">
        <v>2081</v>
      </c>
      <c r="Z787">
        <v>112.701519057154</v>
      </c>
      <c r="AA787">
        <v>-7.4495876911207297</v>
      </c>
      <c r="AB787" t="s">
        <v>2082</v>
      </c>
      <c r="AC787" t="s">
        <v>216</v>
      </c>
      <c r="AL787" t="s">
        <v>217</v>
      </c>
      <c r="AM787" t="s">
        <v>2083</v>
      </c>
      <c r="AN787" t="s">
        <v>6</v>
      </c>
      <c r="AO787" s="57">
        <v>46063.61105324074</v>
      </c>
      <c r="AP787" s="57">
        <v>46298.458333333336</v>
      </c>
      <c r="AR787" t="s">
        <v>218</v>
      </c>
      <c r="AS787" t="s">
        <v>232</v>
      </c>
      <c r="AT787" t="s">
        <v>230</v>
      </c>
      <c r="AU787">
        <v>20261003</v>
      </c>
      <c r="AV787" t="s">
        <v>221</v>
      </c>
      <c r="AW787" t="s">
        <v>886</v>
      </c>
      <c r="AX787" t="s">
        <v>222</v>
      </c>
      <c r="BA787" s="57">
        <v>46298.458333333336</v>
      </c>
      <c r="BB787" t="s">
        <v>2083</v>
      </c>
      <c r="BC787">
        <v>2026</v>
      </c>
      <c r="BD787">
        <v>10</v>
      </c>
      <c r="BE787">
        <v>3</v>
      </c>
      <c r="BF787" s="6">
        <f t="shared" si="36"/>
        <v>46298</v>
      </c>
      <c r="BG787">
        <f t="shared" si="37"/>
        <v>-0.45833333333575865</v>
      </c>
      <c r="BH787" t="str">
        <f t="shared" si="38"/>
        <v>COMPLY</v>
      </c>
      <c r="BI787" t="str">
        <f>VLOOKUP(H787,Sheet2!$A$1:$B$270,2,FALSE)</f>
        <v>SIDOARJO</v>
      </c>
    </row>
    <row r="788" spans="1:61">
      <c r="A788">
        <v>787</v>
      </c>
      <c r="B788">
        <v>1002622609</v>
      </c>
      <c r="C788">
        <v>3</v>
      </c>
      <c r="D788" t="s">
        <v>42</v>
      </c>
      <c r="E788">
        <v>5</v>
      </c>
      <c r="F788" t="s">
        <v>232</v>
      </c>
      <c r="G788" t="s">
        <v>101</v>
      </c>
      <c r="H788" t="s">
        <v>258</v>
      </c>
      <c r="I788" t="s">
        <v>212</v>
      </c>
      <c r="J788" t="s">
        <v>213</v>
      </c>
      <c r="K788" t="s">
        <v>149</v>
      </c>
      <c r="M788" t="s">
        <v>76</v>
      </c>
      <c r="N788" t="s">
        <v>215</v>
      </c>
      <c r="O788" s="57">
        <v>46300.59474537037</v>
      </c>
      <c r="P788" s="57">
        <v>46300.73778935185</v>
      </c>
      <c r="Q788">
        <v>69402198</v>
      </c>
      <c r="S788">
        <v>152316233305</v>
      </c>
      <c r="T788" t="s">
        <v>1180</v>
      </c>
      <c r="U788" t="s">
        <v>1181</v>
      </c>
      <c r="V788" t="s">
        <v>2799</v>
      </c>
      <c r="Z788">
        <v>112.681397</v>
      </c>
      <c r="AA788">
        <v>-7.4233900000000004</v>
      </c>
      <c r="AB788" t="s">
        <v>1183</v>
      </c>
      <c r="AC788" t="s">
        <v>229</v>
      </c>
      <c r="AL788" t="s">
        <v>217</v>
      </c>
      <c r="AM788" t="s">
        <v>2800</v>
      </c>
      <c r="AN788" t="s">
        <v>6</v>
      </c>
      <c r="AO788" s="57">
        <v>46152.601203703707</v>
      </c>
      <c r="AR788" t="s">
        <v>218</v>
      </c>
      <c r="AS788" t="s">
        <v>232</v>
      </c>
      <c r="AT788" t="s">
        <v>342</v>
      </c>
      <c r="AU788">
        <v>20261005</v>
      </c>
      <c r="AV788" t="s">
        <v>221</v>
      </c>
      <c r="AW788" t="s">
        <v>2801</v>
      </c>
      <c r="AX788" t="s">
        <v>222</v>
      </c>
      <c r="BA788" s="57">
        <v>46300.291666666664</v>
      </c>
      <c r="BB788" t="s">
        <v>2800</v>
      </c>
      <c r="BC788">
        <v>2026</v>
      </c>
      <c r="BD788">
        <v>10</v>
      </c>
      <c r="BE788">
        <v>5</v>
      </c>
      <c r="BF788" s="6">
        <f t="shared" si="36"/>
        <v>46300</v>
      </c>
      <c r="BG788">
        <f t="shared" si="37"/>
        <v>-0.29166666666424135</v>
      </c>
      <c r="BH788" t="str">
        <f t="shared" si="38"/>
        <v>COMPLY</v>
      </c>
      <c r="BI788" t="str">
        <f>VLOOKUP(H788,Sheet2!$A$1:$B$270,2,FALSE)</f>
        <v>SIDOARJO</v>
      </c>
    </row>
    <row r="789" spans="1:61">
      <c r="A789">
        <v>788</v>
      </c>
      <c r="B789">
        <v>1002622455</v>
      </c>
      <c r="C789">
        <v>3</v>
      </c>
      <c r="D789" t="s">
        <v>42</v>
      </c>
      <c r="E789">
        <v>5</v>
      </c>
      <c r="F789" t="s">
        <v>232</v>
      </c>
      <c r="G789" t="s">
        <v>101</v>
      </c>
      <c r="H789" t="s">
        <v>258</v>
      </c>
      <c r="I789" t="s">
        <v>212</v>
      </c>
      <c r="J789" t="s">
        <v>213</v>
      </c>
      <c r="K789" t="s">
        <v>149</v>
      </c>
      <c r="L789" t="s">
        <v>214</v>
      </c>
      <c r="M789" t="s">
        <v>76</v>
      </c>
      <c r="N789" t="s">
        <v>215</v>
      </c>
      <c r="O789" s="57">
        <v>46300.566377314812</v>
      </c>
      <c r="P789" s="57">
        <v>46301.348437499997</v>
      </c>
      <c r="Q789">
        <v>69404356</v>
      </c>
      <c r="S789">
        <v>152316233304</v>
      </c>
      <c r="T789" t="s">
        <v>2802</v>
      </c>
      <c r="U789" t="s">
        <v>2803</v>
      </c>
      <c r="V789" t="s">
        <v>2804</v>
      </c>
      <c r="Z789">
        <v>112.720407843589</v>
      </c>
      <c r="AA789">
        <v>-7.4553270041890398</v>
      </c>
      <c r="AB789" t="s">
        <v>2805</v>
      </c>
      <c r="AC789" t="s">
        <v>216</v>
      </c>
      <c r="AL789" t="s">
        <v>217</v>
      </c>
      <c r="AM789" t="s">
        <v>2806</v>
      </c>
      <c r="AN789" t="s">
        <v>6</v>
      </c>
      <c r="AO789" s="57">
        <v>46152.569618055553</v>
      </c>
      <c r="AP789" s="57">
        <v>46301.458333333336</v>
      </c>
      <c r="AR789" t="s">
        <v>218</v>
      </c>
      <c r="AS789" t="s">
        <v>232</v>
      </c>
      <c r="AT789" t="s">
        <v>220</v>
      </c>
      <c r="AU789">
        <v>20261006</v>
      </c>
      <c r="AV789" t="s">
        <v>221</v>
      </c>
      <c r="AW789" t="s">
        <v>1815</v>
      </c>
      <c r="AX789" t="s">
        <v>222</v>
      </c>
      <c r="BA789" s="57">
        <v>46301.458333333336</v>
      </c>
      <c r="BB789" t="s">
        <v>2806</v>
      </c>
      <c r="BC789">
        <v>2026</v>
      </c>
      <c r="BD789">
        <v>10</v>
      </c>
      <c r="BE789">
        <v>6</v>
      </c>
      <c r="BF789" s="6">
        <f t="shared" si="36"/>
        <v>46301</v>
      </c>
      <c r="BG789">
        <f t="shared" si="37"/>
        <v>-0.45833333333575865</v>
      </c>
      <c r="BH789" t="str">
        <f t="shared" si="38"/>
        <v>COMPLY</v>
      </c>
      <c r="BI789" t="str">
        <f>VLOOKUP(H789,Sheet2!$A$1:$B$270,2,FALSE)</f>
        <v>SIDOARJO</v>
      </c>
    </row>
    <row r="790" spans="1:61">
      <c r="A790">
        <v>789</v>
      </c>
      <c r="B790">
        <v>1002625047</v>
      </c>
      <c r="C790">
        <v>3</v>
      </c>
      <c r="D790" t="s">
        <v>42</v>
      </c>
      <c r="E790">
        <v>5</v>
      </c>
      <c r="F790" t="s">
        <v>232</v>
      </c>
      <c r="G790" t="s">
        <v>101</v>
      </c>
      <c r="H790" t="s">
        <v>258</v>
      </c>
      <c r="I790" t="s">
        <v>212</v>
      </c>
      <c r="J790" t="s">
        <v>213</v>
      </c>
      <c r="K790" t="s">
        <v>149</v>
      </c>
      <c r="L790" t="s">
        <v>214</v>
      </c>
      <c r="M790" t="s">
        <v>76</v>
      </c>
      <c r="N790" t="s">
        <v>215</v>
      </c>
      <c r="O790" s="57">
        <v>46301.701840277776</v>
      </c>
      <c r="P790" s="57">
        <v>46301.89203703704</v>
      </c>
      <c r="Q790">
        <v>69405348</v>
      </c>
      <c r="S790">
        <v>152316233342</v>
      </c>
      <c r="T790" t="s">
        <v>3427</v>
      </c>
      <c r="U790" t="s">
        <v>3428</v>
      </c>
      <c r="V790" t="s">
        <v>3429</v>
      </c>
      <c r="Z790">
        <v>112.71526236087</v>
      </c>
      <c r="AA790">
        <v>-7.4461501842499596</v>
      </c>
      <c r="AB790" t="s">
        <v>3430</v>
      </c>
      <c r="AC790" t="s">
        <v>216</v>
      </c>
      <c r="AL790" t="s">
        <v>217</v>
      </c>
      <c r="AM790" t="s">
        <v>3431</v>
      </c>
      <c r="AN790" t="s">
        <v>6</v>
      </c>
      <c r="AO790" s="57">
        <v>46183.705092592594</v>
      </c>
      <c r="AP790" s="57">
        <v>46302.625</v>
      </c>
      <c r="AQ790" t="s">
        <v>841</v>
      </c>
      <c r="AR790" t="s">
        <v>218</v>
      </c>
      <c r="AS790" t="s">
        <v>232</v>
      </c>
      <c r="AT790" t="s">
        <v>342</v>
      </c>
      <c r="AU790">
        <v>20261006</v>
      </c>
      <c r="AV790" t="s">
        <v>221</v>
      </c>
      <c r="AW790" t="s">
        <v>2326</v>
      </c>
      <c r="AX790" t="s">
        <v>222</v>
      </c>
      <c r="BA790" s="57">
        <v>46302.625</v>
      </c>
      <c r="BB790" t="s">
        <v>3431</v>
      </c>
      <c r="BC790">
        <v>2026</v>
      </c>
      <c r="BD790">
        <v>10</v>
      </c>
      <c r="BE790">
        <v>6</v>
      </c>
      <c r="BF790" s="6">
        <f t="shared" si="36"/>
        <v>46301</v>
      </c>
      <c r="BG790">
        <f t="shared" si="37"/>
        <v>-1.625</v>
      </c>
      <c r="BH790" t="str">
        <f t="shared" si="38"/>
        <v>COMPLY</v>
      </c>
      <c r="BI790" t="str">
        <f>VLOOKUP(H790,Sheet2!$A$1:$B$270,2,FALSE)</f>
        <v>SIDOARJO</v>
      </c>
    </row>
    <row r="791" spans="1:61">
      <c r="A791">
        <v>790</v>
      </c>
      <c r="B791">
        <v>1002626693</v>
      </c>
      <c r="C791">
        <v>3</v>
      </c>
      <c r="D791" t="s">
        <v>42</v>
      </c>
      <c r="E791">
        <v>5</v>
      </c>
      <c r="F791" t="s">
        <v>232</v>
      </c>
      <c r="G791" t="s">
        <v>101</v>
      </c>
      <c r="H791" t="s">
        <v>258</v>
      </c>
      <c r="I791" t="s">
        <v>212</v>
      </c>
      <c r="J791" t="s">
        <v>213</v>
      </c>
      <c r="K791" t="s">
        <v>149</v>
      </c>
      <c r="L791" t="s">
        <v>214</v>
      </c>
      <c r="M791" t="s">
        <v>76</v>
      </c>
      <c r="N791" t="s">
        <v>215</v>
      </c>
      <c r="O791" s="57">
        <v>46302.668495370373</v>
      </c>
      <c r="P791" s="57">
        <v>46302.797766203701</v>
      </c>
      <c r="Q791">
        <v>69406052</v>
      </c>
      <c r="S791">
        <v>152316233377</v>
      </c>
      <c r="T791" t="s">
        <v>4124</v>
      </c>
      <c r="U791" t="s">
        <v>2803</v>
      </c>
      <c r="V791" t="s">
        <v>4125</v>
      </c>
      <c r="Z791">
        <v>112.720584198832</v>
      </c>
      <c r="AA791">
        <v>-7.4553113794235601</v>
      </c>
      <c r="AB791" t="s">
        <v>4126</v>
      </c>
      <c r="AC791" t="s">
        <v>216</v>
      </c>
      <c r="AL791" t="s">
        <v>217</v>
      </c>
      <c r="AM791" t="s">
        <v>3726</v>
      </c>
      <c r="AN791" t="s">
        <v>6</v>
      </c>
      <c r="AO791" s="57">
        <v>46213.67386574074</v>
      </c>
      <c r="AP791" s="57">
        <v>46303.625</v>
      </c>
      <c r="AR791" t="s">
        <v>218</v>
      </c>
      <c r="AS791" t="s">
        <v>232</v>
      </c>
      <c r="AT791" t="s">
        <v>342</v>
      </c>
      <c r="AU791">
        <v>20261007</v>
      </c>
      <c r="AV791" t="s">
        <v>221</v>
      </c>
      <c r="AW791" t="s">
        <v>2589</v>
      </c>
      <c r="AX791" t="s">
        <v>222</v>
      </c>
      <c r="BA791" s="57">
        <v>46303.625</v>
      </c>
      <c r="BB791" t="s">
        <v>3726</v>
      </c>
      <c r="BC791">
        <v>2026</v>
      </c>
      <c r="BD791">
        <v>10</v>
      </c>
      <c r="BE791">
        <v>7</v>
      </c>
      <c r="BF791" s="6">
        <f t="shared" si="36"/>
        <v>46302</v>
      </c>
      <c r="BG791">
        <f t="shared" si="37"/>
        <v>-1.625</v>
      </c>
      <c r="BH791" t="str">
        <f t="shared" si="38"/>
        <v>COMPLY</v>
      </c>
      <c r="BI791" t="str">
        <f>VLOOKUP(H791,Sheet2!$A$1:$B$270,2,FALSE)</f>
        <v>SIDOARJO</v>
      </c>
    </row>
    <row r="792" spans="1:61">
      <c r="A792">
        <v>791</v>
      </c>
      <c r="B792">
        <v>1002626328</v>
      </c>
      <c r="C792">
        <v>3</v>
      </c>
      <c r="D792" t="s">
        <v>42</v>
      </c>
      <c r="E792">
        <v>5</v>
      </c>
      <c r="F792" t="s">
        <v>232</v>
      </c>
      <c r="G792" t="s">
        <v>101</v>
      </c>
      <c r="H792" t="s">
        <v>258</v>
      </c>
      <c r="I792" t="s">
        <v>212</v>
      </c>
      <c r="J792" t="s">
        <v>213</v>
      </c>
      <c r="K792" t="s">
        <v>149</v>
      </c>
      <c r="M792" t="s">
        <v>76</v>
      </c>
      <c r="N792" t="s">
        <v>215</v>
      </c>
      <c r="O792" s="57">
        <v>46302.596076388887</v>
      </c>
      <c r="P792" s="57">
        <v>46304.671226851853</v>
      </c>
      <c r="Q792">
        <v>69405918</v>
      </c>
      <c r="S792">
        <v>152316233372</v>
      </c>
      <c r="T792" t="s">
        <v>4130</v>
      </c>
      <c r="U792" t="s">
        <v>4131</v>
      </c>
      <c r="V792" t="s">
        <v>4589</v>
      </c>
      <c r="Z792">
        <v>112.7406584</v>
      </c>
      <c r="AA792">
        <v>-7.4355393000000003</v>
      </c>
      <c r="AB792" t="s">
        <v>4132</v>
      </c>
      <c r="AC792" t="s">
        <v>229</v>
      </c>
      <c r="AL792" t="s">
        <v>217</v>
      </c>
      <c r="AM792" t="s">
        <v>4590</v>
      </c>
      <c r="AN792" t="s">
        <v>6</v>
      </c>
      <c r="AO792" s="57">
        <v>46213.601053240738</v>
      </c>
      <c r="AP792" s="57">
        <v>46305.333333333336</v>
      </c>
      <c r="AR792" t="s">
        <v>218</v>
      </c>
      <c r="AS792" t="s">
        <v>232</v>
      </c>
      <c r="AT792" t="s">
        <v>342</v>
      </c>
      <c r="AU792">
        <v>20261009</v>
      </c>
      <c r="AV792" t="s">
        <v>221</v>
      </c>
      <c r="AW792" t="s">
        <v>2801</v>
      </c>
      <c r="AX792" t="s">
        <v>222</v>
      </c>
      <c r="BA792" s="57">
        <v>46305.333333333336</v>
      </c>
      <c r="BB792" t="s">
        <v>4590</v>
      </c>
      <c r="BC792">
        <v>2026</v>
      </c>
      <c r="BD792">
        <v>10</v>
      </c>
      <c r="BE792">
        <v>9</v>
      </c>
      <c r="BF792" s="6">
        <f t="shared" si="36"/>
        <v>46304</v>
      </c>
      <c r="BG792">
        <f t="shared" si="37"/>
        <v>-1.3333333333357587</v>
      </c>
      <c r="BH792" t="str">
        <f t="shared" si="38"/>
        <v>COMPLY</v>
      </c>
      <c r="BI792" t="str">
        <f>VLOOKUP(H792,Sheet2!$A$1:$B$270,2,FALSE)</f>
        <v>SIDOARJO</v>
      </c>
    </row>
    <row r="793" spans="1:61">
      <c r="A793">
        <v>792</v>
      </c>
      <c r="B793">
        <v>1002627294</v>
      </c>
      <c r="C793">
        <v>3</v>
      </c>
      <c r="D793" t="s">
        <v>42</v>
      </c>
      <c r="E793">
        <v>5</v>
      </c>
      <c r="F793" t="s">
        <v>232</v>
      </c>
      <c r="G793" t="s">
        <v>101</v>
      </c>
      <c r="H793" t="s">
        <v>258</v>
      </c>
      <c r="I793" t="s">
        <v>212</v>
      </c>
      <c r="J793" t="s">
        <v>213</v>
      </c>
      <c r="K793" t="s">
        <v>149</v>
      </c>
      <c r="M793" t="s">
        <v>76</v>
      </c>
      <c r="N793" t="s">
        <v>215</v>
      </c>
      <c r="O793" s="57">
        <v>46303.411805555559</v>
      </c>
      <c r="P793" s="57">
        <v>46306.535057870373</v>
      </c>
      <c r="Q793">
        <v>69406298</v>
      </c>
      <c r="S793">
        <v>152316206616</v>
      </c>
      <c r="T793" t="s">
        <v>4127</v>
      </c>
      <c r="U793" t="s">
        <v>4128</v>
      </c>
      <c r="V793" t="s">
        <v>5342</v>
      </c>
      <c r="Z793">
        <v>112.74538800000001</v>
      </c>
      <c r="AA793">
        <v>-7.4634847000000004</v>
      </c>
      <c r="AB793" t="s">
        <v>4129</v>
      </c>
      <c r="AC793" t="s">
        <v>229</v>
      </c>
      <c r="AL793" t="s">
        <v>217</v>
      </c>
      <c r="AM793" t="s">
        <v>5343</v>
      </c>
      <c r="AN793" t="s">
        <v>6</v>
      </c>
      <c r="AO793" s="57">
        <v>46244.413414351853</v>
      </c>
      <c r="AP793" s="57">
        <v>46307.333333333336</v>
      </c>
      <c r="AR793" t="s">
        <v>218</v>
      </c>
      <c r="AS793" t="s">
        <v>232</v>
      </c>
      <c r="AT793" t="s">
        <v>342</v>
      </c>
      <c r="AU793">
        <v>20261011</v>
      </c>
      <c r="AV793" t="s">
        <v>221</v>
      </c>
      <c r="AW793" t="s">
        <v>540</v>
      </c>
      <c r="AX793" t="s">
        <v>222</v>
      </c>
      <c r="BA793" s="57">
        <v>46307.333333333336</v>
      </c>
      <c r="BB793" t="s">
        <v>5343</v>
      </c>
      <c r="BC793">
        <v>2026</v>
      </c>
      <c r="BD793">
        <v>10</v>
      </c>
      <c r="BE793">
        <v>11</v>
      </c>
      <c r="BF793" s="6">
        <f t="shared" si="36"/>
        <v>46306</v>
      </c>
      <c r="BG793">
        <f t="shared" si="37"/>
        <v>-1.3333333333357587</v>
      </c>
      <c r="BH793" t="str">
        <f t="shared" si="38"/>
        <v>COMPLY</v>
      </c>
      <c r="BI793" t="str">
        <f>VLOOKUP(H793,Sheet2!$A$1:$B$270,2,FALSE)</f>
        <v>SIDOARJO</v>
      </c>
    </row>
    <row r="794" spans="1:61">
      <c r="A794">
        <v>793</v>
      </c>
      <c r="B794">
        <v>1002627528</v>
      </c>
      <c r="C794">
        <v>3</v>
      </c>
      <c r="D794" t="s">
        <v>42</v>
      </c>
      <c r="E794">
        <v>5</v>
      </c>
      <c r="F794" t="s">
        <v>232</v>
      </c>
      <c r="G794" t="s">
        <v>101</v>
      </c>
      <c r="H794" t="s">
        <v>258</v>
      </c>
      <c r="I794" t="s">
        <v>212</v>
      </c>
      <c r="J794" t="s">
        <v>213</v>
      </c>
      <c r="K794" t="s">
        <v>149</v>
      </c>
      <c r="M794" t="s">
        <v>76</v>
      </c>
      <c r="N794" t="s">
        <v>215</v>
      </c>
      <c r="O794" s="57">
        <v>46303.482708333337</v>
      </c>
      <c r="P794" s="57">
        <v>46304.740451388891</v>
      </c>
      <c r="Q794">
        <v>69406418</v>
      </c>
      <c r="S794">
        <v>152316233398</v>
      </c>
      <c r="T794" t="s">
        <v>4591</v>
      </c>
      <c r="U794" t="s">
        <v>4592</v>
      </c>
      <c r="V794" t="s">
        <v>4593</v>
      </c>
      <c r="Z794">
        <v>112.68329230000001</v>
      </c>
      <c r="AA794">
        <v>-7.4535657000000004</v>
      </c>
      <c r="AB794" t="s">
        <v>4594</v>
      </c>
      <c r="AC794" t="s">
        <v>229</v>
      </c>
      <c r="AL794" t="s">
        <v>217</v>
      </c>
      <c r="AM794" t="s">
        <v>4595</v>
      </c>
      <c r="AN794" t="s">
        <v>6</v>
      </c>
      <c r="AO794" s="57">
        <v>46244.486527777779</v>
      </c>
      <c r="AP794" s="57">
        <v>46305.333333333336</v>
      </c>
      <c r="AR794" t="s">
        <v>218</v>
      </c>
      <c r="AS794" t="s">
        <v>232</v>
      </c>
      <c r="AT794" t="s">
        <v>230</v>
      </c>
      <c r="AU794">
        <v>20261009</v>
      </c>
      <c r="AV794" t="s">
        <v>221</v>
      </c>
      <c r="AW794" t="s">
        <v>540</v>
      </c>
      <c r="AX794" t="s">
        <v>222</v>
      </c>
      <c r="BA794" s="57">
        <v>46305.333333333336</v>
      </c>
      <c r="BB794" t="s">
        <v>4595</v>
      </c>
      <c r="BC794">
        <v>2026</v>
      </c>
      <c r="BD794">
        <v>10</v>
      </c>
      <c r="BE794">
        <v>9</v>
      </c>
      <c r="BF794" s="6">
        <f t="shared" si="36"/>
        <v>46304</v>
      </c>
      <c r="BG794">
        <f t="shared" si="37"/>
        <v>-1.3333333333357587</v>
      </c>
      <c r="BH794" t="str">
        <f t="shared" si="38"/>
        <v>COMPLY</v>
      </c>
      <c r="BI794" t="str">
        <f>VLOOKUP(H794,Sheet2!$A$1:$B$270,2,FALSE)</f>
        <v>SIDOARJO</v>
      </c>
    </row>
    <row r="795" spans="1:61">
      <c r="A795">
        <v>794</v>
      </c>
      <c r="B795">
        <v>1002635140</v>
      </c>
      <c r="C795">
        <v>3</v>
      </c>
      <c r="D795" t="s">
        <v>42</v>
      </c>
      <c r="E795">
        <v>5</v>
      </c>
      <c r="F795" t="s">
        <v>232</v>
      </c>
      <c r="G795" t="s">
        <v>101</v>
      </c>
      <c r="H795" t="s">
        <v>258</v>
      </c>
      <c r="I795" t="s">
        <v>212</v>
      </c>
      <c r="J795" t="s">
        <v>213</v>
      </c>
      <c r="K795" t="s">
        <v>149</v>
      </c>
      <c r="M795" t="s">
        <v>76</v>
      </c>
      <c r="N795" t="s">
        <v>215</v>
      </c>
      <c r="O795" s="57">
        <v>46308.585451388892</v>
      </c>
      <c r="P795" s="57">
        <v>46309.419351851851</v>
      </c>
      <c r="Q795">
        <v>69409465</v>
      </c>
      <c r="S795">
        <v>152316233518</v>
      </c>
      <c r="T795" t="s">
        <v>6188</v>
      </c>
      <c r="U795" t="s">
        <v>6189</v>
      </c>
      <c r="V795" t="s">
        <v>6730</v>
      </c>
      <c r="Z795">
        <v>112.6928542</v>
      </c>
      <c r="AA795">
        <v>-7.4317035999999996</v>
      </c>
      <c r="AB795" t="s">
        <v>6190</v>
      </c>
      <c r="AC795" t="s">
        <v>229</v>
      </c>
      <c r="AL795" t="s">
        <v>217</v>
      </c>
      <c r="AM795" t="s">
        <v>6731</v>
      </c>
      <c r="AN795" t="s">
        <v>6</v>
      </c>
      <c r="AO795" t="s">
        <v>5776</v>
      </c>
      <c r="AP795" s="57">
        <v>46309.625</v>
      </c>
      <c r="AR795" t="s">
        <v>218</v>
      </c>
      <c r="AS795" t="s">
        <v>232</v>
      </c>
      <c r="AT795" t="s">
        <v>230</v>
      </c>
      <c r="AU795">
        <v>20261014</v>
      </c>
      <c r="AV795" t="s">
        <v>221</v>
      </c>
      <c r="AW795" t="s">
        <v>2445</v>
      </c>
      <c r="AX795" t="s">
        <v>222</v>
      </c>
      <c r="BA795" s="57">
        <v>46309.625</v>
      </c>
      <c r="BB795" t="s">
        <v>6731</v>
      </c>
      <c r="BC795">
        <v>2026</v>
      </c>
      <c r="BD795">
        <v>10</v>
      </c>
      <c r="BE795">
        <v>14</v>
      </c>
      <c r="BF795" s="6">
        <f t="shared" si="36"/>
        <v>46309</v>
      </c>
      <c r="BG795">
        <f t="shared" si="37"/>
        <v>-0.625</v>
      </c>
      <c r="BH795" t="str">
        <f t="shared" si="38"/>
        <v>COMPLY</v>
      </c>
      <c r="BI795" t="str">
        <f>VLOOKUP(H795,Sheet2!$A$1:$B$270,2,FALSE)</f>
        <v>SIDOARJO</v>
      </c>
    </row>
    <row r="796" spans="1:61">
      <c r="A796">
        <v>795</v>
      </c>
      <c r="B796">
        <v>1002635124</v>
      </c>
      <c r="C796">
        <v>3</v>
      </c>
      <c r="D796" t="s">
        <v>42</v>
      </c>
      <c r="E796">
        <v>5</v>
      </c>
      <c r="F796" t="s">
        <v>232</v>
      </c>
      <c r="G796" t="s">
        <v>101</v>
      </c>
      <c r="H796" t="s">
        <v>258</v>
      </c>
      <c r="I796" t="s">
        <v>212</v>
      </c>
      <c r="J796" t="s">
        <v>213</v>
      </c>
      <c r="K796" t="s">
        <v>149</v>
      </c>
      <c r="M796" t="s">
        <v>76</v>
      </c>
      <c r="N796" t="s">
        <v>215</v>
      </c>
      <c r="O796" s="57">
        <v>46308.583055555559</v>
      </c>
      <c r="P796" s="57">
        <v>46309.670231481483</v>
      </c>
      <c r="Q796">
        <v>69409436</v>
      </c>
      <c r="R796">
        <v>3135917277</v>
      </c>
      <c r="S796">
        <v>152316233517</v>
      </c>
      <c r="T796" t="s">
        <v>6188</v>
      </c>
      <c r="U796" t="s">
        <v>6189</v>
      </c>
      <c r="V796" t="s">
        <v>6732</v>
      </c>
      <c r="Z796">
        <v>112.6928542</v>
      </c>
      <c r="AA796">
        <v>-7.4317035999999996</v>
      </c>
      <c r="AB796" t="s">
        <v>6191</v>
      </c>
      <c r="AC796" t="s">
        <v>229</v>
      </c>
      <c r="AL796" t="s">
        <v>217</v>
      </c>
      <c r="AM796" t="s">
        <v>6731</v>
      </c>
      <c r="AN796" t="s">
        <v>6</v>
      </c>
      <c r="AO796" t="s">
        <v>5776</v>
      </c>
      <c r="AP796" s="57">
        <v>46309.625</v>
      </c>
      <c r="AR796" t="s">
        <v>218</v>
      </c>
      <c r="AS796" t="s">
        <v>232</v>
      </c>
      <c r="AT796" t="s">
        <v>230</v>
      </c>
      <c r="AU796">
        <v>20261014</v>
      </c>
      <c r="AV796" t="s">
        <v>221</v>
      </c>
      <c r="AW796" t="s">
        <v>540</v>
      </c>
      <c r="AX796" t="s">
        <v>222</v>
      </c>
      <c r="BA796" s="57">
        <v>46309.625</v>
      </c>
      <c r="BB796" t="s">
        <v>6731</v>
      </c>
      <c r="BC796">
        <v>2026</v>
      </c>
      <c r="BD796">
        <v>10</v>
      </c>
      <c r="BE796">
        <v>14</v>
      </c>
      <c r="BF796" s="6">
        <f t="shared" si="36"/>
        <v>46309</v>
      </c>
      <c r="BG796">
        <f t="shared" si="37"/>
        <v>-0.625</v>
      </c>
      <c r="BH796" t="str">
        <f t="shared" si="38"/>
        <v>COMPLY</v>
      </c>
      <c r="BI796" t="str">
        <f>VLOOKUP(H796,Sheet2!$A$1:$B$270,2,FALSE)</f>
        <v>SIDOARJO</v>
      </c>
    </row>
    <row r="797" spans="1:61">
      <c r="A797">
        <v>796</v>
      </c>
      <c r="B797">
        <v>1002638688</v>
      </c>
      <c r="C797">
        <v>3</v>
      </c>
      <c r="D797" t="s">
        <v>42</v>
      </c>
      <c r="E797">
        <v>5</v>
      </c>
      <c r="F797" t="s">
        <v>232</v>
      </c>
      <c r="G797" t="s">
        <v>101</v>
      </c>
      <c r="H797" t="s">
        <v>258</v>
      </c>
      <c r="I797" t="s">
        <v>212</v>
      </c>
      <c r="J797" t="s">
        <v>213</v>
      </c>
      <c r="K797" t="s">
        <v>149</v>
      </c>
      <c r="M797" t="s">
        <v>76</v>
      </c>
      <c r="N797" t="s">
        <v>215</v>
      </c>
      <c r="O797" s="57">
        <v>46310.600046296298</v>
      </c>
      <c r="P797" s="57">
        <v>46310.801979166667</v>
      </c>
      <c r="Q797">
        <v>69408556</v>
      </c>
      <c r="S797">
        <v>152316233565</v>
      </c>
      <c r="T797" t="s">
        <v>6183</v>
      </c>
      <c r="U797" t="s">
        <v>7733</v>
      </c>
      <c r="V797" t="s">
        <v>7734</v>
      </c>
      <c r="Z797">
        <v>112.711626291275</v>
      </c>
      <c r="AA797">
        <v>-7.4495710688119496</v>
      </c>
      <c r="AB797" t="s">
        <v>6186</v>
      </c>
      <c r="AC797" t="s">
        <v>229</v>
      </c>
      <c r="AL797" t="s">
        <v>217</v>
      </c>
      <c r="AM797" t="s">
        <v>7735</v>
      </c>
      <c r="AN797" t="s">
        <v>6</v>
      </c>
      <c r="AO797" t="s">
        <v>7736</v>
      </c>
      <c r="AR797" t="s">
        <v>218</v>
      </c>
      <c r="AS797" t="s">
        <v>232</v>
      </c>
      <c r="AT797" t="s">
        <v>230</v>
      </c>
      <c r="AU797">
        <v>20261015</v>
      </c>
      <c r="AV797" t="s">
        <v>221</v>
      </c>
      <c r="AW797" t="s">
        <v>539</v>
      </c>
      <c r="AX797" t="s">
        <v>222</v>
      </c>
      <c r="BA797" s="57">
        <v>46310.291666666664</v>
      </c>
      <c r="BB797" t="s">
        <v>7735</v>
      </c>
      <c r="BC797">
        <v>2026</v>
      </c>
      <c r="BD797">
        <v>10</v>
      </c>
      <c r="BE797">
        <v>15</v>
      </c>
      <c r="BF797" s="6">
        <f t="shared" si="36"/>
        <v>46310</v>
      </c>
      <c r="BG797">
        <f t="shared" si="37"/>
        <v>-0.29166666666424135</v>
      </c>
      <c r="BH797" t="str">
        <f t="shared" si="38"/>
        <v>COMPLY</v>
      </c>
      <c r="BI797" t="str">
        <f>VLOOKUP(H797,Sheet2!$A$1:$B$270,2,FALSE)</f>
        <v>SIDOARJO</v>
      </c>
    </row>
    <row r="798" spans="1:61">
      <c r="A798">
        <v>797</v>
      </c>
      <c r="B798">
        <v>1002638366</v>
      </c>
      <c r="C798">
        <v>3</v>
      </c>
      <c r="D798" t="s">
        <v>42</v>
      </c>
      <c r="E798">
        <v>5</v>
      </c>
      <c r="F798" t="s">
        <v>232</v>
      </c>
      <c r="G798" t="s">
        <v>101</v>
      </c>
      <c r="H798" t="s">
        <v>258</v>
      </c>
      <c r="I798" t="s">
        <v>212</v>
      </c>
      <c r="J798" t="s">
        <v>213</v>
      </c>
      <c r="K798" t="s">
        <v>149</v>
      </c>
      <c r="L798" t="s">
        <v>214</v>
      </c>
      <c r="M798" t="s">
        <v>76</v>
      </c>
      <c r="N798" t="s">
        <v>215</v>
      </c>
      <c r="O798" s="57">
        <v>46310.530324074076</v>
      </c>
      <c r="P798" s="57">
        <v>46310.755266203705</v>
      </c>
      <c r="Q798">
        <v>69410761</v>
      </c>
      <c r="S798">
        <v>152316233580</v>
      </c>
      <c r="T798" t="s">
        <v>7737</v>
      </c>
      <c r="U798" t="s">
        <v>7738</v>
      </c>
      <c r="V798" t="s">
        <v>7739</v>
      </c>
      <c r="Z798">
        <v>112.67682910000001</v>
      </c>
      <c r="AA798">
        <v>-7.4442795000000004</v>
      </c>
      <c r="AB798" t="s">
        <v>7740</v>
      </c>
      <c r="AC798" t="s">
        <v>216</v>
      </c>
      <c r="AL798" t="s">
        <v>217</v>
      </c>
      <c r="AM798" t="s">
        <v>7712</v>
      </c>
      <c r="AN798" t="s">
        <v>6</v>
      </c>
      <c r="AO798" t="s">
        <v>7515</v>
      </c>
      <c r="AP798" s="57">
        <v>46311.458333333336</v>
      </c>
      <c r="AR798" t="s">
        <v>218</v>
      </c>
      <c r="AS798" t="s">
        <v>232</v>
      </c>
      <c r="AT798" t="s">
        <v>230</v>
      </c>
      <c r="AU798">
        <v>20261015</v>
      </c>
      <c r="AV798" t="s">
        <v>221</v>
      </c>
      <c r="AW798" t="s">
        <v>877</v>
      </c>
      <c r="AX798" t="s">
        <v>222</v>
      </c>
      <c r="BA798" s="57">
        <v>46311.458333333336</v>
      </c>
      <c r="BB798" t="s">
        <v>7712</v>
      </c>
      <c r="BC798">
        <v>2026</v>
      </c>
      <c r="BD798">
        <v>10</v>
      </c>
      <c r="BE798">
        <v>15</v>
      </c>
      <c r="BF798" s="6">
        <f t="shared" si="36"/>
        <v>46310</v>
      </c>
      <c r="BG798">
        <f t="shared" si="37"/>
        <v>-1.4583333333357587</v>
      </c>
      <c r="BH798" t="str">
        <f t="shared" si="38"/>
        <v>COMPLY</v>
      </c>
      <c r="BI798" t="str">
        <f>VLOOKUP(H798,Sheet2!$A$1:$B$270,2,FALSE)</f>
        <v>SIDOARJO</v>
      </c>
    </row>
    <row r="799" spans="1:61">
      <c r="A799">
        <v>798</v>
      </c>
      <c r="B799">
        <v>1002617423</v>
      </c>
      <c r="C799">
        <v>3</v>
      </c>
      <c r="D799" t="s">
        <v>42</v>
      </c>
      <c r="E799">
        <v>5</v>
      </c>
      <c r="F799" t="s">
        <v>232</v>
      </c>
      <c r="G799" t="s">
        <v>101</v>
      </c>
      <c r="H799" t="s">
        <v>258</v>
      </c>
      <c r="I799" t="s">
        <v>212</v>
      </c>
      <c r="J799" t="s">
        <v>213</v>
      </c>
      <c r="K799" t="s">
        <v>149</v>
      </c>
      <c r="L799" t="s">
        <v>214</v>
      </c>
      <c r="M799" t="s">
        <v>1401</v>
      </c>
      <c r="N799" t="s">
        <v>215</v>
      </c>
      <c r="O799" s="57">
        <v>46296.446979166663</v>
      </c>
      <c r="P799" s="57">
        <v>46300.59474537037</v>
      </c>
      <c r="Q799">
        <v>69402198</v>
      </c>
      <c r="S799">
        <v>152316233175</v>
      </c>
      <c r="T799" t="s">
        <v>1180</v>
      </c>
      <c r="U799" t="s">
        <v>1181</v>
      </c>
      <c r="V799" t="s">
        <v>1182</v>
      </c>
      <c r="Z799">
        <v>112.6811052</v>
      </c>
      <c r="AA799">
        <v>-7.4230592</v>
      </c>
      <c r="AB799" t="s">
        <v>1183</v>
      </c>
      <c r="AC799" t="s">
        <v>235</v>
      </c>
      <c r="AL799" t="s">
        <v>217</v>
      </c>
      <c r="AM799" t="s">
        <v>1184</v>
      </c>
      <c r="AN799" t="s">
        <v>6</v>
      </c>
      <c r="AO799" s="57">
        <v>46032.486342592594</v>
      </c>
      <c r="AP799" s="57">
        <v>46297.333333333336</v>
      </c>
      <c r="AQ799" t="s">
        <v>841</v>
      </c>
      <c r="AR799" t="s">
        <v>14</v>
      </c>
      <c r="AS799" t="s">
        <v>232</v>
      </c>
      <c r="AT799" t="s">
        <v>342</v>
      </c>
      <c r="AV799" t="s">
        <v>2798</v>
      </c>
      <c r="AW799" t="s">
        <v>821</v>
      </c>
      <c r="AX799" t="s">
        <v>222</v>
      </c>
      <c r="BA799" s="57">
        <v>46297.333333333336</v>
      </c>
      <c r="BB799" t="s">
        <v>1184</v>
      </c>
      <c r="BF799" s="6" t="e">
        <f t="shared" si="36"/>
        <v>#NUM!</v>
      </c>
      <c r="BG799" t="e">
        <f t="shared" si="37"/>
        <v>#NUM!</v>
      </c>
      <c r="BH799" t="e">
        <f t="shared" si="38"/>
        <v>#NUM!</v>
      </c>
      <c r="BI799" t="str">
        <f>VLOOKUP(H799,Sheet2!$A$1:$B$270,2,FALSE)</f>
        <v>SIDOARJO</v>
      </c>
    </row>
    <row r="800" spans="1:61">
      <c r="A800">
        <v>799</v>
      </c>
      <c r="B800">
        <v>1002632699</v>
      </c>
      <c r="C800">
        <v>3</v>
      </c>
      <c r="D800" t="s">
        <v>42</v>
      </c>
      <c r="E800">
        <v>5</v>
      </c>
      <c r="F800" t="s">
        <v>232</v>
      </c>
      <c r="G800" t="s">
        <v>101</v>
      </c>
      <c r="H800" t="s">
        <v>258</v>
      </c>
      <c r="I800" t="s">
        <v>212</v>
      </c>
      <c r="J800" t="s">
        <v>213</v>
      </c>
      <c r="K800" t="s">
        <v>149</v>
      </c>
      <c r="M800" t="s">
        <v>1401</v>
      </c>
      <c r="N800" t="s">
        <v>215</v>
      </c>
      <c r="O800" s="57">
        <v>46307.495810185188</v>
      </c>
      <c r="P800" s="57">
        <v>46310.600046296298</v>
      </c>
      <c r="Q800">
        <v>69408556</v>
      </c>
      <c r="S800">
        <v>152316233489</v>
      </c>
      <c r="T800" t="s">
        <v>6183</v>
      </c>
      <c r="U800" t="s">
        <v>6184</v>
      </c>
      <c r="V800" t="s">
        <v>6185</v>
      </c>
      <c r="Z800">
        <v>112.70718960000001</v>
      </c>
      <c r="AA800">
        <v>-7.4493967000000003</v>
      </c>
      <c r="AB800" t="s">
        <v>6186</v>
      </c>
      <c r="AC800" t="s">
        <v>229</v>
      </c>
      <c r="AL800" t="s">
        <v>217</v>
      </c>
      <c r="AM800" t="s">
        <v>6187</v>
      </c>
      <c r="AN800" t="s">
        <v>6</v>
      </c>
      <c r="AO800" s="57">
        <v>46366.517546296294</v>
      </c>
      <c r="AP800" s="57">
        <v>46308.458333333336</v>
      </c>
      <c r="AQ800" t="s">
        <v>841</v>
      </c>
      <c r="AR800" t="s">
        <v>14</v>
      </c>
      <c r="AS800" t="s">
        <v>232</v>
      </c>
      <c r="AT800" t="s">
        <v>230</v>
      </c>
      <c r="AV800" t="s">
        <v>7741</v>
      </c>
      <c r="AW800" t="s">
        <v>540</v>
      </c>
      <c r="AX800" t="s">
        <v>222</v>
      </c>
      <c r="BA800" s="57">
        <v>46308.458333333336</v>
      </c>
      <c r="BB800" t="s">
        <v>6187</v>
      </c>
      <c r="BF800" s="6" t="e">
        <f t="shared" si="36"/>
        <v>#NUM!</v>
      </c>
      <c r="BG800" t="e">
        <f t="shared" si="37"/>
        <v>#NUM!</v>
      </c>
      <c r="BH800" t="e">
        <f t="shared" si="38"/>
        <v>#NUM!</v>
      </c>
      <c r="BI800" t="str">
        <f>VLOOKUP(H800,Sheet2!$A$1:$B$270,2,FALSE)</f>
        <v>SIDOARJO</v>
      </c>
    </row>
    <row r="801" spans="1:61">
      <c r="A801">
        <v>800</v>
      </c>
      <c r="B801">
        <v>1002638940</v>
      </c>
      <c r="C801">
        <v>3</v>
      </c>
      <c r="D801" t="s">
        <v>42</v>
      </c>
      <c r="E801">
        <v>5</v>
      </c>
      <c r="F801" t="s">
        <v>232</v>
      </c>
      <c r="G801" t="s">
        <v>101</v>
      </c>
      <c r="H801" t="s">
        <v>258</v>
      </c>
      <c r="I801" t="s">
        <v>212</v>
      </c>
      <c r="J801" t="s">
        <v>213</v>
      </c>
      <c r="K801" t="s">
        <v>149</v>
      </c>
      <c r="L801" t="s">
        <v>214</v>
      </c>
      <c r="M801" t="s">
        <v>255</v>
      </c>
      <c r="N801" t="s">
        <v>215</v>
      </c>
      <c r="O801" s="57">
        <v>46310.646990740737</v>
      </c>
      <c r="P801" s="57">
        <v>46310.7425</v>
      </c>
      <c r="Q801">
        <v>69410985</v>
      </c>
      <c r="S801">
        <v>152316232829</v>
      </c>
      <c r="T801" t="s">
        <v>7742</v>
      </c>
      <c r="U801" t="s">
        <v>7743</v>
      </c>
      <c r="V801" t="s">
        <v>7744</v>
      </c>
      <c r="Z801">
        <v>112.736569</v>
      </c>
      <c r="AA801">
        <v>-7.4516460000000002</v>
      </c>
      <c r="AB801" t="s">
        <v>7745</v>
      </c>
      <c r="AC801" t="s">
        <v>216</v>
      </c>
      <c r="AL801" t="s">
        <v>217</v>
      </c>
      <c r="AM801" t="s">
        <v>7746</v>
      </c>
      <c r="AN801" t="s">
        <v>6</v>
      </c>
      <c r="AO801" t="s">
        <v>7411</v>
      </c>
      <c r="AP801" s="57">
        <v>46311.625</v>
      </c>
      <c r="AR801" t="s">
        <v>256</v>
      </c>
      <c r="AS801" t="s">
        <v>232</v>
      </c>
      <c r="AT801" t="s">
        <v>230</v>
      </c>
      <c r="AV801" t="s">
        <v>257</v>
      </c>
      <c r="AW801" t="s">
        <v>877</v>
      </c>
      <c r="AX801" t="s">
        <v>222</v>
      </c>
      <c r="BA801" s="57">
        <v>46311.625</v>
      </c>
      <c r="BB801" t="s">
        <v>7746</v>
      </c>
      <c r="BF801" s="6" t="e">
        <f t="shared" si="36"/>
        <v>#NUM!</v>
      </c>
      <c r="BG801" t="e">
        <f t="shared" si="37"/>
        <v>#NUM!</v>
      </c>
      <c r="BH801" t="e">
        <f t="shared" si="38"/>
        <v>#NUM!</v>
      </c>
      <c r="BI801" t="str">
        <f>VLOOKUP(H801,Sheet2!$A$1:$B$270,2,FALSE)</f>
        <v>SIDOARJO</v>
      </c>
    </row>
    <row r="802" spans="1:61">
      <c r="A802">
        <v>801</v>
      </c>
      <c r="B802">
        <v>1002618024</v>
      </c>
      <c r="C802">
        <v>3</v>
      </c>
      <c r="D802" t="s">
        <v>42</v>
      </c>
      <c r="E802">
        <v>5</v>
      </c>
      <c r="F802" t="s">
        <v>106</v>
      </c>
      <c r="G802" t="s">
        <v>106</v>
      </c>
      <c r="H802" t="s">
        <v>329</v>
      </c>
      <c r="I802" t="s">
        <v>212</v>
      </c>
      <c r="J802" t="s">
        <v>213</v>
      </c>
      <c r="K802" t="s">
        <v>149</v>
      </c>
      <c r="M802" t="s">
        <v>76</v>
      </c>
      <c r="N802" t="s">
        <v>215</v>
      </c>
      <c r="O802" s="57">
        <v>46296.58966435185</v>
      </c>
      <c r="P802" s="57">
        <v>46297.769513888888</v>
      </c>
      <c r="Q802">
        <v>69402402</v>
      </c>
      <c r="S802">
        <v>152744222226</v>
      </c>
      <c r="T802" t="s">
        <v>1185</v>
      </c>
      <c r="U802" t="s">
        <v>1186</v>
      </c>
      <c r="V802" t="s">
        <v>1187</v>
      </c>
      <c r="Z802">
        <v>112.77250979999999</v>
      </c>
      <c r="AA802">
        <v>-7.6047699</v>
      </c>
      <c r="AB802" t="s">
        <v>1188</v>
      </c>
      <c r="AC802" t="s">
        <v>229</v>
      </c>
      <c r="AL802" t="s">
        <v>217</v>
      </c>
      <c r="AM802" t="s">
        <v>1189</v>
      </c>
      <c r="AN802" t="s">
        <v>6</v>
      </c>
      <c r="AO802" s="57">
        <v>46032.590474537035</v>
      </c>
      <c r="AP802" s="57">
        <v>46297.625</v>
      </c>
      <c r="AR802" t="s">
        <v>218</v>
      </c>
      <c r="AS802" t="s">
        <v>580</v>
      </c>
      <c r="AT802" t="s">
        <v>230</v>
      </c>
      <c r="AU802">
        <v>20261002</v>
      </c>
      <c r="AV802" t="s">
        <v>221</v>
      </c>
      <c r="AW802" t="s">
        <v>540</v>
      </c>
      <c r="AX802" t="s">
        <v>222</v>
      </c>
      <c r="BA802" s="57">
        <v>46297.625</v>
      </c>
      <c r="BB802" t="s">
        <v>1189</v>
      </c>
      <c r="BC802">
        <v>2026</v>
      </c>
      <c r="BD802">
        <v>10</v>
      </c>
      <c r="BE802">
        <v>2</v>
      </c>
      <c r="BF802" s="6">
        <f t="shared" si="36"/>
        <v>46297</v>
      </c>
      <c r="BG802">
        <f t="shared" si="37"/>
        <v>-0.625</v>
      </c>
      <c r="BH802" t="str">
        <f t="shared" si="38"/>
        <v>COMPLY</v>
      </c>
      <c r="BI802" t="str">
        <f>VLOOKUP(H802,Sheet2!$A$1:$B$270,2,FALSE)</f>
        <v>PASURUAN</v>
      </c>
    </row>
    <row r="803" spans="1:61">
      <c r="A803">
        <v>802</v>
      </c>
      <c r="B803">
        <v>1002627001</v>
      </c>
      <c r="C803">
        <v>3</v>
      </c>
      <c r="D803" t="s">
        <v>42</v>
      </c>
      <c r="E803">
        <v>5</v>
      </c>
      <c r="F803" t="s">
        <v>106</v>
      </c>
      <c r="G803" t="s">
        <v>106</v>
      </c>
      <c r="H803" t="s">
        <v>329</v>
      </c>
      <c r="I803" t="s">
        <v>212</v>
      </c>
      <c r="J803" t="s">
        <v>213</v>
      </c>
      <c r="K803" t="s">
        <v>149</v>
      </c>
      <c r="M803" t="s">
        <v>76</v>
      </c>
      <c r="N803" t="s">
        <v>563</v>
      </c>
      <c r="O803" s="57">
        <v>46303.3440625</v>
      </c>
      <c r="P803" s="57">
        <v>46304.723321759258</v>
      </c>
      <c r="Q803">
        <v>68937486</v>
      </c>
      <c r="S803">
        <v>152744222127</v>
      </c>
      <c r="T803" t="s">
        <v>4133</v>
      </c>
      <c r="U803" t="s">
        <v>4134</v>
      </c>
      <c r="V803" t="s">
        <v>4596</v>
      </c>
      <c r="Z803">
        <v>112.78113070000001</v>
      </c>
      <c r="AA803">
        <v>-7.5979311999999997</v>
      </c>
      <c r="AB803" t="s">
        <v>4135</v>
      </c>
      <c r="AC803" t="s">
        <v>284</v>
      </c>
      <c r="AL803" t="s">
        <v>217</v>
      </c>
      <c r="AM803" t="s">
        <v>4597</v>
      </c>
      <c r="AN803" t="s">
        <v>6</v>
      </c>
      <c r="AO803" s="57">
        <v>46244.351111111115</v>
      </c>
      <c r="AP803" s="57">
        <v>46305.458333333336</v>
      </c>
      <c r="AR803" t="s">
        <v>218</v>
      </c>
      <c r="AS803" t="s">
        <v>580</v>
      </c>
      <c r="AT803" t="s">
        <v>220</v>
      </c>
      <c r="AU803">
        <v>20261009</v>
      </c>
      <c r="AV803" t="s">
        <v>221</v>
      </c>
      <c r="AW803" t="s">
        <v>3425</v>
      </c>
      <c r="AX803" t="s">
        <v>222</v>
      </c>
      <c r="BA803" s="57">
        <v>46305.458333333336</v>
      </c>
      <c r="BB803" t="s">
        <v>4597</v>
      </c>
      <c r="BC803">
        <v>2026</v>
      </c>
      <c r="BD803">
        <v>10</v>
      </c>
      <c r="BE803">
        <v>9</v>
      </c>
      <c r="BF803" s="6">
        <f t="shared" si="36"/>
        <v>46304</v>
      </c>
      <c r="BG803">
        <f t="shared" si="37"/>
        <v>-1.4583333333357587</v>
      </c>
      <c r="BH803" t="str">
        <f t="shared" si="38"/>
        <v>COMPLY</v>
      </c>
      <c r="BI803" t="str">
        <f>VLOOKUP(H803,Sheet2!$A$1:$B$270,2,FALSE)</f>
        <v>PASURUAN</v>
      </c>
    </row>
    <row r="804" spans="1:61">
      <c r="A804">
        <v>803</v>
      </c>
      <c r="B804">
        <v>1002629531</v>
      </c>
      <c r="C804">
        <v>3</v>
      </c>
      <c r="D804" t="s">
        <v>42</v>
      </c>
      <c r="E804">
        <v>5</v>
      </c>
      <c r="F804" t="s">
        <v>106</v>
      </c>
      <c r="G804" t="s">
        <v>106</v>
      </c>
      <c r="H804" t="s">
        <v>329</v>
      </c>
      <c r="I804" t="s">
        <v>212</v>
      </c>
      <c r="J804" t="s">
        <v>213</v>
      </c>
      <c r="K804" t="s">
        <v>149</v>
      </c>
      <c r="L804" t="s">
        <v>214</v>
      </c>
      <c r="M804" t="s">
        <v>76</v>
      </c>
      <c r="N804" t="s">
        <v>215</v>
      </c>
      <c r="O804" s="57">
        <v>46304.494849537034</v>
      </c>
      <c r="P804" s="57">
        <v>46305.984907407408</v>
      </c>
      <c r="Q804">
        <v>69407272</v>
      </c>
      <c r="S804">
        <v>152744222239</v>
      </c>
      <c r="T804" t="s">
        <v>5344</v>
      </c>
      <c r="U804" t="s">
        <v>5345</v>
      </c>
      <c r="V804" t="s">
        <v>5346</v>
      </c>
      <c r="Z804">
        <v>112.797458868056</v>
      </c>
      <c r="AA804">
        <v>-7.5983312821465496</v>
      </c>
      <c r="AB804" t="s">
        <v>5347</v>
      </c>
      <c r="AC804" t="s">
        <v>235</v>
      </c>
      <c r="AL804" t="s">
        <v>217</v>
      </c>
      <c r="AM804" t="s">
        <v>4973</v>
      </c>
      <c r="AN804" t="s">
        <v>6</v>
      </c>
      <c r="AO804" s="57">
        <v>46275.496678240743</v>
      </c>
      <c r="AP804" s="57">
        <v>46305.333333333336</v>
      </c>
      <c r="AR804" t="s">
        <v>218</v>
      </c>
      <c r="AS804" t="s">
        <v>580</v>
      </c>
      <c r="AT804" t="s">
        <v>230</v>
      </c>
      <c r="AU804">
        <v>20261010</v>
      </c>
      <c r="AV804" t="s">
        <v>221</v>
      </c>
      <c r="AW804" t="s">
        <v>2899</v>
      </c>
      <c r="AX804" t="s">
        <v>222</v>
      </c>
      <c r="BA804" s="57">
        <v>46305.333333333336</v>
      </c>
      <c r="BB804" t="s">
        <v>4973</v>
      </c>
      <c r="BC804">
        <v>2026</v>
      </c>
      <c r="BD804">
        <v>10</v>
      </c>
      <c r="BE804">
        <v>10</v>
      </c>
      <c r="BF804" s="6">
        <f t="shared" si="36"/>
        <v>46305</v>
      </c>
      <c r="BG804">
        <f t="shared" si="37"/>
        <v>-0.33333333333575865</v>
      </c>
      <c r="BH804" t="str">
        <f t="shared" si="38"/>
        <v>COMPLY</v>
      </c>
      <c r="BI804" t="str">
        <f>VLOOKUP(H804,Sheet2!$A$1:$B$270,2,FALSE)</f>
        <v>PASURUAN</v>
      </c>
    </row>
    <row r="805" spans="1:61">
      <c r="A805">
        <v>804</v>
      </c>
      <c r="B805">
        <v>1002634737</v>
      </c>
      <c r="C805">
        <v>3</v>
      </c>
      <c r="D805" t="s">
        <v>42</v>
      </c>
      <c r="E805">
        <v>5</v>
      </c>
      <c r="F805" t="s">
        <v>232</v>
      </c>
      <c r="G805" t="s">
        <v>106</v>
      </c>
      <c r="H805" t="s">
        <v>317</v>
      </c>
      <c r="I805" t="s">
        <v>212</v>
      </c>
      <c r="J805" t="s">
        <v>213</v>
      </c>
      <c r="K805" t="s">
        <v>149</v>
      </c>
      <c r="L805" t="s">
        <v>214</v>
      </c>
      <c r="M805" t="s">
        <v>76</v>
      </c>
      <c r="N805" t="s">
        <v>215</v>
      </c>
      <c r="O805" s="57">
        <v>46308.478263888886</v>
      </c>
      <c r="P805" s="57">
        <v>46308.774444444447</v>
      </c>
      <c r="Q805">
        <v>69409267</v>
      </c>
      <c r="S805">
        <v>152742207821</v>
      </c>
      <c r="T805" t="s">
        <v>5348</v>
      </c>
      <c r="U805" t="s">
        <v>5349</v>
      </c>
      <c r="V805" t="s">
        <v>6192</v>
      </c>
      <c r="Z805">
        <v>112.721522209369</v>
      </c>
      <c r="AA805">
        <v>-7.6075577299559303</v>
      </c>
      <c r="AB805" t="s">
        <v>6193</v>
      </c>
      <c r="AC805" t="s">
        <v>235</v>
      </c>
      <c r="AL805" t="s">
        <v>217</v>
      </c>
      <c r="AM805" t="s">
        <v>5988</v>
      </c>
      <c r="AN805" t="s">
        <v>6</v>
      </c>
      <c r="AO805" t="s">
        <v>5766</v>
      </c>
      <c r="AP805" s="57">
        <v>46309.333333333336</v>
      </c>
      <c r="AR805" t="s">
        <v>218</v>
      </c>
      <c r="AS805" t="s">
        <v>2089</v>
      </c>
      <c r="AT805" t="s">
        <v>230</v>
      </c>
      <c r="AU805">
        <v>20261013</v>
      </c>
      <c r="AV805" t="s">
        <v>221</v>
      </c>
      <c r="AW805" t="s">
        <v>1768</v>
      </c>
      <c r="AX805" t="s">
        <v>222</v>
      </c>
      <c r="BA805" s="57">
        <v>46309.333333333336</v>
      </c>
      <c r="BB805" t="s">
        <v>5988</v>
      </c>
      <c r="BC805">
        <v>2026</v>
      </c>
      <c r="BD805">
        <v>10</v>
      </c>
      <c r="BE805">
        <v>13</v>
      </c>
      <c r="BF805" s="6">
        <f t="shared" si="36"/>
        <v>46308</v>
      </c>
      <c r="BG805">
        <f t="shared" si="37"/>
        <v>-1.3333333333357587</v>
      </c>
      <c r="BH805" t="str">
        <f t="shared" si="38"/>
        <v>COMPLY</v>
      </c>
      <c r="BI805" t="str">
        <f>VLOOKUP(H805,Sheet2!$A$1:$B$270,2,FALSE)</f>
        <v>PASURUAN</v>
      </c>
    </row>
    <row r="806" spans="1:61">
      <c r="A806">
        <v>805</v>
      </c>
      <c r="B806">
        <v>1002630881</v>
      </c>
      <c r="C806">
        <v>3</v>
      </c>
      <c r="D806" t="s">
        <v>42</v>
      </c>
      <c r="E806">
        <v>5</v>
      </c>
      <c r="F806" t="s">
        <v>232</v>
      </c>
      <c r="G806" t="s">
        <v>106</v>
      </c>
      <c r="H806" t="s">
        <v>317</v>
      </c>
      <c r="I806" t="s">
        <v>212</v>
      </c>
      <c r="J806" t="s">
        <v>213</v>
      </c>
      <c r="K806" t="s">
        <v>149</v>
      </c>
      <c r="L806" t="s">
        <v>214</v>
      </c>
      <c r="M806" t="s">
        <v>1919</v>
      </c>
      <c r="N806" t="s">
        <v>215</v>
      </c>
      <c r="O806" s="57">
        <v>46305.530393518522</v>
      </c>
      <c r="P806" s="57">
        <v>46308.700324074074</v>
      </c>
      <c r="Q806">
        <v>69407854</v>
      </c>
      <c r="S806">
        <v>152742207099</v>
      </c>
      <c r="T806" t="s">
        <v>5348</v>
      </c>
      <c r="U806" t="s">
        <v>5349</v>
      </c>
      <c r="V806" t="s">
        <v>5350</v>
      </c>
      <c r="Z806">
        <v>112.72086757</v>
      </c>
      <c r="AA806">
        <v>-7.6076107889999998</v>
      </c>
      <c r="AB806" t="s">
        <v>5351</v>
      </c>
      <c r="AC806" t="s">
        <v>235</v>
      </c>
      <c r="AL806" t="s">
        <v>217</v>
      </c>
      <c r="AM806" t="s">
        <v>5352</v>
      </c>
      <c r="AN806" t="s">
        <v>6</v>
      </c>
      <c r="AO806" s="57">
        <v>46305.570069444446</v>
      </c>
      <c r="AP806" s="57">
        <v>46306.458333333336</v>
      </c>
      <c r="AQ806" t="s">
        <v>841</v>
      </c>
      <c r="AR806" t="s">
        <v>12</v>
      </c>
      <c r="AS806" t="s">
        <v>2089</v>
      </c>
      <c r="AT806" t="s">
        <v>230</v>
      </c>
      <c r="AV806" t="s">
        <v>1627</v>
      </c>
      <c r="AW806" t="s">
        <v>2725</v>
      </c>
      <c r="AX806" t="s">
        <v>222</v>
      </c>
      <c r="BA806" s="57">
        <v>46306.458333333336</v>
      </c>
      <c r="BB806" t="s">
        <v>5352</v>
      </c>
      <c r="BF806" s="6" t="e">
        <f t="shared" si="36"/>
        <v>#NUM!</v>
      </c>
      <c r="BG806" t="e">
        <f t="shared" si="37"/>
        <v>#NUM!</v>
      </c>
      <c r="BH806" t="e">
        <f t="shared" si="38"/>
        <v>#NUM!</v>
      </c>
      <c r="BI806" t="str">
        <f>VLOOKUP(H806,Sheet2!$A$1:$B$270,2,FALSE)</f>
        <v>PASURUAN</v>
      </c>
    </row>
    <row r="807" spans="1:61">
      <c r="A807">
        <v>806</v>
      </c>
      <c r="B807">
        <v>1002629522</v>
      </c>
      <c r="C807">
        <v>3</v>
      </c>
      <c r="D807" t="s">
        <v>42</v>
      </c>
      <c r="E807">
        <v>5</v>
      </c>
      <c r="F807" t="s">
        <v>232</v>
      </c>
      <c r="G807" t="s">
        <v>106</v>
      </c>
      <c r="H807" t="s">
        <v>289</v>
      </c>
      <c r="I807" t="s">
        <v>212</v>
      </c>
      <c r="J807" t="s">
        <v>213</v>
      </c>
      <c r="K807" t="s">
        <v>149</v>
      </c>
      <c r="L807" t="s">
        <v>214</v>
      </c>
      <c r="M807" t="s">
        <v>76</v>
      </c>
      <c r="N807" t="s">
        <v>215</v>
      </c>
      <c r="O807" s="57">
        <v>46304.491377314815</v>
      </c>
      <c r="P807" s="57">
        <v>46308.663912037038</v>
      </c>
      <c r="Q807">
        <v>69407267</v>
      </c>
      <c r="S807">
        <v>152743216165</v>
      </c>
      <c r="T807" t="s">
        <v>5353</v>
      </c>
      <c r="U807" t="s">
        <v>5354</v>
      </c>
      <c r="V807" t="s">
        <v>5355</v>
      </c>
      <c r="Z807">
        <v>112.6929583</v>
      </c>
      <c r="AA807">
        <v>-7.5625732000000001</v>
      </c>
      <c r="AB807" t="s">
        <v>5356</v>
      </c>
      <c r="AC807" t="s">
        <v>235</v>
      </c>
      <c r="AL807" t="s">
        <v>217</v>
      </c>
      <c r="AM807" t="s">
        <v>5357</v>
      </c>
      <c r="AN807" t="s">
        <v>6</v>
      </c>
      <c r="AO807" s="57">
        <v>46275.496678240743</v>
      </c>
      <c r="AP807" s="57">
        <v>46308.333333333336</v>
      </c>
      <c r="AR807" t="s">
        <v>218</v>
      </c>
      <c r="AS807" t="s">
        <v>2089</v>
      </c>
      <c r="AT807" t="s">
        <v>230</v>
      </c>
      <c r="AU807">
        <v>20261013</v>
      </c>
      <c r="AV807" t="s">
        <v>221</v>
      </c>
      <c r="AW807" t="s">
        <v>883</v>
      </c>
      <c r="AX807" t="s">
        <v>222</v>
      </c>
      <c r="BA807" s="57">
        <v>46308.333333333336</v>
      </c>
      <c r="BB807" t="s">
        <v>5357</v>
      </c>
      <c r="BC807">
        <v>2026</v>
      </c>
      <c r="BD807">
        <v>10</v>
      </c>
      <c r="BE807">
        <v>13</v>
      </c>
      <c r="BF807" s="6">
        <f t="shared" si="36"/>
        <v>46308</v>
      </c>
      <c r="BG807">
        <f t="shared" si="37"/>
        <v>-0.33333333333575865</v>
      </c>
      <c r="BH807" t="str">
        <f t="shared" si="38"/>
        <v>COMPLY</v>
      </c>
      <c r="BI807" t="str">
        <f>VLOOKUP(H807,Sheet2!$A$1:$B$270,2,FALSE)</f>
        <v>PASURUAN</v>
      </c>
    </row>
    <row r="808" spans="1:61">
      <c r="A808">
        <v>807</v>
      </c>
      <c r="B808">
        <v>1002623776</v>
      </c>
      <c r="C808">
        <v>3</v>
      </c>
      <c r="D808" t="s">
        <v>42</v>
      </c>
      <c r="E808">
        <v>5</v>
      </c>
      <c r="F808" t="s">
        <v>106</v>
      </c>
      <c r="G808" t="s">
        <v>106</v>
      </c>
      <c r="H808" t="s">
        <v>462</v>
      </c>
      <c r="I808" t="s">
        <v>212</v>
      </c>
      <c r="J808" t="s">
        <v>213</v>
      </c>
      <c r="K808" t="s">
        <v>149</v>
      </c>
      <c r="M808" t="s">
        <v>76</v>
      </c>
      <c r="N808" t="s">
        <v>215</v>
      </c>
      <c r="O808" s="57">
        <v>46301.429675925923</v>
      </c>
      <c r="P808" s="57">
        <v>46302.485277777778</v>
      </c>
      <c r="Q808">
        <v>69404808</v>
      </c>
      <c r="S808">
        <v>152738202098</v>
      </c>
      <c r="T808" t="s">
        <v>3432</v>
      </c>
      <c r="U808" t="s">
        <v>3433</v>
      </c>
      <c r="V808" t="s">
        <v>3434</v>
      </c>
      <c r="Z808">
        <v>113.0133452</v>
      </c>
      <c r="AA808">
        <v>-7.7218287999999999</v>
      </c>
      <c r="AB808" t="s">
        <v>3435</v>
      </c>
      <c r="AC808" t="s">
        <v>229</v>
      </c>
      <c r="AL808" t="s">
        <v>217</v>
      </c>
      <c r="AM808" t="s">
        <v>3436</v>
      </c>
      <c r="AN808" t="s">
        <v>6</v>
      </c>
      <c r="AO808" s="57">
        <v>46183.433946759258</v>
      </c>
      <c r="AP808" s="57">
        <v>46302.333333333336</v>
      </c>
      <c r="AR808" t="s">
        <v>218</v>
      </c>
      <c r="AS808" t="s">
        <v>219</v>
      </c>
      <c r="AT808" t="s">
        <v>230</v>
      </c>
      <c r="AU808">
        <v>20261007</v>
      </c>
      <c r="AV808" t="s">
        <v>221</v>
      </c>
      <c r="AW808" t="s">
        <v>540</v>
      </c>
      <c r="AX808" t="s">
        <v>222</v>
      </c>
      <c r="BA808" s="57">
        <v>46302.333333333336</v>
      </c>
      <c r="BB808" t="s">
        <v>3436</v>
      </c>
      <c r="BC808">
        <v>2026</v>
      </c>
      <c r="BD808">
        <v>10</v>
      </c>
      <c r="BE808">
        <v>7</v>
      </c>
      <c r="BF808" s="6">
        <f t="shared" si="36"/>
        <v>46302</v>
      </c>
      <c r="BG808">
        <f t="shared" si="37"/>
        <v>-0.33333333333575865</v>
      </c>
      <c r="BH808" t="str">
        <f t="shared" si="38"/>
        <v>COMPLY</v>
      </c>
      <c r="BI808" t="str">
        <f>VLOOKUP(H808,Sheet2!$A$1:$B$270,2,FALSE)</f>
        <v>PASURUAN</v>
      </c>
    </row>
    <row r="809" spans="1:61">
      <c r="A809">
        <v>808</v>
      </c>
      <c r="B809">
        <v>1002624490</v>
      </c>
      <c r="C809">
        <v>3</v>
      </c>
      <c r="D809" t="s">
        <v>42</v>
      </c>
      <c r="E809">
        <v>5</v>
      </c>
      <c r="F809" t="s">
        <v>232</v>
      </c>
      <c r="G809" t="s">
        <v>106</v>
      </c>
      <c r="H809" t="s">
        <v>439</v>
      </c>
      <c r="I809" t="s">
        <v>212</v>
      </c>
      <c r="J809" t="s">
        <v>213</v>
      </c>
      <c r="K809" t="s">
        <v>149</v>
      </c>
      <c r="L809" t="s">
        <v>214</v>
      </c>
      <c r="M809" t="s">
        <v>76</v>
      </c>
      <c r="N809" t="s">
        <v>215</v>
      </c>
      <c r="O809" s="57">
        <v>46301.58929398148</v>
      </c>
      <c r="P809" s="57">
        <v>46302.449756944443</v>
      </c>
      <c r="Q809">
        <v>69405102</v>
      </c>
      <c r="S809">
        <v>152741225169</v>
      </c>
      <c r="T809" t="s">
        <v>3437</v>
      </c>
      <c r="U809" t="s">
        <v>3438</v>
      </c>
      <c r="V809" t="s">
        <v>3439</v>
      </c>
      <c r="Z809">
        <v>112.69867000000001</v>
      </c>
      <c r="AA809">
        <v>-7.6689129999999999</v>
      </c>
      <c r="AB809" t="s">
        <v>3440</v>
      </c>
      <c r="AC809" t="s">
        <v>235</v>
      </c>
      <c r="AL809" t="s">
        <v>217</v>
      </c>
      <c r="AM809" t="s">
        <v>3441</v>
      </c>
      <c r="AN809" t="s">
        <v>6</v>
      </c>
      <c r="AO809" s="57">
        <v>46183.601145833331</v>
      </c>
      <c r="AP809" s="57">
        <v>46302.458333333336</v>
      </c>
      <c r="AR809" t="s">
        <v>218</v>
      </c>
      <c r="AS809" t="s">
        <v>2089</v>
      </c>
      <c r="AT809" t="s">
        <v>230</v>
      </c>
      <c r="AU809">
        <v>20261007</v>
      </c>
      <c r="AV809" t="s">
        <v>221</v>
      </c>
      <c r="AW809" t="s">
        <v>1851</v>
      </c>
      <c r="AX809" t="s">
        <v>222</v>
      </c>
      <c r="BA809" s="57">
        <v>46302.458333333336</v>
      </c>
      <c r="BB809" t="s">
        <v>3441</v>
      </c>
      <c r="BC809">
        <v>2026</v>
      </c>
      <c r="BD809">
        <v>10</v>
      </c>
      <c r="BE809">
        <v>7</v>
      </c>
      <c r="BF809" s="6">
        <f t="shared" si="36"/>
        <v>46302</v>
      </c>
      <c r="BG809">
        <f t="shared" si="37"/>
        <v>-0.45833333333575865</v>
      </c>
      <c r="BH809" t="str">
        <f t="shared" si="38"/>
        <v>COMPLY</v>
      </c>
      <c r="BI809" t="str">
        <f>VLOOKUP(H809,Sheet2!$A$1:$B$270,2,FALSE)</f>
        <v>PASURUAN</v>
      </c>
    </row>
    <row r="810" spans="1:61">
      <c r="A810">
        <v>809</v>
      </c>
      <c r="B810">
        <v>1002627707</v>
      </c>
      <c r="C810">
        <v>3</v>
      </c>
      <c r="D810" t="s">
        <v>42</v>
      </c>
      <c r="E810">
        <v>5</v>
      </c>
      <c r="F810" t="s">
        <v>232</v>
      </c>
      <c r="G810" t="s">
        <v>106</v>
      </c>
      <c r="H810" t="s">
        <v>439</v>
      </c>
      <c r="I810" t="s">
        <v>212</v>
      </c>
      <c r="J810" t="s">
        <v>213</v>
      </c>
      <c r="K810" t="s">
        <v>149</v>
      </c>
      <c r="M810" t="s">
        <v>76</v>
      </c>
      <c r="N810" t="s">
        <v>215</v>
      </c>
      <c r="O810" s="57">
        <v>46303.565393518518</v>
      </c>
      <c r="P810" s="57">
        <v>46304.393900462965</v>
      </c>
      <c r="Q810">
        <v>69406478</v>
      </c>
      <c r="S810">
        <v>152741225174</v>
      </c>
      <c r="T810" t="s">
        <v>4598</v>
      </c>
      <c r="U810" t="s">
        <v>4599</v>
      </c>
      <c r="V810" t="s">
        <v>4600</v>
      </c>
      <c r="Z810">
        <v>112.7029493</v>
      </c>
      <c r="AA810">
        <v>-7.6354490000000004</v>
      </c>
      <c r="AB810" t="s">
        <v>4601</v>
      </c>
      <c r="AC810" t="s">
        <v>229</v>
      </c>
      <c r="AL810" t="s">
        <v>217</v>
      </c>
      <c r="AM810" t="s">
        <v>4602</v>
      </c>
      <c r="AN810" t="s">
        <v>6</v>
      </c>
      <c r="AO810" s="57">
        <v>46244.569814814815</v>
      </c>
      <c r="AP810" s="57">
        <v>46304.625</v>
      </c>
      <c r="AR810" t="s">
        <v>218</v>
      </c>
      <c r="AS810" t="s">
        <v>2089</v>
      </c>
      <c r="AT810" t="s">
        <v>342</v>
      </c>
      <c r="AU810">
        <v>20261009</v>
      </c>
      <c r="AV810" t="s">
        <v>221</v>
      </c>
      <c r="AW810" t="s">
        <v>1592</v>
      </c>
      <c r="AX810" t="s">
        <v>222</v>
      </c>
      <c r="BA810" s="57">
        <v>46304.625</v>
      </c>
      <c r="BB810" t="s">
        <v>4602</v>
      </c>
      <c r="BC810">
        <v>2026</v>
      </c>
      <c r="BD810">
        <v>10</v>
      </c>
      <c r="BE810">
        <v>9</v>
      </c>
      <c r="BF810" s="6">
        <f t="shared" si="36"/>
        <v>46304</v>
      </c>
      <c r="BG810">
        <f t="shared" si="37"/>
        <v>-0.625</v>
      </c>
      <c r="BH810" t="str">
        <f t="shared" si="38"/>
        <v>COMPLY</v>
      </c>
      <c r="BI810" t="str">
        <f>VLOOKUP(H810,Sheet2!$A$1:$B$270,2,FALSE)</f>
        <v>PASURUAN</v>
      </c>
    </row>
    <row r="811" spans="1:61">
      <c r="A811">
        <v>810</v>
      </c>
      <c r="B811">
        <v>1002632167</v>
      </c>
      <c r="C811">
        <v>3</v>
      </c>
      <c r="D811" t="s">
        <v>42</v>
      </c>
      <c r="E811">
        <v>5</v>
      </c>
      <c r="F811" t="s">
        <v>232</v>
      </c>
      <c r="G811" t="s">
        <v>106</v>
      </c>
      <c r="H811" t="s">
        <v>439</v>
      </c>
      <c r="I811" t="s">
        <v>212</v>
      </c>
      <c r="J811" t="s">
        <v>213</v>
      </c>
      <c r="K811" t="s">
        <v>149</v>
      </c>
      <c r="M811" t="s">
        <v>76</v>
      </c>
      <c r="N811" t="s">
        <v>215</v>
      </c>
      <c r="O811" s="57">
        <v>46307.402719907404</v>
      </c>
      <c r="P811" s="57">
        <v>46308.580208333333</v>
      </c>
      <c r="Q811">
        <v>69408409</v>
      </c>
      <c r="S811">
        <v>152741225182</v>
      </c>
      <c r="T811" t="s">
        <v>6194</v>
      </c>
      <c r="U811" t="s">
        <v>6195</v>
      </c>
      <c r="V811" t="s">
        <v>6196</v>
      </c>
      <c r="Z811">
        <v>112.70147551688299</v>
      </c>
      <c r="AA811">
        <v>-7.6371106074490998</v>
      </c>
      <c r="AB811" t="s">
        <v>6197</v>
      </c>
      <c r="AC811" t="s">
        <v>225</v>
      </c>
      <c r="AL811" t="s">
        <v>217</v>
      </c>
      <c r="AM811" t="s">
        <v>6198</v>
      </c>
      <c r="AN811" t="s">
        <v>6</v>
      </c>
      <c r="AO811" s="57">
        <v>46366.413472222222</v>
      </c>
      <c r="AP811" s="57">
        <v>46311.333333333336</v>
      </c>
      <c r="AR811" t="s">
        <v>218</v>
      </c>
      <c r="AS811" t="s">
        <v>2089</v>
      </c>
      <c r="AT811" t="s">
        <v>230</v>
      </c>
      <c r="AU811">
        <v>20261013</v>
      </c>
      <c r="AV811" t="s">
        <v>221</v>
      </c>
      <c r="AW811" t="s">
        <v>540</v>
      </c>
      <c r="AX811" t="s">
        <v>222</v>
      </c>
      <c r="BA811" s="57">
        <v>46311.333333333336</v>
      </c>
      <c r="BB811" t="s">
        <v>6198</v>
      </c>
      <c r="BC811">
        <v>2026</v>
      </c>
      <c r="BD811">
        <v>10</v>
      </c>
      <c r="BE811">
        <v>13</v>
      </c>
      <c r="BF811" s="6">
        <f t="shared" si="36"/>
        <v>46308</v>
      </c>
      <c r="BG811">
        <f t="shared" si="37"/>
        <v>-3.3333333333357587</v>
      </c>
      <c r="BH811" t="str">
        <f t="shared" si="38"/>
        <v>COMPLY</v>
      </c>
      <c r="BI811" t="str">
        <f>VLOOKUP(H811,Sheet2!$A$1:$B$270,2,FALSE)</f>
        <v>PASURUAN</v>
      </c>
    </row>
    <row r="812" spans="1:61">
      <c r="A812">
        <v>811</v>
      </c>
      <c r="B812">
        <v>1002634984</v>
      </c>
      <c r="C812">
        <v>3</v>
      </c>
      <c r="D812" t="s">
        <v>42</v>
      </c>
      <c r="E812">
        <v>5</v>
      </c>
      <c r="F812" t="s">
        <v>232</v>
      </c>
      <c r="G812" t="s">
        <v>106</v>
      </c>
      <c r="H812" t="s">
        <v>439</v>
      </c>
      <c r="I812" t="s">
        <v>212</v>
      </c>
      <c r="J812" t="s">
        <v>213</v>
      </c>
      <c r="K812" t="s">
        <v>149</v>
      </c>
      <c r="M812" t="s">
        <v>76</v>
      </c>
      <c r="N812" t="s">
        <v>215</v>
      </c>
      <c r="O812" s="57">
        <v>46308.555104166669</v>
      </c>
      <c r="P812" s="57">
        <v>46309.650347222225</v>
      </c>
      <c r="Q812">
        <v>69409390</v>
      </c>
      <c r="S812">
        <v>152741225191</v>
      </c>
      <c r="T812" t="s">
        <v>6204</v>
      </c>
      <c r="U812" t="s">
        <v>6205</v>
      </c>
      <c r="V812" t="s">
        <v>6733</v>
      </c>
      <c r="Z812">
        <v>112.71370188989999</v>
      </c>
      <c r="AA812">
        <v>-7.6943051329770604</v>
      </c>
      <c r="AB812" t="s">
        <v>6206</v>
      </c>
      <c r="AC812" t="s">
        <v>225</v>
      </c>
      <c r="AL812" t="s">
        <v>217</v>
      </c>
      <c r="AM812" t="s">
        <v>6734</v>
      </c>
      <c r="AN812" t="s">
        <v>6</v>
      </c>
      <c r="AO812" t="s">
        <v>5861</v>
      </c>
      <c r="AP812" s="57">
        <v>46315.333333333336</v>
      </c>
      <c r="AR812" t="s">
        <v>218</v>
      </c>
      <c r="AS812" t="s">
        <v>2089</v>
      </c>
      <c r="AT812" t="s">
        <v>230</v>
      </c>
      <c r="AU812">
        <v>20261014</v>
      </c>
      <c r="AV812" t="s">
        <v>221</v>
      </c>
      <c r="AW812" t="s">
        <v>3425</v>
      </c>
      <c r="AX812" t="s">
        <v>222</v>
      </c>
      <c r="BA812" s="57">
        <v>46315.333333333336</v>
      </c>
      <c r="BB812" t="s">
        <v>6734</v>
      </c>
      <c r="BC812">
        <v>2026</v>
      </c>
      <c r="BD812">
        <v>10</v>
      </c>
      <c r="BE812">
        <v>14</v>
      </c>
      <c r="BF812" s="6">
        <f t="shared" si="36"/>
        <v>46309</v>
      </c>
      <c r="BG812">
        <f t="shared" si="37"/>
        <v>-6.3333333333357587</v>
      </c>
      <c r="BH812" t="str">
        <f t="shared" si="38"/>
        <v>COMPLY</v>
      </c>
      <c r="BI812" t="str">
        <f>VLOOKUP(H812,Sheet2!$A$1:$B$270,2,FALSE)</f>
        <v>PASURUAN</v>
      </c>
    </row>
    <row r="813" spans="1:61">
      <c r="A813">
        <v>812</v>
      </c>
      <c r="B813">
        <v>1002632657</v>
      </c>
      <c r="C813">
        <v>3</v>
      </c>
      <c r="D813" t="s">
        <v>42</v>
      </c>
      <c r="E813">
        <v>5</v>
      </c>
      <c r="F813" t="s">
        <v>232</v>
      </c>
      <c r="G813" t="s">
        <v>106</v>
      </c>
      <c r="H813" t="s">
        <v>439</v>
      </c>
      <c r="I813" t="s">
        <v>212</v>
      </c>
      <c r="J813" t="s">
        <v>213</v>
      </c>
      <c r="K813" t="s">
        <v>149</v>
      </c>
      <c r="M813" t="s">
        <v>6199</v>
      </c>
      <c r="N813" t="s">
        <v>215</v>
      </c>
      <c r="O813" s="57">
        <v>46307.488449074073</v>
      </c>
      <c r="P813" s="57">
        <v>46307.639664351853</v>
      </c>
      <c r="Q813">
        <v>69408534</v>
      </c>
      <c r="S813">
        <v>152741225186</v>
      </c>
      <c r="T813" t="s">
        <v>6200</v>
      </c>
      <c r="U813" t="s">
        <v>6201</v>
      </c>
      <c r="Z813">
        <v>112.708818995239</v>
      </c>
      <c r="AA813">
        <v>-7.6833858176017502</v>
      </c>
      <c r="AB813" t="s">
        <v>6202</v>
      </c>
      <c r="AC813" t="s">
        <v>225</v>
      </c>
      <c r="AO813" s="57">
        <v>46366.517546296294</v>
      </c>
      <c r="AR813" t="s">
        <v>6</v>
      </c>
      <c r="AS813" t="s">
        <v>2089</v>
      </c>
      <c r="AT813" t="s">
        <v>230</v>
      </c>
      <c r="AV813" t="s">
        <v>6203</v>
      </c>
      <c r="AW813" t="s">
        <v>3539</v>
      </c>
      <c r="AX813" t="s">
        <v>222</v>
      </c>
      <c r="BF813" s="6" t="e">
        <f t="shared" si="36"/>
        <v>#NUM!</v>
      </c>
      <c r="BG813" t="e">
        <f t="shared" si="37"/>
        <v>#NUM!</v>
      </c>
      <c r="BH813" t="e">
        <f t="shared" si="38"/>
        <v>#NUM!</v>
      </c>
      <c r="BI813" t="str">
        <f>VLOOKUP(H813,Sheet2!$A$1:$B$270,2,FALSE)</f>
        <v>PASURUAN</v>
      </c>
    </row>
    <row r="814" spans="1:61">
      <c r="A814">
        <v>813</v>
      </c>
      <c r="B814">
        <v>1002632616</v>
      </c>
      <c r="C814">
        <v>3</v>
      </c>
      <c r="D814" t="s">
        <v>42</v>
      </c>
      <c r="E814">
        <v>5</v>
      </c>
      <c r="F814" t="s">
        <v>232</v>
      </c>
      <c r="G814" t="s">
        <v>106</v>
      </c>
      <c r="H814" t="s">
        <v>439</v>
      </c>
      <c r="I814" t="s">
        <v>212</v>
      </c>
      <c r="J814" t="s">
        <v>213</v>
      </c>
      <c r="K814" t="s">
        <v>149</v>
      </c>
      <c r="M814" t="s">
        <v>1626</v>
      </c>
      <c r="N814" t="s">
        <v>215</v>
      </c>
      <c r="O814" s="57">
        <v>46307.479710648149</v>
      </c>
      <c r="P814" s="57">
        <v>46307.747245370374</v>
      </c>
      <c r="Q814">
        <v>69408531</v>
      </c>
      <c r="S814">
        <v>152741225185</v>
      </c>
      <c r="T814" t="s">
        <v>6204</v>
      </c>
      <c r="U814" t="s">
        <v>6205</v>
      </c>
      <c r="Z814">
        <v>112.70269145079899</v>
      </c>
      <c r="AA814">
        <v>-7.6652605462235499</v>
      </c>
      <c r="AB814" t="s">
        <v>6206</v>
      </c>
      <c r="AC814" t="s">
        <v>225</v>
      </c>
      <c r="AO814" s="57">
        <v>46366.486458333333</v>
      </c>
      <c r="AR814" t="s">
        <v>1631</v>
      </c>
      <c r="AS814" t="s">
        <v>2089</v>
      </c>
      <c r="AT814" t="s">
        <v>230</v>
      </c>
      <c r="AV814" t="s">
        <v>1632</v>
      </c>
      <c r="AW814" t="s">
        <v>540</v>
      </c>
      <c r="AX814" t="s">
        <v>222</v>
      </c>
      <c r="BF814" s="6" t="e">
        <f t="shared" si="36"/>
        <v>#NUM!</v>
      </c>
      <c r="BG814" t="e">
        <f t="shared" si="37"/>
        <v>#NUM!</v>
      </c>
      <c r="BH814" t="e">
        <f t="shared" si="38"/>
        <v>#NUM!</v>
      </c>
      <c r="BI814" t="str">
        <f>VLOOKUP(H814,Sheet2!$A$1:$B$270,2,FALSE)</f>
        <v>PASURUAN</v>
      </c>
    </row>
    <row r="815" spans="1:61">
      <c r="A815">
        <v>814</v>
      </c>
      <c r="B815">
        <v>1002621479</v>
      </c>
      <c r="C815">
        <v>3</v>
      </c>
      <c r="D815" t="s">
        <v>42</v>
      </c>
      <c r="E815">
        <v>5</v>
      </c>
      <c r="F815" t="s">
        <v>232</v>
      </c>
      <c r="G815" t="s">
        <v>106</v>
      </c>
      <c r="H815" t="s">
        <v>439</v>
      </c>
      <c r="I815" t="s">
        <v>212</v>
      </c>
      <c r="J815" t="s">
        <v>213</v>
      </c>
      <c r="K815" t="s">
        <v>149</v>
      </c>
      <c r="L815" t="s">
        <v>214</v>
      </c>
      <c r="M815" t="s">
        <v>1919</v>
      </c>
      <c r="N815" t="s">
        <v>215</v>
      </c>
      <c r="O815" s="57">
        <v>46299.676249999997</v>
      </c>
      <c r="P815" s="57">
        <v>46301.453530092593</v>
      </c>
      <c r="Q815">
        <v>69403962</v>
      </c>
      <c r="S815">
        <v>152741225071</v>
      </c>
      <c r="T815" t="s">
        <v>2084</v>
      </c>
      <c r="U815" t="s">
        <v>2085</v>
      </c>
      <c r="V815" t="s">
        <v>2086</v>
      </c>
      <c r="Z815">
        <v>112.67480639999999</v>
      </c>
      <c r="AA815">
        <v>-7.7031757000000001</v>
      </c>
      <c r="AB815" t="s">
        <v>2087</v>
      </c>
      <c r="AC815" t="s">
        <v>235</v>
      </c>
      <c r="AL815" t="s">
        <v>217</v>
      </c>
      <c r="AM815" t="s">
        <v>2088</v>
      </c>
      <c r="AN815" t="s">
        <v>6</v>
      </c>
      <c r="AO815" s="57">
        <v>46122.684537037036</v>
      </c>
      <c r="AP815" s="57">
        <v>46300.625</v>
      </c>
      <c r="AQ815" t="s">
        <v>838</v>
      </c>
      <c r="AR815" t="s">
        <v>12</v>
      </c>
      <c r="AS815" t="s">
        <v>2089</v>
      </c>
      <c r="AT815" t="s">
        <v>230</v>
      </c>
      <c r="AV815" t="s">
        <v>1627</v>
      </c>
      <c r="AW815" t="s">
        <v>877</v>
      </c>
      <c r="AX815" t="s">
        <v>222</v>
      </c>
      <c r="BA815" s="57">
        <v>46300.625</v>
      </c>
      <c r="BB815" t="s">
        <v>2088</v>
      </c>
      <c r="BF815" s="6" t="e">
        <f t="shared" si="36"/>
        <v>#NUM!</v>
      </c>
      <c r="BG815" t="e">
        <f t="shared" si="37"/>
        <v>#NUM!</v>
      </c>
      <c r="BH815" t="e">
        <f t="shared" si="38"/>
        <v>#NUM!</v>
      </c>
      <c r="BI815" t="str">
        <f>VLOOKUP(H815,Sheet2!$A$1:$B$270,2,FALSE)</f>
        <v>PASURUAN</v>
      </c>
    </row>
    <row r="816" spans="1:61">
      <c r="A816">
        <v>815</v>
      </c>
      <c r="B816">
        <v>1002622646</v>
      </c>
      <c r="C816">
        <v>3</v>
      </c>
      <c r="D816" t="s">
        <v>42</v>
      </c>
      <c r="E816">
        <v>5</v>
      </c>
      <c r="F816" t="s">
        <v>232</v>
      </c>
      <c r="G816" t="s">
        <v>106</v>
      </c>
      <c r="H816" t="s">
        <v>439</v>
      </c>
      <c r="I816" t="s">
        <v>212</v>
      </c>
      <c r="J816" t="s">
        <v>213</v>
      </c>
      <c r="K816" t="s">
        <v>149</v>
      </c>
      <c r="L816" t="s">
        <v>214</v>
      </c>
      <c r="M816" t="s">
        <v>1919</v>
      </c>
      <c r="N816" t="s">
        <v>215</v>
      </c>
      <c r="O816" s="57">
        <v>46300.599016203705</v>
      </c>
      <c r="P816" s="57">
        <v>46301.484166666669</v>
      </c>
      <c r="Q816">
        <v>69404430</v>
      </c>
      <c r="S816">
        <v>152741225111</v>
      </c>
      <c r="T816" t="s">
        <v>2807</v>
      </c>
      <c r="U816" t="s">
        <v>2808</v>
      </c>
      <c r="V816" t="s">
        <v>2809</v>
      </c>
      <c r="Z816">
        <v>112.67480639999999</v>
      </c>
      <c r="AA816">
        <v>-7.7031757000000001</v>
      </c>
      <c r="AB816" t="s">
        <v>2810</v>
      </c>
      <c r="AC816" t="s">
        <v>235</v>
      </c>
      <c r="AL816" t="s">
        <v>217</v>
      </c>
      <c r="AM816" t="s">
        <v>2811</v>
      </c>
      <c r="AN816" t="s">
        <v>6</v>
      </c>
      <c r="AO816" s="57">
        <v>46152.601203703707</v>
      </c>
      <c r="AP816" s="57">
        <v>46301.458333333336</v>
      </c>
      <c r="AQ816" t="s">
        <v>838</v>
      </c>
      <c r="AR816" t="s">
        <v>12</v>
      </c>
      <c r="AS816" t="s">
        <v>2089</v>
      </c>
      <c r="AT816" t="s">
        <v>230</v>
      </c>
      <c r="AV816" t="s">
        <v>1627</v>
      </c>
      <c r="AW816" t="s">
        <v>877</v>
      </c>
      <c r="AX816" t="s">
        <v>222</v>
      </c>
      <c r="BA816" s="57">
        <v>46301.458333333336</v>
      </c>
      <c r="BB816" t="s">
        <v>2811</v>
      </c>
      <c r="BF816" s="6" t="e">
        <f t="shared" si="36"/>
        <v>#NUM!</v>
      </c>
      <c r="BG816" t="e">
        <f t="shared" si="37"/>
        <v>#NUM!</v>
      </c>
      <c r="BH816" t="e">
        <f t="shared" si="38"/>
        <v>#NUM!</v>
      </c>
      <c r="BI816" t="str">
        <f>VLOOKUP(H816,Sheet2!$A$1:$B$270,2,FALSE)</f>
        <v>PASURUAN</v>
      </c>
    </row>
    <row r="817" spans="1:61">
      <c r="A817">
        <v>816</v>
      </c>
      <c r="B817">
        <v>1002632926</v>
      </c>
      <c r="C817">
        <v>3</v>
      </c>
      <c r="D817" t="s">
        <v>42</v>
      </c>
      <c r="E817">
        <v>5</v>
      </c>
      <c r="F817" t="s">
        <v>232</v>
      </c>
      <c r="G817" t="s">
        <v>106</v>
      </c>
      <c r="H817" t="s">
        <v>444</v>
      </c>
      <c r="I817" t="s">
        <v>212</v>
      </c>
      <c r="J817" t="s">
        <v>213</v>
      </c>
      <c r="K817" t="s">
        <v>149</v>
      </c>
      <c r="M817" t="s">
        <v>1919</v>
      </c>
      <c r="N817" t="s">
        <v>215</v>
      </c>
      <c r="O817" s="57">
        <v>46307.561921296299</v>
      </c>
      <c r="P817" s="57">
        <v>46308.584421296298</v>
      </c>
      <c r="Q817">
        <v>69408629</v>
      </c>
      <c r="S817">
        <v>152746208737</v>
      </c>
      <c r="T817" t="s">
        <v>6207</v>
      </c>
      <c r="U817" t="s">
        <v>6208</v>
      </c>
      <c r="V817" t="s">
        <v>6209</v>
      </c>
      <c r="Z817">
        <v>112.6399845</v>
      </c>
      <c r="AA817">
        <v>-7.6924786000000003</v>
      </c>
      <c r="AB817" t="s">
        <v>6210</v>
      </c>
      <c r="AC817" t="s">
        <v>229</v>
      </c>
      <c r="AL817" t="s">
        <v>217</v>
      </c>
      <c r="AM817" t="s">
        <v>6211</v>
      </c>
      <c r="AN817" t="s">
        <v>6</v>
      </c>
      <c r="AO817" s="57">
        <v>46366.569409722222</v>
      </c>
      <c r="AP817" s="57">
        <v>46308.458333333336</v>
      </c>
      <c r="AQ817" t="s">
        <v>841</v>
      </c>
      <c r="AR817" t="s">
        <v>12</v>
      </c>
      <c r="AS817" t="s">
        <v>2089</v>
      </c>
      <c r="AT817" t="s">
        <v>342</v>
      </c>
      <c r="AV817" t="s">
        <v>1627</v>
      </c>
      <c r="AW817" t="s">
        <v>1592</v>
      </c>
      <c r="AX817" t="s">
        <v>222</v>
      </c>
      <c r="BA817" s="57">
        <v>46308.458333333336</v>
      </c>
      <c r="BB817" t="s">
        <v>6211</v>
      </c>
      <c r="BF817" s="6" t="e">
        <f t="shared" si="36"/>
        <v>#NUM!</v>
      </c>
      <c r="BG817" t="e">
        <f t="shared" si="37"/>
        <v>#NUM!</v>
      </c>
      <c r="BH817" t="e">
        <f t="shared" si="38"/>
        <v>#NUM!</v>
      </c>
      <c r="BI817" t="str">
        <f>VLOOKUP(H817,Sheet2!$A$1:$B$270,2,FALSE)</f>
        <v>PASURUAN</v>
      </c>
    </row>
    <row r="818" spans="1:61">
      <c r="A818">
        <v>817</v>
      </c>
      <c r="B818">
        <v>1002630937</v>
      </c>
      <c r="C818">
        <v>3</v>
      </c>
      <c r="D818" t="s">
        <v>42</v>
      </c>
      <c r="E818">
        <v>5</v>
      </c>
      <c r="F818" t="s">
        <v>232</v>
      </c>
      <c r="G818" t="s">
        <v>106</v>
      </c>
      <c r="H818" t="s">
        <v>412</v>
      </c>
      <c r="I818" t="s">
        <v>212</v>
      </c>
      <c r="J818" t="s">
        <v>213</v>
      </c>
      <c r="K818" t="s">
        <v>149</v>
      </c>
      <c r="M818" t="s">
        <v>76</v>
      </c>
      <c r="N818" t="s">
        <v>215</v>
      </c>
      <c r="O818" s="57">
        <v>46305.5700462963</v>
      </c>
      <c r="P818" s="57">
        <v>46307.834537037037</v>
      </c>
      <c r="Q818">
        <v>69407912</v>
      </c>
      <c r="S818">
        <v>152740208032</v>
      </c>
      <c r="T818" t="s">
        <v>5358</v>
      </c>
      <c r="U818" t="s">
        <v>5359</v>
      </c>
      <c r="V818" t="s">
        <v>5360</v>
      </c>
      <c r="Z818">
        <v>112.72353459999999</v>
      </c>
      <c r="AA818">
        <v>-7.7194038999999997</v>
      </c>
      <c r="AB818" t="s">
        <v>5361</v>
      </c>
      <c r="AC818" t="s">
        <v>229</v>
      </c>
      <c r="AL818" t="s">
        <v>217</v>
      </c>
      <c r="AM818" t="s">
        <v>5362</v>
      </c>
      <c r="AN818" t="s">
        <v>6</v>
      </c>
      <c r="AO818" s="57">
        <v>46305.580347222225</v>
      </c>
      <c r="AP818" s="57">
        <v>46307.333333333336</v>
      </c>
      <c r="AR818" t="s">
        <v>218</v>
      </c>
      <c r="AS818" t="s">
        <v>2089</v>
      </c>
      <c r="AT818" t="s">
        <v>342</v>
      </c>
      <c r="AU818">
        <v>20261012</v>
      </c>
      <c r="AV818" t="s">
        <v>221</v>
      </c>
      <c r="AW818" t="s">
        <v>540</v>
      </c>
      <c r="AX818" t="s">
        <v>222</v>
      </c>
      <c r="BA818" s="57">
        <v>46307.333333333336</v>
      </c>
      <c r="BB818" t="s">
        <v>5362</v>
      </c>
      <c r="BC818">
        <v>2026</v>
      </c>
      <c r="BD818">
        <v>10</v>
      </c>
      <c r="BE818">
        <v>12</v>
      </c>
      <c r="BF818" s="6">
        <f t="shared" si="36"/>
        <v>46307</v>
      </c>
      <c r="BG818">
        <f t="shared" si="37"/>
        <v>-0.33333333333575865</v>
      </c>
      <c r="BH818" t="str">
        <f t="shared" si="38"/>
        <v>COMPLY</v>
      </c>
      <c r="BI818" t="str">
        <f>VLOOKUP(H818,Sheet2!$A$1:$B$270,2,FALSE)</f>
        <v>PASURUAN</v>
      </c>
    </row>
    <row r="819" spans="1:61">
      <c r="A819">
        <v>818</v>
      </c>
      <c r="B819">
        <v>1002619094</v>
      </c>
      <c r="C819">
        <v>3</v>
      </c>
      <c r="D819" t="s">
        <v>42</v>
      </c>
      <c r="E819">
        <v>5</v>
      </c>
      <c r="F819" t="s">
        <v>106</v>
      </c>
      <c r="G819" t="s">
        <v>106</v>
      </c>
      <c r="H819" t="s">
        <v>335</v>
      </c>
      <c r="I819" t="s">
        <v>212</v>
      </c>
      <c r="J819" t="s">
        <v>213</v>
      </c>
      <c r="K819" t="s">
        <v>149</v>
      </c>
      <c r="M819" t="s">
        <v>76</v>
      </c>
      <c r="N819" t="s">
        <v>215</v>
      </c>
      <c r="O819" s="57">
        <v>46297.386874999997</v>
      </c>
      <c r="P819" s="57">
        <v>46297.814155092594</v>
      </c>
      <c r="Q819">
        <v>69402758</v>
      </c>
      <c r="S819">
        <v>152729256775</v>
      </c>
      <c r="T819" t="s">
        <v>2090</v>
      </c>
      <c r="U819" t="s">
        <v>2091</v>
      </c>
      <c r="V819" t="s">
        <v>2092</v>
      </c>
      <c r="Z819">
        <v>112.91883919999999</v>
      </c>
      <c r="AA819">
        <v>-7.6454184999999999</v>
      </c>
      <c r="AB819" t="s">
        <v>2093</v>
      </c>
      <c r="AC819" t="s">
        <v>229</v>
      </c>
      <c r="AL819" t="s">
        <v>217</v>
      </c>
      <c r="AM819" t="s">
        <v>2094</v>
      </c>
      <c r="AN819" t="s">
        <v>6</v>
      </c>
      <c r="AO819" s="57">
        <v>46063.39334490741</v>
      </c>
      <c r="AP819" s="57">
        <v>46298.333333333336</v>
      </c>
      <c r="AR819" t="s">
        <v>218</v>
      </c>
      <c r="AS819" t="s">
        <v>106</v>
      </c>
      <c r="AT819" t="s">
        <v>230</v>
      </c>
      <c r="AU819">
        <v>20261002</v>
      </c>
      <c r="AV819" t="s">
        <v>221</v>
      </c>
      <c r="AW819" t="s">
        <v>540</v>
      </c>
      <c r="AX819" t="s">
        <v>222</v>
      </c>
      <c r="BA819" s="57">
        <v>46298.333333333336</v>
      </c>
      <c r="BB819" t="s">
        <v>2094</v>
      </c>
      <c r="BC819">
        <v>2026</v>
      </c>
      <c r="BD819">
        <v>10</v>
      </c>
      <c r="BE819">
        <v>2</v>
      </c>
      <c r="BF819" s="6">
        <f t="shared" si="36"/>
        <v>46297</v>
      </c>
      <c r="BG819">
        <f t="shared" si="37"/>
        <v>-1.3333333333357587</v>
      </c>
      <c r="BH819" t="str">
        <f t="shared" si="38"/>
        <v>COMPLY</v>
      </c>
      <c r="BI819" t="str">
        <f>VLOOKUP(H819,Sheet2!$A$1:$B$270,2,FALSE)</f>
        <v>PASURUAN</v>
      </c>
    </row>
    <row r="820" spans="1:61">
      <c r="A820">
        <v>819</v>
      </c>
      <c r="B820">
        <v>1002623132</v>
      </c>
      <c r="C820">
        <v>3</v>
      </c>
      <c r="D820" t="s">
        <v>42</v>
      </c>
      <c r="E820">
        <v>5</v>
      </c>
      <c r="F820" t="s">
        <v>106</v>
      </c>
      <c r="G820" t="s">
        <v>106</v>
      </c>
      <c r="H820" t="s">
        <v>335</v>
      </c>
      <c r="I820" t="s">
        <v>212</v>
      </c>
      <c r="J820" t="s">
        <v>213</v>
      </c>
      <c r="K820" t="s">
        <v>149</v>
      </c>
      <c r="M820" t="s">
        <v>76</v>
      </c>
      <c r="N820" t="s">
        <v>215</v>
      </c>
      <c r="O820" s="57">
        <v>46300.690509259257</v>
      </c>
      <c r="P820" s="57">
        <v>46302.379837962966</v>
      </c>
      <c r="Q820">
        <v>69404570</v>
      </c>
      <c r="S820">
        <v>152729256701</v>
      </c>
      <c r="T820" t="s">
        <v>2812</v>
      </c>
      <c r="U820" t="s">
        <v>2813</v>
      </c>
      <c r="V820" t="s">
        <v>2814</v>
      </c>
      <c r="Z820">
        <v>112.88468810000001</v>
      </c>
      <c r="AA820">
        <v>-7.6513165000000001</v>
      </c>
      <c r="AB820" t="s">
        <v>2815</v>
      </c>
      <c r="AC820" t="s">
        <v>229</v>
      </c>
      <c r="AL820" t="s">
        <v>217</v>
      </c>
      <c r="AM820" t="s">
        <v>2816</v>
      </c>
      <c r="AN820" t="s">
        <v>6</v>
      </c>
      <c r="AO820" s="57">
        <v>46152.726238425923</v>
      </c>
      <c r="AP820" s="57">
        <v>46301.625</v>
      </c>
      <c r="AR820" t="s">
        <v>218</v>
      </c>
      <c r="AS820" t="s">
        <v>106</v>
      </c>
      <c r="AT820" t="s">
        <v>230</v>
      </c>
      <c r="AU820">
        <v>20261007</v>
      </c>
      <c r="AV820" t="s">
        <v>221</v>
      </c>
      <c r="AW820" t="s">
        <v>1517</v>
      </c>
      <c r="AX820" t="s">
        <v>222</v>
      </c>
      <c r="BA820" s="57">
        <v>46301.625</v>
      </c>
      <c r="BB820" t="s">
        <v>2816</v>
      </c>
      <c r="BC820">
        <v>2026</v>
      </c>
      <c r="BD820">
        <v>10</v>
      </c>
      <c r="BE820">
        <v>7</v>
      </c>
      <c r="BF820" s="6">
        <f t="shared" si="36"/>
        <v>46302</v>
      </c>
      <c r="BG820">
        <f t="shared" si="37"/>
        <v>0.375</v>
      </c>
      <c r="BH820" t="str">
        <f t="shared" si="38"/>
        <v>COMPLY</v>
      </c>
      <c r="BI820" t="str">
        <f>VLOOKUP(H820,Sheet2!$A$1:$B$270,2,FALSE)</f>
        <v>PASURUAN</v>
      </c>
    </row>
    <row r="821" spans="1:61">
      <c r="A821">
        <v>820</v>
      </c>
      <c r="B821">
        <v>1002626615</v>
      </c>
      <c r="C821">
        <v>3</v>
      </c>
      <c r="D821" t="s">
        <v>42</v>
      </c>
      <c r="E821">
        <v>5</v>
      </c>
      <c r="F821" t="s">
        <v>106</v>
      </c>
      <c r="G821" t="s">
        <v>106</v>
      </c>
      <c r="H821" t="s">
        <v>335</v>
      </c>
      <c r="I821" t="s">
        <v>212</v>
      </c>
      <c r="J821" t="s">
        <v>213</v>
      </c>
      <c r="K821" t="s">
        <v>149</v>
      </c>
      <c r="L821" t="s">
        <v>214</v>
      </c>
      <c r="M821" t="s">
        <v>76</v>
      </c>
      <c r="N821" t="s">
        <v>215</v>
      </c>
      <c r="O821" s="57">
        <v>46302.652488425927</v>
      </c>
      <c r="P821" s="57">
        <v>46303.722349537034</v>
      </c>
      <c r="Q821">
        <v>69406020</v>
      </c>
      <c r="S821">
        <v>152729256959</v>
      </c>
      <c r="T821" t="s">
        <v>4139</v>
      </c>
      <c r="U821" t="s">
        <v>4140</v>
      </c>
      <c r="V821" t="s">
        <v>4141</v>
      </c>
      <c r="Z821">
        <v>112.812544</v>
      </c>
      <c r="AA821">
        <v>-7.6266809999999996</v>
      </c>
      <c r="AB821" t="s">
        <v>4142</v>
      </c>
      <c r="AC821" t="s">
        <v>235</v>
      </c>
      <c r="AL821" t="s">
        <v>217</v>
      </c>
      <c r="AM821" t="s">
        <v>3832</v>
      </c>
      <c r="AN821" t="s">
        <v>6</v>
      </c>
      <c r="AO821" s="57">
        <v>46213.66333333333</v>
      </c>
      <c r="AP821" s="57">
        <v>46303.625</v>
      </c>
      <c r="AR821" t="s">
        <v>218</v>
      </c>
      <c r="AS821" t="s">
        <v>106</v>
      </c>
      <c r="AT821" t="s">
        <v>230</v>
      </c>
      <c r="AU821">
        <v>20261008</v>
      </c>
      <c r="AV821" t="s">
        <v>221</v>
      </c>
      <c r="AW821" t="s">
        <v>875</v>
      </c>
      <c r="AX821" t="s">
        <v>222</v>
      </c>
      <c r="BA821" s="57">
        <v>46303.625</v>
      </c>
      <c r="BB821" t="s">
        <v>3832</v>
      </c>
      <c r="BC821">
        <v>2026</v>
      </c>
      <c r="BD821">
        <v>10</v>
      </c>
      <c r="BE821">
        <v>8</v>
      </c>
      <c r="BF821" s="6">
        <f t="shared" si="36"/>
        <v>46303</v>
      </c>
      <c r="BG821">
        <f t="shared" si="37"/>
        <v>-0.625</v>
      </c>
      <c r="BH821" t="str">
        <f t="shared" si="38"/>
        <v>COMPLY</v>
      </c>
      <c r="BI821" t="str">
        <f>VLOOKUP(H821,Sheet2!$A$1:$B$270,2,FALSE)</f>
        <v>PASURUAN</v>
      </c>
    </row>
    <row r="822" spans="1:61">
      <c r="A822">
        <v>821</v>
      </c>
      <c r="B822">
        <v>1002627546</v>
      </c>
      <c r="C822">
        <v>3</v>
      </c>
      <c r="D822" t="s">
        <v>42</v>
      </c>
      <c r="E822">
        <v>5</v>
      </c>
      <c r="F822" t="s">
        <v>106</v>
      </c>
      <c r="G822" t="s">
        <v>106</v>
      </c>
      <c r="H822" t="s">
        <v>335</v>
      </c>
      <c r="I822" t="s">
        <v>212</v>
      </c>
      <c r="J822" t="s">
        <v>213</v>
      </c>
      <c r="K822" t="s">
        <v>149</v>
      </c>
      <c r="M822" t="s">
        <v>76</v>
      </c>
      <c r="N822" t="s">
        <v>215</v>
      </c>
      <c r="O822" s="57">
        <v>46303.49622685185</v>
      </c>
      <c r="P822" s="57">
        <v>46304.671585648146</v>
      </c>
      <c r="Q822">
        <v>69406425</v>
      </c>
      <c r="S822">
        <v>152729256816</v>
      </c>
      <c r="T822" t="s">
        <v>4603</v>
      </c>
      <c r="U822" t="s">
        <v>4604</v>
      </c>
      <c r="V822" t="s">
        <v>4605</v>
      </c>
      <c r="Z822">
        <v>112.8477087</v>
      </c>
      <c r="AA822">
        <v>-7.6917799999999996</v>
      </c>
      <c r="AB822" t="s">
        <v>4606</v>
      </c>
      <c r="AC822" t="s">
        <v>229</v>
      </c>
      <c r="AL822" t="s">
        <v>217</v>
      </c>
      <c r="AM822" t="s">
        <v>4607</v>
      </c>
      <c r="AN822" t="s">
        <v>6</v>
      </c>
      <c r="AO822" s="57">
        <v>46244.496701388889</v>
      </c>
      <c r="AP822" s="57">
        <v>46305.333333333336</v>
      </c>
      <c r="AR822" t="s">
        <v>218</v>
      </c>
      <c r="AS822" t="s">
        <v>106</v>
      </c>
      <c r="AT822" t="s">
        <v>230</v>
      </c>
      <c r="AU822">
        <v>20261009</v>
      </c>
      <c r="AV822" t="s">
        <v>221</v>
      </c>
      <c r="AW822" t="s">
        <v>541</v>
      </c>
      <c r="AX822" t="s">
        <v>222</v>
      </c>
      <c r="BA822" s="57">
        <v>46305.333333333336</v>
      </c>
      <c r="BB822" t="s">
        <v>4607</v>
      </c>
      <c r="BC822">
        <v>2026</v>
      </c>
      <c r="BD822">
        <v>10</v>
      </c>
      <c r="BE822">
        <v>9</v>
      </c>
      <c r="BF822" s="6">
        <f t="shared" si="36"/>
        <v>46304</v>
      </c>
      <c r="BG822">
        <f t="shared" si="37"/>
        <v>-1.3333333333357587</v>
      </c>
      <c r="BH822" t="str">
        <f t="shared" si="38"/>
        <v>COMPLY</v>
      </c>
      <c r="BI822" t="str">
        <f>VLOOKUP(H822,Sheet2!$A$1:$B$270,2,FALSE)</f>
        <v>PASURUAN</v>
      </c>
    </row>
    <row r="823" spans="1:61">
      <c r="A823">
        <v>822</v>
      </c>
      <c r="B823">
        <v>1002627341</v>
      </c>
      <c r="C823">
        <v>3</v>
      </c>
      <c r="D823" t="s">
        <v>42</v>
      </c>
      <c r="E823">
        <v>5</v>
      </c>
      <c r="F823" t="s">
        <v>106</v>
      </c>
      <c r="G823" t="s">
        <v>106</v>
      </c>
      <c r="H823" t="s">
        <v>335</v>
      </c>
      <c r="I823" t="s">
        <v>212</v>
      </c>
      <c r="J823" t="s">
        <v>213</v>
      </c>
      <c r="K823" t="s">
        <v>149</v>
      </c>
      <c r="M823" t="s">
        <v>76</v>
      </c>
      <c r="N823" t="s">
        <v>215</v>
      </c>
      <c r="O823" s="57">
        <v>46303.422962962963</v>
      </c>
      <c r="P823" s="57">
        <v>46304.988749999997</v>
      </c>
      <c r="Q823">
        <v>69406330</v>
      </c>
      <c r="S823">
        <v>152729256815</v>
      </c>
      <c r="T823" t="s">
        <v>4136</v>
      </c>
      <c r="U823" t="s">
        <v>4137</v>
      </c>
      <c r="V823" t="s">
        <v>5363</v>
      </c>
      <c r="Z823">
        <v>112.9013241</v>
      </c>
      <c r="AA823">
        <v>-7.6461983</v>
      </c>
      <c r="AB823" t="s">
        <v>4138</v>
      </c>
      <c r="AC823" t="s">
        <v>229</v>
      </c>
      <c r="AL823" t="s">
        <v>217</v>
      </c>
      <c r="AM823" t="s">
        <v>5364</v>
      </c>
      <c r="AN823" t="s">
        <v>6</v>
      </c>
      <c r="AO823" s="57">
        <v>46244.435104166667</v>
      </c>
      <c r="AP823" s="57">
        <v>46305.625</v>
      </c>
      <c r="AR823" t="s">
        <v>218</v>
      </c>
      <c r="AS823" t="s">
        <v>106</v>
      </c>
      <c r="AT823" t="s">
        <v>220</v>
      </c>
      <c r="AU823">
        <v>20261009</v>
      </c>
      <c r="AV823" t="s">
        <v>221</v>
      </c>
      <c r="AW823" t="s">
        <v>576</v>
      </c>
      <c r="AX823" t="s">
        <v>222</v>
      </c>
      <c r="BA823" s="57">
        <v>46305.625</v>
      </c>
      <c r="BB823" t="s">
        <v>5364</v>
      </c>
      <c r="BC823">
        <v>2026</v>
      </c>
      <c r="BD823">
        <v>10</v>
      </c>
      <c r="BE823">
        <v>9</v>
      </c>
      <c r="BF823" s="6">
        <f t="shared" si="36"/>
        <v>46304</v>
      </c>
      <c r="BG823">
        <f t="shared" si="37"/>
        <v>-1.625</v>
      </c>
      <c r="BH823" t="str">
        <f t="shared" si="38"/>
        <v>COMPLY</v>
      </c>
      <c r="BI823" t="str">
        <f>VLOOKUP(H823,Sheet2!$A$1:$B$270,2,FALSE)</f>
        <v>PASURUAN</v>
      </c>
    </row>
    <row r="824" spans="1:61">
      <c r="A824">
        <v>823</v>
      </c>
      <c r="B824">
        <v>1002626606</v>
      </c>
      <c r="C824">
        <v>3</v>
      </c>
      <c r="D824" t="s">
        <v>42</v>
      </c>
      <c r="E824">
        <v>5</v>
      </c>
      <c r="F824" t="s">
        <v>106</v>
      </c>
      <c r="G824" t="s">
        <v>106</v>
      </c>
      <c r="H824" t="s">
        <v>335</v>
      </c>
      <c r="I824" t="s">
        <v>212</v>
      </c>
      <c r="J824" t="s">
        <v>213</v>
      </c>
      <c r="K824" t="s">
        <v>149</v>
      </c>
      <c r="L824" t="s">
        <v>214</v>
      </c>
      <c r="M824" t="s">
        <v>1734</v>
      </c>
      <c r="N824" t="s">
        <v>215</v>
      </c>
      <c r="O824" s="57">
        <v>46302.652326388888</v>
      </c>
      <c r="P824" s="57">
        <v>46303.650902777779</v>
      </c>
      <c r="Q824">
        <v>69406020</v>
      </c>
      <c r="S824">
        <v>152729256959</v>
      </c>
      <c r="T824" t="s">
        <v>4139</v>
      </c>
      <c r="U824" t="s">
        <v>4140</v>
      </c>
      <c r="V824" t="s">
        <v>4141</v>
      </c>
      <c r="Z824">
        <v>112.812544</v>
      </c>
      <c r="AA824">
        <v>-7.6266809999999996</v>
      </c>
      <c r="AB824" t="s">
        <v>4142</v>
      </c>
      <c r="AC824" t="s">
        <v>235</v>
      </c>
      <c r="AL824" t="s">
        <v>217</v>
      </c>
      <c r="AM824" t="s">
        <v>3832</v>
      </c>
      <c r="AN824" t="s">
        <v>6</v>
      </c>
      <c r="AO824" s="57">
        <v>46213.66333333333</v>
      </c>
      <c r="AP824" s="57">
        <v>46303.625</v>
      </c>
      <c r="AR824" t="s">
        <v>325</v>
      </c>
      <c r="AS824" t="s">
        <v>106</v>
      </c>
      <c r="AT824" t="s">
        <v>230</v>
      </c>
      <c r="AV824" t="s">
        <v>3159</v>
      </c>
      <c r="AW824" t="s">
        <v>875</v>
      </c>
      <c r="AX824" t="s">
        <v>222</v>
      </c>
      <c r="BA824" s="57">
        <v>46303.625</v>
      </c>
      <c r="BB824" t="s">
        <v>3832</v>
      </c>
      <c r="BF824" s="6" t="e">
        <f t="shared" si="36"/>
        <v>#NUM!</v>
      </c>
      <c r="BG824" t="e">
        <f t="shared" si="37"/>
        <v>#NUM!</v>
      </c>
      <c r="BH824" t="e">
        <f t="shared" si="38"/>
        <v>#NUM!</v>
      </c>
      <c r="BI824" t="str">
        <f>VLOOKUP(H824,Sheet2!$A$1:$B$270,2,FALSE)</f>
        <v>PASURUAN</v>
      </c>
    </row>
    <row r="825" spans="1:61">
      <c r="A825">
        <v>824</v>
      </c>
      <c r="B825">
        <v>1002627742</v>
      </c>
      <c r="C825">
        <v>3</v>
      </c>
      <c r="D825" t="s">
        <v>42</v>
      </c>
      <c r="E825">
        <v>5</v>
      </c>
      <c r="F825" t="s">
        <v>232</v>
      </c>
      <c r="G825" t="s">
        <v>101</v>
      </c>
      <c r="H825" t="s">
        <v>233</v>
      </c>
      <c r="I825" t="s">
        <v>212</v>
      </c>
      <c r="J825" t="s">
        <v>213</v>
      </c>
      <c r="K825" t="s">
        <v>149</v>
      </c>
      <c r="M825" t="s">
        <v>76</v>
      </c>
      <c r="N825" t="s">
        <v>215</v>
      </c>
      <c r="O825" s="57">
        <v>46303.575196759259</v>
      </c>
      <c r="P825" s="57">
        <v>46304.543807870374</v>
      </c>
      <c r="Q825">
        <v>69406511</v>
      </c>
      <c r="S825">
        <v>152327226840</v>
      </c>
      <c r="T825" t="s">
        <v>4608</v>
      </c>
      <c r="U825" t="s">
        <v>4609</v>
      </c>
      <c r="V825" t="s">
        <v>4610</v>
      </c>
      <c r="Z825">
        <v>112.64967262744899</v>
      </c>
      <c r="AA825">
        <v>-7.4692913321637402</v>
      </c>
      <c r="AB825" t="s">
        <v>4611</v>
      </c>
      <c r="AC825" t="s">
        <v>229</v>
      </c>
      <c r="AL825" t="s">
        <v>217</v>
      </c>
      <c r="AM825" t="s">
        <v>4612</v>
      </c>
      <c r="AN825" t="s">
        <v>6</v>
      </c>
      <c r="AO825" s="57">
        <v>46244.59065972222</v>
      </c>
      <c r="AP825" s="57">
        <v>46304.625</v>
      </c>
      <c r="AR825" t="s">
        <v>218</v>
      </c>
      <c r="AS825" t="s">
        <v>744</v>
      </c>
      <c r="AT825" t="s">
        <v>342</v>
      </c>
      <c r="AU825">
        <v>20261009</v>
      </c>
      <c r="AV825" t="s">
        <v>221</v>
      </c>
      <c r="AW825" t="s">
        <v>540</v>
      </c>
      <c r="AX825" t="s">
        <v>222</v>
      </c>
      <c r="BA825" s="57">
        <v>46304.625</v>
      </c>
      <c r="BB825" t="s">
        <v>4612</v>
      </c>
      <c r="BC825">
        <v>2026</v>
      </c>
      <c r="BD825">
        <v>10</v>
      </c>
      <c r="BE825">
        <v>9</v>
      </c>
      <c r="BF825" s="6">
        <f t="shared" si="36"/>
        <v>46304</v>
      </c>
      <c r="BG825">
        <f t="shared" si="37"/>
        <v>-0.625</v>
      </c>
      <c r="BH825" t="str">
        <f t="shared" si="38"/>
        <v>COMPLY</v>
      </c>
      <c r="BI825" t="str">
        <f>VLOOKUP(H825,Sheet2!$A$1:$B$270,2,FALSE)</f>
        <v>SIDOARJO</v>
      </c>
    </row>
    <row r="826" spans="1:61">
      <c r="A826">
        <v>825</v>
      </c>
      <c r="B826">
        <v>1002636462</v>
      </c>
      <c r="C826">
        <v>3</v>
      </c>
      <c r="D826" t="s">
        <v>42</v>
      </c>
      <c r="E826">
        <v>5</v>
      </c>
      <c r="F826" t="s">
        <v>232</v>
      </c>
      <c r="G826" t="s">
        <v>101</v>
      </c>
      <c r="H826" t="s">
        <v>233</v>
      </c>
      <c r="I826" t="s">
        <v>212</v>
      </c>
      <c r="J826" t="s">
        <v>213</v>
      </c>
      <c r="K826" t="s">
        <v>149</v>
      </c>
      <c r="L826" t="s">
        <v>214</v>
      </c>
      <c r="M826" t="s">
        <v>76</v>
      </c>
      <c r="N826" t="s">
        <v>215</v>
      </c>
      <c r="O826" s="57">
        <v>46309.465729166666</v>
      </c>
      <c r="P826" s="57">
        <v>46310.53324074074</v>
      </c>
      <c r="Q826">
        <v>69409993</v>
      </c>
      <c r="S826">
        <v>152327226877</v>
      </c>
      <c r="T826" t="s">
        <v>7108</v>
      </c>
      <c r="U826" t="s">
        <v>7109</v>
      </c>
      <c r="V826" t="s">
        <v>7110</v>
      </c>
      <c r="Z826">
        <v>112.65106900000001</v>
      </c>
      <c r="AA826">
        <v>-7.4782859999999998</v>
      </c>
      <c r="AB826" t="s">
        <v>7111</v>
      </c>
      <c r="AC826" t="s">
        <v>235</v>
      </c>
      <c r="AL826" t="s">
        <v>217</v>
      </c>
      <c r="AM826" t="s">
        <v>7112</v>
      </c>
      <c r="AN826" t="s">
        <v>6</v>
      </c>
      <c r="AO826" t="s">
        <v>6943</v>
      </c>
      <c r="AP826" s="57">
        <v>46310.333333333336</v>
      </c>
      <c r="AR826" t="s">
        <v>218</v>
      </c>
      <c r="AS826" t="s">
        <v>744</v>
      </c>
      <c r="AT826" t="s">
        <v>230</v>
      </c>
      <c r="AU826">
        <v>20261015</v>
      </c>
      <c r="AV826" t="s">
        <v>221</v>
      </c>
      <c r="AW826" t="s">
        <v>236</v>
      </c>
      <c r="AX826" t="s">
        <v>222</v>
      </c>
      <c r="BA826" s="57">
        <v>46310.333333333336</v>
      </c>
      <c r="BB826" t="s">
        <v>7112</v>
      </c>
      <c r="BC826">
        <v>2026</v>
      </c>
      <c r="BD826">
        <v>10</v>
      </c>
      <c r="BE826">
        <v>15</v>
      </c>
      <c r="BF826" s="6">
        <f t="shared" si="36"/>
        <v>46310</v>
      </c>
      <c r="BG826">
        <f t="shared" si="37"/>
        <v>-0.33333333333575865</v>
      </c>
      <c r="BH826" t="str">
        <f t="shared" si="38"/>
        <v>COMPLY</v>
      </c>
      <c r="BI826" t="str">
        <f>VLOOKUP(H826,Sheet2!$A$1:$B$270,2,FALSE)</f>
        <v>SIDOARJO</v>
      </c>
    </row>
    <row r="827" spans="1:61">
      <c r="A827">
        <v>826</v>
      </c>
      <c r="B827">
        <v>1002630428</v>
      </c>
      <c r="C827">
        <v>3</v>
      </c>
      <c r="D827" t="s">
        <v>42</v>
      </c>
      <c r="E827">
        <v>5</v>
      </c>
      <c r="F827" t="s">
        <v>232</v>
      </c>
      <c r="G827" t="s">
        <v>101</v>
      </c>
      <c r="H827" t="s">
        <v>233</v>
      </c>
      <c r="I827" t="s">
        <v>212</v>
      </c>
      <c r="J827" t="s">
        <v>213</v>
      </c>
      <c r="K827" t="s">
        <v>149</v>
      </c>
      <c r="M827" t="s">
        <v>1626</v>
      </c>
      <c r="N827" t="s">
        <v>215</v>
      </c>
      <c r="O827" s="57">
        <v>46304.708541666667</v>
      </c>
      <c r="P827" s="57">
        <v>46307.972418981481</v>
      </c>
      <c r="Q827">
        <v>69407626</v>
      </c>
      <c r="S827">
        <v>152327226596</v>
      </c>
      <c r="T827" t="s">
        <v>5365</v>
      </c>
      <c r="U827" t="s">
        <v>5366</v>
      </c>
      <c r="V827" t="s">
        <v>5367</v>
      </c>
      <c r="Z827">
        <v>112.7178614</v>
      </c>
      <c r="AA827">
        <v>-7.4460407999999996</v>
      </c>
      <c r="AB827" t="s">
        <v>5368</v>
      </c>
      <c r="AC827" t="s">
        <v>229</v>
      </c>
      <c r="AL827" t="s">
        <v>217</v>
      </c>
      <c r="AM827" t="s">
        <v>5369</v>
      </c>
      <c r="AN827" t="s">
        <v>6</v>
      </c>
      <c r="AO827" s="57">
        <v>46275.725983796299</v>
      </c>
      <c r="AP827" s="57">
        <v>46306.333333333336</v>
      </c>
      <c r="AR827" t="s">
        <v>12</v>
      </c>
      <c r="AS827" t="s">
        <v>744</v>
      </c>
      <c r="AT827" t="s">
        <v>230</v>
      </c>
      <c r="AV827" t="s">
        <v>1627</v>
      </c>
      <c r="AW827" t="s">
        <v>540</v>
      </c>
      <c r="AX827" t="s">
        <v>222</v>
      </c>
      <c r="AZ827" t="s">
        <v>1627</v>
      </c>
      <c r="BA827" s="57">
        <v>46306.333333333336</v>
      </c>
      <c r="BB827" t="s">
        <v>5369</v>
      </c>
      <c r="BF827" s="6" t="e">
        <f t="shared" si="36"/>
        <v>#NUM!</v>
      </c>
      <c r="BG827" t="e">
        <f t="shared" si="37"/>
        <v>#NUM!</v>
      </c>
      <c r="BH827" t="e">
        <f t="shared" si="38"/>
        <v>#NUM!</v>
      </c>
      <c r="BI827" t="str">
        <f>VLOOKUP(H827,Sheet2!$A$1:$B$270,2,FALSE)</f>
        <v>SIDOARJO</v>
      </c>
    </row>
    <row r="828" spans="1:61">
      <c r="A828">
        <v>827</v>
      </c>
      <c r="B828">
        <v>1002630392</v>
      </c>
      <c r="C828">
        <v>3</v>
      </c>
      <c r="D828" t="s">
        <v>42</v>
      </c>
      <c r="E828">
        <v>5</v>
      </c>
      <c r="F828" t="s">
        <v>232</v>
      </c>
      <c r="G828" t="s">
        <v>101</v>
      </c>
      <c r="H828" t="s">
        <v>378</v>
      </c>
      <c r="I828" t="s">
        <v>212</v>
      </c>
      <c r="J828" t="s">
        <v>213</v>
      </c>
      <c r="K828" t="s">
        <v>149</v>
      </c>
      <c r="M828" t="s">
        <v>76</v>
      </c>
      <c r="N828" t="s">
        <v>215</v>
      </c>
      <c r="O828" s="57">
        <v>46304.696886574071</v>
      </c>
      <c r="P828" s="57">
        <v>46305.595104166663</v>
      </c>
      <c r="Q828">
        <v>69407619</v>
      </c>
      <c r="S828">
        <v>152317262353</v>
      </c>
      <c r="T828" t="s">
        <v>5370</v>
      </c>
      <c r="U828" t="s">
        <v>5371</v>
      </c>
      <c r="V828" t="s">
        <v>5372</v>
      </c>
      <c r="Z828">
        <v>112.75944920000001</v>
      </c>
      <c r="AA828">
        <v>-7.3874607000000001</v>
      </c>
      <c r="AB828" t="s">
        <v>5373</v>
      </c>
      <c r="AC828" t="s">
        <v>229</v>
      </c>
      <c r="AL828" t="s">
        <v>217</v>
      </c>
      <c r="AM828" t="s">
        <v>5374</v>
      </c>
      <c r="AN828" t="s">
        <v>6</v>
      </c>
      <c r="AO828" s="57">
        <v>46275.725983796299</v>
      </c>
      <c r="AP828" s="57">
        <v>46306.333333333336</v>
      </c>
      <c r="AR828" t="s">
        <v>218</v>
      </c>
      <c r="AS828" t="s">
        <v>582</v>
      </c>
      <c r="AT828" t="s">
        <v>230</v>
      </c>
      <c r="AU828">
        <v>20261010</v>
      </c>
      <c r="AV828" t="s">
        <v>221</v>
      </c>
      <c r="AW828" t="s">
        <v>541</v>
      </c>
      <c r="AX828" t="s">
        <v>222</v>
      </c>
      <c r="BA828" s="57">
        <v>46306.333333333336</v>
      </c>
      <c r="BB828" t="s">
        <v>5374</v>
      </c>
      <c r="BC828">
        <v>2026</v>
      </c>
      <c r="BD828">
        <v>10</v>
      </c>
      <c r="BE828">
        <v>10</v>
      </c>
      <c r="BF828" s="6">
        <f t="shared" si="36"/>
        <v>46305</v>
      </c>
      <c r="BG828">
        <f t="shared" si="37"/>
        <v>-1.3333333333357587</v>
      </c>
      <c r="BH828" t="str">
        <f t="shared" si="38"/>
        <v>COMPLY</v>
      </c>
      <c r="BI828" t="str">
        <f>VLOOKUP(H828,Sheet2!$A$1:$B$270,2,FALSE)</f>
        <v>SIDOARJO</v>
      </c>
    </row>
    <row r="829" spans="1:61">
      <c r="A829">
        <v>828</v>
      </c>
      <c r="B829">
        <v>1002629504</v>
      </c>
      <c r="C829">
        <v>3</v>
      </c>
      <c r="D829" t="s">
        <v>42</v>
      </c>
      <c r="E829">
        <v>5</v>
      </c>
      <c r="F829" t="s">
        <v>232</v>
      </c>
      <c r="G829" t="s">
        <v>101</v>
      </c>
      <c r="H829" t="s">
        <v>378</v>
      </c>
      <c r="I829" t="s">
        <v>212</v>
      </c>
      <c r="J829" t="s">
        <v>213</v>
      </c>
      <c r="K829" t="s">
        <v>149</v>
      </c>
      <c r="L829" t="s">
        <v>214</v>
      </c>
      <c r="M829" t="s">
        <v>76</v>
      </c>
      <c r="N829" t="s">
        <v>215</v>
      </c>
      <c r="O829" s="57">
        <v>46304.485868055555</v>
      </c>
      <c r="P829" s="57">
        <v>46304.68246527778</v>
      </c>
      <c r="Q829">
        <v>69407257</v>
      </c>
      <c r="S829">
        <v>152317262069</v>
      </c>
      <c r="T829" t="s">
        <v>5375</v>
      </c>
      <c r="U829" t="s">
        <v>5376</v>
      </c>
      <c r="V829" t="s">
        <v>5377</v>
      </c>
      <c r="Z829">
        <v>112.74399016052401</v>
      </c>
      <c r="AA829">
        <v>-7.3860818949593403</v>
      </c>
      <c r="AB829" t="s">
        <v>5378</v>
      </c>
      <c r="AC829" t="s">
        <v>216</v>
      </c>
      <c r="AL829" t="s">
        <v>217</v>
      </c>
      <c r="AM829" t="s">
        <v>5379</v>
      </c>
      <c r="AN829" t="s">
        <v>6</v>
      </c>
      <c r="AO829" s="57">
        <v>46275.496678240743</v>
      </c>
      <c r="AP829" s="57">
        <v>46305.333333333336</v>
      </c>
      <c r="AR829" t="s">
        <v>218</v>
      </c>
      <c r="AS829" t="s">
        <v>582</v>
      </c>
      <c r="AT829" t="s">
        <v>230</v>
      </c>
      <c r="AU829">
        <v>20261009</v>
      </c>
      <c r="AV829" t="s">
        <v>221</v>
      </c>
      <c r="AW829" t="s">
        <v>877</v>
      </c>
      <c r="AX829" t="s">
        <v>222</v>
      </c>
      <c r="BA829" s="57">
        <v>46305.333333333336</v>
      </c>
      <c r="BB829" t="s">
        <v>5379</v>
      </c>
      <c r="BC829">
        <v>2026</v>
      </c>
      <c r="BD829">
        <v>10</v>
      </c>
      <c r="BE829">
        <v>9</v>
      </c>
      <c r="BF829" s="6">
        <f t="shared" si="36"/>
        <v>46304</v>
      </c>
      <c r="BG829">
        <f t="shared" si="37"/>
        <v>-1.3333333333357587</v>
      </c>
      <c r="BH829" t="str">
        <f t="shared" si="38"/>
        <v>COMPLY</v>
      </c>
      <c r="BI829" t="str">
        <f>VLOOKUP(H829,Sheet2!$A$1:$B$270,2,FALSE)</f>
        <v>SIDOARJO</v>
      </c>
    </row>
    <row r="830" spans="1:61">
      <c r="A830">
        <v>829</v>
      </c>
      <c r="B830">
        <v>1002622233</v>
      </c>
      <c r="C830">
        <v>3</v>
      </c>
      <c r="D830" t="s">
        <v>42</v>
      </c>
      <c r="E830">
        <v>5</v>
      </c>
      <c r="F830" t="s">
        <v>232</v>
      </c>
      <c r="G830" t="s">
        <v>101</v>
      </c>
      <c r="H830" t="s">
        <v>378</v>
      </c>
      <c r="I830" t="s">
        <v>212</v>
      </c>
      <c r="J830" t="s">
        <v>213</v>
      </c>
      <c r="K830" t="s">
        <v>149</v>
      </c>
      <c r="L830" t="s">
        <v>214</v>
      </c>
      <c r="M830" t="s">
        <v>836</v>
      </c>
      <c r="N830" t="s">
        <v>215</v>
      </c>
      <c r="O830" s="57">
        <v>46300.494849537034</v>
      </c>
      <c r="P830" s="57">
        <v>46301.724270833336</v>
      </c>
      <c r="Q830">
        <v>69404266</v>
      </c>
      <c r="S830">
        <v>152317262320</v>
      </c>
      <c r="T830" t="s">
        <v>2817</v>
      </c>
      <c r="U830" t="s">
        <v>2818</v>
      </c>
      <c r="V830" t="s">
        <v>2819</v>
      </c>
      <c r="Z830">
        <v>112.7564718</v>
      </c>
      <c r="AA830">
        <v>-7.3898845999999896</v>
      </c>
      <c r="AB830" t="s">
        <v>2820</v>
      </c>
      <c r="AC830" t="s">
        <v>235</v>
      </c>
      <c r="AL830" t="s">
        <v>217</v>
      </c>
      <c r="AM830" t="s">
        <v>2529</v>
      </c>
      <c r="AN830" t="s">
        <v>6</v>
      </c>
      <c r="AO830" s="57">
        <v>46152.496620370373</v>
      </c>
      <c r="AP830" s="57">
        <v>46301.333333333336</v>
      </c>
      <c r="AR830" t="s">
        <v>14</v>
      </c>
      <c r="AS830" t="s">
        <v>582</v>
      </c>
      <c r="AT830" t="s">
        <v>230</v>
      </c>
      <c r="AV830" t="s">
        <v>837</v>
      </c>
      <c r="AW830" t="s">
        <v>923</v>
      </c>
      <c r="AX830" t="s">
        <v>222</v>
      </c>
      <c r="BA830" s="57">
        <v>46301.333333333336</v>
      </c>
      <c r="BB830" t="s">
        <v>2529</v>
      </c>
      <c r="BF830" s="6" t="e">
        <f t="shared" si="36"/>
        <v>#NUM!</v>
      </c>
      <c r="BG830" t="e">
        <f t="shared" si="37"/>
        <v>#NUM!</v>
      </c>
      <c r="BH830" t="e">
        <f t="shared" si="38"/>
        <v>#NUM!</v>
      </c>
      <c r="BI830" t="str">
        <f>VLOOKUP(H830,Sheet2!$A$1:$B$270,2,FALSE)</f>
        <v>SIDOARJO</v>
      </c>
    </row>
    <row r="831" spans="1:61">
      <c r="A831">
        <v>830</v>
      </c>
      <c r="B831">
        <v>1002620780</v>
      </c>
      <c r="C831">
        <v>3</v>
      </c>
      <c r="D831" t="s">
        <v>42</v>
      </c>
      <c r="E831">
        <v>5</v>
      </c>
      <c r="F831" t="s">
        <v>232</v>
      </c>
      <c r="G831" t="s">
        <v>101</v>
      </c>
      <c r="H831" t="s">
        <v>299</v>
      </c>
      <c r="I831" t="s">
        <v>212</v>
      </c>
      <c r="J831" t="s">
        <v>213</v>
      </c>
      <c r="K831" t="s">
        <v>149</v>
      </c>
      <c r="L831" t="s">
        <v>214</v>
      </c>
      <c r="M831" t="s">
        <v>76</v>
      </c>
      <c r="N831" t="s">
        <v>215</v>
      </c>
      <c r="O831" s="57">
        <v>46298.399074074077</v>
      </c>
      <c r="P831" s="57">
        <v>46299.535798611112</v>
      </c>
      <c r="Q831">
        <v>69403490</v>
      </c>
      <c r="S831">
        <v>152332253608</v>
      </c>
      <c r="T831" t="s">
        <v>2095</v>
      </c>
      <c r="U831" t="s">
        <v>2096</v>
      </c>
      <c r="V831" t="s">
        <v>2097</v>
      </c>
      <c r="Z831">
        <v>112.7016709</v>
      </c>
      <c r="AA831">
        <v>-7.3463174999999996</v>
      </c>
      <c r="AB831" t="s">
        <v>2098</v>
      </c>
      <c r="AC831" t="s">
        <v>235</v>
      </c>
      <c r="AL831" t="s">
        <v>217</v>
      </c>
      <c r="AM831" t="s">
        <v>2099</v>
      </c>
      <c r="AN831" t="s">
        <v>6</v>
      </c>
      <c r="AO831" s="57">
        <v>46091.40283564815</v>
      </c>
      <c r="AP831" s="57">
        <v>46299.333333333336</v>
      </c>
      <c r="AR831" t="s">
        <v>218</v>
      </c>
      <c r="AS831" t="s">
        <v>562</v>
      </c>
      <c r="AT831" t="s">
        <v>230</v>
      </c>
      <c r="AU831">
        <v>20261004</v>
      </c>
      <c r="AV831" t="s">
        <v>221</v>
      </c>
      <c r="AW831" t="s">
        <v>880</v>
      </c>
      <c r="AX831" t="s">
        <v>222</v>
      </c>
      <c r="BA831" s="57">
        <v>46299.333333333336</v>
      </c>
      <c r="BB831" t="s">
        <v>2099</v>
      </c>
      <c r="BC831">
        <v>2026</v>
      </c>
      <c r="BD831">
        <v>10</v>
      </c>
      <c r="BE831">
        <v>4</v>
      </c>
      <c r="BF831" s="6">
        <f t="shared" si="36"/>
        <v>46299</v>
      </c>
      <c r="BG831">
        <f t="shared" si="37"/>
        <v>-0.33333333333575865</v>
      </c>
      <c r="BH831" t="str">
        <f t="shared" si="38"/>
        <v>COMPLY</v>
      </c>
      <c r="BI831" t="str">
        <f>VLOOKUP(H831,Sheet2!$A$1:$B$270,2,FALSE)</f>
        <v>SIDOARJO</v>
      </c>
    </row>
    <row r="832" spans="1:61">
      <c r="A832">
        <v>831</v>
      </c>
      <c r="B832">
        <v>1002627680</v>
      </c>
      <c r="C832">
        <v>3</v>
      </c>
      <c r="D832" t="s">
        <v>42</v>
      </c>
      <c r="E832">
        <v>5</v>
      </c>
      <c r="F832" t="s">
        <v>232</v>
      </c>
      <c r="G832" t="s">
        <v>101</v>
      </c>
      <c r="H832" t="s">
        <v>299</v>
      </c>
      <c r="I832" t="s">
        <v>212</v>
      </c>
      <c r="J832" t="s">
        <v>213</v>
      </c>
      <c r="K832" t="s">
        <v>149</v>
      </c>
      <c r="M832" t="s">
        <v>76</v>
      </c>
      <c r="N832" t="s">
        <v>215</v>
      </c>
      <c r="O832" s="57">
        <v>46303.557291666664</v>
      </c>
      <c r="P832" s="57">
        <v>46304.63490740741</v>
      </c>
      <c r="Q832">
        <v>69406492</v>
      </c>
      <c r="S832">
        <v>152332253693</v>
      </c>
      <c r="T832" t="s">
        <v>4613</v>
      </c>
      <c r="U832" t="s">
        <v>4614</v>
      </c>
      <c r="V832" t="s">
        <v>4615</v>
      </c>
      <c r="Z832">
        <v>112.68561529999999</v>
      </c>
      <c r="AA832">
        <v>-7.3831490000000004</v>
      </c>
      <c r="AB832" t="s">
        <v>4616</v>
      </c>
      <c r="AC832" t="s">
        <v>229</v>
      </c>
      <c r="AL832" t="s">
        <v>217</v>
      </c>
      <c r="AM832" t="s">
        <v>4617</v>
      </c>
      <c r="AN832" t="s">
        <v>6</v>
      </c>
      <c r="AO832" s="57">
        <v>46244.569814814815</v>
      </c>
      <c r="AP832" s="57">
        <v>46305.333333333336</v>
      </c>
      <c r="AR832" t="s">
        <v>218</v>
      </c>
      <c r="AS832" t="s">
        <v>562</v>
      </c>
      <c r="AT832" t="s">
        <v>342</v>
      </c>
      <c r="AU832">
        <v>20261009</v>
      </c>
      <c r="AV832" t="s">
        <v>221</v>
      </c>
      <c r="AW832" t="s">
        <v>540</v>
      </c>
      <c r="AX832" t="s">
        <v>222</v>
      </c>
      <c r="BA832" s="57">
        <v>46305.333333333336</v>
      </c>
      <c r="BB832" t="s">
        <v>4617</v>
      </c>
      <c r="BC832">
        <v>2026</v>
      </c>
      <c r="BD832">
        <v>10</v>
      </c>
      <c r="BE832">
        <v>9</v>
      </c>
      <c r="BF832" s="6">
        <f t="shared" si="36"/>
        <v>46304</v>
      </c>
      <c r="BG832">
        <f t="shared" si="37"/>
        <v>-1.3333333333357587</v>
      </c>
      <c r="BH832" t="str">
        <f t="shared" si="38"/>
        <v>COMPLY</v>
      </c>
      <c r="BI832" t="str">
        <f>VLOOKUP(H832,Sheet2!$A$1:$B$270,2,FALSE)</f>
        <v>SIDOARJO</v>
      </c>
    </row>
    <row r="833" spans="1:61">
      <c r="A833">
        <v>832</v>
      </c>
      <c r="B833">
        <v>1002624432</v>
      </c>
      <c r="C833">
        <v>3</v>
      </c>
      <c r="D833" t="s">
        <v>55</v>
      </c>
      <c r="E833">
        <v>5</v>
      </c>
      <c r="F833" t="s">
        <v>305</v>
      </c>
      <c r="G833" t="s">
        <v>124</v>
      </c>
      <c r="H833" t="s">
        <v>385</v>
      </c>
      <c r="I833" t="s">
        <v>212</v>
      </c>
      <c r="J833" t="s">
        <v>213</v>
      </c>
      <c r="K833" t="s">
        <v>149</v>
      </c>
      <c r="L833" t="s">
        <v>214</v>
      </c>
      <c r="M833" t="s">
        <v>76</v>
      </c>
      <c r="N833" t="s">
        <v>215</v>
      </c>
      <c r="O833" s="57">
        <v>46301.578935185185</v>
      </c>
      <c r="P833" s="57">
        <v>46302.633414351854</v>
      </c>
      <c r="Q833">
        <v>69405085</v>
      </c>
      <c r="S833">
        <v>152302238421</v>
      </c>
      <c r="T833" t="s">
        <v>3442</v>
      </c>
      <c r="U833" t="s">
        <v>3443</v>
      </c>
      <c r="V833" t="s">
        <v>3444</v>
      </c>
      <c r="Z833">
        <v>112.7065977</v>
      </c>
      <c r="AA833">
        <v>-7.3758572999999998</v>
      </c>
      <c r="AB833" t="s">
        <v>3445</v>
      </c>
      <c r="AC833" t="s">
        <v>216</v>
      </c>
      <c r="AL833" t="s">
        <v>217</v>
      </c>
      <c r="AM833" t="s">
        <v>3446</v>
      </c>
      <c r="AN833" t="s">
        <v>6</v>
      </c>
      <c r="AO833" s="57">
        <v>46183.601145833331</v>
      </c>
      <c r="AP833" s="57">
        <v>46302.458333333336</v>
      </c>
      <c r="AR833" t="s">
        <v>218</v>
      </c>
      <c r="AS833" t="s">
        <v>816</v>
      </c>
      <c r="AT833" t="s">
        <v>342</v>
      </c>
      <c r="AU833">
        <v>20261007</v>
      </c>
      <c r="AV833" t="s">
        <v>221</v>
      </c>
      <c r="AW833" t="s">
        <v>2326</v>
      </c>
      <c r="AX833" t="s">
        <v>222</v>
      </c>
      <c r="BA833" s="57">
        <v>46302.458333333336</v>
      </c>
      <c r="BB833" t="s">
        <v>3446</v>
      </c>
      <c r="BC833">
        <v>2026</v>
      </c>
      <c r="BD833">
        <v>10</v>
      </c>
      <c r="BE833">
        <v>7</v>
      </c>
      <c r="BF833" s="6">
        <f t="shared" si="36"/>
        <v>46302</v>
      </c>
      <c r="BG833">
        <f t="shared" si="37"/>
        <v>-0.45833333333575865</v>
      </c>
      <c r="BH833" t="str">
        <f t="shared" si="38"/>
        <v>COMPLY</v>
      </c>
      <c r="BI833" t="str">
        <f>VLOOKUP(H833,Sheet2!$A$1:$B$270,2,FALSE)</f>
        <v>SURABAYA SELATAN</v>
      </c>
    </row>
    <row r="834" spans="1:61">
      <c r="A834">
        <v>833</v>
      </c>
      <c r="B834">
        <v>1002634816</v>
      </c>
      <c r="C834">
        <v>3</v>
      </c>
      <c r="D834" t="s">
        <v>55</v>
      </c>
      <c r="E834">
        <v>5</v>
      </c>
      <c r="F834" t="s">
        <v>305</v>
      </c>
      <c r="G834" t="s">
        <v>124</v>
      </c>
      <c r="H834" t="s">
        <v>385</v>
      </c>
      <c r="I834" t="s">
        <v>212</v>
      </c>
      <c r="J834" t="s">
        <v>213</v>
      </c>
      <c r="K834" t="s">
        <v>149</v>
      </c>
      <c r="L834" t="s">
        <v>214</v>
      </c>
      <c r="M834" t="s">
        <v>76</v>
      </c>
      <c r="N834" t="s">
        <v>215</v>
      </c>
      <c r="O834" s="57">
        <v>46308.499062499999</v>
      </c>
      <c r="P834" s="57">
        <v>46309.69494212963</v>
      </c>
      <c r="Q834">
        <v>69409291</v>
      </c>
      <c r="S834">
        <v>152302238514</v>
      </c>
      <c r="T834" t="s">
        <v>6215</v>
      </c>
      <c r="U834" t="s">
        <v>6216</v>
      </c>
      <c r="V834" t="s">
        <v>6217</v>
      </c>
      <c r="Z834">
        <v>112.7202343</v>
      </c>
      <c r="AA834">
        <v>-7.3562684999999997</v>
      </c>
      <c r="AB834" t="s">
        <v>6218</v>
      </c>
      <c r="AC834" t="s">
        <v>235</v>
      </c>
      <c r="AL834" t="s">
        <v>217</v>
      </c>
      <c r="AM834" t="s">
        <v>5892</v>
      </c>
      <c r="AN834" t="s">
        <v>6</v>
      </c>
      <c r="AO834" t="s">
        <v>5766</v>
      </c>
      <c r="AP834" s="57">
        <v>46309.458333333336</v>
      </c>
      <c r="AR834" t="s">
        <v>218</v>
      </c>
      <c r="AS834" t="s">
        <v>816</v>
      </c>
      <c r="AT834" t="s">
        <v>230</v>
      </c>
      <c r="AU834">
        <v>20261014</v>
      </c>
      <c r="AV834" t="s">
        <v>221</v>
      </c>
      <c r="AW834" t="s">
        <v>876</v>
      </c>
      <c r="AX834" t="s">
        <v>222</v>
      </c>
      <c r="BA834" s="57">
        <v>46309.458333333336</v>
      </c>
      <c r="BB834" t="s">
        <v>5892</v>
      </c>
      <c r="BC834">
        <v>2026</v>
      </c>
      <c r="BD834">
        <v>10</v>
      </c>
      <c r="BE834">
        <v>14</v>
      </c>
      <c r="BF834" s="6">
        <f t="shared" ref="BF834:BF897" si="39">DATE(BC834,BD834,BE834)</f>
        <v>46309</v>
      </c>
      <c r="BG834">
        <f t="shared" ref="BG834:BG897" si="40">BF834-BA834</f>
        <v>-0.45833333333575865</v>
      </c>
      <c r="BH834" t="str">
        <f t="shared" ref="BH834:BH897" si="41">IF(BG834=1,"COMPLY",IF(BG834&lt;1,"COMPLY","NOT COMPLY"))</f>
        <v>COMPLY</v>
      </c>
      <c r="BI834" t="str">
        <f>VLOOKUP(H834,Sheet2!$A$1:$B$270,2,FALSE)</f>
        <v>SURABAYA SELATAN</v>
      </c>
    </row>
    <row r="835" spans="1:61">
      <c r="A835">
        <v>834</v>
      </c>
      <c r="B835">
        <v>1002620339</v>
      </c>
      <c r="C835">
        <v>3</v>
      </c>
      <c r="D835" t="s">
        <v>55</v>
      </c>
      <c r="E835">
        <v>5</v>
      </c>
      <c r="F835" t="s">
        <v>305</v>
      </c>
      <c r="G835" t="s">
        <v>124</v>
      </c>
      <c r="H835" t="s">
        <v>385</v>
      </c>
      <c r="I835" t="s">
        <v>212</v>
      </c>
      <c r="J835" t="s">
        <v>213</v>
      </c>
      <c r="K835" t="s">
        <v>149</v>
      </c>
      <c r="M835" t="s">
        <v>836</v>
      </c>
      <c r="N835" t="s">
        <v>215</v>
      </c>
      <c r="O835" s="57">
        <v>46297.661226851851</v>
      </c>
      <c r="P835" s="57">
        <v>46301.441435185188</v>
      </c>
      <c r="Q835">
        <v>69403286</v>
      </c>
      <c r="S835">
        <v>152302238362</v>
      </c>
      <c r="T835" t="s">
        <v>2100</v>
      </c>
      <c r="U835" t="s">
        <v>2105</v>
      </c>
      <c r="V835" t="s">
        <v>2106</v>
      </c>
      <c r="Z835">
        <v>112.727108001708</v>
      </c>
      <c r="AA835">
        <v>-7.3756288204415803</v>
      </c>
      <c r="AB835" t="s">
        <v>2107</v>
      </c>
      <c r="AC835" t="s">
        <v>229</v>
      </c>
      <c r="AL835" t="s">
        <v>217</v>
      </c>
      <c r="AM835" t="s">
        <v>2104</v>
      </c>
      <c r="AN835" t="s">
        <v>6</v>
      </c>
      <c r="AO835" s="57">
        <v>46063.663495370369</v>
      </c>
      <c r="AP835" s="57">
        <v>46299.333333333336</v>
      </c>
      <c r="AQ835" t="s">
        <v>838</v>
      </c>
      <c r="AR835" t="s">
        <v>14</v>
      </c>
      <c r="AS835" t="s">
        <v>816</v>
      </c>
      <c r="AT835" t="s">
        <v>230</v>
      </c>
      <c r="AV835" t="s">
        <v>837</v>
      </c>
      <c r="AW835" t="s">
        <v>541</v>
      </c>
      <c r="AX835" t="s">
        <v>222</v>
      </c>
      <c r="BA835" s="57">
        <v>46299.333333333336</v>
      </c>
      <c r="BB835" t="s">
        <v>2104</v>
      </c>
      <c r="BF835" s="6" t="e">
        <f t="shared" si="39"/>
        <v>#NUM!</v>
      </c>
      <c r="BG835" t="e">
        <f t="shared" si="40"/>
        <v>#NUM!</v>
      </c>
      <c r="BH835" t="e">
        <f t="shared" si="41"/>
        <v>#NUM!</v>
      </c>
      <c r="BI835" t="str">
        <f>VLOOKUP(H835,Sheet2!$A$1:$B$270,2,FALSE)</f>
        <v>SURABAYA SELATAN</v>
      </c>
    </row>
    <row r="836" spans="1:61">
      <c r="A836">
        <v>835</v>
      </c>
      <c r="B836">
        <v>1002620404</v>
      </c>
      <c r="C836">
        <v>3</v>
      </c>
      <c r="D836" t="s">
        <v>55</v>
      </c>
      <c r="E836">
        <v>5</v>
      </c>
      <c r="F836" t="s">
        <v>305</v>
      </c>
      <c r="G836" t="s">
        <v>124</v>
      </c>
      <c r="H836" t="s">
        <v>385</v>
      </c>
      <c r="I836" t="s">
        <v>212</v>
      </c>
      <c r="J836" t="s">
        <v>213</v>
      </c>
      <c r="K836" t="s">
        <v>149</v>
      </c>
      <c r="M836" t="s">
        <v>836</v>
      </c>
      <c r="N836" t="s">
        <v>215</v>
      </c>
      <c r="O836" s="57">
        <v>46297.676782407405</v>
      </c>
      <c r="P836" s="57">
        <v>46300.576516203706</v>
      </c>
      <c r="Q836">
        <v>69403281</v>
      </c>
      <c r="S836">
        <v>152302238363</v>
      </c>
      <c r="T836" t="s">
        <v>2100</v>
      </c>
      <c r="U836" t="s">
        <v>2101</v>
      </c>
      <c r="V836" t="s">
        <v>2102</v>
      </c>
      <c r="Z836">
        <v>112.727266741275</v>
      </c>
      <c r="AA836">
        <v>-7.3755729601013602</v>
      </c>
      <c r="AB836" t="s">
        <v>2103</v>
      </c>
      <c r="AC836" t="s">
        <v>229</v>
      </c>
      <c r="AL836" t="s">
        <v>217</v>
      </c>
      <c r="AM836" t="s">
        <v>2104</v>
      </c>
      <c r="AN836" t="s">
        <v>6</v>
      </c>
      <c r="AO836" s="57">
        <v>46063.684548611112</v>
      </c>
      <c r="AP836" s="57">
        <v>46299.333333333336</v>
      </c>
      <c r="AQ836" t="s">
        <v>838</v>
      </c>
      <c r="AR836" t="s">
        <v>14</v>
      </c>
      <c r="AS836" t="s">
        <v>816</v>
      </c>
      <c r="AT836" t="s">
        <v>230</v>
      </c>
      <c r="AV836" t="s">
        <v>837</v>
      </c>
      <c r="AW836" t="s">
        <v>539</v>
      </c>
      <c r="AX836" t="s">
        <v>222</v>
      </c>
      <c r="BA836" s="57">
        <v>46299.333333333336</v>
      </c>
      <c r="BB836" t="s">
        <v>2104</v>
      </c>
      <c r="BF836" s="6" t="e">
        <f t="shared" si="39"/>
        <v>#NUM!</v>
      </c>
      <c r="BG836" t="e">
        <f t="shared" si="40"/>
        <v>#NUM!</v>
      </c>
      <c r="BH836" t="e">
        <f t="shared" si="41"/>
        <v>#NUM!</v>
      </c>
      <c r="BI836" t="str">
        <f>VLOOKUP(H836,Sheet2!$A$1:$B$270,2,FALSE)</f>
        <v>SURABAYA SELATAN</v>
      </c>
    </row>
    <row r="837" spans="1:61">
      <c r="A837">
        <v>836</v>
      </c>
      <c r="B837">
        <v>1002630631</v>
      </c>
      <c r="C837">
        <v>3</v>
      </c>
      <c r="D837" t="s">
        <v>55</v>
      </c>
      <c r="E837">
        <v>5</v>
      </c>
      <c r="F837" t="s">
        <v>305</v>
      </c>
      <c r="G837" t="s">
        <v>124</v>
      </c>
      <c r="H837" t="s">
        <v>385</v>
      </c>
      <c r="I837" t="s">
        <v>212</v>
      </c>
      <c r="J837" t="s">
        <v>213</v>
      </c>
      <c r="K837" t="s">
        <v>149</v>
      </c>
      <c r="M837" t="s">
        <v>836</v>
      </c>
      <c r="N837" t="s">
        <v>215</v>
      </c>
      <c r="O837" s="57">
        <v>46305.377303240741</v>
      </c>
      <c r="P837" s="57">
        <v>46309.385740740741</v>
      </c>
      <c r="Q837">
        <v>69407717</v>
      </c>
      <c r="S837">
        <v>152302238470</v>
      </c>
      <c r="T837" t="s">
        <v>5380</v>
      </c>
      <c r="U837" t="s">
        <v>5381</v>
      </c>
      <c r="V837" t="s">
        <v>5382</v>
      </c>
      <c r="Z837">
        <v>112.72472930000001</v>
      </c>
      <c r="AA837">
        <v>-7.3508505</v>
      </c>
      <c r="AB837" t="s">
        <v>5383</v>
      </c>
      <c r="AC837" t="s">
        <v>229</v>
      </c>
      <c r="AL837" t="s">
        <v>217</v>
      </c>
      <c r="AM837" t="s">
        <v>5384</v>
      </c>
      <c r="AN837" t="s">
        <v>6</v>
      </c>
      <c r="AO837" s="57">
        <v>46305.402870370373</v>
      </c>
      <c r="AP837" s="57">
        <v>46307.333333333336</v>
      </c>
      <c r="AQ837" t="s">
        <v>841</v>
      </c>
      <c r="AR837" t="s">
        <v>14</v>
      </c>
      <c r="AS837" t="s">
        <v>816</v>
      </c>
      <c r="AT837" t="s">
        <v>230</v>
      </c>
      <c r="AV837" t="s">
        <v>837</v>
      </c>
      <c r="AW837" t="s">
        <v>539</v>
      </c>
      <c r="AX837" t="s">
        <v>222</v>
      </c>
      <c r="BA837" s="57">
        <v>46307.333333333336</v>
      </c>
      <c r="BB837" t="s">
        <v>5384</v>
      </c>
      <c r="BF837" s="6" t="e">
        <f t="shared" si="39"/>
        <v>#NUM!</v>
      </c>
      <c r="BG837" t="e">
        <f t="shared" si="40"/>
        <v>#NUM!</v>
      </c>
      <c r="BH837" t="e">
        <f t="shared" si="41"/>
        <v>#NUM!</v>
      </c>
      <c r="BI837" t="str">
        <f>VLOOKUP(H837,Sheet2!$A$1:$B$270,2,FALSE)</f>
        <v>SURABAYA SELATAN</v>
      </c>
    </row>
    <row r="838" spans="1:61">
      <c r="A838">
        <v>837</v>
      </c>
      <c r="B838">
        <v>1002633079</v>
      </c>
      <c r="C838">
        <v>3</v>
      </c>
      <c r="D838" t="s">
        <v>55</v>
      </c>
      <c r="E838">
        <v>5</v>
      </c>
      <c r="F838" t="s">
        <v>305</v>
      </c>
      <c r="G838" t="s">
        <v>124</v>
      </c>
      <c r="H838" t="s">
        <v>385</v>
      </c>
      <c r="I838" t="s">
        <v>212</v>
      </c>
      <c r="J838" t="s">
        <v>213</v>
      </c>
      <c r="K838" t="s">
        <v>149</v>
      </c>
      <c r="M838" t="s">
        <v>538</v>
      </c>
      <c r="N838" t="s">
        <v>215</v>
      </c>
      <c r="O838" s="57">
        <v>46307.589699074073</v>
      </c>
      <c r="P838" s="57">
        <v>46310.622673611113</v>
      </c>
      <c r="Q838">
        <v>69408686</v>
      </c>
      <c r="S838">
        <v>152302238502</v>
      </c>
      <c r="T838" t="s">
        <v>6212</v>
      </c>
      <c r="U838" t="s">
        <v>6213</v>
      </c>
      <c r="Z838">
        <v>112.72916789999999</v>
      </c>
      <c r="AA838">
        <v>-7.3851940000000003</v>
      </c>
      <c r="AB838" t="s">
        <v>6214</v>
      </c>
      <c r="AC838" t="s">
        <v>229</v>
      </c>
      <c r="AO838" s="57">
        <v>46366.590462962966</v>
      </c>
      <c r="AR838" t="s">
        <v>6</v>
      </c>
      <c r="AS838" t="s">
        <v>816</v>
      </c>
      <c r="AT838" t="s">
        <v>230</v>
      </c>
      <c r="AV838" t="s">
        <v>7747</v>
      </c>
      <c r="AW838" t="s">
        <v>540</v>
      </c>
      <c r="AX838" t="s">
        <v>222</v>
      </c>
      <c r="BF838" s="6" t="e">
        <f t="shared" si="39"/>
        <v>#NUM!</v>
      </c>
      <c r="BG838" t="e">
        <f t="shared" si="40"/>
        <v>#NUM!</v>
      </c>
      <c r="BH838" t="e">
        <f t="shared" si="41"/>
        <v>#NUM!</v>
      </c>
      <c r="BI838" t="str">
        <f>VLOOKUP(H838,Sheet2!$A$1:$B$270,2,FALSE)</f>
        <v>SURABAYA SELATAN</v>
      </c>
    </row>
    <row r="839" spans="1:61">
      <c r="A839">
        <v>838</v>
      </c>
      <c r="B839">
        <v>1002617383</v>
      </c>
      <c r="C839">
        <v>3</v>
      </c>
      <c r="D839" t="s">
        <v>55</v>
      </c>
      <c r="E839">
        <v>5</v>
      </c>
      <c r="F839" t="s">
        <v>305</v>
      </c>
      <c r="G839" t="s">
        <v>124</v>
      </c>
      <c r="H839" t="s">
        <v>326</v>
      </c>
      <c r="I839" t="s">
        <v>212</v>
      </c>
      <c r="J839" t="s">
        <v>213</v>
      </c>
      <c r="K839" t="s">
        <v>149</v>
      </c>
      <c r="L839" t="s">
        <v>214</v>
      </c>
      <c r="M839" t="s">
        <v>76</v>
      </c>
      <c r="N839" t="s">
        <v>215</v>
      </c>
      <c r="O839" s="57">
        <v>46296.441435185188</v>
      </c>
      <c r="P839" s="57">
        <v>46301.620254629626</v>
      </c>
      <c r="Q839">
        <v>69402176</v>
      </c>
      <c r="S839">
        <v>152305231385</v>
      </c>
      <c r="T839" t="s">
        <v>1190</v>
      </c>
      <c r="U839" t="s">
        <v>1191</v>
      </c>
      <c r="V839" t="s">
        <v>1192</v>
      </c>
      <c r="Z839">
        <v>112.78666440000001</v>
      </c>
      <c r="AA839">
        <v>-7.3539735999999998</v>
      </c>
      <c r="AB839" t="s">
        <v>1193</v>
      </c>
      <c r="AC839" t="s">
        <v>216</v>
      </c>
      <c r="AL839" t="s">
        <v>217</v>
      </c>
      <c r="AM839" t="s">
        <v>1118</v>
      </c>
      <c r="AN839" t="s">
        <v>6</v>
      </c>
      <c r="AO839" s="57">
        <v>46032.444687499999</v>
      </c>
      <c r="AP839" s="57">
        <v>46297.333333333336</v>
      </c>
      <c r="AQ839" t="s">
        <v>841</v>
      </c>
      <c r="AR839" t="s">
        <v>218</v>
      </c>
      <c r="AS839" t="s">
        <v>843</v>
      </c>
      <c r="AT839" t="s">
        <v>230</v>
      </c>
      <c r="AU839">
        <v>20261006</v>
      </c>
      <c r="AV839" t="s">
        <v>221</v>
      </c>
      <c r="AW839" t="s">
        <v>879</v>
      </c>
      <c r="AX839" t="s">
        <v>222</v>
      </c>
      <c r="BA839" s="57">
        <v>46297.333333333336</v>
      </c>
      <c r="BB839" t="s">
        <v>1118</v>
      </c>
      <c r="BC839">
        <v>2026</v>
      </c>
      <c r="BD839">
        <v>10</v>
      </c>
      <c r="BE839">
        <v>6</v>
      </c>
      <c r="BF839" s="6">
        <f t="shared" si="39"/>
        <v>46301</v>
      </c>
      <c r="BG839">
        <f t="shared" si="40"/>
        <v>3.6666666666642413</v>
      </c>
      <c r="BH839" t="str">
        <f t="shared" si="41"/>
        <v>NOT COMPLY</v>
      </c>
      <c r="BI839" t="str">
        <f>VLOOKUP(H839,Sheet2!$A$1:$B$270,2,FALSE)</f>
        <v>SURABAYA SELATAN</v>
      </c>
    </row>
    <row r="840" spans="1:61">
      <c r="A840">
        <v>839</v>
      </c>
      <c r="B840">
        <v>1002617708</v>
      </c>
      <c r="C840">
        <v>3</v>
      </c>
      <c r="D840" t="s">
        <v>55</v>
      </c>
      <c r="E840">
        <v>5</v>
      </c>
      <c r="F840" t="s">
        <v>305</v>
      </c>
      <c r="G840" t="s">
        <v>124</v>
      </c>
      <c r="H840" t="s">
        <v>326</v>
      </c>
      <c r="I840" t="s">
        <v>212</v>
      </c>
      <c r="J840" t="s">
        <v>213</v>
      </c>
      <c r="K840" t="s">
        <v>149</v>
      </c>
      <c r="M840" t="s">
        <v>76</v>
      </c>
      <c r="N840" t="s">
        <v>215</v>
      </c>
      <c r="O840" s="57">
        <v>46296.511134259257</v>
      </c>
      <c r="P840" s="57">
        <v>46296.723958333336</v>
      </c>
      <c r="Q840">
        <v>69401010</v>
      </c>
      <c r="S840">
        <v>152305231383</v>
      </c>
      <c r="T840" t="s">
        <v>924</v>
      </c>
      <c r="U840" t="s">
        <v>1194</v>
      </c>
      <c r="V840" t="s">
        <v>1195</v>
      </c>
      <c r="Z840">
        <v>112.7634</v>
      </c>
      <c r="AA840">
        <v>-7.3680000000000003</v>
      </c>
      <c r="AB840" t="s">
        <v>925</v>
      </c>
      <c r="AC840" t="s">
        <v>216</v>
      </c>
      <c r="AL840" t="s">
        <v>217</v>
      </c>
      <c r="AM840" t="s">
        <v>1196</v>
      </c>
      <c r="AN840" t="s">
        <v>6</v>
      </c>
      <c r="AO840" s="57">
        <v>46032.517557870371</v>
      </c>
      <c r="AR840" t="s">
        <v>218</v>
      </c>
      <c r="AS840" t="s">
        <v>843</v>
      </c>
      <c r="AT840" t="s">
        <v>342</v>
      </c>
      <c r="AU840">
        <v>20261001</v>
      </c>
      <c r="AV840" t="s">
        <v>221</v>
      </c>
      <c r="AW840" t="s">
        <v>540</v>
      </c>
      <c r="AX840" t="s">
        <v>222</v>
      </c>
      <c r="BA840" s="57">
        <v>46296.291666666664</v>
      </c>
      <c r="BB840" t="s">
        <v>1196</v>
      </c>
      <c r="BC840">
        <v>2026</v>
      </c>
      <c r="BD840">
        <v>10</v>
      </c>
      <c r="BE840">
        <v>1</v>
      </c>
      <c r="BF840" s="6">
        <f t="shared" si="39"/>
        <v>46296</v>
      </c>
      <c r="BG840">
        <f t="shared" si="40"/>
        <v>-0.29166666666424135</v>
      </c>
      <c r="BH840" t="str">
        <f t="shared" si="41"/>
        <v>COMPLY</v>
      </c>
      <c r="BI840" t="str">
        <f>VLOOKUP(H840,Sheet2!$A$1:$B$270,2,FALSE)</f>
        <v>SURABAYA SELATAN</v>
      </c>
    </row>
    <row r="841" spans="1:61">
      <c r="A841">
        <v>840</v>
      </c>
      <c r="B841">
        <v>1002623807</v>
      </c>
      <c r="C841">
        <v>3</v>
      </c>
      <c r="D841" t="s">
        <v>55</v>
      </c>
      <c r="E841">
        <v>5</v>
      </c>
      <c r="F841" t="s">
        <v>305</v>
      </c>
      <c r="G841" t="s">
        <v>124</v>
      </c>
      <c r="H841" t="s">
        <v>326</v>
      </c>
      <c r="I841" t="s">
        <v>212</v>
      </c>
      <c r="J841" t="s">
        <v>213</v>
      </c>
      <c r="K841" t="s">
        <v>149</v>
      </c>
      <c r="L841" t="s">
        <v>214</v>
      </c>
      <c r="M841" t="s">
        <v>76</v>
      </c>
      <c r="N841" t="s">
        <v>215</v>
      </c>
      <c r="O841" s="57">
        <v>46301.43310185185</v>
      </c>
      <c r="P841" s="57">
        <v>46302.815613425926</v>
      </c>
      <c r="Q841">
        <v>69404783</v>
      </c>
      <c r="S841">
        <v>152305231446</v>
      </c>
      <c r="T841" t="s">
        <v>3447</v>
      </c>
      <c r="U841" t="s">
        <v>3448</v>
      </c>
      <c r="V841" t="s">
        <v>3449</v>
      </c>
      <c r="Z841">
        <v>112.7627882</v>
      </c>
      <c r="AA841">
        <v>-7.3788168999999897</v>
      </c>
      <c r="AB841" t="s">
        <v>3450</v>
      </c>
      <c r="AC841" t="s">
        <v>235</v>
      </c>
      <c r="AL841" t="s">
        <v>217</v>
      </c>
      <c r="AM841" t="s">
        <v>3451</v>
      </c>
      <c r="AN841" t="s">
        <v>6</v>
      </c>
      <c r="AO841" s="57">
        <v>46183.433946759258</v>
      </c>
      <c r="AP841" s="57">
        <v>46302.333333333336</v>
      </c>
      <c r="AR841" t="s">
        <v>218</v>
      </c>
      <c r="AS841" t="s">
        <v>843</v>
      </c>
      <c r="AT841" t="s">
        <v>220</v>
      </c>
      <c r="AU841">
        <v>20261007</v>
      </c>
      <c r="AV841" t="s">
        <v>221</v>
      </c>
      <c r="AW841" t="s">
        <v>3452</v>
      </c>
      <c r="AX841" t="s">
        <v>222</v>
      </c>
      <c r="BA841" s="57">
        <v>46302.333333333336</v>
      </c>
      <c r="BB841" t="s">
        <v>3451</v>
      </c>
      <c r="BC841">
        <v>2026</v>
      </c>
      <c r="BD841">
        <v>10</v>
      </c>
      <c r="BE841">
        <v>7</v>
      </c>
      <c r="BF841" s="6">
        <f t="shared" si="39"/>
        <v>46302</v>
      </c>
      <c r="BG841">
        <f t="shared" si="40"/>
        <v>-0.33333333333575865</v>
      </c>
      <c r="BH841" t="str">
        <f t="shared" si="41"/>
        <v>COMPLY</v>
      </c>
      <c r="BI841" t="str">
        <f>VLOOKUP(H841,Sheet2!$A$1:$B$270,2,FALSE)</f>
        <v>SURABAYA SELATAN</v>
      </c>
    </row>
    <row r="842" spans="1:61">
      <c r="A842">
        <v>841</v>
      </c>
      <c r="B842">
        <v>1002626947</v>
      </c>
      <c r="C842">
        <v>3</v>
      </c>
      <c r="D842" t="s">
        <v>55</v>
      </c>
      <c r="E842">
        <v>5</v>
      </c>
      <c r="F842" t="s">
        <v>305</v>
      </c>
      <c r="G842" t="s">
        <v>124</v>
      </c>
      <c r="H842" t="s">
        <v>326</v>
      </c>
      <c r="I842" t="s">
        <v>212</v>
      </c>
      <c r="J842" t="s">
        <v>213</v>
      </c>
      <c r="K842" t="s">
        <v>149</v>
      </c>
      <c r="L842" t="s">
        <v>214</v>
      </c>
      <c r="M842" t="s">
        <v>76</v>
      </c>
      <c r="N842" t="s">
        <v>215</v>
      </c>
      <c r="O842" s="57">
        <v>46302.815740740742</v>
      </c>
      <c r="P842" s="57">
        <v>46305.481516203705</v>
      </c>
      <c r="Q842">
        <v>69406173</v>
      </c>
      <c r="S842">
        <v>152305231464</v>
      </c>
      <c r="T842" t="s">
        <v>4147</v>
      </c>
      <c r="U842" t="s">
        <v>4148</v>
      </c>
      <c r="V842" t="s">
        <v>4149</v>
      </c>
      <c r="Z842">
        <v>112.764503</v>
      </c>
      <c r="AA842">
        <v>-7.3438768999999997</v>
      </c>
      <c r="AB842" t="s">
        <v>4150</v>
      </c>
      <c r="AC842" t="s">
        <v>235</v>
      </c>
      <c r="AL842" t="s">
        <v>217</v>
      </c>
      <c r="AM842" t="s">
        <v>4151</v>
      </c>
      <c r="AN842" t="s">
        <v>6</v>
      </c>
      <c r="AO842" s="57">
        <v>46213.819537037038</v>
      </c>
      <c r="AP842" s="57">
        <v>46304.333333333336</v>
      </c>
      <c r="AQ842" t="s">
        <v>841</v>
      </c>
      <c r="AR842" t="s">
        <v>218</v>
      </c>
      <c r="AS842" t="s">
        <v>843</v>
      </c>
      <c r="AT842" t="s">
        <v>342</v>
      </c>
      <c r="AU842">
        <v>20261010</v>
      </c>
      <c r="AV842" t="s">
        <v>221</v>
      </c>
      <c r="AW842" t="s">
        <v>821</v>
      </c>
      <c r="AX842" t="s">
        <v>222</v>
      </c>
      <c r="BA842" s="57">
        <v>46304.333333333336</v>
      </c>
      <c r="BB842" t="s">
        <v>4151</v>
      </c>
      <c r="BC842">
        <v>2026</v>
      </c>
      <c r="BD842">
        <v>10</v>
      </c>
      <c r="BE842">
        <v>10</v>
      </c>
      <c r="BF842" s="6">
        <f t="shared" si="39"/>
        <v>46305</v>
      </c>
      <c r="BG842">
        <f t="shared" si="40"/>
        <v>0.66666666666424135</v>
      </c>
      <c r="BH842" t="str">
        <f t="shared" si="41"/>
        <v>COMPLY</v>
      </c>
      <c r="BI842" t="str">
        <f>VLOOKUP(H842,Sheet2!$A$1:$B$270,2,FALSE)</f>
        <v>SURABAYA SELATAN</v>
      </c>
    </row>
    <row r="843" spans="1:61">
      <c r="A843">
        <v>842</v>
      </c>
      <c r="B843">
        <v>1002625964</v>
      </c>
      <c r="C843">
        <v>3</v>
      </c>
      <c r="D843" t="s">
        <v>55</v>
      </c>
      <c r="E843">
        <v>5</v>
      </c>
      <c r="F843" t="s">
        <v>305</v>
      </c>
      <c r="G843" t="s">
        <v>124</v>
      </c>
      <c r="H843" t="s">
        <v>326</v>
      </c>
      <c r="I843" t="s">
        <v>212</v>
      </c>
      <c r="J843" t="s">
        <v>213</v>
      </c>
      <c r="K843" t="s">
        <v>149</v>
      </c>
      <c r="L843" t="s">
        <v>214</v>
      </c>
      <c r="M843" t="s">
        <v>76</v>
      </c>
      <c r="N843" t="s">
        <v>215</v>
      </c>
      <c r="O843" s="57">
        <v>46302.515740740739</v>
      </c>
      <c r="P843" s="57">
        <v>46304.774351851855</v>
      </c>
      <c r="Q843">
        <v>69405785</v>
      </c>
      <c r="S843">
        <v>152305231459</v>
      </c>
      <c r="T843" t="s">
        <v>4152</v>
      </c>
      <c r="U843" t="s">
        <v>4153</v>
      </c>
      <c r="V843" t="s">
        <v>4154</v>
      </c>
      <c r="Z843">
        <v>112.7626822</v>
      </c>
      <c r="AA843">
        <v>-7.3471234000000001</v>
      </c>
      <c r="AB843" t="s">
        <v>4155</v>
      </c>
      <c r="AC843" t="s">
        <v>216</v>
      </c>
      <c r="AL843" t="s">
        <v>217</v>
      </c>
      <c r="AM843" t="s">
        <v>4156</v>
      </c>
      <c r="AN843" t="s">
        <v>6</v>
      </c>
      <c r="AO843" s="57">
        <v>46213.517812500002</v>
      </c>
      <c r="AP843" s="57">
        <v>46303.458333333336</v>
      </c>
      <c r="AR843" t="s">
        <v>218</v>
      </c>
      <c r="AS843" t="s">
        <v>843</v>
      </c>
      <c r="AT843" t="s">
        <v>342</v>
      </c>
      <c r="AU843">
        <v>20261009</v>
      </c>
      <c r="AV843" t="s">
        <v>221</v>
      </c>
      <c r="AW843" t="s">
        <v>1700</v>
      </c>
      <c r="AX843" t="s">
        <v>222</v>
      </c>
      <c r="BA843" s="57">
        <v>46303.458333333336</v>
      </c>
      <c r="BB843" t="s">
        <v>4156</v>
      </c>
      <c r="BC843">
        <v>2026</v>
      </c>
      <c r="BD843">
        <v>10</v>
      </c>
      <c r="BE843">
        <v>9</v>
      </c>
      <c r="BF843" s="6">
        <f t="shared" si="39"/>
        <v>46304</v>
      </c>
      <c r="BG843">
        <f t="shared" si="40"/>
        <v>0.54166666666424135</v>
      </c>
      <c r="BH843" t="str">
        <f t="shared" si="41"/>
        <v>COMPLY</v>
      </c>
      <c r="BI843" t="str">
        <f>VLOOKUP(H843,Sheet2!$A$1:$B$270,2,FALSE)</f>
        <v>SURABAYA SELATAN</v>
      </c>
    </row>
    <row r="844" spans="1:61">
      <c r="A844">
        <v>843</v>
      </c>
      <c r="B844">
        <v>1002629950</v>
      </c>
      <c r="C844">
        <v>3</v>
      </c>
      <c r="D844" t="s">
        <v>55</v>
      </c>
      <c r="E844">
        <v>5</v>
      </c>
      <c r="F844" t="s">
        <v>305</v>
      </c>
      <c r="G844" t="s">
        <v>124</v>
      </c>
      <c r="H844" t="s">
        <v>326</v>
      </c>
      <c r="I844" t="s">
        <v>212</v>
      </c>
      <c r="J844" t="s">
        <v>213</v>
      </c>
      <c r="K844" t="s">
        <v>149</v>
      </c>
      <c r="M844" t="s">
        <v>76</v>
      </c>
      <c r="N844" t="s">
        <v>215</v>
      </c>
      <c r="O844" s="57">
        <v>46304.612187500003</v>
      </c>
      <c r="P844" s="57">
        <v>46304.699872685182</v>
      </c>
      <c r="Q844">
        <v>69405736</v>
      </c>
      <c r="S844">
        <v>152305231478</v>
      </c>
      <c r="T844" t="s">
        <v>4143</v>
      </c>
      <c r="U844" t="s">
        <v>5385</v>
      </c>
      <c r="V844" t="s">
        <v>5386</v>
      </c>
      <c r="Z844">
        <v>112.7576691</v>
      </c>
      <c r="AA844">
        <v>-7.3826122999999901</v>
      </c>
      <c r="AB844" t="s">
        <v>4146</v>
      </c>
      <c r="AC844" t="s">
        <v>229</v>
      </c>
      <c r="AL844" t="s">
        <v>217</v>
      </c>
      <c r="AM844" t="s">
        <v>5387</v>
      </c>
      <c r="AN844" t="s">
        <v>6</v>
      </c>
      <c r="AO844" s="57">
        <v>46275.622025462966</v>
      </c>
      <c r="AR844" t="s">
        <v>218</v>
      </c>
      <c r="AS844" t="s">
        <v>843</v>
      </c>
      <c r="AT844" t="s">
        <v>230</v>
      </c>
      <c r="AU844">
        <v>20261009</v>
      </c>
      <c r="AV844" t="s">
        <v>221</v>
      </c>
      <c r="AW844" t="s">
        <v>540</v>
      </c>
      <c r="AX844" t="s">
        <v>222</v>
      </c>
      <c r="BA844" s="57">
        <v>46304.291666666664</v>
      </c>
      <c r="BB844" t="s">
        <v>5387</v>
      </c>
      <c r="BC844">
        <v>2026</v>
      </c>
      <c r="BD844">
        <v>10</v>
      </c>
      <c r="BE844">
        <v>9</v>
      </c>
      <c r="BF844" s="6">
        <f t="shared" si="39"/>
        <v>46304</v>
      </c>
      <c r="BG844">
        <f t="shared" si="40"/>
        <v>-0.29166666666424135</v>
      </c>
      <c r="BH844" t="str">
        <f t="shared" si="41"/>
        <v>COMPLY</v>
      </c>
      <c r="BI844" t="str">
        <f>VLOOKUP(H844,Sheet2!$A$1:$B$270,2,FALSE)</f>
        <v>SURABAYA SELATAN</v>
      </c>
    </row>
    <row r="845" spans="1:61">
      <c r="A845">
        <v>844</v>
      </c>
      <c r="B845">
        <v>1002632056</v>
      </c>
      <c r="C845">
        <v>3</v>
      </c>
      <c r="D845" t="s">
        <v>55</v>
      </c>
      <c r="E845">
        <v>5</v>
      </c>
      <c r="F845" t="s">
        <v>305</v>
      </c>
      <c r="G845" t="s">
        <v>124</v>
      </c>
      <c r="H845" t="s">
        <v>326</v>
      </c>
      <c r="I845" t="s">
        <v>212</v>
      </c>
      <c r="J845" t="s">
        <v>213</v>
      </c>
      <c r="K845" t="s">
        <v>149</v>
      </c>
      <c r="L845" t="s">
        <v>214</v>
      </c>
      <c r="M845" t="s">
        <v>76</v>
      </c>
      <c r="N845" t="s">
        <v>215</v>
      </c>
      <c r="O845" s="57">
        <v>46307.383043981485</v>
      </c>
      <c r="P845" s="57">
        <v>46308.584907407407</v>
      </c>
      <c r="Q845">
        <v>69408344</v>
      </c>
      <c r="S845">
        <v>152305231499</v>
      </c>
      <c r="T845" t="s">
        <v>6219</v>
      </c>
      <c r="U845" t="s">
        <v>6220</v>
      </c>
      <c r="V845" t="s">
        <v>6221</v>
      </c>
      <c r="Z845">
        <v>112.76599229999999</v>
      </c>
      <c r="AA845">
        <v>-7.3717620999999998</v>
      </c>
      <c r="AB845" t="s">
        <v>6222</v>
      </c>
      <c r="AC845" t="s">
        <v>216</v>
      </c>
      <c r="AL845" t="s">
        <v>217</v>
      </c>
      <c r="AM845" t="s">
        <v>6223</v>
      </c>
      <c r="AN845" t="s">
        <v>6</v>
      </c>
      <c r="AO845" s="57">
        <v>46366.392314814817</v>
      </c>
      <c r="AP845" s="57">
        <v>46308.333333333336</v>
      </c>
      <c r="AR845" t="s">
        <v>218</v>
      </c>
      <c r="AS845" t="s">
        <v>843</v>
      </c>
      <c r="AT845" t="s">
        <v>230</v>
      </c>
      <c r="AU845">
        <v>20261013</v>
      </c>
      <c r="AV845" t="s">
        <v>221</v>
      </c>
      <c r="AW845" t="s">
        <v>880</v>
      </c>
      <c r="AX845" t="s">
        <v>222</v>
      </c>
      <c r="BA845" s="57">
        <v>46308.333333333336</v>
      </c>
      <c r="BB845" t="s">
        <v>6223</v>
      </c>
      <c r="BC845">
        <v>2026</v>
      </c>
      <c r="BD845">
        <v>10</v>
      </c>
      <c r="BE845">
        <v>13</v>
      </c>
      <c r="BF845" s="6">
        <f t="shared" si="39"/>
        <v>46308</v>
      </c>
      <c r="BG845">
        <f t="shared" si="40"/>
        <v>-0.33333333333575865</v>
      </c>
      <c r="BH845" t="str">
        <f t="shared" si="41"/>
        <v>COMPLY</v>
      </c>
      <c r="BI845" t="str">
        <f>VLOOKUP(H845,Sheet2!$A$1:$B$270,2,FALSE)</f>
        <v>SURABAYA SELATAN</v>
      </c>
    </row>
    <row r="846" spans="1:61">
      <c r="A846">
        <v>845</v>
      </c>
      <c r="B846">
        <v>1002625909</v>
      </c>
      <c r="C846">
        <v>3</v>
      </c>
      <c r="D846" t="s">
        <v>55</v>
      </c>
      <c r="E846">
        <v>5</v>
      </c>
      <c r="F846" t="s">
        <v>305</v>
      </c>
      <c r="G846" t="s">
        <v>124</v>
      </c>
      <c r="H846" t="s">
        <v>326</v>
      </c>
      <c r="I846" t="s">
        <v>212</v>
      </c>
      <c r="J846" t="s">
        <v>213</v>
      </c>
      <c r="K846" t="s">
        <v>149</v>
      </c>
      <c r="L846" t="s">
        <v>214</v>
      </c>
      <c r="M846" t="s">
        <v>1401</v>
      </c>
      <c r="N846" t="s">
        <v>215</v>
      </c>
      <c r="O846" s="57">
        <v>46302.49832175926</v>
      </c>
      <c r="P846" s="57">
        <v>46304.612175925926</v>
      </c>
      <c r="Q846">
        <v>69405736</v>
      </c>
      <c r="S846">
        <v>152305231457</v>
      </c>
      <c r="T846" t="s">
        <v>4143</v>
      </c>
      <c r="U846" t="s">
        <v>4144</v>
      </c>
      <c r="V846" t="s">
        <v>4145</v>
      </c>
      <c r="Z846">
        <v>112.75760200000001</v>
      </c>
      <c r="AA846">
        <v>-7.3841460000000003</v>
      </c>
      <c r="AB846" t="s">
        <v>4146</v>
      </c>
      <c r="AC846" t="s">
        <v>235</v>
      </c>
      <c r="AL846" t="s">
        <v>217</v>
      </c>
      <c r="AM846" t="s">
        <v>3701</v>
      </c>
      <c r="AN846" t="s">
        <v>6</v>
      </c>
      <c r="AO846" s="57">
        <v>46213.507164351853</v>
      </c>
      <c r="AP846" s="57">
        <v>46303.333333333336</v>
      </c>
      <c r="AQ846" t="s">
        <v>841</v>
      </c>
      <c r="AR846" t="s">
        <v>14</v>
      </c>
      <c r="AS846" t="s">
        <v>843</v>
      </c>
      <c r="AT846" t="s">
        <v>230</v>
      </c>
      <c r="AV846" t="s">
        <v>5388</v>
      </c>
      <c r="AW846" t="s">
        <v>878</v>
      </c>
      <c r="AX846" t="s">
        <v>222</v>
      </c>
      <c r="BA846" s="57">
        <v>46303.333333333336</v>
      </c>
      <c r="BB846" t="s">
        <v>3701</v>
      </c>
      <c r="BF846" s="6" t="e">
        <f t="shared" si="39"/>
        <v>#NUM!</v>
      </c>
      <c r="BG846" t="e">
        <f t="shared" si="40"/>
        <v>#NUM!</v>
      </c>
      <c r="BH846" t="e">
        <f t="shared" si="41"/>
        <v>#NUM!</v>
      </c>
      <c r="BI846" t="str">
        <f>VLOOKUP(H846,Sheet2!$A$1:$B$270,2,FALSE)</f>
        <v>SURABAYA SELATAN</v>
      </c>
    </row>
    <row r="847" spans="1:61">
      <c r="A847">
        <v>846</v>
      </c>
      <c r="B847">
        <v>1002635882</v>
      </c>
      <c r="C847">
        <v>3</v>
      </c>
      <c r="D847" t="s">
        <v>55</v>
      </c>
      <c r="E847">
        <v>5</v>
      </c>
      <c r="F847" t="s">
        <v>305</v>
      </c>
      <c r="G847" t="s">
        <v>124</v>
      </c>
      <c r="H847" t="s">
        <v>326</v>
      </c>
      <c r="I847" t="s">
        <v>212</v>
      </c>
      <c r="J847" t="s">
        <v>213</v>
      </c>
      <c r="K847" t="s">
        <v>149</v>
      </c>
      <c r="L847" t="s">
        <v>214</v>
      </c>
      <c r="M847" t="s">
        <v>839</v>
      </c>
      <c r="N847" t="s">
        <v>215</v>
      </c>
      <c r="O847" s="57">
        <v>46308.806006944447</v>
      </c>
      <c r="P847" s="57">
        <v>46310.849085648151</v>
      </c>
      <c r="Q847">
        <v>69409695</v>
      </c>
      <c r="S847">
        <v>152305231193</v>
      </c>
      <c r="T847" t="s">
        <v>6735</v>
      </c>
      <c r="U847" t="s">
        <v>6736</v>
      </c>
      <c r="V847" t="s">
        <v>6737</v>
      </c>
      <c r="Z847">
        <v>112.77042</v>
      </c>
      <c r="AA847">
        <v>-7.3820860000000001</v>
      </c>
      <c r="AB847" t="s">
        <v>6738</v>
      </c>
      <c r="AC847" t="s">
        <v>235</v>
      </c>
      <c r="AL847" t="s">
        <v>217</v>
      </c>
      <c r="AM847" t="s">
        <v>6739</v>
      </c>
      <c r="AN847" t="s">
        <v>6</v>
      </c>
      <c r="AO847" t="s">
        <v>6740</v>
      </c>
      <c r="AP847" s="57">
        <v>46310.333333333336</v>
      </c>
      <c r="AQ847" t="s">
        <v>841</v>
      </c>
      <c r="AR847" t="s">
        <v>840</v>
      </c>
      <c r="AS847" t="s">
        <v>843</v>
      </c>
      <c r="AT847" t="s">
        <v>230</v>
      </c>
      <c r="AV847" t="s">
        <v>7748</v>
      </c>
      <c r="AW847" t="s">
        <v>877</v>
      </c>
      <c r="AX847" t="s">
        <v>222</v>
      </c>
      <c r="BA847" s="57">
        <v>46310.333333333336</v>
      </c>
      <c r="BB847" t="s">
        <v>6739</v>
      </c>
      <c r="BF847" s="6" t="e">
        <f t="shared" si="39"/>
        <v>#NUM!</v>
      </c>
      <c r="BG847" t="e">
        <f t="shared" si="40"/>
        <v>#NUM!</v>
      </c>
      <c r="BH847" t="e">
        <f t="shared" si="41"/>
        <v>#NUM!</v>
      </c>
      <c r="BI847" t="str">
        <f>VLOOKUP(H847,Sheet2!$A$1:$B$270,2,FALSE)</f>
        <v>SURABAYA SELATAN</v>
      </c>
    </row>
    <row r="848" spans="1:61">
      <c r="A848">
        <v>847</v>
      </c>
      <c r="B848">
        <v>1002630512</v>
      </c>
      <c r="C848">
        <v>3</v>
      </c>
      <c r="D848" t="s">
        <v>55</v>
      </c>
      <c r="E848">
        <v>5</v>
      </c>
      <c r="F848" t="s">
        <v>305</v>
      </c>
      <c r="G848" t="s">
        <v>124</v>
      </c>
      <c r="H848" t="s">
        <v>326</v>
      </c>
      <c r="I848" t="s">
        <v>212</v>
      </c>
      <c r="J848" t="s">
        <v>213</v>
      </c>
      <c r="K848" t="s">
        <v>149</v>
      </c>
      <c r="L848" t="s">
        <v>214</v>
      </c>
      <c r="M848" t="s">
        <v>836</v>
      </c>
      <c r="N848" t="s">
        <v>215</v>
      </c>
      <c r="O848" s="57">
        <v>46304.751828703702</v>
      </c>
      <c r="P848" s="57">
        <v>46309.37703703704</v>
      </c>
      <c r="Q848">
        <v>69407643</v>
      </c>
      <c r="S848">
        <v>152305231482</v>
      </c>
      <c r="T848" t="s">
        <v>5389</v>
      </c>
      <c r="U848" t="s">
        <v>4144</v>
      </c>
      <c r="V848" t="s">
        <v>5390</v>
      </c>
      <c r="Z848">
        <v>112.75760200000001</v>
      </c>
      <c r="AA848">
        <v>-7.3841460000000003</v>
      </c>
      <c r="AB848" t="s">
        <v>5391</v>
      </c>
      <c r="AC848" t="s">
        <v>235</v>
      </c>
      <c r="AL848" t="s">
        <v>217</v>
      </c>
      <c r="AM848" t="s">
        <v>5392</v>
      </c>
      <c r="AN848" t="s">
        <v>6</v>
      </c>
      <c r="AO848" s="57">
        <v>46275.757592592592</v>
      </c>
      <c r="AP848" s="57">
        <v>46305.625</v>
      </c>
      <c r="AQ848" t="s">
        <v>841</v>
      </c>
      <c r="AR848" t="s">
        <v>14</v>
      </c>
      <c r="AS848" t="s">
        <v>843</v>
      </c>
      <c r="AT848" t="s">
        <v>230</v>
      </c>
      <c r="AV848" t="s">
        <v>837</v>
      </c>
      <c r="AW848" t="s">
        <v>878</v>
      </c>
      <c r="AX848" t="s">
        <v>222</v>
      </c>
      <c r="BA848" s="57">
        <v>46305.625</v>
      </c>
      <c r="BB848" t="s">
        <v>5392</v>
      </c>
      <c r="BF848" s="6" t="e">
        <f t="shared" si="39"/>
        <v>#NUM!</v>
      </c>
      <c r="BG848" t="e">
        <f t="shared" si="40"/>
        <v>#NUM!</v>
      </c>
      <c r="BH848" t="e">
        <f t="shared" si="41"/>
        <v>#NUM!</v>
      </c>
      <c r="BI848" t="str">
        <f>VLOOKUP(H848,Sheet2!$A$1:$B$270,2,FALSE)</f>
        <v>SURABAYA SELATAN</v>
      </c>
    </row>
    <row r="849" spans="1:61">
      <c r="A849">
        <v>848</v>
      </c>
      <c r="B849">
        <v>1002638196</v>
      </c>
      <c r="C849">
        <v>3</v>
      </c>
      <c r="D849" t="s">
        <v>55</v>
      </c>
      <c r="E849">
        <v>5</v>
      </c>
      <c r="F849" t="s">
        <v>305</v>
      </c>
      <c r="G849" t="s">
        <v>124</v>
      </c>
      <c r="H849" t="s">
        <v>326</v>
      </c>
      <c r="I849" t="s">
        <v>212</v>
      </c>
      <c r="J849" t="s">
        <v>213</v>
      </c>
      <c r="K849" t="s">
        <v>149</v>
      </c>
      <c r="L849" t="s">
        <v>214</v>
      </c>
      <c r="M849" t="s">
        <v>238</v>
      </c>
      <c r="N849" t="s">
        <v>215</v>
      </c>
      <c r="O849" s="57">
        <v>46310.472696759258</v>
      </c>
      <c r="P849" s="57">
        <v>46310.473680555559</v>
      </c>
      <c r="Q849">
        <v>69410702</v>
      </c>
      <c r="S849">
        <v>152305231523</v>
      </c>
      <c r="T849" t="s">
        <v>7749</v>
      </c>
      <c r="U849" t="s">
        <v>7750</v>
      </c>
      <c r="V849" t="s">
        <v>7751</v>
      </c>
      <c r="Z849">
        <v>112.77064059999999</v>
      </c>
      <c r="AA849">
        <v>-7.3436885999999904</v>
      </c>
      <c r="AB849" t="s">
        <v>7752</v>
      </c>
      <c r="AC849" t="s">
        <v>235</v>
      </c>
      <c r="AL849" t="s">
        <v>217</v>
      </c>
      <c r="AM849" t="s">
        <v>7753</v>
      </c>
      <c r="AN849" t="s">
        <v>6</v>
      </c>
      <c r="AO849" t="s">
        <v>7754</v>
      </c>
      <c r="AP849" s="57">
        <v>46311.333333333336</v>
      </c>
      <c r="AR849" t="s">
        <v>239</v>
      </c>
      <c r="AS849" t="s">
        <v>843</v>
      </c>
      <c r="AT849" t="s">
        <v>230</v>
      </c>
      <c r="AV849" t="s">
        <v>238</v>
      </c>
      <c r="AW849" t="s">
        <v>883</v>
      </c>
      <c r="AX849" t="s">
        <v>222</v>
      </c>
      <c r="BA849" s="57">
        <v>46311.333333333336</v>
      </c>
      <c r="BB849" t="s">
        <v>7753</v>
      </c>
      <c r="BF849" s="6" t="e">
        <f t="shared" si="39"/>
        <v>#NUM!</v>
      </c>
      <c r="BG849" t="e">
        <f t="shared" si="40"/>
        <v>#NUM!</v>
      </c>
      <c r="BH849" t="e">
        <f t="shared" si="41"/>
        <v>#NUM!</v>
      </c>
      <c r="BI849" t="str">
        <f>VLOOKUP(H849,Sheet2!$A$1:$B$270,2,FALSE)</f>
        <v>SURABAYA SELATAN</v>
      </c>
    </row>
    <row r="850" spans="1:61">
      <c r="A850">
        <v>849</v>
      </c>
      <c r="B850">
        <v>1002637986</v>
      </c>
      <c r="C850">
        <v>3</v>
      </c>
      <c r="D850" t="s">
        <v>55</v>
      </c>
      <c r="E850">
        <v>5</v>
      </c>
      <c r="F850" t="s">
        <v>305</v>
      </c>
      <c r="G850" t="s">
        <v>124</v>
      </c>
      <c r="H850" t="s">
        <v>326</v>
      </c>
      <c r="I850" t="s">
        <v>212</v>
      </c>
      <c r="J850" t="s">
        <v>213</v>
      </c>
      <c r="K850" t="s">
        <v>149</v>
      </c>
      <c r="L850" t="s">
        <v>214</v>
      </c>
      <c r="M850" t="s">
        <v>238</v>
      </c>
      <c r="N850" t="s">
        <v>215</v>
      </c>
      <c r="O850" s="57">
        <v>46310.428229166668</v>
      </c>
      <c r="P850" s="57">
        <v>46310.429236111115</v>
      </c>
      <c r="Q850">
        <v>69410610</v>
      </c>
      <c r="S850">
        <v>152305231520</v>
      </c>
      <c r="T850" t="s">
        <v>7755</v>
      </c>
      <c r="U850" t="s">
        <v>4153</v>
      </c>
      <c r="V850" t="s">
        <v>7756</v>
      </c>
      <c r="Z850">
        <v>112.7622595</v>
      </c>
      <c r="AA850">
        <v>-7.3473243999999998</v>
      </c>
      <c r="AB850" t="s">
        <v>7757</v>
      </c>
      <c r="AC850" t="s">
        <v>235</v>
      </c>
      <c r="AL850" t="s">
        <v>217</v>
      </c>
      <c r="AM850" t="s">
        <v>7758</v>
      </c>
      <c r="AN850" t="s">
        <v>6</v>
      </c>
      <c r="AO850" t="s">
        <v>7718</v>
      </c>
      <c r="AP850" s="57">
        <v>46311.333333333336</v>
      </c>
      <c r="AR850" t="s">
        <v>239</v>
      </c>
      <c r="AS850" t="s">
        <v>843</v>
      </c>
      <c r="AT850" t="s">
        <v>230</v>
      </c>
      <c r="AV850" t="s">
        <v>238</v>
      </c>
      <c r="AW850" t="s">
        <v>879</v>
      </c>
      <c r="AX850" t="s">
        <v>222</v>
      </c>
      <c r="BA850" s="57">
        <v>46311.333333333336</v>
      </c>
      <c r="BB850" t="s">
        <v>7758</v>
      </c>
      <c r="BF850" s="6" t="e">
        <f t="shared" si="39"/>
        <v>#NUM!</v>
      </c>
      <c r="BG850" t="e">
        <f t="shared" si="40"/>
        <v>#NUM!</v>
      </c>
      <c r="BH850" t="e">
        <f t="shared" si="41"/>
        <v>#NUM!</v>
      </c>
      <c r="BI850" t="str">
        <f>VLOOKUP(H850,Sheet2!$A$1:$B$270,2,FALSE)</f>
        <v>SURABAYA SELATAN</v>
      </c>
    </row>
    <row r="851" spans="1:61">
      <c r="A851">
        <v>850</v>
      </c>
      <c r="B851">
        <v>1002617838</v>
      </c>
      <c r="C851">
        <v>3</v>
      </c>
      <c r="D851" t="s">
        <v>51</v>
      </c>
      <c r="E851">
        <v>4</v>
      </c>
      <c r="F851" t="s">
        <v>268</v>
      </c>
      <c r="G851" t="s">
        <v>268</v>
      </c>
      <c r="H851" t="s">
        <v>872</v>
      </c>
      <c r="I851" t="s">
        <v>212</v>
      </c>
      <c r="J851" t="s">
        <v>213</v>
      </c>
      <c r="K851" t="s">
        <v>149</v>
      </c>
      <c r="M851" t="s">
        <v>76</v>
      </c>
      <c r="N851" t="s">
        <v>215</v>
      </c>
      <c r="O851" s="57">
        <v>46296.558993055558</v>
      </c>
      <c r="P851" s="57">
        <v>46299.302789351852</v>
      </c>
      <c r="Q851">
        <v>69402365</v>
      </c>
      <c r="S851">
        <v>141456115553</v>
      </c>
      <c r="T851" t="s">
        <v>1197</v>
      </c>
      <c r="U851" t="s">
        <v>1198</v>
      </c>
      <c r="V851" t="s">
        <v>2108</v>
      </c>
      <c r="Z851">
        <v>110.640070438385</v>
      </c>
      <c r="AA851">
        <v>-6.8997784563049702</v>
      </c>
      <c r="AB851" t="s">
        <v>1199</v>
      </c>
      <c r="AC851" t="s">
        <v>283</v>
      </c>
      <c r="AL851" t="s">
        <v>217</v>
      </c>
      <c r="AM851" t="s">
        <v>2109</v>
      </c>
      <c r="AN851" t="s">
        <v>6</v>
      </c>
      <c r="AO851" s="57">
        <v>46032.569884259261</v>
      </c>
      <c r="AP851" s="57">
        <v>46299.458333333336</v>
      </c>
      <c r="AR851" t="s">
        <v>218</v>
      </c>
      <c r="AS851" t="s">
        <v>873</v>
      </c>
      <c r="AT851" t="s">
        <v>230</v>
      </c>
      <c r="AU851">
        <v>20261004</v>
      </c>
      <c r="AV851" t="s">
        <v>221</v>
      </c>
      <c r="AW851" t="s">
        <v>540</v>
      </c>
      <c r="AX851" t="s">
        <v>222</v>
      </c>
      <c r="BA851" s="57">
        <v>46299.458333333336</v>
      </c>
      <c r="BB851" t="s">
        <v>2109</v>
      </c>
      <c r="BC851">
        <v>2026</v>
      </c>
      <c r="BD851">
        <v>10</v>
      </c>
      <c r="BE851">
        <v>4</v>
      </c>
      <c r="BF851" s="6">
        <f t="shared" si="39"/>
        <v>46299</v>
      </c>
      <c r="BG851">
        <f t="shared" si="40"/>
        <v>-0.45833333333575865</v>
      </c>
      <c r="BH851" t="str">
        <f t="shared" si="41"/>
        <v>COMPLY</v>
      </c>
      <c r="BI851" t="e">
        <f>VLOOKUP(H851,Sheet2!$A$1:$B$270,2,FALSE)</f>
        <v>#N/A</v>
      </c>
    </row>
    <row r="852" spans="1:61">
      <c r="A852">
        <v>851</v>
      </c>
      <c r="B852">
        <v>1002623580</v>
      </c>
      <c r="C852">
        <v>3</v>
      </c>
      <c r="D852" t="s">
        <v>51</v>
      </c>
      <c r="E852">
        <v>4</v>
      </c>
      <c r="F852" t="s">
        <v>268</v>
      </c>
      <c r="G852" t="s">
        <v>268</v>
      </c>
      <c r="H852" t="s">
        <v>872</v>
      </c>
      <c r="I852" t="s">
        <v>212</v>
      </c>
      <c r="J852" t="s">
        <v>213</v>
      </c>
      <c r="K852" t="s">
        <v>149</v>
      </c>
      <c r="M852" t="s">
        <v>76</v>
      </c>
      <c r="N852" t="s">
        <v>215</v>
      </c>
      <c r="O852" s="57">
        <v>46301.390324074076</v>
      </c>
      <c r="P852" s="57">
        <v>46301.724861111114</v>
      </c>
      <c r="Q852">
        <v>69399897</v>
      </c>
      <c r="S852">
        <v>141456115572</v>
      </c>
      <c r="T852" t="s">
        <v>3453</v>
      </c>
      <c r="U852" t="s">
        <v>3454</v>
      </c>
      <c r="V852" t="s">
        <v>3455</v>
      </c>
      <c r="Z852">
        <v>110.5823</v>
      </c>
      <c r="AA852">
        <v>-6.9226400000000003</v>
      </c>
      <c r="AB852" t="s">
        <v>3456</v>
      </c>
      <c r="AC852" t="s">
        <v>283</v>
      </c>
      <c r="AL852" t="s">
        <v>217</v>
      </c>
      <c r="AM852" t="s">
        <v>3457</v>
      </c>
      <c r="AN852" t="s">
        <v>6</v>
      </c>
      <c r="AO852" s="57">
        <v>46183.392407407409</v>
      </c>
      <c r="AR852" t="s">
        <v>218</v>
      </c>
      <c r="AS852" t="s">
        <v>873</v>
      </c>
      <c r="AT852" t="s">
        <v>230</v>
      </c>
      <c r="AU852">
        <v>20261006</v>
      </c>
      <c r="AV852" t="s">
        <v>221</v>
      </c>
      <c r="AW852" t="s">
        <v>1474</v>
      </c>
      <c r="AX852" t="s">
        <v>222</v>
      </c>
      <c r="BA852" s="57">
        <v>46301.291666666664</v>
      </c>
      <c r="BB852" t="s">
        <v>3457</v>
      </c>
      <c r="BC852">
        <v>2026</v>
      </c>
      <c r="BD852">
        <v>10</v>
      </c>
      <c r="BE852">
        <v>6</v>
      </c>
      <c r="BF852" s="6">
        <f t="shared" si="39"/>
        <v>46301</v>
      </c>
      <c r="BG852">
        <f t="shared" si="40"/>
        <v>-0.29166666666424135</v>
      </c>
      <c r="BH852" t="str">
        <f t="shared" si="41"/>
        <v>COMPLY</v>
      </c>
      <c r="BI852" t="e">
        <f>VLOOKUP(H852,Sheet2!$A$1:$B$270,2,FALSE)</f>
        <v>#N/A</v>
      </c>
    </row>
    <row r="853" spans="1:61">
      <c r="A853">
        <v>852</v>
      </c>
      <c r="B853">
        <v>1002637941</v>
      </c>
      <c r="C853">
        <v>3</v>
      </c>
      <c r="D853" t="s">
        <v>51</v>
      </c>
      <c r="E853">
        <v>4</v>
      </c>
      <c r="F853" t="s">
        <v>268</v>
      </c>
      <c r="G853" t="s">
        <v>268</v>
      </c>
      <c r="H853" t="s">
        <v>872</v>
      </c>
      <c r="I853" t="s">
        <v>212</v>
      </c>
      <c r="J853" t="s">
        <v>213</v>
      </c>
      <c r="K853" t="s">
        <v>149</v>
      </c>
      <c r="M853" t="s">
        <v>255</v>
      </c>
      <c r="N853" t="s">
        <v>215</v>
      </c>
      <c r="O853" s="57">
        <v>46310.417569444442</v>
      </c>
      <c r="P853" s="57">
        <v>46310.618217592593</v>
      </c>
      <c r="Q853">
        <v>69410602</v>
      </c>
      <c r="S853">
        <v>141456115597</v>
      </c>
      <c r="T853" t="s">
        <v>6224</v>
      </c>
      <c r="U853" t="s">
        <v>7759</v>
      </c>
      <c r="V853" t="s">
        <v>7760</v>
      </c>
      <c r="Z853">
        <v>110.6349402</v>
      </c>
      <c r="AA853">
        <v>-6.8978662000000002</v>
      </c>
      <c r="AB853" t="s">
        <v>7761</v>
      </c>
      <c r="AC853" t="s">
        <v>283</v>
      </c>
      <c r="AL853" t="s">
        <v>217</v>
      </c>
      <c r="AM853" t="s">
        <v>7762</v>
      </c>
      <c r="AN853" t="s">
        <v>6</v>
      </c>
      <c r="AO853" t="s">
        <v>7508</v>
      </c>
      <c r="AP853" s="57">
        <v>46311.333333333336</v>
      </c>
      <c r="AR853" t="s">
        <v>256</v>
      </c>
      <c r="AS853" t="s">
        <v>873</v>
      </c>
      <c r="AT853" t="s">
        <v>230</v>
      </c>
      <c r="AV853" t="s">
        <v>257</v>
      </c>
      <c r="AW853" t="s">
        <v>1749</v>
      </c>
      <c r="AX853" t="s">
        <v>222</v>
      </c>
      <c r="BA853" s="57">
        <v>46311.333333333336</v>
      </c>
      <c r="BB853" t="s">
        <v>7762</v>
      </c>
      <c r="BF853" s="6" t="e">
        <f t="shared" si="39"/>
        <v>#NUM!</v>
      </c>
      <c r="BG853" t="e">
        <f t="shared" si="40"/>
        <v>#NUM!</v>
      </c>
      <c r="BH853" t="e">
        <f t="shared" si="41"/>
        <v>#NUM!</v>
      </c>
      <c r="BI853" t="e">
        <f>VLOOKUP(H853,Sheet2!$A$1:$B$270,2,FALSE)</f>
        <v>#N/A</v>
      </c>
    </row>
    <row r="854" spans="1:61">
      <c r="A854">
        <v>853</v>
      </c>
      <c r="B854">
        <v>1002634564</v>
      </c>
      <c r="C854">
        <v>3</v>
      </c>
      <c r="D854" t="s">
        <v>51</v>
      </c>
      <c r="E854">
        <v>4</v>
      </c>
      <c r="F854" t="s">
        <v>268</v>
      </c>
      <c r="G854" t="s">
        <v>268</v>
      </c>
      <c r="H854" t="s">
        <v>872</v>
      </c>
      <c r="I854" t="s">
        <v>212</v>
      </c>
      <c r="J854" t="s">
        <v>213</v>
      </c>
      <c r="K854" t="s">
        <v>149</v>
      </c>
      <c r="L854" t="s">
        <v>214</v>
      </c>
      <c r="M854" t="s">
        <v>1919</v>
      </c>
      <c r="N854" t="s">
        <v>215</v>
      </c>
      <c r="O854" s="57">
        <v>46308.453182870369</v>
      </c>
      <c r="P854" s="57">
        <v>46310.433622685188</v>
      </c>
      <c r="Q854">
        <v>69409198</v>
      </c>
      <c r="S854">
        <v>141456115587</v>
      </c>
      <c r="T854" t="s">
        <v>6224</v>
      </c>
      <c r="U854" t="s">
        <v>6225</v>
      </c>
      <c r="V854" t="s">
        <v>6226</v>
      </c>
      <c r="Z854">
        <v>110.634688</v>
      </c>
      <c r="AA854">
        <v>-6.8979480000000004</v>
      </c>
      <c r="AB854" t="s">
        <v>6227</v>
      </c>
      <c r="AC854" t="s">
        <v>235</v>
      </c>
      <c r="AL854" t="s">
        <v>217</v>
      </c>
      <c r="AM854" t="s">
        <v>5765</v>
      </c>
      <c r="AN854" t="s">
        <v>6</v>
      </c>
      <c r="AO854" t="s">
        <v>5841</v>
      </c>
      <c r="AP854" s="57">
        <v>46309.333333333336</v>
      </c>
      <c r="AQ854" t="s">
        <v>841</v>
      </c>
      <c r="AR854" t="s">
        <v>12</v>
      </c>
      <c r="AS854" t="s">
        <v>873</v>
      </c>
      <c r="AT854" t="s">
        <v>230</v>
      </c>
      <c r="AV854" t="s">
        <v>1627</v>
      </c>
      <c r="AW854" t="s">
        <v>2628</v>
      </c>
      <c r="AX854" t="s">
        <v>222</v>
      </c>
      <c r="BA854" s="57">
        <v>46309.333333333336</v>
      </c>
      <c r="BB854" t="s">
        <v>5765</v>
      </c>
      <c r="BF854" s="6" t="e">
        <f t="shared" si="39"/>
        <v>#NUM!</v>
      </c>
      <c r="BG854" t="e">
        <f t="shared" si="40"/>
        <v>#NUM!</v>
      </c>
      <c r="BH854" t="e">
        <f t="shared" si="41"/>
        <v>#NUM!</v>
      </c>
      <c r="BI854" t="e">
        <f>VLOOKUP(H854,Sheet2!$A$1:$B$270,2,FALSE)</f>
        <v>#N/A</v>
      </c>
    </row>
    <row r="855" spans="1:61">
      <c r="A855">
        <v>854</v>
      </c>
      <c r="B855">
        <v>1002617515</v>
      </c>
      <c r="C855">
        <v>3</v>
      </c>
      <c r="D855" t="s">
        <v>49</v>
      </c>
      <c r="E855">
        <v>4</v>
      </c>
      <c r="F855" t="s">
        <v>244</v>
      </c>
      <c r="G855" t="s">
        <v>554</v>
      </c>
      <c r="H855" t="s">
        <v>555</v>
      </c>
      <c r="I855" t="s">
        <v>212</v>
      </c>
      <c r="J855" t="s">
        <v>213</v>
      </c>
      <c r="K855" t="s">
        <v>149</v>
      </c>
      <c r="L855" t="s">
        <v>214</v>
      </c>
      <c r="M855" t="s">
        <v>76</v>
      </c>
      <c r="N855" t="s">
        <v>215</v>
      </c>
      <c r="O855" s="57">
        <v>46296.462268518517</v>
      </c>
      <c r="P855" s="57">
        <v>46297.598912037036</v>
      </c>
      <c r="Q855">
        <v>69402219</v>
      </c>
      <c r="S855">
        <v>142434111801</v>
      </c>
      <c r="T855" t="s">
        <v>1200</v>
      </c>
      <c r="U855" t="s">
        <v>1201</v>
      </c>
      <c r="V855" t="s">
        <v>1202</v>
      </c>
      <c r="Z855">
        <v>110.50549289999999</v>
      </c>
      <c r="AA855">
        <v>-7.3329836999999998</v>
      </c>
      <c r="AB855" t="s">
        <v>1203</v>
      </c>
      <c r="AC855" t="s">
        <v>235</v>
      </c>
      <c r="AL855" t="s">
        <v>217</v>
      </c>
      <c r="AM855" t="s">
        <v>1204</v>
      </c>
      <c r="AN855" t="s">
        <v>6</v>
      </c>
      <c r="AO855" s="57">
        <v>46032.486342592594</v>
      </c>
      <c r="AP855" s="57">
        <v>46297.333333333336</v>
      </c>
      <c r="AR855" t="s">
        <v>218</v>
      </c>
      <c r="AS855" t="s">
        <v>219</v>
      </c>
      <c r="AT855" t="s">
        <v>230</v>
      </c>
      <c r="AU855">
        <v>20261002</v>
      </c>
      <c r="AV855" t="s">
        <v>221</v>
      </c>
      <c r="AW855" t="s">
        <v>886</v>
      </c>
      <c r="AX855" t="s">
        <v>222</v>
      </c>
      <c r="BA855" s="57">
        <v>46297.333333333336</v>
      </c>
      <c r="BB855" t="s">
        <v>1204</v>
      </c>
      <c r="BC855">
        <v>2026</v>
      </c>
      <c r="BD855">
        <v>10</v>
      </c>
      <c r="BE855">
        <v>2</v>
      </c>
      <c r="BF855" s="6">
        <f t="shared" si="39"/>
        <v>46297</v>
      </c>
      <c r="BG855">
        <f t="shared" si="40"/>
        <v>-0.33333333333575865</v>
      </c>
      <c r="BH855" t="str">
        <f t="shared" si="41"/>
        <v>COMPLY</v>
      </c>
      <c r="BI855" t="e">
        <f>VLOOKUP(H855,Sheet2!$A$1:$B$270,2,FALSE)</f>
        <v>#N/A</v>
      </c>
    </row>
    <row r="856" spans="1:61">
      <c r="A856">
        <v>855</v>
      </c>
      <c r="B856">
        <v>1002618961</v>
      </c>
      <c r="C856">
        <v>3</v>
      </c>
      <c r="D856" t="s">
        <v>49</v>
      </c>
      <c r="E856">
        <v>4</v>
      </c>
      <c r="F856" t="s">
        <v>244</v>
      </c>
      <c r="G856" t="s">
        <v>554</v>
      </c>
      <c r="H856" t="s">
        <v>555</v>
      </c>
      <c r="I856" t="s">
        <v>212</v>
      </c>
      <c r="J856" t="s">
        <v>213</v>
      </c>
      <c r="K856" t="s">
        <v>149</v>
      </c>
      <c r="L856" t="s">
        <v>214</v>
      </c>
      <c r="M856" t="s">
        <v>76</v>
      </c>
      <c r="N856" t="s">
        <v>215</v>
      </c>
      <c r="O856" s="57">
        <v>46297.3594212963</v>
      </c>
      <c r="P856" s="57">
        <v>46297.777418981481</v>
      </c>
      <c r="Q856">
        <v>69402718</v>
      </c>
      <c r="S856">
        <v>142434111564</v>
      </c>
      <c r="T856" t="s">
        <v>2110</v>
      </c>
      <c r="U856" t="s">
        <v>2111</v>
      </c>
      <c r="V856" t="s">
        <v>2112</v>
      </c>
      <c r="Z856">
        <v>110.434306114912</v>
      </c>
      <c r="AA856">
        <v>-7.3956559601632801</v>
      </c>
      <c r="AB856" t="s">
        <v>2113</v>
      </c>
      <c r="AC856" t="s">
        <v>216</v>
      </c>
      <c r="AL856" t="s">
        <v>217</v>
      </c>
      <c r="AM856" t="s">
        <v>2114</v>
      </c>
      <c r="AN856" t="s">
        <v>6</v>
      </c>
      <c r="AO856" s="57">
        <v>46063.361111111109</v>
      </c>
      <c r="AP856" s="57">
        <v>46298.333333333336</v>
      </c>
      <c r="AR856" t="s">
        <v>218</v>
      </c>
      <c r="AS856" t="s">
        <v>219</v>
      </c>
      <c r="AT856" t="s">
        <v>230</v>
      </c>
      <c r="AU856">
        <v>20261002</v>
      </c>
      <c r="AV856" t="s">
        <v>221</v>
      </c>
      <c r="AW856" t="s">
        <v>877</v>
      </c>
      <c r="AX856" t="s">
        <v>222</v>
      </c>
      <c r="BA856" s="57">
        <v>46298.333333333336</v>
      </c>
      <c r="BB856" t="s">
        <v>2114</v>
      </c>
      <c r="BC856">
        <v>2026</v>
      </c>
      <c r="BD856">
        <v>10</v>
      </c>
      <c r="BE856">
        <v>2</v>
      </c>
      <c r="BF856" s="6">
        <f t="shared" si="39"/>
        <v>46297</v>
      </c>
      <c r="BG856">
        <f t="shared" si="40"/>
        <v>-1.3333333333357587</v>
      </c>
      <c r="BH856" t="str">
        <f t="shared" si="41"/>
        <v>COMPLY</v>
      </c>
      <c r="BI856" t="e">
        <f>VLOOKUP(H856,Sheet2!$A$1:$B$270,2,FALSE)</f>
        <v>#N/A</v>
      </c>
    </row>
    <row r="857" spans="1:61">
      <c r="A857">
        <v>856</v>
      </c>
      <c r="B857">
        <v>1002626888</v>
      </c>
      <c r="C857">
        <v>3</v>
      </c>
      <c r="D857" t="s">
        <v>49</v>
      </c>
      <c r="E857">
        <v>4</v>
      </c>
      <c r="F857" t="s">
        <v>244</v>
      </c>
      <c r="G857" t="s">
        <v>554</v>
      </c>
      <c r="H857" t="s">
        <v>555</v>
      </c>
      <c r="I857" t="s">
        <v>212</v>
      </c>
      <c r="J857" t="s">
        <v>213</v>
      </c>
      <c r="K857" t="s">
        <v>149</v>
      </c>
      <c r="L857" t="s">
        <v>214</v>
      </c>
      <c r="M857" t="s">
        <v>76</v>
      </c>
      <c r="N857" t="s">
        <v>215</v>
      </c>
      <c r="O857" s="57">
        <v>46302.736585648148</v>
      </c>
      <c r="P857" s="57">
        <v>46304.575601851851</v>
      </c>
      <c r="Q857">
        <v>69406118</v>
      </c>
      <c r="S857">
        <v>142434111622</v>
      </c>
      <c r="T857" t="s">
        <v>4157</v>
      </c>
      <c r="U857" t="s">
        <v>4158</v>
      </c>
      <c r="V857" t="s">
        <v>4159</v>
      </c>
      <c r="Z857">
        <v>110.606295391917</v>
      </c>
      <c r="AA857">
        <v>-7.2354864446284299</v>
      </c>
      <c r="AB857" t="s">
        <v>4160</v>
      </c>
      <c r="AC857" t="s">
        <v>216</v>
      </c>
      <c r="AL857" t="s">
        <v>217</v>
      </c>
      <c r="AM857" t="s">
        <v>4161</v>
      </c>
      <c r="AN857" t="s">
        <v>6</v>
      </c>
      <c r="AO857" s="57">
        <v>46213.746666666666</v>
      </c>
      <c r="AP857" s="57">
        <v>46303.625</v>
      </c>
      <c r="AR857" t="s">
        <v>218</v>
      </c>
      <c r="AS857" t="s">
        <v>219</v>
      </c>
      <c r="AT857" t="s">
        <v>230</v>
      </c>
      <c r="AU857">
        <v>20261009</v>
      </c>
      <c r="AV857" t="s">
        <v>221</v>
      </c>
      <c r="AW857" t="s">
        <v>879</v>
      </c>
      <c r="AX857" t="s">
        <v>222</v>
      </c>
      <c r="BA857" s="57">
        <v>46303.625</v>
      </c>
      <c r="BB857" t="s">
        <v>4161</v>
      </c>
      <c r="BC857">
        <v>2026</v>
      </c>
      <c r="BD857">
        <v>10</v>
      </c>
      <c r="BE857">
        <v>9</v>
      </c>
      <c r="BF857" s="6">
        <f t="shared" si="39"/>
        <v>46304</v>
      </c>
      <c r="BG857">
        <f t="shared" si="40"/>
        <v>0.375</v>
      </c>
      <c r="BH857" t="str">
        <f t="shared" si="41"/>
        <v>COMPLY</v>
      </c>
      <c r="BI857" t="e">
        <f>VLOOKUP(H857,Sheet2!$A$1:$B$270,2,FALSE)</f>
        <v>#N/A</v>
      </c>
    </row>
    <row r="858" spans="1:61">
      <c r="A858">
        <v>857</v>
      </c>
      <c r="B858">
        <v>1002633640</v>
      </c>
      <c r="C858">
        <v>3</v>
      </c>
      <c r="D858" t="s">
        <v>49</v>
      </c>
      <c r="E858">
        <v>4</v>
      </c>
      <c r="F858" t="s">
        <v>244</v>
      </c>
      <c r="G858" t="s">
        <v>554</v>
      </c>
      <c r="H858" t="s">
        <v>555</v>
      </c>
      <c r="I858" t="s">
        <v>212</v>
      </c>
      <c r="J858" t="s">
        <v>213</v>
      </c>
      <c r="K858" t="s">
        <v>149</v>
      </c>
      <c r="L858" t="s">
        <v>214</v>
      </c>
      <c r="M858" t="s">
        <v>76</v>
      </c>
      <c r="N858" t="s">
        <v>215</v>
      </c>
      <c r="O858" s="57">
        <v>46307.693472222221</v>
      </c>
      <c r="P858" s="57">
        <v>46308.751805555556</v>
      </c>
      <c r="Q858">
        <v>69408895</v>
      </c>
      <c r="S858">
        <v>142434111860</v>
      </c>
      <c r="T858" t="s">
        <v>6228</v>
      </c>
      <c r="U858" t="s">
        <v>6229</v>
      </c>
      <c r="V858" t="s">
        <v>6230</v>
      </c>
      <c r="Z858">
        <v>110.4966584</v>
      </c>
      <c r="AA858">
        <v>-7.3202344999999998</v>
      </c>
      <c r="AB858" t="s">
        <v>6231</v>
      </c>
      <c r="AC858" t="s">
        <v>235</v>
      </c>
      <c r="AL858" t="s">
        <v>217</v>
      </c>
      <c r="AM858" t="s">
        <v>6232</v>
      </c>
      <c r="AN858" t="s">
        <v>6</v>
      </c>
      <c r="AO858" s="57">
        <v>46366.694722222222</v>
      </c>
      <c r="AP858" s="57">
        <v>46308.625</v>
      </c>
      <c r="AR858" t="s">
        <v>218</v>
      </c>
      <c r="AS858" t="s">
        <v>219</v>
      </c>
      <c r="AT858" t="s">
        <v>230</v>
      </c>
      <c r="AU858">
        <v>20261013</v>
      </c>
      <c r="AV858" t="s">
        <v>221</v>
      </c>
      <c r="AW858" t="s">
        <v>883</v>
      </c>
      <c r="AX858" t="s">
        <v>222</v>
      </c>
      <c r="BA858" s="57">
        <v>46308.625</v>
      </c>
      <c r="BB858" t="s">
        <v>6232</v>
      </c>
      <c r="BC858">
        <v>2026</v>
      </c>
      <c r="BD858">
        <v>10</v>
      </c>
      <c r="BE858">
        <v>13</v>
      </c>
      <c r="BF858" s="6">
        <f t="shared" si="39"/>
        <v>46308</v>
      </c>
      <c r="BG858">
        <f t="shared" si="40"/>
        <v>-0.625</v>
      </c>
      <c r="BH858" t="str">
        <f t="shared" si="41"/>
        <v>COMPLY</v>
      </c>
      <c r="BI858" t="e">
        <f>VLOOKUP(H858,Sheet2!$A$1:$B$270,2,FALSE)</f>
        <v>#N/A</v>
      </c>
    </row>
    <row r="859" spans="1:61">
      <c r="A859">
        <v>858</v>
      </c>
      <c r="B859">
        <v>1002631043</v>
      </c>
      <c r="C859">
        <v>3</v>
      </c>
      <c r="D859" t="s">
        <v>49</v>
      </c>
      <c r="E859">
        <v>4</v>
      </c>
      <c r="F859" t="s">
        <v>244</v>
      </c>
      <c r="G859" t="s">
        <v>554</v>
      </c>
      <c r="H859" t="s">
        <v>555</v>
      </c>
      <c r="I859" t="s">
        <v>212</v>
      </c>
      <c r="J859" t="s">
        <v>213</v>
      </c>
      <c r="K859" t="s">
        <v>149</v>
      </c>
      <c r="L859" t="s">
        <v>214</v>
      </c>
      <c r="M859" t="s">
        <v>1401</v>
      </c>
      <c r="N859" t="s">
        <v>215</v>
      </c>
      <c r="O859" s="57">
        <v>46305.644907407404</v>
      </c>
      <c r="P859" s="57">
        <v>46308.671597222223</v>
      </c>
      <c r="Q859">
        <v>69407957</v>
      </c>
      <c r="S859">
        <v>142434111656</v>
      </c>
      <c r="T859" t="s">
        <v>5393</v>
      </c>
      <c r="U859" t="s">
        <v>5394</v>
      </c>
      <c r="V859" t="s">
        <v>5395</v>
      </c>
      <c r="Z859">
        <v>110.642364642328</v>
      </c>
      <c r="AA859">
        <v>-7.3608837787470698</v>
      </c>
      <c r="AB859" t="s">
        <v>5396</v>
      </c>
      <c r="AC859" t="s">
        <v>235</v>
      </c>
      <c r="AL859" t="s">
        <v>217</v>
      </c>
      <c r="AM859" t="s">
        <v>5269</v>
      </c>
      <c r="AN859" t="s">
        <v>6</v>
      </c>
      <c r="AO859" s="57">
        <v>46305.652905092589</v>
      </c>
      <c r="AP859" s="57">
        <v>46306.625</v>
      </c>
      <c r="AQ859" t="s">
        <v>841</v>
      </c>
      <c r="AR859" t="s">
        <v>14</v>
      </c>
      <c r="AS859" t="s">
        <v>219</v>
      </c>
      <c r="AT859" t="s">
        <v>230</v>
      </c>
      <c r="AV859" t="s">
        <v>6741</v>
      </c>
      <c r="AW859" t="s">
        <v>880</v>
      </c>
      <c r="AX859" t="s">
        <v>222</v>
      </c>
      <c r="BA859" s="57">
        <v>46306.625</v>
      </c>
      <c r="BB859" t="s">
        <v>5269</v>
      </c>
      <c r="BF859" s="6" t="e">
        <f t="shared" si="39"/>
        <v>#NUM!</v>
      </c>
      <c r="BG859" t="e">
        <f t="shared" si="40"/>
        <v>#NUM!</v>
      </c>
      <c r="BH859" t="e">
        <f t="shared" si="41"/>
        <v>#NUM!</v>
      </c>
      <c r="BI859" t="e">
        <f>VLOOKUP(H859,Sheet2!$A$1:$B$270,2,FALSE)</f>
        <v>#N/A</v>
      </c>
    </row>
    <row r="860" spans="1:61">
      <c r="A860">
        <v>859</v>
      </c>
      <c r="B860">
        <v>1002638532</v>
      </c>
      <c r="C860">
        <v>3</v>
      </c>
      <c r="D860" t="s">
        <v>49</v>
      </c>
      <c r="E860">
        <v>4</v>
      </c>
      <c r="F860" t="s">
        <v>244</v>
      </c>
      <c r="G860" t="s">
        <v>554</v>
      </c>
      <c r="H860" t="s">
        <v>555</v>
      </c>
      <c r="I860" t="s">
        <v>212</v>
      </c>
      <c r="J860" t="s">
        <v>213</v>
      </c>
      <c r="K860" t="s">
        <v>149</v>
      </c>
      <c r="L860" t="s">
        <v>214</v>
      </c>
      <c r="M860" t="s">
        <v>238</v>
      </c>
      <c r="N860" t="s">
        <v>215</v>
      </c>
      <c r="O860" s="57">
        <v>46310.570590277777</v>
      </c>
      <c r="P860" s="57">
        <v>46310.572233796294</v>
      </c>
      <c r="Q860">
        <v>69410840</v>
      </c>
      <c r="S860">
        <v>142434111881</v>
      </c>
      <c r="T860" t="s">
        <v>7763</v>
      </c>
      <c r="U860" t="s">
        <v>7764</v>
      </c>
      <c r="V860" t="s">
        <v>7765</v>
      </c>
      <c r="Z860">
        <v>110.5122983</v>
      </c>
      <c r="AA860">
        <v>-7.3336603</v>
      </c>
      <c r="AB860" t="s">
        <v>7766</v>
      </c>
      <c r="AC860" t="s">
        <v>235</v>
      </c>
      <c r="AL860" t="s">
        <v>217</v>
      </c>
      <c r="AM860" t="s">
        <v>7767</v>
      </c>
      <c r="AN860" t="s">
        <v>6</v>
      </c>
      <c r="AO860" t="s">
        <v>7672</v>
      </c>
      <c r="AP860" s="57">
        <v>46311.458333333336</v>
      </c>
      <c r="AR860" t="s">
        <v>239</v>
      </c>
      <c r="AS860" t="s">
        <v>219</v>
      </c>
      <c r="AT860" t="s">
        <v>230</v>
      </c>
      <c r="AV860" t="s">
        <v>238</v>
      </c>
      <c r="AW860" t="s">
        <v>877</v>
      </c>
      <c r="AX860" t="s">
        <v>222</v>
      </c>
      <c r="BA860" s="57">
        <v>46311.458333333336</v>
      </c>
      <c r="BB860" t="s">
        <v>7767</v>
      </c>
      <c r="BF860" s="6" t="e">
        <f t="shared" si="39"/>
        <v>#NUM!</v>
      </c>
      <c r="BG860" t="e">
        <f t="shared" si="40"/>
        <v>#NUM!</v>
      </c>
      <c r="BH860" t="e">
        <f t="shared" si="41"/>
        <v>#NUM!</v>
      </c>
      <c r="BI860" t="e">
        <f>VLOOKUP(H860,Sheet2!$A$1:$B$270,2,FALSE)</f>
        <v>#N/A</v>
      </c>
    </row>
    <row r="861" spans="1:61">
      <c r="A861">
        <v>860</v>
      </c>
      <c r="B861">
        <v>1002619128</v>
      </c>
      <c r="C861">
        <v>3</v>
      </c>
      <c r="D861" t="s">
        <v>49</v>
      </c>
      <c r="E861">
        <v>4</v>
      </c>
      <c r="F861" t="s">
        <v>244</v>
      </c>
      <c r="G861" t="s">
        <v>554</v>
      </c>
      <c r="H861" t="s">
        <v>555</v>
      </c>
      <c r="I861" t="s">
        <v>212</v>
      </c>
      <c r="J861" t="s">
        <v>213</v>
      </c>
      <c r="K861" t="s">
        <v>149</v>
      </c>
      <c r="L861" t="s">
        <v>214</v>
      </c>
      <c r="M861" t="s">
        <v>2115</v>
      </c>
      <c r="N861" t="s">
        <v>215</v>
      </c>
      <c r="O861" s="57">
        <v>46297.393726851849</v>
      </c>
      <c r="P861" s="57">
        <v>46298.35628472222</v>
      </c>
      <c r="Q861">
        <v>69400076</v>
      </c>
      <c r="T861" t="s">
        <v>2116</v>
      </c>
      <c r="V861" t="s">
        <v>2117</v>
      </c>
      <c r="Z861">
        <v>110.666</v>
      </c>
      <c r="AA861">
        <v>-7.3639999999999999</v>
      </c>
      <c r="AB861" t="s">
        <v>2118</v>
      </c>
      <c r="AC861" t="s">
        <v>235</v>
      </c>
      <c r="AL861" t="s">
        <v>217</v>
      </c>
      <c r="AM861" t="s">
        <v>2119</v>
      </c>
      <c r="AN861" t="s">
        <v>6</v>
      </c>
      <c r="AO861" s="57">
        <v>46063.403113425928</v>
      </c>
      <c r="AP861" s="57">
        <v>46294</v>
      </c>
      <c r="AR861" t="s">
        <v>543</v>
      </c>
      <c r="AS861" t="s">
        <v>219</v>
      </c>
      <c r="AT861" t="s">
        <v>230</v>
      </c>
      <c r="AV861" t="s">
        <v>2120</v>
      </c>
      <c r="AW861" t="s">
        <v>880</v>
      </c>
      <c r="AX861" t="s">
        <v>222</v>
      </c>
      <c r="BA861" s="57">
        <v>46294.458333333336</v>
      </c>
      <c r="BB861" t="s">
        <v>2119</v>
      </c>
      <c r="BF861" s="6" t="e">
        <f t="shared" si="39"/>
        <v>#NUM!</v>
      </c>
      <c r="BG861" t="e">
        <f t="shared" si="40"/>
        <v>#NUM!</v>
      </c>
      <c r="BH861" t="e">
        <f t="shared" si="41"/>
        <v>#NUM!</v>
      </c>
      <c r="BI861" t="e">
        <f>VLOOKUP(H861,Sheet2!$A$1:$B$270,2,FALSE)</f>
        <v>#N/A</v>
      </c>
    </row>
    <row r="862" spans="1:61">
      <c r="A862">
        <v>861</v>
      </c>
      <c r="B862">
        <v>1002622449</v>
      </c>
      <c r="C862">
        <v>3</v>
      </c>
      <c r="D862" t="s">
        <v>49</v>
      </c>
      <c r="E862">
        <v>4</v>
      </c>
      <c r="F862" t="s">
        <v>244</v>
      </c>
      <c r="G862" t="s">
        <v>2821</v>
      </c>
      <c r="H862" t="s">
        <v>2822</v>
      </c>
      <c r="I862" t="s">
        <v>212</v>
      </c>
      <c r="J862" t="s">
        <v>213</v>
      </c>
      <c r="K862" t="s">
        <v>149</v>
      </c>
      <c r="M862" t="s">
        <v>76</v>
      </c>
      <c r="N862" t="s">
        <v>215</v>
      </c>
      <c r="O862" s="57">
        <v>46300.564884259256</v>
      </c>
      <c r="P862" s="57">
        <v>46300.630995370368</v>
      </c>
      <c r="Q862">
        <v>69401571</v>
      </c>
      <c r="S862">
        <v>141459108537</v>
      </c>
      <c r="T862" t="s">
        <v>2823</v>
      </c>
      <c r="U862" t="s">
        <v>2824</v>
      </c>
      <c r="V862" t="s">
        <v>2825</v>
      </c>
      <c r="Z862">
        <v>110.44052916</v>
      </c>
      <c r="AA862">
        <v>-7.3291379040000004</v>
      </c>
      <c r="AB862" t="s">
        <v>2826</v>
      </c>
      <c r="AC862" t="s">
        <v>216</v>
      </c>
      <c r="AL862" t="s">
        <v>217</v>
      </c>
      <c r="AM862" t="s">
        <v>2827</v>
      </c>
      <c r="AN862" t="s">
        <v>6</v>
      </c>
      <c r="AO862" s="57">
        <v>46152.569618055553</v>
      </c>
      <c r="AR862" t="s">
        <v>218</v>
      </c>
      <c r="AS862" t="s">
        <v>2828</v>
      </c>
      <c r="AT862" t="s">
        <v>230</v>
      </c>
      <c r="AU862">
        <v>20261005</v>
      </c>
      <c r="AV862" t="s">
        <v>221</v>
      </c>
      <c r="AW862" t="s">
        <v>1831</v>
      </c>
      <c r="AX862" t="s">
        <v>222</v>
      </c>
      <c r="BA862" s="57">
        <v>46300.291666666664</v>
      </c>
      <c r="BB862" t="s">
        <v>2827</v>
      </c>
      <c r="BC862">
        <v>2026</v>
      </c>
      <c r="BD862">
        <v>10</v>
      </c>
      <c r="BE862">
        <v>5</v>
      </c>
      <c r="BF862" s="6">
        <f t="shared" si="39"/>
        <v>46300</v>
      </c>
      <c r="BG862">
        <f t="shared" si="40"/>
        <v>-0.29166666666424135</v>
      </c>
      <c r="BH862" t="str">
        <f t="shared" si="41"/>
        <v>COMPLY</v>
      </c>
      <c r="BI862" t="e">
        <f>VLOOKUP(H862,Sheet2!$A$1:$B$270,2,FALSE)</f>
        <v>#N/A</v>
      </c>
    </row>
    <row r="863" spans="1:61">
      <c r="A863">
        <v>862</v>
      </c>
      <c r="B863">
        <v>1002622008</v>
      </c>
      <c r="C863">
        <v>3</v>
      </c>
      <c r="D863" t="s">
        <v>49</v>
      </c>
      <c r="E863">
        <v>4</v>
      </c>
      <c r="F863" t="s">
        <v>244</v>
      </c>
      <c r="G863" t="s">
        <v>2821</v>
      </c>
      <c r="H863" t="s">
        <v>2822</v>
      </c>
      <c r="I863" t="s">
        <v>212</v>
      </c>
      <c r="J863" t="s">
        <v>213</v>
      </c>
      <c r="K863" t="s">
        <v>149</v>
      </c>
      <c r="L863" t="s">
        <v>214</v>
      </c>
      <c r="M863" t="s">
        <v>76</v>
      </c>
      <c r="N863" t="s">
        <v>215</v>
      </c>
      <c r="O863" s="57">
        <v>46300.44699074074</v>
      </c>
      <c r="P863" s="57">
        <v>46301.569652777776</v>
      </c>
      <c r="Q863">
        <v>69404173</v>
      </c>
      <c r="S863">
        <v>141459108153</v>
      </c>
      <c r="T863" t="s">
        <v>2829</v>
      </c>
      <c r="U863" t="s">
        <v>2830</v>
      </c>
      <c r="V863" t="s">
        <v>2831</v>
      </c>
      <c r="Z863">
        <v>110.423529</v>
      </c>
      <c r="AA863">
        <v>-7.3132693</v>
      </c>
      <c r="AB863" t="s">
        <v>2832</v>
      </c>
      <c r="AC863" t="s">
        <v>235</v>
      </c>
      <c r="AL863" t="s">
        <v>217</v>
      </c>
      <c r="AM863" t="s">
        <v>2833</v>
      </c>
      <c r="AN863" t="s">
        <v>6</v>
      </c>
      <c r="AO863" s="57">
        <v>46152.486157407409</v>
      </c>
      <c r="AP863" s="57">
        <v>46301.333333333336</v>
      </c>
      <c r="AR863" t="s">
        <v>218</v>
      </c>
      <c r="AS863" t="s">
        <v>2828</v>
      </c>
      <c r="AT863" t="s">
        <v>230</v>
      </c>
      <c r="AU863">
        <v>20261006</v>
      </c>
      <c r="AV863" t="s">
        <v>221</v>
      </c>
      <c r="AW863" t="s">
        <v>881</v>
      </c>
      <c r="AX863" t="s">
        <v>222</v>
      </c>
      <c r="BA863" s="57">
        <v>46301.333333333336</v>
      </c>
      <c r="BB863" t="s">
        <v>2833</v>
      </c>
      <c r="BC863">
        <v>2026</v>
      </c>
      <c r="BD863">
        <v>10</v>
      </c>
      <c r="BE863">
        <v>6</v>
      </c>
      <c r="BF863" s="6">
        <f t="shared" si="39"/>
        <v>46301</v>
      </c>
      <c r="BG863">
        <f t="shared" si="40"/>
        <v>-0.33333333333575865</v>
      </c>
      <c r="BH863" t="str">
        <f t="shared" si="41"/>
        <v>COMPLY</v>
      </c>
      <c r="BI863" t="e">
        <f>VLOOKUP(H863,Sheet2!$A$1:$B$270,2,FALSE)</f>
        <v>#N/A</v>
      </c>
    </row>
    <row r="864" spans="1:61">
      <c r="A864">
        <v>863</v>
      </c>
      <c r="B864">
        <v>1002629675</v>
      </c>
      <c r="C864">
        <v>3</v>
      </c>
      <c r="D864" t="s">
        <v>49</v>
      </c>
      <c r="E864">
        <v>4</v>
      </c>
      <c r="F864" t="s">
        <v>244</v>
      </c>
      <c r="G864" t="s">
        <v>2821</v>
      </c>
      <c r="H864" t="s">
        <v>2822</v>
      </c>
      <c r="I864" t="s">
        <v>212</v>
      </c>
      <c r="J864" t="s">
        <v>213</v>
      </c>
      <c r="K864" t="s">
        <v>149</v>
      </c>
      <c r="L864" t="s">
        <v>214</v>
      </c>
      <c r="M864" t="s">
        <v>76</v>
      </c>
      <c r="N864" t="s">
        <v>215</v>
      </c>
      <c r="O864" s="57">
        <v>46304.55809027778</v>
      </c>
      <c r="P864" s="57">
        <v>46305.686539351853</v>
      </c>
      <c r="Q864">
        <v>69407332</v>
      </c>
      <c r="S864">
        <v>141459106720</v>
      </c>
      <c r="T864" t="s">
        <v>5397</v>
      </c>
      <c r="U864" t="s">
        <v>5398</v>
      </c>
      <c r="V864" t="s">
        <v>5399</v>
      </c>
      <c r="Z864">
        <v>110.416211597621</v>
      </c>
      <c r="AA864">
        <v>-7.3035182440492701</v>
      </c>
      <c r="AB864" t="s">
        <v>5400</v>
      </c>
      <c r="AC864" t="s">
        <v>216</v>
      </c>
      <c r="AL864" t="s">
        <v>217</v>
      </c>
      <c r="AM864" t="s">
        <v>5401</v>
      </c>
      <c r="AN864" t="s">
        <v>6</v>
      </c>
      <c r="AO864" s="57">
        <v>46275.559513888889</v>
      </c>
      <c r="AP864" s="57">
        <v>46305.458333333336</v>
      </c>
      <c r="AR864" t="s">
        <v>218</v>
      </c>
      <c r="AS864" t="s">
        <v>2828</v>
      </c>
      <c r="AT864" t="s">
        <v>230</v>
      </c>
      <c r="AU864">
        <v>20261010</v>
      </c>
      <c r="AV864" t="s">
        <v>221</v>
      </c>
      <c r="AW864" t="s">
        <v>875</v>
      </c>
      <c r="AX864" t="s">
        <v>222</v>
      </c>
      <c r="BA864" s="57">
        <v>46305.458333333336</v>
      </c>
      <c r="BB864" t="s">
        <v>5401</v>
      </c>
      <c r="BC864">
        <v>2026</v>
      </c>
      <c r="BD864">
        <v>10</v>
      </c>
      <c r="BE864">
        <v>10</v>
      </c>
      <c r="BF864" s="6">
        <f t="shared" si="39"/>
        <v>46305</v>
      </c>
      <c r="BG864">
        <f t="shared" si="40"/>
        <v>-0.45833333333575865</v>
      </c>
      <c r="BH864" t="str">
        <f t="shared" si="41"/>
        <v>COMPLY</v>
      </c>
      <c r="BI864" t="e">
        <f>VLOOKUP(H864,Sheet2!$A$1:$B$270,2,FALSE)</f>
        <v>#N/A</v>
      </c>
    </row>
    <row r="865" spans="1:61">
      <c r="A865">
        <v>864</v>
      </c>
      <c r="B865">
        <v>1002626880</v>
      </c>
      <c r="C865">
        <v>3</v>
      </c>
      <c r="D865" t="s">
        <v>49</v>
      </c>
      <c r="E865">
        <v>4</v>
      </c>
      <c r="F865" t="s">
        <v>244</v>
      </c>
      <c r="G865" t="s">
        <v>2821</v>
      </c>
      <c r="H865" t="s">
        <v>4162</v>
      </c>
      <c r="I865" t="s">
        <v>212</v>
      </c>
      <c r="J865" t="s">
        <v>213</v>
      </c>
      <c r="K865" t="s">
        <v>149</v>
      </c>
      <c r="L865" t="s">
        <v>214</v>
      </c>
      <c r="M865" t="s">
        <v>76</v>
      </c>
      <c r="N865" t="s">
        <v>215</v>
      </c>
      <c r="O865" s="57">
        <v>46302.73101851852</v>
      </c>
      <c r="P865" s="57">
        <v>46303.544988425929</v>
      </c>
      <c r="Q865">
        <v>69406134</v>
      </c>
      <c r="S865">
        <v>141411106690</v>
      </c>
      <c r="T865" t="s">
        <v>4163</v>
      </c>
      <c r="U865" t="s">
        <v>4618</v>
      </c>
      <c r="V865" t="s">
        <v>4164</v>
      </c>
      <c r="Z865">
        <v>110.37462361156901</v>
      </c>
      <c r="AA865">
        <v>-7.2258301157136202</v>
      </c>
      <c r="AB865" t="s">
        <v>4165</v>
      </c>
      <c r="AC865" t="s">
        <v>216</v>
      </c>
      <c r="AL865" t="s">
        <v>217</v>
      </c>
      <c r="AM865" t="s">
        <v>4166</v>
      </c>
      <c r="AN865" t="s">
        <v>6</v>
      </c>
      <c r="AO865" s="57">
        <v>46213.736238425925</v>
      </c>
      <c r="AP865" s="57">
        <v>46303.625</v>
      </c>
      <c r="AR865" t="s">
        <v>218</v>
      </c>
      <c r="AS865" t="s">
        <v>2828</v>
      </c>
      <c r="AT865" t="s">
        <v>230</v>
      </c>
      <c r="AU865">
        <v>20261008</v>
      </c>
      <c r="AV865" t="s">
        <v>221</v>
      </c>
      <c r="AW865" t="s">
        <v>877</v>
      </c>
      <c r="AX865" t="s">
        <v>222</v>
      </c>
      <c r="BA865" s="57">
        <v>46303.625</v>
      </c>
      <c r="BB865" t="s">
        <v>4166</v>
      </c>
      <c r="BC865">
        <v>2026</v>
      </c>
      <c r="BD865">
        <v>10</v>
      </c>
      <c r="BE865">
        <v>8</v>
      </c>
      <c r="BF865" s="6">
        <f t="shared" si="39"/>
        <v>46303</v>
      </c>
      <c r="BG865">
        <f t="shared" si="40"/>
        <v>-0.625</v>
      </c>
      <c r="BH865" t="str">
        <f t="shared" si="41"/>
        <v>COMPLY</v>
      </c>
      <c r="BI865" t="e">
        <f>VLOOKUP(H865,Sheet2!$A$1:$B$270,2,FALSE)</f>
        <v>#N/A</v>
      </c>
    </row>
    <row r="866" spans="1:61">
      <c r="A866">
        <v>865</v>
      </c>
      <c r="B866">
        <v>1002638443</v>
      </c>
      <c r="C866">
        <v>3</v>
      </c>
      <c r="D866" t="s">
        <v>49</v>
      </c>
      <c r="E866">
        <v>4</v>
      </c>
      <c r="F866" t="s">
        <v>244</v>
      </c>
      <c r="G866" t="s">
        <v>2821</v>
      </c>
      <c r="H866" t="s">
        <v>4162</v>
      </c>
      <c r="I866" t="s">
        <v>212</v>
      </c>
      <c r="J866" t="s">
        <v>213</v>
      </c>
      <c r="K866" t="s">
        <v>149</v>
      </c>
      <c r="L866" t="s">
        <v>214</v>
      </c>
      <c r="M866" t="s">
        <v>238</v>
      </c>
      <c r="N866" t="s">
        <v>215</v>
      </c>
      <c r="O866" s="57">
        <v>46310.555960648147</v>
      </c>
      <c r="P866" s="57">
        <v>46310.556967592594</v>
      </c>
      <c r="Q866">
        <v>69410806</v>
      </c>
      <c r="S866">
        <v>141411106859</v>
      </c>
      <c r="T866" t="s">
        <v>7768</v>
      </c>
      <c r="U866" t="s">
        <v>7769</v>
      </c>
      <c r="V866" t="s">
        <v>7770</v>
      </c>
      <c r="Z866">
        <v>110.32620243356401</v>
      </c>
      <c r="AA866">
        <v>-7.2218855673038096</v>
      </c>
      <c r="AB866" t="s">
        <v>7771</v>
      </c>
      <c r="AC866" t="s">
        <v>235</v>
      </c>
      <c r="AL866" t="s">
        <v>217</v>
      </c>
      <c r="AM866" t="s">
        <v>7772</v>
      </c>
      <c r="AN866" t="s">
        <v>6</v>
      </c>
      <c r="AO866" t="s">
        <v>7434</v>
      </c>
      <c r="AP866" s="57">
        <v>46311.458333333336</v>
      </c>
      <c r="AR866" t="s">
        <v>239</v>
      </c>
      <c r="AS866" t="s">
        <v>2828</v>
      </c>
      <c r="AT866" t="s">
        <v>230</v>
      </c>
      <c r="AV866" t="s">
        <v>238</v>
      </c>
      <c r="AW866" t="s">
        <v>880</v>
      </c>
      <c r="AX866" t="s">
        <v>222</v>
      </c>
      <c r="BA866" s="57">
        <v>46311.458333333336</v>
      </c>
      <c r="BB866" t="s">
        <v>7772</v>
      </c>
      <c r="BF866" s="6" t="e">
        <f t="shared" si="39"/>
        <v>#NUM!</v>
      </c>
      <c r="BG866" t="e">
        <f t="shared" si="40"/>
        <v>#NUM!</v>
      </c>
      <c r="BH866" t="e">
        <f t="shared" si="41"/>
        <v>#NUM!</v>
      </c>
      <c r="BI866" t="e">
        <f>VLOOKUP(H866,Sheet2!$A$1:$B$270,2,FALSE)</f>
        <v>#N/A</v>
      </c>
    </row>
    <row r="867" spans="1:61">
      <c r="A867">
        <v>866</v>
      </c>
      <c r="B867">
        <v>1002637738</v>
      </c>
      <c r="C867">
        <v>3</v>
      </c>
      <c r="D867" t="s">
        <v>49</v>
      </c>
      <c r="E867">
        <v>4</v>
      </c>
      <c r="F867" t="s">
        <v>244</v>
      </c>
      <c r="G867" t="s">
        <v>2821</v>
      </c>
      <c r="H867" t="s">
        <v>4162</v>
      </c>
      <c r="I867" t="s">
        <v>212</v>
      </c>
      <c r="J867" t="s">
        <v>213</v>
      </c>
      <c r="K867" t="s">
        <v>149</v>
      </c>
      <c r="L867" t="s">
        <v>214</v>
      </c>
      <c r="M867" t="s">
        <v>238</v>
      </c>
      <c r="N867" t="s">
        <v>215</v>
      </c>
      <c r="O867" s="57">
        <v>46310.376192129632</v>
      </c>
      <c r="P867" s="57">
        <v>46310.377847222226</v>
      </c>
      <c r="Q867">
        <v>69410517</v>
      </c>
      <c r="S867">
        <v>141411106345</v>
      </c>
      <c r="T867" t="s">
        <v>7773</v>
      </c>
      <c r="U867" t="s">
        <v>7774</v>
      </c>
      <c r="V867" t="s">
        <v>7775</v>
      </c>
      <c r="Z867">
        <v>110.309196</v>
      </c>
      <c r="AA867">
        <v>-7.2542289999999996</v>
      </c>
      <c r="AB867" t="s">
        <v>7776</v>
      </c>
      <c r="AC867" t="s">
        <v>235</v>
      </c>
      <c r="AL867" t="s">
        <v>217</v>
      </c>
      <c r="AM867" t="s">
        <v>7485</v>
      </c>
      <c r="AN867" t="s">
        <v>6</v>
      </c>
      <c r="AO867" t="s">
        <v>7446</v>
      </c>
      <c r="AP867" s="57">
        <v>46311.458333333336</v>
      </c>
      <c r="AR867" t="s">
        <v>239</v>
      </c>
      <c r="AS867" t="s">
        <v>2828</v>
      </c>
      <c r="AT867" t="s">
        <v>342</v>
      </c>
      <c r="AV867" t="s">
        <v>238</v>
      </c>
      <c r="AW867" t="s">
        <v>854</v>
      </c>
      <c r="AX867" t="s">
        <v>222</v>
      </c>
      <c r="BA867" s="57">
        <v>46311.458333333336</v>
      </c>
      <c r="BB867" t="s">
        <v>7485</v>
      </c>
      <c r="BF867" s="6" t="e">
        <f t="shared" si="39"/>
        <v>#NUM!</v>
      </c>
      <c r="BG867" t="e">
        <f t="shared" si="40"/>
        <v>#NUM!</v>
      </c>
      <c r="BH867" t="e">
        <f t="shared" si="41"/>
        <v>#NUM!</v>
      </c>
      <c r="BI867" t="e">
        <f>VLOOKUP(H867,Sheet2!$A$1:$B$270,2,FALSE)</f>
        <v>#N/A</v>
      </c>
    </row>
    <row r="868" spans="1:61">
      <c r="A868">
        <v>867</v>
      </c>
      <c r="B868">
        <v>1002632912</v>
      </c>
      <c r="C868">
        <v>3</v>
      </c>
      <c r="D868" t="s">
        <v>49</v>
      </c>
      <c r="E868">
        <v>4</v>
      </c>
      <c r="F868" t="s">
        <v>244</v>
      </c>
      <c r="G868" t="s">
        <v>2821</v>
      </c>
      <c r="H868" t="s">
        <v>4162</v>
      </c>
      <c r="I868" t="s">
        <v>212</v>
      </c>
      <c r="J868" t="s">
        <v>213</v>
      </c>
      <c r="K868" t="s">
        <v>149</v>
      </c>
      <c r="L868" t="s">
        <v>214</v>
      </c>
      <c r="M868" t="s">
        <v>1919</v>
      </c>
      <c r="N868" t="s">
        <v>215</v>
      </c>
      <c r="O868" s="57">
        <v>46307.55804398148</v>
      </c>
      <c r="P868" s="57">
        <v>46308.59957175926</v>
      </c>
      <c r="Q868">
        <v>69408651</v>
      </c>
      <c r="S868">
        <v>141411106694</v>
      </c>
      <c r="T868" t="s">
        <v>4163</v>
      </c>
      <c r="U868" t="s">
        <v>6233</v>
      </c>
      <c r="V868" t="s">
        <v>6234</v>
      </c>
      <c r="Z868">
        <v>110.37462361156901</v>
      </c>
      <c r="AA868">
        <v>-7.2258301157136202</v>
      </c>
      <c r="AB868" t="s">
        <v>6235</v>
      </c>
      <c r="AC868" t="s">
        <v>216</v>
      </c>
      <c r="AL868" t="s">
        <v>217</v>
      </c>
      <c r="AM868" t="s">
        <v>6236</v>
      </c>
      <c r="AN868" t="s">
        <v>6</v>
      </c>
      <c r="AO868" s="57">
        <v>46366.55909722222</v>
      </c>
      <c r="AP868" s="57">
        <v>46308.458333333336</v>
      </c>
      <c r="AQ868" t="s">
        <v>841</v>
      </c>
      <c r="AR868" t="s">
        <v>12</v>
      </c>
      <c r="AS868" t="s">
        <v>2828</v>
      </c>
      <c r="AT868" t="s">
        <v>230</v>
      </c>
      <c r="AV868" t="s">
        <v>1627</v>
      </c>
      <c r="AW868" t="s">
        <v>877</v>
      </c>
      <c r="AX868" t="s">
        <v>222</v>
      </c>
      <c r="BA868" s="57">
        <v>46308.458333333336</v>
      </c>
      <c r="BB868" t="s">
        <v>6236</v>
      </c>
      <c r="BF868" s="6" t="e">
        <f t="shared" si="39"/>
        <v>#NUM!</v>
      </c>
      <c r="BG868" t="e">
        <f t="shared" si="40"/>
        <v>#NUM!</v>
      </c>
      <c r="BH868" t="e">
        <f t="shared" si="41"/>
        <v>#NUM!</v>
      </c>
      <c r="BI868" t="e">
        <f>VLOOKUP(H868,Sheet2!$A$1:$B$270,2,FALSE)</f>
        <v>#N/A</v>
      </c>
    </row>
    <row r="869" spans="1:61">
      <c r="A869">
        <v>868</v>
      </c>
      <c r="B869">
        <v>1002631155</v>
      </c>
      <c r="C869">
        <v>3</v>
      </c>
      <c r="D869" t="s">
        <v>49</v>
      </c>
      <c r="E869">
        <v>4</v>
      </c>
      <c r="F869" t="s">
        <v>244</v>
      </c>
      <c r="G869" t="s">
        <v>2821</v>
      </c>
      <c r="H869" t="s">
        <v>5402</v>
      </c>
      <c r="I869" t="s">
        <v>212</v>
      </c>
      <c r="J869" t="s">
        <v>213</v>
      </c>
      <c r="K869" t="s">
        <v>149</v>
      </c>
      <c r="L869" t="s">
        <v>214</v>
      </c>
      <c r="M869" t="s">
        <v>76</v>
      </c>
      <c r="N869" t="s">
        <v>215</v>
      </c>
      <c r="O869" s="57">
        <v>46305.720543981479</v>
      </c>
      <c r="P869" s="57">
        <v>46306.761932870373</v>
      </c>
      <c r="Q869">
        <v>69408021</v>
      </c>
      <c r="S869">
        <v>141459108717</v>
      </c>
      <c r="T869" t="s">
        <v>5403</v>
      </c>
      <c r="U869" t="s">
        <v>5404</v>
      </c>
      <c r="V869" t="s">
        <v>5405</v>
      </c>
      <c r="Z869">
        <v>110.44568099999999</v>
      </c>
      <c r="AA869">
        <v>-7.2663842999999897</v>
      </c>
      <c r="AB869" t="s">
        <v>5406</v>
      </c>
      <c r="AC869" t="s">
        <v>235</v>
      </c>
      <c r="AL869" t="s">
        <v>217</v>
      </c>
      <c r="AM869" t="s">
        <v>5022</v>
      </c>
      <c r="AN869" t="s">
        <v>6</v>
      </c>
      <c r="AO869" s="57">
        <v>46305.725659722222</v>
      </c>
      <c r="AP869" s="57">
        <v>46306.625</v>
      </c>
      <c r="AR869" t="s">
        <v>218</v>
      </c>
      <c r="AS869" t="s">
        <v>2828</v>
      </c>
      <c r="AT869" t="s">
        <v>230</v>
      </c>
      <c r="AU869">
        <v>20261011</v>
      </c>
      <c r="AV869" t="s">
        <v>221</v>
      </c>
      <c r="AW869" t="s">
        <v>876</v>
      </c>
      <c r="AX869" t="s">
        <v>222</v>
      </c>
      <c r="BA869" s="57">
        <v>46306.625</v>
      </c>
      <c r="BB869" t="s">
        <v>5022</v>
      </c>
      <c r="BC869">
        <v>2026</v>
      </c>
      <c r="BD869">
        <v>10</v>
      </c>
      <c r="BE869">
        <v>11</v>
      </c>
      <c r="BF869" s="6">
        <f t="shared" si="39"/>
        <v>46306</v>
      </c>
      <c r="BG869">
        <f t="shared" si="40"/>
        <v>-0.625</v>
      </c>
      <c r="BH869" t="str">
        <f t="shared" si="41"/>
        <v>COMPLY</v>
      </c>
      <c r="BI869" t="e">
        <f>VLOOKUP(H869,Sheet2!$A$1:$B$270,2,FALSE)</f>
        <v>#N/A</v>
      </c>
    </row>
    <row r="870" spans="1:61">
      <c r="A870">
        <v>869</v>
      </c>
      <c r="B870">
        <v>1002632073</v>
      </c>
      <c r="C870">
        <v>3</v>
      </c>
      <c r="D870" t="s">
        <v>49</v>
      </c>
      <c r="E870">
        <v>4</v>
      </c>
      <c r="F870" t="s">
        <v>244</v>
      </c>
      <c r="G870" t="s">
        <v>2821</v>
      </c>
      <c r="H870" t="s">
        <v>5402</v>
      </c>
      <c r="I870" t="s">
        <v>212</v>
      </c>
      <c r="J870" t="s">
        <v>213</v>
      </c>
      <c r="K870" t="s">
        <v>149</v>
      </c>
      <c r="L870" t="s">
        <v>214</v>
      </c>
      <c r="M870" t="s">
        <v>76</v>
      </c>
      <c r="N870" t="s">
        <v>215</v>
      </c>
      <c r="O870" s="57">
        <v>46307.386562500003</v>
      </c>
      <c r="P870" s="57">
        <v>46307.771585648145</v>
      </c>
      <c r="Q870">
        <v>69408368</v>
      </c>
      <c r="S870">
        <v>141459108718</v>
      </c>
      <c r="T870" t="s">
        <v>6237</v>
      </c>
      <c r="U870" t="s">
        <v>6238</v>
      </c>
      <c r="V870" t="s">
        <v>6239</v>
      </c>
      <c r="Z870">
        <v>110.4671494</v>
      </c>
      <c r="AA870">
        <v>-7.2376904</v>
      </c>
      <c r="AB870" t="s">
        <v>6240</v>
      </c>
      <c r="AC870" t="s">
        <v>235</v>
      </c>
      <c r="AL870" t="s">
        <v>217</v>
      </c>
      <c r="AM870" t="s">
        <v>5846</v>
      </c>
      <c r="AN870" t="s">
        <v>6</v>
      </c>
      <c r="AO870" s="57">
        <v>46366.392314814817</v>
      </c>
      <c r="AP870" s="57">
        <v>46308.333333333336</v>
      </c>
      <c r="AR870" t="s">
        <v>218</v>
      </c>
      <c r="AS870" t="s">
        <v>2828</v>
      </c>
      <c r="AT870" t="s">
        <v>230</v>
      </c>
      <c r="AU870">
        <v>20261012</v>
      </c>
      <c r="AV870" t="s">
        <v>221</v>
      </c>
      <c r="AW870" t="s">
        <v>923</v>
      </c>
      <c r="AX870" t="s">
        <v>222</v>
      </c>
      <c r="BA870" s="57">
        <v>46308.333333333336</v>
      </c>
      <c r="BB870" t="s">
        <v>5846</v>
      </c>
      <c r="BC870">
        <v>2026</v>
      </c>
      <c r="BD870">
        <v>10</v>
      </c>
      <c r="BE870">
        <v>12</v>
      </c>
      <c r="BF870" s="6">
        <f t="shared" si="39"/>
        <v>46307</v>
      </c>
      <c r="BG870">
        <f t="shared" si="40"/>
        <v>-1.3333333333357587</v>
      </c>
      <c r="BH870" t="str">
        <f t="shared" si="41"/>
        <v>COMPLY</v>
      </c>
      <c r="BI870" t="e">
        <f>VLOOKUP(H870,Sheet2!$A$1:$B$270,2,FALSE)</f>
        <v>#N/A</v>
      </c>
    </row>
    <row r="871" spans="1:61">
      <c r="A871">
        <v>870</v>
      </c>
      <c r="B871">
        <v>1002636938</v>
      </c>
      <c r="C871">
        <v>3</v>
      </c>
      <c r="D871" t="s">
        <v>49</v>
      </c>
      <c r="E871">
        <v>4</v>
      </c>
      <c r="F871" t="s">
        <v>244</v>
      </c>
      <c r="G871" t="s">
        <v>2821</v>
      </c>
      <c r="H871" t="s">
        <v>5402</v>
      </c>
      <c r="I871" t="s">
        <v>212</v>
      </c>
      <c r="J871" t="s">
        <v>213</v>
      </c>
      <c r="K871" t="s">
        <v>149</v>
      </c>
      <c r="L871" t="s">
        <v>214</v>
      </c>
      <c r="M871" t="s">
        <v>76</v>
      </c>
      <c r="N871" t="s">
        <v>215</v>
      </c>
      <c r="O871" s="57">
        <v>46309.599108796298</v>
      </c>
      <c r="P871" s="57">
        <v>46310.740416666667</v>
      </c>
      <c r="Q871">
        <v>69410140</v>
      </c>
      <c r="S871">
        <v>141459107082</v>
      </c>
      <c r="T871" t="s">
        <v>7113</v>
      </c>
      <c r="U871" t="s">
        <v>7114</v>
      </c>
      <c r="V871" t="s">
        <v>7115</v>
      </c>
      <c r="Z871">
        <v>110.437046</v>
      </c>
      <c r="AA871">
        <v>-7.186439</v>
      </c>
      <c r="AB871" t="s">
        <v>7116</v>
      </c>
      <c r="AC871" t="s">
        <v>235</v>
      </c>
      <c r="AL871" t="s">
        <v>217</v>
      </c>
      <c r="AM871" t="s">
        <v>7117</v>
      </c>
      <c r="AN871" t="s">
        <v>6</v>
      </c>
      <c r="AO871" t="s">
        <v>6864</v>
      </c>
      <c r="AP871" s="57">
        <v>46310.458333333336</v>
      </c>
      <c r="AR871" t="s">
        <v>218</v>
      </c>
      <c r="AS871" t="s">
        <v>2828</v>
      </c>
      <c r="AT871" t="s">
        <v>230</v>
      </c>
      <c r="AU871">
        <v>20261015</v>
      </c>
      <c r="AV871" t="s">
        <v>221</v>
      </c>
      <c r="AW871" t="s">
        <v>878</v>
      </c>
      <c r="AX871" t="s">
        <v>222</v>
      </c>
      <c r="BA871" s="57">
        <v>46310.458333333336</v>
      </c>
      <c r="BB871" t="s">
        <v>7117</v>
      </c>
      <c r="BC871">
        <v>2026</v>
      </c>
      <c r="BD871">
        <v>10</v>
      </c>
      <c r="BE871">
        <v>15</v>
      </c>
      <c r="BF871" s="6">
        <f t="shared" si="39"/>
        <v>46310</v>
      </c>
      <c r="BG871">
        <f t="shared" si="40"/>
        <v>-0.45833333333575865</v>
      </c>
      <c r="BH871" t="str">
        <f t="shared" si="41"/>
        <v>COMPLY</v>
      </c>
      <c r="BI871" t="e">
        <f>VLOOKUP(H871,Sheet2!$A$1:$B$270,2,FALSE)</f>
        <v>#N/A</v>
      </c>
    </row>
    <row r="872" spans="1:61">
      <c r="A872">
        <v>871</v>
      </c>
      <c r="B872">
        <v>1002623230</v>
      </c>
      <c r="C872">
        <v>3</v>
      </c>
      <c r="D872" t="s">
        <v>49</v>
      </c>
      <c r="E872">
        <v>4</v>
      </c>
      <c r="F872" t="s">
        <v>244</v>
      </c>
      <c r="G872" t="s">
        <v>2821</v>
      </c>
      <c r="H872" t="s">
        <v>2834</v>
      </c>
      <c r="I872" t="s">
        <v>212</v>
      </c>
      <c r="J872" t="s">
        <v>213</v>
      </c>
      <c r="K872" t="s">
        <v>149</v>
      </c>
      <c r="L872" t="s">
        <v>214</v>
      </c>
      <c r="M872" t="s">
        <v>76</v>
      </c>
      <c r="N872" t="s">
        <v>215</v>
      </c>
      <c r="O872" s="57">
        <v>46300.726805555554</v>
      </c>
      <c r="P872" s="57">
        <v>46301.55201388889</v>
      </c>
      <c r="Q872">
        <v>69404610</v>
      </c>
      <c r="S872">
        <v>146425112958</v>
      </c>
      <c r="T872" t="s">
        <v>2835</v>
      </c>
      <c r="U872" t="s">
        <v>2836</v>
      </c>
      <c r="V872" t="s">
        <v>2837</v>
      </c>
      <c r="Z872">
        <v>110.4211387</v>
      </c>
      <c r="AA872">
        <v>-7.1784131999999996</v>
      </c>
      <c r="AB872" t="s">
        <v>2838</v>
      </c>
      <c r="AC872" t="s">
        <v>235</v>
      </c>
      <c r="AL872" t="s">
        <v>217</v>
      </c>
      <c r="AM872" t="s">
        <v>2839</v>
      </c>
      <c r="AN872" t="s">
        <v>6</v>
      </c>
      <c r="AO872" s="57">
        <v>46152.736481481479</v>
      </c>
      <c r="AP872" s="57">
        <v>46301.625</v>
      </c>
      <c r="AR872" t="s">
        <v>218</v>
      </c>
      <c r="AS872" t="s">
        <v>219</v>
      </c>
      <c r="AT872" t="s">
        <v>230</v>
      </c>
      <c r="AU872">
        <v>20261006</v>
      </c>
      <c r="AV872" t="s">
        <v>221</v>
      </c>
      <c r="AW872" t="s">
        <v>923</v>
      </c>
      <c r="AX872" t="s">
        <v>222</v>
      </c>
      <c r="BA872" s="57">
        <v>46301.625</v>
      </c>
      <c r="BB872" t="s">
        <v>2839</v>
      </c>
      <c r="BC872">
        <v>2026</v>
      </c>
      <c r="BD872">
        <v>10</v>
      </c>
      <c r="BE872">
        <v>6</v>
      </c>
      <c r="BF872" s="6">
        <f t="shared" si="39"/>
        <v>46301</v>
      </c>
      <c r="BG872">
        <f t="shared" si="40"/>
        <v>-0.625</v>
      </c>
      <c r="BH872" t="str">
        <f t="shared" si="41"/>
        <v>COMPLY</v>
      </c>
      <c r="BI872" t="e">
        <f>VLOOKUP(H872,Sheet2!$A$1:$B$270,2,FALSE)</f>
        <v>#N/A</v>
      </c>
    </row>
    <row r="873" spans="1:61">
      <c r="A873">
        <v>872</v>
      </c>
      <c r="B873">
        <v>1002627915</v>
      </c>
      <c r="C873">
        <v>3</v>
      </c>
      <c r="D873" t="s">
        <v>49</v>
      </c>
      <c r="E873">
        <v>4</v>
      </c>
      <c r="F873" t="s">
        <v>244</v>
      </c>
      <c r="G873" t="s">
        <v>2821</v>
      </c>
      <c r="H873" t="s">
        <v>2834</v>
      </c>
      <c r="I873" t="s">
        <v>212</v>
      </c>
      <c r="J873" t="s">
        <v>213</v>
      </c>
      <c r="K873" t="s">
        <v>149</v>
      </c>
      <c r="L873" t="s">
        <v>214</v>
      </c>
      <c r="M873" t="s">
        <v>76</v>
      </c>
      <c r="N873" t="s">
        <v>215</v>
      </c>
      <c r="O873" s="57">
        <v>46303.611539351848</v>
      </c>
      <c r="P873" s="57">
        <v>46304.39162037037</v>
      </c>
      <c r="Q873">
        <v>69406611</v>
      </c>
      <c r="S873">
        <v>146425112970</v>
      </c>
      <c r="T873" t="s">
        <v>4619</v>
      </c>
      <c r="U873" t="s">
        <v>4620</v>
      </c>
      <c r="V873" t="s">
        <v>4621</v>
      </c>
      <c r="Z873">
        <v>110.407611601653</v>
      </c>
      <c r="AA873">
        <v>-7.1914943282798598</v>
      </c>
      <c r="AB873" t="s">
        <v>4622</v>
      </c>
      <c r="AC873" t="s">
        <v>216</v>
      </c>
      <c r="AL873" t="s">
        <v>217</v>
      </c>
      <c r="AM873" t="s">
        <v>4623</v>
      </c>
      <c r="AN873" t="s">
        <v>6</v>
      </c>
      <c r="AO873" s="57">
        <v>46244.621724537035</v>
      </c>
      <c r="AP873" s="57">
        <v>46304.625</v>
      </c>
      <c r="AR873" t="s">
        <v>218</v>
      </c>
      <c r="AS873" t="s">
        <v>219</v>
      </c>
      <c r="AT873" t="s">
        <v>230</v>
      </c>
      <c r="AU873">
        <v>20261009</v>
      </c>
      <c r="AV873" t="s">
        <v>221</v>
      </c>
      <c r="AW873" t="s">
        <v>883</v>
      </c>
      <c r="AX873" t="s">
        <v>222</v>
      </c>
      <c r="BA873" s="57">
        <v>46304.625</v>
      </c>
      <c r="BB873" t="s">
        <v>4623</v>
      </c>
      <c r="BC873">
        <v>2026</v>
      </c>
      <c r="BD873">
        <v>10</v>
      </c>
      <c r="BE873">
        <v>9</v>
      </c>
      <c r="BF873" s="6">
        <f t="shared" si="39"/>
        <v>46304</v>
      </c>
      <c r="BG873">
        <f t="shared" si="40"/>
        <v>-0.625</v>
      </c>
      <c r="BH873" t="str">
        <f t="shared" si="41"/>
        <v>COMPLY</v>
      </c>
      <c r="BI873" t="e">
        <f>VLOOKUP(H873,Sheet2!$A$1:$B$270,2,FALSE)</f>
        <v>#N/A</v>
      </c>
    </row>
    <row r="874" spans="1:61">
      <c r="A874">
        <v>873</v>
      </c>
      <c r="B874">
        <v>1002622528</v>
      </c>
      <c r="C874">
        <v>3</v>
      </c>
      <c r="D874" t="s">
        <v>49</v>
      </c>
      <c r="E874">
        <v>4</v>
      </c>
      <c r="F874" t="s">
        <v>244</v>
      </c>
      <c r="G874" t="s">
        <v>2821</v>
      </c>
      <c r="H874" t="s">
        <v>2840</v>
      </c>
      <c r="I874" t="s">
        <v>212</v>
      </c>
      <c r="J874" t="s">
        <v>213</v>
      </c>
      <c r="K874" t="s">
        <v>149</v>
      </c>
      <c r="L874" t="s">
        <v>214</v>
      </c>
      <c r="M874" t="s">
        <v>76</v>
      </c>
      <c r="N874" t="s">
        <v>215</v>
      </c>
      <c r="O874" s="57">
        <v>46300.578935185185</v>
      </c>
      <c r="P874" s="57">
        <v>46301.603518518517</v>
      </c>
      <c r="Q874">
        <v>69404380</v>
      </c>
      <c r="S874">
        <v>146460105189</v>
      </c>
      <c r="T874" t="s">
        <v>2841</v>
      </c>
      <c r="U874" t="s">
        <v>2842</v>
      </c>
      <c r="V874" t="s">
        <v>2843</v>
      </c>
      <c r="Z874">
        <v>110.479005463421</v>
      </c>
      <c r="AA874">
        <v>-7.1815574411059897</v>
      </c>
      <c r="AB874" t="s">
        <v>2844</v>
      </c>
      <c r="AC874" t="s">
        <v>216</v>
      </c>
      <c r="AL874" t="s">
        <v>217</v>
      </c>
      <c r="AM874" t="s">
        <v>2714</v>
      </c>
      <c r="AN874" t="s">
        <v>6</v>
      </c>
      <c r="AO874" s="57">
        <v>46152.601203703707</v>
      </c>
      <c r="AP874" s="57">
        <v>46301.458333333336</v>
      </c>
      <c r="AR874" t="s">
        <v>218</v>
      </c>
      <c r="AS874" t="s">
        <v>219</v>
      </c>
      <c r="AT874" t="s">
        <v>230</v>
      </c>
      <c r="AU874">
        <v>20261006</v>
      </c>
      <c r="AV874" t="s">
        <v>221</v>
      </c>
      <c r="AW874" t="s">
        <v>875</v>
      </c>
      <c r="AX874" t="s">
        <v>222</v>
      </c>
      <c r="BA874" s="57">
        <v>46301.458333333336</v>
      </c>
      <c r="BB874" t="s">
        <v>2714</v>
      </c>
      <c r="BC874">
        <v>2026</v>
      </c>
      <c r="BD874">
        <v>10</v>
      </c>
      <c r="BE874">
        <v>6</v>
      </c>
      <c r="BF874" s="6">
        <f t="shared" si="39"/>
        <v>46301</v>
      </c>
      <c r="BG874">
        <f t="shared" si="40"/>
        <v>-0.45833333333575865</v>
      </c>
      <c r="BH874" t="str">
        <f t="shared" si="41"/>
        <v>COMPLY</v>
      </c>
      <c r="BI874" t="e">
        <f>VLOOKUP(H874,Sheet2!$A$1:$B$270,2,FALSE)</f>
        <v>#N/A</v>
      </c>
    </row>
    <row r="875" spans="1:61">
      <c r="A875">
        <v>874</v>
      </c>
      <c r="B875">
        <v>1002631960</v>
      </c>
      <c r="C875">
        <v>3</v>
      </c>
      <c r="D875" t="s">
        <v>51</v>
      </c>
      <c r="E875">
        <v>4</v>
      </c>
      <c r="F875" t="s">
        <v>268</v>
      </c>
      <c r="G875" t="s">
        <v>2121</v>
      </c>
      <c r="H875" t="s">
        <v>5407</v>
      </c>
      <c r="I875" t="s">
        <v>212</v>
      </c>
      <c r="J875" t="s">
        <v>213</v>
      </c>
      <c r="K875" t="s">
        <v>149</v>
      </c>
      <c r="M875" t="s">
        <v>76</v>
      </c>
      <c r="N875" t="s">
        <v>215</v>
      </c>
      <c r="O875" s="57">
        <v>46307.363194444442</v>
      </c>
      <c r="P875" s="57">
        <v>46307.440300925926</v>
      </c>
      <c r="Q875">
        <v>69407360</v>
      </c>
      <c r="S875">
        <v>142507105570</v>
      </c>
      <c r="T875" t="s">
        <v>5408</v>
      </c>
      <c r="U875" t="s">
        <v>6241</v>
      </c>
      <c r="V875" t="s">
        <v>6242</v>
      </c>
      <c r="Z875">
        <v>110.7174</v>
      </c>
      <c r="AA875">
        <v>-6.50732</v>
      </c>
      <c r="AB875" t="s">
        <v>5411</v>
      </c>
      <c r="AC875" t="s">
        <v>283</v>
      </c>
      <c r="AL875" t="s">
        <v>217</v>
      </c>
      <c r="AM875" t="s">
        <v>6243</v>
      </c>
      <c r="AN875" t="s">
        <v>6</v>
      </c>
      <c r="AO875" s="57">
        <v>46366.371493055558</v>
      </c>
      <c r="AR875" t="s">
        <v>218</v>
      </c>
      <c r="AS875" t="s">
        <v>219</v>
      </c>
      <c r="AT875" t="s">
        <v>230</v>
      </c>
      <c r="AU875">
        <v>20261012</v>
      </c>
      <c r="AV875" t="s">
        <v>221</v>
      </c>
      <c r="AW875" t="s">
        <v>861</v>
      </c>
      <c r="AX875" t="s">
        <v>222</v>
      </c>
      <c r="BA875" s="57">
        <v>46307.291666666664</v>
      </c>
      <c r="BB875" t="s">
        <v>6243</v>
      </c>
      <c r="BC875">
        <v>2026</v>
      </c>
      <c r="BD875">
        <v>10</v>
      </c>
      <c r="BE875">
        <v>12</v>
      </c>
      <c r="BF875" s="6">
        <f t="shared" si="39"/>
        <v>46307</v>
      </c>
      <c r="BG875">
        <f t="shared" si="40"/>
        <v>-0.29166666666424135</v>
      </c>
      <c r="BH875" t="str">
        <f t="shared" si="41"/>
        <v>COMPLY</v>
      </c>
      <c r="BI875" t="e">
        <f>VLOOKUP(H875,Sheet2!$A$1:$B$270,2,FALSE)</f>
        <v>#N/A</v>
      </c>
    </row>
    <row r="876" spans="1:61">
      <c r="A876">
        <v>875</v>
      </c>
      <c r="B876">
        <v>1002635027</v>
      </c>
      <c r="C876">
        <v>3</v>
      </c>
      <c r="D876" t="s">
        <v>51</v>
      </c>
      <c r="E876">
        <v>4</v>
      </c>
      <c r="F876" t="s">
        <v>268</v>
      </c>
      <c r="G876" t="s">
        <v>2121</v>
      </c>
      <c r="H876" t="s">
        <v>5407</v>
      </c>
      <c r="I876" t="s">
        <v>212</v>
      </c>
      <c r="J876" t="s">
        <v>213</v>
      </c>
      <c r="K876" t="s">
        <v>149</v>
      </c>
      <c r="L876" t="s">
        <v>214</v>
      </c>
      <c r="M876" t="s">
        <v>76</v>
      </c>
      <c r="N876" t="s">
        <v>215</v>
      </c>
      <c r="O876" s="57">
        <v>46308.564988425926</v>
      </c>
      <c r="P876" s="57">
        <v>46309.653993055559</v>
      </c>
      <c r="Q876">
        <v>69409406</v>
      </c>
      <c r="S876">
        <v>142507105576</v>
      </c>
      <c r="T876" t="s">
        <v>6244</v>
      </c>
      <c r="U876" t="s">
        <v>6245</v>
      </c>
      <c r="V876" t="s">
        <v>6246</v>
      </c>
      <c r="Z876">
        <v>110.7604383</v>
      </c>
      <c r="AA876">
        <v>-6.5554103000000001</v>
      </c>
      <c r="AB876" t="s">
        <v>6247</v>
      </c>
      <c r="AC876" t="s">
        <v>235</v>
      </c>
      <c r="AL876" t="s">
        <v>217</v>
      </c>
      <c r="AM876" t="s">
        <v>6248</v>
      </c>
      <c r="AN876" t="s">
        <v>6</v>
      </c>
      <c r="AO876" t="s">
        <v>6143</v>
      </c>
      <c r="AP876" s="57">
        <v>46309.458333333336</v>
      </c>
      <c r="AR876" t="s">
        <v>218</v>
      </c>
      <c r="AS876" t="s">
        <v>219</v>
      </c>
      <c r="AT876" t="s">
        <v>230</v>
      </c>
      <c r="AU876">
        <v>20261014</v>
      </c>
      <c r="AV876" t="s">
        <v>221</v>
      </c>
      <c r="AW876" t="s">
        <v>880</v>
      </c>
      <c r="AX876" t="s">
        <v>222</v>
      </c>
      <c r="BA876" s="57">
        <v>46309.458333333336</v>
      </c>
      <c r="BB876" t="s">
        <v>6248</v>
      </c>
      <c r="BC876">
        <v>2026</v>
      </c>
      <c r="BD876">
        <v>10</v>
      </c>
      <c r="BE876">
        <v>14</v>
      </c>
      <c r="BF876" s="6">
        <f t="shared" si="39"/>
        <v>46309</v>
      </c>
      <c r="BG876">
        <f t="shared" si="40"/>
        <v>-0.45833333333575865</v>
      </c>
      <c r="BH876" t="str">
        <f t="shared" si="41"/>
        <v>COMPLY</v>
      </c>
      <c r="BI876" t="e">
        <f>VLOOKUP(H876,Sheet2!$A$1:$B$270,2,FALSE)</f>
        <v>#N/A</v>
      </c>
    </row>
    <row r="877" spans="1:61">
      <c r="A877">
        <v>876</v>
      </c>
      <c r="B877">
        <v>1002629687</v>
      </c>
      <c r="C877">
        <v>3</v>
      </c>
      <c r="D877" t="s">
        <v>51</v>
      </c>
      <c r="E877">
        <v>4</v>
      </c>
      <c r="F877" t="s">
        <v>268</v>
      </c>
      <c r="G877" t="s">
        <v>2121</v>
      </c>
      <c r="H877" t="s">
        <v>5407</v>
      </c>
      <c r="I877" t="s">
        <v>212</v>
      </c>
      <c r="J877" t="s">
        <v>213</v>
      </c>
      <c r="K877" t="s">
        <v>149</v>
      </c>
      <c r="L877" t="s">
        <v>214</v>
      </c>
      <c r="M877" t="s">
        <v>1401</v>
      </c>
      <c r="N877" t="s">
        <v>215</v>
      </c>
      <c r="O877" s="57">
        <v>46304.562210648146</v>
      </c>
      <c r="P877" s="57">
        <v>46307.363194444442</v>
      </c>
      <c r="Q877">
        <v>69407360</v>
      </c>
      <c r="S877">
        <v>142507105551</v>
      </c>
      <c r="T877" t="s">
        <v>5408</v>
      </c>
      <c r="U877" t="s">
        <v>5409</v>
      </c>
      <c r="V877" t="s">
        <v>5410</v>
      </c>
      <c r="Z877">
        <v>110.71732040000001</v>
      </c>
      <c r="AA877">
        <v>-6.5078690999999997</v>
      </c>
      <c r="AB877" t="s">
        <v>5411</v>
      </c>
      <c r="AC877" t="s">
        <v>235</v>
      </c>
      <c r="AL877" t="s">
        <v>217</v>
      </c>
      <c r="AM877" t="s">
        <v>5412</v>
      </c>
      <c r="AN877" t="s">
        <v>6</v>
      </c>
      <c r="AO877" s="57">
        <v>46275.569814814815</v>
      </c>
      <c r="AP877" s="57">
        <v>46305.458333333336</v>
      </c>
      <c r="AQ877" t="s">
        <v>838</v>
      </c>
      <c r="AR877" t="s">
        <v>14</v>
      </c>
      <c r="AS877" t="s">
        <v>219</v>
      </c>
      <c r="AT877" t="s">
        <v>230</v>
      </c>
      <c r="AV877" t="s">
        <v>5413</v>
      </c>
      <c r="AW877" t="s">
        <v>877</v>
      </c>
      <c r="AX877" t="s">
        <v>222</v>
      </c>
      <c r="BA877" s="57">
        <v>46305.458333333336</v>
      </c>
      <c r="BB877" t="s">
        <v>5412</v>
      </c>
      <c r="BF877" s="6" t="e">
        <f t="shared" si="39"/>
        <v>#NUM!</v>
      </c>
      <c r="BG877" t="e">
        <f t="shared" si="40"/>
        <v>#NUM!</v>
      </c>
      <c r="BH877" t="e">
        <f t="shared" si="41"/>
        <v>#NUM!</v>
      </c>
      <c r="BI877" t="e">
        <f>VLOOKUP(H877,Sheet2!$A$1:$B$270,2,FALSE)</f>
        <v>#N/A</v>
      </c>
    </row>
    <row r="878" spans="1:61">
      <c r="A878">
        <v>877</v>
      </c>
      <c r="B878">
        <v>1002634106</v>
      </c>
      <c r="C878">
        <v>3</v>
      </c>
      <c r="D878" t="s">
        <v>51</v>
      </c>
      <c r="E878">
        <v>4</v>
      </c>
      <c r="F878" t="s">
        <v>268</v>
      </c>
      <c r="G878" t="s">
        <v>2121</v>
      </c>
      <c r="H878" t="s">
        <v>6249</v>
      </c>
      <c r="I878" t="s">
        <v>212</v>
      </c>
      <c r="J878" t="s">
        <v>213</v>
      </c>
      <c r="K878" t="s">
        <v>149</v>
      </c>
      <c r="L878" t="s">
        <v>214</v>
      </c>
      <c r="M878" t="s">
        <v>76</v>
      </c>
      <c r="N878" t="s">
        <v>215</v>
      </c>
      <c r="O878" s="57">
        <v>46308.381018518521</v>
      </c>
      <c r="P878" s="57">
        <v>46308.611817129633</v>
      </c>
      <c r="Q878">
        <v>69409062</v>
      </c>
      <c r="S878">
        <v>142539118302</v>
      </c>
      <c r="T878" t="s">
        <v>6250</v>
      </c>
      <c r="U878" t="s">
        <v>6251</v>
      </c>
      <c r="V878" t="s">
        <v>6252</v>
      </c>
      <c r="Z878">
        <v>110.652939566778</v>
      </c>
      <c r="AA878">
        <v>-6.6135714134997601</v>
      </c>
      <c r="AB878" t="s">
        <v>6253</v>
      </c>
      <c r="AC878" t="s">
        <v>235</v>
      </c>
      <c r="AL878" t="s">
        <v>217</v>
      </c>
      <c r="AM878" t="s">
        <v>5887</v>
      </c>
      <c r="AN878" t="s">
        <v>6</v>
      </c>
      <c r="AO878" t="s">
        <v>6254</v>
      </c>
      <c r="AP878" s="57">
        <v>46309.333333333336</v>
      </c>
      <c r="AR878" t="s">
        <v>218</v>
      </c>
      <c r="AS878" t="s">
        <v>219</v>
      </c>
      <c r="AT878" t="s">
        <v>230</v>
      </c>
      <c r="AU878">
        <v>20261013</v>
      </c>
      <c r="AV878" t="s">
        <v>221</v>
      </c>
      <c r="AW878" t="s">
        <v>883</v>
      </c>
      <c r="AX878" t="s">
        <v>222</v>
      </c>
      <c r="BA878" s="57">
        <v>46309.333333333336</v>
      </c>
      <c r="BB878" t="s">
        <v>5887</v>
      </c>
      <c r="BC878">
        <v>2026</v>
      </c>
      <c r="BD878">
        <v>10</v>
      </c>
      <c r="BE878">
        <v>13</v>
      </c>
      <c r="BF878" s="6">
        <f t="shared" si="39"/>
        <v>46308</v>
      </c>
      <c r="BG878">
        <f t="shared" si="40"/>
        <v>-1.3333333333357587</v>
      </c>
      <c r="BH878" t="str">
        <f t="shared" si="41"/>
        <v>COMPLY</v>
      </c>
      <c r="BI878" t="e">
        <f>VLOOKUP(H878,Sheet2!$A$1:$B$270,2,FALSE)</f>
        <v>#N/A</v>
      </c>
    </row>
    <row r="879" spans="1:61">
      <c r="A879">
        <v>878</v>
      </c>
      <c r="B879">
        <v>1002638932</v>
      </c>
      <c r="C879">
        <v>3</v>
      </c>
      <c r="D879" t="s">
        <v>51</v>
      </c>
      <c r="E879">
        <v>4</v>
      </c>
      <c r="F879" t="s">
        <v>268</v>
      </c>
      <c r="G879" t="s">
        <v>2121</v>
      </c>
      <c r="H879" t="s">
        <v>7777</v>
      </c>
      <c r="I879" t="s">
        <v>212</v>
      </c>
      <c r="J879" t="s">
        <v>213</v>
      </c>
      <c r="K879" t="s">
        <v>149</v>
      </c>
      <c r="M879" t="s">
        <v>255</v>
      </c>
      <c r="N879" t="s">
        <v>215</v>
      </c>
      <c r="O879" s="57">
        <v>46310.646365740744</v>
      </c>
      <c r="P879" s="57">
        <v>46310.674317129633</v>
      </c>
      <c r="Q879">
        <v>69390883</v>
      </c>
      <c r="S879">
        <v>141593202407</v>
      </c>
      <c r="T879" t="s">
        <v>7778</v>
      </c>
      <c r="U879" t="s">
        <v>7779</v>
      </c>
      <c r="V879" t="s">
        <v>7780</v>
      </c>
      <c r="Z879">
        <v>110.440519460746</v>
      </c>
      <c r="AA879">
        <v>-5.8836897386614497</v>
      </c>
      <c r="AB879" t="s">
        <v>7781</v>
      </c>
      <c r="AC879" t="s">
        <v>216</v>
      </c>
      <c r="AL879" t="s">
        <v>217</v>
      </c>
      <c r="AM879" t="s">
        <v>7782</v>
      </c>
      <c r="AN879" t="s">
        <v>6</v>
      </c>
      <c r="AO879" t="s">
        <v>7411</v>
      </c>
      <c r="AR879" t="s">
        <v>256</v>
      </c>
      <c r="AS879" t="s">
        <v>219</v>
      </c>
      <c r="AT879" t="s">
        <v>230</v>
      </c>
      <c r="AV879" t="s">
        <v>257</v>
      </c>
      <c r="AW879" t="s">
        <v>540</v>
      </c>
      <c r="AX879" t="s">
        <v>222</v>
      </c>
      <c r="BA879" s="57">
        <v>46310.291666666664</v>
      </c>
      <c r="BB879" t="s">
        <v>7782</v>
      </c>
      <c r="BF879" s="6" t="e">
        <f t="shared" si="39"/>
        <v>#NUM!</v>
      </c>
      <c r="BG879" t="e">
        <f t="shared" si="40"/>
        <v>#NUM!</v>
      </c>
      <c r="BH879" t="e">
        <f t="shared" si="41"/>
        <v>#NUM!</v>
      </c>
      <c r="BI879" t="e">
        <f>VLOOKUP(H879,Sheet2!$A$1:$B$270,2,FALSE)</f>
        <v>#N/A</v>
      </c>
    </row>
    <row r="880" spans="1:61">
      <c r="A880">
        <v>879</v>
      </c>
      <c r="B880">
        <v>1002638698</v>
      </c>
      <c r="C880">
        <v>3</v>
      </c>
      <c r="D880" t="s">
        <v>51</v>
      </c>
      <c r="E880">
        <v>4</v>
      </c>
      <c r="F880" t="s">
        <v>268</v>
      </c>
      <c r="G880" t="s">
        <v>2121</v>
      </c>
      <c r="H880" t="s">
        <v>7783</v>
      </c>
      <c r="I880" t="s">
        <v>212</v>
      </c>
      <c r="J880" t="s">
        <v>213</v>
      </c>
      <c r="K880" t="s">
        <v>149</v>
      </c>
      <c r="L880" t="s">
        <v>214</v>
      </c>
      <c r="M880" t="s">
        <v>238</v>
      </c>
      <c r="N880" t="s">
        <v>215</v>
      </c>
      <c r="O880" s="57">
        <v>46310.601203703707</v>
      </c>
      <c r="P880" s="57">
        <v>46310.602789351855</v>
      </c>
      <c r="Q880">
        <v>69410904</v>
      </c>
      <c r="S880">
        <v>146508109210</v>
      </c>
      <c r="T880" t="s">
        <v>7784</v>
      </c>
      <c r="U880" t="s">
        <v>7785</v>
      </c>
      <c r="V880" t="s">
        <v>7786</v>
      </c>
      <c r="Z880">
        <v>110.90900600000001</v>
      </c>
      <c r="AA880">
        <v>-6.5044779999999998</v>
      </c>
      <c r="AB880" t="s">
        <v>7787</v>
      </c>
      <c r="AC880" t="s">
        <v>235</v>
      </c>
      <c r="AL880" t="s">
        <v>217</v>
      </c>
      <c r="AM880" t="s">
        <v>7788</v>
      </c>
      <c r="AN880" t="s">
        <v>6</v>
      </c>
      <c r="AO880" t="s">
        <v>7455</v>
      </c>
      <c r="AP880" s="57">
        <v>46311.458333333336</v>
      </c>
      <c r="AR880" t="s">
        <v>239</v>
      </c>
      <c r="AS880" t="s">
        <v>219</v>
      </c>
      <c r="AT880" t="s">
        <v>230</v>
      </c>
      <c r="AV880" t="s">
        <v>238</v>
      </c>
      <c r="AW880" t="s">
        <v>236</v>
      </c>
      <c r="AX880" t="s">
        <v>222</v>
      </c>
      <c r="BA880" s="57">
        <v>46311.458333333336</v>
      </c>
      <c r="BB880" t="s">
        <v>7788</v>
      </c>
      <c r="BF880" s="6" t="e">
        <f t="shared" si="39"/>
        <v>#NUM!</v>
      </c>
      <c r="BG880" t="e">
        <f t="shared" si="40"/>
        <v>#NUM!</v>
      </c>
      <c r="BH880" t="e">
        <f t="shared" si="41"/>
        <v>#NUM!</v>
      </c>
      <c r="BI880" t="e">
        <f>VLOOKUP(H880,Sheet2!$A$1:$B$270,2,FALSE)</f>
        <v>#N/A</v>
      </c>
    </row>
    <row r="881" spans="1:61">
      <c r="A881">
        <v>880</v>
      </c>
      <c r="B881">
        <v>1002619095</v>
      </c>
      <c r="C881">
        <v>3</v>
      </c>
      <c r="D881" t="s">
        <v>51</v>
      </c>
      <c r="E881">
        <v>4</v>
      </c>
      <c r="F881" t="s">
        <v>268</v>
      </c>
      <c r="G881" t="s">
        <v>2121</v>
      </c>
      <c r="H881" t="s">
        <v>2122</v>
      </c>
      <c r="I881" t="s">
        <v>212</v>
      </c>
      <c r="J881" t="s">
        <v>213</v>
      </c>
      <c r="K881" t="s">
        <v>149</v>
      </c>
      <c r="L881" t="s">
        <v>214</v>
      </c>
      <c r="M881" t="s">
        <v>76</v>
      </c>
      <c r="N881" t="s">
        <v>215</v>
      </c>
      <c r="O881" s="57">
        <v>46297.386504629627</v>
      </c>
      <c r="P881" s="57">
        <v>46298.686273148145</v>
      </c>
      <c r="Q881">
        <v>69402771</v>
      </c>
      <c r="S881">
        <v>146593115714</v>
      </c>
      <c r="T881" t="s">
        <v>2123</v>
      </c>
      <c r="U881" t="s">
        <v>2124</v>
      </c>
      <c r="V881" t="s">
        <v>2125</v>
      </c>
      <c r="Z881">
        <v>110.732849</v>
      </c>
      <c r="AA881">
        <v>-6.7292825000000001</v>
      </c>
      <c r="AB881" t="s">
        <v>2126</v>
      </c>
      <c r="AC881" t="s">
        <v>235</v>
      </c>
      <c r="AL881" t="s">
        <v>217</v>
      </c>
      <c r="AM881" t="s">
        <v>2127</v>
      </c>
      <c r="AN881" t="s">
        <v>6</v>
      </c>
      <c r="AO881" s="57">
        <v>46063.39334490741</v>
      </c>
      <c r="AP881" s="57">
        <v>46298.333333333336</v>
      </c>
      <c r="AR881" t="s">
        <v>218</v>
      </c>
      <c r="AS881" t="s">
        <v>2128</v>
      </c>
      <c r="AT881" t="s">
        <v>230</v>
      </c>
      <c r="AU881">
        <v>20261003</v>
      </c>
      <c r="AV881" t="s">
        <v>221</v>
      </c>
      <c r="AW881" t="s">
        <v>877</v>
      </c>
      <c r="AX881" t="s">
        <v>222</v>
      </c>
      <c r="BA881" s="57">
        <v>46298.333333333336</v>
      </c>
      <c r="BB881" t="s">
        <v>2127</v>
      </c>
      <c r="BC881">
        <v>2026</v>
      </c>
      <c r="BD881">
        <v>10</v>
      </c>
      <c r="BE881">
        <v>3</v>
      </c>
      <c r="BF881" s="6">
        <f t="shared" si="39"/>
        <v>46298</v>
      </c>
      <c r="BG881">
        <f t="shared" si="40"/>
        <v>-0.33333333333575865</v>
      </c>
      <c r="BH881" t="str">
        <f t="shared" si="41"/>
        <v>COMPLY</v>
      </c>
      <c r="BI881" t="e">
        <f>VLOOKUP(H881,Sheet2!$A$1:$B$270,2,FALSE)</f>
        <v>#N/A</v>
      </c>
    </row>
    <row r="882" spans="1:61">
      <c r="A882">
        <v>881</v>
      </c>
      <c r="B882">
        <v>1002630504</v>
      </c>
      <c r="C882">
        <v>3</v>
      </c>
      <c r="D882" t="s">
        <v>51</v>
      </c>
      <c r="E882">
        <v>4</v>
      </c>
      <c r="F882" t="s">
        <v>268</v>
      </c>
      <c r="G882" t="s">
        <v>2121</v>
      </c>
      <c r="H882" t="s">
        <v>2122</v>
      </c>
      <c r="I882" t="s">
        <v>212</v>
      </c>
      <c r="J882" t="s">
        <v>213</v>
      </c>
      <c r="K882" t="s">
        <v>149</v>
      </c>
      <c r="L882" t="s">
        <v>214</v>
      </c>
      <c r="M882" t="s">
        <v>76</v>
      </c>
      <c r="N882" t="s">
        <v>215</v>
      </c>
      <c r="O882" s="57">
        <v>46304.743518518517</v>
      </c>
      <c r="P882" s="57">
        <v>46305.61005787037</v>
      </c>
      <c r="Q882">
        <v>69407641</v>
      </c>
      <c r="S882">
        <v>146593115750</v>
      </c>
      <c r="T882" t="s">
        <v>5414</v>
      </c>
      <c r="U882" t="s">
        <v>5415</v>
      </c>
      <c r="V882" t="s">
        <v>5416</v>
      </c>
      <c r="Z882">
        <v>110.7301025</v>
      </c>
      <c r="AA882">
        <v>-6.6979229999999896</v>
      </c>
      <c r="AB882" t="s">
        <v>5417</v>
      </c>
      <c r="AC882" t="s">
        <v>235</v>
      </c>
      <c r="AL882" t="s">
        <v>217</v>
      </c>
      <c r="AM882" t="s">
        <v>5418</v>
      </c>
      <c r="AN882" t="s">
        <v>6</v>
      </c>
      <c r="AO882" s="57">
        <v>46275.74664351852</v>
      </c>
      <c r="AP882" s="57">
        <v>46305.625</v>
      </c>
      <c r="AR882" t="s">
        <v>218</v>
      </c>
      <c r="AS882" t="s">
        <v>2128</v>
      </c>
      <c r="AT882" t="s">
        <v>230</v>
      </c>
      <c r="AU882">
        <v>20261010</v>
      </c>
      <c r="AV882" t="s">
        <v>221</v>
      </c>
      <c r="AW882" t="s">
        <v>923</v>
      </c>
      <c r="AX882" t="s">
        <v>222</v>
      </c>
      <c r="BA882" s="57">
        <v>46305.625</v>
      </c>
      <c r="BB882" t="s">
        <v>5418</v>
      </c>
      <c r="BC882">
        <v>2026</v>
      </c>
      <c r="BD882">
        <v>10</v>
      </c>
      <c r="BE882">
        <v>10</v>
      </c>
      <c r="BF882" s="6">
        <f t="shared" si="39"/>
        <v>46305</v>
      </c>
      <c r="BG882">
        <f t="shared" si="40"/>
        <v>-0.625</v>
      </c>
      <c r="BH882" t="str">
        <f t="shared" si="41"/>
        <v>COMPLY</v>
      </c>
      <c r="BI882" t="e">
        <f>VLOOKUP(H882,Sheet2!$A$1:$B$270,2,FALSE)</f>
        <v>#N/A</v>
      </c>
    </row>
    <row r="883" spans="1:61">
      <c r="A883">
        <v>882</v>
      </c>
      <c r="B883">
        <v>1002633324</v>
      </c>
      <c r="C883">
        <v>3</v>
      </c>
      <c r="D883" t="s">
        <v>51</v>
      </c>
      <c r="E883">
        <v>4</v>
      </c>
      <c r="F883" t="s">
        <v>268</v>
      </c>
      <c r="G883" t="s">
        <v>2121</v>
      </c>
      <c r="H883" t="s">
        <v>2122</v>
      </c>
      <c r="I883" t="s">
        <v>212</v>
      </c>
      <c r="J883" t="s">
        <v>213</v>
      </c>
      <c r="K883" t="s">
        <v>149</v>
      </c>
      <c r="M883" t="s">
        <v>76</v>
      </c>
      <c r="N883" t="s">
        <v>563</v>
      </c>
      <c r="O883" s="57">
        <v>46307.633437500001</v>
      </c>
      <c r="P883" s="57">
        <v>46307.672430555554</v>
      </c>
      <c r="Q883">
        <v>69404534</v>
      </c>
      <c r="S883">
        <v>146593115760</v>
      </c>
      <c r="T883" t="s">
        <v>2845</v>
      </c>
      <c r="U883" t="s">
        <v>2846</v>
      </c>
      <c r="V883" t="s">
        <v>6255</v>
      </c>
      <c r="Z883">
        <v>110.76010100000001</v>
      </c>
      <c r="AA883">
        <v>-6.7503580000000003</v>
      </c>
      <c r="AB883" t="s">
        <v>2669</v>
      </c>
      <c r="AC883" t="s">
        <v>225</v>
      </c>
      <c r="AL883" t="s">
        <v>217</v>
      </c>
      <c r="AM883" t="s">
        <v>6256</v>
      </c>
      <c r="AN883" t="s">
        <v>6</v>
      </c>
      <c r="AO883" s="57">
        <v>46366.642951388887</v>
      </c>
      <c r="AR883" t="s">
        <v>218</v>
      </c>
      <c r="AS883" t="s">
        <v>2128</v>
      </c>
      <c r="AT883" t="s">
        <v>230</v>
      </c>
      <c r="AU883">
        <v>20261012</v>
      </c>
      <c r="AV883" t="s">
        <v>221</v>
      </c>
      <c r="AW883" t="s">
        <v>2671</v>
      </c>
      <c r="AX883" t="s">
        <v>222</v>
      </c>
      <c r="BA883" s="57">
        <v>46307.291666666664</v>
      </c>
      <c r="BB883" t="s">
        <v>6256</v>
      </c>
      <c r="BC883">
        <v>2026</v>
      </c>
      <c r="BD883">
        <v>10</v>
      </c>
      <c r="BE883">
        <v>12</v>
      </c>
      <c r="BF883" s="6">
        <f t="shared" si="39"/>
        <v>46307</v>
      </c>
      <c r="BG883">
        <f t="shared" si="40"/>
        <v>-0.29166666666424135</v>
      </c>
      <c r="BH883" t="str">
        <f t="shared" si="41"/>
        <v>COMPLY</v>
      </c>
      <c r="BI883" t="e">
        <f>VLOOKUP(H883,Sheet2!$A$1:$B$270,2,FALSE)</f>
        <v>#N/A</v>
      </c>
    </row>
    <row r="884" spans="1:61">
      <c r="A884">
        <v>883</v>
      </c>
      <c r="B884">
        <v>1002636307</v>
      </c>
      <c r="C884">
        <v>3</v>
      </c>
      <c r="D884" t="s">
        <v>51</v>
      </c>
      <c r="E884">
        <v>4</v>
      </c>
      <c r="F884" t="s">
        <v>268</v>
      </c>
      <c r="G884" t="s">
        <v>2121</v>
      </c>
      <c r="H884" t="s">
        <v>2122</v>
      </c>
      <c r="I884" t="s">
        <v>212</v>
      </c>
      <c r="J884" t="s">
        <v>213</v>
      </c>
      <c r="K884" t="s">
        <v>149</v>
      </c>
      <c r="L884" t="s">
        <v>214</v>
      </c>
      <c r="M884" t="s">
        <v>76</v>
      </c>
      <c r="N884" t="s">
        <v>215</v>
      </c>
      <c r="O884" s="57">
        <v>46309.432349537034</v>
      </c>
      <c r="P884" s="57">
        <v>46309.760405092595</v>
      </c>
      <c r="Q884">
        <v>69409917</v>
      </c>
      <c r="S884">
        <v>146593115635</v>
      </c>
      <c r="T884" t="s">
        <v>7118</v>
      </c>
      <c r="U884" t="s">
        <v>7119</v>
      </c>
      <c r="V884" t="s">
        <v>7120</v>
      </c>
      <c r="Z884">
        <v>110.72588039999999</v>
      </c>
      <c r="AA884">
        <v>-6.7959206999999999</v>
      </c>
      <c r="AB884" t="s">
        <v>7121</v>
      </c>
      <c r="AC884" t="s">
        <v>216</v>
      </c>
      <c r="AL884" t="s">
        <v>217</v>
      </c>
      <c r="AM884" t="s">
        <v>7122</v>
      </c>
      <c r="AN884" t="s">
        <v>6</v>
      </c>
      <c r="AO884" t="s">
        <v>6954</v>
      </c>
      <c r="AP884" s="57">
        <v>46310.333333333336</v>
      </c>
      <c r="AR884" t="s">
        <v>218</v>
      </c>
      <c r="AS884" t="s">
        <v>2128</v>
      </c>
      <c r="AT884" t="s">
        <v>230</v>
      </c>
      <c r="AU884">
        <v>20261014</v>
      </c>
      <c r="AV884" t="s">
        <v>221</v>
      </c>
      <c r="AW884" t="s">
        <v>878</v>
      </c>
      <c r="AX884" t="s">
        <v>222</v>
      </c>
      <c r="BA884" s="57">
        <v>46310.333333333336</v>
      </c>
      <c r="BB884" t="s">
        <v>7122</v>
      </c>
      <c r="BC884">
        <v>2026</v>
      </c>
      <c r="BD884">
        <v>10</v>
      </c>
      <c r="BE884">
        <v>14</v>
      </c>
      <c r="BF884" s="6">
        <f t="shared" si="39"/>
        <v>46309</v>
      </c>
      <c r="BG884">
        <f t="shared" si="40"/>
        <v>-1.3333333333357587</v>
      </c>
      <c r="BH884" t="str">
        <f t="shared" si="41"/>
        <v>COMPLY</v>
      </c>
      <c r="BI884" t="e">
        <f>VLOOKUP(H884,Sheet2!$A$1:$B$270,2,FALSE)</f>
        <v>#N/A</v>
      </c>
    </row>
    <row r="885" spans="1:61">
      <c r="A885">
        <v>884</v>
      </c>
      <c r="B885">
        <v>1002638523</v>
      </c>
      <c r="C885">
        <v>3</v>
      </c>
      <c r="D885" t="s">
        <v>51</v>
      </c>
      <c r="E885">
        <v>4</v>
      </c>
      <c r="F885" t="s">
        <v>268</v>
      </c>
      <c r="G885" t="s">
        <v>2121</v>
      </c>
      <c r="H885" t="s">
        <v>2122</v>
      </c>
      <c r="I885" t="s">
        <v>212</v>
      </c>
      <c r="J885" t="s">
        <v>213</v>
      </c>
      <c r="K885" t="s">
        <v>149</v>
      </c>
      <c r="M885" t="s">
        <v>76</v>
      </c>
      <c r="N885" t="s">
        <v>215</v>
      </c>
      <c r="O885" s="57">
        <v>46310.569606481484</v>
      </c>
      <c r="P885" s="57">
        <v>46310.603761574072</v>
      </c>
      <c r="Q885">
        <v>69409492</v>
      </c>
      <c r="S885">
        <v>146593115769</v>
      </c>
      <c r="T885" t="s">
        <v>6742</v>
      </c>
      <c r="U885" t="s">
        <v>7789</v>
      </c>
      <c r="V885" t="s">
        <v>7790</v>
      </c>
      <c r="Z885">
        <v>110.777408629191</v>
      </c>
      <c r="AA885">
        <v>-6.7313962863215604</v>
      </c>
      <c r="AB885" t="s">
        <v>6745</v>
      </c>
      <c r="AC885" t="s">
        <v>283</v>
      </c>
      <c r="AL885" t="s">
        <v>217</v>
      </c>
      <c r="AM885" t="s">
        <v>7454</v>
      </c>
      <c r="AN885" t="s">
        <v>6</v>
      </c>
      <c r="AO885" t="s">
        <v>7672</v>
      </c>
      <c r="AR885" t="s">
        <v>218</v>
      </c>
      <c r="AS885" t="s">
        <v>2128</v>
      </c>
      <c r="AT885" t="s">
        <v>230</v>
      </c>
      <c r="AU885">
        <v>20261015</v>
      </c>
      <c r="AV885" t="s">
        <v>221</v>
      </c>
      <c r="AW885" t="s">
        <v>559</v>
      </c>
      <c r="AX885" t="s">
        <v>222</v>
      </c>
      <c r="BA885" s="57">
        <v>46310.291666666664</v>
      </c>
      <c r="BB885" t="s">
        <v>7454</v>
      </c>
      <c r="BC885">
        <v>2026</v>
      </c>
      <c r="BD885">
        <v>10</v>
      </c>
      <c r="BE885">
        <v>15</v>
      </c>
      <c r="BF885" s="6">
        <f t="shared" si="39"/>
        <v>46310</v>
      </c>
      <c r="BG885">
        <f t="shared" si="40"/>
        <v>-0.29166666666424135</v>
      </c>
      <c r="BH885" t="str">
        <f t="shared" si="41"/>
        <v>COMPLY</v>
      </c>
      <c r="BI885" t="e">
        <f>VLOOKUP(H885,Sheet2!$A$1:$B$270,2,FALSE)</f>
        <v>#N/A</v>
      </c>
    </row>
    <row r="886" spans="1:61">
      <c r="A886">
        <v>885</v>
      </c>
      <c r="B886">
        <v>1002622968</v>
      </c>
      <c r="C886">
        <v>3</v>
      </c>
      <c r="D886" t="s">
        <v>51</v>
      </c>
      <c r="E886">
        <v>4</v>
      </c>
      <c r="F886" t="s">
        <v>268</v>
      </c>
      <c r="G886" t="s">
        <v>2121</v>
      </c>
      <c r="H886" t="s">
        <v>2122</v>
      </c>
      <c r="I886" t="s">
        <v>212</v>
      </c>
      <c r="J886" t="s">
        <v>213</v>
      </c>
      <c r="K886" t="s">
        <v>149</v>
      </c>
      <c r="M886" t="s">
        <v>1401</v>
      </c>
      <c r="N886" t="s">
        <v>563</v>
      </c>
      <c r="O886" s="57">
        <v>46300.660914351851</v>
      </c>
      <c r="P886" s="57">
        <v>46307.633437500001</v>
      </c>
      <c r="Q886">
        <v>69404534</v>
      </c>
      <c r="S886">
        <v>146593115726</v>
      </c>
      <c r="T886" t="s">
        <v>2845</v>
      </c>
      <c r="U886" t="s">
        <v>2846</v>
      </c>
      <c r="V886" t="s">
        <v>2847</v>
      </c>
      <c r="Z886">
        <v>110.760131</v>
      </c>
      <c r="AA886">
        <v>-6.7503168000000002</v>
      </c>
      <c r="AB886" t="s">
        <v>2669</v>
      </c>
      <c r="AC886" t="s">
        <v>225</v>
      </c>
      <c r="AL886" t="s">
        <v>217</v>
      </c>
      <c r="AM886" t="s">
        <v>2848</v>
      </c>
      <c r="AN886" t="s">
        <v>6</v>
      </c>
      <c r="AO886" s="57">
        <v>46152.684560185182</v>
      </c>
      <c r="AP886" s="57">
        <v>46305.333333333336</v>
      </c>
      <c r="AR886" t="s">
        <v>14</v>
      </c>
      <c r="AS886" t="s">
        <v>2128</v>
      </c>
      <c r="AT886" t="s">
        <v>230</v>
      </c>
      <c r="AV886" t="s">
        <v>6257</v>
      </c>
      <c r="AW886" t="s">
        <v>2671</v>
      </c>
      <c r="AX886" t="s">
        <v>222</v>
      </c>
      <c r="BA886" s="57">
        <v>46305.333333333336</v>
      </c>
      <c r="BB886" t="s">
        <v>2848</v>
      </c>
      <c r="BF886" s="6" t="e">
        <f t="shared" si="39"/>
        <v>#NUM!</v>
      </c>
      <c r="BG886" t="e">
        <f t="shared" si="40"/>
        <v>#NUM!</v>
      </c>
      <c r="BH886" t="e">
        <f t="shared" si="41"/>
        <v>#NUM!</v>
      </c>
      <c r="BI886" t="e">
        <f>VLOOKUP(H886,Sheet2!$A$1:$B$270,2,FALSE)</f>
        <v>#N/A</v>
      </c>
    </row>
    <row r="887" spans="1:61">
      <c r="A887">
        <v>886</v>
      </c>
      <c r="B887">
        <v>1002635274</v>
      </c>
      <c r="C887">
        <v>3</v>
      </c>
      <c r="D887" t="s">
        <v>51</v>
      </c>
      <c r="E887">
        <v>4</v>
      </c>
      <c r="F887" t="s">
        <v>268</v>
      </c>
      <c r="G887" t="s">
        <v>2121</v>
      </c>
      <c r="H887" t="s">
        <v>2122</v>
      </c>
      <c r="I887" t="s">
        <v>212</v>
      </c>
      <c r="J887" t="s">
        <v>213</v>
      </c>
      <c r="K887" t="s">
        <v>149</v>
      </c>
      <c r="L887" t="s">
        <v>214</v>
      </c>
      <c r="M887" t="s">
        <v>1401</v>
      </c>
      <c r="N887" t="s">
        <v>215</v>
      </c>
      <c r="O887" s="57">
        <v>46308.611516203702</v>
      </c>
      <c r="P887" s="57">
        <v>46310.569594907407</v>
      </c>
      <c r="Q887">
        <v>69409492</v>
      </c>
      <c r="S887">
        <v>146593115764</v>
      </c>
      <c r="T887" t="s">
        <v>6742</v>
      </c>
      <c r="U887" t="s">
        <v>6743</v>
      </c>
      <c r="V887" t="s">
        <v>6744</v>
      </c>
      <c r="Z887">
        <v>110.77747549999999</v>
      </c>
      <c r="AA887">
        <v>-6.7309747999999896</v>
      </c>
      <c r="AB887" t="s">
        <v>6745</v>
      </c>
      <c r="AC887" t="s">
        <v>235</v>
      </c>
      <c r="AL887" t="s">
        <v>217</v>
      </c>
      <c r="AM887" t="s">
        <v>5807</v>
      </c>
      <c r="AN887" t="s">
        <v>6</v>
      </c>
      <c r="AO887" t="s">
        <v>6631</v>
      </c>
      <c r="AP887" s="57">
        <v>46309.458333333336</v>
      </c>
      <c r="AR887" t="s">
        <v>14</v>
      </c>
      <c r="AS887" t="s">
        <v>2128</v>
      </c>
      <c r="AT887" t="s">
        <v>230</v>
      </c>
      <c r="AV887" t="s">
        <v>7791</v>
      </c>
      <c r="AW887" t="s">
        <v>877</v>
      </c>
      <c r="AX887" t="s">
        <v>222</v>
      </c>
      <c r="BA887" s="57">
        <v>46309.458333333336</v>
      </c>
      <c r="BB887" t="s">
        <v>5807</v>
      </c>
      <c r="BF887" s="6" t="e">
        <f t="shared" si="39"/>
        <v>#NUM!</v>
      </c>
      <c r="BG887" t="e">
        <f t="shared" si="40"/>
        <v>#NUM!</v>
      </c>
      <c r="BH887" t="e">
        <f t="shared" si="41"/>
        <v>#NUM!</v>
      </c>
      <c r="BI887" t="e">
        <f>VLOOKUP(H887,Sheet2!$A$1:$B$270,2,FALSE)</f>
        <v>#N/A</v>
      </c>
    </row>
    <row r="888" spans="1:61">
      <c r="A888">
        <v>887</v>
      </c>
      <c r="B888">
        <v>1002630499</v>
      </c>
      <c r="C888">
        <v>3</v>
      </c>
      <c r="D888" t="s">
        <v>51</v>
      </c>
      <c r="E888">
        <v>4</v>
      </c>
      <c r="F888" t="s">
        <v>268</v>
      </c>
      <c r="G888" t="s">
        <v>2121</v>
      </c>
      <c r="H888" t="s">
        <v>2122</v>
      </c>
      <c r="I888" t="s">
        <v>212</v>
      </c>
      <c r="J888" t="s">
        <v>213</v>
      </c>
      <c r="K888" t="s">
        <v>149</v>
      </c>
      <c r="L888" t="s">
        <v>214</v>
      </c>
      <c r="M888" t="s">
        <v>1919</v>
      </c>
      <c r="N888" t="s">
        <v>215</v>
      </c>
      <c r="O888" s="57">
        <v>46304.740671296298</v>
      </c>
      <c r="P888" s="57">
        <v>46307.667592592596</v>
      </c>
      <c r="Q888">
        <v>69407639</v>
      </c>
      <c r="S888">
        <v>146593115749</v>
      </c>
      <c r="T888" t="s">
        <v>5414</v>
      </c>
      <c r="U888" t="s">
        <v>5415</v>
      </c>
      <c r="V888" t="s">
        <v>5419</v>
      </c>
      <c r="Z888">
        <v>110.7301025</v>
      </c>
      <c r="AA888">
        <v>-6.6979229999999896</v>
      </c>
      <c r="AB888" t="s">
        <v>5420</v>
      </c>
      <c r="AC888" t="s">
        <v>235</v>
      </c>
      <c r="AL888" t="s">
        <v>217</v>
      </c>
      <c r="AM888" t="s">
        <v>5421</v>
      </c>
      <c r="AN888" t="s">
        <v>6</v>
      </c>
      <c r="AO888" s="57">
        <v>46275.74664351852</v>
      </c>
      <c r="AP888" s="57">
        <v>46305.625</v>
      </c>
      <c r="AQ888" t="s">
        <v>841</v>
      </c>
      <c r="AR888" t="s">
        <v>12</v>
      </c>
      <c r="AS888" t="s">
        <v>2128</v>
      </c>
      <c r="AT888" t="s">
        <v>230</v>
      </c>
      <c r="AV888" t="s">
        <v>1627</v>
      </c>
      <c r="AW888" t="s">
        <v>923</v>
      </c>
      <c r="AX888" t="s">
        <v>222</v>
      </c>
      <c r="BA888" s="57">
        <v>46305.625</v>
      </c>
      <c r="BB888" t="s">
        <v>5421</v>
      </c>
      <c r="BF888" s="6" t="e">
        <f t="shared" si="39"/>
        <v>#NUM!</v>
      </c>
      <c r="BG888" t="e">
        <f t="shared" si="40"/>
        <v>#NUM!</v>
      </c>
      <c r="BH888" t="e">
        <f t="shared" si="41"/>
        <v>#NUM!</v>
      </c>
      <c r="BI888" t="e">
        <f>VLOOKUP(H888,Sheet2!$A$1:$B$270,2,FALSE)</f>
        <v>#N/A</v>
      </c>
    </row>
    <row r="889" spans="1:61">
      <c r="A889">
        <v>888</v>
      </c>
      <c r="B889">
        <v>1002619742</v>
      </c>
      <c r="C889">
        <v>3</v>
      </c>
      <c r="D889" t="s">
        <v>51</v>
      </c>
      <c r="E889">
        <v>4</v>
      </c>
      <c r="F889" t="s">
        <v>268</v>
      </c>
      <c r="G889" t="s">
        <v>268</v>
      </c>
      <c r="H889" t="s">
        <v>805</v>
      </c>
      <c r="I889" t="s">
        <v>212</v>
      </c>
      <c r="J889" t="s">
        <v>213</v>
      </c>
      <c r="K889" t="s">
        <v>149</v>
      </c>
      <c r="L889" t="s">
        <v>214</v>
      </c>
      <c r="M889" t="s">
        <v>76</v>
      </c>
      <c r="N889" t="s">
        <v>215</v>
      </c>
      <c r="O889" s="57">
        <v>46297.551168981481</v>
      </c>
      <c r="P889" s="57">
        <v>46298.657534722224</v>
      </c>
      <c r="Q889">
        <v>69403057</v>
      </c>
      <c r="S889">
        <v>142401146372</v>
      </c>
      <c r="T889" t="s">
        <v>2129</v>
      </c>
      <c r="U889" t="s">
        <v>2130</v>
      </c>
      <c r="V889" t="s">
        <v>2131</v>
      </c>
      <c r="Z889">
        <v>110.81719750000001</v>
      </c>
      <c r="AA889">
        <v>-6.7991368999999997</v>
      </c>
      <c r="AB889" t="s">
        <v>2132</v>
      </c>
      <c r="AC889" t="s">
        <v>235</v>
      </c>
      <c r="AL889" t="s">
        <v>217</v>
      </c>
      <c r="AM889" t="s">
        <v>2133</v>
      </c>
      <c r="AN889" t="s">
        <v>6</v>
      </c>
      <c r="AO889" s="57">
        <v>46063.559317129628</v>
      </c>
      <c r="AP889" s="57">
        <v>46298.458333333336</v>
      </c>
      <c r="AR889" t="s">
        <v>218</v>
      </c>
      <c r="AS889" t="s">
        <v>219</v>
      </c>
      <c r="AT889" t="s">
        <v>230</v>
      </c>
      <c r="AU889">
        <v>20261003</v>
      </c>
      <c r="AV889" t="s">
        <v>221</v>
      </c>
      <c r="AW889" t="s">
        <v>876</v>
      </c>
      <c r="AX889" t="s">
        <v>222</v>
      </c>
      <c r="BA889" s="57">
        <v>46298.458333333336</v>
      </c>
      <c r="BB889" t="s">
        <v>2133</v>
      </c>
      <c r="BC889">
        <v>2026</v>
      </c>
      <c r="BD889">
        <v>10</v>
      </c>
      <c r="BE889">
        <v>3</v>
      </c>
      <c r="BF889" s="6">
        <f t="shared" si="39"/>
        <v>46298</v>
      </c>
      <c r="BG889">
        <f t="shared" si="40"/>
        <v>-0.45833333333575865</v>
      </c>
      <c r="BH889" t="str">
        <f t="shared" si="41"/>
        <v>COMPLY</v>
      </c>
      <c r="BI889" t="e">
        <f>VLOOKUP(H889,Sheet2!$A$1:$B$270,2,FALSE)</f>
        <v>#N/A</v>
      </c>
    </row>
    <row r="890" spans="1:61">
      <c r="A890">
        <v>889</v>
      </c>
      <c r="B890">
        <v>1002622211</v>
      </c>
      <c r="C890">
        <v>3</v>
      </c>
      <c r="D890" t="s">
        <v>51</v>
      </c>
      <c r="E890">
        <v>4</v>
      </c>
      <c r="F890" t="s">
        <v>268</v>
      </c>
      <c r="G890" t="s">
        <v>268</v>
      </c>
      <c r="H890" t="s">
        <v>805</v>
      </c>
      <c r="I890" t="s">
        <v>212</v>
      </c>
      <c r="J890" t="s">
        <v>213</v>
      </c>
      <c r="K890" t="s">
        <v>149</v>
      </c>
      <c r="L890" t="s">
        <v>826</v>
      </c>
      <c r="M890" t="s">
        <v>76</v>
      </c>
      <c r="N890" t="s">
        <v>215</v>
      </c>
      <c r="O890" s="57">
        <v>46300.490671296298</v>
      </c>
      <c r="P890" s="57">
        <v>46301.568599537037</v>
      </c>
      <c r="Q890">
        <v>69404262</v>
      </c>
      <c r="R890">
        <v>2916948104</v>
      </c>
      <c r="S890">
        <v>142401146381</v>
      </c>
      <c r="T890" t="s">
        <v>2849</v>
      </c>
      <c r="U890" t="s">
        <v>2850</v>
      </c>
      <c r="V890" t="s">
        <v>2851</v>
      </c>
      <c r="Z890">
        <v>110.835919</v>
      </c>
      <c r="AA890">
        <v>-6.7777539999999998</v>
      </c>
      <c r="AB890" t="s">
        <v>2852</v>
      </c>
      <c r="AC890" t="s">
        <v>235</v>
      </c>
      <c r="AL890" t="s">
        <v>217</v>
      </c>
      <c r="AM890" t="s">
        <v>2853</v>
      </c>
      <c r="AN890" t="s">
        <v>6</v>
      </c>
      <c r="AO890" s="57">
        <v>46152.496620370373</v>
      </c>
      <c r="AP890" s="57">
        <v>46301.333333333336</v>
      </c>
      <c r="AR890" t="s">
        <v>218</v>
      </c>
      <c r="AS890" t="s">
        <v>219</v>
      </c>
      <c r="AT890" t="s">
        <v>230</v>
      </c>
      <c r="AU890">
        <v>20261006</v>
      </c>
      <c r="AV890" t="s">
        <v>221</v>
      </c>
      <c r="AW890" t="s">
        <v>2854</v>
      </c>
      <c r="AX890" t="s">
        <v>222</v>
      </c>
      <c r="BA890" s="57">
        <v>46301.333333333336</v>
      </c>
      <c r="BB890" t="s">
        <v>2853</v>
      </c>
      <c r="BC890">
        <v>2026</v>
      </c>
      <c r="BD890">
        <v>10</v>
      </c>
      <c r="BE890">
        <v>6</v>
      </c>
      <c r="BF890" s="6">
        <f t="shared" si="39"/>
        <v>46301</v>
      </c>
      <c r="BG890">
        <f t="shared" si="40"/>
        <v>-0.33333333333575865</v>
      </c>
      <c r="BH890" t="str">
        <f t="shared" si="41"/>
        <v>COMPLY</v>
      </c>
      <c r="BI890" t="e">
        <f>VLOOKUP(H890,Sheet2!$A$1:$B$270,2,FALSE)</f>
        <v>#N/A</v>
      </c>
    </row>
    <row r="891" spans="1:61">
      <c r="A891">
        <v>890</v>
      </c>
      <c r="B891">
        <v>1002628541</v>
      </c>
      <c r="C891">
        <v>3</v>
      </c>
      <c r="D891" t="s">
        <v>51</v>
      </c>
      <c r="E891">
        <v>4</v>
      </c>
      <c r="F891" t="s">
        <v>268</v>
      </c>
      <c r="G891" t="s">
        <v>268</v>
      </c>
      <c r="H891" t="s">
        <v>805</v>
      </c>
      <c r="I891" t="s">
        <v>212</v>
      </c>
      <c r="J891" t="s">
        <v>213</v>
      </c>
      <c r="K891" t="s">
        <v>149</v>
      </c>
      <c r="L891" t="s">
        <v>214</v>
      </c>
      <c r="M891" t="s">
        <v>76</v>
      </c>
      <c r="N891" t="s">
        <v>215</v>
      </c>
      <c r="O891" s="57">
        <v>46303.739351851851</v>
      </c>
      <c r="P891" s="57">
        <v>46304.828148148146</v>
      </c>
      <c r="Q891">
        <v>69406873</v>
      </c>
      <c r="S891">
        <v>142401146413</v>
      </c>
      <c r="T891" t="s">
        <v>4625</v>
      </c>
      <c r="U891" t="s">
        <v>4626</v>
      </c>
      <c r="V891" t="s">
        <v>4627</v>
      </c>
      <c r="Z891">
        <v>110.87323550000001</v>
      </c>
      <c r="AA891">
        <v>-6.8107100000000003</v>
      </c>
      <c r="AB891" t="s">
        <v>4628</v>
      </c>
      <c r="AC891" t="s">
        <v>235</v>
      </c>
      <c r="AL891" t="s">
        <v>217</v>
      </c>
      <c r="AM891" t="s">
        <v>4629</v>
      </c>
      <c r="AN891" t="s">
        <v>6</v>
      </c>
      <c r="AO891" s="57">
        <v>46244.746631944443</v>
      </c>
      <c r="AP891" s="57">
        <v>46304.625</v>
      </c>
      <c r="AR891" t="s">
        <v>218</v>
      </c>
      <c r="AS891" t="s">
        <v>219</v>
      </c>
      <c r="AT891" t="s">
        <v>230</v>
      </c>
      <c r="AU891">
        <v>20261009</v>
      </c>
      <c r="AV891" t="s">
        <v>221</v>
      </c>
      <c r="AW891" t="s">
        <v>879</v>
      </c>
      <c r="AX891" t="s">
        <v>222</v>
      </c>
      <c r="BA891" s="57">
        <v>46304.625</v>
      </c>
      <c r="BB891" t="s">
        <v>4629</v>
      </c>
      <c r="BC891">
        <v>2026</v>
      </c>
      <c r="BD891">
        <v>10</v>
      </c>
      <c r="BE891">
        <v>9</v>
      </c>
      <c r="BF891" s="6">
        <f t="shared" si="39"/>
        <v>46304</v>
      </c>
      <c r="BG891">
        <f t="shared" si="40"/>
        <v>-0.625</v>
      </c>
      <c r="BH891" t="str">
        <f t="shared" si="41"/>
        <v>COMPLY</v>
      </c>
      <c r="BI891" t="e">
        <f>VLOOKUP(H891,Sheet2!$A$1:$B$270,2,FALSE)</f>
        <v>#N/A</v>
      </c>
    </row>
    <row r="892" spans="1:61">
      <c r="A892">
        <v>891</v>
      </c>
      <c r="B892">
        <v>1002629406</v>
      </c>
      <c r="C892">
        <v>3</v>
      </c>
      <c r="D892" t="s">
        <v>51</v>
      </c>
      <c r="E892">
        <v>4</v>
      </c>
      <c r="F892" t="s">
        <v>268</v>
      </c>
      <c r="G892" t="s">
        <v>268</v>
      </c>
      <c r="H892" t="s">
        <v>805</v>
      </c>
      <c r="I892" t="s">
        <v>212</v>
      </c>
      <c r="J892" t="s">
        <v>213</v>
      </c>
      <c r="K892" t="s">
        <v>149</v>
      </c>
      <c r="L892" t="s">
        <v>214</v>
      </c>
      <c r="M892" t="s">
        <v>76</v>
      </c>
      <c r="N892" t="s">
        <v>215</v>
      </c>
      <c r="O892" s="57">
        <v>46304.46775462963</v>
      </c>
      <c r="P892" s="57">
        <v>46305.701747685183</v>
      </c>
      <c r="Q892">
        <v>69407193</v>
      </c>
      <c r="S892">
        <v>142401146243</v>
      </c>
      <c r="T892" t="s">
        <v>5422</v>
      </c>
      <c r="U892" t="s">
        <v>5423</v>
      </c>
      <c r="V892" t="s">
        <v>5424</v>
      </c>
      <c r="Z892">
        <v>110.88986</v>
      </c>
      <c r="AA892">
        <v>-6.8063339999999997</v>
      </c>
      <c r="AB892" t="s">
        <v>5425</v>
      </c>
      <c r="AC892" t="s">
        <v>235</v>
      </c>
      <c r="AL892" t="s">
        <v>217</v>
      </c>
      <c r="AM892" t="s">
        <v>5426</v>
      </c>
      <c r="AN892" t="s">
        <v>6</v>
      </c>
      <c r="AO892" s="57">
        <v>46275.47583333333</v>
      </c>
      <c r="AP892" s="57">
        <v>46305.333333333336</v>
      </c>
      <c r="AR892" t="s">
        <v>218</v>
      </c>
      <c r="AS892" t="s">
        <v>219</v>
      </c>
      <c r="AT892" t="s">
        <v>230</v>
      </c>
      <c r="AU892">
        <v>20261010</v>
      </c>
      <c r="AV892" t="s">
        <v>221</v>
      </c>
      <c r="AW892" t="s">
        <v>877</v>
      </c>
      <c r="AX892" t="s">
        <v>222</v>
      </c>
      <c r="BA892" s="57">
        <v>46305.333333333336</v>
      </c>
      <c r="BB892" t="s">
        <v>5426</v>
      </c>
      <c r="BC892">
        <v>2026</v>
      </c>
      <c r="BD892">
        <v>10</v>
      </c>
      <c r="BE892">
        <v>10</v>
      </c>
      <c r="BF892" s="6">
        <f t="shared" si="39"/>
        <v>46305</v>
      </c>
      <c r="BG892">
        <f t="shared" si="40"/>
        <v>-0.33333333333575865</v>
      </c>
      <c r="BH892" t="str">
        <f t="shared" si="41"/>
        <v>COMPLY</v>
      </c>
      <c r="BI892" t="e">
        <f>VLOOKUP(H892,Sheet2!$A$1:$B$270,2,FALSE)</f>
        <v>#N/A</v>
      </c>
    </row>
    <row r="893" spans="1:61">
      <c r="A893">
        <v>892</v>
      </c>
      <c r="B893">
        <v>1002628911</v>
      </c>
      <c r="C893">
        <v>3</v>
      </c>
      <c r="D893" t="s">
        <v>51</v>
      </c>
      <c r="E893">
        <v>4</v>
      </c>
      <c r="F893" t="s">
        <v>268</v>
      </c>
      <c r="G893" t="s">
        <v>268</v>
      </c>
      <c r="H893" t="s">
        <v>805</v>
      </c>
      <c r="I893" t="s">
        <v>212</v>
      </c>
      <c r="J893" t="s">
        <v>213</v>
      </c>
      <c r="K893" t="s">
        <v>149</v>
      </c>
      <c r="M893" t="s">
        <v>76</v>
      </c>
      <c r="N893" t="s">
        <v>215</v>
      </c>
      <c r="O893" s="57">
        <v>46304.387986111113</v>
      </c>
      <c r="P893" s="57">
        <v>46304.761435185188</v>
      </c>
      <c r="Q893">
        <v>69402186</v>
      </c>
      <c r="S893">
        <v>142401146416</v>
      </c>
      <c r="T893" t="s">
        <v>1205</v>
      </c>
      <c r="U893" t="s">
        <v>5427</v>
      </c>
      <c r="V893" t="s">
        <v>5428</v>
      </c>
      <c r="Z893">
        <v>110.864247689729</v>
      </c>
      <c r="AA893">
        <v>-6.7835741153411897</v>
      </c>
      <c r="AB893" t="s">
        <v>1208</v>
      </c>
      <c r="AC893" t="s">
        <v>283</v>
      </c>
      <c r="AL893" t="s">
        <v>217</v>
      </c>
      <c r="AM893" t="s">
        <v>5429</v>
      </c>
      <c r="AN893" t="s">
        <v>6</v>
      </c>
      <c r="AO893" s="57">
        <v>46275.402615740742</v>
      </c>
      <c r="AR893" t="s">
        <v>218</v>
      </c>
      <c r="AS893" t="s">
        <v>219</v>
      </c>
      <c r="AT893" t="s">
        <v>230</v>
      </c>
      <c r="AU893">
        <v>20261009</v>
      </c>
      <c r="AV893" t="s">
        <v>221</v>
      </c>
      <c r="AW893" t="s">
        <v>541</v>
      </c>
      <c r="AX893" t="s">
        <v>222</v>
      </c>
      <c r="BA893" s="57">
        <v>46304.291666666664</v>
      </c>
      <c r="BB893" t="s">
        <v>5429</v>
      </c>
      <c r="BC893">
        <v>2026</v>
      </c>
      <c r="BD893">
        <v>10</v>
      </c>
      <c r="BE893">
        <v>9</v>
      </c>
      <c r="BF893" s="6">
        <f t="shared" si="39"/>
        <v>46304</v>
      </c>
      <c r="BG893">
        <f t="shared" si="40"/>
        <v>-0.29166666666424135</v>
      </c>
      <c r="BH893" t="str">
        <f t="shared" si="41"/>
        <v>COMPLY</v>
      </c>
      <c r="BI893" t="e">
        <f>VLOOKUP(H893,Sheet2!$A$1:$B$270,2,FALSE)</f>
        <v>#N/A</v>
      </c>
    </row>
    <row r="894" spans="1:61">
      <c r="A894">
        <v>893</v>
      </c>
      <c r="B894">
        <v>1002631538</v>
      </c>
      <c r="C894">
        <v>3</v>
      </c>
      <c r="D894" t="s">
        <v>51</v>
      </c>
      <c r="E894">
        <v>4</v>
      </c>
      <c r="F894" t="s">
        <v>268</v>
      </c>
      <c r="G894" t="s">
        <v>268</v>
      </c>
      <c r="H894" t="s">
        <v>805</v>
      </c>
      <c r="I894" t="s">
        <v>212</v>
      </c>
      <c r="J894" t="s">
        <v>213</v>
      </c>
      <c r="K894" t="s">
        <v>149</v>
      </c>
      <c r="L894" t="s">
        <v>214</v>
      </c>
      <c r="M894" t="s">
        <v>76</v>
      </c>
      <c r="N894" t="s">
        <v>215</v>
      </c>
      <c r="O894" s="57">
        <v>46306.496932870374</v>
      </c>
      <c r="P894" s="57">
        <v>46306.695636574077</v>
      </c>
      <c r="Q894">
        <v>69408171</v>
      </c>
      <c r="S894">
        <v>142401146421</v>
      </c>
      <c r="T894" t="s">
        <v>5430</v>
      </c>
      <c r="U894" t="s">
        <v>5431</v>
      </c>
      <c r="V894" t="s">
        <v>5432</v>
      </c>
      <c r="Z894">
        <v>110.899528653899</v>
      </c>
      <c r="AA894">
        <v>-6.8051351527246</v>
      </c>
      <c r="AB894" t="s">
        <v>5433</v>
      </c>
      <c r="AC894" t="s">
        <v>235</v>
      </c>
      <c r="AL894" t="s">
        <v>217</v>
      </c>
      <c r="AM894" t="s">
        <v>5434</v>
      </c>
      <c r="AN894" t="s">
        <v>6</v>
      </c>
      <c r="AO894" s="57">
        <v>46336.507222222222</v>
      </c>
      <c r="AP894" s="57">
        <v>46307.333333333336</v>
      </c>
      <c r="AR894" t="s">
        <v>218</v>
      </c>
      <c r="AS894" t="s">
        <v>219</v>
      </c>
      <c r="AT894" t="s">
        <v>230</v>
      </c>
      <c r="AU894">
        <v>20261011</v>
      </c>
      <c r="AV894" t="s">
        <v>221</v>
      </c>
      <c r="AW894" t="s">
        <v>875</v>
      </c>
      <c r="AX894" t="s">
        <v>222</v>
      </c>
      <c r="BA894" s="57">
        <v>46307.333333333336</v>
      </c>
      <c r="BB894" t="s">
        <v>5434</v>
      </c>
      <c r="BC894">
        <v>2026</v>
      </c>
      <c r="BD894">
        <v>10</v>
      </c>
      <c r="BE894">
        <v>11</v>
      </c>
      <c r="BF894" s="6">
        <f t="shared" si="39"/>
        <v>46306</v>
      </c>
      <c r="BG894">
        <f t="shared" si="40"/>
        <v>-1.3333333333357587</v>
      </c>
      <c r="BH894" t="str">
        <f t="shared" si="41"/>
        <v>COMPLY</v>
      </c>
      <c r="BI894" t="e">
        <f>VLOOKUP(H894,Sheet2!$A$1:$B$270,2,FALSE)</f>
        <v>#N/A</v>
      </c>
    </row>
    <row r="895" spans="1:61">
      <c r="A895">
        <v>894</v>
      </c>
      <c r="B895">
        <v>1002633469</v>
      </c>
      <c r="C895">
        <v>3</v>
      </c>
      <c r="D895" t="s">
        <v>51</v>
      </c>
      <c r="E895">
        <v>4</v>
      </c>
      <c r="F895" t="s">
        <v>268</v>
      </c>
      <c r="G895" t="s">
        <v>268</v>
      </c>
      <c r="H895" t="s">
        <v>805</v>
      </c>
      <c r="I895" t="s">
        <v>212</v>
      </c>
      <c r="J895" t="s">
        <v>213</v>
      </c>
      <c r="K895" t="s">
        <v>149</v>
      </c>
      <c r="M895" t="s">
        <v>76</v>
      </c>
      <c r="N895" t="s">
        <v>215</v>
      </c>
      <c r="O895" s="57">
        <v>46307.660439814812</v>
      </c>
      <c r="P895" s="57">
        <v>46308.612812500003</v>
      </c>
      <c r="Q895">
        <v>69408870</v>
      </c>
      <c r="S895">
        <v>142401146266</v>
      </c>
      <c r="T895" t="s">
        <v>1720</v>
      </c>
      <c r="U895" t="s">
        <v>6258</v>
      </c>
      <c r="V895" t="s">
        <v>6259</v>
      </c>
      <c r="Z895">
        <v>110.8988466</v>
      </c>
      <c r="AA895">
        <v>-6.7464710999999999</v>
      </c>
      <c r="AB895" t="s">
        <v>6260</v>
      </c>
      <c r="AC895" t="s">
        <v>225</v>
      </c>
      <c r="AL895" t="s">
        <v>217</v>
      </c>
      <c r="AM895" t="s">
        <v>6261</v>
      </c>
      <c r="AN895" t="s">
        <v>6</v>
      </c>
      <c r="AO895" s="57">
        <v>46366.684236111112</v>
      </c>
      <c r="AP895" s="57">
        <v>46308.625</v>
      </c>
      <c r="AR895" t="s">
        <v>218</v>
      </c>
      <c r="AS895" t="s">
        <v>219</v>
      </c>
      <c r="AT895" t="s">
        <v>230</v>
      </c>
      <c r="AU895">
        <v>20261013</v>
      </c>
      <c r="AV895" t="s">
        <v>221</v>
      </c>
      <c r="AW895" t="s">
        <v>540</v>
      </c>
      <c r="AX895" t="s">
        <v>222</v>
      </c>
      <c r="BA895" s="57">
        <v>46308.625</v>
      </c>
      <c r="BB895" t="s">
        <v>6261</v>
      </c>
      <c r="BC895">
        <v>2026</v>
      </c>
      <c r="BD895">
        <v>10</v>
      </c>
      <c r="BE895">
        <v>13</v>
      </c>
      <c r="BF895" s="6">
        <f t="shared" si="39"/>
        <v>46308</v>
      </c>
      <c r="BG895">
        <f t="shared" si="40"/>
        <v>-0.625</v>
      </c>
      <c r="BH895" t="str">
        <f t="shared" si="41"/>
        <v>COMPLY</v>
      </c>
      <c r="BI895" t="e">
        <f>VLOOKUP(H895,Sheet2!$A$1:$B$270,2,FALSE)</f>
        <v>#N/A</v>
      </c>
    </row>
    <row r="896" spans="1:61">
      <c r="A896">
        <v>895</v>
      </c>
      <c r="B896">
        <v>1002617361</v>
      </c>
      <c r="C896">
        <v>3</v>
      </c>
      <c r="D896" t="s">
        <v>51</v>
      </c>
      <c r="E896">
        <v>4</v>
      </c>
      <c r="F896" t="s">
        <v>268</v>
      </c>
      <c r="G896" t="s">
        <v>268</v>
      </c>
      <c r="H896" t="s">
        <v>805</v>
      </c>
      <c r="I896" t="s">
        <v>212</v>
      </c>
      <c r="J896" t="s">
        <v>213</v>
      </c>
      <c r="K896" t="s">
        <v>149</v>
      </c>
      <c r="L896" t="s">
        <v>214</v>
      </c>
      <c r="M896" t="s">
        <v>1401</v>
      </c>
      <c r="N896" t="s">
        <v>215</v>
      </c>
      <c r="O896" s="57">
        <v>46296.438645833332</v>
      </c>
      <c r="P896" s="57">
        <v>46304.387974537036</v>
      </c>
      <c r="Q896">
        <v>69402186</v>
      </c>
      <c r="S896">
        <v>142401146359</v>
      </c>
      <c r="T896" t="s">
        <v>1205</v>
      </c>
      <c r="U896" t="s">
        <v>1206</v>
      </c>
      <c r="V896" t="s">
        <v>1207</v>
      </c>
      <c r="Z896">
        <v>110.863041</v>
      </c>
      <c r="AA896">
        <v>-6.7838320000000003</v>
      </c>
      <c r="AB896" t="s">
        <v>1208</v>
      </c>
      <c r="AC896" t="s">
        <v>235</v>
      </c>
      <c r="AL896" t="s">
        <v>217</v>
      </c>
      <c r="AM896" t="s">
        <v>1209</v>
      </c>
      <c r="AN896" t="s">
        <v>6</v>
      </c>
      <c r="AO896" s="57">
        <v>46032.444687499999</v>
      </c>
      <c r="AP896" s="57">
        <v>46300.458333333336</v>
      </c>
      <c r="AQ896" t="s">
        <v>1496</v>
      </c>
      <c r="AR896" t="s">
        <v>14</v>
      </c>
      <c r="AS896" t="s">
        <v>219</v>
      </c>
      <c r="AT896" t="s">
        <v>230</v>
      </c>
      <c r="AV896" t="s">
        <v>4624</v>
      </c>
      <c r="AW896" t="s">
        <v>876</v>
      </c>
      <c r="AX896" t="s">
        <v>222</v>
      </c>
      <c r="BA896" s="57">
        <v>46300.458333333336</v>
      </c>
      <c r="BB896" t="s">
        <v>1209</v>
      </c>
      <c r="BF896" s="6" t="e">
        <f t="shared" si="39"/>
        <v>#NUM!</v>
      </c>
      <c r="BG896" t="e">
        <f t="shared" si="40"/>
        <v>#NUM!</v>
      </c>
      <c r="BH896" t="e">
        <f t="shared" si="41"/>
        <v>#NUM!</v>
      </c>
      <c r="BI896" t="e">
        <f>VLOOKUP(H896,Sheet2!$A$1:$B$270,2,FALSE)</f>
        <v>#N/A</v>
      </c>
    </row>
    <row r="897" spans="1:61">
      <c r="A897">
        <v>896</v>
      </c>
      <c r="B897">
        <v>1002624154</v>
      </c>
      <c r="C897">
        <v>3</v>
      </c>
      <c r="D897" t="s">
        <v>51</v>
      </c>
      <c r="E897">
        <v>4</v>
      </c>
      <c r="F897" t="s">
        <v>268</v>
      </c>
      <c r="G897" t="s">
        <v>268</v>
      </c>
      <c r="H897" t="s">
        <v>805</v>
      </c>
      <c r="I897" t="s">
        <v>212</v>
      </c>
      <c r="J897" t="s">
        <v>213</v>
      </c>
      <c r="K897" t="s">
        <v>149</v>
      </c>
      <c r="L897" t="s">
        <v>214</v>
      </c>
      <c r="M897" t="s">
        <v>839</v>
      </c>
      <c r="N897" t="s">
        <v>215</v>
      </c>
      <c r="O897" s="57">
        <v>46301.515740740739</v>
      </c>
      <c r="P897" s="57">
        <v>46302.611319444448</v>
      </c>
      <c r="Q897">
        <v>69404990</v>
      </c>
      <c r="S897">
        <v>142401146393</v>
      </c>
      <c r="T897" t="s">
        <v>3458</v>
      </c>
      <c r="U897" t="s">
        <v>3459</v>
      </c>
      <c r="V897" t="s">
        <v>3460</v>
      </c>
      <c r="Z897">
        <v>110.8445423</v>
      </c>
      <c r="AA897">
        <v>-6.7576166999999998</v>
      </c>
      <c r="AB897" t="s">
        <v>3461</v>
      </c>
      <c r="AC897" t="s">
        <v>235</v>
      </c>
      <c r="AL897" t="s">
        <v>217</v>
      </c>
      <c r="AM897" t="s">
        <v>3441</v>
      </c>
      <c r="AN897" t="s">
        <v>6</v>
      </c>
      <c r="AO897" s="57">
        <v>46183.517812500002</v>
      </c>
      <c r="AP897" s="57">
        <v>46302.458333333336</v>
      </c>
      <c r="AQ897" t="s">
        <v>841</v>
      </c>
      <c r="AR897" t="s">
        <v>840</v>
      </c>
      <c r="AS897" t="s">
        <v>219</v>
      </c>
      <c r="AT897" t="s">
        <v>230</v>
      </c>
      <c r="AV897" t="s">
        <v>4167</v>
      </c>
      <c r="AW897" t="s">
        <v>879</v>
      </c>
      <c r="AX897" t="s">
        <v>222</v>
      </c>
      <c r="BA897" s="57">
        <v>46302.458333333336</v>
      </c>
      <c r="BB897" t="s">
        <v>3441</v>
      </c>
      <c r="BF897" s="6" t="e">
        <f t="shared" si="39"/>
        <v>#NUM!</v>
      </c>
      <c r="BG897" t="e">
        <f t="shared" si="40"/>
        <v>#NUM!</v>
      </c>
      <c r="BH897" t="e">
        <f t="shared" si="41"/>
        <v>#NUM!</v>
      </c>
      <c r="BI897" t="e">
        <f>VLOOKUP(H897,Sheet2!$A$1:$B$270,2,FALSE)</f>
        <v>#N/A</v>
      </c>
    </row>
    <row r="898" spans="1:61">
      <c r="A898">
        <v>897</v>
      </c>
      <c r="B898">
        <v>1002638311</v>
      </c>
      <c r="C898">
        <v>3</v>
      </c>
      <c r="D898" t="s">
        <v>51</v>
      </c>
      <c r="E898">
        <v>4</v>
      </c>
      <c r="F898" t="s">
        <v>268</v>
      </c>
      <c r="G898" t="s">
        <v>268</v>
      </c>
      <c r="H898" t="s">
        <v>805</v>
      </c>
      <c r="I898" t="s">
        <v>212</v>
      </c>
      <c r="J898" t="s">
        <v>213</v>
      </c>
      <c r="K898" t="s">
        <v>149</v>
      </c>
      <c r="L898" t="s">
        <v>826</v>
      </c>
      <c r="M898" t="s">
        <v>238</v>
      </c>
      <c r="N898" t="s">
        <v>215</v>
      </c>
      <c r="O898" s="57">
        <v>46310.501793981479</v>
      </c>
      <c r="P898" s="57">
        <v>46310.502789351849</v>
      </c>
      <c r="Q898">
        <v>69410735</v>
      </c>
      <c r="R898">
        <v>2916948105</v>
      </c>
      <c r="S898">
        <v>142401146440</v>
      </c>
      <c r="T898" t="s">
        <v>7792</v>
      </c>
      <c r="U898" t="s">
        <v>7793</v>
      </c>
      <c r="V898" t="s">
        <v>7794</v>
      </c>
      <c r="Z898">
        <v>110.83686899999999</v>
      </c>
      <c r="AA898">
        <v>-6.8067399999999996</v>
      </c>
      <c r="AB898" t="s">
        <v>7795</v>
      </c>
      <c r="AC898" t="s">
        <v>235</v>
      </c>
      <c r="AL898" t="s">
        <v>217</v>
      </c>
      <c r="AM898" t="s">
        <v>7796</v>
      </c>
      <c r="AN898" t="s">
        <v>6</v>
      </c>
      <c r="AO898" t="s">
        <v>7422</v>
      </c>
      <c r="AP898" s="57">
        <v>46311.333333333336</v>
      </c>
      <c r="AR898" t="s">
        <v>239</v>
      </c>
      <c r="AS898" t="s">
        <v>219</v>
      </c>
      <c r="AT898" t="s">
        <v>230</v>
      </c>
      <c r="AV898" t="s">
        <v>238</v>
      </c>
      <c r="AW898" t="s">
        <v>7797</v>
      </c>
      <c r="AX898" t="s">
        <v>222</v>
      </c>
      <c r="BA898" s="57">
        <v>46311.333333333336</v>
      </c>
      <c r="BB898" t="s">
        <v>7796</v>
      </c>
      <c r="BF898" s="6" t="e">
        <f t="shared" ref="BF898:BF961" si="42">DATE(BC898,BD898,BE898)</f>
        <v>#NUM!</v>
      </c>
      <c r="BG898" t="e">
        <f t="shared" ref="BG898:BG961" si="43">BF898-BA898</f>
        <v>#NUM!</v>
      </c>
      <c r="BH898" t="e">
        <f t="shared" ref="BH898:BH961" si="44">IF(BG898=1,"COMPLY",IF(BG898&lt;1,"COMPLY","NOT COMPLY"))</f>
        <v>#NUM!</v>
      </c>
      <c r="BI898" t="e">
        <f>VLOOKUP(H898,Sheet2!$A$1:$B$270,2,FALSE)</f>
        <v>#N/A</v>
      </c>
    </row>
    <row r="899" spans="1:61">
      <c r="A899">
        <v>898</v>
      </c>
      <c r="B899">
        <v>1002638850</v>
      </c>
      <c r="C899">
        <v>3</v>
      </c>
      <c r="D899" t="s">
        <v>51</v>
      </c>
      <c r="E899">
        <v>4</v>
      </c>
      <c r="F899" t="s">
        <v>268</v>
      </c>
      <c r="G899" t="s">
        <v>268</v>
      </c>
      <c r="H899" t="s">
        <v>805</v>
      </c>
      <c r="I899" t="s">
        <v>212</v>
      </c>
      <c r="J899" t="s">
        <v>213</v>
      </c>
      <c r="K899" t="s">
        <v>149</v>
      </c>
      <c r="L899" t="s">
        <v>214</v>
      </c>
      <c r="M899" t="s">
        <v>238</v>
      </c>
      <c r="N899" t="s">
        <v>215</v>
      </c>
      <c r="O899" s="57">
        <v>46310.630312499998</v>
      </c>
      <c r="P899" s="57">
        <v>46310.631967592592</v>
      </c>
      <c r="Q899">
        <v>69410948</v>
      </c>
      <c r="S899">
        <v>142401146442</v>
      </c>
      <c r="T899" t="s">
        <v>7798</v>
      </c>
      <c r="U899" t="s">
        <v>7799</v>
      </c>
      <c r="V899" t="s">
        <v>7800</v>
      </c>
      <c r="Z899">
        <v>110.8192578</v>
      </c>
      <c r="AA899">
        <v>-6.8028828999999904</v>
      </c>
      <c r="AB899" t="s">
        <v>7801</v>
      </c>
      <c r="AC899" t="s">
        <v>235</v>
      </c>
      <c r="AL899" t="s">
        <v>217</v>
      </c>
      <c r="AM899" t="s">
        <v>7802</v>
      </c>
      <c r="AN899" t="s">
        <v>6</v>
      </c>
      <c r="AO899" t="s">
        <v>7492</v>
      </c>
      <c r="AP899" s="57">
        <v>46311.625</v>
      </c>
      <c r="AR899" t="s">
        <v>239</v>
      </c>
      <c r="AS899" t="s">
        <v>219</v>
      </c>
      <c r="AT899" t="s">
        <v>230</v>
      </c>
      <c r="AV899" t="s">
        <v>238</v>
      </c>
      <c r="AW899" t="s">
        <v>880</v>
      </c>
      <c r="AX899" t="s">
        <v>222</v>
      </c>
      <c r="BA899" s="57">
        <v>46311.625</v>
      </c>
      <c r="BB899" t="s">
        <v>7802</v>
      </c>
      <c r="BF899" s="6" t="e">
        <f t="shared" si="42"/>
        <v>#NUM!</v>
      </c>
      <c r="BG899" t="e">
        <f t="shared" si="43"/>
        <v>#NUM!</v>
      </c>
      <c r="BH899" t="e">
        <f t="shared" si="44"/>
        <v>#NUM!</v>
      </c>
      <c r="BI899" t="e">
        <f>VLOOKUP(H899,Sheet2!$A$1:$B$270,2,FALSE)</f>
        <v>#N/A</v>
      </c>
    </row>
    <row r="900" spans="1:61">
      <c r="A900">
        <v>899</v>
      </c>
      <c r="B900">
        <v>1002638974</v>
      </c>
      <c r="C900">
        <v>3</v>
      </c>
      <c r="D900" t="s">
        <v>51</v>
      </c>
      <c r="E900">
        <v>4</v>
      </c>
      <c r="F900" t="s">
        <v>268</v>
      </c>
      <c r="G900" t="s">
        <v>268</v>
      </c>
      <c r="H900" t="s">
        <v>805</v>
      </c>
      <c r="I900" t="s">
        <v>212</v>
      </c>
      <c r="J900" t="s">
        <v>213</v>
      </c>
      <c r="K900" t="s">
        <v>149</v>
      </c>
      <c r="L900" t="s">
        <v>214</v>
      </c>
      <c r="M900" t="s">
        <v>238</v>
      </c>
      <c r="N900" t="s">
        <v>215</v>
      </c>
      <c r="O900" s="57">
        <v>46310.653877314813</v>
      </c>
      <c r="P900" s="57">
        <v>46310.655787037038</v>
      </c>
      <c r="Q900">
        <v>69410963</v>
      </c>
      <c r="S900">
        <v>142401146445</v>
      </c>
      <c r="T900" t="s">
        <v>7803</v>
      </c>
      <c r="U900" t="s">
        <v>7804</v>
      </c>
      <c r="V900" t="s">
        <v>7805</v>
      </c>
      <c r="Z900">
        <v>110.863951</v>
      </c>
      <c r="AA900">
        <v>-6.7827909999999996</v>
      </c>
      <c r="AB900" t="s">
        <v>7806</v>
      </c>
      <c r="AC900" t="s">
        <v>235</v>
      </c>
      <c r="AL900" t="s">
        <v>217</v>
      </c>
      <c r="AM900" t="s">
        <v>7807</v>
      </c>
      <c r="AN900" t="s">
        <v>6</v>
      </c>
      <c r="AO900" t="s">
        <v>7498</v>
      </c>
      <c r="AP900" s="57">
        <v>46311.625</v>
      </c>
      <c r="AR900" t="s">
        <v>239</v>
      </c>
      <c r="AS900" t="s">
        <v>219</v>
      </c>
      <c r="AT900" t="s">
        <v>230</v>
      </c>
      <c r="AV900" t="s">
        <v>238</v>
      </c>
      <c r="AW900" t="s">
        <v>877</v>
      </c>
      <c r="AX900" t="s">
        <v>222</v>
      </c>
      <c r="BA900" s="57">
        <v>46311.625</v>
      </c>
      <c r="BB900" t="s">
        <v>7807</v>
      </c>
      <c r="BF900" s="6" t="e">
        <f t="shared" si="42"/>
        <v>#NUM!</v>
      </c>
      <c r="BG900" t="e">
        <f t="shared" si="43"/>
        <v>#NUM!</v>
      </c>
      <c r="BH900" t="e">
        <f t="shared" si="44"/>
        <v>#NUM!</v>
      </c>
      <c r="BI900" t="e">
        <f>VLOOKUP(H900,Sheet2!$A$1:$B$270,2,FALSE)</f>
        <v>#N/A</v>
      </c>
    </row>
    <row r="901" spans="1:61">
      <c r="A901">
        <v>900</v>
      </c>
      <c r="B901">
        <v>1002618429</v>
      </c>
      <c r="C901">
        <v>3</v>
      </c>
      <c r="D901" t="s">
        <v>51</v>
      </c>
      <c r="E901">
        <v>4</v>
      </c>
      <c r="F901" t="s">
        <v>268</v>
      </c>
      <c r="G901" t="s">
        <v>288</v>
      </c>
      <c r="H901" t="s">
        <v>797</v>
      </c>
      <c r="I901" t="s">
        <v>212</v>
      </c>
      <c r="J901" t="s">
        <v>213</v>
      </c>
      <c r="K901" t="s">
        <v>149</v>
      </c>
      <c r="M901" t="s">
        <v>76</v>
      </c>
      <c r="N901" t="s">
        <v>215</v>
      </c>
      <c r="O901" s="57">
        <v>46296.65761574074</v>
      </c>
      <c r="P901" s="57">
        <v>46297.707129629627</v>
      </c>
      <c r="Q901">
        <v>69402534</v>
      </c>
      <c r="S901">
        <v>142551119689</v>
      </c>
      <c r="T901" t="s">
        <v>913</v>
      </c>
      <c r="U901" t="s">
        <v>914</v>
      </c>
      <c r="V901" t="s">
        <v>1210</v>
      </c>
      <c r="Z901">
        <v>110.9564415</v>
      </c>
      <c r="AA901">
        <v>-6.9108118000000003</v>
      </c>
      <c r="AB901" t="s">
        <v>1211</v>
      </c>
      <c r="AC901" t="s">
        <v>283</v>
      </c>
      <c r="AL901" t="s">
        <v>217</v>
      </c>
      <c r="AM901" t="s">
        <v>1212</v>
      </c>
      <c r="AN901" t="s">
        <v>6</v>
      </c>
      <c r="AO901" s="57">
        <v>46032.694421296299</v>
      </c>
      <c r="AP901" s="57">
        <v>46298.333333333336</v>
      </c>
      <c r="AR901" t="s">
        <v>218</v>
      </c>
      <c r="AS901" t="s">
        <v>219</v>
      </c>
      <c r="AT901" t="s">
        <v>230</v>
      </c>
      <c r="AU901">
        <v>20261002</v>
      </c>
      <c r="AV901" t="s">
        <v>221</v>
      </c>
      <c r="AW901" t="s">
        <v>539</v>
      </c>
      <c r="AX901" t="s">
        <v>222</v>
      </c>
      <c r="BA901" s="57">
        <v>46298.333333333336</v>
      </c>
      <c r="BB901" t="s">
        <v>1212</v>
      </c>
      <c r="BC901">
        <v>2026</v>
      </c>
      <c r="BD901">
        <v>10</v>
      </c>
      <c r="BE901">
        <v>2</v>
      </c>
      <c r="BF901" s="6">
        <f t="shared" si="42"/>
        <v>46297</v>
      </c>
      <c r="BG901">
        <f t="shared" si="43"/>
        <v>-1.3333333333357587</v>
      </c>
      <c r="BH901" t="str">
        <f t="shared" si="44"/>
        <v>COMPLY</v>
      </c>
      <c r="BI901" t="e">
        <f>VLOOKUP(H901,Sheet2!$A$1:$B$270,2,FALSE)</f>
        <v>#N/A</v>
      </c>
    </row>
    <row r="902" spans="1:61">
      <c r="A902">
        <v>901</v>
      </c>
      <c r="B902">
        <v>1002622190</v>
      </c>
      <c r="C902">
        <v>3</v>
      </c>
      <c r="D902" t="s">
        <v>51</v>
      </c>
      <c r="E902">
        <v>4</v>
      </c>
      <c r="F902" t="s">
        <v>268</v>
      </c>
      <c r="G902" t="s">
        <v>288</v>
      </c>
      <c r="H902" t="s">
        <v>797</v>
      </c>
      <c r="I902" t="s">
        <v>212</v>
      </c>
      <c r="J902" t="s">
        <v>213</v>
      </c>
      <c r="K902" t="s">
        <v>149</v>
      </c>
      <c r="L902" t="s">
        <v>214</v>
      </c>
      <c r="M902" t="s">
        <v>76</v>
      </c>
      <c r="N902" t="s">
        <v>215</v>
      </c>
      <c r="O902" s="57">
        <v>46300.483067129629</v>
      </c>
      <c r="P902" s="57">
        <v>46301.507534722223</v>
      </c>
      <c r="Q902">
        <v>69404230</v>
      </c>
      <c r="S902">
        <v>142551119696</v>
      </c>
      <c r="T902" t="s">
        <v>2855</v>
      </c>
      <c r="U902" t="s">
        <v>2856</v>
      </c>
      <c r="V902" t="s">
        <v>2857</v>
      </c>
      <c r="Z902">
        <v>111.044844</v>
      </c>
      <c r="AA902">
        <v>-6.8783599999999998</v>
      </c>
      <c r="AB902" t="s">
        <v>2858</v>
      </c>
      <c r="AC902" t="s">
        <v>235</v>
      </c>
      <c r="AL902" t="s">
        <v>217</v>
      </c>
      <c r="AM902" t="s">
        <v>2859</v>
      </c>
      <c r="AN902" t="s">
        <v>6</v>
      </c>
      <c r="AO902" s="57">
        <v>46152.486157407409</v>
      </c>
      <c r="AP902" s="57">
        <v>46301.333333333336</v>
      </c>
      <c r="AR902" t="s">
        <v>218</v>
      </c>
      <c r="AS902" t="s">
        <v>219</v>
      </c>
      <c r="AT902" t="s">
        <v>230</v>
      </c>
      <c r="AU902">
        <v>20261006</v>
      </c>
      <c r="AV902" t="s">
        <v>221</v>
      </c>
      <c r="AW902" t="s">
        <v>880</v>
      </c>
      <c r="AX902" t="s">
        <v>222</v>
      </c>
      <c r="BA902" s="57">
        <v>46301.333333333336</v>
      </c>
      <c r="BB902" t="s">
        <v>2859</v>
      </c>
      <c r="BC902">
        <v>2026</v>
      </c>
      <c r="BD902">
        <v>10</v>
      </c>
      <c r="BE902">
        <v>6</v>
      </c>
      <c r="BF902" s="6">
        <f t="shared" si="42"/>
        <v>46301</v>
      </c>
      <c r="BG902">
        <f t="shared" si="43"/>
        <v>-0.33333333333575865</v>
      </c>
      <c r="BH902" t="str">
        <f t="shared" si="44"/>
        <v>COMPLY</v>
      </c>
      <c r="BI902" t="e">
        <f>VLOOKUP(H902,Sheet2!$A$1:$B$270,2,FALSE)</f>
        <v>#N/A</v>
      </c>
    </row>
    <row r="903" spans="1:61">
      <c r="A903">
        <v>902</v>
      </c>
      <c r="B903">
        <v>1002628946</v>
      </c>
      <c r="C903">
        <v>3</v>
      </c>
      <c r="D903" t="s">
        <v>51</v>
      </c>
      <c r="E903">
        <v>4</v>
      </c>
      <c r="F903" t="s">
        <v>268</v>
      </c>
      <c r="G903" t="s">
        <v>288</v>
      </c>
      <c r="H903" t="s">
        <v>797</v>
      </c>
      <c r="I903" t="s">
        <v>212</v>
      </c>
      <c r="J903" t="s">
        <v>213</v>
      </c>
      <c r="K903" t="s">
        <v>149</v>
      </c>
      <c r="M903" t="s">
        <v>76</v>
      </c>
      <c r="N903" t="s">
        <v>215</v>
      </c>
      <c r="O903" s="57">
        <v>46304.39565972222</v>
      </c>
      <c r="P903" s="57">
        <v>46304.461527777778</v>
      </c>
      <c r="Q903">
        <v>69404895</v>
      </c>
      <c r="S903">
        <v>142551119720</v>
      </c>
      <c r="T903" t="s">
        <v>3462</v>
      </c>
      <c r="U903" t="s">
        <v>5435</v>
      </c>
      <c r="V903" t="s">
        <v>5436</v>
      </c>
      <c r="Z903">
        <v>111.04094269487</v>
      </c>
      <c r="AA903">
        <v>-6.7489877942233401</v>
      </c>
      <c r="AB903" t="s">
        <v>3465</v>
      </c>
      <c r="AC903" t="s">
        <v>283</v>
      </c>
      <c r="AL903" t="s">
        <v>217</v>
      </c>
      <c r="AM903" t="s">
        <v>5437</v>
      </c>
      <c r="AN903" t="s">
        <v>6</v>
      </c>
      <c r="AO903" s="57">
        <v>46275.402615740742</v>
      </c>
      <c r="AR903" t="s">
        <v>218</v>
      </c>
      <c r="AS903" t="s">
        <v>219</v>
      </c>
      <c r="AT903" t="s">
        <v>230</v>
      </c>
      <c r="AU903">
        <v>20261009</v>
      </c>
      <c r="AV903" t="s">
        <v>221</v>
      </c>
      <c r="AW903" t="s">
        <v>540</v>
      </c>
      <c r="AX903" t="s">
        <v>222</v>
      </c>
      <c r="BA903" s="57">
        <v>46304.291666666664</v>
      </c>
      <c r="BB903" t="s">
        <v>5437</v>
      </c>
      <c r="BC903">
        <v>2026</v>
      </c>
      <c r="BD903">
        <v>10</v>
      </c>
      <c r="BE903">
        <v>9</v>
      </c>
      <c r="BF903" s="6">
        <f t="shared" si="42"/>
        <v>46304</v>
      </c>
      <c r="BG903">
        <f t="shared" si="43"/>
        <v>-0.29166666666424135</v>
      </c>
      <c r="BH903" t="str">
        <f t="shared" si="44"/>
        <v>COMPLY</v>
      </c>
      <c r="BI903" t="e">
        <f>VLOOKUP(H903,Sheet2!$A$1:$B$270,2,FALSE)</f>
        <v>#N/A</v>
      </c>
    </row>
    <row r="904" spans="1:61">
      <c r="A904">
        <v>903</v>
      </c>
      <c r="B904">
        <v>1002631947</v>
      </c>
      <c r="C904">
        <v>3</v>
      </c>
      <c r="D904" t="s">
        <v>51</v>
      </c>
      <c r="E904">
        <v>4</v>
      </c>
      <c r="F904" t="s">
        <v>268</v>
      </c>
      <c r="G904" t="s">
        <v>288</v>
      </c>
      <c r="H904" t="s">
        <v>797</v>
      </c>
      <c r="I904" t="s">
        <v>212</v>
      </c>
      <c r="J904" t="s">
        <v>213</v>
      </c>
      <c r="K904" t="s">
        <v>149</v>
      </c>
      <c r="L904" t="s">
        <v>214</v>
      </c>
      <c r="M904" t="s">
        <v>76</v>
      </c>
      <c r="N904" t="s">
        <v>215</v>
      </c>
      <c r="O904" s="57">
        <v>46307.359490740739</v>
      </c>
      <c r="P904" s="57">
        <v>46307.719050925924</v>
      </c>
      <c r="Q904">
        <v>69408318</v>
      </c>
      <c r="S904">
        <v>142551119730</v>
      </c>
      <c r="T904" t="s">
        <v>6262</v>
      </c>
      <c r="U904" t="s">
        <v>6263</v>
      </c>
      <c r="V904" t="s">
        <v>6264</v>
      </c>
      <c r="Z904">
        <v>111.05411100000001</v>
      </c>
      <c r="AA904">
        <v>-6.8308489999999997</v>
      </c>
      <c r="AB904" t="s">
        <v>6265</v>
      </c>
      <c r="AC904" t="s">
        <v>235</v>
      </c>
      <c r="AL904" t="s">
        <v>217</v>
      </c>
      <c r="AM904" t="s">
        <v>6094</v>
      </c>
      <c r="AN904" t="s">
        <v>6</v>
      </c>
      <c r="AO904" s="57">
        <v>46366.361354166664</v>
      </c>
      <c r="AP904" s="57">
        <v>46308.333333333336</v>
      </c>
      <c r="AR904" t="s">
        <v>218</v>
      </c>
      <c r="AS904" t="s">
        <v>219</v>
      </c>
      <c r="AT904" t="s">
        <v>230</v>
      </c>
      <c r="AU904">
        <v>20261012</v>
      </c>
      <c r="AV904" t="s">
        <v>221</v>
      </c>
      <c r="AW904" t="s">
        <v>236</v>
      </c>
      <c r="AX904" t="s">
        <v>222</v>
      </c>
      <c r="BA904" s="57">
        <v>46308.333333333336</v>
      </c>
      <c r="BB904" t="s">
        <v>6094</v>
      </c>
      <c r="BC904">
        <v>2026</v>
      </c>
      <c r="BD904">
        <v>10</v>
      </c>
      <c r="BE904">
        <v>12</v>
      </c>
      <c r="BF904" s="6">
        <f t="shared" si="42"/>
        <v>46307</v>
      </c>
      <c r="BG904">
        <f t="shared" si="43"/>
        <v>-1.3333333333357587</v>
      </c>
      <c r="BH904" t="str">
        <f t="shared" si="44"/>
        <v>COMPLY</v>
      </c>
      <c r="BI904" t="e">
        <f>VLOOKUP(H904,Sheet2!$A$1:$B$270,2,FALSE)</f>
        <v>#N/A</v>
      </c>
    </row>
    <row r="905" spans="1:61">
      <c r="A905">
        <v>904</v>
      </c>
      <c r="B905">
        <v>1002631958</v>
      </c>
      <c r="C905">
        <v>3</v>
      </c>
      <c r="D905" t="s">
        <v>51</v>
      </c>
      <c r="E905">
        <v>4</v>
      </c>
      <c r="F905" t="s">
        <v>268</v>
      </c>
      <c r="G905" t="s">
        <v>288</v>
      </c>
      <c r="H905" t="s">
        <v>797</v>
      </c>
      <c r="I905" t="s">
        <v>212</v>
      </c>
      <c r="J905" t="s">
        <v>213</v>
      </c>
      <c r="K905" t="s">
        <v>149</v>
      </c>
      <c r="L905" t="s">
        <v>214</v>
      </c>
      <c r="M905" t="s">
        <v>76</v>
      </c>
      <c r="N905" t="s">
        <v>215</v>
      </c>
      <c r="O905" s="57">
        <v>46307.361562500002</v>
      </c>
      <c r="P905" s="57">
        <v>46307.726712962962</v>
      </c>
      <c r="Q905">
        <v>69408321</v>
      </c>
      <c r="S905">
        <v>142551119731</v>
      </c>
      <c r="T905" t="s">
        <v>6262</v>
      </c>
      <c r="U905" t="s">
        <v>6263</v>
      </c>
      <c r="V905" t="s">
        <v>6266</v>
      </c>
      <c r="Z905">
        <v>111.05411100000001</v>
      </c>
      <c r="AA905">
        <v>-6.8308489999999997</v>
      </c>
      <c r="AB905" t="s">
        <v>6267</v>
      </c>
      <c r="AC905" t="s">
        <v>235</v>
      </c>
      <c r="AL905" t="s">
        <v>217</v>
      </c>
      <c r="AM905" t="s">
        <v>6094</v>
      </c>
      <c r="AN905" t="s">
        <v>6</v>
      </c>
      <c r="AO905" s="57">
        <v>46366.371493055558</v>
      </c>
      <c r="AP905" s="57">
        <v>46308.333333333336</v>
      </c>
      <c r="AR905" t="s">
        <v>218</v>
      </c>
      <c r="AS905" t="s">
        <v>219</v>
      </c>
      <c r="AT905" t="s">
        <v>230</v>
      </c>
      <c r="AU905">
        <v>20261012</v>
      </c>
      <c r="AV905" t="s">
        <v>221</v>
      </c>
      <c r="AW905" t="s">
        <v>2628</v>
      </c>
      <c r="AX905" t="s">
        <v>222</v>
      </c>
      <c r="BA905" s="57">
        <v>46308.333333333336</v>
      </c>
      <c r="BB905" t="s">
        <v>6094</v>
      </c>
      <c r="BC905">
        <v>2026</v>
      </c>
      <c r="BD905">
        <v>10</v>
      </c>
      <c r="BE905">
        <v>12</v>
      </c>
      <c r="BF905" s="6">
        <f t="shared" si="42"/>
        <v>46307</v>
      </c>
      <c r="BG905">
        <f t="shared" si="43"/>
        <v>-1.3333333333357587</v>
      </c>
      <c r="BH905" t="str">
        <f t="shared" si="44"/>
        <v>COMPLY</v>
      </c>
      <c r="BI905" t="e">
        <f>VLOOKUP(H905,Sheet2!$A$1:$B$270,2,FALSE)</f>
        <v>#N/A</v>
      </c>
    </row>
    <row r="906" spans="1:61">
      <c r="A906">
        <v>905</v>
      </c>
      <c r="B906">
        <v>1002623986</v>
      </c>
      <c r="C906">
        <v>3</v>
      </c>
      <c r="D906" t="s">
        <v>51</v>
      </c>
      <c r="E906">
        <v>4</v>
      </c>
      <c r="F906" t="s">
        <v>268</v>
      </c>
      <c r="G906" t="s">
        <v>288</v>
      </c>
      <c r="H906" t="s">
        <v>797</v>
      </c>
      <c r="I906" t="s">
        <v>212</v>
      </c>
      <c r="J906" t="s">
        <v>213</v>
      </c>
      <c r="K906" t="s">
        <v>149</v>
      </c>
      <c r="L906" t="s">
        <v>214</v>
      </c>
      <c r="M906" t="s">
        <v>1401</v>
      </c>
      <c r="N906" t="s">
        <v>215</v>
      </c>
      <c r="O906" s="57">
        <v>46301.470543981479</v>
      </c>
      <c r="P906" s="57">
        <v>46304.39565972222</v>
      </c>
      <c r="Q906">
        <v>69404895</v>
      </c>
      <c r="S906">
        <v>142551119705</v>
      </c>
      <c r="T906" t="s">
        <v>3462</v>
      </c>
      <c r="U906" t="s">
        <v>3463</v>
      </c>
      <c r="V906" t="s">
        <v>3464</v>
      </c>
      <c r="Z906">
        <v>111.0408613</v>
      </c>
      <c r="AA906">
        <v>-6.7511875000000003</v>
      </c>
      <c r="AB906" t="s">
        <v>3465</v>
      </c>
      <c r="AC906" t="s">
        <v>235</v>
      </c>
      <c r="AL906" t="s">
        <v>217</v>
      </c>
      <c r="AM906" t="s">
        <v>3466</v>
      </c>
      <c r="AN906" t="s">
        <v>6</v>
      </c>
      <c r="AO906" s="57">
        <v>46183.475752314815</v>
      </c>
      <c r="AP906" s="57">
        <v>46302.333333333336</v>
      </c>
      <c r="AR906" t="s">
        <v>14</v>
      </c>
      <c r="AS906" t="s">
        <v>219</v>
      </c>
      <c r="AT906" t="s">
        <v>230</v>
      </c>
      <c r="AV906" t="s">
        <v>4630</v>
      </c>
      <c r="AW906" t="s">
        <v>877</v>
      </c>
      <c r="AX906" t="s">
        <v>222</v>
      </c>
      <c r="BA906" s="57">
        <v>46302.333333333336</v>
      </c>
      <c r="BB906" t="s">
        <v>3466</v>
      </c>
      <c r="BF906" s="6" t="e">
        <f t="shared" si="42"/>
        <v>#NUM!</v>
      </c>
      <c r="BG906" t="e">
        <f t="shared" si="43"/>
        <v>#NUM!</v>
      </c>
      <c r="BH906" t="e">
        <f t="shared" si="44"/>
        <v>#NUM!</v>
      </c>
      <c r="BI906" t="e">
        <f>VLOOKUP(H906,Sheet2!$A$1:$B$270,2,FALSE)</f>
        <v>#N/A</v>
      </c>
    </row>
    <row r="907" spans="1:61">
      <c r="A907">
        <v>906</v>
      </c>
      <c r="B907">
        <v>1002638911</v>
      </c>
      <c r="C907">
        <v>3</v>
      </c>
      <c r="D907" t="s">
        <v>51</v>
      </c>
      <c r="E907">
        <v>4</v>
      </c>
      <c r="F907" t="s">
        <v>268</v>
      </c>
      <c r="G907" t="s">
        <v>288</v>
      </c>
      <c r="H907" t="s">
        <v>797</v>
      </c>
      <c r="I907" t="s">
        <v>212</v>
      </c>
      <c r="J907" t="s">
        <v>213</v>
      </c>
      <c r="K907" t="s">
        <v>149</v>
      </c>
      <c r="L907" t="s">
        <v>214</v>
      </c>
      <c r="M907" t="s">
        <v>238</v>
      </c>
      <c r="N907" t="s">
        <v>215</v>
      </c>
      <c r="O907" s="57">
        <v>46310.642835648148</v>
      </c>
      <c r="P907" s="57">
        <v>46310.644525462965</v>
      </c>
      <c r="Q907">
        <v>69410981</v>
      </c>
      <c r="S907">
        <v>142551119497</v>
      </c>
      <c r="T907" t="s">
        <v>7808</v>
      </c>
      <c r="U907" t="s">
        <v>7809</v>
      </c>
      <c r="V907" t="s">
        <v>7810</v>
      </c>
      <c r="Z907">
        <v>110.99041200000001</v>
      </c>
      <c r="AA907">
        <v>-6.7224914</v>
      </c>
      <c r="AB907" t="s">
        <v>7811</v>
      </c>
      <c r="AC907" t="s">
        <v>235</v>
      </c>
      <c r="AL907" t="s">
        <v>217</v>
      </c>
      <c r="AM907" t="s">
        <v>7812</v>
      </c>
      <c r="AN907" t="s">
        <v>6</v>
      </c>
      <c r="AO907" t="s">
        <v>7411</v>
      </c>
      <c r="AP907" s="57">
        <v>46311.625</v>
      </c>
      <c r="AR907" t="s">
        <v>239</v>
      </c>
      <c r="AS907" t="s">
        <v>219</v>
      </c>
      <c r="AT907" t="s">
        <v>230</v>
      </c>
      <c r="AV907" t="s">
        <v>238</v>
      </c>
      <c r="AW907" t="s">
        <v>876</v>
      </c>
      <c r="AX907" t="s">
        <v>222</v>
      </c>
      <c r="BA907" s="57">
        <v>46311.625</v>
      </c>
      <c r="BB907" t="s">
        <v>7812</v>
      </c>
      <c r="BF907" s="6" t="e">
        <f t="shared" si="42"/>
        <v>#NUM!</v>
      </c>
      <c r="BG907" t="e">
        <f t="shared" si="43"/>
        <v>#NUM!</v>
      </c>
      <c r="BH907" t="e">
        <f t="shared" si="44"/>
        <v>#NUM!</v>
      </c>
      <c r="BI907" t="e">
        <f>VLOOKUP(H907,Sheet2!$A$1:$B$270,2,FALSE)</f>
        <v>#N/A</v>
      </c>
    </row>
    <row r="908" spans="1:61">
      <c r="A908">
        <v>907</v>
      </c>
      <c r="B908">
        <v>1002631045</v>
      </c>
      <c r="C908">
        <v>3</v>
      </c>
      <c r="D908" t="s">
        <v>51</v>
      </c>
      <c r="E908">
        <v>4</v>
      </c>
      <c r="F908" t="s">
        <v>268</v>
      </c>
      <c r="G908" t="s">
        <v>5438</v>
      </c>
      <c r="H908" t="s">
        <v>5439</v>
      </c>
      <c r="I908" t="s">
        <v>212</v>
      </c>
      <c r="J908" t="s">
        <v>213</v>
      </c>
      <c r="K908" t="s">
        <v>149</v>
      </c>
      <c r="L908" t="s">
        <v>214</v>
      </c>
      <c r="M908" t="s">
        <v>76</v>
      </c>
      <c r="N908" t="s">
        <v>215</v>
      </c>
      <c r="O908" s="57">
        <v>46305.645532407405</v>
      </c>
      <c r="P908" s="57">
        <v>46306.684618055559</v>
      </c>
      <c r="Q908">
        <v>69407958</v>
      </c>
      <c r="S908">
        <v>146570115861</v>
      </c>
      <c r="T908" t="s">
        <v>5440</v>
      </c>
      <c r="U908" t="s">
        <v>5441</v>
      </c>
      <c r="V908" t="s">
        <v>5442</v>
      </c>
      <c r="Z908">
        <v>111.37979799999999</v>
      </c>
      <c r="AA908">
        <v>-6.8051170000000001</v>
      </c>
      <c r="AB908" t="s">
        <v>5443</v>
      </c>
      <c r="AC908" t="s">
        <v>235</v>
      </c>
      <c r="AL908" t="s">
        <v>217</v>
      </c>
      <c r="AM908" t="s">
        <v>5142</v>
      </c>
      <c r="AN908" t="s">
        <v>6</v>
      </c>
      <c r="AO908" s="57">
        <v>46305.652905092589</v>
      </c>
      <c r="AP908" s="57">
        <v>46306.625</v>
      </c>
      <c r="AR908" t="s">
        <v>218</v>
      </c>
      <c r="AS908" t="s">
        <v>5438</v>
      </c>
      <c r="AT908" t="s">
        <v>230</v>
      </c>
      <c r="AU908">
        <v>20261011</v>
      </c>
      <c r="AV908" t="s">
        <v>221</v>
      </c>
      <c r="AW908" t="s">
        <v>880</v>
      </c>
      <c r="AX908" t="s">
        <v>222</v>
      </c>
      <c r="BA908" s="57">
        <v>46306.625</v>
      </c>
      <c r="BB908" t="s">
        <v>5142</v>
      </c>
      <c r="BC908">
        <v>2026</v>
      </c>
      <c r="BD908">
        <v>10</v>
      </c>
      <c r="BE908">
        <v>11</v>
      </c>
      <c r="BF908" s="6">
        <f t="shared" si="42"/>
        <v>46306</v>
      </c>
      <c r="BG908">
        <f t="shared" si="43"/>
        <v>-0.625</v>
      </c>
      <c r="BH908" t="str">
        <f t="shared" si="44"/>
        <v>COMPLY</v>
      </c>
      <c r="BI908" t="e">
        <f>VLOOKUP(H908,Sheet2!$A$1:$B$270,2,FALSE)</f>
        <v>#N/A</v>
      </c>
    </row>
    <row r="909" spans="1:61">
      <c r="A909">
        <v>908</v>
      </c>
      <c r="B909">
        <v>1002623718</v>
      </c>
      <c r="C909">
        <v>3</v>
      </c>
      <c r="D909" t="s">
        <v>49</v>
      </c>
      <c r="E909">
        <v>4</v>
      </c>
      <c r="F909" t="s">
        <v>244</v>
      </c>
      <c r="G909" t="s">
        <v>245</v>
      </c>
      <c r="H909" t="s">
        <v>3467</v>
      </c>
      <c r="I909" t="s">
        <v>212</v>
      </c>
      <c r="J909" t="s">
        <v>213</v>
      </c>
      <c r="K909" t="s">
        <v>149</v>
      </c>
      <c r="L909" t="s">
        <v>214</v>
      </c>
      <c r="M909" t="s">
        <v>76</v>
      </c>
      <c r="N909" t="s">
        <v>215</v>
      </c>
      <c r="O909" s="57">
        <v>46301.418495370373</v>
      </c>
      <c r="P909" s="57">
        <v>46302.681319444448</v>
      </c>
      <c r="Q909">
        <v>69404764</v>
      </c>
      <c r="S909">
        <v>143415114628</v>
      </c>
      <c r="T909" t="s">
        <v>3468</v>
      </c>
      <c r="U909" t="s">
        <v>3469</v>
      </c>
      <c r="V909" t="s">
        <v>3470</v>
      </c>
      <c r="Z909">
        <v>110.27117</v>
      </c>
      <c r="AA909">
        <v>-7.1052629999999999</v>
      </c>
      <c r="AB909" t="s">
        <v>3471</v>
      </c>
      <c r="AC909" t="s">
        <v>235</v>
      </c>
      <c r="AL909" t="s">
        <v>217</v>
      </c>
      <c r="AM909" t="s">
        <v>3208</v>
      </c>
      <c r="AN909" t="s">
        <v>6</v>
      </c>
      <c r="AO909" s="57">
        <v>46183.424027777779</v>
      </c>
      <c r="AP909" s="57">
        <v>46302.333333333336</v>
      </c>
      <c r="AR909" t="s">
        <v>218</v>
      </c>
      <c r="AS909" t="s">
        <v>832</v>
      </c>
      <c r="AT909" t="s">
        <v>230</v>
      </c>
      <c r="AU909">
        <v>20261007</v>
      </c>
      <c r="AV909" t="s">
        <v>221</v>
      </c>
      <c r="AW909" t="s">
        <v>875</v>
      </c>
      <c r="AX909" t="s">
        <v>222</v>
      </c>
      <c r="BA909" s="57">
        <v>46302.333333333336</v>
      </c>
      <c r="BB909" t="s">
        <v>3208</v>
      </c>
      <c r="BC909">
        <v>2026</v>
      </c>
      <c r="BD909">
        <v>10</v>
      </c>
      <c r="BE909">
        <v>7</v>
      </c>
      <c r="BF909" s="6">
        <f t="shared" si="42"/>
        <v>46302</v>
      </c>
      <c r="BG909">
        <f t="shared" si="43"/>
        <v>-0.33333333333575865</v>
      </c>
      <c r="BH909" t="str">
        <f t="shared" si="44"/>
        <v>COMPLY</v>
      </c>
      <c r="BI909" t="e">
        <f>VLOOKUP(H909,Sheet2!$A$1:$B$270,2,FALSE)</f>
        <v>#N/A</v>
      </c>
    </row>
    <row r="910" spans="1:61">
      <c r="A910">
        <v>909</v>
      </c>
      <c r="B910">
        <v>1002627556</v>
      </c>
      <c r="C910">
        <v>3</v>
      </c>
      <c r="D910" t="s">
        <v>49</v>
      </c>
      <c r="E910">
        <v>4</v>
      </c>
      <c r="F910" t="s">
        <v>244</v>
      </c>
      <c r="G910" t="s">
        <v>245</v>
      </c>
      <c r="H910" t="s">
        <v>3467</v>
      </c>
      <c r="I910" t="s">
        <v>212</v>
      </c>
      <c r="J910" t="s">
        <v>213</v>
      </c>
      <c r="K910" t="s">
        <v>149</v>
      </c>
      <c r="L910" t="s">
        <v>214</v>
      </c>
      <c r="M910" t="s">
        <v>76</v>
      </c>
      <c r="N910" t="s">
        <v>215</v>
      </c>
      <c r="O910" s="57">
        <v>46303.497615740744</v>
      </c>
      <c r="P910" s="57">
        <v>46304.614583333336</v>
      </c>
      <c r="Q910">
        <v>69406427</v>
      </c>
      <c r="S910">
        <v>143415114810</v>
      </c>
      <c r="T910" t="s">
        <v>4631</v>
      </c>
      <c r="U910" t="s">
        <v>4632</v>
      </c>
      <c r="V910" t="s">
        <v>4633</v>
      </c>
      <c r="Z910">
        <v>110.27373799999999</v>
      </c>
      <c r="AA910">
        <v>-7.1040429999999999</v>
      </c>
      <c r="AB910" t="s">
        <v>4634</v>
      </c>
      <c r="AC910" t="s">
        <v>235</v>
      </c>
      <c r="AL910" t="s">
        <v>217</v>
      </c>
      <c r="AM910" t="s">
        <v>4635</v>
      </c>
      <c r="AN910" t="s">
        <v>6</v>
      </c>
      <c r="AO910" s="57">
        <v>46244.507337962961</v>
      </c>
      <c r="AP910" s="57">
        <v>46304.333333333336</v>
      </c>
      <c r="AR910" t="s">
        <v>218</v>
      </c>
      <c r="AS910" t="s">
        <v>832</v>
      </c>
      <c r="AT910" t="s">
        <v>230</v>
      </c>
      <c r="AU910">
        <v>20261009</v>
      </c>
      <c r="AV910" t="s">
        <v>221</v>
      </c>
      <c r="AW910" t="s">
        <v>877</v>
      </c>
      <c r="AX910" t="s">
        <v>222</v>
      </c>
      <c r="BA910" s="57">
        <v>46304.333333333336</v>
      </c>
      <c r="BB910" t="s">
        <v>4635</v>
      </c>
      <c r="BC910">
        <v>2026</v>
      </c>
      <c r="BD910">
        <v>10</v>
      </c>
      <c r="BE910">
        <v>9</v>
      </c>
      <c r="BF910" s="6">
        <f t="shared" si="42"/>
        <v>46304</v>
      </c>
      <c r="BG910">
        <f t="shared" si="43"/>
        <v>-0.33333333333575865</v>
      </c>
      <c r="BH910" t="str">
        <f t="shared" si="44"/>
        <v>COMPLY</v>
      </c>
      <c r="BI910" t="e">
        <f>VLOOKUP(H910,Sheet2!$A$1:$B$270,2,FALSE)</f>
        <v>#N/A</v>
      </c>
    </row>
    <row r="911" spans="1:61">
      <c r="A911">
        <v>910</v>
      </c>
      <c r="B911">
        <v>1002617076</v>
      </c>
      <c r="C911">
        <v>3</v>
      </c>
      <c r="D911" t="s">
        <v>49</v>
      </c>
      <c r="E911">
        <v>4</v>
      </c>
      <c r="F911" t="s">
        <v>244</v>
      </c>
      <c r="G911" t="s">
        <v>846</v>
      </c>
      <c r="H911" t="s">
        <v>855</v>
      </c>
      <c r="I911" t="s">
        <v>212</v>
      </c>
      <c r="J911" t="s">
        <v>213</v>
      </c>
      <c r="K911" t="s">
        <v>149</v>
      </c>
      <c r="L911" t="s">
        <v>214</v>
      </c>
      <c r="M911" t="s">
        <v>76</v>
      </c>
      <c r="N911" t="s">
        <v>215</v>
      </c>
      <c r="O911" s="57">
        <v>46296.393449074072</v>
      </c>
      <c r="P911" s="57">
        <v>46296.612835648149</v>
      </c>
      <c r="Q911">
        <v>69402089</v>
      </c>
      <c r="S911">
        <v>146457106646</v>
      </c>
      <c r="T911" t="s">
        <v>835</v>
      </c>
      <c r="U911" t="s">
        <v>1213</v>
      </c>
      <c r="V911" t="s">
        <v>1214</v>
      </c>
      <c r="Z911">
        <v>110.1782671</v>
      </c>
      <c r="AA911">
        <v>-6.9232719999999999</v>
      </c>
      <c r="AB911" t="s">
        <v>1215</v>
      </c>
      <c r="AC911" t="s">
        <v>235</v>
      </c>
      <c r="AL911" t="s">
        <v>217</v>
      </c>
      <c r="AM911" t="s">
        <v>1143</v>
      </c>
      <c r="AN911" t="s">
        <v>6</v>
      </c>
      <c r="AO911" s="57">
        <v>46032.413738425923</v>
      </c>
      <c r="AP911" s="57">
        <v>46297.333333333336</v>
      </c>
      <c r="AR911" t="s">
        <v>218</v>
      </c>
      <c r="AS911" t="s">
        <v>219</v>
      </c>
      <c r="AT911" t="s">
        <v>230</v>
      </c>
      <c r="AU911">
        <v>20261001</v>
      </c>
      <c r="AV911" t="s">
        <v>221</v>
      </c>
      <c r="AW911" t="s">
        <v>880</v>
      </c>
      <c r="AX911" t="s">
        <v>222</v>
      </c>
      <c r="BA911" s="57">
        <v>46297.333333333336</v>
      </c>
      <c r="BB911" t="s">
        <v>1143</v>
      </c>
      <c r="BC911">
        <v>2026</v>
      </c>
      <c r="BD911">
        <v>10</v>
      </c>
      <c r="BE911">
        <v>1</v>
      </c>
      <c r="BF911" s="6">
        <f t="shared" si="42"/>
        <v>46296</v>
      </c>
      <c r="BG911">
        <f t="shared" si="43"/>
        <v>-1.3333333333357587</v>
      </c>
      <c r="BH911" t="str">
        <f t="shared" si="44"/>
        <v>COMPLY</v>
      </c>
      <c r="BI911" t="e">
        <f>VLOOKUP(H911,Sheet2!$A$1:$B$270,2,FALSE)</f>
        <v>#N/A</v>
      </c>
    </row>
    <row r="912" spans="1:61">
      <c r="A912">
        <v>911</v>
      </c>
      <c r="B912">
        <v>1002637535</v>
      </c>
      <c r="C912">
        <v>3</v>
      </c>
      <c r="D912" t="s">
        <v>49</v>
      </c>
      <c r="E912">
        <v>4</v>
      </c>
      <c r="F912" t="s">
        <v>244</v>
      </c>
      <c r="G912" t="s">
        <v>846</v>
      </c>
      <c r="H912" t="s">
        <v>855</v>
      </c>
      <c r="I912" t="s">
        <v>212</v>
      </c>
      <c r="J912" t="s">
        <v>213</v>
      </c>
      <c r="K912" t="s">
        <v>149</v>
      </c>
      <c r="L912" t="s">
        <v>214</v>
      </c>
      <c r="M912" t="s">
        <v>76</v>
      </c>
      <c r="N912" t="s">
        <v>215</v>
      </c>
      <c r="O912" s="57">
        <v>46309.805324074077</v>
      </c>
      <c r="P912" s="57">
        <v>46310.512754629628</v>
      </c>
      <c r="Q912">
        <v>69410416</v>
      </c>
      <c r="S912">
        <v>146457106776</v>
      </c>
      <c r="T912" t="s">
        <v>7123</v>
      </c>
      <c r="U912" t="s">
        <v>7124</v>
      </c>
      <c r="V912" t="s">
        <v>7125</v>
      </c>
      <c r="Z912">
        <v>110.15102</v>
      </c>
      <c r="AA912">
        <v>-6.965452</v>
      </c>
      <c r="AB912" t="s">
        <v>7126</v>
      </c>
      <c r="AC912" t="s">
        <v>235</v>
      </c>
      <c r="AL912" t="s">
        <v>217</v>
      </c>
      <c r="AM912" t="s">
        <v>7127</v>
      </c>
      <c r="AN912" t="s">
        <v>6</v>
      </c>
      <c r="AO912" t="s">
        <v>7128</v>
      </c>
      <c r="AP912" s="57">
        <v>46311.333333333336</v>
      </c>
      <c r="AR912" t="s">
        <v>218</v>
      </c>
      <c r="AS912" t="s">
        <v>219</v>
      </c>
      <c r="AT912" t="s">
        <v>230</v>
      </c>
      <c r="AU912">
        <v>20261015</v>
      </c>
      <c r="AV912" t="s">
        <v>221</v>
      </c>
      <c r="AW912" t="s">
        <v>882</v>
      </c>
      <c r="AX912" t="s">
        <v>222</v>
      </c>
      <c r="BA912" s="57">
        <v>46311.333333333336</v>
      </c>
      <c r="BB912" t="s">
        <v>7127</v>
      </c>
      <c r="BC912">
        <v>2026</v>
      </c>
      <c r="BD912">
        <v>10</v>
      </c>
      <c r="BE912">
        <v>15</v>
      </c>
      <c r="BF912" s="6">
        <f t="shared" si="42"/>
        <v>46310</v>
      </c>
      <c r="BG912">
        <f t="shared" si="43"/>
        <v>-1.3333333333357587</v>
      </c>
      <c r="BH912" t="str">
        <f t="shared" si="44"/>
        <v>COMPLY</v>
      </c>
      <c r="BI912" t="e">
        <f>VLOOKUP(H912,Sheet2!$A$1:$B$270,2,FALSE)</f>
        <v>#N/A</v>
      </c>
    </row>
    <row r="913" spans="1:61">
      <c r="A913">
        <v>912</v>
      </c>
      <c r="B913">
        <v>1002621931</v>
      </c>
      <c r="C913">
        <v>3</v>
      </c>
      <c r="D913" t="s">
        <v>49</v>
      </c>
      <c r="E913">
        <v>4</v>
      </c>
      <c r="F913" t="s">
        <v>244</v>
      </c>
      <c r="G913" t="s">
        <v>846</v>
      </c>
      <c r="H913" t="s">
        <v>855</v>
      </c>
      <c r="I913" t="s">
        <v>212</v>
      </c>
      <c r="J913" t="s">
        <v>213</v>
      </c>
      <c r="K913" t="s">
        <v>149</v>
      </c>
      <c r="L913" t="s">
        <v>214</v>
      </c>
      <c r="M913" t="s">
        <v>1919</v>
      </c>
      <c r="N913" t="s">
        <v>215</v>
      </c>
      <c r="O913" s="57">
        <v>46300.43309027778</v>
      </c>
      <c r="P913" s="57">
        <v>46304.42224537037</v>
      </c>
      <c r="Q913">
        <v>69404139</v>
      </c>
      <c r="S913">
        <v>146457106689</v>
      </c>
      <c r="T913" t="s">
        <v>2860</v>
      </c>
      <c r="U913" t="s">
        <v>2861</v>
      </c>
      <c r="V913" t="s">
        <v>2862</v>
      </c>
      <c r="Z913">
        <v>110.251098163425</v>
      </c>
      <c r="AA913">
        <v>-6.9391670447070997</v>
      </c>
      <c r="AB913" t="s">
        <v>2863</v>
      </c>
      <c r="AC913" t="s">
        <v>216</v>
      </c>
      <c r="AL913" t="s">
        <v>217</v>
      </c>
      <c r="AM913" t="s">
        <v>2864</v>
      </c>
      <c r="AN913" t="s">
        <v>6</v>
      </c>
      <c r="AO913" s="57">
        <v>46152.444537037038</v>
      </c>
      <c r="AP913" s="57">
        <v>46301.333333333336</v>
      </c>
      <c r="AQ913" t="s">
        <v>838</v>
      </c>
      <c r="AR913" t="s">
        <v>12</v>
      </c>
      <c r="AS913" t="s">
        <v>219</v>
      </c>
      <c r="AT913" t="s">
        <v>230</v>
      </c>
      <c r="AV913" t="s">
        <v>1627</v>
      </c>
      <c r="AW913" t="s">
        <v>877</v>
      </c>
      <c r="AX913" t="s">
        <v>222</v>
      </c>
      <c r="BA913" s="57">
        <v>46301.333333333336</v>
      </c>
      <c r="BB913" t="s">
        <v>2864</v>
      </c>
      <c r="BF913" s="6" t="e">
        <f t="shared" si="42"/>
        <v>#NUM!</v>
      </c>
      <c r="BG913" t="e">
        <f t="shared" si="43"/>
        <v>#NUM!</v>
      </c>
      <c r="BH913" t="e">
        <f t="shared" si="44"/>
        <v>#NUM!</v>
      </c>
      <c r="BI913" t="e">
        <f>VLOOKUP(H913,Sheet2!$A$1:$B$270,2,FALSE)</f>
        <v>#N/A</v>
      </c>
    </row>
    <row r="914" spans="1:61">
      <c r="A914">
        <v>913</v>
      </c>
      <c r="B914">
        <v>1002628323</v>
      </c>
      <c r="C914">
        <v>3</v>
      </c>
      <c r="D914" t="s">
        <v>49</v>
      </c>
      <c r="E914">
        <v>4</v>
      </c>
      <c r="F914" t="s">
        <v>244</v>
      </c>
      <c r="G914" t="s">
        <v>846</v>
      </c>
      <c r="H914" t="s">
        <v>2865</v>
      </c>
      <c r="I914" t="s">
        <v>212</v>
      </c>
      <c r="J914" t="s">
        <v>213</v>
      </c>
      <c r="K914" t="s">
        <v>149</v>
      </c>
      <c r="L914" t="s">
        <v>214</v>
      </c>
      <c r="M914" t="s">
        <v>76</v>
      </c>
      <c r="N914" t="s">
        <v>215</v>
      </c>
      <c r="O914" s="57">
        <v>46303.688692129632</v>
      </c>
      <c r="P914" s="57">
        <v>46304.777824074074</v>
      </c>
      <c r="Q914">
        <v>69406764</v>
      </c>
      <c r="S914">
        <v>141409101675</v>
      </c>
      <c r="T914" t="s">
        <v>4637</v>
      </c>
      <c r="U914" t="s">
        <v>4638</v>
      </c>
      <c r="V914" t="s">
        <v>4639</v>
      </c>
      <c r="Z914">
        <v>110.041722550953</v>
      </c>
      <c r="AA914">
        <v>-7.0508623858374797</v>
      </c>
      <c r="AB914" t="s">
        <v>4640</v>
      </c>
      <c r="AC914" t="s">
        <v>235</v>
      </c>
      <c r="AL914" t="s">
        <v>217</v>
      </c>
      <c r="AM914" t="s">
        <v>4641</v>
      </c>
      <c r="AN914" t="s">
        <v>6</v>
      </c>
      <c r="AO914" s="57">
        <v>46244.694594907407</v>
      </c>
      <c r="AP914" s="57">
        <v>46304.625</v>
      </c>
      <c r="AR914" t="s">
        <v>218</v>
      </c>
      <c r="AS914" t="s">
        <v>219</v>
      </c>
      <c r="AT914" t="s">
        <v>230</v>
      </c>
      <c r="AU914">
        <v>20261009</v>
      </c>
      <c r="AV914" t="s">
        <v>221</v>
      </c>
      <c r="AW914" t="s">
        <v>881</v>
      </c>
      <c r="AX914" t="s">
        <v>222</v>
      </c>
      <c r="BA914" s="57">
        <v>46304.625</v>
      </c>
      <c r="BB914" t="s">
        <v>4641</v>
      </c>
      <c r="BC914">
        <v>2026</v>
      </c>
      <c r="BD914">
        <v>10</v>
      </c>
      <c r="BE914">
        <v>9</v>
      </c>
      <c r="BF914" s="6">
        <f t="shared" si="42"/>
        <v>46304</v>
      </c>
      <c r="BG914">
        <f t="shared" si="43"/>
        <v>-0.625</v>
      </c>
      <c r="BH914" t="str">
        <f t="shared" si="44"/>
        <v>COMPLY</v>
      </c>
      <c r="BI914" t="e">
        <f>VLOOKUP(H914,Sheet2!$A$1:$B$270,2,FALSE)</f>
        <v>#N/A</v>
      </c>
    </row>
    <row r="915" spans="1:61">
      <c r="A915">
        <v>914</v>
      </c>
      <c r="B915">
        <v>1002629067</v>
      </c>
      <c r="C915">
        <v>3</v>
      </c>
      <c r="D915" t="s">
        <v>49</v>
      </c>
      <c r="E915">
        <v>4</v>
      </c>
      <c r="F915" t="s">
        <v>244</v>
      </c>
      <c r="G915" t="s">
        <v>846</v>
      </c>
      <c r="H915" t="s">
        <v>2865</v>
      </c>
      <c r="I915" t="s">
        <v>212</v>
      </c>
      <c r="J915" t="s">
        <v>213</v>
      </c>
      <c r="K915" t="s">
        <v>149</v>
      </c>
      <c r="M915" t="s">
        <v>76</v>
      </c>
      <c r="N915" t="s">
        <v>215</v>
      </c>
      <c r="O915" s="57">
        <v>46304.419803240744</v>
      </c>
      <c r="P915" s="57">
        <v>46304.550092592595</v>
      </c>
      <c r="Q915">
        <v>69404269</v>
      </c>
      <c r="R915">
        <v>2946101017</v>
      </c>
      <c r="S915">
        <v>141409101677</v>
      </c>
      <c r="T915" t="s">
        <v>2866</v>
      </c>
      <c r="U915" t="s">
        <v>5444</v>
      </c>
      <c r="V915" t="s">
        <v>5445</v>
      </c>
      <c r="Z915">
        <v>110.031437556127</v>
      </c>
      <c r="AA915">
        <v>-7.0576401261716004</v>
      </c>
      <c r="AB915" t="s">
        <v>2869</v>
      </c>
      <c r="AC915" t="s">
        <v>225</v>
      </c>
      <c r="AL915" t="s">
        <v>217</v>
      </c>
      <c r="AM915" t="s">
        <v>5446</v>
      </c>
      <c r="AN915" t="s">
        <v>6</v>
      </c>
      <c r="AO915" s="57">
        <v>46275.423946759256</v>
      </c>
      <c r="AR915" t="s">
        <v>218</v>
      </c>
      <c r="AS915" t="s">
        <v>219</v>
      </c>
      <c r="AT915" t="s">
        <v>220</v>
      </c>
      <c r="AU915">
        <v>20261009</v>
      </c>
      <c r="AV915" t="s">
        <v>221</v>
      </c>
      <c r="AW915" t="s">
        <v>5447</v>
      </c>
      <c r="AX915" t="s">
        <v>222</v>
      </c>
      <c r="BA915" s="57">
        <v>46304.291666666664</v>
      </c>
      <c r="BB915" t="s">
        <v>5446</v>
      </c>
      <c r="BC915">
        <v>2026</v>
      </c>
      <c r="BD915">
        <v>10</v>
      </c>
      <c r="BE915">
        <v>9</v>
      </c>
      <c r="BF915" s="6">
        <f t="shared" si="42"/>
        <v>46304</v>
      </c>
      <c r="BG915">
        <f t="shared" si="43"/>
        <v>-0.29166666666424135</v>
      </c>
      <c r="BH915" t="str">
        <f t="shared" si="44"/>
        <v>COMPLY</v>
      </c>
      <c r="BI915" t="e">
        <f>VLOOKUP(H915,Sheet2!$A$1:$B$270,2,FALSE)</f>
        <v>#N/A</v>
      </c>
    </row>
    <row r="916" spans="1:61">
      <c r="A916">
        <v>915</v>
      </c>
      <c r="B916">
        <v>1002631084</v>
      </c>
      <c r="C916">
        <v>3</v>
      </c>
      <c r="D916" t="s">
        <v>49</v>
      </c>
      <c r="E916">
        <v>4</v>
      </c>
      <c r="F916" t="s">
        <v>244</v>
      </c>
      <c r="G916" t="s">
        <v>846</v>
      </c>
      <c r="H916" t="s">
        <v>2865</v>
      </c>
      <c r="I916" t="s">
        <v>212</v>
      </c>
      <c r="J916" t="s">
        <v>213</v>
      </c>
      <c r="K916" t="s">
        <v>149</v>
      </c>
      <c r="L916" t="s">
        <v>214</v>
      </c>
      <c r="M916" t="s">
        <v>76</v>
      </c>
      <c r="N916" t="s">
        <v>215</v>
      </c>
      <c r="O916" s="57">
        <v>46305.674016203702</v>
      </c>
      <c r="P916" s="57">
        <v>46306.657256944447</v>
      </c>
      <c r="Q916">
        <v>69407998</v>
      </c>
      <c r="S916">
        <v>141409103089</v>
      </c>
      <c r="T916" t="s">
        <v>5448</v>
      </c>
      <c r="U916" t="s">
        <v>5449</v>
      </c>
      <c r="V916" t="s">
        <v>5450</v>
      </c>
      <c r="Z916">
        <v>110.07679845234</v>
      </c>
      <c r="AA916">
        <v>-7.1056881362558997</v>
      </c>
      <c r="AB916" t="s">
        <v>5451</v>
      </c>
      <c r="AC916" t="s">
        <v>235</v>
      </c>
      <c r="AL916" t="s">
        <v>217</v>
      </c>
      <c r="AM916" t="s">
        <v>5452</v>
      </c>
      <c r="AN916" t="s">
        <v>6</v>
      </c>
      <c r="AO916" s="57">
        <v>46305.684120370373</v>
      </c>
      <c r="AP916" s="57">
        <v>46306.625</v>
      </c>
      <c r="AR916" t="s">
        <v>218</v>
      </c>
      <c r="AS916" t="s">
        <v>219</v>
      </c>
      <c r="AT916" t="s">
        <v>230</v>
      </c>
      <c r="AU916">
        <v>20261011</v>
      </c>
      <c r="AV916" t="s">
        <v>221</v>
      </c>
      <c r="AW916" t="s">
        <v>923</v>
      </c>
      <c r="AX916" t="s">
        <v>222</v>
      </c>
      <c r="BA916" s="57">
        <v>46306.625</v>
      </c>
      <c r="BB916" t="s">
        <v>5452</v>
      </c>
      <c r="BC916">
        <v>2026</v>
      </c>
      <c r="BD916">
        <v>10</v>
      </c>
      <c r="BE916">
        <v>11</v>
      </c>
      <c r="BF916" s="6">
        <f t="shared" si="42"/>
        <v>46306</v>
      </c>
      <c r="BG916">
        <f t="shared" si="43"/>
        <v>-0.625</v>
      </c>
      <c r="BH916" t="str">
        <f t="shared" si="44"/>
        <v>COMPLY</v>
      </c>
      <c r="BI916" t="e">
        <f>VLOOKUP(H916,Sheet2!$A$1:$B$270,2,FALSE)</f>
        <v>#N/A</v>
      </c>
    </row>
    <row r="917" spans="1:61">
      <c r="A917">
        <v>916</v>
      </c>
      <c r="B917">
        <v>1002622261</v>
      </c>
      <c r="C917">
        <v>3</v>
      </c>
      <c r="D917" t="s">
        <v>49</v>
      </c>
      <c r="E917">
        <v>4</v>
      </c>
      <c r="F917" t="s">
        <v>244</v>
      </c>
      <c r="G917" t="s">
        <v>846</v>
      </c>
      <c r="H917" t="s">
        <v>2865</v>
      </c>
      <c r="I917" t="s">
        <v>212</v>
      </c>
      <c r="J917" t="s">
        <v>213</v>
      </c>
      <c r="K917" t="s">
        <v>149</v>
      </c>
      <c r="M917" t="s">
        <v>1401</v>
      </c>
      <c r="N917" t="s">
        <v>215</v>
      </c>
      <c r="O917" s="57">
        <v>46300.510023148148</v>
      </c>
      <c r="P917" s="57">
        <v>46304.419803240744</v>
      </c>
      <c r="Q917">
        <v>69404269</v>
      </c>
      <c r="R917">
        <v>2946101008</v>
      </c>
      <c r="S917">
        <v>141409102969</v>
      </c>
      <c r="T917" t="s">
        <v>2866</v>
      </c>
      <c r="U917" t="s">
        <v>2867</v>
      </c>
      <c r="V917" t="s">
        <v>2868</v>
      </c>
      <c r="Z917">
        <v>106.83678445751499</v>
      </c>
      <c r="AA917">
        <v>-6.1797378100600699</v>
      </c>
      <c r="AB917" t="s">
        <v>2869</v>
      </c>
      <c r="AC917" t="s">
        <v>225</v>
      </c>
      <c r="AL917" t="s">
        <v>217</v>
      </c>
      <c r="AM917" t="s">
        <v>2870</v>
      </c>
      <c r="AN917" t="s">
        <v>6</v>
      </c>
      <c r="AO917" s="57">
        <v>46152.517627314817</v>
      </c>
      <c r="AP917" s="57">
        <v>46301.458333333336</v>
      </c>
      <c r="AQ917" t="s">
        <v>841</v>
      </c>
      <c r="AR917" t="s">
        <v>14</v>
      </c>
      <c r="AS917" t="s">
        <v>219</v>
      </c>
      <c r="AT917" t="s">
        <v>220</v>
      </c>
      <c r="AV917" t="s">
        <v>4636</v>
      </c>
      <c r="AW917" t="s">
        <v>2871</v>
      </c>
      <c r="AX917" t="s">
        <v>222</v>
      </c>
      <c r="BA917" s="57">
        <v>46301.458333333336</v>
      </c>
      <c r="BB917" t="s">
        <v>2870</v>
      </c>
      <c r="BF917" s="6" t="e">
        <f t="shared" si="42"/>
        <v>#NUM!</v>
      </c>
      <c r="BG917" t="e">
        <f t="shared" si="43"/>
        <v>#NUM!</v>
      </c>
      <c r="BH917" t="e">
        <f t="shared" si="44"/>
        <v>#NUM!</v>
      </c>
      <c r="BI917" t="e">
        <f>VLOOKUP(H917,Sheet2!$A$1:$B$270,2,FALSE)</f>
        <v>#N/A</v>
      </c>
    </row>
    <row r="918" spans="1:61">
      <c r="A918">
        <v>917</v>
      </c>
      <c r="B918">
        <v>1002627503</v>
      </c>
      <c r="C918">
        <v>3</v>
      </c>
      <c r="D918" t="s">
        <v>49</v>
      </c>
      <c r="E918">
        <v>4</v>
      </c>
      <c r="F918" t="s">
        <v>244</v>
      </c>
      <c r="G918" t="s">
        <v>846</v>
      </c>
      <c r="H918" t="s">
        <v>4642</v>
      </c>
      <c r="I918" t="s">
        <v>212</v>
      </c>
      <c r="J918" t="s">
        <v>213</v>
      </c>
      <c r="K918" t="s">
        <v>149</v>
      </c>
      <c r="L918" t="s">
        <v>214</v>
      </c>
      <c r="M918" t="s">
        <v>76</v>
      </c>
      <c r="N918" t="s">
        <v>215</v>
      </c>
      <c r="O918" s="57">
        <v>46303.466192129628</v>
      </c>
      <c r="P918" s="57">
        <v>46304.392430555556</v>
      </c>
      <c r="Q918">
        <v>69406398</v>
      </c>
      <c r="S918">
        <v>143407106757</v>
      </c>
      <c r="T918" t="s">
        <v>4643</v>
      </c>
      <c r="U918" t="s">
        <v>4644</v>
      </c>
      <c r="V918" t="s">
        <v>4645</v>
      </c>
      <c r="Z918">
        <v>110.013632</v>
      </c>
      <c r="AA918">
        <v>-6.9704920000000001</v>
      </c>
      <c r="AB918" t="s">
        <v>4646</v>
      </c>
      <c r="AC918" t="s">
        <v>235</v>
      </c>
      <c r="AL918" t="s">
        <v>217</v>
      </c>
      <c r="AM918" t="s">
        <v>4647</v>
      </c>
      <c r="AN918" t="s">
        <v>6</v>
      </c>
      <c r="AO918" s="57">
        <v>46244.476064814815</v>
      </c>
      <c r="AP918" s="57">
        <v>46304.333333333336</v>
      </c>
      <c r="AR918" t="s">
        <v>218</v>
      </c>
      <c r="AS918" t="s">
        <v>4648</v>
      </c>
      <c r="AT918" t="s">
        <v>230</v>
      </c>
      <c r="AU918">
        <v>20261009</v>
      </c>
      <c r="AV918" t="s">
        <v>221</v>
      </c>
      <c r="AW918" t="s">
        <v>2232</v>
      </c>
      <c r="AX918" t="s">
        <v>222</v>
      </c>
      <c r="BA918" s="57">
        <v>46304.333333333336</v>
      </c>
      <c r="BB918" t="s">
        <v>4647</v>
      </c>
      <c r="BC918">
        <v>2026</v>
      </c>
      <c r="BD918">
        <v>10</v>
      </c>
      <c r="BE918">
        <v>9</v>
      </c>
      <c r="BF918" s="6">
        <f t="shared" si="42"/>
        <v>46304</v>
      </c>
      <c r="BG918">
        <f t="shared" si="43"/>
        <v>-0.33333333333575865</v>
      </c>
      <c r="BH918" t="str">
        <f t="shared" si="44"/>
        <v>COMPLY</v>
      </c>
      <c r="BI918" t="e">
        <f>VLOOKUP(H918,Sheet2!$A$1:$B$270,2,FALSE)</f>
        <v>#N/A</v>
      </c>
    </row>
    <row r="919" spans="1:61">
      <c r="A919">
        <v>918</v>
      </c>
      <c r="B919">
        <v>1002631099</v>
      </c>
      <c r="C919">
        <v>3</v>
      </c>
      <c r="D919" t="s">
        <v>49</v>
      </c>
      <c r="E919">
        <v>4</v>
      </c>
      <c r="F919" t="s">
        <v>244</v>
      </c>
      <c r="G919" t="s">
        <v>846</v>
      </c>
      <c r="H919" t="s">
        <v>4642</v>
      </c>
      <c r="I919" t="s">
        <v>212</v>
      </c>
      <c r="J919" t="s">
        <v>213</v>
      </c>
      <c r="K919" t="s">
        <v>149</v>
      </c>
      <c r="L919" t="s">
        <v>214</v>
      </c>
      <c r="M919" t="s">
        <v>76</v>
      </c>
      <c r="N919" t="s">
        <v>215</v>
      </c>
      <c r="O919" s="57">
        <v>46305.684432870374</v>
      </c>
      <c r="P919" s="57">
        <v>46307.58320601852</v>
      </c>
      <c r="Q919">
        <v>69408004</v>
      </c>
      <c r="S919">
        <v>143407106763</v>
      </c>
      <c r="T919" t="s">
        <v>5453</v>
      </c>
      <c r="U919" t="s">
        <v>5454</v>
      </c>
      <c r="V919" t="s">
        <v>5455</v>
      </c>
      <c r="Z919">
        <v>110.08731</v>
      </c>
      <c r="AA919">
        <v>-6.9696759999999998</v>
      </c>
      <c r="AB919" t="s">
        <v>5456</v>
      </c>
      <c r="AC919" t="s">
        <v>235</v>
      </c>
      <c r="AL919" t="s">
        <v>217</v>
      </c>
      <c r="AM919" t="s">
        <v>5457</v>
      </c>
      <c r="AN919" t="s">
        <v>6</v>
      </c>
      <c r="AO919" s="57">
        <v>46305.694502314815</v>
      </c>
      <c r="AP919" s="57">
        <v>46307.333333333336</v>
      </c>
      <c r="AR919" t="s">
        <v>218</v>
      </c>
      <c r="AS919" t="s">
        <v>4648</v>
      </c>
      <c r="AT919" t="s">
        <v>230</v>
      </c>
      <c r="AU919">
        <v>20261012</v>
      </c>
      <c r="AV919" t="s">
        <v>221</v>
      </c>
      <c r="AW919" t="s">
        <v>880</v>
      </c>
      <c r="AX919" t="s">
        <v>222</v>
      </c>
      <c r="BA919" s="57">
        <v>46307.333333333336</v>
      </c>
      <c r="BB919" t="s">
        <v>5457</v>
      </c>
      <c r="BC919">
        <v>2026</v>
      </c>
      <c r="BD919">
        <v>10</v>
      </c>
      <c r="BE919">
        <v>12</v>
      </c>
      <c r="BF919" s="6">
        <f t="shared" si="42"/>
        <v>46307</v>
      </c>
      <c r="BG919">
        <f t="shared" si="43"/>
        <v>-0.33333333333575865</v>
      </c>
      <c r="BH919" t="str">
        <f t="shared" si="44"/>
        <v>COMPLY</v>
      </c>
      <c r="BI919" t="e">
        <f>VLOOKUP(H919,Sheet2!$A$1:$B$270,2,FALSE)</f>
        <v>#N/A</v>
      </c>
    </row>
    <row r="920" spans="1:61">
      <c r="A920">
        <v>919</v>
      </c>
      <c r="B920">
        <v>1002630991</v>
      </c>
      <c r="C920">
        <v>3</v>
      </c>
      <c r="D920" t="s">
        <v>49</v>
      </c>
      <c r="E920">
        <v>4</v>
      </c>
      <c r="F920" t="s">
        <v>244</v>
      </c>
      <c r="G920" t="s">
        <v>846</v>
      </c>
      <c r="H920" t="s">
        <v>4642</v>
      </c>
      <c r="I920" t="s">
        <v>212</v>
      </c>
      <c r="J920" t="s">
        <v>213</v>
      </c>
      <c r="K920" t="s">
        <v>149</v>
      </c>
      <c r="L920" t="s">
        <v>214</v>
      </c>
      <c r="M920" t="s">
        <v>76</v>
      </c>
      <c r="N920" t="s">
        <v>215</v>
      </c>
      <c r="O920" s="57">
        <v>46305.601157407407</v>
      </c>
      <c r="P920" s="57">
        <v>46307.495034722226</v>
      </c>
      <c r="Q920">
        <v>69407942</v>
      </c>
      <c r="S920">
        <v>143407106762</v>
      </c>
      <c r="T920" t="s">
        <v>5458</v>
      </c>
      <c r="U920" t="s">
        <v>5459</v>
      </c>
      <c r="V920" t="s">
        <v>5460</v>
      </c>
      <c r="Z920">
        <v>110.05197699999999</v>
      </c>
      <c r="AA920">
        <v>-6.9412969999999996</v>
      </c>
      <c r="AB920" t="s">
        <v>5461</v>
      </c>
      <c r="AC920" t="s">
        <v>235</v>
      </c>
      <c r="AL920" t="s">
        <v>217</v>
      </c>
      <c r="AM920" t="s">
        <v>5462</v>
      </c>
      <c r="AN920" t="s">
        <v>6</v>
      </c>
      <c r="AO920" s="57">
        <v>46305.611168981479</v>
      </c>
      <c r="AP920" s="57">
        <v>46307.333333333336</v>
      </c>
      <c r="AR920" t="s">
        <v>218</v>
      </c>
      <c r="AS920" t="s">
        <v>4648</v>
      </c>
      <c r="AT920" t="s">
        <v>230</v>
      </c>
      <c r="AU920">
        <v>20261012</v>
      </c>
      <c r="AV920" t="s">
        <v>221</v>
      </c>
      <c r="AW920" t="s">
        <v>880</v>
      </c>
      <c r="AX920" t="s">
        <v>222</v>
      </c>
      <c r="BA920" s="57">
        <v>46307.333333333336</v>
      </c>
      <c r="BB920" t="s">
        <v>5462</v>
      </c>
      <c r="BC920">
        <v>2026</v>
      </c>
      <c r="BD920">
        <v>10</v>
      </c>
      <c r="BE920">
        <v>12</v>
      </c>
      <c r="BF920" s="6">
        <f t="shared" si="42"/>
        <v>46307</v>
      </c>
      <c r="BG920">
        <f t="shared" si="43"/>
        <v>-0.33333333333575865</v>
      </c>
      <c r="BH920" t="str">
        <f t="shared" si="44"/>
        <v>COMPLY</v>
      </c>
      <c r="BI920" t="e">
        <f>VLOOKUP(H920,Sheet2!$A$1:$B$270,2,FALSE)</f>
        <v>#N/A</v>
      </c>
    </row>
    <row r="921" spans="1:61">
      <c r="A921">
        <v>920</v>
      </c>
      <c r="B921">
        <v>1002636454</v>
      </c>
      <c r="C921">
        <v>3</v>
      </c>
      <c r="D921" t="s">
        <v>49</v>
      </c>
      <c r="E921">
        <v>4</v>
      </c>
      <c r="F921" t="s">
        <v>244</v>
      </c>
      <c r="G921" t="s">
        <v>846</v>
      </c>
      <c r="H921" t="s">
        <v>4642</v>
      </c>
      <c r="I921" t="s">
        <v>212</v>
      </c>
      <c r="J921" t="s">
        <v>213</v>
      </c>
      <c r="K921" t="s">
        <v>149</v>
      </c>
      <c r="L921" t="s">
        <v>214</v>
      </c>
      <c r="M921" t="s">
        <v>76</v>
      </c>
      <c r="N921" t="s">
        <v>215</v>
      </c>
      <c r="O921" s="57">
        <v>46309.46366898148</v>
      </c>
      <c r="P921" s="57">
        <v>46309.694305555553</v>
      </c>
      <c r="Q921">
        <v>69409989</v>
      </c>
      <c r="S921">
        <v>143407106770</v>
      </c>
      <c r="T921" t="s">
        <v>835</v>
      </c>
      <c r="U921" t="s">
        <v>7129</v>
      </c>
      <c r="V921" t="s">
        <v>7130</v>
      </c>
      <c r="Z921">
        <v>110.0751454</v>
      </c>
      <c r="AA921">
        <v>-6.9848949999999999</v>
      </c>
      <c r="AB921" t="s">
        <v>7131</v>
      </c>
      <c r="AC921" t="s">
        <v>235</v>
      </c>
      <c r="AL921" t="s">
        <v>217</v>
      </c>
      <c r="AM921" t="s">
        <v>6970</v>
      </c>
      <c r="AN921" t="s">
        <v>6</v>
      </c>
      <c r="AO921" t="s">
        <v>7132</v>
      </c>
      <c r="AP921" s="57">
        <v>46310.333333333336</v>
      </c>
      <c r="AR921" t="s">
        <v>218</v>
      </c>
      <c r="AS921" t="s">
        <v>4648</v>
      </c>
      <c r="AT921" t="s">
        <v>230</v>
      </c>
      <c r="AU921">
        <v>20261014</v>
      </c>
      <c r="AV921" t="s">
        <v>221</v>
      </c>
      <c r="AW921" t="s">
        <v>876</v>
      </c>
      <c r="AX921" t="s">
        <v>222</v>
      </c>
      <c r="BA921" s="57">
        <v>46310.333333333336</v>
      </c>
      <c r="BB921" t="s">
        <v>6970</v>
      </c>
      <c r="BC921">
        <v>2026</v>
      </c>
      <c r="BD921">
        <v>10</v>
      </c>
      <c r="BE921">
        <v>14</v>
      </c>
      <c r="BF921" s="6">
        <f t="shared" si="42"/>
        <v>46309</v>
      </c>
      <c r="BG921">
        <f t="shared" si="43"/>
        <v>-1.3333333333357587</v>
      </c>
      <c r="BH921" t="str">
        <f t="shared" si="44"/>
        <v>COMPLY</v>
      </c>
      <c r="BI921" t="e">
        <f>VLOOKUP(H921,Sheet2!$A$1:$B$270,2,FALSE)</f>
        <v>#N/A</v>
      </c>
    </row>
    <row r="922" spans="1:61">
      <c r="A922">
        <v>921</v>
      </c>
      <c r="B922">
        <v>1002636846</v>
      </c>
      <c r="C922">
        <v>3</v>
      </c>
      <c r="D922" t="s">
        <v>49</v>
      </c>
      <c r="E922">
        <v>4</v>
      </c>
      <c r="F922" t="s">
        <v>244</v>
      </c>
      <c r="G922" t="s">
        <v>846</v>
      </c>
      <c r="H922" t="s">
        <v>4642</v>
      </c>
      <c r="I922" t="s">
        <v>212</v>
      </c>
      <c r="J922" t="s">
        <v>213</v>
      </c>
      <c r="K922" t="s">
        <v>149</v>
      </c>
      <c r="L922" t="s">
        <v>214</v>
      </c>
      <c r="M922" t="s">
        <v>76</v>
      </c>
      <c r="N922" t="s">
        <v>215</v>
      </c>
      <c r="O922" s="57">
        <v>46309.576782407406</v>
      </c>
      <c r="P922" s="57">
        <v>46309.853692129633</v>
      </c>
      <c r="Q922">
        <v>69410180</v>
      </c>
      <c r="S922">
        <v>143407106768</v>
      </c>
      <c r="T922" t="s">
        <v>7133</v>
      </c>
      <c r="U922" t="s">
        <v>7134</v>
      </c>
      <c r="V922" t="s">
        <v>7135</v>
      </c>
      <c r="Z922">
        <v>110.0340009</v>
      </c>
      <c r="AA922">
        <v>-6.9743173000000001</v>
      </c>
      <c r="AB922" t="s">
        <v>7136</v>
      </c>
      <c r="AC922" t="s">
        <v>235</v>
      </c>
      <c r="AL922" t="s">
        <v>217</v>
      </c>
      <c r="AM922" t="s">
        <v>7137</v>
      </c>
      <c r="AN922" t="s">
        <v>6</v>
      </c>
      <c r="AO922" t="s">
        <v>7138</v>
      </c>
      <c r="AP922" s="57">
        <v>46310.458333333336</v>
      </c>
      <c r="AR922" t="s">
        <v>218</v>
      </c>
      <c r="AS922" t="s">
        <v>4648</v>
      </c>
      <c r="AT922" t="s">
        <v>230</v>
      </c>
      <c r="AU922">
        <v>20261014</v>
      </c>
      <c r="AV922" t="s">
        <v>221</v>
      </c>
      <c r="AW922" t="s">
        <v>886</v>
      </c>
      <c r="AX922" t="s">
        <v>222</v>
      </c>
      <c r="BA922" s="57">
        <v>46310.458333333336</v>
      </c>
      <c r="BB922" t="s">
        <v>7137</v>
      </c>
      <c r="BC922">
        <v>2026</v>
      </c>
      <c r="BD922">
        <v>10</v>
      </c>
      <c r="BE922">
        <v>14</v>
      </c>
      <c r="BF922" s="6">
        <f t="shared" si="42"/>
        <v>46309</v>
      </c>
      <c r="BG922">
        <f t="shared" si="43"/>
        <v>-1.4583333333357587</v>
      </c>
      <c r="BH922" t="str">
        <f t="shared" si="44"/>
        <v>COMPLY</v>
      </c>
      <c r="BI922" t="e">
        <f>VLOOKUP(H922,Sheet2!$A$1:$B$270,2,FALSE)</f>
        <v>#N/A</v>
      </c>
    </row>
    <row r="923" spans="1:61">
      <c r="A923">
        <v>922</v>
      </c>
      <c r="B923">
        <v>1002627502</v>
      </c>
      <c r="C923">
        <v>3</v>
      </c>
      <c r="D923" t="s">
        <v>49</v>
      </c>
      <c r="E923">
        <v>4</v>
      </c>
      <c r="F923" t="s">
        <v>244</v>
      </c>
      <c r="G923" t="s">
        <v>846</v>
      </c>
      <c r="H923" t="s">
        <v>4642</v>
      </c>
      <c r="I923" t="s">
        <v>212</v>
      </c>
      <c r="J923" t="s">
        <v>213</v>
      </c>
      <c r="K923" t="s">
        <v>149</v>
      </c>
      <c r="L923" t="s">
        <v>214</v>
      </c>
      <c r="M923" t="s">
        <v>1626</v>
      </c>
      <c r="N923" t="s">
        <v>215</v>
      </c>
      <c r="O923" s="57">
        <v>46303.464826388888</v>
      </c>
      <c r="P923" s="57">
        <v>46307.657997685186</v>
      </c>
      <c r="Q923">
        <v>69406398</v>
      </c>
      <c r="S923">
        <v>143407106757</v>
      </c>
      <c r="T923" t="s">
        <v>4643</v>
      </c>
      <c r="U923" t="s">
        <v>4644</v>
      </c>
      <c r="V923" t="s">
        <v>4645</v>
      </c>
      <c r="Z923">
        <v>110.013632</v>
      </c>
      <c r="AA923">
        <v>-6.9704920000000001</v>
      </c>
      <c r="AB923" t="s">
        <v>4646</v>
      </c>
      <c r="AC923" t="s">
        <v>235</v>
      </c>
      <c r="AL923" t="s">
        <v>217</v>
      </c>
      <c r="AM923" t="s">
        <v>4647</v>
      </c>
      <c r="AN923" t="s">
        <v>6</v>
      </c>
      <c r="AO923" s="57">
        <v>46244.476064814815</v>
      </c>
      <c r="AP923" s="57">
        <v>46304.333333333336</v>
      </c>
      <c r="AR923" t="s">
        <v>12</v>
      </c>
      <c r="AS923" t="s">
        <v>4648</v>
      </c>
      <c r="AT923" t="s">
        <v>230</v>
      </c>
      <c r="AV923" t="s">
        <v>6268</v>
      </c>
      <c r="AW923" t="s">
        <v>2232</v>
      </c>
      <c r="AX923" t="s">
        <v>222</v>
      </c>
      <c r="BA923" s="57">
        <v>46304.333333333336</v>
      </c>
      <c r="BB923" t="s">
        <v>4647</v>
      </c>
      <c r="BF923" s="6" t="e">
        <f t="shared" si="42"/>
        <v>#NUM!</v>
      </c>
      <c r="BG923" t="e">
        <f t="shared" si="43"/>
        <v>#NUM!</v>
      </c>
      <c r="BH923" t="e">
        <f t="shared" si="44"/>
        <v>#NUM!</v>
      </c>
      <c r="BI923" t="e">
        <f>VLOOKUP(H923,Sheet2!$A$1:$B$270,2,FALSE)</f>
        <v>#N/A</v>
      </c>
    </row>
    <row r="924" spans="1:61">
      <c r="A924">
        <v>923</v>
      </c>
      <c r="B924">
        <v>1002627504</v>
      </c>
      <c r="C924">
        <v>3</v>
      </c>
      <c r="D924" t="s">
        <v>49</v>
      </c>
      <c r="E924">
        <v>4</v>
      </c>
      <c r="F924" t="s">
        <v>244</v>
      </c>
      <c r="G924" t="s">
        <v>846</v>
      </c>
      <c r="H924" t="s">
        <v>4642</v>
      </c>
      <c r="I924" t="s">
        <v>212</v>
      </c>
      <c r="J924" t="s">
        <v>213</v>
      </c>
      <c r="K924" t="s">
        <v>149</v>
      </c>
      <c r="L924" t="s">
        <v>214</v>
      </c>
      <c r="M924" t="s">
        <v>1626</v>
      </c>
      <c r="N924" t="s">
        <v>215</v>
      </c>
      <c r="O924" s="57">
        <v>46303.467627314814</v>
      </c>
      <c r="P924" s="57">
        <v>46307.657187500001</v>
      </c>
      <c r="Q924">
        <v>69406398</v>
      </c>
      <c r="S924">
        <v>143407106757</v>
      </c>
      <c r="T924" t="s">
        <v>4643</v>
      </c>
      <c r="U924" t="s">
        <v>4644</v>
      </c>
      <c r="V924" t="s">
        <v>4645</v>
      </c>
      <c r="Z924">
        <v>110.013632</v>
      </c>
      <c r="AA924">
        <v>-6.9704920000000001</v>
      </c>
      <c r="AB924" t="s">
        <v>4646</v>
      </c>
      <c r="AC924" t="s">
        <v>235</v>
      </c>
      <c r="AL924" t="s">
        <v>217</v>
      </c>
      <c r="AM924" t="s">
        <v>4647</v>
      </c>
      <c r="AN924" t="s">
        <v>6</v>
      </c>
      <c r="AO924" s="57">
        <v>46244.476064814815</v>
      </c>
      <c r="AP924" s="57">
        <v>46304.333333333336</v>
      </c>
      <c r="AR924" t="s">
        <v>12</v>
      </c>
      <c r="AS924" t="s">
        <v>4648</v>
      </c>
      <c r="AT924" t="s">
        <v>230</v>
      </c>
      <c r="AV924" t="s">
        <v>6268</v>
      </c>
      <c r="AW924" t="s">
        <v>2232</v>
      </c>
      <c r="AX924" t="s">
        <v>222</v>
      </c>
      <c r="BA924" s="57">
        <v>46304.333333333336</v>
      </c>
      <c r="BB924" t="s">
        <v>4647</v>
      </c>
      <c r="BF924" s="6" t="e">
        <f t="shared" si="42"/>
        <v>#NUM!</v>
      </c>
      <c r="BG924" t="e">
        <f t="shared" si="43"/>
        <v>#NUM!</v>
      </c>
      <c r="BH924" t="e">
        <f t="shared" si="44"/>
        <v>#NUM!</v>
      </c>
      <c r="BI924" t="e">
        <f>VLOOKUP(H924,Sheet2!$A$1:$B$270,2,FALSE)</f>
        <v>#N/A</v>
      </c>
    </row>
    <row r="925" spans="1:61">
      <c r="A925">
        <v>924</v>
      </c>
      <c r="B925">
        <v>1002620154</v>
      </c>
      <c r="C925">
        <v>3</v>
      </c>
      <c r="D925" t="s">
        <v>49</v>
      </c>
      <c r="E925">
        <v>4</v>
      </c>
      <c r="F925" t="s">
        <v>244</v>
      </c>
      <c r="G925" t="s">
        <v>245</v>
      </c>
      <c r="H925" t="s">
        <v>2134</v>
      </c>
      <c r="I925" t="s">
        <v>212</v>
      </c>
      <c r="J925" t="s">
        <v>213</v>
      </c>
      <c r="K925" t="s">
        <v>149</v>
      </c>
      <c r="L925" t="s">
        <v>214</v>
      </c>
      <c r="M925" t="s">
        <v>76</v>
      </c>
      <c r="N925" t="s">
        <v>215</v>
      </c>
      <c r="O925" s="57">
        <v>46297.628182870372</v>
      </c>
      <c r="P925" s="57">
        <v>46298.605949074074</v>
      </c>
      <c r="Q925">
        <v>69403222</v>
      </c>
      <c r="S925">
        <v>142426805011</v>
      </c>
      <c r="T925" t="s">
        <v>2135</v>
      </c>
      <c r="U925" t="s">
        <v>2136</v>
      </c>
      <c r="V925" t="s">
        <v>2137</v>
      </c>
      <c r="Z925">
        <v>110.316096469759</v>
      </c>
      <c r="AA925">
        <v>-7.0380275179498204</v>
      </c>
      <c r="AB925" t="s">
        <v>2138</v>
      </c>
      <c r="AC925" t="s">
        <v>216</v>
      </c>
      <c r="AL925" t="s">
        <v>217</v>
      </c>
      <c r="AM925" t="s">
        <v>1642</v>
      </c>
      <c r="AN925" t="s">
        <v>6</v>
      </c>
      <c r="AO925" s="57">
        <v>46063.652951388889</v>
      </c>
      <c r="AP925" s="57">
        <v>46298.625</v>
      </c>
      <c r="AR925" t="s">
        <v>218</v>
      </c>
      <c r="AS925" t="s">
        <v>832</v>
      </c>
      <c r="AT925" t="s">
        <v>230</v>
      </c>
      <c r="AU925">
        <v>20261003</v>
      </c>
      <c r="AV925" t="s">
        <v>221</v>
      </c>
      <c r="AW925" t="s">
        <v>877</v>
      </c>
      <c r="AX925" t="s">
        <v>222</v>
      </c>
      <c r="BA925" s="57">
        <v>46298.625</v>
      </c>
      <c r="BB925" t="s">
        <v>1642</v>
      </c>
      <c r="BC925">
        <v>2026</v>
      </c>
      <c r="BD925">
        <v>10</v>
      </c>
      <c r="BE925">
        <v>3</v>
      </c>
      <c r="BF925" s="6">
        <f t="shared" si="42"/>
        <v>46298</v>
      </c>
      <c r="BG925">
        <f t="shared" si="43"/>
        <v>-0.625</v>
      </c>
      <c r="BH925" t="str">
        <f t="shared" si="44"/>
        <v>COMPLY</v>
      </c>
      <c r="BI925" t="e">
        <f>VLOOKUP(H925,Sheet2!$A$1:$B$270,2,FALSE)</f>
        <v>#N/A</v>
      </c>
    </row>
    <row r="926" spans="1:61">
      <c r="A926">
        <v>925</v>
      </c>
      <c r="B926">
        <v>1002631308</v>
      </c>
      <c r="C926">
        <v>3</v>
      </c>
      <c r="D926" t="s">
        <v>49</v>
      </c>
      <c r="E926">
        <v>4</v>
      </c>
      <c r="F926" t="s">
        <v>244</v>
      </c>
      <c r="G926" t="s">
        <v>245</v>
      </c>
      <c r="H926" t="s">
        <v>2134</v>
      </c>
      <c r="I926" t="s">
        <v>212</v>
      </c>
      <c r="J926" t="s">
        <v>213</v>
      </c>
      <c r="K926" t="s">
        <v>149</v>
      </c>
      <c r="L926" t="s">
        <v>214</v>
      </c>
      <c r="M926" t="s">
        <v>76</v>
      </c>
      <c r="N926" t="s">
        <v>215</v>
      </c>
      <c r="O926" s="57">
        <v>46305.826840277776</v>
      </c>
      <c r="P926" s="57">
        <v>46307.577893518515</v>
      </c>
      <c r="Q926">
        <v>69408075</v>
      </c>
      <c r="S926">
        <v>142426803406</v>
      </c>
      <c r="T926" t="s">
        <v>5463</v>
      </c>
      <c r="U926" t="s">
        <v>5464</v>
      </c>
      <c r="V926" t="s">
        <v>5465</v>
      </c>
      <c r="Z926">
        <v>110.29848</v>
      </c>
      <c r="AA926">
        <v>-7.0336309999999997</v>
      </c>
      <c r="AB926" t="s">
        <v>5466</v>
      </c>
      <c r="AC926" t="s">
        <v>235</v>
      </c>
      <c r="AL926" t="s">
        <v>217</v>
      </c>
      <c r="AM926" t="s">
        <v>5467</v>
      </c>
      <c r="AN926" t="s">
        <v>6</v>
      </c>
      <c r="AO926" s="57">
        <v>46305.829872685186</v>
      </c>
      <c r="AP926" s="57">
        <v>46307.333333333336</v>
      </c>
      <c r="AR926" t="s">
        <v>218</v>
      </c>
      <c r="AS926" t="s">
        <v>832</v>
      </c>
      <c r="AT926" t="s">
        <v>230</v>
      </c>
      <c r="AU926">
        <v>20261012</v>
      </c>
      <c r="AV926" t="s">
        <v>221</v>
      </c>
      <c r="AW926" t="s">
        <v>883</v>
      </c>
      <c r="AX926" t="s">
        <v>222</v>
      </c>
      <c r="BA926" s="57">
        <v>46307.333333333336</v>
      </c>
      <c r="BB926" t="s">
        <v>5467</v>
      </c>
      <c r="BC926">
        <v>2026</v>
      </c>
      <c r="BD926">
        <v>10</v>
      </c>
      <c r="BE926">
        <v>12</v>
      </c>
      <c r="BF926" s="6">
        <f t="shared" si="42"/>
        <v>46307</v>
      </c>
      <c r="BG926">
        <f t="shared" si="43"/>
        <v>-0.33333333333575865</v>
      </c>
      <c r="BH926" t="str">
        <f t="shared" si="44"/>
        <v>COMPLY</v>
      </c>
      <c r="BI926" t="e">
        <f>VLOOKUP(H926,Sheet2!$A$1:$B$270,2,FALSE)</f>
        <v>#N/A</v>
      </c>
    </row>
    <row r="927" spans="1:61">
      <c r="A927">
        <v>926</v>
      </c>
      <c r="B927">
        <v>1002627601</v>
      </c>
      <c r="C927">
        <v>3</v>
      </c>
      <c r="D927" t="s">
        <v>49</v>
      </c>
      <c r="E927">
        <v>4</v>
      </c>
      <c r="F927" t="s">
        <v>244</v>
      </c>
      <c r="G927" t="s">
        <v>245</v>
      </c>
      <c r="H927" t="s">
        <v>3472</v>
      </c>
      <c r="I927" t="s">
        <v>212</v>
      </c>
      <c r="J927" t="s">
        <v>213</v>
      </c>
      <c r="K927" t="s">
        <v>149</v>
      </c>
      <c r="M927" t="s">
        <v>76</v>
      </c>
      <c r="N927" t="s">
        <v>215</v>
      </c>
      <c r="O927" s="57">
        <v>46303.530763888892</v>
      </c>
      <c r="P927" s="57">
        <v>46303.637754629628</v>
      </c>
      <c r="Q927">
        <v>69405126</v>
      </c>
      <c r="S927">
        <v>141421107350</v>
      </c>
      <c r="T927" t="s">
        <v>3473</v>
      </c>
      <c r="U927" t="s">
        <v>4650</v>
      </c>
      <c r="V927" t="s">
        <v>4651</v>
      </c>
      <c r="Z927">
        <v>110.334404985817</v>
      </c>
      <c r="AA927">
        <v>-6.9595420116246398</v>
      </c>
      <c r="AB927" t="s">
        <v>3476</v>
      </c>
      <c r="AC927" t="s">
        <v>225</v>
      </c>
      <c r="AL927" t="s">
        <v>217</v>
      </c>
      <c r="AM927" t="s">
        <v>4652</v>
      </c>
      <c r="AN927" t="s">
        <v>6</v>
      </c>
      <c r="AO927" s="57">
        <v>46244.569814814815</v>
      </c>
      <c r="AR927" t="s">
        <v>218</v>
      </c>
      <c r="AS927" t="s">
        <v>832</v>
      </c>
      <c r="AT927" t="s">
        <v>230</v>
      </c>
      <c r="AU927">
        <v>20261008</v>
      </c>
      <c r="AV927" t="s">
        <v>221</v>
      </c>
      <c r="AW927" t="s">
        <v>540</v>
      </c>
      <c r="AX927" t="s">
        <v>222</v>
      </c>
      <c r="BA927" s="57">
        <v>46303.291666666664</v>
      </c>
      <c r="BB927" t="s">
        <v>4652</v>
      </c>
      <c r="BC927">
        <v>2026</v>
      </c>
      <c r="BD927">
        <v>10</v>
      </c>
      <c r="BE927">
        <v>8</v>
      </c>
      <c r="BF927" s="6">
        <f t="shared" si="42"/>
        <v>46303</v>
      </c>
      <c r="BG927">
        <f t="shared" si="43"/>
        <v>-0.29166666666424135</v>
      </c>
      <c r="BH927" t="str">
        <f t="shared" si="44"/>
        <v>COMPLY</v>
      </c>
      <c r="BI927" t="e">
        <f>VLOOKUP(H927,Sheet2!$A$1:$B$270,2,FALSE)</f>
        <v>#N/A</v>
      </c>
    </row>
    <row r="928" spans="1:61">
      <c r="A928">
        <v>927</v>
      </c>
      <c r="B928">
        <v>1002624515</v>
      </c>
      <c r="C928">
        <v>3</v>
      </c>
      <c r="D928" t="s">
        <v>49</v>
      </c>
      <c r="E928">
        <v>4</v>
      </c>
      <c r="F928" t="s">
        <v>244</v>
      </c>
      <c r="G928" t="s">
        <v>245</v>
      </c>
      <c r="H928" t="s">
        <v>3472</v>
      </c>
      <c r="I928" t="s">
        <v>212</v>
      </c>
      <c r="J928" t="s">
        <v>213</v>
      </c>
      <c r="K928" t="s">
        <v>149</v>
      </c>
      <c r="L928" t="s">
        <v>214</v>
      </c>
      <c r="M928" t="s">
        <v>1401</v>
      </c>
      <c r="N928" t="s">
        <v>215</v>
      </c>
      <c r="O928" s="57">
        <v>46301.594918981478</v>
      </c>
      <c r="P928" s="57">
        <v>46303.530752314815</v>
      </c>
      <c r="Q928">
        <v>69405126</v>
      </c>
      <c r="S928">
        <v>141421107345</v>
      </c>
      <c r="T928" t="s">
        <v>3473</v>
      </c>
      <c r="U928" t="s">
        <v>3474</v>
      </c>
      <c r="V928" t="s">
        <v>3475</v>
      </c>
      <c r="Z928">
        <v>110.33440400000001</v>
      </c>
      <c r="AA928">
        <v>-6.9595419999999999</v>
      </c>
      <c r="AB928" t="s">
        <v>3476</v>
      </c>
      <c r="AC928" t="s">
        <v>235</v>
      </c>
      <c r="AL928" t="s">
        <v>217</v>
      </c>
      <c r="AM928" t="s">
        <v>3477</v>
      </c>
      <c r="AN928" t="s">
        <v>6</v>
      </c>
      <c r="AO928" s="57">
        <v>46183.601145833331</v>
      </c>
      <c r="AP928" s="57">
        <v>46302.625</v>
      </c>
      <c r="AQ928" t="s">
        <v>1496</v>
      </c>
      <c r="AR928" t="s">
        <v>14</v>
      </c>
      <c r="AS928" t="s">
        <v>832</v>
      </c>
      <c r="AT928" t="s">
        <v>230</v>
      </c>
      <c r="AV928" t="s">
        <v>4649</v>
      </c>
      <c r="AW928" t="s">
        <v>877</v>
      </c>
      <c r="AX928" t="s">
        <v>222</v>
      </c>
      <c r="BA928" s="57">
        <v>46302.625</v>
      </c>
      <c r="BB928" t="s">
        <v>3477</v>
      </c>
      <c r="BF928" s="6" t="e">
        <f t="shared" si="42"/>
        <v>#NUM!</v>
      </c>
      <c r="BG928" t="e">
        <f t="shared" si="43"/>
        <v>#NUM!</v>
      </c>
      <c r="BH928" t="e">
        <f t="shared" si="44"/>
        <v>#NUM!</v>
      </c>
      <c r="BI928" t="e">
        <f>VLOOKUP(H928,Sheet2!$A$1:$B$270,2,FALSE)</f>
        <v>#N/A</v>
      </c>
    </row>
    <row r="929" spans="1:61">
      <c r="A929">
        <v>928</v>
      </c>
      <c r="B929">
        <v>1002617233</v>
      </c>
      <c r="C929">
        <v>3</v>
      </c>
      <c r="D929" t="s">
        <v>49</v>
      </c>
      <c r="E929">
        <v>4</v>
      </c>
      <c r="F929" t="s">
        <v>244</v>
      </c>
      <c r="G929" t="s">
        <v>245</v>
      </c>
      <c r="H929" t="s">
        <v>834</v>
      </c>
      <c r="I929" t="s">
        <v>212</v>
      </c>
      <c r="J929" t="s">
        <v>213</v>
      </c>
      <c r="K929" t="s">
        <v>149</v>
      </c>
      <c r="L929" t="s">
        <v>214</v>
      </c>
      <c r="M929" t="s">
        <v>76</v>
      </c>
      <c r="N929" t="s">
        <v>215</v>
      </c>
      <c r="O929" s="57">
        <v>46296.41783564815</v>
      </c>
      <c r="P929" s="57">
        <v>46297.586481481485</v>
      </c>
      <c r="Q929">
        <v>69402145</v>
      </c>
      <c r="S929">
        <v>141420160402</v>
      </c>
      <c r="T929" t="s">
        <v>1221</v>
      </c>
      <c r="U929" t="s">
        <v>1222</v>
      </c>
      <c r="V929" t="s">
        <v>1223</v>
      </c>
      <c r="Z929">
        <v>110.30420410000001</v>
      </c>
      <c r="AA929">
        <v>-7.0052196999999996</v>
      </c>
      <c r="AB929" t="s">
        <v>1224</v>
      </c>
      <c r="AC929" t="s">
        <v>216</v>
      </c>
      <c r="AL929" t="s">
        <v>217</v>
      </c>
      <c r="AM929" t="s">
        <v>1225</v>
      </c>
      <c r="AN929" t="s">
        <v>6</v>
      </c>
      <c r="AO929" s="57">
        <v>46032.434247685182</v>
      </c>
      <c r="AP929" s="57">
        <v>46297.333333333336</v>
      </c>
      <c r="AR929" t="s">
        <v>218</v>
      </c>
      <c r="AS929" t="s">
        <v>832</v>
      </c>
      <c r="AT929" t="s">
        <v>230</v>
      </c>
      <c r="AU929">
        <v>20261002</v>
      </c>
      <c r="AV929" t="s">
        <v>221</v>
      </c>
      <c r="AW929" t="s">
        <v>877</v>
      </c>
      <c r="AX929" t="s">
        <v>222</v>
      </c>
      <c r="BA929" s="57">
        <v>46297.333333333336</v>
      </c>
      <c r="BB929" t="s">
        <v>1225</v>
      </c>
      <c r="BC929">
        <v>2026</v>
      </c>
      <c r="BD929">
        <v>10</v>
      </c>
      <c r="BE929">
        <v>2</v>
      </c>
      <c r="BF929" s="6">
        <f t="shared" si="42"/>
        <v>46297</v>
      </c>
      <c r="BG929">
        <f t="shared" si="43"/>
        <v>-0.33333333333575865</v>
      </c>
      <c r="BH929" t="str">
        <f t="shared" si="44"/>
        <v>COMPLY</v>
      </c>
      <c r="BI929" t="e">
        <f>VLOOKUP(H929,Sheet2!$A$1:$B$270,2,FALSE)</f>
        <v>#N/A</v>
      </c>
    </row>
    <row r="930" spans="1:61">
      <c r="A930">
        <v>929</v>
      </c>
      <c r="B930">
        <v>1002618091</v>
      </c>
      <c r="C930">
        <v>3</v>
      </c>
      <c r="D930" t="s">
        <v>49</v>
      </c>
      <c r="E930">
        <v>4</v>
      </c>
      <c r="F930" t="s">
        <v>244</v>
      </c>
      <c r="G930" t="s">
        <v>245</v>
      </c>
      <c r="H930" t="s">
        <v>834</v>
      </c>
      <c r="I930" t="s">
        <v>212</v>
      </c>
      <c r="J930" t="s">
        <v>213</v>
      </c>
      <c r="K930" t="s">
        <v>149</v>
      </c>
      <c r="M930" t="s">
        <v>76</v>
      </c>
      <c r="N930" t="s">
        <v>215</v>
      </c>
      <c r="O930" s="57">
        <v>46296.600451388891</v>
      </c>
      <c r="P930" s="57">
        <v>46296.790960648148</v>
      </c>
      <c r="Q930">
        <v>69372639</v>
      </c>
      <c r="S930">
        <v>141420160408</v>
      </c>
      <c r="T930" t="s">
        <v>1216</v>
      </c>
      <c r="U930" t="s">
        <v>1217</v>
      </c>
      <c r="V930" t="s">
        <v>1218</v>
      </c>
      <c r="Z930">
        <v>110.341539457672</v>
      </c>
      <c r="AA930">
        <v>-7.0008219091711901</v>
      </c>
      <c r="AB930" t="s">
        <v>1219</v>
      </c>
      <c r="AC930" t="s">
        <v>225</v>
      </c>
      <c r="AL930" t="s">
        <v>217</v>
      </c>
      <c r="AM930" t="s">
        <v>1220</v>
      </c>
      <c r="AN930" t="s">
        <v>6</v>
      </c>
      <c r="AO930" s="57">
        <v>46032.611296296294</v>
      </c>
      <c r="AR930" t="s">
        <v>218</v>
      </c>
      <c r="AS930" t="s">
        <v>832</v>
      </c>
      <c r="AT930" t="s">
        <v>230</v>
      </c>
      <c r="AU930">
        <v>20261001</v>
      </c>
      <c r="AV930" t="s">
        <v>221</v>
      </c>
      <c r="AW930" t="s">
        <v>539</v>
      </c>
      <c r="AX930" t="s">
        <v>222</v>
      </c>
      <c r="BA930" s="57">
        <v>46296.291666666664</v>
      </c>
      <c r="BB930" t="s">
        <v>1220</v>
      </c>
      <c r="BC930">
        <v>2026</v>
      </c>
      <c r="BD930">
        <v>10</v>
      </c>
      <c r="BE930">
        <v>1</v>
      </c>
      <c r="BF930" s="6">
        <f t="shared" si="42"/>
        <v>46296</v>
      </c>
      <c r="BG930">
        <f t="shared" si="43"/>
        <v>-0.29166666666424135</v>
      </c>
      <c r="BH930" t="str">
        <f t="shared" si="44"/>
        <v>COMPLY</v>
      </c>
      <c r="BI930" t="e">
        <f>VLOOKUP(H930,Sheet2!$A$1:$B$270,2,FALSE)</f>
        <v>#N/A</v>
      </c>
    </row>
    <row r="931" spans="1:61">
      <c r="A931">
        <v>930</v>
      </c>
      <c r="B931">
        <v>1002620989</v>
      </c>
      <c r="C931">
        <v>3</v>
      </c>
      <c r="D931" t="s">
        <v>49</v>
      </c>
      <c r="E931">
        <v>4</v>
      </c>
      <c r="F931" t="s">
        <v>244</v>
      </c>
      <c r="G931" t="s">
        <v>245</v>
      </c>
      <c r="H931" t="s">
        <v>834</v>
      </c>
      <c r="I931" t="s">
        <v>212</v>
      </c>
      <c r="J931" t="s">
        <v>213</v>
      </c>
      <c r="K931" t="s">
        <v>149</v>
      </c>
      <c r="L931" t="s">
        <v>214</v>
      </c>
      <c r="M931" t="s">
        <v>76</v>
      </c>
      <c r="N931" t="s">
        <v>215</v>
      </c>
      <c r="O931" s="57">
        <v>46298.562210648146</v>
      </c>
      <c r="P931" s="57">
        <v>46300.830578703702</v>
      </c>
      <c r="Q931">
        <v>69403599</v>
      </c>
      <c r="S931">
        <v>141420160151</v>
      </c>
      <c r="T931" t="s">
        <v>2139</v>
      </c>
      <c r="U931" t="s">
        <v>2140</v>
      </c>
      <c r="V931" t="s">
        <v>2141</v>
      </c>
      <c r="Z931">
        <v>110.39111316204</v>
      </c>
      <c r="AA931">
        <v>-6.9744260278641397</v>
      </c>
      <c r="AB931" t="s">
        <v>2142</v>
      </c>
      <c r="AC931" t="s">
        <v>216</v>
      </c>
      <c r="AL931" t="s">
        <v>217</v>
      </c>
      <c r="AM931" t="s">
        <v>2143</v>
      </c>
      <c r="AN931" t="s">
        <v>6</v>
      </c>
      <c r="AO931" s="57">
        <v>46091.56958333333</v>
      </c>
      <c r="AP931" s="57">
        <v>46300.333333333336</v>
      </c>
      <c r="AR931" t="s">
        <v>218</v>
      </c>
      <c r="AS931" t="s">
        <v>832</v>
      </c>
      <c r="AT931" t="s">
        <v>230</v>
      </c>
      <c r="AU931">
        <v>20261005</v>
      </c>
      <c r="AV931" t="s">
        <v>221</v>
      </c>
      <c r="AW931" t="s">
        <v>877</v>
      </c>
      <c r="AX931" t="s">
        <v>222</v>
      </c>
      <c r="BA931" s="57">
        <v>46300.333333333336</v>
      </c>
      <c r="BB931" t="s">
        <v>2143</v>
      </c>
      <c r="BC931">
        <v>2026</v>
      </c>
      <c r="BD931">
        <v>10</v>
      </c>
      <c r="BE931">
        <v>5</v>
      </c>
      <c r="BF931" s="6">
        <f t="shared" si="42"/>
        <v>46300</v>
      </c>
      <c r="BG931">
        <f t="shared" si="43"/>
        <v>-0.33333333333575865</v>
      </c>
      <c r="BH931" t="str">
        <f t="shared" si="44"/>
        <v>COMPLY</v>
      </c>
      <c r="BI931" t="e">
        <f>VLOOKUP(H931,Sheet2!$A$1:$B$270,2,FALSE)</f>
        <v>#N/A</v>
      </c>
    </row>
    <row r="932" spans="1:61">
      <c r="A932">
        <v>931</v>
      </c>
      <c r="B932">
        <v>1002622724</v>
      </c>
      <c r="C932">
        <v>3</v>
      </c>
      <c r="D932" t="s">
        <v>49</v>
      </c>
      <c r="E932">
        <v>4</v>
      </c>
      <c r="F932" t="s">
        <v>244</v>
      </c>
      <c r="G932" t="s">
        <v>245</v>
      </c>
      <c r="H932" t="s">
        <v>834</v>
      </c>
      <c r="I932" t="s">
        <v>212</v>
      </c>
      <c r="J932" t="s">
        <v>213</v>
      </c>
      <c r="K932" t="s">
        <v>149</v>
      </c>
      <c r="M932" t="s">
        <v>76</v>
      </c>
      <c r="N932" t="s">
        <v>215</v>
      </c>
      <c r="O932" s="57">
        <v>46300.620474537034</v>
      </c>
      <c r="P932" s="57">
        <v>46301.749120370368</v>
      </c>
      <c r="Q932">
        <v>69404443</v>
      </c>
      <c r="S932">
        <v>141420160431</v>
      </c>
      <c r="T932" t="s">
        <v>2872</v>
      </c>
      <c r="U932" t="s">
        <v>2873</v>
      </c>
      <c r="V932" t="s">
        <v>2874</v>
      </c>
      <c r="Z932">
        <v>110.397661401904</v>
      </c>
      <c r="AA932">
        <v>-6.9570710703435301</v>
      </c>
      <c r="AB932" t="s">
        <v>2875</v>
      </c>
      <c r="AC932" t="s">
        <v>225</v>
      </c>
      <c r="AL932" t="s">
        <v>217</v>
      </c>
      <c r="AM932" t="s">
        <v>2876</v>
      </c>
      <c r="AN932" t="s">
        <v>6</v>
      </c>
      <c r="AO932" s="57">
        <v>46152.632743055554</v>
      </c>
      <c r="AP932" s="57">
        <v>46302.333333333336</v>
      </c>
      <c r="AR932" t="s">
        <v>218</v>
      </c>
      <c r="AS932" t="s">
        <v>832</v>
      </c>
      <c r="AT932" t="s">
        <v>230</v>
      </c>
      <c r="AU932">
        <v>20261006</v>
      </c>
      <c r="AV932" t="s">
        <v>221</v>
      </c>
      <c r="AW932" t="s">
        <v>1749</v>
      </c>
      <c r="AX932" t="s">
        <v>222</v>
      </c>
      <c r="BA932" s="57">
        <v>46302.333333333336</v>
      </c>
      <c r="BB932" t="s">
        <v>2876</v>
      </c>
      <c r="BC932">
        <v>2026</v>
      </c>
      <c r="BD932">
        <v>10</v>
      </c>
      <c r="BE932">
        <v>6</v>
      </c>
      <c r="BF932" s="6">
        <f t="shared" si="42"/>
        <v>46301</v>
      </c>
      <c r="BG932">
        <f t="shared" si="43"/>
        <v>-1.3333333333357587</v>
      </c>
      <c r="BH932" t="str">
        <f t="shared" si="44"/>
        <v>COMPLY</v>
      </c>
      <c r="BI932" t="e">
        <f>VLOOKUP(H932,Sheet2!$A$1:$B$270,2,FALSE)</f>
        <v>#N/A</v>
      </c>
    </row>
    <row r="933" spans="1:61">
      <c r="A933">
        <v>932</v>
      </c>
      <c r="B933">
        <v>1002633056</v>
      </c>
      <c r="C933">
        <v>3</v>
      </c>
      <c r="D933" t="s">
        <v>49</v>
      </c>
      <c r="E933">
        <v>4</v>
      </c>
      <c r="F933" t="s">
        <v>244</v>
      </c>
      <c r="G933" t="s">
        <v>245</v>
      </c>
      <c r="H933" t="s">
        <v>834</v>
      </c>
      <c r="I933" t="s">
        <v>212</v>
      </c>
      <c r="J933" t="s">
        <v>213</v>
      </c>
      <c r="K933" t="s">
        <v>149</v>
      </c>
      <c r="M933" t="s">
        <v>76</v>
      </c>
      <c r="N933" t="s">
        <v>215</v>
      </c>
      <c r="O933" s="57">
        <v>46307.584062499998</v>
      </c>
      <c r="P933" s="57">
        <v>46307.759155092594</v>
      </c>
      <c r="Q933">
        <v>69407219</v>
      </c>
      <c r="S933">
        <v>141420160507</v>
      </c>
      <c r="T933" t="s">
        <v>5468</v>
      </c>
      <c r="U933" t="s">
        <v>6269</v>
      </c>
      <c r="V933" t="s">
        <v>6270</v>
      </c>
      <c r="Z933">
        <v>110.385347</v>
      </c>
      <c r="AA933">
        <v>-6.998424</v>
      </c>
      <c r="AB933" t="s">
        <v>5471</v>
      </c>
      <c r="AC933" t="s">
        <v>216</v>
      </c>
      <c r="AL933" t="s">
        <v>217</v>
      </c>
      <c r="AM933" t="s">
        <v>6271</v>
      </c>
      <c r="AN933" t="s">
        <v>6</v>
      </c>
      <c r="AO933" s="57">
        <v>46366.584814814814</v>
      </c>
      <c r="AR933" t="s">
        <v>218</v>
      </c>
      <c r="AS933" t="s">
        <v>832</v>
      </c>
      <c r="AT933" t="s">
        <v>230</v>
      </c>
      <c r="AU933">
        <v>20261012</v>
      </c>
      <c r="AV933" t="s">
        <v>221</v>
      </c>
      <c r="AW933" t="s">
        <v>540</v>
      </c>
      <c r="AX933" t="s">
        <v>222</v>
      </c>
      <c r="BA933" s="57">
        <v>46307.291666666664</v>
      </c>
      <c r="BB933" t="s">
        <v>6271</v>
      </c>
      <c r="BC933">
        <v>2026</v>
      </c>
      <c r="BD933">
        <v>10</v>
      </c>
      <c r="BE933">
        <v>12</v>
      </c>
      <c r="BF933" s="6">
        <f t="shared" si="42"/>
        <v>46307</v>
      </c>
      <c r="BG933">
        <f t="shared" si="43"/>
        <v>-0.29166666666424135</v>
      </c>
      <c r="BH933" t="str">
        <f t="shared" si="44"/>
        <v>COMPLY</v>
      </c>
      <c r="BI933" t="e">
        <f>VLOOKUP(H933,Sheet2!$A$1:$B$270,2,FALSE)</f>
        <v>#N/A</v>
      </c>
    </row>
    <row r="934" spans="1:61">
      <c r="A934">
        <v>933</v>
      </c>
      <c r="B934">
        <v>1002636289</v>
      </c>
      <c r="C934">
        <v>3</v>
      </c>
      <c r="D934" t="s">
        <v>49</v>
      </c>
      <c r="E934">
        <v>4</v>
      </c>
      <c r="F934" t="s">
        <v>244</v>
      </c>
      <c r="G934" t="s">
        <v>245</v>
      </c>
      <c r="H934" t="s">
        <v>834</v>
      </c>
      <c r="I934" t="s">
        <v>212</v>
      </c>
      <c r="J934" t="s">
        <v>213</v>
      </c>
      <c r="K934" t="s">
        <v>149</v>
      </c>
      <c r="L934" t="s">
        <v>214</v>
      </c>
      <c r="M934" t="s">
        <v>76</v>
      </c>
      <c r="N934" t="s">
        <v>215</v>
      </c>
      <c r="O934" s="57">
        <v>46309.428923611114</v>
      </c>
      <c r="P934" s="57">
        <v>46310.510625000003</v>
      </c>
      <c r="Q934">
        <v>69409913</v>
      </c>
      <c r="S934">
        <v>141420160520</v>
      </c>
      <c r="T934" t="s">
        <v>7139</v>
      </c>
      <c r="U934" t="s">
        <v>7140</v>
      </c>
      <c r="V934" t="s">
        <v>7141</v>
      </c>
      <c r="Z934">
        <v>110.348406359553</v>
      </c>
      <c r="AA934">
        <v>-7.00702717653924</v>
      </c>
      <c r="AB934" t="s">
        <v>7142</v>
      </c>
      <c r="AC934" t="s">
        <v>216</v>
      </c>
      <c r="AL934" t="s">
        <v>217</v>
      </c>
      <c r="AM934" t="s">
        <v>7122</v>
      </c>
      <c r="AN934" t="s">
        <v>6</v>
      </c>
      <c r="AO934" t="s">
        <v>6954</v>
      </c>
      <c r="AP934" s="57">
        <v>46310.333333333336</v>
      </c>
      <c r="AR934" t="s">
        <v>218</v>
      </c>
      <c r="AS934" t="s">
        <v>832</v>
      </c>
      <c r="AT934" t="s">
        <v>230</v>
      </c>
      <c r="AU934">
        <v>20261015</v>
      </c>
      <c r="AV934" t="s">
        <v>221</v>
      </c>
      <c r="AW934" t="s">
        <v>875</v>
      </c>
      <c r="AX934" t="s">
        <v>222</v>
      </c>
      <c r="BA934" s="57">
        <v>46310.333333333336</v>
      </c>
      <c r="BB934" t="s">
        <v>7122</v>
      </c>
      <c r="BC934">
        <v>2026</v>
      </c>
      <c r="BD934">
        <v>10</v>
      </c>
      <c r="BE934">
        <v>15</v>
      </c>
      <c r="BF934" s="6">
        <f t="shared" si="42"/>
        <v>46310</v>
      </c>
      <c r="BG934">
        <f t="shared" si="43"/>
        <v>-0.33333333333575865</v>
      </c>
      <c r="BH934" t="str">
        <f t="shared" si="44"/>
        <v>COMPLY</v>
      </c>
      <c r="BI934" t="e">
        <f>VLOOKUP(H934,Sheet2!$A$1:$B$270,2,FALSE)</f>
        <v>#N/A</v>
      </c>
    </row>
    <row r="935" spans="1:61">
      <c r="A935">
        <v>934</v>
      </c>
      <c r="B935">
        <v>1002636880</v>
      </c>
      <c r="C935">
        <v>3</v>
      </c>
      <c r="D935" t="s">
        <v>49</v>
      </c>
      <c r="E935">
        <v>4</v>
      </c>
      <c r="F935" t="s">
        <v>244</v>
      </c>
      <c r="G935" t="s">
        <v>245</v>
      </c>
      <c r="H935" t="s">
        <v>834</v>
      </c>
      <c r="I935" t="s">
        <v>212</v>
      </c>
      <c r="J935" t="s">
        <v>213</v>
      </c>
      <c r="K935" t="s">
        <v>149</v>
      </c>
      <c r="L935" t="s">
        <v>214</v>
      </c>
      <c r="M935" t="s">
        <v>76</v>
      </c>
      <c r="N935" t="s">
        <v>215</v>
      </c>
      <c r="O935" s="57">
        <v>46309.586516203701</v>
      </c>
      <c r="P935" s="57">
        <v>46310.573969907404</v>
      </c>
      <c r="Q935">
        <v>69410188</v>
      </c>
      <c r="S935">
        <v>141420160523</v>
      </c>
      <c r="T935" t="s">
        <v>7147</v>
      </c>
      <c r="U935" t="s">
        <v>7148</v>
      </c>
      <c r="V935" t="s">
        <v>7149</v>
      </c>
      <c r="Z935">
        <v>110.39108332246499</v>
      </c>
      <c r="AA935">
        <v>-6.9755891457630703</v>
      </c>
      <c r="AB935" t="s">
        <v>7150</v>
      </c>
      <c r="AC935" t="s">
        <v>216</v>
      </c>
      <c r="AL935" t="s">
        <v>217</v>
      </c>
      <c r="AM935" t="s">
        <v>7151</v>
      </c>
      <c r="AN935" t="s">
        <v>6</v>
      </c>
      <c r="AO935" t="s">
        <v>7052</v>
      </c>
      <c r="AP935" s="57">
        <v>46310.458333333336</v>
      </c>
      <c r="AR935" t="s">
        <v>218</v>
      </c>
      <c r="AS935" t="s">
        <v>832</v>
      </c>
      <c r="AT935" t="s">
        <v>230</v>
      </c>
      <c r="AU935">
        <v>20261015</v>
      </c>
      <c r="AV935" t="s">
        <v>221</v>
      </c>
      <c r="AW935" t="s">
        <v>875</v>
      </c>
      <c r="AX935" t="s">
        <v>222</v>
      </c>
      <c r="BA935" s="57">
        <v>46310.458333333336</v>
      </c>
      <c r="BB935" t="s">
        <v>7151</v>
      </c>
      <c r="BC935">
        <v>2026</v>
      </c>
      <c r="BD935">
        <v>10</v>
      </c>
      <c r="BE935">
        <v>15</v>
      </c>
      <c r="BF935" s="6">
        <f t="shared" si="42"/>
        <v>46310</v>
      </c>
      <c r="BG935">
        <f t="shared" si="43"/>
        <v>-0.45833333333575865</v>
      </c>
      <c r="BH935" t="str">
        <f t="shared" si="44"/>
        <v>COMPLY</v>
      </c>
      <c r="BI935" t="e">
        <f>VLOOKUP(H935,Sheet2!$A$1:$B$270,2,FALSE)</f>
        <v>#N/A</v>
      </c>
    </row>
    <row r="936" spans="1:61">
      <c r="A936">
        <v>935</v>
      </c>
      <c r="B936">
        <v>1002624670</v>
      </c>
      <c r="C936">
        <v>3</v>
      </c>
      <c r="D936" t="s">
        <v>49</v>
      </c>
      <c r="E936">
        <v>4</v>
      </c>
      <c r="F936" t="s">
        <v>244</v>
      </c>
      <c r="G936" t="s">
        <v>245</v>
      </c>
      <c r="H936" t="s">
        <v>834</v>
      </c>
      <c r="I936" t="s">
        <v>212</v>
      </c>
      <c r="J936" t="s">
        <v>213</v>
      </c>
      <c r="K936" t="s">
        <v>149</v>
      </c>
      <c r="M936" t="s">
        <v>1401</v>
      </c>
      <c r="N936" t="s">
        <v>215</v>
      </c>
      <c r="O936" s="57">
        <v>46301.625879629632</v>
      </c>
      <c r="P936" s="57">
        <v>46308.666828703703</v>
      </c>
      <c r="Q936">
        <v>69405206</v>
      </c>
      <c r="R936">
        <v>2435320314</v>
      </c>
      <c r="S936">
        <v>141420144664</v>
      </c>
      <c r="T936" t="s">
        <v>3478</v>
      </c>
      <c r="U936" t="s">
        <v>3479</v>
      </c>
      <c r="V936" t="s">
        <v>4168</v>
      </c>
      <c r="Z936">
        <v>110.41743030000001</v>
      </c>
      <c r="AA936">
        <v>-7.0130318000000003</v>
      </c>
      <c r="AB936" t="s">
        <v>3480</v>
      </c>
      <c r="AC936" t="s">
        <v>225</v>
      </c>
      <c r="AL936" t="s">
        <v>217</v>
      </c>
      <c r="AM936" t="s">
        <v>4169</v>
      </c>
      <c r="AN936" t="s">
        <v>6</v>
      </c>
      <c r="AO936" s="57">
        <v>46183.642893518518</v>
      </c>
      <c r="AP936" s="57">
        <v>46304.333333333336</v>
      </c>
      <c r="AR936" t="s">
        <v>14</v>
      </c>
      <c r="AS936" t="s">
        <v>832</v>
      </c>
      <c r="AT936" t="s">
        <v>230</v>
      </c>
      <c r="AV936" t="s">
        <v>6746</v>
      </c>
      <c r="AW936" t="s">
        <v>1586</v>
      </c>
      <c r="AX936" t="s">
        <v>222</v>
      </c>
      <c r="BA936" s="57">
        <v>46304.333333333336</v>
      </c>
      <c r="BB936" t="s">
        <v>4169</v>
      </c>
      <c r="BF936" s="6" t="e">
        <f t="shared" si="42"/>
        <v>#NUM!</v>
      </c>
      <c r="BG936" t="e">
        <f t="shared" si="43"/>
        <v>#NUM!</v>
      </c>
      <c r="BH936" t="e">
        <f t="shared" si="44"/>
        <v>#NUM!</v>
      </c>
      <c r="BI936" t="e">
        <f>VLOOKUP(H936,Sheet2!$A$1:$B$270,2,FALSE)</f>
        <v>#N/A</v>
      </c>
    </row>
    <row r="937" spans="1:61">
      <c r="A937">
        <v>936</v>
      </c>
      <c r="B937">
        <v>1002629384</v>
      </c>
      <c r="C937">
        <v>3</v>
      </c>
      <c r="D937" t="s">
        <v>49</v>
      </c>
      <c r="E937">
        <v>4</v>
      </c>
      <c r="F937" t="s">
        <v>244</v>
      </c>
      <c r="G937" t="s">
        <v>245</v>
      </c>
      <c r="H937" t="s">
        <v>834</v>
      </c>
      <c r="I937" t="s">
        <v>212</v>
      </c>
      <c r="J937" t="s">
        <v>213</v>
      </c>
      <c r="K937" t="s">
        <v>149</v>
      </c>
      <c r="L937" t="s">
        <v>214</v>
      </c>
      <c r="M937" t="s">
        <v>1401</v>
      </c>
      <c r="N937" t="s">
        <v>215</v>
      </c>
      <c r="O937" s="57">
        <v>46304.46434027778</v>
      </c>
      <c r="P937" s="57">
        <v>46307.584050925929</v>
      </c>
      <c r="Q937">
        <v>69407219</v>
      </c>
      <c r="S937">
        <v>141420160484</v>
      </c>
      <c r="T937" t="s">
        <v>5468</v>
      </c>
      <c r="U937" t="s">
        <v>5469</v>
      </c>
      <c r="V937" t="s">
        <v>5470</v>
      </c>
      <c r="Z937">
        <v>110.385679677128</v>
      </c>
      <c r="AA937">
        <v>-6.9985866707539897</v>
      </c>
      <c r="AB937" t="s">
        <v>5471</v>
      </c>
      <c r="AC937" t="s">
        <v>216</v>
      </c>
      <c r="AL937" t="s">
        <v>217</v>
      </c>
      <c r="AM937" t="s">
        <v>5472</v>
      </c>
      <c r="AN937" t="s">
        <v>6</v>
      </c>
      <c r="AO937" s="57">
        <v>46275.47583333333</v>
      </c>
      <c r="AP937" s="57">
        <v>46305.333333333336</v>
      </c>
      <c r="AQ937" t="s">
        <v>1496</v>
      </c>
      <c r="AR937" t="s">
        <v>14</v>
      </c>
      <c r="AS937" t="s">
        <v>832</v>
      </c>
      <c r="AT937" t="s">
        <v>230</v>
      </c>
      <c r="AV937" t="s">
        <v>6272</v>
      </c>
      <c r="AW937" t="s">
        <v>876</v>
      </c>
      <c r="AX937" t="s">
        <v>222</v>
      </c>
      <c r="BA937" s="57">
        <v>46305.333333333336</v>
      </c>
      <c r="BB937" t="s">
        <v>5472</v>
      </c>
      <c r="BF937" s="6" t="e">
        <f t="shared" si="42"/>
        <v>#NUM!</v>
      </c>
      <c r="BG937" t="e">
        <f t="shared" si="43"/>
        <v>#NUM!</v>
      </c>
      <c r="BH937" t="e">
        <f t="shared" si="44"/>
        <v>#NUM!</v>
      </c>
      <c r="BI937" t="e">
        <f>VLOOKUP(H937,Sheet2!$A$1:$B$270,2,FALSE)</f>
        <v>#N/A</v>
      </c>
    </row>
    <row r="938" spans="1:61">
      <c r="A938">
        <v>937</v>
      </c>
      <c r="B938">
        <v>1002635528</v>
      </c>
      <c r="C938">
        <v>3</v>
      </c>
      <c r="D938" t="s">
        <v>49</v>
      </c>
      <c r="E938">
        <v>4</v>
      </c>
      <c r="F938" t="s">
        <v>244</v>
      </c>
      <c r="G938" t="s">
        <v>245</v>
      </c>
      <c r="H938" t="s">
        <v>834</v>
      </c>
      <c r="I938" t="s">
        <v>212</v>
      </c>
      <c r="J938" t="s">
        <v>213</v>
      </c>
      <c r="K938" t="s">
        <v>149</v>
      </c>
      <c r="L938" t="s">
        <v>214</v>
      </c>
      <c r="M938" t="s">
        <v>224</v>
      </c>
      <c r="N938" t="s">
        <v>215</v>
      </c>
      <c r="O938" s="57">
        <v>46308.663657407407</v>
      </c>
      <c r="P938" s="57">
        <v>46309.638819444444</v>
      </c>
      <c r="Q938">
        <v>69409605</v>
      </c>
      <c r="S938">
        <v>141420160517</v>
      </c>
      <c r="T938" t="s">
        <v>6747</v>
      </c>
      <c r="U938" t="s">
        <v>6748</v>
      </c>
      <c r="V938" t="s">
        <v>6749</v>
      </c>
      <c r="Z938">
        <v>110.329725779592</v>
      </c>
      <c r="AA938">
        <v>-7.0391492162954998</v>
      </c>
      <c r="AB938" t="s">
        <v>6750</v>
      </c>
      <c r="AC938" t="s">
        <v>216</v>
      </c>
      <c r="AL938" t="s">
        <v>217</v>
      </c>
      <c r="AM938" t="s">
        <v>6751</v>
      </c>
      <c r="AN938" t="s">
        <v>6</v>
      </c>
      <c r="AO938" t="s">
        <v>6707</v>
      </c>
      <c r="AP938" s="57">
        <v>46309.625</v>
      </c>
      <c r="AR938" t="s">
        <v>18</v>
      </c>
      <c r="AS938" t="s">
        <v>832</v>
      </c>
      <c r="AT938" t="s">
        <v>230</v>
      </c>
      <c r="AV938" t="s">
        <v>226</v>
      </c>
      <c r="AW938" t="s">
        <v>876</v>
      </c>
      <c r="AX938" t="s">
        <v>222</v>
      </c>
      <c r="BA938" s="57">
        <v>46309.625</v>
      </c>
      <c r="BB938" t="s">
        <v>6751</v>
      </c>
      <c r="BF938" s="6" t="e">
        <f t="shared" si="42"/>
        <v>#NUM!</v>
      </c>
      <c r="BG938" t="e">
        <f t="shared" si="43"/>
        <v>#NUM!</v>
      </c>
      <c r="BH938" t="e">
        <f t="shared" si="44"/>
        <v>#NUM!</v>
      </c>
      <c r="BI938" t="e">
        <f>VLOOKUP(H938,Sheet2!$A$1:$B$270,2,FALSE)</f>
        <v>#N/A</v>
      </c>
    </row>
    <row r="939" spans="1:61">
      <c r="A939">
        <v>938</v>
      </c>
      <c r="B939">
        <v>1002637261</v>
      </c>
      <c r="C939">
        <v>3</v>
      </c>
      <c r="D939" t="s">
        <v>49</v>
      </c>
      <c r="E939">
        <v>4</v>
      </c>
      <c r="F939" t="s">
        <v>244</v>
      </c>
      <c r="G939" t="s">
        <v>245</v>
      </c>
      <c r="H939" t="s">
        <v>834</v>
      </c>
      <c r="I939" t="s">
        <v>212</v>
      </c>
      <c r="J939" t="s">
        <v>213</v>
      </c>
      <c r="K939" t="s">
        <v>149</v>
      </c>
      <c r="L939" t="s">
        <v>214</v>
      </c>
      <c r="M939" t="s">
        <v>255</v>
      </c>
      <c r="N939" t="s">
        <v>215</v>
      </c>
      <c r="O939" s="57">
        <v>46309.676168981481</v>
      </c>
      <c r="P939" s="57">
        <v>46310.717395833337</v>
      </c>
      <c r="Q939">
        <v>69410334</v>
      </c>
      <c r="S939">
        <v>141420145887</v>
      </c>
      <c r="T939" t="s">
        <v>7143</v>
      </c>
      <c r="U939" t="s">
        <v>7144</v>
      </c>
      <c r="V939" t="s">
        <v>7145</v>
      </c>
      <c r="Z939">
        <v>110.355228</v>
      </c>
      <c r="AA939">
        <v>-7.0039879999999997</v>
      </c>
      <c r="AB939" t="s">
        <v>7146</v>
      </c>
      <c r="AC939" t="s">
        <v>235</v>
      </c>
      <c r="AL939" t="s">
        <v>217</v>
      </c>
      <c r="AM939" t="s">
        <v>6974</v>
      </c>
      <c r="AN939" t="s">
        <v>6</v>
      </c>
      <c r="AO939" t="s">
        <v>6838</v>
      </c>
      <c r="AP939" s="57">
        <v>46310.625</v>
      </c>
      <c r="AR939" t="s">
        <v>256</v>
      </c>
      <c r="AS939" t="s">
        <v>832</v>
      </c>
      <c r="AT939" t="s">
        <v>230</v>
      </c>
      <c r="AV939" t="s">
        <v>257</v>
      </c>
      <c r="AW939" t="s">
        <v>879</v>
      </c>
      <c r="AX939" t="s">
        <v>222</v>
      </c>
      <c r="BA939" s="57">
        <v>46310.625</v>
      </c>
      <c r="BB939" t="s">
        <v>6974</v>
      </c>
      <c r="BF939" s="6" t="e">
        <f t="shared" si="42"/>
        <v>#NUM!</v>
      </c>
      <c r="BG939" t="e">
        <f t="shared" si="43"/>
        <v>#NUM!</v>
      </c>
      <c r="BH939" t="e">
        <f t="shared" si="44"/>
        <v>#NUM!</v>
      </c>
      <c r="BI939" t="e">
        <f>VLOOKUP(H939,Sheet2!$A$1:$B$270,2,FALSE)</f>
        <v>#N/A</v>
      </c>
    </row>
    <row r="940" spans="1:61">
      <c r="A940">
        <v>939</v>
      </c>
      <c r="B940">
        <v>1002638846</v>
      </c>
      <c r="C940">
        <v>3</v>
      </c>
      <c r="D940" t="s">
        <v>49</v>
      </c>
      <c r="E940">
        <v>4</v>
      </c>
      <c r="F940" t="s">
        <v>244</v>
      </c>
      <c r="G940" t="s">
        <v>245</v>
      </c>
      <c r="H940" t="s">
        <v>834</v>
      </c>
      <c r="I940" t="s">
        <v>212</v>
      </c>
      <c r="J940" t="s">
        <v>213</v>
      </c>
      <c r="K940" t="s">
        <v>149</v>
      </c>
      <c r="M940" t="s">
        <v>3142</v>
      </c>
      <c r="N940" t="s">
        <v>563</v>
      </c>
      <c r="O940" s="57">
        <v>46310.63144675926</v>
      </c>
      <c r="P940" s="57">
        <v>46310.633518518516</v>
      </c>
      <c r="Q940">
        <v>68937486</v>
      </c>
      <c r="S940">
        <v>141420160532</v>
      </c>
      <c r="T940" t="s">
        <v>4133</v>
      </c>
      <c r="U940" t="s">
        <v>7813</v>
      </c>
      <c r="Z940">
        <v>110.387319281299</v>
      </c>
      <c r="AA940">
        <v>-6.9876040118188003</v>
      </c>
      <c r="AB940" t="s">
        <v>7814</v>
      </c>
      <c r="AC940" t="s">
        <v>284</v>
      </c>
      <c r="AO940" t="s">
        <v>7492</v>
      </c>
      <c r="AR940" t="s">
        <v>325</v>
      </c>
      <c r="AS940" t="s">
        <v>832</v>
      </c>
      <c r="AT940" t="s">
        <v>220</v>
      </c>
      <c r="AV940" t="s">
        <v>3143</v>
      </c>
      <c r="AW940" t="s">
        <v>942</v>
      </c>
      <c r="AX940" t="s">
        <v>222</v>
      </c>
      <c r="BF940" s="6" t="e">
        <f t="shared" si="42"/>
        <v>#NUM!</v>
      </c>
      <c r="BG940" t="e">
        <f t="shared" si="43"/>
        <v>#NUM!</v>
      </c>
      <c r="BH940" t="e">
        <f t="shared" si="44"/>
        <v>#NUM!</v>
      </c>
      <c r="BI940" t="e">
        <f>VLOOKUP(H940,Sheet2!$A$1:$B$270,2,FALSE)</f>
        <v>#N/A</v>
      </c>
    </row>
    <row r="941" spans="1:61">
      <c r="A941">
        <v>940</v>
      </c>
      <c r="B941">
        <v>1002624319</v>
      </c>
      <c r="C941">
        <v>3</v>
      </c>
      <c r="D941" t="s">
        <v>49</v>
      </c>
      <c r="E941">
        <v>4</v>
      </c>
      <c r="F941" t="s">
        <v>244</v>
      </c>
      <c r="G941" t="s">
        <v>245</v>
      </c>
      <c r="H941" t="s">
        <v>3481</v>
      </c>
      <c r="I941" t="s">
        <v>212</v>
      </c>
      <c r="J941" t="s">
        <v>213</v>
      </c>
      <c r="K941" t="s">
        <v>149</v>
      </c>
      <c r="M941" t="s">
        <v>76</v>
      </c>
      <c r="N941" t="s">
        <v>215</v>
      </c>
      <c r="O941" s="57">
        <v>46301.563819444447</v>
      </c>
      <c r="P941" s="57">
        <v>46301.63521990741</v>
      </c>
      <c r="Q941">
        <v>69399709</v>
      </c>
      <c r="S941">
        <v>141422112089</v>
      </c>
      <c r="T941" t="s">
        <v>3482</v>
      </c>
      <c r="U941" t="s">
        <v>3483</v>
      </c>
      <c r="V941" t="s">
        <v>3484</v>
      </c>
      <c r="Z941">
        <v>110.39816999999999</v>
      </c>
      <c r="AA941">
        <v>-7.0143820000000003</v>
      </c>
      <c r="AB941" t="s">
        <v>3485</v>
      </c>
      <c r="AC941" t="s">
        <v>225</v>
      </c>
      <c r="AL941" t="s">
        <v>217</v>
      </c>
      <c r="AM941" t="s">
        <v>3486</v>
      </c>
      <c r="AN941" t="s">
        <v>6</v>
      </c>
      <c r="AO941" s="57">
        <v>46183.570092592592</v>
      </c>
      <c r="AR941" t="s">
        <v>218</v>
      </c>
      <c r="AS941" t="s">
        <v>219</v>
      </c>
      <c r="AT941" t="s">
        <v>230</v>
      </c>
      <c r="AU941">
        <v>20261006</v>
      </c>
      <c r="AV941" t="s">
        <v>221</v>
      </c>
      <c r="AW941" t="s">
        <v>861</v>
      </c>
      <c r="AX941" t="s">
        <v>222</v>
      </c>
      <c r="BA941" s="57">
        <v>46301.291666666664</v>
      </c>
      <c r="BB941" t="s">
        <v>3486</v>
      </c>
      <c r="BC941">
        <v>2026</v>
      </c>
      <c r="BD941">
        <v>10</v>
      </c>
      <c r="BE941">
        <v>6</v>
      </c>
      <c r="BF941" s="6">
        <f t="shared" si="42"/>
        <v>46301</v>
      </c>
      <c r="BG941">
        <f t="shared" si="43"/>
        <v>-0.29166666666424135</v>
      </c>
      <c r="BH941" t="str">
        <f t="shared" si="44"/>
        <v>COMPLY</v>
      </c>
      <c r="BI941" t="e">
        <f>VLOOKUP(H941,Sheet2!$A$1:$B$270,2,FALSE)</f>
        <v>#N/A</v>
      </c>
    </row>
    <row r="942" spans="1:61">
      <c r="A942">
        <v>941</v>
      </c>
      <c r="B942">
        <v>1002635537</v>
      </c>
      <c r="C942">
        <v>3</v>
      </c>
      <c r="D942" t="s">
        <v>49</v>
      </c>
      <c r="E942">
        <v>4</v>
      </c>
      <c r="F942" t="s">
        <v>244</v>
      </c>
      <c r="G942" t="s">
        <v>245</v>
      </c>
      <c r="H942" t="s">
        <v>3481</v>
      </c>
      <c r="I942" t="s">
        <v>212</v>
      </c>
      <c r="J942" t="s">
        <v>213</v>
      </c>
      <c r="K942" t="s">
        <v>149</v>
      </c>
      <c r="M942" t="s">
        <v>76</v>
      </c>
      <c r="N942" t="s">
        <v>215</v>
      </c>
      <c r="O942" s="57">
        <v>46308.66684027778</v>
      </c>
      <c r="P942" s="57">
        <v>46309.495868055557</v>
      </c>
      <c r="Q942">
        <v>69405206</v>
      </c>
      <c r="R942">
        <v>2435308064</v>
      </c>
      <c r="S942">
        <v>141422112135</v>
      </c>
      <c r="T942" t="s">
        <v>3478</v>
      </c>
      <c r="U942" t="s">
        <v>6752</v>
      </c>
      <c r="V942" t="s">
        <v>6753</v>
      </c>
      <c r="Z942">
        <v>110.416064270595</v>
      </c>
      <c r="AA942">
        <v>-7.0089118372304204</v>
      </c>
      <c r="AB942" t="s">
        <v>3480</v>
      </c>
      <c r="AC942" t="s">
        <v>225</v>
      </c>
      <c r="AL942" t="s">
        <v>217</v>
      </c>
      <c r="AM942" t="s">
        <v>6754</v>
      </c>
      <c r="AN942" t="s">
        <v>6</v>
      </c>
      <c r="AO942" t="s">
        <v>6707</v>
      </c>
      <c r="AR942" t="s">
        <v>218</v>
      </c>
      <c r="AS942" t="s">
        <v>219</v>
      </c>
      <c r="AT942" t="s">
        <v>230</v>
      </c>
      <c r="AU942">
        <v>20261014</v>
      </c>
      <c r="AV942" t="s">
        <v>221</v>
      </c>
      <c r="AW942" t="s">
        <v>1586</v>
      </c>
      <c r="AX942" t="s">
        <v>222</v>
      </c>
      <c r="BA942" s="57">
        <v>46308.291666666664</v>
      </c>
      <c r="BB942" t="s">
        <v>6754</v>
      </c>
      <c r="BC942">
        <v>2026</v>
      </c>
      <c r="BD942">
        <v>10</v>
      </c>
      <c r="BE942">
        <v>14</v>
      </c>
      <c r="BF942" s="6">
        <f t="shared" si="42"/>
        <v>46309</v>
      </c>
      <c r="BG942">
        <f t="shared" si="43"/>
        <v>0.70833333333575865</v>
      </c>
      <c r="BH942" t="str">
        <f t="shared" si="44"/>
        <v>COMPLY</v>
      </c>
      <c r="BI942" t="e">
        <f>VLOOKUP(H942,Sheet2!$A$1:$B$270,2,FALSE)</f>
        <v>#N/A</v>
      </c>
    </row>
    <row r="943" spans="1:61">
      <c r="A943">
        <v>942</v>
      </c>
      <c r="B943">
        <v>1002629191</v>
      </c>
      <c r="C943">
        <v>3</v>
      </c>
      <c r="D943" t="s">
        <v>49</v>
      </c>
      <c r="E943">
        <v>4</v>
      </c>
      <c r="F943" t="s">
        <v>244</v>
      </c>
      <c r="G943" t="s">
        <v>245</v>
      </c>
      <c r="H943" t="s">
        <v>3481</v>
      </c>
      <c r="I943" t="s">
        <v>212</v>
      </c>
      <c r="J943" t="s">
        <v>213</v>
      </c>
      <c r="K943" t="s">
        <v>149</v>
      </c>
      <c r="L943" t="s">
        <v>214</v>
      </c>
      <c r="M943" t="s">
        <v>1401</v>
      </c>
      <c r="N943" t="s">
        <v>215</v>
      </c>
      <c r="O943" s="57">
        <v>46304.435127314813</v>
      </c>
      <c r="P943" s="57">
        <v>46310.440254629626</v>
      </c>
      <c r="Q943">
        <v>69407137</v>
      </c>
      <c r="S943">
        <v>141422112120</v>
      </c>
      <c r="T943" t="s">
        <v>5473</v>
      </c>
      <c r="U943" t="s">
        <v>5474</v>
      </c>
      <c r="V943" t="s">
        <v>5475</v>
      </c>
      <c r="Z943">
        <v>110.413528</v>
      </c>
      <c r="AA943">
        <v>-7.0137299999999998</v>
      </c>
      <c r="AB943" t="s">
        <v>5476</v>
      </c>
      <c r="AC943" t="s">
        <v>235</v>
      </c>
      <c r="AL943" t="s">
        <v>217</v>
      </c>
      <c r="AM943" t="s">
        <v>5477</v>
      </c>
      <c r="AN943" t="s">
        <v>6</v>
      </c>
      <c r="AO943" s="57">
        <v>46275.444502314815</v>
      </c>
      <c r="AP943" s="57">
        <v>46308.333333333336</v>
      </c>
      <c r="AQ943" t="s">
        <v>838</v>
      </c>
      <c r="AR943" t="s">
        <v>14</v>
      </c>
      <c r="AS943" t="s">
        <v>219</v>
      </c>
      <c r="AT943" t="s">
        <v>230</v>
      </c>
      <c r="AV943" t="s">
        <v>7815</v>
      </c>
      <c r="AW943" t="s">
        <v>876</v>
      </c>
      <c r="AX943" t="s">
        <v>222</v>
      </c>
      <c r="BA943" s="57">
        <v>46308.333333333336</v>
      </c>
      <c r="BB943" t="s">
        <v>5477</v>
      </c>
      <c r="BF943" s="6" t="e">
        <f t="shared" si="42"/>
        <v>#NUM!</v>
      </c>
      <c r="BG943" t="e">
        <f t="shared" si="43"/>
        <v>#NUM!</v>
      </c>
      <c r="BH943" t="e">
        <f t="shared" si="44"/>
        <v>#NUM!</v>
      </c>
      <c r="BI943" t="e">
        <f>VLOOKUP(H943,Sheet2!$A$1:$B$270,2,FALSE)</f>
        <v>#N/A</v>
      </c>
    </row>
    <row r="944" spans="1:61">
      <c r="A944">
        <v>943</v>
      </c>
      <c r="B944">
        <v>1002638028</v>
      </c>
      <c r="C944">
        <v>3</v>
      </c>
      <c r="D944" t="s">
        <v>49</v>
      </c>
      <c r="E944">
        <v>4</v>
      </c>
      <c r="F944" t="s">
        <v>244</v>
      </c>
      <c r="G944" t="s">
        <v>245</v>
      </c>
      <c r="H944" t="s">
        <v>3481</v>
      </c>
      <c r="I944" t="s">
        <v>212</v>
      </c>
      <c r="J944" t="s">
        <v>213</v>
      </c>
      <c r="K944" t="s">
        <v>149</v>
      </c>
      <c r="M944" t="s">
        <v>255</v>
      </c>
      <c r="N944" t="s">
        <v>215</v>
      </c>
      <c r="O944" s="57">
        <v>46310.440266203703</v>
      </c>
      <c r="P944" s="57">
        <v>46310.727673611109</v>
      </c>
      <c r="Q944">
        <v>69407137</v>
      </c>
      <c r="S944">
        <v>141422112140</v>
      </c>
      <c r="T944" t="s">
        <v>5473</v>
      </c>
      <c r="U944" t="s">
        <v>7816</v>
      </c>
      <c r="V944" t="s">
        <v>7817</v>
      </c>
      <c r="Z944">
        <v>110.41289999999999</v>
      </c>
      <c r="AA944">
        <v>-7.0141999999999998</v>
      </c>
      <c r="AB944" t="s">
        <v>5476</v>
      </c>
      <c r="AC944" t="s">
        <v>216</v>
      </c>
      <c r="AL944" t="s">
        <v>217</v>
      </c>
      <c r="AM944" t="s">
        <v>7818</v>
      </c>
      <c r="AN944" t="s">
        <v>6</v>
      </c>
      <c r="AO944" t="s">
        <v>7724</v>
      </c>
      <c r="AR944" t="s">
        <v>256</v>
      </c>
      <c r="AS944" t="s">
        <v>219</v>
      </c>
      <c r="AT944" t="s">
        <v>230</v>
      </c>
      <c r="AV944" t="s">
        <v>257</v>
      </c>
      <c r="AW944" t="s">
        <v>541</v>
      </c>
      <c r="AX944" t="s">
        <v>222</v>
      </c>
      <c r="BA944" s="57">
        <v>46310.291666666664</v>
      </c>
      <c r="BB944" t="s">
        <v>7818</v>
      </c>
      <c r="BF944" s="6" t="e">
        <f t="shared" si="42"/>
        <v>#NUM!</v>
      </c>
      <c r="BG944" t="e">
        <f t="shared" si="43"/>
        <v>#NUM!</v>
      </c>
      <c r="BH944" t="e">
        <f t="shared" si="44"/>
        <v>#NUM!</v>
      </c>
      <c r="BI944" t="e">
        <f>VLOOKUP(H944,Sheet2!$A$1:$B$270,2,FALSE)</f>
        <v>#N/A</v>
      </c>
    </row>
    <row r="945" spans="1:61">
      <c r="A945">
        <v>944</v>
      </c>
      <c r="B945">
        <v>1002620890</v>
      </c>
      <c r="C945">
        <v>3</v>
      </c>
      <c r="D945" t="s">
        <v>49</v>
      </c>
      <c r="E945">
        <v>4</v>
      </c>
      <c r="F945" t="s">
        <v>244</v>
      </c>
      <c r="G945" t="s">
        <v>245</v>
      </c>
      <c r="H945" t="s">
        <v>2144</v>
      </c>
      <c r="I945" t="s">
        <v>212</v>
      </c>
      <c r="J945" t="s">
        <v>213</v>
      </c>
      <c r="K945" t="s">
        <v>149</v>
      </c>
      <c r="L945" t="s">
        <v>214</v>
      </c>
      <c r="M945" t="s">
        <v>76</v>
      </c>
      <c r="N945" t="s">
        <v>215</v>
      </c>
      <c r="O945" s="57">
        <v>46298.489351851851</v>
      </c>
      <c r="P945" s="57">
        <v>46298.653819444444</v>
      </c>
      <c r="Q945">
        <v>69403538</v>
      </c>
      <c r="S945">
        <v>143424113018</v>
      </c>
      <c r="T945" t="s">
        <v>2150</v>
      </c>
      <c r="U945" t="s">
        <v>2151</v>
      </c>
      <c r="V945" t="s">
        <v>2152</v>
      </c>
      <c r="Z945">
        <v>110.47651469707399</v>
      </c>
      <c r="AA945">
        <v>-6.9811816113941401</v>
      </c>
      <c r="AB945" t="s">
        <v>2153</v>
      </c>
      <c r="AC945" t="s">
        <v>235</v>
      </c>
      <c r="AL945" t="s">
        <v>217</v>
      </c>
      <c r="AM945" t="s">
        <v>2154</v>
      </c>
      <c r="AN945" t="s">
        <v>6</v>
      </c>
      <c r="AO945" s="57">
        <v>46091.496435185189</v>
      </c>
      <c r="AP945" s="57">
        <v>46300.333333333336</v>
      </c>
      <c r="AR945" t="s">
        <v>218</v>
      </c>
      <c r="AS945" t="s">
        <v>811</v>
      </c>
      <c r="AT945" t="s">
        <v>230</v>
      </c>
      <c r="AU945">
        <v>20261003</v>
      </c>
      <c r="AV945" t="s">
        <v>221</v>
      </c>
      <c r="AW945" t="s">
        <v>923</v>
      </c>
      <c r="AX945" t="s">
        <v>222</v>
      </c>
      <c r="BA945" s="57">
        <v>46300.333333333336</v>
      </c>
      <c r="BB945" t="s">
        <v>2154</v>
      </c>
      <c r="BC945">
        <v>2026</v>
      </c>
      <c r="BD945">
        <v>10</v>
      </c>
      <c r="BE945">
        <v>3</v>
      </c>
      <c r="BF945" s="6">
        <f t="shared" si="42"/>
        <v>46298</v>
      </c>
      <c r="BG945">
        <f t="shared" si="43"/>
        <v>-2.3333333333357587</v>
      </c>
      <c r="BH945" t="str">
        <f t="shared" si="44"/>
        <v>COMPLY</v>
      </c>
      <c r="BI945" t="e">
        <f>VLOOKUP(H945,Sheet2!$A$1:$B$270,2,FALSE)</f>
        <v>#N/A</v>
      </c>
    </row>
    <row r="946" spans="1:61">
      <c r="A946">
        <v>945</v>
      </c>
      <c r="B946">
        <v>1002623170</v>
      </c>
      <c r="C946">
        <v>3</v>
      </c>
      <c r="D946" t="s">
        <v>49</v>
      </c>
      <c r="E946">
        <v>4</v>
      </c>
      <c r="F946" t="s">
        <v>244</v>
      </c>
      <c r="G946" t="s">
        <v>245</v>
      </c>
      <c r="H946" t="s">
        <v>2144</v>
      </c>
      <c r="I946" t="s">
        <v>212</v>
      </c>
      <c r="J946" t="s">
        <v>213</v>
      </c>
      <c r="K946" t="s">
        <v>149</v>
      </c>
      <c r="M946" t="s">
        <v>76</v>
      </c>
      <c r="N946" t="s">
        <v>215</v>
      </c>
      <c r="O946" s="57">
        <v>46300.701805555553</v>
      </c>
      <c r="P946" s="57">
        <v>46300.874236111114</v>
      </c>
      <c r="Q946">
        <v>69402849</v>
      </c>
      <c r="S946">
        <v>143424113026</v>
      </c>
      <c r="T946" t="s">
        <v>2145</v>
      </c>
      <c r="U946" t="s">
        <v>2880</v>
      </c>
      <c r="V946" t="s">
        <v>2881</v>
      </c>
      <c r="Z946">
        <v>110.45246256</v>
      </c>
      <c r="AA946">
        <v>-6.9599035760000003</v>
      </c>
      <c r="AB946" t="s">
        <v>2148</v>
      </c>
      <c r="AC946" t="s">
        <v>216</v>
      </c>
      <c r="AL946" t="s">
        <v>217</v>
      </c>
      <c r="AM946" t="s">
        <v>2882</v>
      </c>
      <c r="AN946" t="s">
        <v>6</v>
      </c>
      <c r="AO946" s="57">
        <v>46152.726238425923</v>
      </c>
      <c r="AR946" t="s">
        <v>218</v>
      </c>
      <c r="AS946" t="s">
        <v>811</v>
      </c>
      <c r="AT946" t="s">
        <v>230</v>
      </c>
      <c r="AU946">
        <v>20261005</v>
      </c>
      <c r="AV946" t="s">
        <v>221</v>
      </c>
      <c r="AW946" t="s">
        <v>539</v>
      </c>
      <c r="AX946" t="s">
        <v>222</v>
      </c>
      <c r="BA946" s="57">
        <v>46300.291666666664</v>
      </c>
      <c r="BB946" t="s">
        <v>2882</v>
      </c>
      <c r="BC946">
        <v>2026</v>
      </c>
      <c r="BD946">
        <v>10</v>
      </c>
      <c r="BE946">
        <v>5</v>
      </c>
      <c r="BF946" s="6">
        <f t="shared" si="42"/>
        <v>46300</v>
      </c>
      <c r="BG946">
        <f t="shared" si="43"/>
        <v>-0.29166666666424135</v>
      </c>
      <c r="BH946" t="str">
        <f t="shared" si="44"/>
        <v>COMPLY</v>
      </c>
      <c r="BI946" t="e">
        <f>VLOOKUP(H946,Sheet2!$A$1:$B$270,2,FALSE)</f>
        <v>#N/A</v>
      </c>
    </row>
    <row r="947" spans="1:61">
      <c r="A947">
        <v>946</v>
      </c>
      <c r="B947">
        <v>1002622510</v>
      </c>
      <c r="C947">
        <v>3</v>
      </c>
      <c r="D947" t="s">
        <v>49</v>
      </c>
      <c r="E947">
        <v>4</v>
      </c>
      <c r="F947" t="s">
        <v>244</v>
      </c>
      <c r="G947" t="s">
        <v>245</v>
      </c>
      <c r="H947" t="s">
        <v>2144</v>
      </c>
      <c r="I947" t="s">
        <v>212</v>
      </c>
      <c r="J947" t="s">
        <v>213</v>
      </c>
      <c r="K947" t="s">
        <v>149</v>
      </c>
      <c r="M947" t="s">
        <v>76</v>
      </c>
      <c r="N947" t="s">
        <v>215</v>
      </c>
      <c r="O947" s="57">
        <v>46300.576956018522</v>
      </c>
      <c r="P947" s="57">
        <v>46300.716365740744</v>
      </c>
      <c r="Q947">
        <v>69401097</v>
      </c>
      <c r="S947">
        <v>143424113024</v>
      </c>
      <c r="T947" t="s">
        <v>2883</v>
      </c>
      <c r="U947" t="s">
        <v>2884</v>
      </c>
      <c r="V947" t="s">
        <v>2885</v>
      </c>
      <c r="Z947">
        <v>110.47329458987301</v>
      </c>
      <c r="AA947">
        <v>-6.9571208461416401</v>
      </c>
      <c r="AB947" t="s">
        <v>2886</v>
      </c>
      <c r="AC947" t="s">
        <v>225</v>
      </c>
      <c r="AL947" t="s">
        <v>217</v>
      </c>
      <c r="AM947" t="s">
        <v>2887</v>
      </c>
      <c r="AN947" t="s">
        <v>6</v>
      </c>
      <c r="AO947" s="57">
        <v>46152.601203703707</v>
      </c>
      <c r="AR947" t="s">
        <v>218</v>
      </c>
      <c r="AS947" t="s">
        <v>811</v>
      </c>
      <c r="AT947" t="s">
        <v>230</v>
      </c>
      <c r="AU947">
        <v>20261005</v>
      </c>
      <c r="AV947" t="s">
        <v>221</v>
      </c>
      <c r="AW947" t="s">
        <v>859</v>
      </c>
      <c r="AX947" t="s">
        <v>222</v>
      </c>
      <c r="BA947" s="57">
        <v>46300.291666666664</v>
      </c>
      <c r="BB947" t="s">
        <v>2887</v>
      </c>
      <c r="BC947">
        <v>2026</v>
      </c>
      <c r="BD947">
        <v>10</v>
      </c>
      <c r="BE947">
        <v>5</v>
      </c>
      <c r="BF947" s="6">
        <f t="shared" si="42"/>
        <v>46300</v>
      </c>
      <c r="BG947">
        <f t="shared" si="43"/>
        <v>-0.29166666666424135</v>
      </c>
      <c r="BH947" t="str">
        <f t="shared" si="44"/>
        <v>COMPLY</v>
      </c>
      <c r="BI947" t="e">
        <f>VLOOKUP(H947,Sheet2!$A$1:$B$270,2,FALSE)</f>
        <v>#N/A</v>
      </c>
    </row>
    <row r="948" spans="1:61">
      <c r="A948">
        <v>947</v>
      </c>
      <c r="B948">
        <v>1002624448</v>
      </c>
      <c r="C948">
        <v>3</v>
      </c>
      <c r="D948" t="s">
        <v>49</v>
      </c>
      <c r="E948">
        <v>4</v>
      </c>
      <c r="F948" t="s">
        <v>244</v>
      </c>
      <c r="G948" t="s">
        <v>245</v>
      </c>
      <c r="H948" t="s">
        <v>2144</v>
      </c>
      <c r="I948" t="s">
        <v>212</v>
      </c>
      <c r="J948" t="s">
        <v>213</v>
      </c>
      <c r="K948" t="s">
        <v>149</v>
      </c>
      <c r="L948" t="s">
        <v>214</v>
      </c>
      <c r="M948" t="s">
        <v>76</v>
      </c>
      <c r="N948" t="s">
        <v>215</v>
      </c>
      <c r="O948" s="57">
        <v>46301.580972222226</v>
      </c>
      <c r="P948" s="57">
        <v>46301.753993055558</v>
      </c>
      <c r="Q948">
        <v>69405059</v>
      </c>
      <c r="S948">
        <v>143424113159</v>
      </c>
      <c r="T948" t="s">
        <v>3487</v>
      </c>
      <c r="U948" t="s">
        <v>3488</v>
      </c>
      <c r="V948" t="s">
        <v>3489</v>
      </c>
      <c r="Z948">
        <v>110.534113794565</v>
      </c>
      <c r="AA948">
        <v>-6.9909010987290499</v>
      </c>
      <c r="AB948" t="s">
        <v>3490</v>
      </c>
      <c r="AC948" t="s">
        <v>216</v>
      </c>
      <c r="AL948" t="s">
        <v>217</v>
      </c>
      <c r="AM948" t="s">
        <v>3446</v>
      </c>
      <c r="AN948" t="s">
        <v>6</v>
      </c>
      <c r="AO948" s="57">
        <v>46183.601145833331</v>
      </c>
      <c r="AP948" s="57">
        <v>46302.458333333336</v>
      </c>
      <c r="AR948" t="s">
        <v>218</v>
      </c>
      <c r="AS948" t="s">
        <v>811</v>
      </c>
      <c r="AT948" t="s">
        <v>230</v>
      </c>
      <c r="AU948">
        <v>20261006</v>
      </c>
      <c r="AV948" t="s">
        <v>221</v>
      </c>
      <c r="AW948" t="s">
        <v>875</v>
      </c>
      <c r="AX948" t="s">
        <v>222</v>
      </c>
      <c r="BA948" s="57">
        <v>46302.458333333336</v>
      </c>
      <c r="BB948" t="s">
        <v>3446</v>
      </c>
      <c r="BC948">
        <v>2026</v>
      </c>
      <c r="BD948">
        <v>10</v>
      </c>
      <c r="BE948">
        <v>6</v>
      </c>
      <c r="BF948" s="6">
        <f t="shared" si="42"/>
        <v>46301</v>
      </c>
      <c r="BG948">
        <f t="shared" si="43"/>
        <v>-1.4583333333357587</v>
      </c>
      <c r="BH948" t="str">
        <f t="shared" si="44"/>
        <v>COMPLY</v>
      </c>
      <c r="BI948" t="e">
        <f>VLOOKUP(H948,Sheet2!$A$1:$B$270,2,FALSE)</f>
        <v>#N/A</v>
      </c>
    </row>
    <row r="949" spans="1:61">
      <c r="A949">
        <v>948</v>
      </c>
      <c r="B949">
        <v>1002623393</v>
      </c>
      <c r="C949">
        <v>3</v>
      </c>
      <c r="D949" t="s">
        <v>49</v>
      </c>
      <c r="E949">
        <v>4</v>
      </c>
      <c r="F949" t="s">
        <v>244</v>
      </c>
      <c r="G949" t="s">
        <v>245</v>
      </c>
      <c r="H949" t="s">
        <v>2144</v>
      </c>
      <c r="I949" t="s">
        <v>212</v>
      </c>
      <c r="J949" t="s">
        <v>213</v>
      </c>
      <c r="K949" t="s">
        <v>149</v>
      </c>
      <c r="L949" t="s">
        <v>214</v>
      </c>
      <c r="M949" t="s">
        <v>76</v>
      </c>
      <c r="N949" t="s">
        <v>215</v>
      </c>
      <c r="O949" s="57">
        <v>46301.346990740742</v>
      </c>
      <c r="P949" s="57">
        <v>46301.73333333333</v>
      </c>
      <c r="Q949">
        <v>69404642</v>
      </c>
      <c r="S949">
        <v>143424113153</v>
      </c>
      <c r="T949" t="s">
        <v>3491</v>
      </c>
      <c r="U949" t="s">
        <v>3492</v>
      </c>
      <c r="V949" t="s">
        <v>3493</v>
      </c>
      <c r="Z949">
        <v>110.527075007557</v>
      </c>
      <c r="AA949">
        <v>-6.9877180135767398</v>
      </c>
      <c r="AB949" t="s">
        <v>3494</v>
      </c>
      <c r="AC949" t="s">
        <v>216</v>
      </c>
      <c r="AL949" t="s">
        <v>217</v>
      </c>
      <c r="AM949" t="s">
        <v>3495</v>
      </c>
      <c r="AN949" t="s">
        <v>6</v>
      </c>
      <c r="AO949" s="57">
        <v>46183.350821759261</v>
      </c>
      <c r="AP949" s="57">
        <v>46302.333333333336</v>
      </c>
      <c r="AR949" t="s">
        <v>218</v>
      </c>
      <c r="AS949" t="s">
        <v>811</v>
      </c>
      <c r="AT949" t="s">
        <v>230</v>
      </c>
      <c r="AU949">
        <v>20261006</v>
      </c>
      <c r="AV949" t="s">
        <v>221</v>
      </c>
      <c r="AW949" t="s">
        <v>875</v>
      </c>
      <c r="AX949" t="s">
        <v>222</v>
      </c>
      <c r="BA949" s="57">
        <v>46302.333333333336</v>
      </c>
      <c r="BB949" t="s">
        <v>3495</v>
      </c>
      <c r="BC949">
        <v>2026</v>
      </c>
      <c r="BD949">
        <v>10</v>
      </c>
      <c r="BE949">
        <v>6</v>
      </c>
      <c r="BF949" s="6">
        <f t="shared" si="42"/>
        <v>46301</v>
      </c>
      <c r="BG949">
        <f t="shared" si="43"/>
        <v>-1.3333333333357587</v>
      </c>
      <c r="BH949" t="str">
        <f t="shared" si="44"/>
        <v>COMPLY</v>
      </c>
      <c r="BI949" t="e">
        <f>VLOOKUP(H949,Sheet2!$A$1:$B$270,2,FALSE)</f>
        <v>#N/A</v>
      </c>
    </row>
    <row r="950" spans="1:61">
      <c r="A950">
        <v>949</v>
      </c>
      <c r="B950">
        <v>1002623449</v>
      </c>
      <c r="C950">
        <v>3</v>
      </c>
      <c r="D950" t="s">
        <v>49</v>
      </c>
      <c r="E950">
        <v>4</v>
      </c>
      <c r="F950" t="s">
        <v>244</v>
      </c>
      <c r="G950" t="s">
        <v>245</v>
      </c>
      <c r="H950" t="s">
        <v>2144</v>
      </c>
      <c r="I950" t="s">
        <v>212</v>
      </c>
      <c r="J950" t="s">
        <v>213</v>
      </c>
      <c r="K950" t="s">
        <v>149</v>
      </c>
      <c r="L950" t="s">
        <v>214</v>
      </c>
      <c r="M950" t="s">
        <v>76</v>
      </c>
      <c r="N950" t="s">
        <v>215</v>
      </c>
      <c r="O950" s="57">
        <v>46301.361516203702</v>
      </c>
      <c r="P950" s="57">
        <v>46301.574756944443</v>
      </c>
      <c r="Q950">
        <v>69404690</v>
      </c>
      <c r="S950">
        <v>143424113157</v>
      </c>
      <c r="T950" t="s">
        <v>3496</v>
      </c>
      <c r="U950" t="s">
        <v>3497</v>
      </c>
      <c r="V950" t="s">
        <v>3498</v>
      </c>
      <c r="Z950">
        <v>110.458579435944</v>
      </c>
      <c r="AA950">
        <v>-6.9671008147035902</v>
      </c>
      <c r="AB950" t="s">
        <v>3499</v>
      </c>
      <c r="AC950" t="s">
        <v>216</v>
      </c>
      <c r="AL950" t="s">
        <v>217</v>
      </c>
      <c r="AM950" t="s">
        <v>3165</v>
      </c>
      <c r="AN950" t="s">
        <v>6</v>
      </c>
      <c r="AO950" s="57">
        <v>46183.392407407409</v>
      </c>
      <c r="AP950" s="57">
        <v>46302.333333333336</v>
      </c>
      <c r="AR950" t="s">
        <v>218</v>
      </c>
      <c r="AS950" t="s">
        <v>811</v>
      </c>
      <c r="AT950" t="s">
        <v>230</v>
      </c>
      <c r="AU950">
        <v>20261006</v>
      </c>
      <c r="AV950" t="s">
        <v>221</v>
      </c>
      <c r="AW950" t="s">
        <v>877</v>
      </c>
      <c r="AX950" t="s">
        <v>222</v>
      </c>
      <c r="BA950" s="57">
        <v>46302.333333333336</v>
      </c>
      <c r="BB950" t="s">
        <v>3165</v>
      </c>
      <c r="BC950">
        <v>2026</v>
      </c>
      <c r="BD950">
        <v>10</v>
      </c>
      <c r="BE950">
        <v>6</v>
      </c>
      <c r="BF950" s="6">
        <f t="shared" si="42"/>
        <v>46301</v>
      </c>
      <c r="BG950">
        <f t="shared" si="43"/>
        <v>-1.3333333333357587</v>
      </c>
      <c r="BH950" t="str">
        <f t="shared" si="44"/>
        <v>COMPLY</v>
      </c>
      <c r="BI950" t="e">
        <f>VLOOKUP(H950,Sheet2!$A$1:$B$270,2,FALSE)</f>
        <v>#N/A</v>
      </c>
    </row>
    <row r="951" spans="1:61">
      <c r="A951">
        <v>950</v>
      </c>
      <c r="B951">
        <v>1002634871</v>
      </c>
      <c r="C951">
        <v>3</v>
      </c>
      <c r="D951" t="s">
        <v>49</v>
      </c>
      <c r="E951">
        <v>4</v>
      </c>
      <c r="F951" t="s">
        <v>244</v>
      </c>
      <c r="G951" t="s">
        <v>245</v>
      </c>
      <c r="H951" t="s">
        <v>2144</v>
      </c>
      <c r="I951" t="s">
        <v>212</v>
      </c>
      <c r="J951" t="s">
        <v>213</v>
      </c>
      <c r="K951" t="s">
        <v>149</v>
      </c>
      <c r="L951" t="s">
        <v>214</v>
      </c>
      <c r="M951" t="s">
        <v>76</v>
      </c>
      <c r="N951" t="s">
        <v>215</v>
      </c>
      <c r="O951" s="57">
        <v>46308.520543981482</v>
      </c>
      <c r="P951" s="57">
        <v>46309.73269675926</v>
      </c>
      <c r="Q951">
        <v>69409346</v>
      </c>
      <c r="S951">
        <v>143424113724</v>
      </c>
      <c r="T951" t="s">
        <v>6273</v>
      </c>
      <c r="U951" t="s">
        <v>6274</v>
      </c>
      <c r="V951" t="s">
        <v>6275</v>
      </c>
      <c r="Z951">
        <v>110.491015</v>
      </c>
      <c r="AA951">
        <v>-6.994523</v>
      </c>
      <c r="AB951" t="s">
        <v>6276</v>
      </c>
      <c r="AC951" t="s">
        <v>235</v>
      </c>
      <c r="AL951" t="s">
        <v>217</v>
      </c>
      <c r="AM951" t="s">
        <v>5892</v>
      </c>
      <c r="AN951" t="s">
        <v>6</v>
      </c>
      <c r="AO951" t="s">
        <v>6277</v>
      </c>
      <c r="AP951" s="57">
        <v>46309.458333333336</v>
      </c>
      <c r="AR951" t="s">
        <v>218</v>
      </c>
      <c r="AS951" t="s">
        <v>811</v>
      </c>
      <c r="AT951" t="s">
        <v>230</v>
      </c>
      <c r="AU951">
        <v>20261014</v>
      </c>
      <c r="AV951" t="s">
        <v>221</v>
      </c>
      <c r="AW951" t="s">
        <v>879</v>
      </c>
      <c r="AX951" t="s">
        <v>222</v>
      </c>
      <c r="BA951" s="57">
        <v>46309.458333333336</v>
      </c>
      <c r="BB951" t="s">
        <v>5892</v>
      </c>
      <c r="BC951">
        <v>2026</v>
      </c>
      <c r="BD951">
        <v>10</v>
      </c>
      <c r="BE951">
        <v>14</v>
      </c>
      <c r="BF951" s="6">
        <f t="shared" si="42"/>
        <v>46309</v>
      </c>
      <c r="BG951">
        <f t="shared" si="43"/>
        <v>-0.45833333333575865</v>
      </c>
      <c r="BH951" t="str">
        <f t="shared" si="44"/>
        <v>COMPLY</v>
      </c>
      <c r="BI951" t="e">
        <f>VLOOKUP(H951,Sheet2!$A$1:$B$270,2,FALSE)</f>
        <v>#N/A</v>
      </c>
    </row>
    <row r="952" spans="1:61">
      <c r="A952">
        <v>951</v>
      </c>
      <c r="B952">
        <v>1002619278</v>
      </c>
      <c r="C952">
        <v>3</v>
      </c>
      <c r="D952" t="s">
        <v>49</v>
      </c>
      <c r="E952">
        <v>4</v>
      </c>
      <c r="F952" t="s">
        <v>244</v>
      </c>
      <c r="G952" t="s">
        <v>245</v>
      </c>
      <c r="H952" t="s">
        <v>2144</v>
      </c>
      <c r="I952" t="s">
        <v>212</v>
      </c>
      <c r="J952" t="s">
        <v>213</v>
      </c>
      <c r="K952" t="s">
        <v>149</v>
      </c>
      <c r="L952" t="s">
        <v>214</v>
      </c>
      <c r="M952" t="s">
        <v>1401</v>
      </c>
      <c r="N952" t="s">
        <v>215</v>
      </c>
      <c r="O952" s="57">
        <v>46297.426851851851</v>
      </c>
      <c r="P952" s="57">
        <v>46300.701793981483</v>
      </c>
      <c r="Q952">
        <v>69402849</v>
      </c>
      <c r="S952">
        <v>143424112885</v>
      </c>
      <c r="T952" t="s">
        <v>2145</v>
      </c>
      <c r="U952" t="s">
        <v>2146</v>
      </c>
      <c r="V952" t="s">
        <v>2147</v>
      </c>
      <c r="Z952">
        <v>110.45200198888701</v>
      </c>
      <c r="AA952">
        <v>-6.9622998110349101</v>
      </c>
      <c r="AB952" t="s">
        <v>2148</v>
      </c>
      <c r="AC952" t="s">
        <v>216</v>
      </c>
      <c r="AL952" t="s">
        <v>217</v>
      </c>
      <c r="AM952" t="s">
        <v>2149</v>
      </c>
      <c r="AN952" t="s">
        <v>6</v>
      </c>
      <c r="AO952" s="57">
        <v>46063.444386574076</v>
      </c>
      <c r="AP952" s="57">
        <v>46298.333333333336</v>
      </c>
      <c r="AR952" t="s">
        <v>14</v>
      </c>
      <c r="AS952" t="s">
        <v>811</v>
      </c>
      <c r="AT952" t="s">
        <v>230</v>
      </c>
      <c r="AV952" t="s">
        <v>2877</v>
      </c>
      <c r="AW952" t="s">
        <v>875</v>
      </c>
      <c r="AX952" t="s">
        <v>222</v>
      </c>
      <c r="BA952" s="57">
        <v>46298.333333333336</v>
      </c>
      <c r="BB952" t="s">
        <v>2149</v>
      </c>
      <c r="BF952" s="6" t="e">
        <f t="shared" si="42"/>
        <v>#NUM!</v>
      </c>
      <c r="BG952" t="e">
        <f t="shared" si="43"/>
        <v>#NUM!</v>
      </c>
      <c r="BH952" t="e">
        <f t="shared" si="44"/>
        <v>#NUM!</v>
      </c>
      <c r="BI952" t="e">
        <f>VLOOKUP(H952,Sheet2!$A$1:$B$270,2,FALSE)</f>
        <v>#N/A</v>
      </c>
    </row>
    <row r="953" spans="1:61">
      <c r="A953">
        <v>952</v>
      </c>
      <c r="B953">
        <v>1002619811</v>
      </c>
      <c r="C953">
        <v>3</v>
      </c>
      <c r="D953" t="s">
        <v>49</v>
      </c>
      <c r="E953">
        <v>4</v>
      </c>
      <c r="F953" t="s">
        <v>244</v>
      </c>
      <c r="G953" t="s">
        <v>245</v>
      </c>
      <c r="H953" t="s">
        <v>2144</v>
      </c>
      <c r="I953" t="s">
        <v>212</v>
      </c>
      <c r="J953" t="s">
        <v>213</v>
      </c>
      <c r="K953" t="s">
        <v>149</v>
      </c>
      <c r="M953" t="s">
        <v>836</v>
      </c>
      <c r="N953" t="s">
        <v>563</v>
      </c>
      <c r="O953" s="57">
        <v>46297.56758101852</v>
      </c>
      <c r="P953" s="57">
        <v>46303.431087962963</v>
      </c>
      <c r="Q953">
        <v>66525052</v>
      </c>
      <c r="S953">
        <v>143424112888</v>
      </c>
      <c r="T953" t="s">
        <v>1653</v>
      </c>
      <c r="U953" t="s">
        <v>2155</v>
      </c>
      <c r="V953" t="s">
        <v>2878</v>
      </c>
      <c r="Z953">
        <v>110.480244790182</v>
      </c>
      <c r="AA953">
        <v>-6.95554778568407</v>
      </c>
      <c r="AB953" t="s">
        <v>2156</v>
      </c>
      <c r="AC953" t="s">
        <v>225</v>
      </c>
      <c r="AL953" t="s">
        <v>217</v>
      </c>
      <c r="AM953" t="s">
        <v>2879</v>
      </c>
      <c r="AN953" t="s">
        <v>6</v>
      </c>
      <c r="AO953" s="57">
        <v>46063.569363425922</v>
      </c>
      <c r="AP953" s="57">
        <v>46301.333333333336</v>
      </c>
      <c r="AQ953" t="s">
        <v>841</v>
      </c>
      <c r="AR953" t="s">
        <v>14</v>
      </c>
      <c r="AS953" t="s">
        <v>811</v>
      </c>
      <c r="AT953" t="s">
        <v>230</v>
      </c>
      <c r="AV953" t="s">
        <v>837</v>
      </c>
      <c r="AW953" t="s">
        <v>1474</v>
      </c>
      <c r="AX953" t="s">
        <v>222</v>
      </c>
      <c r="BA953" s="57">
        <v>46301.333333333336</v>
      </c>
      <c r="BB953" t="s">
        <v>2879</v>
      </c>
      <c r="BF953" s="6" t="e">
        <f t="shared" si="42"/>
        <v>#NUM!</v>
      </c>
      <c r="BG953" t="e">
        <f t="shared" si="43"/>
        <v>#NUM!</v>
      </c>
      <c r="BH953" t="e">
        <f t="shared" si="44"/>
        <v>#NUM!</v>
      </c>
      <c r="BI953" t="e">
        <f>VLOOKUP(H953,Sheet2!$A$1:$B$270,2,FALSE)</f>
        <v>#N/A</v>
      </c>
    </row>
    <row r="954" spans="1:61">
      <c r="A954">
        <v>953</v>
      </c>
      <c r="B954">
        <v>1002618755</v>
      </c>
      <c r="C954">
        <v>3</v>
      </c>
      <c r="D954" t="s">
        <v>49</v>
      </c>
      <c r="E954">
        <v>4</v>
      </c>
      <c r="F954" t="s">
        <v>244</v>
      </c>
      <c r="G954" t="s">
        <v>245</v>
      </c>
      <c r="H954" t="s">
        <v>803</v>
      </c>
      <c r="I954" t="s">
        <v>212</v>
      </c>
      <c r="J954" t="s">
        <v>213</v>
      </c>
      <c r="K954" t="s">
        <v>149</v>
      </c>
      <c r="L954" t="s">
        <v>214</v>
      </c>
      <c r="M954" t="s">
        <v>76</v>
      </c>
      <c r="N954" t="s">
        <v>215</v>
      </c>
      <c r="O954" s="57">
        <v>46296.740671296298</v>
      </c>
      <c r="P954" s="57">
        <v>46297.74459490741</v>
      </c>
      <c r="Q954">
        <v>69402637</v>
      </c>
      <c r="S954">
        <v>142406123044</v>
      </c>
      <c r="T954" t="s">
        <v>932</v>
      </c>
      <c r="U954" t="s">
        <v>1226</v>
      </c>
      <c r="V954" t="s">
        <v>1227</v>
      </c>
      <c r="Z954">
        <v>110.442810058593</v>
      </c>
      <c r="AA954">
        <v>-6.9639205629502898</v>
      </c>
      <c r="AB954" t="s">
        <v>1228</v>
      </c>
      <c r="AC954" t="s">
        <v>235</v>
      </c>
      <c r="AL954" t="s">
        <v>217</v>
      </c>
      <c r="AM954" t="s">
        <v>1123</v>
      </c>
      <c r="AN954" t="s">
        <v>6</v>
      </c>
      <c r="AO954" s="57">
        <v>46032.746898148151</v>
      </c>
      <c r="AP954" s="57">
        <v>46297.625</v>
      </c>
      <c r="AR954" t="s">
        <v>218</v>
      </c>
      <c r="AS954" t="s">
        <v>811</v>
      </c>
      <c r="AT954" t="s">
        <v>230</v>
      </c>
      <c r="AU954">
        <v>20261002</v>
      </c>
      <c r="AV954" t="s">
        <v>221</v>
      </c>
      <c r="AW954" t="s">
        <v>877</v>
      </c>
      <c r="AX954" t="s">
        <v>222</v>
      </c>
      <c r="BA954" s="57">
        <v>46297.625</v>
      </c>
      <c r="BB954" t="s">
        <v>1123</v>
      </c>
      <c r="BC954">
        <v>2026</v>
      </c>
      <c r="BD954">
        <v>10</v>
      </c>
      <c r="BE954">
        <v>2</v>
      </c>
      <c r="BF954" s="6">
        <f t="shared" si="42"/>
        <v>46297</v>
      </c>
      <c r="BG954">
        <f t="shared" si="43"/>
        <v>-0.625</v>
      </c>
      <c r="BH954" t="str">
        <f t="shared" si="44"/>
        <v>COMPLY</v>
      </c>
      <c r="BI954" t="e">
        <f>VLOOKUP(H954,Sheet2!$A$1:$B$270,2,FALSE)</f>
        <v>#N/A</v>
      </c>
    </row>
    <row r="955" spans="1:61">
      <c r="A955">
        <v>954</v>
      </c>
      <c r="B955">
        <v>1002621435</v>
      </c>
      <c r="C955">
        <v>3</v>
      </c>
      <c r="D955" t="s">
        <v>49</v>
      </c>
      <c r="E955">
        <v>4</v>
      </c>
      <c r="F955" t="s">
        <v>244</v>
      </c>
      <c r="G955" t="s">
        <v>245</v>
      </c>
      <c r="H955" t="s">
        <v>803</v>
      </c>
      <c r="I955" t="s">
        <v>212</v>
      </c>
      <c r="J955" t="s">
        <v>213</v>
      </c>
      <c r="K955" t="s">
        <v>149</v>
      </c>
      <c r="L955" t="s">
        <v>214</v>
      </c>
      <c r="M955" t="s">
        <v>76</v>
      </c>
      <c r="N955" t="s">
        <v>215</v>
      </c>
      <c r="O955" s="57">
        <v>46299.607407407406</v>
      </c>
      <c r="P955" s="57">
        <v>46300.645497685182</v>
      </c>
      <c r="Q955">
        <v>69403935</v>
      </c>
      <c r="S955">
        <v>142406123064</v>
      </c>
      <c r="T955" t="s">
        <v>2157</v>
      </c>
      <c r="U955" t="s">
        <v>2158</v>
      </c>
      <c r="V955" t="s">
        <v>2159</v>
      </c>
      <c r="Z955">
        <v>110.431072419472</v>
      </c>
      <c r="AA955">
        <v>-6.9686406578249498</v>
      </c>
      <c r="AB955" t="s">
        <v>2160</v>
      </c>
      <c r="AC955" t="s">
        <v>235</v>
      </c>
      <c r="AL955" t="s">
        <v>217</v>
      </c>
      <c r="AM955" t="s">
        <v>2161</v>
      </c>
      <c r="AN955" t="s">
        <v>6</v>
      </c>
      <c r="AO955" s="57">
        <v>46122.610983796294</v>
      </c>
      <c r="AP955" s="57">
        <v>46300.458333333336</v>
      </c>
      <c r="AR955" t="s">
        <v>218</v>
      </c>
      <c r="AS955" t="s">
        <v>811</v>
      </c>
      <c r="AT955" t="s">
        <v>230</v>
      </c>
      <c r="AU955">
        <v>20261005</v>
      </c>
      <c r="AV955" t="s">
        <v>221</v>
      </c>
      <c r="AW955" t="s">
        <v>1421</v>
      </c>
      <c r="AX955" t="s">
        <v>222</v>
      </c>
      <c r="BA955" s="57">
        <v>46300.458333333336</v>
      </c>
      <c r="BB955" t="s">
        <v>2161</v>
      </c>
      <c r="BC955">
        <v>2026</v>
      </c>
      <c r="BD955">
        <v>10</v>
      </c>
      <c r="BE955">
        <v>5</v>
      </c>
      <c r="BF955" s="6">
        <f t="shared" si="42"/>
        <v>46300</v>
      </c>
      <c r="BG955">
        <f t="shared" si="43"/>
        <v>-0.45833333333575865</v>
      </c>
      <c r="BH955" t="str">
        <f t="shared" si="44"/>
        <v>COMPLY</v>
      </c>
      <c r="BI955" t="e">
        <f>VLOOKUP(H955,Sheet2!$A$1:$B$270,2,FALSE)</f>
        <v>#N/A</v>
      </c>
    </row>
    <row r="956" spans="1:61">
      <c r="A956">
        <v>955</v>
      </c>
      <c r="B956">
        <v>1002625014</v>
      </c>
      <c r="C956">
        <v>3</v>
      </c>
      <c r="D956" t="s">
        <v>49</v>
      </c>
      <c r="E956">
        <v>4</v>
      </c>
      <c r="F956" t="s">
        <v>244</v>
      </c>
      <c r="G956" t="s">
        <v>245</v>
      </c>
      <c r="H956" t="s">
        <v>803</v>
      </c>
      <c r="I956" t="s">
        <v>212</v>
      </c>
      <c r="J956" t="s">
        <v>213</v>
      </c>
      <c r="K956" t="s">
        <v>149</v>
      </c>
      <c r="M956" t="s">
        <v>76</v>
      </c>
      <c r="N956" t="s">
        <v>215</v>
      </c>
      <c r="O956" s="57">
        <v>46301.692071759258</v>
      </c>
      <c r="P956" s="57">
        <v>46301.754432870373</v>
      </c>
      <c r="Q956">
        <v>69398466</v>
      </c>
      <c r="S956">
        <v>142406123078</v>
      </c>
      <c r="T956" t="s">
        <v>3500</v>
      </c>
      <c r="U956" t="s">
        <v>3501</v>
      </c>
      <c r="V956" t="s">
        <v>3502</v>
      </c>
      <c r="Z956">
        <v>110.428122</v>
      </c>
      <c r="AA956">
        <v>-6.9684670000000004</v>
      </c>
      <c r="AB956" t="s">
        <v>3503</v>
      </c>
      <c r="AC956" t="s">
        <v>216</v>
      </c>
      <c r="AL956" t="s">
        <v>217</v>
      </c>
      <c r="AM956" t="s">
        <v>3504</v>
      </c>
      <c r="AN956" t="s">
        <v>6</v>
      </c>
      <c r="AO956" s="57">
        <v>46183.694976851853</v>
      </c>
      <c r="AR956" t="s">
        <v>218</v>
      </c>
      <c r="AS956" t="s">
        <v>811</v>
      </c>
      <c r="AT956" t="s">
        <v>230</v>
      </c>
      <c r="AU956">
        <v>20261006</v>
      </c>
      <c r="AV956" t="s">
        <v>221</v>
      </c>
      <c r="AW956" t="s">
        <v>540</v>
      </c>
      <c r="AX956" t="s">
        <v>222</v>
      </c>
      <c r="BA956" s="57">
        <v>46301.291666666664</v>
      </c>
      <c r="BB956" t="s">
        <v>3504</v>
      </c>
      <c r="BC956">
        <v>2026</v>
      </c>
      <c r="BD956">
        <v>10</v>
      </c>
      <c r="BE956">
        <v>6</v>
      </c>
      <c r="BF956" s="6">
        <f t="shared" si="42"/>
        <v>46301</v>
      </c>
      <c r="BG956">
        <f t="shared" si="43"/>
        <v>-0.29166666666424135</v>
      </c>
      <c r="BH956" t="str">
        <f t="shared" si="44"/>
        <v>COMPLY</v>
      </c>
      <c r="BI956" t="e">
        <f>VLOOKUP(H956,Sheet2!$A$1:$B$270,2,FALSE)</f>
        <v>#N/A</v>
      </c>
    </row>
    <row r="957" spans="1:61">
      <c r="A957">
        <v>956</v>
      </c>
      <c r="B957">
        <v>1002628063</v>
      </c>
      <c r="C957">
        <v>3</v>
      </c>
      <c r="D957" t="s">
        <v>49</v>
      </c>
      <c r="E957">
        <v>4</v>
      </c>
      <c r="F957" t="s">
        <v>244</v>
      </c>
      <c r="G957" t="s">
        <v>245</v>
      </c>
      <c r="H957" t="s">
        <v>803</v>
      </c>
      <c r="I957" t="s">
        <v>212</v>
      </c>
      <c r="J957" t="s">
        <v>213</v>
      </c>
      <c r="K957" t="s">
        <v>149</v>
      </c>
      <c r="L957" t="s">
        <v>214</v>
      </c>
      <c r="M957" t="s">
        <v>76</v>
      </c>
      <c r="N957" t="s">
        <v>215</v>
      </c>
      <c r="O957" s="57">
        <v>46303.659479166665</v>
      </c>
      <c r="P957" s="57">
        <v>46305.522835648146</v>
      </c>
      <c r="Q957">
        <v>69406670</v>
      </c>
      <c r="S957">
        <v>142406123099</v>
      </c>
      <c r="T957" t="s">
        <v>4653</v>
      </c>
      <c r="U957" t="s">
        <v>4654</v>
      </c>
      <c r="V957" t="s">
        <v>4655</v>
      </c>
      <c r="Z957">
        <v>110.4225733</v>
      </c>
      <c r="AA957">
        <v>-6.9758088999999996</v>
      </c>
      <c r="AB957" t="s">
        <v>4656</v>
      </c>
      <c r="AC957" t="s">
        <v>235</v>
      </c>
      <c r="AL957" t="s">
        <v>217</v>
      </c>
      <c r="AM957" t="s">
        <v>4657</v>
      </c>
      <c r="AN957" t="s">
        <v>6</v>
      </c>
      <c r="AO957" s="57">
        <v>46244.684513888889</v>
      </c>
      <c r="AP957" s="57">
        <v>46305.333333333336</v>
      </c>
      <c r="AR957" t="s">
        <v>218</v>
      </c>
      <c r="AS957" t="s">
        <v>811</v>
      </c>
      <c r="AT957" t="s">
        <v>230</v>
      </c>
      <c r="AU957">
        <v>20261010</v>
      </c>
      <c r="AV957" t="s">
        <v>221</v>
      </c>
      <c r="AW957" t="s">
        <v>875</v>
      </c>
      <c r="AX957" t="s">
        <v>222</v>
      </c>
      <c r="BA957" s="57">
        <v>46305.333333333336</v>
      </c>
      <c r="BB957" t="s">
        <v>4657</v>
      </c>
      <c r="BC957">
        <v>2026</v>
      </c>
      <c r="BD957">
        <v>10</v>
      </c>
      <c r="BE957">
        <v>10</v>
      </c>
      <c r="BF957" s="6">
        <f t="shared" si="42"/>
        <v>46305</v>
      </c>
      <c r="BG957">
        <f t="shared" si="43"/>
        <v>-0.33333333333575865</v>
      </c>
      <c r="BH957" t="str">
        <f t="shared" si="44"/>
        <v>COMPLY</v>
      </c>
      <c r="BI957" t="e">
        <f>VLOOKUP(H957,Sheet2!$A$1:$B$270,2,FALSE)</f>
        <v>#N/A</v>
      </c>
    </row>
    <row r="958" spans="1:61">
      <c r="A958">
        <v>957</v>
      </c>
      <c r="B958">
        <v>1002637316</v>
      </c>
      <c r="C958">
        <v>3</v>
      </c>
      <c r="D958" t="s">
        <v>49</v>
      </c>
      <c r="E958">
        <v>4</v>
      </c>
      <c r="F958" t="s">
        <v>244</v>
      </c>
      <c r="G958" t="s">
        <v>245</v>
      </c>
      <c r="H958" t="s">
        <v>803</v>
      </c>
      <c r="I958" t="s">
        <v>212</v>
      </c>
      <c r="J958" t="s">
        <v>213</v>
      </c>
      <c r="K958" t="s">
        <v>149</v>
      </c>
      <c r="L958" t="s">
        <v>214</v>
      </c>
      <c r="M958" t="s">
        <v>224</v>
      </c>
      <c r="N958" t="s">
        <v>215</v>
      </c>
      <c r="O958" s="57">
        <v>46309.687256944446</v>
      </c>
      <c r="P958" s="57">
        <v>46310.632557870369</v>
      </c>
      <c r="Q958">
        <v>69410345</v>
      </c>
      <c r="S958">
        <v>142406123153</v>
      </c>
      <c r="T958" t="s">
        <v>7155</v>
      </c>
      <c r="U958" t="s">
        <v>7156</v>
      </c>
      <c r="V958" t="s">
        <v>7157</v>
      </c>
      <c r="Z958">
        <v>110.407664</v>
      </c>
      <c r="AA958">
        <v>-6.9820789999999997</v>
      </c>
      <c r="AB958" t="s">
        <v>7158</v>
      </c>
      <c r="AC958" t="s">
        <v>235</v>
      </c>
      <c r="AL958" t="s">
        <v>217</v>
      </c>
      <c r="AM958" t="s">
        <v>7159</v>
      </c>
      <c r="AN958" t="s">
        <v>6</v>
      </c>
      <c r="AO958" t="s">
        <v>6856</v>
      </c>
      <c r="AP958" s="57">
        <v>46310.625</v>
      </c>
      <c r="AR958" t="s">
        <v>18</v>
      </c>
      <c r="AS958" t="s">
        <v>811</v>
      </c>
      <c r="AT958" t="s">
        <v>230</v>
      </c>
      <c r="AV958" t="s">
        <v>226</v>
      </c>
      <c r="AW958" t="s">
        <v>923</v>
      </c>
      <c r="AX958" t="s">
        <v>222</v>
      </c>
      <c r="BA958" s="57">
        <v>46310.625</v>
      </c>
      <c r="BB958" t="s">
        <v>7159</v>
      </c>
      <c r="BF958" s="6" t="e">
        <f t="shared" si="42"/>
        <v>#NUM!</v>
      </c>
      <c r="BG958" t="e">
        <f t="shared" si="43"/>
        <v>#NUM!</v>
      </c>
      <c r="BH958" t="e">
        <f t="shared" si="44"/>
        <v>#NUM!</v>
      </c>
      <c r="BI958" t="e">
        <f>VLOOKUP(H958,Sheet2!$A$1:$B$270,2,FALSE)</f>
        <v>#N/A</v>
      </c>
    </row>
    <row r="959" spans="1:61">
      <c r="A959">
        <v>958</v>
      </c>
      <c r="B959">
        <v>1002637311</v>
      </c>
      <c r="C959">
        <v>3</v>
      </c>
      <c r="D959" t="s">
        <v>49</v>
      </c>
      <c r="E959">
        <v>4</v>
      </c>
      <c r="F959" t="s">
        <v>244</v>
      </c>
      <c r="G959" t="s">
        <v>245</v>
      </c>
      <c r="H959" t="s">
        <v>803</v>
      </c>
      <c r="I959" t="s">
        <v>212</v>
      </c>
      <c r="J959" t="s">
        <v>213</v>
      </c>
      <c r="K959" t="s">
        <v>149</v>
      </c>
      <c r="L959" t="s">
        <v>214</v>
      </c>
      <c r="M959" t="s">
        <v>224</v>
      </c>
      <c r="N959" t="s">
        <v>215</v>
      </c>
      <c r="O959" s="57">
        <v>46309.685196759259</v>
      </c>
      <c r="P959" s="57">
        <v>46310.63484953704</v>
      </c>
      <c r="Q959">
        <v>69410323</v>
      </c>
      <c r="S959">
        <v>142406123152</v>
      </c>
      <c r="T959" t="s">
        <v>7160</v>
      </c>
      <c r="U959" t="s">
        <v>7161</v>
      </c>
      <c r="V959" t="s">
        <v>7162</v>
      </c>
      <c r="Z959">
        <v>110.407664</v>
      </c>
      <c r="AA959">
        <v>-6.9820789999999997</v>
      </c>
      <c r="AB959" t="s">
        <v>7163</v>
      </c>
      <c r="AC959" t="s">
        <v>235</v>
      </c>
      <c r="AL959" t="s">
        <v>217</v>
      </c>
      <c r="AM959" t="s">
        <v>7159</v>
      </c>
      <c r="AN959" t="s">
        <v>6</v>
      </c>
      <c r="AO959" t="s">
        <v>6856</v>
      </c>
      <c r="AP959" s="57">
        <v>46310.625</v>
      </c>
      <c r="AR959" t="s">
        <v>18</v>
      </c>
      <c r="AS959" t="s">
        <v>811</v>
      </c>
      <c r="AT959" t="s">
        <v>230</v>
      </c>
      <c r="AV959" t="s">
        <v>226</v>
      </c>
      <c r="AW959" t="s">
        <v>875</v>
      </c>
      <c r="AX959" t="s">
        <v>222</v>
      </c>
      <c r="BA959" s="57">
        <v>46310.625</v>
      </c>
      <c r="BB959" t="s">
        <v>7159</v>
      </c>
      <c r="BF959" s="6" t="e">
        <f t="shared" si="42"/>
        <v>#NUM!</v>
      </c>
      <c r="BG959" t="e">
        <f t="shared" si="43"/>
        <v>#NUM!</v>
      </c>
      <c r="BH959" t="e">
        <f t="shared" si="44"/>
        <v>#NUM!</v>
      </c>
      <c r="BI959" t="e">
        <f>VLOOKUP(H959,Sheet2!$A$1:$B$270,2,FALSE)</f>
        <v>#N/A</v>
      </c>
    </row>
    <row r="960" spans="1:61">
      <c r="A960">
        <v>959</v>
      </c>
      <c r="B960">
        <v>1002636404</v>
      </c>
      <c r="C960">
        <v>3</v>
      </c>
      <c r="D960" t="s">
        <v>49</v>
      </c>
      <c r="E960">
        <v>4</v>
      </c>
      <c r="F960" t="s">
        <v>244</v>
      </c>
      <c r="G960" t="s">
        <v>245</v>
      </c>
      <c r="H960" t="s">
        <v>803</v>
      </c>
      <c r="I960" t="s">
        <v>212</v>
      </c>
      <c r="J960" t="s">
        <v>213</v>
      </c>
      <c r="K960" t="s">
        <v>149</v>
      </c>
      <c r="M960" t="s">
        <v>1618</v>
      </c>
      <c r="N960" t="s">
        <v>215</v>
      </c>
      <c r="O960" s="57">
        <v>46309.45753472222</v>
      </c>
      <c r="P960" s="57">
        <v>46310.646689814814</v>
      </c>
      <c r="Q960">
        <v>69409949</v>
      </c>
      <c r="R960">
        <v>2435314159</v>
      </c>
      <c r="S960">
        <v>142406123146</v>
      </c>
      <c r="T960" t="s">
        <v>7152</v>
      </c>
      <c r="U960" t="s">
        <v>7153</v>
      </c>
      <c r="Z960">
        <v>110.416022</v>
      </c>
      <c r="AA960">
        <v>-6.978129</v>
      </c>
      <c r="AB960" t="s">
        <v>7154</v>
      </c>
      <c r="AC960" t="s">
        <v>225</v>
      </c>
      <c r="AO960" t="s">
        <v>7132</v>
      </c>
      <c r="AR960" t="s">
        <v>5</v>
      </c>
      <c r="AS960" t="s">
        <v>811</v>
      </c>
      <c r="AT960" t="s">
        <v>230</v>
      </c>
      <c r="AV960" t="s">
        <v>7819</v>
      </c>
      <c r="AW960" t="s">
        <v>540</v>
      </c>
      <c r="AX960" t="s">
        <v>222</v>
      </c>
      <c r="BF960" s="6" t="e">
        <f t="shared" si="42"/>
        <v>#NUM!</v>
      </c>
      <c r="BG960" t="e">
        <f t="shared" si="43"/>
        <v>#NUM!</v>
      </c>
      <c r="BH960" t="e">
        <f t="shared" si="44"/>
        <v>#NUM!</v>
      </c>
      <c r="BI960" t="e">
        <f>VLOOKUP(H960,Sheet2!$A$1:$B$270,2,FALSE)</f>
        <v>#N/A</v>
      </c>
    </row>
    <row r="961" spans="1:61">
      <c r="A961">
        <v>960</v>
      </c>
      <c r="B961">
        <v>1002625976</v>
      </c>
      <c r="C961">
        <v>3</v>
      </c>
      <c r="D961" t="s">
        <v>49</v>
      </c>
      <c r="E961">
        <v>4</v>
      </c>
      <c r="F961" t="s">
        <v>244</v>
      </c>
      <c r="G961" t="s">
        <v>245</v>
      </c>
      <c r="H961" t="s">
        <v>803</v>
      </c>
      <c r="I961" t="s">
        <v>212</v>
      </c>
      <c r="J961" t="s">
        <v>213</v>
      </c>
      <c r="K961" t="s">
        <v>149</v>
      </c>
      <c r="M961" t="s">
        <v>1626</v>
      </c>
      <c r="N961" t="s">
        <v>215</v>
      </c>
      <c r="O961" s="57">
        <v>46302.522499999999</v>
      </c>
      <c r="P961" s="57">
        <v>46306.083518518521</v>
      </c>
      <c r="Q961">
        <v>69405788</v>
      </c>
      <c r="R961">
        <v>2435314179</v>
      </c>
      <c r="S961">
        <v>142406123083</v>
      </c>
      <c r="T961" t="s">
        <v>4170</v>
      </c>
      <c r="U961" t="s">
        <v>4171</v>
      </c>
      <c r="Z961">
        <v>110.41231730185</v>
      </c>
      <c r="AA961">
        <v>-6.9830205044812699</v>
      </c>
      <c r="AB961" t="s">
        <v>4172</v>
      </c>
      <c r="AC961" t="s">
        <v>225</v>
      </c>
      <c r="AO961" s="57">
        <v>46213.538645833331</v>
      </c>
      <c r="AR961" t="s">
        <v>1631</v>
      </c>
      <c r="AS961" t="s">
        <v>811</v>
      </c>
      <c r="AT961" t="s">
        <v>230</v>
      </c>
      <c r="AV961" t="s">
        <v>3020</v>
      </c>
      <c r="AW961" t="s">
        <v>1586</v>
      </c>
      <c r="AX961" t="s">
        <v>222</v>
      </c>
      <c r="AZ961" t="s">
        <v>3020</v>
      </c>
      <c r="BF961" s="6" t="e">
        <f t="shared" si="42"/>
        <v>#NUM!</v>
      </c>
      <c r="BG961" t="e">
        <f t="shared" si="43"/>
        <v>#NUM!</v>
      </c>
      <c r="BH961" t="e">
        <f t="shared" si="44"/>
        <v>#NUM!</v>
      </c>
      <c r="BI961" t="e">
        <f>VLOOKUP(H961,Sheet2!$A$1:$B$270,2,FALSE)</f>
        <v>#N/A</v>
      </c>
    </row>
    <row r="962" spans="1:61">
      <c r="A962">
        <v>961</v>
      </c>
      <c r="B962">
        <v>1002626009</v>
      </c>
      <c r="C962">
        <v>3</v>
      </c>
      <c r="D962" t="s">
        <v>49</v>
      </c>
      <c r="E962">
        <v>4</v>
      </c>
      <c r="F962" t="s">
        <v>244</v>
      </c>
      <c r="G962" t="s">
        <v>245</v>
      </c>
      <c r="H962" t="s">
        <v>803</v>
      </c>
      <c r="I962" t="s">
        <v>212</v>
      </c>
      <c r="J962" t="s">
        <v>213</v>
      </c>
      <c r="K962" t="s">
        <v>149</v>
      </c>
      <c r="M962" t="s">
        <v>1626</v>
      </c>
      <c r="N962" t="s">
        <v>215</v>
      </c>
      <c r="O962" s="57">
        <v>46302.53465277778</v>
      </c>
      <c r="P962" s="57">
        <v>46306.08353009259</v>
      </c>
      <c r="Q962">
        <v>69405805</v>
      </c>
      <c r="S962">
        <v>142406123084</v>
      </c>
      <c r="T962" t="s">
        <v>4170</v>
      </c>
      <c r="U962" t="s">
        <v>4171</v>
      </c>
      <c r="Z962">
        <v>110.41228511534401</v>
      </c>
      <c r="AA962">
        <v>-6.98306310149892</v>
      </c>
      <c r="AB962" t="s">
        <v>4173</v>
      </c>
      <c r="AC962" t="s">
        <v>225</v>
      </c>
      <c r="AO962" s="57">
        <v>46213.538645833331</v>
      </c>
      <c r="AR962" t="s">
        <v>1631</v>
      </c>
      <c r="AS962" t="s">
        <v>811</v>
      </c>
      <c r="AT962" t="s">
        <v>230</v>
      </c>
      <c r="AV962" t="s">
        <v>3020</v>
      </c>
      <c r="AW962" t="s">
        <v>540</v>
      </c>
      <c r="AX962" t="s">
        <v>222</v>
      </c>
      <c r="AZ962" t="s">
        <v>3020</v>
      </c>
      <c r="BF962" s="6" t="e">
        <f t="shared" ref="BF962:BF1025" si="45">DATE(BC962,BD962,BE962)</f>
        <v>#NUM!</v>
      </c>
      <c r="BG962" t="e">
        <f t="shared" ref="BG962:BG1025" si="46">BF962-BA962</f>
        <v>#NUM!</v>
      </c>
      <c r="BH962" t="e">
        <f t="shared" ref="BH962:BH1025" si="47">IF(BG962=1,"COMPLY",IF(BG962&lt;1,"COMPLY","NOT COMPLY"))</f>
        <v>#NUM!</v>
      </c>
      <c r="BI962" t="e">
        <f>VLOOKUP(H962,Sheet2!$A$1:$B$270,2,FALSE)</f>
        <v>#N/A</v>
      </c>
    </row>
    <row r="963" spans="1:61">
      <c r="A963">
        <v>962</v>
      </c>
      <c r="B963">
        <v>1002622464</v>
      </c>
      <c r="C963">
        <v>3</v>
      </c>
      <c r="D963" t="s">
        <v>49</v>
      </c>
      <c r="E963">
        <v>4</v>
      </c>
      <c r="F963" t="s">
        <v>244</v>
      </c>
      <c r="G963" t="s">
        <v>245</v>
      </c>
      <c r="H963" t="s">
        <v>2162</v>
      </c>
      <c r="I963" t="s">
        <v>212</v>
      </c>
      <c r="J963" t="s">
        <v>213</v>
      </c>
      <c r="K963" t="s">
        <v>149</v>
      </c>
      <c r="M963" t="s">
        <v>76</v>
      </c>
      <c r="N963" t="s">
        <v>215</v>
      </c>
      <c r="O963" s="57">
        <v>46300.568726851852</v>
      </c>
      <c r="P963" s="57">
        <v>46300.610231481478</v>
      </c>
      <c r="Q963">
        <v>69400592</v>
      </c>
      <c r="S963">
        <v>142410346926</v>
      </c>
      <c r="T963" t="s">
        <v>2888</v>
      </c>
      <c r="U963" t="s">
        <v>2889</v>
      </c>
      <c r="V963" t="s">
        <v>2890</v>
      </c>
      <c r="Z963">
        <v>110.483557213173</v>
      </c>
      <c r="AA963">
        <v>-7.0110597994798702</v>
      </c>
      <c r="AB963" t="s">
        <v>2891</v>
      </c>
      <c r="AC963" t="s">
        <v>225</v>
      </c>
      <c r="AL963" t="s">
        <v>217</v>
      </c>
      <c r="AM963" t="s">
        <v>2892</v>
      </c>
      <c r="AN963" t="s">
        <v>6</v>
      </c>
      <c r="AO963" s="57">
        <v>46152.569618055553</v>
      </c>
      <c r="AR963" t="s">
        <v>218</v>
      </c>
      <c r="AS963" t="s">
        <v>2163</v>
      </c>
      <c r="AT963" t="s">
        <v>230</v>
      </c>
      <c r="AU963">
        <v>20261005</v>
      </c>
      <c r="AV963" t="s">
        <v>221</v>
      </c>
      <c r="AW963" t="s">
        <v>540</v>
      </c>
      <c r="AX963" t="s">
        <v>222</v>
      </c>
      <c r="BA963" s="57">
        <v>46300.291666666664</v>
      </c>
      <c r="BB963" t="s">
        <v>2892</v>
      </c>
      <c r="BC963">
        <v>2026</v>
      </c>
      <c r="BD963">
        <v>10</v>
      </c>
      <c r="BE963">
        <v>5</v>
      </c>
      <c r="BF963" s="6">
        <f t="shared" si="45"/>
        <v>46300</v>
      </c>
      <c r="BG963">
        <f t="shared" si="46"/>
        <v>-0.29166666666424135</v>
      </c>
      <c r="BH963" t="str">
        <f t="shared" si="47"/>
        <v>COMPLY</v>
      </c>
      <c r="BI963" t="e">
        <f>VLOOKUP(H963,Sheet2!$A$1:$B$270,2,FALSE)</f>
        <v>#N/A</v>
      </c>
    </row>
    <row r="964" spans="1:61">
      <c r="A964">
        <v>963</v>
      </c>
      <c r="B964">
        <v>1002626617</v>
      </c>
      <c r="C964">
        <v>3</v>
      </c>
      <c r="D964" t="s">
        <v>49</v>
      </c>
      <c r="E964">
        <v>4</v>
      </c>
      <c r="F964" t="s">
        <v>244</v>
      </c>
      <c r="G964" t="s">
        <v>245</v>
      </c>
      <c r="H964" t="s">
        <v>2162</v>
      </c>
      <c r="I964" t="s">
        <v>212</v>
      </c>
      <c r="J964" t="s">
        <v>213</v>
      </c>
      <c r="K964" t="s">
        <v>149</v>
      </c>
      <c r="L964" t="s">
        <v>214</v>
      </c>
      <c r="M964" t="s">
        <v>76</v>
      </c>
      <c r="N964" t="s">
        <v>215</v>
      </c>
      <c r="O964" s="57">
        <v>46302.653171296297</v>
      </c>
      <c r="P964" s="57">
        <v>46305.779826388891</v>
      </c>
      <c r="Q964">
        <v>69406023</v>
      </c>
      <c r="S964">
        <v>142410346952</v>
      </c>
      <c r="T964" t="s">
        <v>4179</v>
      </c>
      <c r="U964" t="s">
        <v>4180</v>
      </c>
      <c r="V964" t="s">
        <v>4181</v>
      </c>
      <c r="Z964">
        <v>110.465074</v>
      </c>
      <c r="AA964">
        <v>-7.0224690000000001</v>
      </c>
      <c r="AB964" t="s">
        <v>4182</v>
      </c>
      <c r="AC964" t="s">
        <v>235</v>
      </c>
      <c r="AL964" t="s">
        <v>217</v>
      </c>
      <c r="AM964" t="s">
        <v>4183</v>
      </c>
      <c r="AN964" t="s">
        <v>6</v>
      </c>
      <c r="AO964" s="57">
        <v>46213.66333333333</v>
      </c>
      <c r="AP964" s="57">
        <v>46303.625</v>
      </c>
      <c r="AR964" t="s">
        <v>218</v>
      </c>
      <c r="AS964" t="s">
        <v>2163</v>
      </c>
      <c r="AT964" t="s">
        <v>230</v>
      </c>
      <c r="AU964">
        <v>20261010</v>
      </c>
      <c r="AV964" t="s">
        <v>221</v>
      </c>
      <c r="AW964" t="s">
        <v>236</v>
      </c>
      <c r="AX964" t="s">
        <v>222</v>
      </c>
      <c r="BA964" s="57">
        <v>46303.625</v>
      </c>
      <c r="BB964" t="s">
        <v>4183</v>
      </c>
      <c r="BC964">
        <v>2026</v>
      </c>
      <c r="BD964">
        <v>10</v>
      </c>
      <c r="BE964">
        <v>10</v>
      </c>
      <c r="BF964" s="6">
        <f t="shared" si="45"/>
        <v>46305</v>
      </c>
      <c r="BG964">
        <f t="shared" si="46"/>
        <v>1.375</v>
      </c>
      <c r="BH964" t="str">
        <f t="shared" si="47"/>
        <v>NOT COMPLY</v>
      </c>
      <c r="BI964" t="e">
        <f>VLOOKUP(H964,Sheet2!$A$1:$B$270,2,FALSE)</f>
        <v>#N/A</v>
      </c>
    </row>
    <row r="965" spans="1:61">
      <c r="A965">
        <v>964</v>
      </c>
      <c r="B965">
        <v>1002625572</v>
      </c>
      <c r="C965">
        <v>3</v>
      </c>
      <c r="D965" t="s">
        <v>49</v>
      </c>
      <c r="E965">
        <v>4</v>
      </c>
      <c r="F965" t="s">
        <v>244</v>
      </c>
      <c r="G965" t="s">
        <v>245</v>
      </c>
      <c r="H965" t="s">
        <v>2162</v>
      </c>
      <c r="I965" t="s">
        <v>212</v>
      </c>
      <c r="J965" t="s">
        <v>213</v>
      </c>
      <c r="K965" t="s">
        <v>149</v>
      </c>
      <c r="L965" t="s">
        <v>214</v>
      </c>
      <c r="M965" t="s">
        <v>76</v>
      </c>
      <c r="N965" t="s">
        <v>215</v>
      </c>
      <c r="O965" s="57">
        <v>46302.426782407405</v>
      </c>
      <c r="P965" s="57">
        <v>46303.477835648147</v>
      </c>
      <c r="Q965">
        <v>69405539</v>
      </c>
      <c r="S965">
        <v>142410346947</v>
      </c>
      <c r="T965" t="s">
        <v>4174</v>
      </c>
      <c r="U965" t="s">
        <v>4175</v>
      </c>
      <c r="V965" t="s">
        <v>4176</v>
      </c>
      <c r="Z965">
        <v>110.464269</v>
      </c>
      <c r="AA965">
        <v>-7.0358090000000004</v>
      </c>
      <c r="AB965" t="s">
        <v>4177</v>
      </c>
      <c r="AC965" t="s">
        <v>235</v>
      </c>
      <c r="AL965" t="s">
        <v>217</v>
      </c>
      <c r="AM965" t="s">
        <v>4178</v>
      </c>
      <c r="AN965" t="s">
        <v>6</v>
      </c>
      <c r="AO965" s="57">
        <v>46213.434340277781</v>
      </c>
      <c r="AP965" s="57">
        <v>46303.333333333336</v>
      </c>
      <c r="AR965" t="s">
        <v>218</v>
      </c>
      <c r="AS965" t="s">
        <v>2163</v>
      </c>
      <c r="AT965" t="s">
        <v>230</v>
      </c>
      <c r="AU965">
        <v>20261008</v>
      </c>
      <c r="AV965" t="s">
        <v>221</v>
      </c>
      <c r="AW965" t="s">
        <v>880</v>
      </c>
      <c r="AX965" t="s">
        <v>222</v>
      </c>
      <c r="BA965" s="57">
        <v>46303.333333333336</v>
      </c>
      <c r="BB965" t="s">
        <v>4178</v>
      </c>
      <c r="BC965">
        <v>2026</v>
      </c>
      <c r="BD965">
        <v>10</v>
      </c>
      <c r="BE965">
        <v>8</v>
      </c>
      <c r="BF965" s="6">
        <f t="shared" si="45"/>
        <v>46303</v>
      </c>
      <c r="BG965">
        <f t="shared" si="46"/>
        <v>-0.33333333333575865</v>
      </c>
      <c r="BH965" t="str">
        <f t="shared" si="47"/>
        <v>COMPLY</v>
      </c>
      <c r="BI965" t="e">
        <f>VLOOKUP(H965,Sheet2!$A$1:$B$270,2,FALSE)</f>
        <v>#N/A</v>
      </c>
    </row>
    <row r="966" spans="1:61">
      <c r="A966">
        <v>965</v>
      </c>
      <c r="B966">
        <v>1002628196</v>
      </c>
      <c r="C966">
        <v>3</v>
      </c>
      <c r="D966" t="s">
        <v>49</v>
      </c>
      <c r="E966">
        <v>4</v>
      </c>
      <c r="F966" t="s">
        <v>244</v>
      </c>
      <c r="G966" t="s">
        <v>245</v>
      </c>
      <c r="H966" t="s">
        <v>2162</v>
      </c>
      <c r="I966" t="s">
        <v>212</v>
      </c>
      <c r="J966" t="s">
        <v>213</v>
      </c>
      <c r="K966" t="s">
        <v>149</v>
      </c>
      <c r="L966" t="s">
        <v>214</v>
      </c>
      <c r="M966" t="s">
        <v>76</v>
      </c>
      <c r="N966" t="s">
        <v>215</v>
      </c>
      <c r="O966" s="57">
        <v>46303.673321759263</v>
      </c>
      <c r="P966" s="57">
        <v>46304.631307870368</v>
      </c>
      <c r="Q966">
        <v>69406702</v>
      </c>
      <c r="S966">
        <v>142410346970</v>
      </c>
      <c r="T966" t="s">
        <v>4658</v>
      </c>
      <c r="U966" t="s">
        <v>4659</v>
      </c>
      <c r="V966" t="s">
        <v>4660</v>
      </c>
      <c r="Z966">
        <v>110.46887040138201</v>
      </c>
      <c r="AA966">
        <v>-6.9865239766711502</v>
      </c>
      <c r="AB966" t="s">
        <v>4661</v>
      </c>
      <c r="AC966" t="s">
        <v>235</v>
      </c>
      <c r="AL966" t="s">
        <v>217</v>
      </c>
      <c r="AM966" t="s">
        <v>4662</v>
      </c>
      <c r="AN966" t="s">
        <v>6</v>
      </c>
      <c r="AO966" s="57">
        <v>46244.684513888889</v>
      </c>
      <c r="AP966" s="57">
        <v>46304.625</v>
      </c>
      <c r="AR966" t="s">
        <v>218</v>
      </c>
      <c r="AS966" t="s">
        <v>2163</v>
      </c>
      <c r="AT966" t="s">
        <v>230</v>
      </c>
      <c r="AU966">
        <v>20261009</v>
      </c>
      <c r="AV966" t="s">
        <v>221</v>
      </c>
      <c r="AW966" t="s">
        <v>881</v>
      </c>
      <c r="AX966" t="s">
        <v>222</v>
      </c>
      <c r="BA966" s="57">
        <v>46304.625</v>
      </c>
      <c r="BB966" t="s">
        <v>4662</v>
      </c>
      <c r="BC966">
        <v>2026</v>
      </c>
      <c r="BD966">
        <v>10</v>
      </c>
      <c r="BE966">
        <v>9</v>
      </c>
      <c r="BF966" s="6">
        <f t="shared" si="45"/>
        <v>46304</v>
      </c>
      <c r="BG966">
        <f t="shared" si="46"/>
        <v>-0.625</v>
      </c>
      <c r="BH966" t="str">
        <f t="shared" si="47"/>
        <v>COMPLY</v>
      </c>
      <c r="BI966" t="e">
        <f>VLOOKUP(H966,Sheet2!$A$1:$B$270,2,FALSE)</f>
        <v>#N/A</v>
      </c>
    </row>
    <row r="967" spans="1:61">
      <c r="A967">
        <v>966</v>
      </c>
      <c r="B967">
        <v>1002630555</v>
      </c>
      <c r="C967">
        <v>3</v>
      </c>
      <c r="D967" t="s">
        <v>49</v>
      </c>
      <c r="E967">
        <v>4</v>
      </c>
      <c r="F967" t="s">
        <v>244</v>
      </c>
      <c r="G967" t="s">
        <v>245</v>
      </c>
      <c r="H967" t="s">
        <v>2162</v>
      </c>
      <c r="I967" t="s">
        <v>212</v>
      </c>
      <c r="J967" t="s">
        <v>213</v>
      </c>
      <c r="K967" t="s">
        <v>149</v>
      </c>
      <c r="L967" t="s">
        <v>214</v>
      </c>
      <c r="M967" t="s">
        <v>76</v>
      </c>
      <c r="N967" t="s">
        <v>215</v>
      </c>
      <c r="O967" s="57">
        <v>46304.803229166668</v>
      </c>
      <c r="P967" s="57">
        <v>46306.586817129632</v>
      </c>
      <c r="Q967">
        <v>69407672</v>
      </c>
      <c r="S967">
        <v>142410346975</v>
      </c>
      <c r="T967" t="s">
        <v>5478</v>
      </c>
      <c r="U967" t="s">
        <v>5479</v>
      </c>
      <c r="V967" t="s">
        <v>5480</v>
      </c>
      <c r="Z967">
        <v>110.449815</v>
      </c>
      <c r="AA967">
        <v>-6.968445</v>
      </c>
      <c r="AB967" t="s">
        <v>5481</v>
      </c>
      <c r="AC967" t="s">
        <v>235</v>
      </c>
      <c r="AL967" t="s">
        <v>217</v>
      </c>
      <c r="AM967" t="s">
        <v>5482</v>
      </c>
      <c r="AN967" t="s">
        <v>6</v>
      </c>
      <c r="AO967" s="57">
        <v>46275.809467592589</v>
      </c>
      <c r="AP967" s="57">
        <v>46306.333333333336</v>
      </c>
      <c r="AR967" t="s">
        <v>218</v>
      </c>
      <c r="AS967" t="s">
        <v>2163</v>
      </c>
      <c r="AT967" t="s">
        <v>230</v>
      </c>
      <c r="AU967">
        <v>20261011</v>
      </c>
      <c r="AV967" t="s">
        <v>221</v>
      </c>
      <c r="AW967" t="s">
        <v>877</v>
      </c>
      <c r="AX967" t="s">
        <v>222</v>
      </c>
      <c r="BA967" s="57">
        <v>46306.333333333336</v>
      </c>
      <c r="BB967" t="s">
        <v>5482</v>
      </c>
      <c r="BC967">
        <v>2026</v>
      </c>
      <c r="BD967">
        <v>10</v>
      </c>
      <c r="BE967">
        <v>11</v>
      </c>
      <c r="BF967" s="6">
        <f t="shared" si="45"/>
        <v>46306</v>
      </c>
      <c r="BG967">
        <f t="shared" si="46"/>
        <v>-0.33333333333575865</v>
      </c>
      <c r="BH967" t="str">
        <f t="shared" si="47"/>
        <v>COMPLY</v>
      </c>
      <c r="BI967" t="e">
        <f>VLOOKUP(H967,Sheet2!$A$1:$B$270,2,FALSE)</f>
        <v>#N/A</v>
      </c>
    </row>
    <row r="968" spans="1:61">
      <c r="A968">
        <v>967</v>
      </c>
      <c r="B968">
        <v>1002630593</v>
      </c>
      <c r="C968">
        <v>3</v>
      </c>
      <c r="D968" t="s">
        <v>49</v>
      </c>
      <c r="E968">
        <v>4</v>
      </c>
      <c r="F968" t="s">
        <v>244</v>
      </c>
      <c r="G968" t="s">
        <v>245</v>
      </c>
      <c r="H968" t="s">
        <v>2162</v>
      </c>
      <c r="I968" t="s">
        <v>212</v>
      </c>
      <c r="J968" t="s">
        <v>213</v>
      </c>
      <c r="K968" t="s">
        <v>149</v>
      </c>
      <c r="L968" t="s">
        <v>214</v>
      </c>
      <c r="M968" t="s">
        <v>76</v>
      </c>
      <c r="N968" t="s">
        <v>215</v>
      </c>
      <c r="O968" s="57">
        <v>46305.308113425926</v>
      </c>
      <c r="P968" s="57">
        <v>46306.628136574072</v>
      </c>
      <c r="Q968">
        <v>69407680</v>
      </c>
      <c r="S968">
        <v>142410346579</v>
      </c>
      <c r="T968" t="s">
        <v>5483</v>
      </c>
      <c r="U968" t="s">
        <v>5484</v>
      </c>
      <c r="V968" t="s">
        <v>5485</v>
      </c>
      <c r="Z968">
        <v>110.545579</v>
      </c>
      <c r="AA968">
        <v>-7.0581620000000003</v>
      </c>
      <c r="AB968" t="s">
        <v>5486</v>
      </c>
      <c r="AC968" t="s">
        <v>235</v>
      </c>
      <c r="AL968" t="s">
        <v>217</v>
      </c>
      <c r="AM968" t="s">
        <v>5487</v>
      </c>
      <c r="AN968" t="s">
        <v>6</v>
      </c>
      <c r="AO968" s="57">
        <v>46305.319699074076</v>
      </c>
      <c r="AP968" s="57">
        <v>46306.333333333336</v>
      </c>
      <c r="AR968" t="s">
        <v>218</v>
      </c>
      <c r="AS968" t="s">
        <v>2163</v>
      </c>
      <c r="AT968" t="s">
        <v>230</v>
      </c>
      <c r="AU968">
        <v>20261011</v>
      </c>
      <c r="AV968" t="s">
        <v>221</v>
      </c>
      <c r="AW968" t="s">
        <v>879</v>
      </c>
      <c r="AX968" t="s">
        <v>222</v>
      </c>
      <c r="BA968" s="57">
        <v>46306.333333333336</v>
      </c>
      <c r="BB968" t="s">
        <v>5487</v>
      </c>
      <c r="BC968">
        <v>2026</v>
      </c>
      <c r="BD968">
        <v>10</v>
      </c>
      <c r="BE968">
        <v>11</v>
      </c>
      <c r="BF968" s="6">
        <f t="shared" si="45"/>
        <v>46306</v>
      </c>
      <c r="BG968">
        <f t="shared" si="46"/>
        <v>-0.33333333333575865</v>
      </c>
      <c r="BH968" t="str">
        <f t="shared" si="47"/>
        <v>COMPLY</v>
      </c>
      <c r="BI968" t="e">
        <f>VLOOKUP(H968,Sheet2!$A$1:$B$270,2,FALSE)</f>
        <v>#N/A</v>
      </c>
    </row>
    <row r="969" spans="1:61">
      <c r="A969">
        <v>968</v>
      </c>
      <c r="B969">
        <v>1002632060</v>
      </c>
      <c r="C969">
        <v>3</v>
      </c>
      <c r="D969" t="s">
        <v>49</v>
      </c>
      <c r="E969">
        <v>4</v>
      </c>
      <c r="F969" t="s">
        <v>244</v>
      </c>
      <c r="G969" t="s">
        <v>245</v>
      </c>
      <c r="H969" t="s">
        <v>2162</v>
      </c>
      <c r="I969" t="s">
        <v>212</v>
      </c>
      <c r="J969" t="s">
        <v>213</v>
      </c>
      <c r="K969" t="s">
        <v>149</v>
      </c>
      <c r="L969" t="s">
        <v>214</v>
      </c>
      <c r="M969" t="s">
        <v>76</v>
      </c>
      <c r="N969" t="s">
        <v>215</v>
      </c>
      <c r="O969" s="57">
        <v>46307.384421296294</v>
      </c>
      <c r="P969" s="57">
        <v>46308.718981481485</v>
      </c>
      <c r="Q969">
        <v>69408365</v>
      </c>
      <c r="S969">
        <v>142410346985</v>
      </c>
      <c r="T969" t="s">
        <v>6278</v>
      </c>
      <c r="U969" t="s">
        <v>6279</v>
      </c>
      <c r="V969" t="s">
        <v>6280</v>
      </c>
      <c r="Z969">
        <v>110.58635</v>
      </c>
      <c r="AA969">
        <v>-7.0468409999999997</v>
      </c>
      <c r="AB969" t="s">
        <v>6281</v>
      </c>
      <c r="AC969" t="s">
        <v>235</v>
      </c>
      <c r="AL969" t="s">
        <v>217</v>
      </c>
      <c r="AM969" t="s">
        <v>6282</v>
      </c>
      <c r="AN969" t="s">
        <v>6</v>
      </c>
      <c r="AO969" s="57">
        <v>46366.392314814817</v>
      </c>
      <c r="AP969" s="57">
        <v>46308.458333333336</v>
      </c>
      <c r="AR969" t="s">
        <v>218</v>
      </c>
      <c r="AS969" t="s">
        <v>2163</v>
      </c>
      <c r="AT969" t="s">
        <v>230</v>
      </c>
      <c r="AU969">
        <v>20261013</v>
      </c>
      <c r="AV969" t="s">
        <v>221</v>
      </c>
      <c r="AW969" t="s">
        <v>876</v>
      </c>
      <c r="AX969" t="s">
        <v>222</v>
      </c>
      <c r="BA969" s="57">
        <v>46308.458333333336</v>
      </c>
      <c r="BB969" t="s">
        <v>6282</v>
      </c>
      <c r="BC969">
        <v>2026</v>
      </c>
      <c r="BD969">
        <v>10</v>
      </c>
      <c r="BE969">
        <v>13</v>
      </c>
      <c r="BF969" s="6">
        <f t="shared" si="45"/>
        <v>46308</v>
      </c>
      <c r="BG969">
        <f t="shared" si="46"/>
        <v>-0.45833333333575865</v>
      </c>
      <c r="BH969" t="str">
        <f t="shared" si="47"/>
        <v>COMPLY</v>
      </c>
      <c r="BI969" t="e">
        <f>VLOOKUP(H969,Sheet2!$A$1:$B$270,2,FALSE)</f>
        <v>#N/A</v>
      </c>
    </row>
    <row r="970" spans="1:61">
      <c r="A970">
        <v>969</v>
      </c>
      <c r="B970">
        <v>1002633388</v>
      </c>
      <c r="C970">
        <v>3</v>
      </c>
      <c r="D970" t="s">
        <v>49</v>
      </c>
      <c r="E970">
        <v>4</v>
      </c>
      <c r="F970" t="s">
        <v>244</v>
      </c>
      <c r="G970" t="s">
        <v>245</v>
      </c>
      <c r="H970" t="s">
        <v>2162</v>
      </c>
      <c r="I970" t="s">
        <v>212</v>
      </c>
      <c r="J970" t="s">
        <v>213</v>
      </c>
      <c r="K970" t="s">
        <v>149</v>
      </c>
      <c r="M970" t="s">
        <v>542</v>
      </c>
      <c r="N970" t="s">
        <v>215</v>
      </c>
      <c r="O970" s="57">
        <v>46307.648993055554</v>
      </c>
      <c r="P970" s="57">
        <v>46310.611087962963</v>
      </c>
      <c r="Q970">
        <v>69408834</v>
      </c>
      <c r="S970">
        <v>142410346993</v>
      </c>
      <c r="T970" t="s">
        <v>6283</v>
      </c>
      <c r="U970" t="s">
        <v>6284</v>
      </c>
      <c r="V970" t="s">
        <v>6285</v>
      </c>
      <c r="Z970">
        <v>110.481216728931</v>
      </c>
      <c r="AA970">
        <v>-7.0573267277358998</v>
      </c>
      <c r="AB970" t="s">
        <v>6286</v>
      </c>
      <c r="AC970" t="s">
        <v>225</v>
      </c>
      <c r="AL970" t="s">
        <v>217</v>
      </c>
      <c r="AM970" t="s">
        <v>6287</v>
      </c>
      <c r="AN970" t="s">
        <v>6</v>
      </c>
      <c r="AO970" s="57">
        <v>46366.652638888889</v>
      </c>
      <c r="AP970" s="57">
        <v>46309.333333333336</v>
      </c>
      <c r="AR970" t="s">
        <v>543</v>
      </c>
      <c r="AS970" t="s">
        <v>2163</v>
      </c>
      <c r="AT970" t="s">
        <v>230</v>
      </c>
      <c r="AV970" t="s">
        <v>2639</v>
      </c>
      <c r="AW970" t="s">
        <v>540</v>
      </c>
      <c r="AX970" t="s">
        <v>222</v>
      </c>
      <c r="BA970" s="57">
        <v>46309.333333333336</v>
      </c>
      <c r="BB970" t="s">
        <v>6287</v>
      </c>
      <c r="BF970" s="6" t="e">
        <f t="shared" si="45"/>
        <v>#NUM!</v>
      </c>
      <c r="BG970" t="e">
        <f t="shared" si="46"/>
        <v>#NUM!</v>
      </c>
      <c r="BH970" t="e">
        <f t="shared" si="47"/>
        <v>#NUM!</v>
      </c>
      <c r="BI970" t="e">
        <f>VLOOKUP(H970,Sheet2!$A$1:$B$270,2,FALSE)</f>
        <v>#N/A</v>
      </c>
    </row>
    <row r="971" spans="1:61">
      <c r="A971">
        <v>970</v>
      </c>
      <c r="B971">
        <v>1002626892</v>
      </c>
      <c r="C971">
        <v>3</v>
      </c>
      <c r="D971" t="s">
        <v>49</v>
      </c>
      <c r="E971">
        <v>4</v>
      </c>
      <c r="F971" t="s">
        <v>244</v>
      </c>
      <c r="G971" t="s">
        <v>245</v>
      </c>
      <c r="H971" t="s">
        <v>2162</v>
      </c>
      <c r="I971" t="s">
        <v>212</v>
      </c>
      <c r="J971" t="s">
        <v>213</v>
      </c>
      <c r="K971" t="s">
        <v>149</v>
      </c>
      <c r="L971" t="s">
        <v>214</v>
      </c>
      <c r="M971" t="s">
        <v>836</v>
      </c>
      <c r="N971" t="s">
        <v>215</v>
      </c>
      <c r="O971" s="57">
        <v>46302.742754629631</v>
      </c>
      <c r="P971" s="57">
        <v>46307.443796296298</v>
      </c>
      <c r="Q971">
        <v>69406138</v>
      </c>
      <c r="S971">
        <v>142410346950</v>
      </c>
      <c r="T971" t="s">
        <v>4184</v>
      </c>
      <c r="U971" t="s">
        <v>4185</v>
      </c>
      <c r="V971" t="s">
        <v>4186</v>
      </c>
      <c r="Z971">
        <v>110.473710112273</v>
      </c>
      <c r="AA971">
        <v>-7.0116270614109597</v>
      </c>
      <c r="AB971" t="s">
        <v>4187</v>
      </c>
      <c r="AC971" t="s">
        <v>216</v>
      </c>
      <c r="AL971" t="s">
        <v>217</v>
      </c>
      <c r="AM971" t="s">
        <v>4188</v>
      </c>
      <c r="AN971" t="s">
        <v>6</v>
      </c>
      <c r="AO971" s="57">
        <v>46213.746666666666</v>
      </c>
      <c r="AP971" s="57">
        <v>46303.625</v>
      </c>
      <c r="AQ971" t="s">
        <v>841</v>
      </c>
      <c r="AR971" t="s">
        <v>14</v>
      </c>
      <c r="AS971" t="s">
        <v>2163</v>
      </c>
      <c r="AT971" t="s">
        <v>230</v>
      </c>
      <c r="AV971" t="s">
        <v>837</v>
      </c>
      <c r="AW971" t="s">
        <v>876</v>
      </c>
      <c r="AX971" t="s">
        <v>222</v>
      </c>
      <c r="BA971" s="57">
        <v>46303.625</v>
      </c>
      <c r="BB971" t="s">
        <v>4188</v>
      </c>
      <c r="BF971" s="6" t="e">
        <f t="shared" si="45"/>
        <v>#NUM!</v>
      </c>
      <c r="BG971" t="e">
        <f t="shared" si="46"/>
        <v>#NUM!</v>
      </c>
      <c r="BH971" t="e">
        <f t="shared" si="47"/>
        <v>#NUM!</v>
      </c>
      <c r="BI971" t="e">
        <f>VLOOKUP(H971,Sheet2!$A$1:$B$270,2,FALSE)</f>
        <v>#N/A</v>
      </c>
    </row>
    <row r="972" spans="1:61">
      <c r="A972">
        <v>971</v>
      </c>
      <c r="B972">
        <v>1002626903</v>
      </c>
      <c r="C972">
        <v>3</v>
      </c>
      <c r="D972" t="s">
        <v>49</v>
      </c>
      <c r="E972">
        <v>4</v>
      </c>
      <c r="F972" t="s">
        <v>244</v>
      </c>
      <c r="G972" t="s">
        <v>245</v>
      </c>
      <c r="H972" t="s">
        <v>2162</v>
      </c>
      <c r="I972" t="s">
        <v>212</v>
      </c>
      <c r="J972" t="s">
        <v>213</v>
      </c>
      <c r="K972" t="s">
        <v>149</v>
      </c>
      <c r="L972" t="s">
        <v>214</v>
      </c>
      <c r="M972" t="s">
        <v>836</v>
      </c>
      <c r="N972" t="s">
        <v>215</v>
      </c>
      <c r="O972" s="57">
        <v>46302.747673611113</v>
      </c>
      <c r="P972" s="57">
        <v>46307.443090277775</v>
      </c>
      <c r="Q972">
        <v>69406141</v>
      </c>
      <c r="S972">
        <v>142410346953</v>
      </c>
      <c r="T972" t="s">
        <v>4184</v>
      </c>
      <c r="U972" t="s">
        <v>4185</v>
      </c>
      <c r="V972" t="s">
        <v>4189</v>
      </c>
      <c r="Z972">
        <v>110.47372721135601</v>
      </c>
      <c r="AA972">
        <v>-7.0115761477923497</v>
      </c>
      <c r="AB972" t="s">
        <v>4190</v>
      </c>
      <c r="AC972" t="s">
        <v>216</v>
      </c>
      <c r="AL972" t="s">
        <v>217</v>
      </c>
      <c r="AM972" t="s">
        <v>4188</v>
      </c>
      <c r="AN972" t="s">
        <v>6</v>
      </c>
      <c r="AO972" s="57">
        <v>46213.767291666663</v>
      </c>
      <c r="AP972" s="57">
        <v>46303.625</v>
      </c>
      <c r="AQ972" t="s">
        <v>841</v>
      </c>
      <c r="AR972" t="s">
        <v>14</v>
      </c>
      <c r="AS972" t="s">
        <v>2163</v>
      </c>
      <c r="AT972" t="s">
        <v>230</v>
      </c>
      <c r="AV972" t="s">
        <v>837</v>
      </c>
      <c r="AW972" t="s">
        <v>875</v>
      </c>
      <c r="AX972" t="s">
        <v>222</v>
      </c>
      <c r="BA972" s="57">
        <v>46303.625</v>
      </c>
      <c r="BB972" t="s">
        <v>4188</v>
      </c>
      <c r="BF972" s="6" t="e">
        <f t="shared" si="45"/>
        <v>#NUM!</v>
      </c>
      <c r="BG972" t="e">
        <f t="shared" si="46"/>
        <v>#NUM!</v>
      </c>
      <c r="BH972" t="e">
        <f t="shared" si="47"/>
        <v>#NUM!</v>
      </c>
      <c r="BI972" t="e">
        <f>VLOOKUP(H972,Sheet2!$A$1:$B$270,2,FALSE)</f>
        <v>#N/A</v>
      </c>
    </row>
    <row r="973" spans="1:61">
      <c r="A973">
        <v>972</v>
      </c>
      <c r="B973">
        <v>1002627779</v>
      </c>
      <c r="C973">
        <v>3</v>
      </c>
      <c r="D973" t="s">
        <v>49</v>
      </c>
      <c r="E973">
        <v>4</v>
      </c>
      <c r="F973" t="s">
        <v>244</v>
      </c>
      <c r="G973" t="s">
        <v>245</v>
      </c>
      <c r="H973" t="s">
        <v>4663</v>
      </c>
      <c r="I973" t="s">
        <v>212</v>
      </c>
      <c r="J973" t="s">
        <v>213</v>
      </c>
      <c r="K973" t="s">
        <v>149</v>
      </c>
      <c r="M973" t="s">
        <v>76</v>
      </c>
      <c r="N973" t="s">
        <v>215</v>
      </c>
      <c r="O973" s="57">
        <v>46303.581365740742</v>
      </c>
      <c r="P973" s="57">
        <v>46303.637418981481</v>
      </c>
      <c r="Q973">
        <v>69400295</v>
      </c>
      <c r="S973">
        <v>141408117664</v>
      </c>
      <c r="T973" t="s">
        <v>4664</v>
      </c>
      <c r="U973" t="s">
        <v>4665</v>
      </c>
      <c r="V973" t="s">
        <v>4666</v>
      </c>
      <c r="Z973">
        <v>110.41800000000001</v>
      </c>
      <c r="AA973">
        <v>-6.9973000000000001</v>
      </c>
      <c r="AB973" t="s">
        <v>4667</v>
      </c>
      <c r="AC973" t="s">
        <v>216</v>
      </c>
      <c r="AL973" t="s">
        <v>217</v>
      </c>
      <c r="AM973" t="s">
        <v>4668</v>
      </c>
      <c r="AN973" t="s">
        <v>6</v>
      </c>
      <c r="AO973" s="57">
        <v>46244.59065972222</v>
      </c>
      <c r="AR973" t="s">
        <v>218</v>
      </c>
      <c r="AS973" t="s">
        <v>219</v>
      </c>
      <c r="AT973" t="s">
        <v>230</v>
      </c>
      <c r="AU973">
        <v>20261008</v>
      </c>
      <c r="AV973" t="s">
        <v>221</v>
      </c>
      <c r="AW973" t="s">
        <v>540</v>
      </c>
      <c r="AX973" t="s">
        <v>222</v>
      </c>
      <c r="BA973" s="57">
        <v>46303.291666666664</v>
      </c>
      <c r="BB973" t="s">
        <v>4668</v>
      </c>
      <c r="BC973">
        <v>2026</v>
      </c>
      <c r="BD973">
        <v>10</v>
      </c>
      <c r="BE973">
        <v>8</v>
      </c>
      <c r="BF973" s="6">
        <f t="shared" si="45"/>
        <v>46303</v>
      </c>
      <c r="BG973">
        <f t="shared" si="46"/>
        <v>-0.29166666666424135</v>
      </c>
      <c r="BH973" t="str">
        <f t="shared" si="47"/>
        <v>COMPLY</v>
      </c>
      <c r="BI973" t="e">
        <f>VLOOKUP(H973,Sheet2!$A$1:$B$270,2,FALSE)</f>
        <v>#N/A</v>
      </c>
    </row>
    <row r="974" spans="1:61">
      <c r="A974">
        <v>973</v>
      </c>
      <c r="B974">
        <v>1002628908</v>
      </c>
      <c r="C974">
        <v>3</v>
      </c>
      <c r="D974" t="s">
        <v>49</v>
      </c>
      <c r="E974">
        <v>4</v>
      </c>
      <c r="F974" t="s">
        <v>244</v>
      </c>
      <c r="G974" t="s">
        <v>245</v>
      </c>
      <c r="H974" t="s">
        <v>4663</v>
      </c>
      <c r="I974" t="s">
        <v>212</v>
      </c>
      <c r="J974" t="s">
        <v>213</v>
      </c>
      <c r="K974" t="s">
        <v>149</v>
      </c>
      <c r="L974" t="s">
        <v>214</v>
      </c>
      <c r="M974" t="s">
        <v>76</v>
      </c>
      <c r="N974" t="s">
        <v>215</v>
      </c>
      <c r="O974" s="57">
        <v>46304.38721064815</v>
      </c>
      <c r="P974" s="57">
        <v>46304.636076388888</v>
      </c>
      <c r="Q974">
        <v>69407048</v>
      </c>
      <c r="S974">
        <v>141408117672</v>
      </c>
      <c r="T974" t="s">
        <v>5488</v>
      </c>
      <c r="U974" t="s">
        <v>5489</v>
      </c>
      <c r="V974" t="s">
        <v>5490</v>
      </c>
      <c r="Z974">
        <v>110.43990299066201</v>
      </c>
      <c r="AA974">
        <v>-7.0097550515559002</v>
      </c>
      <c r="AB974" t="s">
        <v>5491</v>
      </c>
      <c r="AC974" t="s">
        <v>235</v>
      </c>
      <c r="AL974" t="s">
        <v>217</v>
      </c>
      <c r="AM974" t="s">
        <v>5492</v>
      </c>
      <c r="AN974" t="s">
        <v>6</v>
      </c>
      <c r="AO974" s="57">
        <v>46275.402615740742</v>
      </c>
      <c r="AP974" s="57">
        <v>46305.333333333336</v>
      </c>
      <c r="AR974" t="s">
        <v>218</v>
      </c>
      <c r="AS974" t="s">
        <v>219</v>
      </c>
      <c r="AT974" t="s">
        <v>230</v>
      </c>
      <c r="AU974">
        <v>20261009</v>
      </c>
      <c r="AV974" t="s">
        <v>221</v>
      </c>
      <c r="AW974" t="s">
        <v>880</v>
      </c>
      <c r="AX974" t="s">
        <v>222</v>
      </c>
      <c r="BA974" s="57">
        <v>46305.333333333336</v>
      </c>
      <c r="BB974" t="s">
        <v>5492</v>
      </c>
      <c r="BC974">
        <v>2026</v>
      </c>
      <c r="BD974">
        <v>10</v>
      </c>
      <c r="BE974">
        <v>9</v>
      </c>
      <c r="BF974" s="6">
        <f t="shared" si="45"/>
        <v>46304</v>
      </c>
      <c r="BG974">
        <f t="shared" si="46"/>
        <v>-1.3333333333357587</v>
      </c>
      <c r="BH974" t="str">
        <f t="shared" si="47"/>
        <v>COMPLY</v>
      </c>
      <c r="BI974" t="e">
        <f>VLOOKUP(H974,Sheet2!$A$1:$B$270,2,FALSE)</f>
        <v>#N/A</v>
      </c>
    </row>
    <row r="975" spans="1:61">
      <c r="A975">
        <v>974</v>
      </c>
      <c r="B975">
        <v>1002632388</v>
      </c>
      <c r="C975">
        <v>3</v>
      </c>
      <c r="D975" t="s">
        <v>49</v>
      </c>
      <c r="E975">
        <v>4</v>
      </c>
      <c r="F975" t="s">
        <v>244</v>
      </c>
      <c r="G975" t="s">
        <v>245</v>
      </c>
      <c r="H975" t="s">
        <v>4663</v>
      </c>
      <c r="I975" t="s">
        <v>212</v>
      </c>
      <c r="J975" t="s">
        <v>213</v>
      </c>
      <c r="K975" t="s">
        <v>149</v>
      </c>
      <c r="L975" t="s">
        <v>214</v>
      </c>
      <c r="M975" t="s">
        <v>76</v>
      </c>
      <c r="N975" t="s">
        <v>215</v>
      </c>
      <c r="O975" s="57">
        <v>46307.439363425925</v>
      </c>
      <c r="P975" s="57">
        <v>46308.615532407406</v>
      </c>
      <c r="Q975">
        <v>69408452</v>
      </c>
      <c r="S975">
        <v>141408117792</v>
      </c>
      <c r="T975" t="s">
        <v>6288</v>
      </c>
      <c r="U975" t="s">
        <v>6289</v>
      </c>
      <c r="V975" t="s">
        <v>6290</v>
      </c>
      <c r="Z975">
        <v>110.4248788</v>
      </c>
      <c r="AA975">
        <v>-6.9959293999999996</v>
      </c>
      <c r="AB975" t="s">
        <v>6291</v>
      </c>
      <c r="AC975" t="s">
        <v>235</v>
      </c>
      <c r="AL975" t="s">
        <v>217</v>
      </c>
      <c r="AM975" t="s">
        <v>6094</v>
      </c>
      <c r="AN975" t="s">
        <v>6</v>
      </c>
      <c r="AO975" s="57">
        <v>46366.455150462964</v>
      </c>
      <c r="AP975" s="57">
        <v>46308.333333333336</v>
      </c>
      <c r="AR975" t="s">
        <v>218</v>
      </c>
      <c r="AS975" t="s">
        <v>219</v>
      </c>
      <c r="AT975" t="s">
        <v>230</v>
      </c>
      <c r="AU975">
        <v>20261013</v>
      </c>
      <c r="AV975" t="s">
        <v>221</v>
      </c>
      <c r="AW975" t="s">
        <v>877</v>
      </c>
      <c r="AX975" t="s">
        <v>222</v>
      </c>
      <c r="BA975" s="57">
        <v>46308.333333333336</v>
      </c>
      <c r="BB975" t="s">
        <v>6094</v>
      </c>
      <c r="BC975">
        <v>2026</v>
      </c>
      <c r="BD975">
        <v>10</v>
      </c>
      <c r="BE975">
        <v>13</v>
      </c>
      <c r="BF975" s="6">
        <f t="shared" si="45"/>
        <v>46308</v>
      </c>
      <c r="BG975">
        <f t="shared" si="46"/>
        <v>-0.33333333333575865</v>
      </c>
      <c r="BH975" t="str">
        <f t="shared" si="47"/>
        <v>COMPLY</v>
      </c>
      <c r="BI975" t="e">
        <f>VLOOKUP(H975,Sheet2!$A$1:$B$270,2,FALSE)</f>
        <v>#N/A</v>
      </c>
    </row>
    <row r="976" spans="1:61">
      <c r="A976">
        <v>975</v>
      </c>
      <c r="B976">
        <v>1002635731</v>
      </c>
      <c r="C976">
        <v>3</v>
      </c>
      <c r="D976" t="s">
        <v>49</v>
      </c>
      <c r="E976">
        <v>4</v>
      </c>
      <c r="F976" t="s">
        <v>244</v>
      </c>
      <c r="G976" t="s">
        <v>245</v>
      </c>
      <c r="H976" t="s">
        <v>4663</v>
      </c>
      <c r="I976" t="s">
        <v>212</v>
      </c>
      <c r="J976" t="s">
        <v>213</v>
      </c>
      <c r="K976" t="s">
        <v>149</v>
      </c>
      <c r="L976" t="s">
        <v>214</v>
      </c>
      <c r="M976" t="s">
        <v>76</v>
      </c>
      <c r="N976" t="s">
        <v>215</v>
      </c>
      <c r="O976" s="57">
        <v>46308.711504629631</v>
      </c>
      <c r="P976" s="57">
        <v>46310.643217592595</v>
      </c>
      <c r="Q976">
        <v>69409677</v>
      </c>
      <c r="S976">
        <v>141408117797</v>
      </c>
      <c r="T976" t="s">
        <v>6755</v>
      </c>
      <c r="U976" t="s">
        <v>6756</v>
      </c>
      <c r="V976" t="s">
        <v>6757</v>
      </c>
      <c r="Z976">
        <v>110.41551509999999</v>
      </c>
      <c r="AA976">
        <v>-6.9933158000000004</v>
      </c>
      <c r="AB976" t="s">
        <v>6758</v>
      </c>
      <c r="AC976" t="s">
        <v>3550</v>
      </c>
      <c r="AL976" t="s">
        <v>217</v>
      </c>
      <c r="AM976" t="s">
        <v>6759</v>
      </c>
      <c r="AN976" t="s">
        <v>6</v>
      </c>
      <c r="AO976" t="s">
        <v>6609</v>
      </c>
      <c r="AP976" s="57">
        <v>46309.625</v>
      </c>
      <c r="AR976" t="s">
        <v>218</v>
      </c>
      <c r="AS976" t="s">
        <v>219</v>
      </c>
      <c r="AT976" t="s">
        <v>220</v>
      </c>
      <c r="AU976">
        <v>20261015</v>
      </c>
      <c r="AV976" t="s">
        <v>221</v>
      </c>
      <c r="AW976" t="s">
        <v>850</v>
      </c>
      <c r="AX976" t="s">
        <v>222</v>
      </c>
      <c r="BA976" s="57">
        <v>46309.625</v>
      </c>
      <c r="BB976" t="s">
        <v>6759</v>
      </c>
      <c r="BC976">
        <v>2026</v>
      </c>
      <c r="BD976">
        <v>10</v>
      </c>
      <c r="BE976">
        <v>15</v>
      </c>
      <c r="BF976" s="6">
        <f t="shared" si="45"/>
        <v>46310</v>
      </c>
      <c r="BG976">
        <f t="shared" si="46"/>
        <v>0.375</v>
      </c>
      <c r="BH976" t="str">
        <f t="shared" si="47"/>
        <v>COMPLY</v>
      </c>
      <c r="BI976" t="e">
        <f>VLOOKUP(H976,Sheet2!$A$1:$B$270,2,FALSE)</f>
        <v>#N/A</v>
      </c>
    </row>
    <row r="977" spans="1:61">
      <c r="A977">
        <v>976</v>
      </c>
      <c r="B977">
        <v>1002636461</v>
      </c>
      <c r="C977">
        <v>3</v>
      </c>
      <c r="D977" t="s">
        <v>59</v>
      </c>
      <c r="E977">
        <v>4</v>
      </c>
      <c r="F977" t="s">
        <v>223</v>
      </c>
      <c r="G977" t="s">
        <v>223</v>
      </c>
      <c r="H977" t="s">
        <v>7165</v>
      </c>
      <c r="I977" t="s">
        <v>212</v>
      </c>
      <c r="J977" t="s">
        <v>213</v>
      </c>
      <c r="K977" t="s">
        <v>149</v>
      </c>
      <c r="L977" t="s">
        <v>214</v>
      </c>
      <c r="M977" t="s">
        <v>76</v>
      </c>
      <c r="N977" t="s">
        <v>215</v>
      </c>
      <c r="O977" s="57">
        <v>46309.465682870374</v>
      </c>
      <c r="P977" s="57">
        <v>46310.608171296299</v>
      </c>
      <c r="Q977">
        <v>69409991</v>
      </c>
      <c r="S977">
        <v>143387116909</v>
      </c>
      <c r="T977" t="s">
        <v>7166</v>
      </c>
      <c r="U977" t="s">
        <v>7167</v>
      </c>
      <c r="V977" t="s">
        <v>7168</v>
      </c>
      <c r="Z977">
        <v>109.07843200000001</v>
      </c>
      <c r="AA977">
        <v>-7.3661149999999997</v>
      </c>
      <c r="AB977" t="s">
        <v>7169</v>
      </c>
      <c r="AC977" t="s">
        <v>235</v>
      </c>
      <c r="AL977" t="s">
        <v>217</v>
      </c>
      <c r="AM977" t="s">
        <v>7170</v>
      </c>
      <c r="AN977" t="s">
        <v>6</v>
      </c>
      <c r="AO977" t="s">
        <v>7171</v>
      </c>
      <c r="AP977" s="57">
        <v>46310.458333333336</v>
      </c>
      <c r="AR977" t="s">
        <v>218</v>
      </c>
      <c r="AS977" t="s">
        <v>2164</v>
      </c>
      <c r="AT977" t="s">
        <v>230</v>
      </c>
      <c r="AU977">
        <v>20261015</v>
      </c>
      <c r="AV977" t="s">
        <v>221</v>
      </c>
      <c r="AW977" t="s">
        <v>880</v>
      </c>
      <c r="AX977" t="s">
        <v>222</v>
      </c>
      <c r="BA977" s="57">
        <v>46310.458333333336</v>
      </c>
      <c r="BB977" t="s">
        <v>7170</v>
      </c>
      <c r="BC977">
        <v>2026</v>
      </c>
      <c r="BD977">
        <v>10</v>
      </c>
      <c r="BE977">
        <v>15</v>
      </c>
      <c r="BF977" s="6">
        <f t="shared" si="45"/>
        <v>46310</v>
      </c>
      <c r="BG977">
        <f t="shared" si="46"/>
        <v>-0.45833333333575865</v>
      </c>
      <c r="BH977" t="str">
        <f t="shared" si="47"/>
        <v>COMPLY</v>
      </c>
      <c r="BI977" t="e">
        <f>VLOOKUP(H977,Sheet2!$A$1:$B$270,2,FALSE)</f>
        <v>#N/A</v>
      </c>
    </row>
    <row r="978" spans="1:61">
      <c r="A978">
        <v>977</v>
      </c>
      <c r="B978">
        <v>1002637917</v>
      </c>
      <c r="C978">
        <v>3</v>
      </c>
      <c r="D978" t="s">
        <v>59</v>
      </c>
      <c r="E978">
        <v>4</v>
      </c>
      <c r="F978" t="s">
        <v>223</v>
      </c>
      <c r="G978" t="s">
        <v>223</v>
      </c>
      <c r="H978" t="s">
        <v>7165</v>
      </c>
      <c r="I978" t="s">
        <v>212</v>
      </c>
      <c r="J978" t="s">
        <v>213</v>
      </c>
      <c r="K978" t="s">
        <v>149</v>
      </c>
      <c r="L978" t="s">
        <v>214</v>
      </c>
      <c r="M978" t="s">
        <v>238</v>
      </c>
      <c r="N978" t="s">
        <v>215</v>
      </c>
      <c r="O978" s="57">
        <v>46310.412210648145</v>
      </c>
      <c r="P978" s="57">
        <v>46310.413900462961</v>
      </c>
      <c r="Q978">
        <v>69410588</v>
      </c>
      <c r="S978">
        <v>143387115928</v>
      </c>
      <c r="T978" t="s">
        <v>7820</v>
      </c>
      <c r="U978" t="s">
        <v>7821</v>
      </c>
      <c r="V978" t="s">
        <v>7822</v>
      </c>
      <c r="Z978">
        <v>109.07942439999999</v>
      </c>
      <c r="AA978">
        <v>-7.4051666999999997</v>
      </c>
      <c r="AB978" t="s">
        <v>7823</v>
      </c>
      <c r="AC978" t="s">
        <v>235</v>
      </c>
      <c r="AL978" t="s">
        <v>217</v>
      </c>
      <c r="AM978" t="s">
        <v>7824</v>
      </c>
      <c r="AN978" t="s">
        <v>6</v>
      </c>
      <c r="AO978" t="s">
        <v>7680</v>
      </c>
      <c r="AP978" s="57">
        <v>46311.458333333336</v>
      </c>
      <c r="AR978" t="s">
        <v>239</v>
      </c>
      <c r="AS978" t="s">
        <v>2164</v>
      </c>
      <c r="AT978" t="s">
        <v>230</v>
      </c>
      <c r="AV978" t="s">
        <v>238</v>
      </c>
      <c r="AW978" t="s">
        <v>876</v>
      </c>
      <c r="AX978" t="s">
        <v>222</v>
      </c>
      <c r="BA978" s="57">
        <v>46311.458333333336</v>
      </c>
      <c r="BB978" t="s">
        <v>7824</v>
      </c>
      <c r="BF978" s="6" t="e">
        <f t="shared" si="45"/>
        <v>#NUM!</v>
      </c>
      <c r="BG978" t="e">
        <f t="shared" si="46"/>
        <v>#NUM!</v>
      </c>
      <c r="BH978" t="e">
        <f t="shared" si="47"/>
        <v>#NUM!</v>
      </c>
      <c r="BI978" t="e">
        <f>VLOOKUP(H978,Sheet2!$A$1:$B$270,2,FALSE)</f>
        <v>#N/A</v>
      </c>
    </row>
    <row r="979" spans="1:61">
      <c r="A979">
        <v>978</v>
      </c>
      <c r="B979">
        <v>1002622979</v>
      </c>
      <c r="C979">
        <v>3</v>
      </c>
      <c r="D979" t="s">
        <v>59</v>
      </c>
      <c r="E979">
        <v>4</v>
      </c>
      <c r="F979" t="s">
        <v>223</v>
      </c>
      <c r="G979" t="s">
        <v>223</v>
      </c>
      <c r="H979" t="s">
        <v>2893</v>
      </c>
      <c r="I979" t="s">
        <v>212</v>
      </c>
      <c r="J979" t="s">
        <v>213</v>
      </c>
      <c r="K979" t="s">
        <v>149</v>
      </c>
      <c r="L979" t="s">
        <v>214</v>
      </c>
      <c r="M979" t="s">
        <v>76</v>
      </c>
      <c r="N979" t="s">
        <v>215</v>
      </c>
      <c r="O979" s="57">
        <v>46300.660196759258</v>
      </c>
      <c r="P979" s="57">
        <v>46301.523368055554</v>
      </c>
      <c r="Q979">
        <v>69404537</v>
      </c>
      <c r="S979">
        <v>146396100746</v>
      </c>
      <c r="T979" t="s">
        <v>2894</v>
      </c>
      <c r="U979" t="s">
        <v>2895</v>
      </c>
      <c r="V979" t="s">
        <v>2896</v>
      </c>
      <c r="Z979">
        <v>109.2243722</v>
      </c>
      <c r="AA979">
        <v>-7.3455763000000003</v>
      </c>
      <c r="AB979" t="s">
        <v>2897</v>
      </c>
      <c r="AC979" t="s">
        <v>235</v>
      </c>
      <c r="AL979" t="s">
        <v>217</v>
      </c>
      <c r="AM979" t="s">
        <v>2898</v>
      </c>
      <c r="AN979" t="s">
        <v>6</v>
      </c>
      <c r="AO979" s="57">
        <v>46152.684560185182</v>
      </c>
      <c r="AP979" s="57">
        <v>46301.625</v>
      </c>
      <c r="AR979" t="s">
        <v>218</v>
      </c>
      <c r="AS979" t="s">
        <v>219</v>
      </c>
      <c r="AT979" t="s">
        <v>230</v>
      </c>
      <c r="AU979">
        <v>20261006</v>
      </c>
      <c r="AV979" t="s">
        <v>221</v>
      </c>
      <c r="AW979" t="s">
        <v>2899</v>
      </c>
      <c r="AX979" t="s">
        <v>222</v>
      </c>
      <c r="BA979" s="57">
        <v>46301.625</v>
      </c>
      <c r="BB979" t="s">
        <v>2898</v>
      </c>
      <c r="BC979">
        <v>2026</v>
      </c>
      <c r="BD979">
        <v>10</v>
      </c>
      <c r="BE979">
        <v>6</v>
      </c>
      <c r="BF979" s="6">
        <f t="shared" si="45"/>
        <v>46301</v>
      </c>
      <c r="BG979">
        <f t="shared" si="46"/>
        <v>-0.625</v>
      </c>
      <c r="BH979" t="str">
        <f t="shared" si="47"/>
        <v>COMPLY</v>
      </c>
      <c r="BI979" t="e">
        <f>VLOOKUP(H979,Sheet2!$A$1:$B$270,2,FALSE)</f>
        <v>#N/A</v>
      </c>
    </row>
    <row r="980" spans="1:61">
      <c r="A980">
        <v>979</v>
      </c>
      <c r="B980">
        <v>1002622520</v>
      </c>
      <c r="C980">
        <v>3</v>
      </c>
      <c r="D980" t="s">
        <v>59</v>
      </c>
      <c r="E980">
        <v>4</v>
      </c>
      <c r="F980" t="s">
        <v>223</v>
      </c>
      <c r="G980" t="s">
        <v>223</v>
      </c>
      <c r="H980" t="s">
        <v>2165</v>
      </c>
      <c r="I980" t="s">
        <v>212</v>
      </c>
      <c r="J980" t="s">
        <v>213</v>
      </c>
      <c r="K980" t="s">
        <v>149</v>
      </c>
      <c r="M980" t="s">
        <v>76</v>
      </c>
      <c r="N980" t="s">
        <v>215</v>
      </c>
      <c r="O980" s="57">
        <v>46300.578993055555</v>
      </c>
      <c r="P980" s="57">
        <v>46300.624039351853</v>
      </c>
      <c r="Q980">
        <v>69403732</v>
      </c>
      <c r="S980">
        <v>146388101348</v>
      </c>
      <c r="T980" t="s">
        <v>2166</v>
      </c>
      <c r="U980" t="s">
        <v>2901</v>
      </c>
      <c r="V980" t="s">
        <v>2902</v>
      </c>
      <c r="Z980">
        <v>109.14047956466599</v>
      </c>
      <c r="AA980">
        <v>-7.38515179463427</v>
      </c>
      <c r="AB980" t="s">
        <v>2169</v>
      </c>
      <c r="AC980" t="s">
        <v>283</v>
      </c>
      <c r="AL980" t="s">
        <v>217</v>
      </c>
      <c r="AM980" t="s">
        <v>2903</v>
      </c>
      <c r="AN980" t="s">
        <v>6</v>
      </c>
      <c r="AO980" s="57">
        <v>46152.601203703707</v>
      </c>
      <c r="AR980" t="s">
        <v>218</v>
      </c>
      <c r="AS980" t="s">
        <v>2164</v>
      </c>
      <c r="AT980" t="s">
        <v>230</v>
      </c>
      <c r="AU980">
        <v>20261005</v>
      </c>
      <c r="AV980" t="s">
        <v>221</v>
      </c>
      <c r="AW980" t="s">
        <v>577</v>
      </c>
      <c r="AX980" t="s">
        <v>222</v>
      </c>
      <c r="BA980" s="57">
        <v>46300.291666666664</v>
      </c>
      <c r="BB980" t="s">
        <v>2903</v>
      </c>
      <c r="BC980">
        <v>2026</v>
      </c>
      <c r="BD980">
        <v>10</v>
      </c>
      <c r="BE980">
        <v>5</v>
      </c>
      <c r="BF980" s="6">
        <f t="shared" si="45"/>
        <v>46300</v>
      </c>
      <c r="BG980">
        <f t="shared" si="46"/>
        <v>-0.29166666666424135</v>
      </c>
      <c r="BH980" t="str">
        <f t="shared" si="47"/>
        <v>COMPLY</v>
      </c>
      <c r="BI980" t="e">
        <f>VLOOKUP(H980,Sheet2!$A$1:$B$270,2,FALSE)</f>
        <v>#N/A</v>
      </c>
    </row>
    <row r="981" spans="1:61">
      <c r="A981">
        <v>980</v>
      </c>
      <c r="B981">
        <v>1002621149</v>
      </c>
      <c r="C981">
        <v>3</v>
      </c>
      <c r="D981" t="s">
        <v>59</v>
      </c>
      <c r="E981">
        <v>4</v>
      </c>
      <c r="F981" t="s">
        <v>223</v>
      </c>
      <c r="G981" t="s">
        <v>223</v>
      </c>
      <c r="H981" t="s">
        <v>2165</v>
      </c>
      <c r="I981" t="s">
        <v>212</v>
      </c>
      <c r="J981" t="s">
        <v>213</v>
      </c>
      <c r="K981" t="s">
        <v>149</v>
      </c>
      <c r="L981" t="s">
        <v>214</v>
      </c>
      <c r="M981" t="s">
        <v>1401</v>
      </c>
      <c r="N981" t="s">
        <v>215</v>
      </c>
      <c r="O981" s="57">
        <v>46298.709432870368</v>
      </c>
      <c r="P981" s="57">
        <v>46300.578993055555</v>
      </c>
      <c r="Q981">
        <v>69403732</v>
      </c>
      <c r="S981">
        <v>146388101172</v>
      </c>
      <c r="T981" t="s">
        <v>2166</v>
      </c>
      <c r="U981" t="s">
        <v>2167</v>
      </c>
      <c r="V981" t="s">
        <v>2168</v>
      </c>
      <c r="Z981">
        <v>109.142276</v>
      </c>
      <c r="AA981">
        <v>-7.3840370000000002</v>
      </c>
      <c r="AB981" t="s">
        <v>2169</v>
      </c>
      <c r="AC981" t="s">
        <v>235</v>
      </c>
      <c r="AL981" t="s">
        <v>217</v>
      </c>
      <c r="AM981" t="s">
        <v>2170</v>
      </c>
      <c r="AN981" t="s">
        <v>6</v>
      </c>
      <c r="AO981" s="57">
        <v>46091.726053240738</v>
      </c>
      <c r="AP981" s="57">
        <v>46300.333333333336</v>
      </c>
      <c r="AQ981" t="s">
        <v>1496</v>
      </c>
      <c r="AR981" t="s">
        <v>14</v>
      </c>
      <c r="AS981" t="s">
        <v>2164</v>
      </c>
      <c r="AT981" t="s">
        <v>230</v>
      </c>
      <c r="AV981" t="s">
        <v>2900</v>
      </c>
      <c r="AW981" t="s">
        <v>923</v>
      </c>
      <c r="AX981" t="s">
        <v>222</v>
      </c>
      <c r="BA981" s="57">
        <v>46300.333333333336</v>
      </c>
      <c r="BB981" t="s">
        <v>2170</v>
      </c>
      <c r="BF981" s="6" t="e">
        <f t="shared" si="45"/>
        <v>#NUM!</v>
      </c>
      <c r="BG981" t="e">
        <f t="shared" si="46"/>
        <v>#NUM!</v>
      </c>
      <c r="BH981" t="e">
        <f t="shared" si="47"/>
        <v>#NUM!</v>
      </c>
      <c r="BI981" t="e">
        <f>VLOOKUP(H981,Sheet2!$A$1:$B$270,2,FALSE)</f>
        <v>#N/A</v>
      </c>
    </row>
    <row r="982" spans="1:61">
      <c r="A982">
        <v>981</v>
      </c>
      <c r="B982">
        <v>1002638892</v>
      </c>
      <c r="C982">
        <v>3</v>
      </c>
      <c r="D982" t="s">
        <v>59</v>
      </c>
      <c r="E982">
        <v>4</v>
      </c>
      <c r="F982" t="s">
        <v>223</v>
      </c>
      <c r="G982" t="s">
        <v>223</v>
      </c>
      <c r="H982" t="s">
        <v>2165</v>
      </c>
      <c r="I982" t="s">
        <v>212</v>
      </c>
      <c r="J982" t="s">
        <v>213</v>
      </c>
      <c r="K982" t="s">
        <v>149</v>
      </c>
      <c r="L982" t="s">
        <v>214</v>
      </c>
      <c r="M982" t="s">
        <v>238</v>
      </c>
      <c r="N982" t="s">
        <v>215</v>
      </c>
      <c r="O982" s="57">
        <v>46310.638668981483</v>
      </c>
      <c r="P982" s="57">
        <v>46310.6403125</v>
      </c>
      <c r="Q982">
        <v>69410970</v>
      </c>
      <c r="S982">
        <v>146388102444</v>
      </c>
      <c r="T982" t="s">
        <v>7825</v>
      </c>
      <c r="U982" t="s">
        <v>7826</v>
      </c>
      <c r="V982" t="s">
        <v>7827</v>
      </c>
      <c r="Z982">
        <v>109.13842699999999</v>
      </c>
      <c r="AA982">
        <v>-7.42035</v>
      </c>
      <c r="AB982" t="s">
        <v>7828</v>
      </c>
      <c r="AC982" t="s">
        <v>235</v>
      </c>
      <c r="AL982" t="s">
        <v>217</v>
      </c>
      <c r="AM982" t="s">
        <v>7433</v>
      </c>
      <c r="AN982" t="s">
        <v>6</v>
      </c>
      <c r="AO982" t="s">
        <v>7465</v>
      </c>
      <c r="AP982" s="57">
        <v>46311.625</v>
      </c>
      <c r="AR982" t="s">
        <v>239</v>
      </c>
      <c r="AS982" t="s">
        <v>2164</v>
      </c>
      <c r="AT982" t="s">
        <v>230</v>
      </c>
      <c r="AV982" t="s">
        <v>238</v>
      </c>
      <c r="AW982" t="s">
        <v>923</v>
      </c>
      <c r="AX982" t="s">
        <v>222</v>
      </c>
      <c r="BA982" s="57">
        <v>46311.625</v>
      </c>
      <c r="BB982" t="s">
        <v>7433</v>
      </c>
      <c r="BF982" s="6" t="e">
        <f t="shared" si="45"/>
        <v>#NUM!</v>
      </c>
      <c r="BG982" t="e">
        <f t="shared" si="46"/>
        <v>#NUM!</v>
      </c>
      <c r="BH982" t="e">
        <f t="shared" si="47"/>
        <v>#NUM!</v>
      </c>
      <c r="BI982" t="e">
        <f>VLOOKUP(H982,Sheet2!$A$1:$B$270,2,FALSE)</f>
        <v>#N/A</v>
      </c>
    </row>
    <row r="983" spans="1:61">
      <c r="A983">
        <v>982</v>
      </c>
      <c r="B983">
        <v>1002621493</v>
      </c>
      <c r="C983">
        <v>3</v>
      </c>
      <c r="D983" t="s">
        <v>59</v>
      </c>
      <c r="E983">
        <v>4</v>
      </c>
      <c r="F983" t="s">
        <v>223</v>
      </c>
      <c r="G983" t="s">
        <v>223</v>
      </c>
      <c r="H983" t="s">
        <v>800</v>
      </c>
      <c r="I983" t="s">
        <v>212</v>
      </c>
      <c r="J983" t="s">
        <v>213</v>
      </c>
      <c r="K983" t="s">
        <v>149</v>
      </c>
      <c r="L983" t="s">
        <v>214</v>
      </c>
      <c r="M983" t="s">
        <v>76</v>
      </c>
      <c r="N983" t="s">
        <v>215</v>
      </c>
      <c r="O983" s="57">
        <v>46299.7031712963</v>
      </c>
      <c r="P983" s="57">
        <v>46300.554560185185</v>
      </c>
      <c r="Q983">
        <v>69403976</v>
      </c>
      <c r="S983">
        <v>146303629404</v>
      </c>
      <c r="T983" t="s">
        <v>2174</v>
      </c>
      <c r="U983" t="s">
        <v>2905</v>
      </c>
      <c r="V983" t="s">
        <v>2175</v>
      </c>
      <c r="Z983">
        <v>109.251953</v>
      </c>
      <c r="AA983">
        <v>-7.4038040000000001</v>
      </c>
      <c r="AB983" t="s">
        <v>2176</v>
      </c>
      <c r="AC983" t="s">
        <v>235</v>
      </c>
      <c r="AL983" t="s">
        <v>217</v>
      </c>
      <c r="AM983" t="s">
        <v>2177</v>
      </c>
      <c r="AN983" t="s">
        <v>6</v>
      </c>
      <c r="AO983" s="57">
        <v>46122.705324074072</v>
      </c>
      <c r="AP983" s="57">
        <v>46300.625</v>
      </c>
      <c r="AR983" t="s">
        <v>218</v>
      </c>
      <c r="AS983" t="s">
        <v>219</v>
      </c>
      <c r="AT983" t="s">
        <v>230</v>
      </c>
      <c r="AU983">
        <v>20261005</v>
      </c>
      <c r="AV983" t="s">
        <v>221</v>
      </c>
      <c r="AW983" t="s">
        <v>880</v>
      </c>
      <c r="AX983" t="s">
        <v>222</v>
      </c>
      <c r="BA983" s="57">
        <v>46300.625</v>
      </c>
      <c r="BB983" t="s">
        <v>2177</v>
      </c>
      <c r="BC983">
        <v>2026</v>
      </c>
      <c r="BD983">
        <v>10</v>
      </c>
      <c r="BE983">
        <v>5</v>
      </c>
      <c r="BF983" s="6">
        <f t="shared" si="45"/>
        <v>46300</v>
      </c>
      <c r="BG983">
        <f t="shared" si="46"/>
        <v>-0.625</v>
      </c>
      <c r="BH983" t="str">
        <f t="shared" si="47"/>
        <v>COMPLY</v>
      </c>
      <c r="BI983" t="e">
        <f>VLOOKUP(H983,Sheet2!$A$1:$B$270,2,FALSE)</f>
        <v>#N/A</v>
      </c>
    </row>
    <row r="984" spans="1:61">
      <c r="A984">
        <v>983</v>
      </c>
      <c r="B984">
        <v>1002622603</v>
      </c>
      <c r="C984">
        <v>3</v>
      </c>
      <c r="D984" t="s">
        <v>59</v>
      </c>
      <c r="E984">
        <v>4</v>
      </c>
      <c r="F984" t="s">
        <v>223</v>
      </c>
      <c r="G984" t="s">
        <v>223</v>
      </c>
      <c r="H984" t="s">
        <v>800</v>
      </c>
      <c r="I984" t="s">
        <v>212</v>
      </c>
      <c r="J984" t="s">
        <v>213</v>
      </c>
      <c r="K984" t="s">
        <v>149</v>
      </c>
      <c r="M984" t="s">
        <v>76</v>
      </c>
      <c r="N984" t="s">
        <v>215</v>
      </c>
      <c r="O984" s="57">
        <v>46300.594525462962</v>
      </c>
      <c r="P984" s="57">
        <v>46301.577187499999</v>
      </c>
      <c r="Q984">
        <v>69404398</v>
      </c>
      <c r="S984">
        <v>146303629414</v>
      </c>
      <c r="T984" t="s">
        <v>2906</v>
      </c>
      <c r="U984" t="s">
        <v>2907</v>
      </c>
      <c r="V984" t="s">
        <v>2908</v>
      </c>
      <c r="Z984">
        <v>109.2297633</v>
      </c>
      <c r="AA984">
        <v>-7.4354452000000002</v>
      </c>
      <c r="AB984" t="s">
        <v>2909</v>
      </c>
      <c r="AC984" t="s">
        <v>216</v>
      </c>
      <c r="AL984" t="s">
        <v>217</v>
      </c>
      <c r="AM984" t="s">
        <v>2910</v>
      </c>
      <c r="AN984" t="s">
        <v>6</v>
      </c>
      <c r="AO984" s="57">
        <v>46152.601203703707</v>
      </c>
      <c r="AP984" s="57">
        <v>46301.625</v>
      </c>
      <c r="AR984" t="s">
        <v>218</v>
      </c>
      <c r="AS984" t="s">
        <v>219</v>
      </c>
      <c r="AT984" t="s">
        <v>230</v>
      </c>
      <c r="AU984">
        <v>20261006</v>
      </c>
      <c r="AV984" t="s">
        <v>221</v>
      </c>
      <c r="AW984" t="s">
        <v>540</v>
      </c>
      <c r="AX984" t="s">
        <v>222</v>
      </c>
      <c r="BA984" s="57">
        <v>46301.625</v>
      </c>
      <c r="BB984" t="s">
        <v>2910</v>
      </c>
      <c r="BC984">
        <v>2026</v>
      </c>
      <c r="BD984">
        <v>10</v>
      </c>
      <c r="BE984">
        <v>6</v>
      </c>
      <c r="BF984" s="6">
        <f t="shared" si="45"/>
        <v>46301</v>
      </c>
      <c r="BG984">
        <f t="shared" si="46"/>
        <v>-0.625</v>
      </c>
      <c r="BH984" t="str">
        <f t="shared" si="47"/>
        <v>COMPLY</v>
      </c>
      <c r="BI984" t="e">
        <f>VLOOKUP(H984,Sheet2!$A$1:$B$270,2,FALSE)</f>
        <v>#N/A</v>
      </c>
    </row>
    <row r="985" spans="1:61">
      <c r="A985">
        <v>984</v>
      </c>
      <c r="B985">
        <v>1002622447</v>
      </c>
      <c r="C985">
        <v>3</v>
      </c>
      <c r="D985" t="s">
        <v>59</v>
      </c>
      <c r="E985">
        <v>4</v>
      </c>
      <c r="F985" t="s">
        <v>223</v>
      </c>
      <c r="G985" t="s">
        <v>223</v>
      </c>
      <c r="H985" t="s">
        <v>800</v>
      </c>
      <c r="I985" t="s">
        <v>212</v>
      </c>
      <c r="J985" t="s">
        <v>213</v>
      </c>
      <c r="K985" t="s">
        <v>149</v>
      </c>
      <c r="M985" t="s">
        <v>76</v>
      </c>
      <c r="N985" t="s">
        <v>215</v>
      </c>
      <c r="O985" s="57">
        <v>46300.564710648148</v>
      </c>
      <c r="P985" s="57">
        <v>46300.651539351849</v>
      </c>
      <c r="Q985">
        <v>69402655</v>
      </c>
      <c r="S985">
        <v>146303629411</v>
      </c>
      <c r="T985" t="s">
        <v>1109</v>
      </c>
      <c r="U985" t="s">
        <v>2911</v>
      </c>
      <c r="V985" t="s">
        <v>2912</v>
      </c>
      <c r="Z985">
        <v>109.21751690000001</v>
      </c>
      <c r="AA985">
        <v>-7.4438532000000004</v>
      </c>
      <c r="AB985" t="s">
        <v>1231</v>
      </c>
      <c r="AC985" t="s">
        <v>283</v>
      </c>
      <c r="AL985" t="s">
        <v>217</v>
      </c>
      <c r="AM985" t="s">
        <v>2913</v>
      </c>
      <c r="AN985" t="s">
        <v>6</v>
      </c>
      <c r="AO985" s="57">
        <v>46152.569618055553</v>
      </c>
      <c r="AR985" t="s">
        <v>218</v>
      </c>
      <c r="AS985" t="s">
        <v>219</v>
      </c>
      <c r="AT985" t="s">
        <v>230</v>
      </c>
      <c r="AU985">
        <v>20261005</v>
      </c>
      <c r="AV985" t="s">
        <v>221</v>
      </c>
      <c r="AW985" t="s">
        <v>540</v>
      </c>
      <c r="AX985" t="s">
        <v>222</v>
      </c>
      <c r="BA985" s="57">
        <v>46300.291666666664</v>
      </c>
      <c r="BB985" t="s">
        <v>2913</v>
      </c>
      <c r="BC985">
        <v>2026</v>
      </c>
      <c r="BD985">
        <v>10</v>
      </c>
      <c r="BE985">
        <v>5</v>
      </c>
      <c r="BF985" s="6">
        <f t="shared" si="45"/>
        <v>46300</v>
      </c>
      <c r="BG985">
        <f t="shared" si="46"/>
        <v>-0.29166666666424135</v>
      </c>
      <c r="BH985" t="str">
        <f t="shared" si="47"/>
        <v>COMPLY</v>
      </c>
      <c r="BI985" t="e">
        <f>VLOOKUP(H985,Sheet2!$A$1:$B$270,2,FALSE)</f>
        <v>#N/A</v>
      </c>
    </row>
    <row r="986" spans="1:61">
      <c r="A986">
        <v>985</v>
      </c>
      <c r="B986">
        <v>1002622030</v>
      </c>
      <c r="C986">
        <v>3</v>
      </c>
      <c r="D986" t="s">
        <v>59</v>
      </c>
      <c r="E986">
        <v>4</v>
      </c>
      <c r="F986" t="s">
        <v>223</v>
      </c>
      <c r="G986" t="s">
        <v>223</v>
      </c>
      <c r="H986" t="s">
        <v>800</v>
      </c>
      <c r="I986" t="s">
        <v>212</v>
      </c>
      <c r="J986" t="s">
        <v>213</v>
      </c>
      <c r="K986" t="s">
        <v>149</v>
      </c>
      <c r="M986" t="s">
        <v>76</v>
      </c>
      <c r="N986" t="s">
        <v>215</v>
      </c>
      <c r="O986" s="57">
        <v>46300.451909722222</v>
      </c>
      <c r="P986" s="57">
        <v>46300.676712962966</v>
      </c>
      <c r="Q986">
        <v>69404191</v>
      </c>
      <c r="S986">
        <v>146303629398</v>
      </c>
      <c r="T986" t="s">
        <v>1233</v>
      </c>
      <c r="U986" t="s">
        <v>2172</v>
      </c>
      <c r="V986" t="s">
        <v>2914</v>
      </c>
      <c r="Z986">
        <v>109.22663990642801</v>
      </c>
      <c r="AA986">
        <v>-7.3957968976691397</v>
      </c>
      <c r="AB986" t="s">
        <v>1236</v>
      </c>
      <c r="AC986" t="s">
        <v>225</v>
      </c>
      <c r="AL986" t="s">
        <v>217</v>
      </c>
      <c r="AM986" t="s">
        <v>2879</v>
      </c>
      <c r="AN986" t="s">
        <v>6</v>
      </c>
      <c r="AO986" s="57">
        <v>46152.486157407409</v>
      </c>
      <c r="AP986" s="57">
        <v>46301.333333333336</v>
      </c>
      <c r="AR986" t="s">
        <v>218</v>
      </c>
      <c r="AS986" t="s">
        <v>219</v>
      </c>
      <c r="AT986" t="s">
        <v>230</v>
      </c>
      <c r="AU986">
        <v>20261005</v>
      </c>
      <c r="AV986" t="s">
        <v>221</v>
      </c>
      <c r="AW986" t="s">
        <v>539</v>
      </c>
      <c r="AX986" t="s">
        <v>222</v>
      </c>
      <c r="BA986" s="57">
        <v>46301.333333333336</v>
      </c>
      <c r="BB986" t="s">
        <v>2879</v>
      </c>
      <c r="BC986">
        <v>2026</v>
      </c>
      <c r="BD986">
        <v>10</v>
      </c>
      <c r="BE986">
        <v>5</v>
      </c>
      <c r="BF986" s="6">
        <f t="shared" si="45"/>
        <v>46300</v>
      </c>
      <c r="BG986">
        <f t="shared" si="46"/>
        <v>-1.3333333333357587</v>
      </c>
      <c r="BH986" t="str">
        <f t="shared" si="47"/>
        <v>COMPLY</v>
      </c>
      <c r="BI986" t="e">
        <f>VLOOKUP(H986,Sheet2!$A$1:$B$270,2,FALSE)</f>
        <v>#N/A</v>
      </c>
    </row>
    <row r="987" spans="1:61">
      <c r="A987">
        <v>986</v>
      </c>
      <c r="B987">
        <v>1002621669</v>
      </c>
      <c r="C987">
        <v>3</v>
      </c>
      <c r="D987" t="s">
        <v>59</v>
      </c>
      <c r="E987">
        <v>4</v>
      </c>
      <c r="F987" t="s">
        <v>223</v>
      </c>
      <c r="G987" t="s">
        <v>223</v>
      </c>
      <c r="H987" t="s">
        <v>800</v>
      </c>
      <c r="I987" t="s">
        <v>212</v>
      </c>
      <c r="J987" t="s">
        <v>213</v>
      </c>
      <c r="K987" t="s">
        <v>149</v>
      </c>
      <c r="L987" t="s">
        <v>214</v>
      </c>
      <c r="M987" t="s">
        <v>76</v>
      </c>
      <c r="N987" t="s">
        <v>215</v>
      </c>
      <c r="O987" s="57">
        <v>46300.376898148148</v>
      </c>
      <c r="P987" s="57">
        <v>46301.535474537035</v>
      </c>
      <c r="Q987">
        <v>69404069</v>
      </c>
      <c r="S987">
        <v>146303629397</v>
      </c>
      <c r="T987" t="s">
        <v>2915</v>
      </c>
      <c r="U987" t="s">
        <v>2916</v>
      </c>
      <c r="V987" t="s">
        <v>2917</v>
      </c>
      <c r="Z987">
        <v>109.243445880759</v>
      </c>
      <c r="AA987">
        <v>-7.43491500974734</v>
      </c>
      <c r="AB987" t="s">
        <v>2918</v>
      </c>
      <c r="AC987" t="s">
        <v>235</v>
      </c>
      <c r="AL987" t="s">
        <v>217</v>
      </c>
      <c r="AM987" t="s">
        <v>2919</v>
      </c>
      <c r="AN987" t="s">
        <v>6</v>
      </c>
      <c r="AO987" s="57">
        <v>46152.392511574071</v>
      </c>
      <c r="AP987" s="57">
        <v>46301.333333333336</v>
      </c>
      <c r="AR987" t="s">
        <v>218</v>
      </c>
      <c r="AS987" t="s">
        <v>219</v>
      </c>
      <c r="AT987" t="s">
        <v>230</v>
      </c>
      <c r="AU987">
        <v>20261006</v>
      </c>
      <c r="AV987" t="s">
        <v>221</v>
      </c>
      <c r="AW987" t="s">
        <v>879</v>
      </c>
      <c r="AX987" t="s">
        <v>222</v>
      </c>
      <c r="BA987" s="57">
        <v>46301.333333333336</v>
      </c>
      <c r="BB987" t="s">
        <v>2919</v>
      </c>
      <c r="BC987">
        <v>2026</v>
      </c>
      <c r="BD987">
        <v>10</v>
      </c>
      <c r="BE987">
        <v>6</v>
      </c>
      <c r="BF987" s="6">
        <f t="shared" si="45"/>
        <v>46301</v>
      </c>
      <c r="BG987">
        <f t="shared" si="46"/>
        <v>-0.33333333333575865</v>
      </c>
      <c r="BH987" t="str">
        <f t="shared" si="47"/>
        <v>COMPLY</v>
      </c>
      <c r="BI987" t="e">
        <f>VLOOKUP(H987,Sheet2!$A$1:$B$270,2,FALSE)</f>
        <v>#N/A</v>
      </c>
    </row>
    <row r="988" spans="1:61">
      <c r="A988">
        <v>987</v>
      </c>
      <c r="B988">
        <v>1002624645</v>
      </c>
      <c r="C988">
        <v>3</v>
      </c>
      <c r="D988" t="s">
        <v>59</v>
      </c>
      <c r="E988">
        <v>4</v>
      </c>
      <c r="F988" t="s">
        <v>223</v>
      </c>
      <c r="G988" t="s">
        <v>223</v>
      </c>
      <c r="H988" t="s">
        <v>800</v>
      </c>
      <c r="I988" t="s">
        <v>212</v>
      </c>
      <c r="J988" t="s">
        <v>213</v>
      </c>
      <c r="K988" t="s">
        <v>149</v>
      </c>
      <c r="L988" t="s">
        <v>214</v>
      </c>
      <c r="M988" t="s">
        <v>76</v>
      </c>
      <c r="N988" t="s">
        <v>215</v>
      </c>
      <c r="O988" s="57">
        <v>46301.619849537034</v>
      </c>
      <c r="P988" s="57">
        <v>46302.495370370372</v>
      </c>
      <c r="Q988">
        <v>69405199</v>
      </c>
      <c r="S988">
        <v>146303629437</v>
      </c>
      <c r="T988" t="s">
        <v>3505</v>
      </c>
      <c r="U988" t="s">
        <v>3506</v>
      </c>
      <c r="V988" t="s">
        <v>3507</v>
      </c>
      <c r="Z988">
        <v>109.2445608</v>
      </c>
      <c r="AA988">
        <v>-7.3938115</v>
      </c>
      <c r="AB988" t="s">
        <v>3508</v>
      </c>
      <c r="AC988" t="s">
        <v>235</v>
      </c>
      <c r="AL988" t="s">
        <v>217</v>
      </c>
      <c r="AM988" t="s">
        <v>3446</v>
      </c>
      <c r="AN988" t="s">
        <v>6</v>
      </c>
      <c r="AO988" s="57">
        <v>46183.621979166666</v>
      </c>
      <c r="AP988" s="57">
        <v>46302.458333333336</v>
      </c>
      <c r="AR988" t="s">
        <v>218</v>
      </c>
      <c r="AS988" t="s">
        <v>219</v>
      </c>
      <c r="AT988" t="s">
        <v>230</v>
      </c>
      <c r="AU988">
        <v>20261007</v>
      </c>
      <c r="AV988" t="s">
        <v>221</v>
      </c>
      <c r="AW988" t="s">
        <v>2899</v>
      </c>
      <c r="AX988" t="s">
        <v>222</v>
      </c>
      <c r="BA988" s="57">
        <v>46302.458333333336</v>
      </c>
      <c r="BB988" t="s">
        <v>3446</v>
      </c>
      <c r="BC988">
        <v>2026</v>
      </c>
      <c r="BD988">
        <v>10</v>
      </c>
      <c r="BE988">
        <v>7</v>
      </c>
      <c r="BF988" s="6">
        <f t="shared" si="45"/>
        <v>46302</v>
      </c>
      <c r="BG988">
        <f t="shared" si="46"/>
        <v>-0.45833333333575865</v>
      </c>
      <c r="BH988" t="str">
        <f t="shared" si="47"/>
        <v>COMPLY</v>
      </c>
      <c r="BI988" t="e">
        <f>VLOOKUP(H988,Sheet2!$A$1:$B$270,2,FALSE)</f>
        <v>#N/A</v>
      </c>
    </row>
    <row r="989" spans="1:61">
      <c r="A989">
        <v>988</v>
      </c>
      <c r="B989">
        <v>1002624799</v>
      </c>
      <c r="C989">
        <v>3</v>
      </c>
      <c r="D989" t="s">
        <v>59</v>
      </c>
      <c r="E989">
        <v>4</v>
      </c>
      <c r="F989" t="s">
        <v>223</v>
      </c>
      <c r="G989" t="s">
        <v>223</v>
      </c>
      <c r="H989" t="s">
        <v>800</v>
      </c>
      <c r="I989" t="s">
        <v>212</v>
      </c>
      <c r="J989" t="s">
        <v>213</v>
      </c>
      <c r="K989" t="s">
        <v>149</v>
      </c>
      <c r="M989" t="s">
        <v>76</v>
      </c>
      <c r="N989" t="s">
        <v>215</v>
      </c>
      <c r="O989" s="57">
        <v>46301.650462962964</v>
      </c>
      <c r="P989" s="57">
        <v>46305.692569444444</v>
      </c>
      <c r="Q989">
        <v>69405243</v>
      </c>
      <c r="S989">
        <v>146303629433</v>
      </c>
      <c r="T989" t="s">
        <v>3509</v>
      </c>
      <c r="U989" t="s">
        <v>3510</v>
      </c>
      <c r="V989" t="s">
        <v>5493</v>
      </c>
      <c r="Z989">
        <v>109.242863792272</v>
      </c>
      <c r="AA989">
        <v>-7.4168605733043496</v>
      </c>
      <c r="AB989" t="s">
        <v>3511</v>
      </c>
      <c r="AC989" t="s">
        <v>216</v>
      </c>
      <c r="AL989" t="s">
        <v>217</v>
      </c>
      <c r="AM989" t="s">
        <v>5494</v>
      </c>
      <c r="AN989" t="s">
        <v>6</v>
      </c>
      <c r="AO989" s="57">
        <v>46183.653182870374</v>
      </c>
      <c r="AP989" s="57">
        <v>46307.333333333336</v>
      </c>
      <c r="AR989" t="s">
        <v>218</v>
      </c>
      <c r="AS989" t="s">
        <v>219</v>
      </c>
      <c r="AT989" t="s">
        <v>230</v>
      </c>
      <c r="AU989">
        <v>20261010</v>
      </c>
      <c r="AV989" t="s">
        <v>221</v>
      </c>
      <c r="AW989" t="s">
        <v>541</v>
      </c>
      <c r="AX989" t="s">
        <v>222</v>
      </c>
      <c r="BA989" s="57">
        <v>46307.333333333336</v>
      </c>
      <c r="BB989" t="s">
        <v>5494</v>
      </c>
      <c r="BC989">
        <v>2026</v>
      </c>
      <c r="BD989">
        <v>10</v>
      </c>
      <c r="BE989">
        <v>10</v>
      </c>
      <c r="BF989" s="6">
        <f t="shared" si="45"/>
        <v>46305</v>
      </c>
      <c r="BG989">
        <f t="shared" si="46"/>
        <v>-2.3333333333357587</v>
      </c>
      <c r="BH989" t="str">
        <f t="shared" si="47"/>
        <v>COMPLY</v>
      </c>
      <c r="BI989" t="e">
        <f>VLOOKUP(H989,Sheet2!$A$1:$B$270,2,FALSE)</f>
        <v>#N/A</v>
      </c>
    </row>
    <row r="990" spans="1:61">
      <c r="A990">
        <v>989</v>
      </c>
      <c r="B990">
        <v>1002626258</v>
      </c>
      <c r="C990">
        <v>3</v>
      </c>
      <c r="D990" t="s">
        <v>59</v>
      </c>
      <c r="E990">
        <v>4</v>
      </c>
      <c r="F990" t="s">
        <v>223</v>
      </c>
      <c r="G990" t="s">
        <v>223</v>
      </c>
      <c r="H990" t="s">
        <v>800</v>
      </c>
      <c r="I990" t="s">
        <v>212</v>
      </c>
      <c r="J990" t="s">
        <v>213</v>
      </c>
      <c r="K990" t="s">
        <v>149</v>
      </c>
      <c r="L990" t="s">
        <v>826</v>
      </c>
      <c r="M990" t="s">
        <v>76</v>
      </c>
      <c r="N990" t="s">
        <v>215</v>
      </c>
      <c r="O990" s="57">
        <v>46302.583113425928</v>
      </c>
      <c r="P990" s="57">
        <v>46303.544409722221</v>
      </c>
      <c r="Q990">
        <v>69405884</v>
      </c>
      <c r="R990">
        <v>2815103618</v>
      </c>
      <c r="S990">
        <v>146303629075</v>
      </c>
      <c r="T990" t="s">
        <v>4196</v>
      </c>
      <c r="U990" t="s">
        <v>4675</v>
      </c>
      <c r="V990" t="s">
        <v>4197</v>
      </c>
      <c r="Z990">
        <v>109.245133</v>
      </c>
      <c r="AA990">
        <v>-7.3998160000000004</v>
      </c>
      <c r="AB990" t="s">
        <v>4198</v>
      </c>
      <c r="AC990" t="s">
        <v>235</v>
      </c>
      <c r="AL990" t="s">
        <v>217</v>
      </c>
      <c r="AM990" t="s">
        <v>4199</v>
      </c>
      <c r="AN990" t="s">
        <v>6</v>
      </c>
      <c r="AO990" s="57">
        <v>46213.59065972222</v>
      </c>
      <c r="AP990" s="57">
        <v>46303.458333333336</v>
      </c>
      <c r="AR990" t="s">
        <v>218</v>
      </c>
      <c r="AS990" t="s">
        <v>219</v>
      </c>
      <c r="AT990" t="s">
        <v>230</v>
      </c>
      <c r="AU990">
        <v>20261008</v>
      </c>
      <c r="AV990" t="s">
        <v>221</v>
      </c>
      <c r="AW990" t="s">
        <v>858</v>
      </c>
      <c r="AX990" t="s">
        <v>222</v>
      </c>
      <c r="BA990" s="57">
        <v>46303.458333333336</v>
      </c>
      <c r="BB990" t="s">
        <v>4199</v>
      </c>
      <c r="BC990">
        <v>2026</v>
      </c>
      <c r="BD990">
        <v>10</v>
      </c>
      <c r="BE990">
        <v>8</v>
      </c>
      <c r="BF990" s="6">
        <f t="shared" si="45"/>
        <v>46303</v>
      </c>
      <c r="BG990">
        <f t="shared" si="46"/>
        <v>-0.45833333333575865</v>
      </c>
      <c r="BH990" t="str">
        <f t="shared" si="47"/>
        <v>COMPLY</v>
      </c>
      <c r="BI990" t="e">
        <f>VLOOKUP(H990,Sheet2!$A$1:$B$270,2,FALSE)</f>
        <v>#N/A</v>
      </c>
    </row>
    <row r="991" spans="1:61">
      <c r="A991">
        <v>990</v>
      </c>
      <c r="B991">
        <v>1002627617</v>
      </c>
      <c r="C991">
        <v>3</v>
      </c>
      <c r="D991" t="s">
        <v>59</v>
      </c>
      <c r="E991">
        <v>4</v>
      </c>
      <c r="F991" t="s">
        <v>223</v>
      </c>
      <c r="G991" t="s">
        <v>223</v>
      </c>
      <c r="H991" t="s">
        <v>800</v>
      </c>
      <c r="I991" t="s">
        <v>212</v>
      </c>
      <c r="J991" t="s">
        <v>213</v>
      </c>
      <c r="K991" t="s">
        <v>149</v>
      </c>
      <c r="M991" t="s">
        <v>76</v>
      </c>
      <c r="N991" t="s">
        <v>215</v>
      </c>
      <c r="O991" s="57">
        <v>46303.5387962963</v>
      </c>
      <c r="P991" s="57">
        <v>46303.578506944446</v>
      </c>
      <c r="Q991">
        <v>69405575</v>
      </c>
      <c r="S991">
        <v>146303629461</v>
      </c>
      <c r="T991" t="s">
        <v>4191</v>
      </c>
      <c r="U991" t="s">
        <v>4676</v>
      </c>
      <c r="V991" t="s">
        <v>4677</v>
      </c>
      <c r="Z991">
        <v>109.217547080304</v>
      </c>
      <c r="AA991">
        <v>-7.4223293802925001</v>
      </c>
      <c r="AB991" t="s">
        <v>4194</v>
      </c>
      <c r="AC991" t="s">
        <v>283</v>
      </c>
      <c r="AL991" t="s">
        <v>217</v>
      </c>
      <c r="AM991" t="s">
        <v>4678</v>
      </c>
      <c r="AN991" t="s">
        <v>6</v>
      </c>
      <c r="AO991" s="57">
        <v>46244.569814814815</v>
      </c>
      <c r="AR991" t="s">
        <v>218</v>
      </c>
      <c r="AS991" t="s">
        <v>219</v>
      </c>
      <c r="AT991" t="s">
        <v>230</v>
      </c>
      <c r="AU991">
        <v>20261008</v>
      </c>
      <c r="AV991" t="s">
        <v>221</v>
      </c>
      <c r="AW991" t="s">
        <v>4355</v>
      </c>
      <c r="AX991" t="s">
        <v>222</v>
      </c>
      <c r="BA991" s="57">
        <v>46303.291666666664</v>
      </c>
      <c r="BB991" t="s">
        <v>4678</v>
      </c>
      <c r="BC991">
        <v>2026</v>
      </c>
      <c r="BD991">
        <v>10</v>
      </c>
      <c r="BE991">
        <v>8</v>
      </c>
      <c r="BF991" s="6">
        <f t="shared" si="45"/>
        <v>46303</v>
      </c>
      <c r="BG991">
        <f t="shared" si="46"/>
        <v>-0.29166666666424135</v>
      </c>
      <c r="BH991" t="str">
        <f t="shared" si="47"/>
        <v>COMPLY</v>
      </c>
      <c r="BI991" t="e">
        <f>VLOOKUP(H991,Sheet2!$A$1:$B$270,2,FALSE)</f>
        <v>#N/A</v>
      </c>
    </row>
    <row r="992" spans="1:61">
      <c r="A992">
        <v>991</v>
      </c>
      <c r="B992">
        <v>1002629668</v>
      </c>
      <c r="C992">
        <v>3</v>
      </c>
      <c r="D992" t="s">
        <v>59</v>
      </c>
      <c r="E992">
        <v>4</v>
      </c>
      <c r="F992" t="s">
        <v>223</v>
      </c>
      <c r="G992" t="s">
        <v>223</v>
      </c>
      <c r="H992" t="s">
        <v>800</v>
      </c>
      <c r="I992" t="s">
        <v>212</v>
      </c>
      <c r="J992" t="s">
        <v>213</v>
      </c>
      <c r="K992" t="s">
        <v>149</v>
      </c>
      <c r="M992" t="s">
        <v>76</v>
      </c>
      <c r="N992" t="s">
        <v>215</v>
      </c>
      <c r="O992" s="57">
        <v>46304.55704861111</v>
      </c>
      <c r="P992" s="57">
        <v>46304.632708333331</v>
      </c>
      <c r="Q992">
        <v>69406535</v>
      </c>
      <c r="S992">
        <v>146303629473</v>
      </c>
      <c r="T992" t="s">
        <v>4670</v>
      </c>
      <c r="U992" t="s">
        <v>5495</v>
      </c>
      <c r="V992" t="s">
        <v>5496</v>
      </c>
      <c r="Z992">
        <v>109.20679130000001</v>
      </c>
      <c r="AA992">
        <v>-7.4111313000000001</v>
      </c>
      <c r="AB992" t="s">
        <v>4673</v>
      </c>
      <c r="AC992" t="s">
        <v>283</v>
      </c>
      <c r="AL992" t="s">
        <v>217</v>
      </c>
      <c r="AM992" t="s">
        <v>5497</v>
      </c>
      <c r="AN992" t="s">
        <v>6</v>
      </c>
      <c r="AO992" s="57">
        <v>46275.559513888889</v>
      </c>
      <c r="AR992" t="s">
        <v>218</v>
      </c>
      <c r="AS992" t="s">
        <v>219</v>
      </c>
      <c r="AT992" t="s">
        <v>230</v>
      </c>
      <c r="AU992">
        <v>20261009</v>
      </c>
      <c r="AV992" t="s">
        <v>221</v>
      </c>
      <c r="AW992" t="s">
        <v>2455</v>
      </c>
      <c r="AX992" t="s">
        <v>222</v>
      </c>
      <c r="BA992" s="57">
        <v>46304.291666666664</v>
      </c>
      <c r="BB992" t="s">
        <v>5497</v>
      </c>
      <c r="BC992">
        <v>2026</v>
      </c>
      <c r="BD992">
        <v>10</v>
      </c>
      <c r="BE992">
        <v>9</v>
      </c>
      <c r="BF992" s="6">
        <f t="shared" si="45"/>
        <v>46304</v>
      </c>
      <c r="BG992">
        <f t="shared" si="46"/>
        <v>-0.29166666666424135</v>
      </c>
      <c r="BH992" t="str">
        <f t="shared" si="47"/>
        <v>COMPLY</v>
      </c>
      <c r="BI992" t="e">
        <f>VLOOKUP(H992,Sheet2!$A$1:$B$270,2,FALSE)</f>
        <v>#N/A</v>
      </c>
    </row>
    <row r="993" spans="1:61">
      <c r="A993">
        <v>992</v>
      </c>
      <c r="B993">
        <v>1002631686</v>
      </c>
      <c r="C993">
        <v>3</v>
      </c>
      <c r="D993" t="s">
        <v>59</v>
      </c>
      <c r="E993">
        <v>4</v>
      </c>
      <c r="F993" t="s">
        <v>223</v>
      </c>
      <c r="G993" t="s">
        <v>223</v>
      </c>
      <c r="H993" t="s">
        <v>800</v>
      </c>
      <c r="I993" t="s">
        <v>212</v>
      </c>
      <c r="J993" t="s">
        <v>213</v>
      </c>
      <c r="K993" t="s">
        <v>149</v>
      </c>
      <c r="L993" t="s">
        <v>214</v>
      </c>
      <c r="M993" t="s">
        <v>76</v>
      </c>
      <c r="N993" t="s">
        <v>215</v>
      </c>
      <c r="O993" s="57">
        <v>46306.653877314813</v>
      </c>
      <c r="P993" s="57">
        <v>46307.462314814817</v>
      </c>
      <c r="Q993">
        <v>69408219</v>
      </c>
      <c r="S993">
        <v>146303629488</v>
      </c>
      <c r="T993" t="s">
        <v>5499</v>
      </c>
      <c r="U993" t="s">
        <v>5500</v>
      </c>
      <c r="V993" t="s">
        <v>5501</v>
      </c>
      <c r="Z993">
        <v>109.258487</v>
      </c>
      <c r="AA993">
        <v>-7.3952640000000001</v>
      </c>
      <c r="AB993" t="s">
        <v>5502</v>
      </c>
      <c r="AC993" t="s">
        <v>235</v>
      </c>
      <c r="AL993" t="s">
        <v>217</v>
      </c>
      <c r="AM993" t="s">
        <v>5503</v>
      </c>
      <c r="AN993" t="s">
        <v>6</v>
      </c>
      <c r="AO993" s="57">
        <v>46336.663576388892</v>
      </c>
      <c r="AP993" s="57">
        <v>46307.625</v>
      </c>
      <c r="AR993" t="s">
        <v>218</v>
      </c>
      <c r="AS993" t="s">
        <v>219</v>
      </c>
      <c r="AT993" t="s">
        <v>230</v>
      </c>
      <c r="AU993">
        <v>20261012</v>
      </c>
      <c r="AV993" t="s">
        <v>221</v>
      </c>
      <c r="AW993" t="s">
        <v>880</v>
      </c>
      <c r="AX993" t="s">
        <v>222</v>
      </c>
      <c r="BA993" s="57">
        <v>46307.625</v>
      </c>
      <c r="BB993" t="s">
        <v>5503</v>
      </c>
      <c r="BC993">
        <v>2026</v>
      </c>
      <c r="BD993">
        <v>10</v>
      </c>
      <c r="BE993">
        <v>12</v>
      </c>
      <c r="BF993" s="6">
        <f t="shared" si="45"/>
        <v>46307</v>
      </c>
      <c r="BG993">
        <f t="shared" si="46"/>
        <v>-0.625</v>
      </c>
      <c r="BH993" t="str">
        <f t="shared" si="47"/>
        <v>COMPLY</v>
      </c>
      <c r="BI993" t="e">
        <f>VLOOKUP(H993,Sheet2!$A$1:$B$270,2,FALSE)</f>
        <v>#N/A</v>
      </c>
    </row>
    <row r="994" spans="1:61">
      <c r="A994">
        <v>993</v>
      </c>
      <c r="B994">
        <v>1002634996</v>
      </c>
      <c r="C994">
        <v>3</v>
      </c>
      <c r="D994" t="s">
        <v>59</v>
      </c>
      <c r="E994">
        <v>4</v>
      </c>
      <c r="F994" t="s">
        <v>223</v>
      </c>
      <c r="G994" t="s">
        <v>223</v>
      </c>
      <c r="H994" t="s">
        <v>800</v>
      </c>
      <c r="I994" t="s">
        <v>212</v>
      </c>
      <c r="J994" t="s">
        <v>213</v>
      </c>
      <c r="K994" t="s">
        <v>149</v>
      </c>
      <c r="L994" t="s">
        <v>214</v>
      </c>
      <c r="M994" t="s">
        <v>76</v>
      </c>
      <c r="N994" t="s">
        <v>215</v>
      </c>
      <c r="O994" s="57">
        <v>46308.55809027778</v>
      </c>
      <c r="P994" s="57">
        <v>46309.578483796293</v>
      </c>
      <c r="Q994">
        <v>69409391</v>
      </c>
      <c r="S994">
        <v>146303629527</v>
      </c>
      <c r="T994" t="s">
        <v>6292</v>
      </c>
      <c r="U994" t="s">
        <v>6293</v>
      </c>
      <c r="V994" t="s">
        <v>6294</v>
      </c>
      <c r="Z994">
        <v>109.20625607654701</v>
      </c>
      <c r="AA994">
        <v>-7.41624291557362</v>
      </c>
      <c r="AB994" t="s">
        <v>6295</v>
      </c>
      <c r="AC994" t="s">
        <v>235</v>
      </c>
      <c r="AL994" t="s">
        <v>217</v>
      </c>
      <c r="AM994" t="s">
        <v>5892</v>
      </c>
      <c r="AN994" t="s">
        <v>6</v>
      </c>
      <c r="AO994" t="s">
        <v>5861</v>
      </c>
      <c r="AP994" s="57">
        <v>46309.458333333336</v>
      </c>
      <c r="AR994" t="s">
        <v>218</v>
      </c>
      <c r="AS994" t="s">
        <v>219</v>
      </c>
      <c r="AT994" t="s">
        <v>230</v>
      </c>
      <c r="AU994">
        <v>20261014</v>
      </c>
      <c r="AV994" t="s">
        <v>221</v>
      </c>
      <c r="AW994" t="s">
        <v>881</v>
      </c>
      <c r="AX994" t="s">
        <v>222</v>
      </c>
      <c r="BA994" s="57">
        <v>46309.458333333336</v>
      </c>
      <c r="BB994" t="s">
        <v>5892</v>
      </c>
      <c r="BC994">
        <v>2026</v>
      </c>
      <c r="BD994">
        <v>10</v>
      </c>
      <c r="BE994">
        <v>14</v>
      </c>
      <c r="BF994" s="6">
        <f t="shared" si="45"/>
        <v>46309</v>
      </c>
      <c r="BG994">
        <f t="shared" si="46"/>
        <v>-0.45833333333575865</v>
      </c>
      <c r="BH994" t="str">
        <f t="shared" si="47"/>
        <v>COMPLY</v>
      </c>
      <c r="BI994" t="e">
        <f>VLOOKUP(H994,Sheet2!$A$1:$B$270,2,FALSE)</f>
        <v>#N/A</v>
      </c>
    </row>
    <row r="995" spans="1:61">
      <c r="A995">
        <v>994</v>
      </c>
      <c r="B995">
        <v>1002636511</v>
      </c>
      <c r="C995">
        <v>3</v>
      </c>
      <c r="D995" t="s">
        <v>59</v>
      </c>
      <c r="E995">
        <v>4</v>
      </c>
      <c r="F995" t="s">
        <v>223</v>
      </c>
      <c r="G995" t="s">
        <v>223</v>
      </c>
      <c r="H995" t="s">
        <v>800</v>
      </c>
      <c r="I995" t="s">
        <v>212</v>
      </c>
      <c r="J995" t="s">
        <v>213</v>
      </c>
      <c r="K995" t="s">
        <v>149</v>
      </c>
      <c r="L995" t="s">
        <v>214</v>
      </c>
      <c r="M995" t="s">
        <v>76</v>
      </c>
      <c r="N995" t="s">
        <v>215</v>
      </c>
      <c r="O995" s="57">
        <v>46309.478182870371</v>
      </c>
      <c r="P995" s="57">
        <v>46310.638680555552</v>
      </c>
      <c r="Q995">
        <v>69409999</v>
      </c>
      <c r="S995">
        <v>146303629537</v>
      </c>
      <c r="T995" t="s">
        <v>7178</v>
      </c>
      <c r="U995" t="s">
        <v>7179</v>
      </c>
      <c r="V995" t="s">
        <v>7180</v>
      </c>
      <c r="Z995">
        <v>109.23445100000001</v>
      </c>
      <c r="AA995">
        <v>-7.4208290000000003</v>
      </c>
      <c r="AB995" t="s">
        <v>7181</v>
      </c>
      <c r="AC995" t="s">
        <v>235</v>
      </c>
      <c r="AL995" t="s">
        <v>217</v>
      </c>
      <c r="AM995" t="s">
        <v>7122</v>
      </c>
      <c r="AN995" t="s">
        <v>6</v>
      </c>
      <c r="AO995" t="s">
        <v>6943</v>
      </c>
      <c r="AP995" s="57">
        <v>46310.333333333336</v>
      </c>
      <c r="AR995" t="s">
        <v>218</v>
      </c>
      <c r="AS995" t="s">
        <v>219</v>
      </c>
      <c r="AT995" t="s">
        <v>230</v>
      </c>
      <c r="AU995">
        <v>20261015</v>
      </c>
      <c r="AV995" t="s">
        <v>221</v>
      </c>
      <c r="AW995" t="s">
        <v>877</v>
      </c>
      <c r="AX995" t="s">
        <v>222</v>
      </c>
      <c r="BA995" s="57">
        <v>46310.333333333336</v>
      </c>
      <c r="BB995" t="s">
        <v>7122</v>
      </c>
      <c r="BC995">
        <v>2026</v>
      </c>
      <c r="BD995">
        <v>10</v>
      </c>
      <c r="BE995">
        <v>15</v>
      </c>
      <c r="BF995" s="6">
        <f t="shared" si="45"/>
        <v>46310</v>
      </c>
      <c r="BG995">
        <f t="shared" si="46"/>
        <v>-0.33333333333575865</v>
      </c>
      <c r="BH995" t="str">
        <f t="shared" si="47"/>
        <v>COMPLY</v>
      </c>
      <c r="BI995" t="e">
        <f>VLOOKUP(H995,Sheet2!$A$1:$B$270,2,FALSE)</f>
        <v>#N/A</v>
      </c>
    </row>
    <row r="996" spans="1:61">
      <c r="A996">
        <v>995</v>
      </c>
      <c r="B996">
        <v>1002638059</v>
      </c>
      <c r="C996">
        <v>3</v>
      </c>
      <c r="D996" t="s">
        <v>59</v>
      </c>
      <c r="E996">
        <v>4</v>
      </c>
      <c r="F996" t="s">
        <v>223</v>
      </c>
      <c r="G996" t="s">
        <v>223</v>
      </c>
      <c r="H996" t="s">
        <v>800</v>
      </c>
      <c r="I996" t="s">
        <v>212</v>
      </c>
      <c r="J996" t="s">
        <v>213</v>
      </c>
      <c r="K996" t="s">
        <v>149</v>
      </c>
      <c r="M996" t="s">
        <v>76</v>
      </c>
      <c r="N996" t="s">
        <v>215</v>
      </c>
      <c r="O996" s="57">
        <v>46310.446296296293</v>
      </c>
      <c r="P996" s="57">
        <v>46310.694004629629</v>
      </c>
      <c r="Q996">
        <v>69409749</v>
      </c>
      <c r="S996">
        <v>146303629541</v>
      </c>
      <c r="T996" t="s">
        <v>7172</v>
      </c>
      <c r="U996" t="s">
        <v>7829</v>
      </c>
      <c r="V996" t="s">
        <v>7830</v>
      </c>
      <c r="Z996">
        <v>109.20469356</v>
      </c>
      <c r="AA996">
        <v>-7.4351359529999996</v>
      </c>
      <c r="AB996" t="s">
        <v>7175</v>
      </c>
      <c r="AC996" t="s">
        <v>283</v>
      </c>
      <c r="AL996" t="s">
        <v>217</v>
      </c>
      <c r="AM996" t="s">
        <v>7831</v>
      </c>
      <c r="AN996" t="s">
        <v>6</v>
      </c>
      <c r="AO996" t="s">
        <v>7832</v>
      </c>
      <c r="AR996" t="s">
        <v>218</v>
      </c>
      <c r="AS996" t="s">
        <v>219</v>
      </c>
      <c r="AT996" t="s">
        <v>230</v>
      </c>
      <c r="AU996">
        <v>20261015</v>
      </c>
      <c r="AV996" t="s">
        <v>221</v>
      </c>
      <c r="AW996" t="s">
        <v>4355</v>
      </c>
      <c r="AX996" t="s">
        <v>222</v>
      </c>
      <c r="BA996" s="57">
        <v>46310.291666666664</v>
      </c>
      <c r="BB996" t="s">
        <v>7831</v>
      </c>
      <c r="BC996">
        <v>2026</v>
      </c>
      <c r="BD996">
        <v>10</v>
      </c>
      <c r="BE996">
        <v>15</v>
      </c>
      <c r="BF996" s="6">
        <f t="shared" si="45"/>
        <v>46310</v>
      </c>
      <c r="BG996">
        <f t="shared" si="46"/>
        <v>-0.29166666666424135</v>
      </c>
      <c r="BH996" t="str">
        <f t="shared" si="47"/>
        <v>COMPLY</v>
      </c>
      <c r="BI996" t="e">
        <f>VLOOKUP(H996,Sheet2!$A$1:$B$270,2,FALSE)</f>
        <v>#N/A</v>
      </c>
    </row>
    <row r="997" spans="1:61">
      <c r="A997">
        <v>996</v>
      </c>
      <c r="B997">
        <v>1002618750</v>
      </c>
      <c r="C997">
        <v>3</v>
      </c>
      <c r="D997" t="s">
        <v>59</v>
      </c>
      <c r="E997">
        <v>4</v>
      </c>
      <c r="F997" t="s">
        <v>223</v>
      </c>
      <c r="G997" t="s">
        <v>223</v>
      </c>
      <c r="H997" t="s">
        <v>800</v>
      </c>
      <c r="I997" t="s">
        <v>212</v>
      </c>
      <c r="J997" t="s">
        <v>213</v>
      </c>
      <c r="K997" t="s">
        <v>149</v>
      </c>
      <c r="L997" t="s">
        <v>214</v>
      </c>
      <c r="M997" t="s">
        <v>1401</v>
      </c>
      <c r="N997" t="s">
        <v>215</v>
      </c>
      <c r="O997" s="57">
        <v>46296.736574074072</v>
      </c>
      <c r="P997" s="57">
        <v>46300.564710648148</v>
      </c>
      <c r="Q997">
        <v>69402655</v>
      </c>
      <c r="S997">
        <v>146303629359</v>
      </c>
      <c r="T997" t="s">
        <v>1109</v>
      </c>
      <c r="U997" t="s">
        <v>1229</v>
      </c>
      <c r="V997" t="s">
        <v>1230</v>
      </c>
      <c r="Z997">
        <v>109.21708700000001</v>
      </c>
      <c r="AA997">
        <v>-7.4436650000000002</v>
      </c>
      <c r="AB997" t="s">
        <v>1231</v>
      </c>
      <c r="AC997" t="s">
        <v>235</v>
      </c>
      <c r="AL997" t="s">
        <v>217</v>
      </c>
      <c r="AM997" t="s">
        <v>1232</v>
      </c>
      <c r="AN997" t="s">
        <v>6</v>
      </c>
      <c r="AO997" s="57">
        <v>46032.746898148151</v>
      </c>
      <c r="AP997" s="57">
        <v>46297.625</v>
      </c>
      <c r="AQ997" t="s">
        <v>838</v>
      </c>
      <c r="AR997" t="s">
        <v>14</v>
      </c>
      <c r="AS997" t="s">
        <v>219</v>
      </c>
      <c r="AT997" t="s">
        <v>230</v>
      </c>
      <c r="AV997" t="s">
        <v>2904</v>
      </c>
      <c r="AW997" t="s">
        <v>877</v>
      </c>
      <c r="AX997" t="s">
        <v>222</v>
      </c>
      <c r="BA997" s="57">
        <v>46297.625</v>
      </c>
      <c r="BB997" t="s">
        <v>1232</v>
      </c>
      <c r="BF997" s="6" t="e">
        <f t="shared" si="45"/>
        <v>#NUM!</v>
      </c>
      <c r="BG997" t="e">
        <f t="shared" si="46"/>
        <v>#NUM!</v>
      </c>
      <c r="BH997" t="e">
        <f t="shared" si="47"/>
        <v>#NUM!</v>
      </c>
      <c r="BI997" t="e">
        <f>VLOOKUP(H997,Sheet2!$A$1:$B$270,2,FALSE)</f>
        <v>#N/A</v>
      </c>
    </row>
    <row r="998" spans="1:61">
      <c r="A998">
        <v>997</v>
      </c>
      <c r="B998">
        <v>1002617282</v>
      </c>
      <c r="C998">
        <v>3</v>
      </c>
      <c r="D998" t="s">
        <v>59</v>
      </c>
      <c r="E998">
        <v>4</v>
      </c>
      <c r="F998" t="s">
        <v>223</v>
      </c>
      <c r="G998" t="s">
        <v>223</v>
      </c>
      <c r="H998" t="s">
        <v>800</v>
      </c>
      <c r="I998" t="s">
        <v>212</v>
      </c>
      <c r="J998" t="s">
        <v>213</v>
      </c>
      <c r="K998" t="s">
        <v>149</v>
      </c>
      <c r="M998" t="s">
        <v>1401</v>
      </c>
      <c r="N998" t="s">
        <v>215</v>
      </c>
      <c r="O998" s="57">
        <v>46296.429259259261</v>
      </c>
      <c r="P998" s="57">
        <v>46298.556331018517</v>
      </c>
      <c r="Q998">
        <v>69402155</v>
      </c>
      <c r="S998">
        <v>146303629342</v>
      </c>
      <c r="T998" t="s">
        <v>1233</v>
      </c>
      <c r="U998" t="s">
        <v>1234</v>
      </c>
      <c r="V998" t="s">
        <v>1235</v>
      </c>
      <c r="Z998">
        <v>109.226715564496</v>
      </c>
      <c r="AA998">
        <v>-7.3960277174201998</v>
      </c>
      <c r="AB998" t="s">
        <v>1236</v>
      </c>
      <c r="AC998" t="s">
        <v>225</v>
      </c>
      <c r="AL998" t="s">
        <v>217</v>
      </c>
      <c r="AM998" t="s">
        <v>1237</v>
      </c>
      <c r="AN998" t="s">
        <v>6</v>
      </c>
      <c r="AO998" s="57">
        <v>46032.434247685182</v>
      </c>
      <c r="AP998" s="57">
        <v>46298.333333333336</v>
      </c>
      <c r="AQ998" t="s">
        <v>1496</v>
      </c>
      <c r="AR998" t="s">
        <v>14</v>
      </c>
      <c r="AS998" t="s">
        <v>219</v>
      </c>
      <c r="AT998" t="s">
        <v>230</v>
      </c>
      <c r="AV998" t="s">
        <v>2171</v>
      </c>
      <c r="AW998" t="s">
        <v>541</v>
      </c>
      <c r="AX998" t="s">
        <v>222</v>
      </c>
      <c r="BA998" s="57">
        <v>46298.333333333336</v>
      </c>
      <c r="BB998" t="s">
        <v>1237</v>
      </c>
      <c r="BF998" s="6" t="e">
        <f t="shared" si="45"/>
        <v>#NUM!</v>
      </c>
      <c r="BG998" t="e">
        <f t="shared" si="46"/>
        <v>#NUM!</v>
      </c>
      <c r="BH998" t="e">
        <f t="shared" si="47"/>
        <v>#NUM!</v>
      </c>
      <c r="BI998" t="e">
        <f>VLOOKUP(H998,Sheet2!$A$1:$B$270,2,FALSE)</f>
        <v>#N/A</v>
      </c>
    </row>
    <row r="999" spans="1:61">
      <c r="A999">
        <v>998</v>
      </c>
      <c r="B999">
        <v>1002625623</v>
      </c>
      <c r="C999">
        <v>3</v>
      </c>
      <c r="D999" t="s">
        <v>59</v>
      </c>
      <c r="E999">
        <v>4</v>
      </c>
      <c r="F999" t="s">
        <v>223</v>
      </c>
      <c r="G999" t="s">
        <v>223</v>
      </c>
      <c r="H999" t="s">
        <v>800</v>
      </c>
      <c r="I999" t="s">
        <v>212</v>
      </c>
      <c r="J999" t="s">
        <v>213</v>
      </c>
      <c r="K999" t="s">
        <v>149</v>
      </c>
      <c r="L999" t="s">
        <v>214</v>
      </c>
      <c r="M999" t="s">
        <v>1401</v>
      </c>
      <c r="N999" t="s">
        <v>215</v>
      </c>
      <c r="O999" s="57">
        <v>46302.436527777776</v>
      </c>
      <c r="P999" s="57">
        <v>46303.5387962963</v>
      </c>
      <c r="Q999">
        <v>69405575</v>
      </c>
      <c r="S999">
        <v>146303629066</v>
      </c>
      <c r="T999" t="s">
        <v>4191</v>
      </c>
      <c r="U999" t="s">
        <v>4192</v>
      </c>
      <c r="V999" t="s">
        <v>4193</v>
      </c>
      <c r="Z999">
        <v>109.21749</v>
      </c>
      <c r="AA999">
        <v>-7.4219889999999999</v>
      </c>
      <c r="AB999" t="s">
        <v>4194</v>
      </c>
      <c r="AC999" t="s">
        <v>235</v>
      </c>
      <c r="AL999" t="s">
        <v>217</v>
      </c>
      <c r="AM999" t="s">
        <v>4195</v>
      </c>
      <c r="AN999" t="s">
        <v>6</v>
      </c>
      <c r="AO999" s="57">
        <v>46213.444687499999</v>
      </c>
      <c r="AP999" s="57">
        <v>46303.333333333336</v>
      </c>
      <c r="AQ999" t="s">
        <v>838</v>
      </c>
      <c r="AR999" t="s">
        <v>14</v>
      </c>
      <c r="AS999" t="s">
        <v>219</v>
      </c>
      <c r="AT999" t="s">
        <v>230</v>
      </c>
      <c r="AV999" t="s">
        <v>4669</v>
      </c>
      <c r="AW999" t="s">
        <v>880</v>
      </c>
      <c r="AX999" t="s">
        <v>222</v>
      </c>
      <c r="BA999" s="57">
        <v>46303.333333333336</v>
      </c>
      <c r="BB999" t="s">
        <v>4195</v>
      </c>
      <c r="BF999" s="6" t="e">
        <f t="shared" si="45"/>
        <v>#NUM!</v>
      </c>
      <c r="BG999" t="e">
        <f t="shared" si="46"/>
        <v>#NUM!</v>
      </c>
      <c r="BH999" t="e">
        <f t="shared" si="47"/>
        <v>#NUM!</v>
      </c>
      <c r="BI999" t="e">
        <f>VLOOKUP(H999,Sheet2!$A$1:$B$270,2,FALSE)</f>
        <v>#N/A</v>
      </c>
    </row>
    <row r="1000" spans="1:61">
      <c r="A1000">
        <v>999</v>
      </c>
      <c r="B1000">
        <v>1002627782</v>
      </c>
      <c r="C1000">
        <v>3</v>
      </c>
      <c r="D1000" t="s">
        <v>59</v>
      </c>
      <c r="E1000">
        <v>4</v>
      </c>
      <c r="F1000" t="s">
        <v>223</v>
      </c>
      <c r="G1000" t="s">
        <v>223</v>
      </c>
      <c r="H1000" t="s">
        <v>800</v>
      </c>
      <c r="I1000" t="s">
        <v>212</v>
      </c>
      <c r="J1000" t="s">
        <v>213</v>
      </c>
      <c r="K1000" t="s">
        <v>149</v>
      </c>
      <c r="L1000" t="s">
        <v>214</v>
      </c>
      <c r="M1000" t="s">
        <v>1401</v>
      </c>
      <c r="N1000" t="s">
        <v>215</v>
      </c>
      <c r="O1000" s="57">
        <v>46303.578865740739</v>
      </c>
      <c r="P1000" s="57">
        <v>46304.557037037041</v>
      </c>
      <c r="Q1000">
        <v>69406535</v>
      </c>
      <c r="S1000">
        <v>146303629463</v>
      </c>
      <c r="T1000" t="s">
        <v>4670</v>
      </c>
      <c r="U1000" t="s">
        <v>4671</v>
      </c>
      <c r="V1000" t="s">
        <v>4672</v>
      </c>
      <c r="Z1000">
        <v>109.206982</v>
      </c>
      <c r="AA1000">
        <v>-7.4105759999999998</v>
      </c>
      <c r="AB1000" t="s">
        <v>4673</v>
      </c>
      <c r="AC1000" t="s">
        <v>235</v>
      </c>
      <c r="AL1000" t="s">
        <v>217</v>
      </c>
      <c r="AM1000" t="s">
        <v>4674</v>
      </c>
      <c r="AN1000" t="s">
        <v>6</v>
      </c>
      <c r="AO1000" s="57">
        <v>46244.59065972222</v>
      </c>
      <c r="AP1000" s="57">
        <v>46304.458333333336</v>
      </c>
      <c r="AQ1000" t="s">
        <v>838</v>
      </c>
      <c r="AR1000" t="s">
        <v>14</v>
      </c>
      <c r="AS1000" t="s">
        <v>219</v>
      </c>
      <c r="AT1000" t="s">
        <v>230</v>
      </c>
      <c r="AV1000" t="s">
        <v>5498</v>
      </c>
      <c r="AW1000" t="s">
        <v>880</v>
      </c>
      <c r="AX1000" t="s">
        <v>222</v>
      </c>
      <c r="BA1000" s="57">
        <v>46304.458333333336</v>
      </c>
      <c r="BB1000" t="s">
        <v>4674</v>
      </c>
      <c r="BF1000" s="6" t="e">
        <f t="shared" si="45"/>
        <v>#NUM!</v>
      </c>
      <c r="BG1000" t="e">
        <f t="shared" si="46"/>
        <v>#NUM!</v>
      </c>
      <c r="BH1000" t="e">
        <f t="shared" si="47"/>
        <v>#NUM!</v>
      </c>
      <c r="BI1000" t="e">
        <f>VLOOKUP(H1000,Sheet2!$A$1:$B$270,2,FALSE)</f>
        <v>#N/A</v>
      </c>
    </row>
    <row r="1001" spans="1:61">
      <c r="A1001">
        <v>1000</v>
      </c>
      <c r="B1001">
        <v>1002635948</v>
      </c>
      <c r="C1001">
        <v>3</v>
      </c>
      <c r="D1001" t="s">
        <v>59</v>
      </c>
      <c r="E1001">
        <v>4</v>
      </c>
      <c r="F1001" t="s">
        <v>223</v>
      </c>
      <c r="G1001" t="s">
        <v>223</v>
      </c>
      <c r="H1001" t="s">
        <v>800</v>
      </c>
      <c r="I1001" t="s">
        <v>212</v>
      </c>
      <c r="J1001" t="s">
        <v>213</v>
      </c>
      <c r="K1001" t="s">
        <v>149</v>
      </c>
      <c r="L1001" t="s">
        <v>214</v>
      </c>
      <c r="M1001" t="s">
        <v>1401</v>
      </c>
      <c r="N1001" t="s">
        <v>215</v>
      </c>
      <c r="O1001" s="57">
        <v>46309.3205787037</v>
      </c>
      <c r="P1001" s="57">
        <v>46310.446284722224</v>
      </c>
      <c r="Q1001">
        <v>69409749</v>
      </c>
      <c r="S1001">
        <v>146303629531</v>
      </c>
      <c r="T1001" t="s">
        <v>7172</v>
      </c>
      <c r="U1001" t="s">
        <v>7173</v>
      </c>
      <c r="V1001" t="s">
        <v>7174</v>
      </c>
      <c r="Z1001">
        <v>109.20445100000001</v>
      </c>
      <c r="AA1001">
        <v>-7.4345739999999996</v>
      </c>
      <c r="AB1001" t="s">
        <v>7175</v>
      </c>
      <c r="AC1001" t="s">
        <v>235</v>
      </c>
      <c r="AL1001" t="s">
        <v>217</v>
      </c>
      <c r="AM1001" t="s">
        <v>7176</v>
      </c>
      <c r="AN1001" t="s">
        <v>6</v>
      </c>
      <c r="AO1001" t="s">
        <v>7177</v>
      </c>
      <c r="AP1001" s="57">
        <v>46310.333333333336</v>
      </c>
      <c r="AR1001" t="s">
        <v>14</v>
      </c>
      <c r="AS1001" t="s">
        <v>219</v>
      </c>
      <c r="AT1001" t="s">
        <v>230</v>
      </c>
      <c r="AV1001" t="s">
        <v>7833</v>
      </c>
      <c r="AW1001" t="s">
        <v>880</v>
      </c>
      <c r="AX1001" t="s">
        <v>222</v>
      </c>
      <c r="BA1001" s="57">
        <v>46310.333333333336</v>
      </c>
      <c r="BB1001" t="s">
        <v>7176</v>
      </c>
      <c r="BF1001" s="6" t="e">
        <f t="shared" si="45"/>
        <v>#NUM!</v>
      </c>
      <c r="BG1001" t="e">
        <f t="shared" si="46"/>
        <v>#NUM!</v>
      </c>
      <c r="BH1001" t="e">
        <f t="shared" si="47"/>
        <v>#NUM!</v>
      </c>
      <c r="BI1001" t="e">
        <f>VLOOKUP(H1001,Sheet2!$A$1:$B$270,2,FALSE)</f>
        <v>#N/A</v>
      </c>
    </row>
    <row r="1002" spans="1:61">
      <c r="A1002">
        <v>1001</v>
      </c>
      <c r="B1002">
        <v>1002638129</v>
      </c>
      <c r="C1002">
        <v>3</v>
      </c>
      <c r="D1002" t="s">
        <v>59</v>
      </c>
      <c r="E1002">
        <v>4</v>
      </c>
      <c r="F1002" t="s">
        <v>223</v>
      </c>
      <c r="G1002" t="s">
        <v>223</v>
      </c>
      <c r="H1002" t="s">
        <v>800</v>
      </c>
      <c r="I1002" t="s">
        <v>212</v>
      </c>
      <c r="J1002" t="s">
        <v>213</v>
      </c>
      <c r="K1002" t="s">
        <v>149</v>
      </c>
      <c r="L1002" t="s">
        <v>214</v>
      </c>
      <c r="M1002" t="s">
        <v>238</v>
      </c>
      <c r="N1002" t="s">
        <v>215</v>
      </c>
      <c r="O1002" s="57">
        <v>46310.460196759261</v>
      </c>
      <c r="P1002" s="57">
        <v>46310.461168981485</v>
      </c>
      <c r="Q1002">
        <v>69410663</v>
      </c>
      <c r="S1002">
        <v>146303629542</v>
      </c>
      <c r="T1002" t="s">
        <v>7834</v>
      </c>
      <c r="U1002" t="s">
        <v>7835</v>
      </c>
      <c r="V1002" t="s">
        <v>7836</v>
      </c>
      <c r="Z1002">
        <v>109.200508</v>
      </c>
      <c r="AA1002">
        <v>-7.4204559999999997</v>
      </c>
      <c r="AB1002" t="s">
        <v>7837</v>
      </c>
      <c r="AC1002" t="s">
        <v>235</v>
      </c>
      <c r="AL1002" t="s">
        <v>217</v>
      </c>
      <c r="AM1002" t="s">
        <v>7838</v>
      </c>
      <c r="AN1002" t="s">
        <v>6</v>
      </c>
      <c r="AO1002" t="s">
        <v>7451</v>
      </c>
      <c r="AP1002" s="57">
        <v>46311.333333333336</v>
      </c>
      <c r="AR1002" t="s">
        <v>239</v>
      </c>
      <c r="AS1002" t="s">
        <v>219</v>
      </c>
      <c r="AT1002" t="s">
        <v>230</v>
      </c>
      <c r="AV1002" t="s">
        <v>238</v>
      </c>
      <c r="AW1002" t="s">
        <v>236</v>
      </c>
      <c r="AX1002" t="s">
        <v>222</v>
      </c>
      <c r="BA1002" s="57">
        <v>46311.333333333336</v>
      </c>
      <c r="BB1002" t="s">
        <v>7838</v>
      </c>
      <c r="BF1002" s="6" t="e">
        <f t="shared" si="45"/>
        <v>#NUM!</v>
      </c>
      <c r="BG1002" t="e">
        <f t="shared" si="46"/>
        <v>#NUM!</v>
      </c>
      <c r="BH1002" t="e">
        <f t="shared" si="47"/>
        <v>#NUM!</v>
      </c>
      <c r="BI1002" t="e">
        <f>VLOOKUP(H1002,Sheet2!$A$1:$B$270,2,FALSE)</f>
        <v>#N/A</v>
      </c>
    </row>
    <row r="1003" spans="1:61">
      <c r="A1003">
        <v>1002</v>
      </c>
      <c r="B1003">
        <v>1002638133</v>
      </c>
      <c r="C1003">
        <v>3</v>
      </c>
      <c r="D1003" t="s">
        <v>59</v>
      </c>
      <c r="E1003">
        <v>4</v>
      </c>
      <c r="F1003" t="s">
        <v>223</v>
      </c>
      <c r="G1003" t="s">
        <v>223</v>
      </c>
      <c r="H1003" t="s">
        <v>800</v>
      </c>
      <c r="I1003" t="s">
        <v>212</v>
      </c>
      <c r="J1003" t="s">
        <v>213</v>
      </c>
      <c r="K1003" t="s">
        <v>149</v>
      </c>
      <c r="L1003" t="s">
        <v>214</v>
      </c>
      <c r="M1003" t="s">
        <v>238</v>
      </c>
      <c r="N1003" t="s">
        <v>215</v>
      </c>
      <c r="O1003" s="57">
        <v>46310.461516203701</v>
      </c>
      <c r="P1003" s="57">
        <v>46310.462650462963</v>
      </c>
      <c r="Q1003">
        <v>69410685</v>
      </c>
      <c r="S1003">
        <v>146303629543</v>
      </c>
      <c r="T1003" t="s">
        <v>7839</v>
      </c>
      <c r="U1003" t="s">
        <v>7835</v>
      </c>
      <c r="V1003" t="s">
        <v>7840</v>
      </c>
      <c r="Z1003">
        <v>109.200508</v>
      </c>
      <c r="AA1003">
        <v>-7.4204559999999997</v>
      </c>
      <c r="AB1003" t="s">
        <v>7841</v>
      </c>
      <c r="AC1003" t="s">
        <v>235</v>
      </c>
      <c r="AL1003" t="s">
        <v>217</v>
      </c>
      <c r="AM1003" t="s">
        <v>7838</v>
      </c>
      <c r="AN1003" t="s">
        <v>6</v>
      </c>
      <c r="AO1003" t="s">
        <v>7451</v>
      </c>
      <c r="AP1003" s="57">
        <v>46311.333333333336</v>
      </c>
      <c r="AR1003" t="s">
        <v>239</v>
      </c>
      <c r="AS1003" t="s">
        <v>219</v>
      </c>
      <c r="AT1003" t="s">
        <v>230</v>
      </c>
      <c r="AV1003" t="s">
        <v>238</v>
      </c>
      <c r="AW1003" t="s">
        <v>2984</v>
      </c>
      <c r="AX1003" t="s">
        <v>222</v>
      </c>
      <c r="BA1003" s="57">
        <v>46311.333333333336</v>
      </c>
      <c r="BB1003" t="s">
        <v>7838</v>
      </c>
      <c r="BF1003" s="6" t="e">
        <f t="shared" si="45"/>
        <v>#NUM!</v>
      </c>
      <c r="BG1003" t="e">
        <f t="shared" si="46"/>
        <v>#NUM!</v>
      </c>
      <c r="BH1003" t="e">
        <f t="shared" si="47"/>
        <v>#NUM!</v>
      </c>
      <c r="BI1003" t="e">
        <f>VLOOKUP(H1003,Sheet2!$A$1:$B$270,2,FALSE)</f>
        <v>#N/A</v>
      </c>
    </row>
    <row r="1004" spans="1:61">
      <c r="A1004">
        <v>1003</v>
      </c>
      <c r="B1004">
        <v>1002620985</v>
      </c>
      <c r="C1004">
        <v>3</v>
      </c>
      <c r="D1004" t="s">
        <v>59</v>
      </c>
      <c r="E1004">
        <v>4</v>
      </c>
      <c r="F1004" t="s">
        <v>223</v>
      </c>
      <c r="G1004" t="s">
        <v>223</v>
      </c>
      <c r="H1004" t="s">
        <v>800</v>
      </c>
      <c r="I1004" t="s">
        <v>212</v>
      </c>
      <c r="J1004" t="s">
        <v>213</v>
      </c>
      <c r="K1004" t="s">
        <v>149</v>
      </c>
      <c r="M1004" t="s">
        <v>1919</v>
      </c>
      <c r="N1004" t="s">
        <v>215</v>
      </c>
      <c r="O1004" s="57">
        <v>46298.556342592594</v>
      </c>
      <c r="P1004" s="57">
        <v>46300.618750000001</v>
      </c>
      <c r="Q1004">
        <v>69402155</v>
      </c>
      <c r="S1004">
        <v>146303629384</v>
      </c>
      <c r="T1004" t="s">
        <v>1233</v>
      </c>
      <c r="U1004" t="s">
        <v>2172</v>
      </c>
      <c r="V1004" t="s">
        <v>1235</v>
      </c>
      <c r="Z1004">
        <v>109.226627362581</v>
      </c>
      <c r="AA1004">
        <v>-7.3957168671627</v>
      </c>
      <c r="AB1004" t="s">
        <v>1236</v>
      </c>
      <c r="AC1004" t="s">
        <v>225</v>
      </c>
      <c r="AM1004" t="s">
        <v>2173</v>
      </c>
      <c r="AO1004" s="57">
        <v>46091.559224537035</v>
      </c>
      <c r="AR1004" t="s">
        <v>12</v>
      </c>
      <c r="AS1004" t="s">
        <v>219</v>
      </c>
      <c r="AT1004" t="s">
        <v>230</v>
      </c>
      <c r="AV1004" t="s">
        <v>1627</v>
      </c>
      <c r="AW1004" t="s">
        <v>539</v>
      </c>
      <c r="AX1004" t="s">
        <v>222</v>
      </c>
      <c r="BB1004" t="s">
        <v>2173</v>
      </c>
      <c r="BF1004" s="6" t="e">
        <f t="shared" si="45"/>
        <v>#NUM!</v>
      </c>
      <c r="BG1004" t="e">
        <f t="shared" si="46"/>
        <v>#NUM!</v>
      </c>
      <c r="BH1004" t="e">
        <f t="shared" si="47"/>
        <v>#NUM!</v>
      </c>
      <c r="BI1004" t="e">
        <f>VLOOKUP(H1004,Sheet2!$A$1:$B$270,2,FALSE)</f>
        <v>#N/A</v>
      </c>
    </row>
    <row r="1005" spans="1:61">
      <c r="A1005">
        <v>1004</v>
      </c>
      <c r="B1005">
        <v>1002636175</v>
      </c>
      <c r="C1005">
        <v>3</v>
      </c>
      <c r="D1005" t="s">
        <v>59</v>
      </c>
      <c r="E1005">
        <v>4</v>
      </c>
      <c r="F1005" t="s">
        <v>223</v>
      </c>
      <c r="G1005" t="s">
        <v>223</v>
      </c>
      <c r="H1005" t="s">
        <v>7182</v>
      </c>
      <c r="I1005" t="s">
        <v>212</v>
      </c>
      <c r="J1005" t="s">
        <v>213</v>
      </c>
      <c r="K1005" t="s">
        <v>149</v>
      </c>
      <c r="L1005" t="s">
        <v>214</v>
      </c>
      <c r="M1005" t="s">
        <v>76</v>
      </c>
      <c r="N1005" t="s">
        <v>215</v>
      </c>
      <c r="O1005" s="57">
        <v>46309.40179398148</v>
      </c>
      <c r="P1005" s="57">
        <v>46310.522604166668</v>
      </c>
      <c r="Q1005">
        <v>69409861</v>
      </c>
      <c r="S1005">
        <v>143374121648</v>
      </c>
      <c r="T1005" t="s">
        <v>7183</v>
      </c>
      <c r="U1005" t="s">
        <v>7184</v>
      </c>
      <c r="V1005" t="s">
        <v>7185</v>
      </c>
      <c r="Z1005">
        <v>109.290835</v>
      </c>
      <c r="AA1005">
        <v>-7.4679799999999998</v>
      </c>
      <c r="AB1005" t="s">
        <v>7186</v>
      </c>
      <c r="AC1005" t="s">
        <v>235</v>
      </c>
      <c r="AL1005" t="s">
        <v>217</v>
      </c>
      <c r="AM1005" t="s">
        <v>7122</v>
      </c>
      <c r="AN1005" t="s">
        <v>6</v>
      </c>
      <c r="AO1005" t="s">
        <v>6886</v>
      </c>
      <c r="AP1005" s="57">
        <v>46310.333333333336</v>
      </c>
      <c r="AR1005" t="s">
        <v>218</v>
      </c>
      <c r="AS1005" t="s">
        <v>219</v>
      </c>
      <c r="AT1005" t="s">
        <v>230</v>
      </c>
      <c r="AU1005">
        <v>20261015</v>
      </c>
      <c r="AV1005" t="s">
        <v>221</v>
      </c>
      <c r="AW1005" t="s">
        <v>880</v>
      </c>
      <c r="AX1005" t="s">
        <v>222</v>
      </c>
      <c r="BA1005" s="57">
        <v>46310.333333333336</v>
      </c>
      <c r="BB1005" t="s">
        <v>7122</v>
      </c>
      <c r="BC1005">
        <v>2026</v>
      </c>
      <c r="BD1005">
        <v>10</v>
      </c>
      <c r="BE1005">
        <v>15</v>
      </c>
      <c r="BF1005" s="6">
        <f t="shared" si="45"/>
        <v>46310</v>
      </c>
      <c r="BG1005">
        <f t="shared" si="46"/>
        <v>-0.33333333333575865</v>
      </c>
      <c r="BH1005" t="str">
        <f t="shared" si="47"/>
        <v>COMPLY</v>
      </c>
      <c r="BI1005" t="e">
        <f>VLOOKUP(H1005,Sheet2!$A$1:$B$270,2,FALSE)</f>
        <v>#N/A</v>
      </c>
    </row>
    <row r="1006" spans="1:61">
      <c r="A1006">
        <v>1005</v>
      </c>
      <c r="B1006">
        <v>1002636176</v>
      </c>
      <c r="C1006">
        <v>3</v>
      </c>
      <c r="D1006" t="s">
        <v>59</v>
      </c>
      <c r="E1006">
        <v>4</v>
      </c>
      <c r="F1006" t="s">
        <v>223</v>
      </c>
      <c r="G1006" t="s">
        <v>223</v>
      </c>
      <c r="H1006" t="s">
        <v>7182</v>
      </c>
      <c r="I1006" t="s">
        <v>212</v>
      </c>
      <c r="J1006" t="s">
        <v>213</v>
      </c>
      <c r="K1006" t="s">
        <v>149</v>
      </c>
      <c r="L1006" t="s">
        <v>214</v>
      </c>
      <c r="M1006" t="s">
        <v>1919</v>
      </c>
      <c r="N1006" t="s">
        <v>215</v>
      </c>
      <c r="O1006" s="57">
        <v>46309.40184027778</v>
      </c>
      <c r="P1006" s="57">
        <v>46310.563460648147</v>
      </c>
      <c r="Q1006">
        <v>69409862</v>
      </c>
      <c r="S1006">
        <v>143374121650</v>
      </c>
      <c r="T1006" t="s">
        <v>7183</v>
      </c>
      <c r="U1006" t="s">
        <v>7184</v>
      </c>
      <c r="V1006" t="s">
        <v>7187</v>
      </c>
      <c r="Z1006">
        <v>109.290835</v>
      </c>
      <c r="AA1006">
        <v>-7.4679799999999998</v>
      </c>
      <c r="AB1006" t="s">
        <v>7188</v>
      </c>
      <c r="AC1006" t="s">
        <v>235</v>
      </c>
      <c r="AL1006" t="s">
        <v>217</v>
      </c>
      <c r="AM1006" t="s">
        <v>7122</v>
      </c>
      <c r="AN1006" t="s">
        <v>6</v>
      </c>
      <c r="AO1006" t="s">
        <v>6886</v>
      </c>
      <c r="AP1006" s="57">
        <v>46310.333333333336</v>
      </c>
      <c r="AQ1006" t="s">
        <v>841</v>
      </c>
      <c r="AR1006" t="s">
        <v>12</v>
      </c>
      <c r="AS1006" t="s">
        <v>219</v>
      </c>
      <c r="AT1006" t="s">
        <v>230</v>
      </c>
      <c r="AV1006" t="s">
        <v>1627</v>
      </c>
      <c r="AW1006" t="s">
        <v>880</v>
      </c>
      <c r="AX1006" t="s">
        <v>222</v>
      </c>
      <c r="BA1006" s="57">
        <v>46310.333333333336</v>
      </c>
      <c r="BB1006" t="s">
        <v>7122</v>
      </c>
      <c r="BF1006" s="6" t="e">
        <f t="shared" si="45"/>
        <v>#NUM!</v>
      </c>
      <c r="BG1006" t="e">
        <f t="shared" si="46"/>
        <v>#NUM!</v>
      </c>
      <c r="BH1006" t="e">
        <f t="shared" si="47"/>
        <v>#NUM!</v>
      </c>
      <c r="BI1006" t="e">
        <f>VLOOKUP(H1006,Sheet2!$A$1:$B$270,2,FALSE)</f>
        <v>#N/A</v>
      </c>
    </row>
    <row r="1007" spans="1:61">
      <c r="A1007">
        <v>1006</v>
      </c>
      <c r="B1007">
        <v>1002628232</v>
      </c>
      <c r="C1007">
        <v>3</v>
      </c>
      <c r="D1007" t="s">
        <v>59</v>
      </c>
      <c r="E1007">
        <v>4</v>
      </c>
      <c r="F1007" t="s">
        <v>223</v>
      </c>
      <c r="G1007" t="s">
        <v>2178</v>
      </c>
      <c r="H1007" t="s">
        <v>4679</v>
      </c>
      <c r="I1007" t="s">
        <v>212</v>
      </c>
      <c r="J1007" t="s">
        <v>213</v>
      </c>
      <c r="K1007" t="s">
        <v>149</v>
      </c>
      <c r="L1007" t="s">
        <v>214</v>
      </c>
      <c r="M1007" t="s">
        <v>76</v>
      </c>
      <c r="N1007" t="s">
        <v>215</v>
      </c>
      <c r="O1007" s="57">
        <v>46303.676851851851</v>
      </c>
      <c r="P1007" s="57">
        <v>46304.790462962963</v>
      </c>
      <c r="Q1007">
        <v>69406750</v>
      </c>
      <c r="S1007">
        <v>143361127852</v>
      </c>
      <c r="T1007" t="s">
        <v>4680</v>
      </c>
      <c r="U1007" t="s">
        <v>4681</v>
      </c>
      <c r="V1007" t="s">
        <v>4682</v>
      </c>
      <c r="Z1007">
        <v>109.01167100000001</v>
      </c>
      <c r="AA1007">
        <v>-7.7208119999999996</v>
      </c>
      <c r="AB1007" t="s">
        <v>4683</v>
      </c>
      <c r="AC1007" t="s">
        <v>235</v>
      </c>
      <c r="AL1007" t="s">
        <v>217</v>
      </c>
      <c r="AM1007" t="s">
        <v>4684</v>
      </c>
      <c r="AN1007" t="s">
        <v>6</v>
      </c>
      <c r="AO1007" s="57">
        <v>46244.684513888889</v>
      </c>
      <c r="AP1007" s="57">
        <v>46304.625</v>
      </c>
      <c r="AR1007" t="s">
        <v>218</v>
      </c>
      <c r="AS1007" t="s">
        <v>219</v>
      </c>
      <c r="AT1007" t="s">
        <v>230</v>
      </c>
      <c r="AU1007">
        <v>20261009</v>
      </c>
      <c r="AV1007" t="s">
        <v>221</v>
      </c>
      <c r="AW1007" t="s">
        <v>2628</v>
      </c>
      <c r="AX1007" t="s">
        <v>222</v>
      </c>
      <c r="BA1007" s="57">
        <v>46304.625</v>
      </c>
      <c r="BB1007" t="s">
        <v>4684</v>
      </c>
      <c r="BC1007">
        <v>2026</v>
      </c>
      <c r="BD1007">
        <v>10</v>
      </c>
      <c r="BE1007">
        <v>9</v>
      </c>
      <c r="BF1007" s="6">
        <f t="shared" si="45"/>
        <v>46304</v>
      </c>
      <c r="BG1007">
        <f t="shared" si="46"/>
        <v>-0.625</v>
      </c>
      <c r="BH1007" t="str">
        <f t="shared" si="47"/>
        <v>COMPLY</v>
      </c>
      <c r="BI1007" t="e">
        <f>VLOOKUP(H1007,Sheet2!$A$1:$B$270,2,FALSE)</f>
        <v>#N/A</v>
      </c>
    </row>
    <row r="1008" spans="1:61">
      <c r="A1008">
        <v>1007</v>
      </c>
      <c r="B1008">
        <v>1002619514</v>
      </c>
      <c r="C1008">
        <v>3</v>
      </c>
      <c r="D1008" t="s">
        <v>59</v>
      </c>
      <c r="E1008">
        <v>4</v>
      </c>
      <c r="F1008" t="s">
        <v>223</v>
      </c>
      <c r="G1008" t="s">
        <v>2178</v>
      </c>
      <c r="H1008" t="s">
        <v>2179</v>
      </c>
      <c r="I1008" t="s">
        <v>212</v>
      </c>
      <c r="J1008" t="s">
        <v>213</v>
      </c>
      <c r="K1008" t="s">
        <v>149</v>
      </c>
      <c r="L1008" t="s">
        <v>214</v>
      </c>
      <c r="M1008" t="s">
        <v>76</v>
      </c>
      <c r="N1008" t="s">
        <v>215</v>
      </c>
      <c r="O1008" s="57">
        <v>46297.469907407409</v>
      </c>
      <c r="P1008" s="57">
        <v>46298.702210648145</v>
      </c>
      <c r="Q1008">
        <v>69402939</v>
      </c>
      <c r="S1008">
        <v>141362104675</v>
      </c>
      <c r="T1008" t="s">
        <v>2180</v>
      </c>
      <c r="U1008" t="s">
        <v>2181</v>
      </c>
      <c r="V1008" t="s">
        <v>2182</v>
      </c>
      <c r="Z1008">
        <v>109.00412919999999</v>
      </c>
      <c r="AA1008">
        <v>-7.6928010999999996</v>
      </c>
      <c r="AB1008" t="s">
        <v>2183</v>
      </c>
      <c r="AC1008" t="s">
        <v>235</v>
      </c>
      <c r="AL1008" t="s">
        <v>217</v>
      </c>
      <c r="AM1008" t="s">
        <v>2184</v>
      </c>
      <c r="AN1008" t="s">
        <v>6</v>
      </c>
      <c r="AO1008" s="57">
        <v>46063.475972222222</v>
      </c>
      <c r="AP1008" s="57">
        <v>46300.458333333336</v>
      </c>
      <c r="AR1008" t="s">
        <v>218</v>
      </c>
      <c r="AS1008" t="s">
        <v>219</v>
      </c>
      <c r="AT1008" t="s">
        <v>230</v>
      </c>
      <c r="AU1008">
        <v>20261003</v>
      </c>
      <c r="AV1008" t="s">
        <v>221</v>
      </c>
      <c r="AW1008" t="s">
        <v>880</v>
      </c>
      <c r="AX1008" t="s">
        <v>222</v>
      </c>
      <c r="BA1008" s="57">
        <v>46300.458333333336</v>
      </c>
      <c r="BB1008" t="s">
        <v>2184</v>
      </c>
      <c r="BC1008">
        <v>2026</v>
      </c>
      <c r="BD1008">
        <v>10</v>
      </c>
      <c r="BE1008">
        <v>3</v>
      </c>
      <c r="BF1008" s="6">
        <f t="shared" si="45"/>
        <v>46298</v>
      </c>
      <c r="BG1008">
        <f t="shared" si="46"/>
        <v>-2.4583333333357587</v>
      </c>
      <c r="BH1008" t="str">
        <f t="shared" si="47"/>
        <v>COMPLY</v>
      </c>
      <c r="BI1008" t="e">
        <f>VLOOKUP(H1008,Sheet2!$A$1:$B$270,2,FALSE)</f>
        <v>#N/A</v>
      </c>
    </row>
    <row r="1009" spans="1:61">
      <c r="A1009">
        <v>1008</v>
      </c>
      <c r="B1009">
        <v>1002624065</v>
      </c>
      <c r="C1009">
        <v>3</v>
      </c>
      <c r="D1009" t="s">
        <v>59</v>
      </c>
      <c r="E1009">
        <v>4</v>
      </c>
      <c r="F1009" t="s">
        <v>223</v>
      </c>
      <c r="G1009" t="s">
        <v>2178</v>
      </c>
      <c r="H1009" t="s">
        <v>2179</v>
      </c>
      <c r="I1009" t="s">
        <v>212</v>
      </c>
      <c r="J1009" t="s">
        <v>213</v>
      </c>
      <c r="K1009" t="s">
        <v>149</v>
      </c>
      <c r="L1009" t="s">
        <v>826</v>
      </c>
      <c r="M1009" t="s">
        <v>76</v>
      </c>
      <c r="N1009" t="s">
        <v>215</v>
      </c>
      <c r="O1009" s="57">
        <v>46301.488657407404</v>
      </c>
      <c r="P1009" s="57">
        <v>46302.588958333334</v>
      </c>
      <c r="Q1009">
        <v>69404948</v>
      </c>
      <c r="R1009">
        <v>2825103779</v>
      </c>
      <c r="S1009">
        <v>141362105376</v>
      </c>
      <c r="T1009" t="s">
        <v>3512</v>
      </c>
      <c r="U1009" t="s">
        <v>3513</v>
      </c>
      <c r="V1009" t="s">
        <v>3514</v>
      </c>
      <c r="Z1009">
        <v>109.0207485</v>
      </c>
      <c r="AA1009">
        <v>-7.7006823999999998</v>
      </c>
      <c r="AB1009" t="s">
        <v>3515</v>
      </c>
      <c r="AC1009" t="s">
        <v>235</v>
      </c>
      <c r="AL1009" t="s">
        <v>217</v>
      </c>
      <c r="AM1009" t="s">
        <v>3516</v>
      </c>
      <c r="AN1009" t="s">
        <v>6</v>
      </c>
      <c r="AO1009" s="57">
        <v>46183.517812500002</v>
      </c>
      <c r="AP1009" s="57">
        <v>46305.333333333336</v>
      </c>
      <c r="AR1009" t="s">
        <v>218</v>
      </c>
      <c r="AS1009" t="s">
        <v>219</v>
      </c>
      <c r="AT1009" t="s">
        <v>230</v>
      </c>
      <c r="AU1009">
        <v>20261007</v>
      </c>
      <c r="AV1009" t="s">
        <v>221</v>
      </c>
      <c r="AW1009" t="s">
        <v>3517</v>
      </c>
      <c r="AX1009" t="s">
        <v>222</v>
      </c>
      <c r="BA1009" s="57">
        <v>46305.333333333336</v>
      </c>
      <c r="BB1009" t="s">
        <v>3516</v>
      </c>
      <c r="BC1009">
        <v>2026</v>
      </c>
      <c r="BD1009">
        <v>10</v>
      </c>
      <c r="BE1009">
        <v>7</v>
      </c>
      <c r="BF1009" s="6">
        <f t="shared" si="45"/>
        <v>46302</v>
      </c>
      <c r="BG1009">
        <f t="shared" si="46"/>
        <v>-3.3333333333357587</v>
      </c>
      <c r="BH1009" t="str">
        <f t="shared" si="47"/>
        <v>COMPLY</v>
      </c>
      <c r="BI1009" t="e">
        <f>VLOOKUP(H1009,Sheet2!$A$1:$B$270,2,FALSE)</f>
        <v>#N/A</v>
      </c>
    </row>
    <row r="1010" spans="1:61">
      <c r="A1010">
        <v>1009</v>
      </c>
      <c r="B1010">
        <v>1002625520</v>
      </c>
      <c r="C1010">
        <v>3</v>
      </c>
      <c r="D1010" t="s">
        <v>59</v>
      </c>
      <c r="E1010">
        <v>4</v>
      </c>
      <c r="F1010" t="s">
        <v>223</v>
      </c>
      <c r="G1010" t="s">
        <v>2178</v>
      </c>
      <c r="H1010" t="s">
        <v>2179</v>
      </c>
      <c r="I1010" t="s">
        <v>212</v>
      </c>
      <c r="J1010" t="s">
        <v>213</v>
      </c>
      <c r="K1010" t="s">
        <v>149</v>
      </c>
      <c r="M1010" t="s">
        <v>76</v>
      </c>
      <c r="N1010" t="s">
        <v>215</v>
      </c>
      <c r="O1010" s="57">
        <v>46302.415486111109</v>
      </c>
      <c r="P1010" s="57">
        <v>46303.834872685184</v>
      </c>
      <c r="Q1010">
        <v>69405521</v>
      </c>
      <c r="R1010">
        <v>2825552027</v>
      </c>
      <c r="S1010">
        <v>141362105521</v>
      </c>
      <c r="T1010" t="s">
        <v>4200</v>
      </c>
      <c r="U1010" t="s">
        <v>4685</v>
      </c>
      <c r="V1010" t="s">
        <v>4201</v>
      </c>
      <c r="Z1010">
        <v>109.006391599837</v>
      </c>
      <c r="AA1010">
        <v>-7.6932880961643004</v>
      </c>
      <c r="AB1010" t="s">
        <v>4202</v>
      </c>
      <c r="AC1010" t="s">
        <v>283</v>
      </c>
      <c r="AL1010" t="s">
        <v>217</v>
      </c>
      <c r="AM1010" t="s">
        <v>4203</v>
      </c>
      <c r="AN1010" t="s">
        <v>6</v>
      </c>
      <c r="AO1010" s="57">
        <v>46213.434340277781</v>
      </c>
      <c r="AP1010" s="57">
        <v>46306.625</v>
      </c>
      <c r="AR1010" t="s">
        <v>218</v>
      </c>
      <c r="AS1010" t="s">
        <v>219</v>
      </c>
      <c r="AT1010" t="s">
        <v>230</v>
      </c>
      <c r="AU1010">
        <v>20261008</v>
      </c>
      <c r="AV1010" t="s">
        <v>221</v>
      </c>
      <c r="AW1010" t="s">
        <v>1586</v>
      </c>
      <c r="AX1010" t="s">
        <v>222</v>
      </c>
      <c r="BA1010" s="57">
        <v>46306.625</v>
      </c>
      <c r="BB1010" t="s">
        <v>4203</v>
      </c>
      <c r="BC1010">
        <v>2026</v>
      </c>
      <c r="BD1010">
        <v>10</v>
      </c>
      <c r="BE1010">
        <v>8</v>
      </c>
      <c r="BF1010" s="6">
        <f t="shared" si="45"/>
        <v>46303</v>
      </c>
      <c r="BG1010">
        <f t="shared" si="46"/>
        <v>-3.625</v>
      </c>
      <c r="BH1010" t="str">
        <f t="shared" si="47"/>
        <v>COMPLY</v>
      </c>
      <c r="BI1010" t="e">
        <f>VLOOKUP(H1010,Sheet2!$A$1:$B$270,2,FALSE)</f>
        <v>#N/A</v>
      </c>
    </row>
    <row r="1011" spans="1:61">
      <c r="A1011">
        <v>1010</v>
      </c>
      <c r="B1011">
        <v>1002634796</v>
      </c>
      <c r="C1011">
        <v>3</v>
      </c>
      <c r="D1011" t="s">
        <v>59</v>
      </c>
      <c r="E1011">
        <v>4</v>
      </c>
      <c r="F1011" t="s">
        <v>223</v>
      </c>
      <c r="G1011" t="s">
        <v>2178</v>
      </c>
      <c r="H1011" t="s">
        <v>2179</v>
      </c>
      <c r="I1011" t="s">
        <v>212</v>
      </c>
      <c r="J1011" t="s">
        <v>213</v>
      </c>
      <c r="K1011" t="s">
        <v>149</v>
      </c>
      <c r="M1011" t="s">
        <v>76</v>
      </c>
      <c r="N1011" t="s">
        <v>215</v>
      </c>
      <c r="O1011" s="57">
        <v>46308.493541666663</v>
      </c>
      <c r="P1011" s="57">
        <v>46308.565289351849</v>
      </c>
      <c r="Q1011">
        <v>69407246</v>
      </c>
      <c r="S1011">
        <v>141362106318</v>
      </c>
      <c r="T1011" t="s">
        <v>5504</v>
      </c>
      <c r="U1011" t="s">
        <v>6296</v>
      </c>
      <c r="V1011" t="s">
        <v>6297</v>
      </c>
      <c r="Z1011">
        <v>109.0985185</v>
      </c>
      <c r="AA1011">
        <v>-7.6559806999999998</v>
      </c>
      <c r="AB1011" t="s">
        <v>5507</v>
      </c>
      <c r="AC1011" t="s">
        <v>283</v>
      </c>
      <c r="AL1011" t="s">
        <v>217</v>
      </c>
      <c r="AM1011" t="s">
        <v>6298</v>
      </c>
      <c r="AN1011" t="s">
        <v>6</v>
      </c>
      <c r="AO1011" t="s">
        <v>5766</v>
      </c>
      <c r="AR1011" t="s">
        <v>218</v>
      </c>
      <c r="AS1011" t="s">
        <v>219</v>
      </c>
      <c r="AT1011" t="s">
        <v>230</v>
      </c>
      <c r="AU1011">
        <v>20261013</v>
      </c>
      <c r="AV1011" t="s">
        <v>221</v>
      </c>
      <c r="AW1011" t="s">
        <v>539</v>
      </c>
      <c r="AX1011" t="s">
        <v>222</v>
      </c>
      <c r="BA1011" s="57">
        <v>46308.291666666664</v>
      </c>
      <c r="BB1011" t="s">
        <v>6298</v>
      </c>
      <c r="BC1011">
        <v>2026</v>
      </c>
      <c r="BD1011">
        <v>10</v>
      </c>
      <c r="BE1011">
        <v>13</v>
      </c>
      <c r="BF1011" s="6">
        <f t="shared" si="45"/>
        <v>46308</v>
      </c>
      <c r="BG1011">
        <f t="shared" si="46"/>
        <v>-0.29166666666424135</v>
      </c>
      <c r="BH1011" t="str">
        <f t="shared" si="47"/>
        <v>COMPLY</v>
      </c>
      <c r="BI1011" t="e">
        <f>VLOOKUP(H1011,Sheet2!$A$1:$B$270,2,FALSE)</f>
        <v>#N/A</v>
      </c>
    </row>
    <row r="1012" spans="1:61">
      <c r="A1012">
        <v>1011</v>
      </c>
      <c r="B1012">
        <v>1002634325</v>
      </c>
      <c r="C1012">
        <v>3</v>
      </c>
      <c r="D1012" t="s">
        <v>59</v>
      </c>
      <c r="E1012">
        <v>4</v>
      </c>
      <c r="F1012" t="s">
        <v>223</v>
      </c>
      <c r="G1012" t="s">
        <v>2178</v>
      </c>
      <c r="H1012" t="s">
        <v>2179</v>
      </c>
      <c r="I1012" t="s">
        <v>212</v>
      </c>
      <c r="J1012" t="s">
        <v>213</v>
      </c>
      <c r="K1012" t="s">
        <v>149</v>
      </c>
      <c r="M1012" t="s">
        <v>76</v>
      </c>
      <c r="N1012" t="s">
        <v>215</v>
      </c>
      <c r="O1012" s="57">
        <v>46308.420092592591</v>
      </c>
      <c r="P1012" s="57">
        <v>46309.913217592592</v>
      </c>
      <c r="Q1012">
        <v>69409140</v>
      </c>
      <c r="R1012">
        <v>2825552034</v>
      </c>
      <c r="S1012">
        <v>141362106314</v>
      </c>
      <c r="T1012" t="s">
        <v>6760</v>
      </c>
      <c r="U1012" t="s">
        <v>6761</v>
      </c>
      <c r="V1012" t="s">
        <v>6762</v>
      </c>
      <c r="Z1012">
        <v>109.00528550148</v>
      </c>
      <c r="AA1012">
        <v>-7.6915172845057196</v>
      </c>
      <c r="AB1012" t="s">
        <v>6300</v>
      </c>
      <c r="AC1012" t="s">
        <v>283</v>
      </c>
      <c r="AL1012" t="s">
        <v>217</v>
      </c>
      <c r="AM1012" t="s">
        <v>6763</v>
      </c>
      <c r="AN1012" t="s">
        <v>6</v>
      </c>
      <c r="AO1012" t="s">
        <v>5958</v>
      </c>
      <c r="AP1012" s="57">
        <v>46310.333333333336</v>
      </c>
      <c r="AR1012" t="s">
        <v>218</v>
      </c>
      <c r="AS1012" t="s">
        <v>219</v>
      </c>
      <c r="AT1012" t="s">
        <v>230</v>
      </c>
      <c r="AU1012">
        <v>20261014</v>
      </c>
      <c r="AV1012" t="s">
        <v>221</v>
      </c>
      <c r="AW1012" t="s">
        <v>1586</v>
      </c>
      <c r="AX1012" t="s">
        <v>222</v>
      </c>
      <c r="BA1012" s="57">
        <v>46310.333333333336</v>
      </c>
      <c r="BB1012" t="s">
        <v>6763</v>
      </c>
      <c r="BC1012">
        <v>2026</v>
      </c>
      <c r="BD1012">
        <v>10</v>
      </c>
      <c r="BE1012">
        <v>14</v>
      </c>
      <c r="BF1012" s="6">
        <f t="shared" si="45"/>
        <v>46309</v>
      </c>
      <c r="BG1012">
        <f t="shared" si="46"/>
        <v>-1.3333333333357587</v>
      </c>
      <c r="BH1012" t="str">
        <f t="shared" si="47"/>
        <v>COMPLY</v>
      </c>
      <c r="BI1012" t="e">
        <f>VLOOKUP(H1012,Sheet2!$A$1:$B$270,2,FALSE)</f>
        <v>#N/A</v>
      </c>
    </row>
    <row r="1013" spans="1:61">
      <c r="A1013">
        <v>1012</v>
      </c>
      <c r="B1013">
        <v>1002629458</v>
      </c>
      <c r="C1013">
        <v>3</v>
      </c>
      <c r="D1013" t="s">
        <v>59</v>
      </c>
      <c r="E1013">
        <v>4</v>
      </c>
      <c r="F1013" t="s">
        <v>223</v>
      </c>
      <c r="G1013" t="s">
        <v>2178</v>
      </c>
      <c r="H1013" t="s">
        <v>2179</v>
      </c>
      <c r="I1013" t="s">
        <v>212</v>
      </c>
      <c r="J1013" t="s">
        <v>213</v>
      </c>
      <c r="K1013" t="s">
        <v>149</v>
      </c>
      <c r="L1013" t="s">
        <v>214</v>
      </c>
      <c r="M1013" t="s">
        <v>1401</v>
      </c>
      <c r="N1013" t="s">
        <v>215</v>
      </c>
      <c r="O1013" s="57">
        <v>46304.476099537038</v>
      </c>
      <c r="P1013" s="57">
        <v>46308.493541666663</v>
      </c>
      <c r="Q1013">
        <v>69407246</v>
      </c>
      <c r="S1013">
        <v>141362105683</v>
      </c>
      <c r="T1013" t="s">
        <v>5504</v>
      </c>
      <c r="U1013" t="s">
        <v>5505</v>
      </c>
      <c r="V1013" t="s">
        <v>5506</v>
      </c>
      <c r="Z1013">
        <v>109.0986138</v>
      </c>
      <c r="AA1013">
        <v>-7.6577286000000004</v>
      </c>
      <c r="AB1013" t="s">
        <v>5507</v>
      </c>
      <c r="AC1013" t="s">
        <v>235</v>
      </c>
      <c r="AL1013" t="s">
        <v>217</v>
      </c>
      <c r="AM1013" t="s">
        <v>5508</v>
      </c>
      <c r="AN1013" t="s">
        <v>6</v>
      </c>
      <c r="AO1013" s="57">
        <v>46275.485960648148</v>
      </c>
      <c r="AP1013" s="57">
        <v>46307.458333333336</v>
      </c>
      <c r="AR1013" t="s">
        <v>14</v>
      </c>
      <c r="AS1013" t="s">
        <v>219</v>
      </c>
      <c r="AT1013" t="s">
        <v>230</v>
      </c>
      <c r="AV1013" t="s">
        <v>6299</v>
      </c>
      <c r="AW1013" t="s">
        <v>877</v>
      </c>
      <c r="AX1013" t="s">
        <v>222</v>
      </c>
      <c r="BA1013" s="57">
        <v>46307.458333333336</v>
      </c>
      <c r="BB1013" t="s">
        <v>5508</v>
      </c>
      <c r="BF1013" s="6" t="e">
        <f t="shared" si="45"/>
        <v>#NUM!</v>
      </c>
      <c r="BG1013" t="e">
        <f t="shared" si="46"/>
        <v>#NUM!</v>
      </c>
      <c r="BH1013" t="e">
        <f t="shared" si="47"/>
        <v>#NUM!</v>
      </c>
      <c r="BI1013" t="e">
        <f>VLOOKUP(H1013,Sheet2!$A$1:$B$270,2,FALSE)</f>
        <v>#N/A</v>
      </c>
    </row>
    <row r="1014" spans="1:61">
      <c r="A1014">
        <v>1013</v>
      </c>
      <c r="B1014">
        <v>1002619762</v>
      </c>
      <c r="C1014">
        <v>3</v>
      </c>
      <c r="D1014" t="s">
        <v>59</v>
      </c>
      <c r="E1014">
        <v>4</v>
      </c>
      <c r="F1014" t="s">
        <v>223</v>
      </c>
      <c r="G1014" t="s">
        <v>2178</v>
      </c>
      <c r="H1014" t="s">
        <v>2185</v>
      </c>
      <c r="I1014" t="s">
        <v>212</v>
      </c>
      <c r="J1014" t="s">
        <v>213</v>
      </c>
      <c r="K1014" t="s">
        <v>149</v>
      </c>
      <c r="L1014" t="s">
        <v>214</v>
      </c>
      <c r="M1014" t="s">
        <v>76</v>
      </c>
      <c r="N1014" t="s">
        <v>215</v>
      </c>
      <c r="O1014" s="57">
        <v>46297.556018518517</v>
      </c>
      <c r="P1014" s="57">
        <v>46297.735324074078</v>
      </c>
      <c r="Q1014">
        <v>69403038</v>
      </c>
      <c r="S1014">
        <v>146391106859</v>
      </c>
      <c r="T1014" t="s">
        <v>2186</v>
      </c>
      <c r="U1014" t="s">
        <v>2187</v>
      </c>
      <c r="V1014" t="s">
        <v>2188</v>
      </c>
      <c r="Z1014">
        <v>108.787814</v>
      </c>
      <c r="AA1014">
        <v>-7.388255</v>
      </c>
      <c r="AB1014" t="s">
        <v>2189</v>
      </c>
      <c r="AC1014" t="s">
        <v>235</v>
      </c>
      <c r="AL1014" t="s">
        <v>217</v>
      </c>
      <c r="AM1014" t="s">
        <v>2190</v>
      </c>
      <c r="AN1014" t="s">
        <v>6</v>
      </c>
      <c r="AO1014" s="57">
        <v>46063.559317129628</v>
      </c>
      <c r="AP1014" s="57">
        <v>46301.625</v>
      </c>
      <c r="AR1014" t="s">
        <v>218</v>
      </c>
      <c r="AS1014" t="s">
        <v>2191</v>
      </c>
      <c r="AT1014" t="s">
        <v>230</v>
      </c>
      <c r="AU1014">
        <v>20261002</v>
      </c>
      <c r="AV1014" t="s">
        <v>221</v>
      </c>
      <c r="AW1014" t="s">
        <v>880</v>
      </c>
      <c r="AX1014" t="s">
        <v>222</v>
      </c>
      <c r="BA1014" s="57">
        <v>46301.625</v>
      </c>
      <c r="BB1014" t="s">
        <v>2190</v>
      </c>
      <c r="BC1014">
        <v>2026</v>
      </c>
      <c r="BD1014">
        <v>10</v>
      </c>
      <c r="BE1014">
        <v>2</v>
      </c>
      <c r="BF1014" s="6">
        <f t="shared" si="45"/>
        <v>46297</v>
      </c>
      <c r="BG1014">
        <f t="shared" si="46"/>
        <v>-4.625</v>
      </c>
      <c r="BH1014" t="str">
        <f t="shared" si="47"/>
        <v>COMPLY</v>
      </c>
      <c r="BI1014" t="e">
        <f>VLOOKUP(H1014,Sheet2!$A$1:$B$270,2,FALSE)</f>
        <v>#N/A</v>
      </c>
    </row>
    <row r="1015" spans="1:61">
      <c r="A1015">
        <v>1014</v>
      </c>
      <c r="B1015">
        <v>1002632283</v>
      </c>
      <c r="C1015">
        <v>3</v>
      </c>
      <c r="D1015" t="s">
        <v>59</v>
      </c>
      <c r="E1015">
        <v>4</v>
      </c>
      <c r="F1015" t="s">
        <v>223</v>
      </c>
      <c r="G1015" t="s">
        <v>2178</v>
      </c>
      <c r="H1015" t="s">
        <v>2185</v>
      </c>
      <c r="I1015" t="s">
        <v>212</v>
      </c>
      <c r="J1015" t="s">
        <v>213</v>
      </c>
      <c r="K1015" t="s">
        <v>149</v>
      </c>
      <c r="L1015" t="s">
        <v>214</v>
      </c>
      <c r="M1015" t="s">
        <v>76</v>
      </c>
      <c r="N1015" t="s">
        <v>215</v>
      </c>
      <c r="O1015" s="57">
        <v>46307.424062500002</v>
      </c>
      <c r="P1015" s="57">
        <v>46307.652824074074</v>
      </c>
      <c r="Q1015">
        <v>69408398</v>
      </c>
      <c r="S1015">
        <v>146391107952</v>
      </c>
      <c r="T1015" t="s">
        <v>6301</v>
      </c>
      <c r="U1015" t="s">
        <v>6302</v>
      </c>
      <c r="V1015" t="s">
        <v>6303</v>
      </c>
      <c r="Z1015">
        <v>108.74450299999999</v>
      </c>
      <c r="AA1015">
        <v>-7.3033549999999998</v>
      </c>
      <c r="AB1015" t="s">
        <v>6304</v>
      </c>
      <c r="AC1015" t="s">
        <v>235</v>
      </c>
      <c r="AL1015" t="s">
        <v>217</v>
      </c>
      <c r="AM1015" t="s">
        <v>6305</v>
      </c>
      <c r="AN1015" t="s">
        <v>6</v>
      </c>
      <c r="AO1015" s="57">
        <v>46366.434120370373</v>
      </c>
      <c r="AP1015" s="57">
        <v>46309.333333333336</v>
      </c>
      <c r="AR1015" t="s">
        <v>218</v>
      </c>
      <c r="AS1015" t="s">
        <v>2191</v>
      </c>
      <c r="AT1015" t="s">
        <v>230</v>
      </c>
      <c r="AU1015">
        <v>20261012</v>
      </c>
      <c r="AV1015" t="s">
        <v>221</v>
      </c>
      <c r="AW1015" t="s">
        <v>879</v>
      </c>
      <c r="AX1015" t="s">
        <v>222</v>
      </c>
      <c r="BA1015" s="57">
        <v>46309.333333333336</v>
      </c>
      <c r="BB1015" t="s">
        <v>6305</v>
      </c>
      <c r="BC1015">
        <v>2026</v>
      </c>
      <c r="BD1015">
        <v>10</v>
      </c>
      <c r="BE1015">
        <v>12</v>
      </c>
      <c r="BF1015" s="6">
        <f t="shared" si="45"/>
        <v>46307</v>
      </c>
      <c r="BG1015">
        <f t="shared" si="46"/>
        <v>-2.3333333333357587</v>
      </c>
      <c r="BH1015" t="str">
        <f t="shared" si="47"/>
        <v>COMPLY</v>
      </c>
      <c r="BI1015" t="e">
        <f>VLOOKUP(H1015,Sheet2!$A$1:$B$270,2,FALSE)</f>
        <v>#N/A</v>
      </c>
    </row>
    <row r="1016" spans="1:61">
      <c r="A1016">
        <v>1015</v>
      </c>
      <c r="B1016">
        <v>1002632094</v>
      </c>
      <c r="C1016">
        <v>3</v>
      </c>
      <c r="D1016" t="s">
        <v>59</v>
      </c>
      <c r="E1016">
        <v>4</v>
      </c>
      <c r="F1016" t="s">
        <v>223</v>
      </c>
      <c r="G1016" t="s">
        <v>2178</v>
      </c>
      <c r="H1016" t="s">
        <v>2185</v>
      </c>
      <c r="I1016" t="s">
        <v>212</v>
      </c>
      <c r="J1016" t="s">
        <v>213</v>
      </c>
      <c r="K1016" t="s">
        <v>149</v>
      </c>
      <c r="L1016" t="s">
        <v>214</v>
      </c>
      <c r="M1016" t="s">
        <v>76</v>
      </c>
      <c r="N1016" t="s">
        <v>215</v>
      </c>
      <c r="O1016" s="57">
        <v>46307.389351851853</v>
      </c>
      <c r="P1016" s="57">
        <v>46307.870127314818</v>
      </c>
      <c r="Q1016">
        <v>69408371</v>
      </c>
      <c r="S1016">
        <v>146391107956</v>
      </c>
      <c r="T1016" t="s">
        <v>6306</v>
      </c>
      <c r="U1016" t="s">
        <v>6307</v>
      </c>
      <c r="V1016" t="s">
        <v>6308</v>
      </c>
      <c r="Z1016">
        <v>108.7631823</v>
      </c>
      <c r="AA1016">
        <v>-7.3014101999999896</v>
      </c>
      <c r="AB1016" t="s">
        <v>6309</v>
      </c>
      <c r="AC1016" t="s">
        <v>235</v>
      </c>
      <c r="AL1016" t="s">
        <v>217</v>
      </c>
      <c r="AM1016" t="s">
        <v>6310</v>
      </c>
      <c r="AN1016" t="s">
        <v>6</v>
      </c>
      <c r="AO1016" s="57">
        <v>46366.392314814817</v>
      </c>
      <c r="AP1016" s="57">
        <v>46309.333333333336</v>
      </c>
      <c r="AR1016" t="s">
        <v>218</v>
      </c>
      <c r="AS1016" t="s">
        <v>2191</v>
      </c>
      <c r="AT1016" t="s">
        <v>230</v>
      </c>
      <c r="AU1016">
        <v>20261012</v>
      </c>
      <c r="AV1016" t="s">
        <v>221</v>
      </c>
      <c r="AW1016" t="s">
        <v>883</v>
      </c>
      <c r="AX1016" t="s">
        <v>222</v>
      </c>
      <c r="BA1016" s="57">
        <v>46309.333333333336</v>
      </c>
      <c r="BB1016" t="s">
        <v>6310</v>
      </c>
      <c r="BC1016">
        <v>2026</v>
      </c>
      <c r="BD1016">
        <v>10</v>
      </c>
      <c r="BE1016">
        <v>12</v>
      </c>
      <c r="BF1016" s="6">
        <f t="shared" si="45"/>
        <v>46307</v>
      </c>
      <c r="BG1016">
        <f t="shared" si="46"/>
        <v>-2.3333333333357587</v>
      </c>
      <c r="BH1016" t="str">
        <f t="shared" si="47"/>
        <v>COMPLY</v>
      </c>
      <c r="BI1016" t="e">
        <f>VLOOKUP(H1016,Sheet2!$A$1:$B$270,2,FALSE)</f>
        <v>#N/A</v>
      </c>
    </row>
    <row r="1017" spans="1:61">
      <c r="A1017">
        <v>1016</v>
      </c>
      <c r="B1017">
        <v>1002635304</v>
      </c>
      <c r="C1017">
        <v>3</v>
      </c>
      <c r="D1017" t="s">
        <v>59</v>
      </c>
      <c r="E1017">
        <v>4</v>
      </c>
      <c r="F1017" t="s">
        <v>223</v>
      </c>
      <c r="G1017" t="s">
        <v>2178</v>
      </c>
      <c r="H1017" t="s">
        <v>2185</v>
      </c>
      <c r="I1017" t="s">
        <v>212</v>
      </c>
      <c r="J1017" t="s">
        <v>213</v>
      </c>
      <c r="K1017" t="s">
        <v>149</v>
      </c>
      <c r="L1017" t="s">
        <v>214</v>
      </c>
      <c r="M1017" t="s">
        <v>76</v>
      </c>
      <c r="N1017" t="s">
        <v>215</v>
      </c>
      <c r="O1017" s="57">
        <v>46308.617835648147</v>
      </c>
      <c r="P1017" s="57">
        <v>46309.575590277775</v>
      </c>
      <c r="Q1017">
        <v>69409510</v>
      </c>
      <c r="S1017">
        <v>146391108136</v>
      </c>
      <c r="T1017" t="s">
        <v>6764</v>
      </c>
      <c r="U1017" t="s">
        <v>6765</v>
      </c>
      <c r="V1017" t="s">
        <v>6766</v>
      </c>
      <c r="Z1017">
        <v>108.68665</v>
      </c>
      <c r="AA1017">
        <v>-7.3346460000000002</v>
      </c>
      <c r="AB1017" t="s">
        <v>6767</v>
      </c>
      <c r="AC1017" t="s">
        <v>235</v>
      </c>
      <c r="AL1017" t="s">
        <v>217</v>
      </c>
      <c r="AM1017" t="s">
        <v>6768</v>
      </c>
      <c r="AN1017" t="s">
        <v>6</v>
      </c>
      <c r="AO1017" t="s">
        <v>6631</v>
      </c>
      <c r="AP1017" s="57">
        <v>46311.458333333336</v>
      </c>
      <c r="AR1017" t="s">
        <v>218</v>
      </c>
      <c r="AS1017" t="s">
        <v>2191</v>
      </c>
      <c r="AT1017" t="s">
        <v>230</v>
      </c>
      <c r="AU1017">
        <v>20261014</v>
      </c>
      <c r="AV1017" t="s">
        <v>221</v>
      </c>
      <c r="AW1017" t="s">
        <v>877</v>
      </c>
      <c r="AX1017" t="s">
        <v>222</v>
      </c>
      <c r="BA1017" s="57">
        <v>46311.458333333336</v>
      </c>
      <c r="BB1017" t="s">
        <v>6768</v>
      </c>
      <c r="BC1017">
        <v>2026</v>
      </c>
      <c r="BD1017">
        <v>10</v>
      </c>
      <c r="BE1017">
        <v>14</v>
      </c>
      <c r="BF1017" s="6">
        <f t="shared" si="45"/>
        <v>46309</v>
      </c>
      <c r="BG1017">
        <f t="shared" si="46"/>
        <v>-2.4583333333357587</v>
      </c>
      <c r="BH1017" t="str">
        <f t="shared" si="47"/>
        <v>COMPLY</v>
      </c>
      <c r="BI1017" t="e">
        <f>VLOOKUP(H1017,Sheet2!$A$1:$B$270,2,FALSE)</f>
        <v>#N/A</v>
      </c>
    </row>
    <row r="1018" spans="1:61">
      <c r="A1018">
        <v>1017</v>
      </c>
      <c r="B1018">
        <v>1002636882</v>
      </c>
      <c r="C1018">
        <v>3</v>
      </c>
      <c r="D1018" t="s">
        <v>59</v>
      </c>
      <c r="E1018">
        <v>4</v>
      </c>
      <c r="F1018" t="s">
        <v>223</v>
      </c>
      <c r="G1018" t="s">
        <v>2178</v>
      </c>
      <c r="H1018" t="s">
        <v>2185</v>
      </c>
      <c r="I1018" t="s">
        <v>212</v>
      </c>
      <c r="J1018" t="s">
        <v>213</v>
      </c>
      <c r="K1018" t="s">
        <v>149</v>
      </c>
      <c r="L1018" t="s">
        <v>214</v>
      </c>
      <c r="M1018" t="s">
        <v>76</v>
      </c>
      <c r="N1018" t="s">
        <v>215</v>
      </c>
      <c r="O1018" s="57">
        <v>46309.587199074071</v>
      </c>
      <c r="P1018" s="57">
        <v>46309.787893518522</v>
      </c>
      <c r="Q1018">
        <v>69410193</v>
      </c>
      <c r="S1018">
        <v>146391108315</v>
      </c>
      <c r="T1018" t="s">
        <v>7189</v>
      </c>
      <c r="U1018" t="s">
        <v>7190</v>
      </c>
      <c r="V1018" t="s">
        <v>7191</v>
      </c>
      <c r="Z1018">
        <v>108.7976694</v>
      </c>
      <c r="AA1018">
        <v>-7.3100079999999998</v>
      </c>
      <c r="AB1018" t="s">
        <v>7192</v>
      </c>
      <c r="AC1018" t="s">
        <v>235</v>
      </c>
      <c r="AL1018" t="s">
        <v>217</v>
      </c>
      <c r="AM1018" t="s">
        <v>7193</v>
      </c>
      <c r="AN1018" t="s">
        <v>6</v>
      </c>
      <c r="AO1018" t="s">
        <v>7052</v>
      </c>
      <c r="AP1018" s="57">
        <v>46312.458333333336</v>
      </c>
      <c r="AR1018" t="s">
        <v>218</v>
      </c>
      <c r="AS1018" t="s">
        <v>2191</v>
      </c>
      <c r="AT1018" t="s">
        <v>230</v>
      </c>
      <c r="AU1018">
        <v>20261014</v>
      </c>
      <c r="AV1018" t="s">
        <v>221</v>
      </c>
      <c r="AW1018" t="s">
        <v>923</v>
      </c>
      <c r="AX1018" t="s">
        <v>222</v>
      </c>
      <c r="BA1018" s="57">
        <v>46312.458333333336</v>
      </c>
      <c r="BB1018" t="s">
        <v>7193</v>
      </c>
      <c r="BC1018">
        <v>2026</v>
      </c>
      <c r="BD1018">
        <v>10</v>
      </c>
      <c r="BE1018">
        <v>14</v>
      </c>
      <c r="BF1018" s="6">
        <f t="shared" si="45"/>
        <v>46309</v>
      </c>
      <c r="BG1018">
        <f t="shared" si="46"/>
        <v>-3.4583333333357587</v>
      </c>
      <c r="BH1018" t="str">
        <f t="shared" si="47"/>
        <v>COMPLY</v>
      </c>
      <c r="BI1018" t="e">
        <f>VLOOKUP(H1018,Sheet2!$A$1:$B$270,2,FALSE)</f>
        <v>#N/A</v>
      </c>
    </row>
    <row r="1019" spans="1:61">
      <c r="A1019">
        <v>1018</v>
      </c>
      <c r="B1019">
        <v>1002628950</v>
      </c>
      <c r="C1019">
        <v>3</v>
      </c>
      <c r="D1019" t="s">
        <v>59</v>
      </c>
      <c r="E1019">
        <v>4</v>
      </c>
      <c r="F1019" t="s">
        <v>223</v>
      </c>
      <c r="G1019" t="s">
        <v>2178</v>
      </c>
      <c r="H1019" t="s">
        <v>2185</v>
      </c>
      <c r="I1019" t="s">
        <v>212</v>
      </c>
      <c r="J1019" t="s">
        <v>213</v>
      </c>
      <c r="K1019" t="s">
        <v>149</v>
      </c>
      <c r="M1019" t="s">
        <v>1626</v>
      </c>
      <c r="N1019" t="s">
        <v>215</v>
      </c>
      <c r="O1019" s="57">
        <v>46304.394907407404</v>
      </c>
      <c r="P1019" s="57">
        <v>46304.625567129631</v>
      </c>
      <c r="Q1019">
        <v>69403278</v>
      </c>
      <c r="T1019" t="s">
        <v>2192</v>
      </c>
      <c r="V1019" t="s">
        <v>2194</v>
      </c>
      <c r="Z1019">
        <v>108.7586</v>
      </c>
      <c r="AA1019">
        <v>-7.3006200000000003</v>
      </c>
      <c r="AB1019" t="s">
        <v>2195</v>
      </c>
      <c r="AC1019" t="s">
        <v>283</v>
      </c>
      <c r="AL1019" t="s">
        <v>217</v>
      </c>
      <c r="AM1019" t="s">
        <v>2196</v>
      </c>
      <c r="AN1019" t="s">
        <v>6</v>
      </c>
      <c r="AO1019" s="57">
        <v>46275.402615740742</v>
      </c>
      <c r="AP1019" s="57">
        <v>46301</v>
      </c>
      <c r="AR1019" t="s">
        <v>1631</v>
      </c>
      <c r="AS1019" t="s">
        <v>2191</v>
      </c>
      <c r="AT1019" t="s">
        <v>230</v>
      </c>
      <c r="AV1019" t="s">
        <v>5509</v>
      </c>
      <c r="AW1019" t="s">
        <v>541</v>
      </c>
      <c r="AX1019" t="s">
        <v>222</v>
      </c>
      <c r="AZ1019" t="s">
        <v>5509</v>
      </c>
      <c r="BA1019" s="57">
        <v>46301.458333333336</v>
      </c>
      <c r="BB1019" t="s">
        <v>2196</v>
      </c>
      <c r="BF1019" s="6" t="e">
        <f t="shared" si="45"/>
        <v>#NUM!</v>
      </c>
      <c r="BG1019" t="e">
        <f t="shared" si="46"/>
        <v>#NUM!</v>
      </c>
      <c r="BH1019" t="e">
        <f t="shared" si="47"/>
        <v>#NUM!</v>
      </c>
      <c r="BI1019" t="e">
        <f>VLOOKUP(H1019,Sheet2!$A$1:$B$270,2,FALSE)</f>
        <v>#N/A</v>
      </c>
    </row>
    <row r="1020" spans="1:61">
      <c r="A1020">
        <v>1019</v>
      </c>
      <c r="B1020">
        <v>1002620365</v>
      </c>
      <c r="C1020">
        <v>3</v>
      </c>
      <c r="D1020" t="s">
        <v>59</v>
      </c>
      <c r="E1020">
        <v>4</v>
      </c>
      <c r="F1020" t="s">
        <v>223</v>
      </c>
      <c r="G1020" t="s">
        <v>2178</v>
      </c>
      <c r="H1020" t="s">
        <v>2185</v>
      </c>
      <c r="I1020" t="s">
        <v>212</v>
      </c>
      <c r="J1020" t="s">
        <v>213</v>
      </c>
      <c r="K1020" t="s">
        <v>149</v>
      </c>
      <c r="M1020" t="s">
        <v>1919</v>
      </c>
      <c r="N1020" t="s">
        <v>215</v>
      </c>
      <c r="O1020" s="57">
        <v>46297.666145833333</v>
      </c>
      <c r="P1020" s="57">
        <v>46304.395601851851</v>
      </c>
      <c r="Q1020">
        <v>69403278</v>
      </c>
      <c r="S1020">
        <v>146391108656</v>
      </c>
      <c r="T1020" t="s">
        <v>2192</v>
      </c>
      <c r="U1020" t="s">
        <v>2193</v>
      </c>
      <c r="V1020" t="s">
        <v>2194</v>
      </c>
      <c r="Z1020">
        <v>108.9001507</v>
      </c>
      <c r="AA1020">
        <v>-7.4173742999999996</v>
      </c>
      <c r="AB1020" t="s">
        <v>2195</v>
      </c>
      <c r="AC1020" t="s">
        <v>283</v>
      </c>
      <c r="AL1020" t="s">
        <v>217</v>
      </c>
      <c r="AM1020" t="s">
        <v>2196</v>
      </c>
      <c r="AN1020" t="s">
        <v>6</v>
      </c>
      <c r="AO1020" s="57">
        <v>46063.673761574071</v>
      </c>
      <c r="AP1020" s="57">
        <v>46301.458333333336</v>
      </c>
      <c r="AQ1020" t="s">
        <v>838</v>
      </c>
      <c r="AR1020" t="s">
        <v>12</v>
      </c>
      <c r="AS1020" t="s">
        <v>2191</v>
      </c>
      <c r="AT1020" t="s">
        <v>230</v>
      </c>
      <c r="AV1020" t="s">
        <v>1627</v>
      </c>
      <c r="AW1020" t="s">
        <v>541</v>
      </c>
      <c r="AX1020" t="s">
        <v>222</v>
      </c>
      <c r="BA1020" s="57">
        <v>46301.458333333336</v>
      </c>
      <c r="BB1020" t="s">
        <v>2196</v>
      </c>
      <c r="BF1020" s="6" t="e">
        <f t="shared" si="45"/>
        <v>#NUM!</v>
      </c>
      <c r="BG1020" t="e">
        <f t="shared" si="46"/>
        <v>#NUM!</v>
      </c>
      <c r="BH1020" t="e">
        <f t="shared" si="47"/>
        <v>#NUM!</v>
      </c>
      <c r="BI1020" t="e">
        <f>VLOOKUP(H1020,Sheet2!$A$1:$B$270,2,FALSE)</f>
        <v>#N/A</v>
      </c>
    </row>
    <row r="1021" spans="1:61">
      <c r="A1021">
        <v>1020</v>
      </c>
      <c r="B1021">
        <v>1002616994</v>
      </c>
      <c r="C1021">
        <v>3</v>
      </c>
      <c r="D1021" t="s">
        <v>59</v>
      </c>
      <c r="E1021">
        <v>4</v>
      </c>
      <c r="F1021" t="s">
        <v>223</v>
      </c>
      <c r="G1021" t="s">
        <v>312</v>
      </c>
      <c r="H1021" t="s">
        <v>313</v>
      </c>
      <c r="I1021" t="s">
        <v>212</v>
      </c>
      <c r="J1021" t="s">
        <v>213</v>
      </c>
      <c r="K1021" t="s">
        <v>149</v>
      </c>
      <c r="M1021" t="s">
        <v>76</v>
      </c>
      <c r="N1021" t="s">
        <v>215</v>
      </c>
      <c r="O1021" s="57">
        <v>46296.380231481482</v>
      </c>
      <c r="P1021" s="57">
        <v>46302.510231481479</v>
      </c>
      <c r="Q1021">
        <v>69402039</v>
      </c>
      <c r="S1021">
        <v>146372102975</v>
      </c>
      <c r="T1021" t="s">
        <v>1238</v>
      </c>
      <c r="U1021" t="s">
        <v>1239</v>
      </c>
      <c r="V1021" t="s">
        <v>2920</v>
      </c>
      <c r="Z1021">
        <v>109.814038</v>
      </c>
      <c r="AA1021">
        <v>-7.2282590000000004</v>
      </c>
      <c r="AB1021" t="s">
        <v>1240</v>
      </c>
      <c r="AC1021" t="s">
        <v>283</v>
      </c>
      <c r="AL1021" t="s">
        <v>217</v>
      </c>
      <c r="AM1021" t="s">
        <v>2921</v>
      </c>
      <c r="AN1021" t="s">
        <v>6</v>
      </c>
      <c r="AO1021" s="57">
        <v>46032.392847222225</v>
      </c>
      <c r="AP1021" s="57">
        <v>46304.458333333336</v>
      </c>
      <c r="AR1021" t="s">
        <v>218</v>
      </c>
      <c r="AS1021" t="s">
        <v>219</v>
      </c>
      <c r="AT1021" t="s">
        <v>230</v>
      </c>
      <c r="AU1021">
        <v>20261007</v>
      </c>
      <c r="AV1021" t="s">
        <v>221</v>
      </c>
      <c r="AW1021" t="s">
        <v>859</v>
      </c>
      <c r="AX1021" t="s">
        <v>222</v>
      </c>
      <c r="BA1021" s="57">
        <v>46304.458333333336</v>
      </c>
      <c r="BB1021" t="s">
        <v>2921</v>
      </c>
      <c r="BC1021">
        <v>2026</v>
      </c>
      <c r="BD1021">
        <v>10</v>
      </c>
      <c r="BE1021">
        <v>7</v>
      </c>
      <c r="BF1021" s="6">
        <f t="shared" si="45"/>
        <v>46302</v>
      </c>
      <c r="BG1021">
        <f t="shared" si="46"/>
        <v>-2.4583333333357587</v>
      </c>
      <c r="BH1021" t="str">
        <f t="shared" si="47"/>
        <v>COMPLY</v>
      </c>
      <c r="BI1021" t="e">
        <f>VLOOKUP(H1021,Sheet2!$A$1:$B$270,2,FALSE)</f>
        <v>#N/A</v>
      </c>
    </row>
    <row r="1022" spans="1:61">
      <c r="A1022">
        <v>1021</v>
      </c>
      <c r="B1022">
        <v>1002620594</v>
      </c>
      <c r="C1022">
        <v>3</v>
      </c>
      <c r="D1022" t="s">
        <v>59</v>
      </c>
      <c r="E1022">
        <v>4</v>
      </c>
      <c r="F1022" t="s">
        <v>223</v>
      </c>
      <c r="G1022" t="s">
        <v>312</v>
      </c>
      <c r="H1022" t="s">
        <v>313</v>
      </c>
      <c r="I1022" t="s">
        <v>212</v>
      </c>
      <c r="J1022" t="s">
        <v>213</v>
      </c>
      <c r="K1022" t="s">
        <v>149</v>
      </c>
      <c r="L1022" t="s">
        <v>214</v>
      </c>
      <c r="M1022" t="s">
        <v>76</v>
      </c>
      <c r="N1022" t="s">
        <v>215</v>
      </c>
      <c r="O1022" s="57">
        <v>46297.737199074072</v>
      </c>
      <c r="P1022" s="57">
        <v>46298.520266203705</v>
      </c>
      <c r="Q1022">
        <v>69403360</v>
      </c>
      <c r="S1022">
        <v>146372103614</v>
      </c>
      <c r="T1022" t="s">
        <v>2202</v>
      </c>
      <c r="U1022" t="s">
        <v>2203</v>
      </c>
      <c r="V1022" t="s">
        <v>2204</v>
      </c>
      <c r="Z1022">
        <v>109.69005300000001</v>
      </c>
      <c r="AA1022">
        <v>-7.3946990000000001</v>
      </c>
      <c r="AB1022" t="s">
        <v>2205</v>
      </c>
      <c r="AC1022" t="s">
        <v>235</v>
      </c>
      <c r="AL1022" t="s">
        <v>217</v>
      </c>
      <c r="AM1022" t="s">
        <v>2206</v>
      </c>
      <c r="AN1022" t="s">
        <v>6</v>
      </c>
      <c r="AO1022" s="57">
        <v>46063.746817129628</v>
      </c>
      <c r="AP1022" s="57">
        <v>46299.333333333336</v>
      </c>
      <c r="AR1022" t="s">
        <v>218</v>
      </c>
      <c r="AS1022" t="s">
        <v>219</v>
      </c>
      <c r="AT1022" t="s">
        <v>230</v>
      </c>
      <c r="AU1022">
        <v>20261003</v>
      </c>
      <c r="AV1022" t="s">
        <v>221</v>
      </c>
      <c r="AW1022" t="s">
        <v>876</v>
      </c>
      <c r="AX1022" t="s">
        <v>222</v>
      </c>
      <c r="BA1022" s="57">
        <v>46299.333333333336</v>
      </c>
      <c r="BB1022" t="s">
        <v>2206</v>
      </c>
      <c r="BC1022">
        <v>2026</v>
      </c>
      <c r="BD1022">
        <v>10</v>
      </c>
      <c r="BE1022">
        <v>3</v>
      </c>
      <c r="BF1022" s="6">
        <f t="shared" si="45"/>
        <v>46298</v>
      </c>
      <c r="BG1022">
        <f t="shared" si="46"/>
        <v>-1.3333333333357587</v>
      </c>
      <c r="BH1022" t="str">
        <f t="shared" si="47"/>
        <v>COMPLY</v>
      </c>
      <c r="BI1022" t="e">
        <f>VLOOKUP(H1022,Sheet2!$A$1:$B$270,2,FALSE)</f>
        <v>#N/A</v>
      </c>
    </row>
    <row r="1023" spans="1:61">
      <c r="A1023">
        <v>1022</v>
      </c>
      <c r="B1023">
        <v>1002619769</v>
      </c>
      <c r="C1023">
        <v>3</v>
      </c>
      <c r="D1023" t="s">
        <v>59</v>
      </c>
      <c r="E1023">
        <v>4</v>
      </c>
      <c r="F1023" t="s">
        <v>223</v>
      </c>
      <c r="G1023" t="s">
        <v>312</v>
      </c>
      <c r="H1023" t="s">
        <v>313</v>
      </c>
      <c r="I1023" t="s">
        <v>212</v>
      </c>
      <c r="J1023" t="s">
        <v>213</v>
      </c>
      <c r="K1023" t="s">
        <v>149</v>
      </c>
      <c r="L1023" t="s">
        <v>214</v>
      </c>
      <c r="M1023" t="s">
        <v>76</v>
      </c>
      <c r="N1023" t="s">
        <v>215</v>
      </c>
      <c r="O1023" s="57">
        <v>46297.55741898148</v>
      </c>
      <c r="P1023" s="57">
        <v>46300.510891203703</v>
      </c>
      <c r="Q1023">
        <v>69403086</v>
      </c>
      <c r="S1023">
        <v>146372103472</v>
      </c>
      <c r="T1023" t="s">
        <v>2197</v>
      </c>
      <c r="U1023" t="s">
        <v>2198</v>
      </c>
      <c r="V1023" t="s">
        <v>2199</v>
      </c>
      <c r="Z1023">
        <v>109.826308</v>
      </c>
      <c r="AA1023">
        <v>-7.2068159999999999</v>
      </c>
      <c r="AB1023" t="s">
        <v>2200</v>
      </c>
      <c r="AC1023" t="s">
        <v>235</v>
      </c>
      <c r="AL1023" t="s">
        <v>217</v>
      </c>
      <c r="AM1023" t="s">
        <v>2201</v>
      </c>
      <c r="AN1023" t="s">
        <v>6</v>
      </c>
      <c r="AO1023" s="57">
        <v>46063.559317129628</v>
      </c>
      <c r="AP1023" s="57">
        <v>46299.333333333336</v>
      </c>
      <c r="AR1023" t="s">
        <v>218</v>
      </c>
      <c r="AS1023" t="s">
        <v>219</v>
      </c>
      <c r="AT1023" t="s">
        <v>230</v>
      </c>
      <c r="AU1023">
        <v>20261005</v>
      </c>
      <c r="AV1023" t="s">
        <v>221</v>
      </c>
      <c r="AW1023" t="s">
        <v>879</v>
      </c>
      <c r="AX1023" t="s">
        <v>222</v>
      </c>
      <c r="BA1023" s="57">
        <v>46299.333333333336</v>
      </c>
      <c r="BB1023" t="s">
        <v>2201</v>
      </c>
      <c r="BC1023">
        <v>2026</v>
      </c>
      <c r="BD1023">
        <v>10</v>
      </c>
      <c r="BE1023">
        <v>5</v>
      </c>
      <c r="BF1023" s="6">
        <f t="shared" si="45"/>
        <v>46300</v>
      </c>
      <c r="BG1023">
        <f t="shared" si="46"/>
        <v>0.66666666666424135</v>
      </c>
      <c r="BH1023" t="str">
        <f t="shared" si="47"/>
        <v>COMPLY</v>
      </c>
      <c r="BI1023" t="e">
        <f>VLOOKUP(H1023,Sheet2!$A$1:$B$270,2,FALSE)</f>
        <v>#N/A</v>
      </c>
    </row>
    <row r="1024" spans="1:61">
      <c r="A1024">
        <v>1023</v>
      </c>
      <c r="B1024">
        <v>1002623871</v>
      </c>
      <c r="C1024">
        <v>3</v>
      </c>
      <c r="D1024" t="s">
        <v>59</v>
      </c>
      <c r="E1024">
        <v>4</v>
      </c>
      <c r="F1024" t="s">
        <v>223</v>
      </c>
      <c r="G1024" t="s">
        <v>312</v>
      </c>
      <c r="H1024" t="s">
        <v>313</v>
      </c>
      <c r="I1024" t="s">
        <v>212</v>
      </c>
      <c r="J1024" t="s">
        <v>213</v>
      </c>
      <c r="K1024" t="s">
        <v>149</v>
      </c>
      <c r="L1024" t="s">
        <v>214</v>
      </c>
      <c r="M1024" t="s">
        <v>76</v>
      </c>
      <c r="N1024" t="s">
        <v>215</v>
      </c>
      <c r="O1024" s="57">
        <v>46301.444907407407</v>
      </c>
      <c r="P1024" s="57">
        <v>46302.52449074074</v>
      </c>
      <c r="Q1024">
        <v>69404850</v>
      </c>
      <c r="S1024">
        <v>146372104064</v>
      </c>
      <c r="T1024" t="s">
        <v>3518</v>
      </c>
      <c r="U1024" t="s">
        <v>3519</v>
      </c>
      <c r="V1024" t="s">
        <v>3520</v>
      </c>
      <c r="Z1024">
        <v>109.695538744036</v>
      </c>
      <c r="AA1024">
        <v>-7.3971299326979301</v>
      </c>
      <c r="AB1024" t="s">
        <v>3521</v>
      </c>
      <c r="AC1024" t="s">
        <v>235</v>
      </c>
      <c r="AL1024" t="s">
        <v>217</v>
      </c>
      <c r="AM1024" t="s">
        <v>3522</v>
      </c>
      <c r="AN1024" t="s">
        <v>6</v>
      </c>
      <c r="AO1024" s="57">
        <v>46183.454942129632</v>
      </c>
      <c r="AP1024" s="57">
        <v>46303.333333333336</v>
      </c>
      <c r="AR1024" t="s">
        <v>218</v>
      </c>
      <c r="AS1024" t="s">
        <v>219</v>
      </c>
      <c r="AT1024" t="s">
        <v>230</v>
      </c>
      <c r="AU1024">
        <v>20261007</v>
      </c>
      <c r="AV1024" t="s">
        <v>221</v>
      </c>
      <c r="AW1024" t="s">
        <v>881</v>
      </c>
      <c r="AX1024" t="s">
        <v>222</v>
      </c>
      <c r="BA1024" s="57">
        <v>46303.333333333336</v>
      </c>
      <c r="BB1024" t="s">
        <v>3522</v>
      </c>
      <c r="BC1024">
        <v>2026</v>
      </c>
      <c r="BD1024">
        <v>10</v>
      </c>
      <c r="BE1024">
        <v>7</v>
      </c>
      <c r="BF1024" s="6">
        <f t="shared" si="45"/>
        <v>46302</v>
      </c>
      <c r="BG1024">
        <f t="shared" si="46"/>
        <v>-1.3333333333357587</v>
      </c>
      <c r="BH1024" t="str">
        <f t="shared" si="47"/>
        <v>COMPLY</v>
      </c>
      <c r="BI1024" t="e">
        <f>VLOOKUP(H1024,Sheet2!$A$1:$B$270,2,FALSE)</f>
        <v>#N/A</v>
      </c>
    </row>
    <row r="1025" spans="1:61">
      <c r="A1025">
        <v>1024</v>
      </c>
      <c r="B1025">
        <v>1002627512</v>
      </c>
      <c r="C1025">
        <v>3</v>
      </c>
      <c r="D1025" t="s">
        <v>59</v>
      </c>
      <c r="E1025">
        <v>4</v>
      </c>
      <c r="F1025" t="s">
        <v>223</v>
      </c>
      <c r="G1025" t="s">
        <v>312</v>
      </c>
      <c r="H1025" t="s">
        <v>313</v>
      </c>
      <c r="I1025" t="s">
        <v>212</v>
      </c>
      <c r="J1025" t="s">
        <v>213</v>
      </c>
      <c r="K1025" t="s">
        <v>149</v>
      </c>
      <c r="M1025" t="s">
        <v>76</v>
      </c>
      <c r="N1025" t="s">
        <v>215</v>
      </c>
      <c r="O1025" s="57">
        <v>46303.478738425925</v>
      </c>
      <c r="P1025" s="57">
        <v>46303.521099537036</v>
      </c>
      <c r="Q1025">
        <v>69404778</v>
      </c>
      <c r="S1025">
        <v>146372102005</v>
      </c>
      <c r="T1025" t="s">
        <v>2207</v>
      </c>
      <c r="U1025" t="s">
        <v>4687</v>
      </c>
      <c r="V1025" t="s">
        <v>4688</v>
      </c>
      <c r="Z1025">
        <v>109.688231</v>
      </c>
      <c r="AA1025">
        <v>-7.4385940000000002</v>
      </c>
      <c r="AB1025" t="s">
        <v>3525</v>
      </c>
      <c r="AC1025" t="s">
        <v>283</v>
      </c>
      <c r="AL1025" t="s">
        <v>217</v>
      </c>
      <c r="AM1025" t="s">
        <v>4689</v>
      </c>
      <c r="AN1025" t="s">
        <v>6</v>
      </c>
      <c r="AO1025" s="57">
        <v>46244.486527777779</v>
      </c>
      <c r="AR1025" t="s">
        <v>218</v>
      </c>
      <c r="AS1025" t="s">
        <v>219</v>
      </c>
      <c r="AT1025" t="s">
        <v>230</v>
      </c>
      <c r="AU1025">
        <v>20261008</v>
      </c>
      <c r="AV1025" t="s">
        <v>221</v>
      </c>
      <c r="AW1025" t="s">
        <v>539</v>
      </c>
      <c r="AX1025" t="s">
        <v>222</v>
      </c>
      <c r="BA1025" s="57">
        <v>46303.291666666664</v>
      </c>
      <c r="BB1025" t="s">
        <v>4689</v>
      </c>
      <c r="BC1025">
        <v>2026</v>
      </c>
      <c r="BD1025">
        <v>10</v>
      </c>
      <c r="BE1025">
        <v>8</v>
      </c>
      <c r="BF1025" s="6">
        <f t="shared" si="45"/>
        <v>46303</v>
      </c>
      <c r="BG1025">
        <f t="shared" si="46"/>
        <v>-0.29166666666424135</v>
      </c>
      <c r="BH1025" t="str">
        <f t="shared" si="47"/>
        <v>COMPLY</v>
      </c>
      <c r="BI1025" t="e">
        <f>VLOOKUP(H1025,Sheet2!$A$1:$B$270,2,FALSE)</f>
        <v>#N/A</v>
      </c>
    </row>
    <row r="1026" spans="1:61">
      <c r="A1026">
        <v>1025</v>
      </c>
      <c r="B1026">
        <v>1002628573</v>
      </c>
      <c r="C1026">
        <v>3</v>
      </c>
      <c r="D1026" t="s">
        <v>59</v>
      </c>
      <c r="E1026">
        <v>4</v>
      </c>
      <c r="F1026" t="s">
        <v>223</v>
      </c>
      <c r="G1026" t="s">
        <v>312</v>
      </c>
      <c r="H1026" t="s">
        <v>313</v>
      </c>
      <c r="I1026" t="s">
        <v>212</v>
      </c>
      <c r="J1026" t="s">
        <v>213</v>
      </c>
      <c r="K1026" t="s">
        <v>149</v>
      </c>
      <c r="L1026" t="s">
        <v>214</v>
      </c>
      <c r="M1026" t="s">
        <v>76</v>
      </c>
      <c r="N1026" t="s">
        <v>215</v>
      </c>
      <c r="O1026" s="57">
        <v>46303.753182870372</v>
      </c>
      <c r="P1026" s="57">
        <v>46304.474363425928</v>
      </c>
      <c r="Q1026">
        <v>69406861</v>
      </c>
      <c r="S1026">
        <v>146372102326</v>
      </c>
      <c r="T1026" t="s">
        <v>4690</v>
      </c>
      <c r="U1026" t="s">
        <v>4691</v>
      </c>
      <c r="V1026" t="s">
        <v>4692</v>
      </c>
      <c r="Z1026">
        <v>109.698154</v>
      </c>
      <c r="AA1026">
        <v>-7.3953740000000003</v>
      </c>
      <c r="AB1026" t="s">
        <v>4693</v>
      </c>
      <c r="AC1026" t="s">
        <v>235</v>
      </c>
      <c r="AL1026" t="s">
        <v>217</v>
      </c>
      <c r="AM1026" t="s">
        <v>4694</v>
      </c>
      <c r="AN1026" t="s">
        <v>6</v>
      </c>
      <c r="AO1026" s="57">
        <v>46244.75712962963</v>
      </c>
      <c r="AP1026" s="57">
        <v>46306.625</v>
      </c>
      <c r="AR1026" t="s">
        <v>218</v>
      </c>
      <c r="AS1026" t="s">
        <v>219</v>
      </c>
      <c r="AT1026" t="s">
        <v>230</v>
      </c>
      <c r="AU1026">
        <v>20261009</v>
      </c>
      <c r="AV1026" t="s">
        <v>221</v>
      </c>
      <c r="AW1026" t="s">
        <v>2232</v>
      </c>
      <c r="AX1026" t="s">
        <v>222</v>
      </c>
      <c r="BA1026" s="57">
        <v>46306.625</v>
      </c>
      <c r="BB1026" t="s">
        <v>4694</v>
      </c>
      <c r="BC1026">
        <v>2026</v>
      </c>
      <c r="BD1026">
        <v>10</v>
      </c>
      <c r="BE1026">
        <v>9</v>
      </c>
      <c r="BF1026" s="6">
        <f t="shared" ref="BF1026:BF1089" si="48">DATE(BC1026,BD1026,BE1026)</f>
        <v>46304</v>
      </c>
      <c r="BG1026">
        <f t="shared" ref="BG1026:BG1089" si="49">BF1026-BA1026</f>
        <v>-2.625</v>
      </c>
      <c r="BH1026" t="str">
        <f t="shared" ref="BH1026:BH1089" si="50">IF(BG1026=1,"COMPLY",IF(BG1026&lt;1,"COMPLY","NOT COMPLY"))</f>
        <v>COMPLY</v>
      </c>
      <c r="BI1026" t="e">
        <f>VLOOKUP(H1026,Sheet2!$A$1:$B$270,2,FALSE)</f>
        <v>#N/A</v>
      </c>
    </row>
    <row r="1027" spans="1:61">
      <c r="A1027">
        <v>1026</v>
      </c>
      <c r="B1027">
        <v>1002629506</v>
      </c>
      <c r="C1027">
        <v>3</v>
      </c>
      <c r="D1027" t="s">
        <v>59</v>
      </c>
      <c r="E1027">
        <v>4</v>
      </c>
      <c r="F1027" t="s">
        <v>223</v>
      </c>
      <c r="G1027" t="s">
        <v>312</v>
      </c>
      <c r="H1027" t="s">
        <v>313</v>
      </c>
      <c r="I1027" t="s">
        <v>212</v>
      </c>
      <c r="J1027" t="s">
        <v>213</v>
      </c>
      <c r="K1027" t="s">
        <v>149</v>
      </c>
      <c r="L1027" t="s">
        <v>214</v>
      </c>
      <c r="M1027" t="s">
        <v>76</v>
      </c>
      <c r="N1027" t="s">
        <v>215</v>
      </c>
      <c r="O1027" s="57">
        <v>46304.486516203702</v>
      </c>
      <c r="P1027" s="57">
        <v>46304.79587962963</v>
      </c>
      <c r="Q1027">
        <v>69407258</v>
      </c>
      <c r="S1027">
        <v>146372102306</v>
      </c>
      <c r="T1027" t="s">
        <v>5510</v>
      </c>
      <c r="U1027" t="s">
        <v>5511</v>
      </c>
      <c r="V1027" t="s">
        <v>5512</v>
      </c>
      <c r="Z1027">
        <v>109.696607</v>
      </c>
      <c r="AA1027">
        <v>-7.3981940000000002</v>
      </c>
      <c r="AB1027" t="s">
        <v>5513</v>
      </c>
      <c r="AC1027" t="s">
        <v>235</v>
      </c>
      <c r="AL1027" t="s">
        <v>217</v>
      </c>
      <c r="AM1027" t="s">
        <v>5514</v>
      </c>
      <c r="AN1027" t="s">
        <v>6</v>
      </c>
      <c r="AO1027" s="57">
        <v>46275.496678240743</v>
      </c>
      <c r="AP1027" s="57">
        <v>46308.625</v>
      </c>
      <c r="AR1027" t="s">
        <v>218</v>
      </c>
      <c r="AS1027" t="s">
        <v>219</v>
      </c>
      <c r="AT1027" t="s">
        <v>230</v>
      </c>
      <c r="AU1027">
        <v>20261009</v>
      </c>
      <c r="AV1027" t="s">
        <v>221</v>
      </c>
      <c r="AW1027" t="s">
        <v>875</v>
      </c>
      <c r="AX1027" t="s">
        <v>222</v>
      </c>
      <c r="BA1027" s="57">
        <v>46308.625</v>
      </c>
      <c r="BB1027" t="s">
        <v>5514</v>
      </c>
      <c r="BC1027">
        <v>2026</v>
      </c>
      <c r="BD1027">
        <v>10</v>
      </c>
      <c r="BE1027">
        <v>9</v>
      </c>
      <c r="BF1027" s="6">
        <f t="shared" si="48"/>
        <v>46304</v>
      </c>
      <c r="BG1027">
        <f t="shared" si="49"/>
        <v>-4.625</v>
      </c>
      <c r="BH1027" t="str">
        <f t="shared" si="50"/>
        <v>COMPLY</v>
      </c>
      <c r="BI1027" t="e">
        <f>VLOOKUP(H1027,Sheet2!$A$1:$B$270,2,FALSE)</f>
        <v>#N/A</v>
      </c>
    </row>
    <row r="1028" spans="1:61">
      <c r="A1028">
        <v>1027</v>
      </c>
      <c r="B1028">
        <v>1002631122</v>
      </c>
      <c r="C1028">
        <v>3</v>
      </c>
      <c r="D1028" t="s">
        <v>59</v>
      </c>
      <c r="E1028">
        <v>4</v>
      </c>
      <c r="F1028" t="s">
        <v>223</v>
      </c>
      <c r="G1028" t="s">
        <v>312</v>
      </c>
      <c r="H1028" t="s">
        <v>313</v>
      </c>
      <c r="I1028" t="s">
        <v>212</v>
      </c>
      <c r="J1028" t="s">
        <v>213</v>
      </c>
      <c r="K1028" t="s">
        <v>149</v>
      </c>
      <c r="L1028" t="s">
        <v>214</v>
      </c>
      <c r="M1028" t="s">
        <v>76</v>
      </c>
      <c r="N1028" t="s">
        <v>215</v>
      </c>
      <c r="O1028" s="57">
        <v>46305.69971064815</v>
      </c>
      <c r="P1028" s="57">
        <v>46307.529942129629</v>
      </c>
      <c r="Q1028">
        <v>69408014</v>
      </c>
      <c r="S1028">
        <v>146372102656</v>
      </c>
      <c r="T1028" t="s">
        <v>5515</v>
      </c>
      <c r="U1028" t="s">
        <v>5516</v>
      </c>
      <c r="V1028" t="s">
        <v>5517</v>
      </c>
      <c r="Z1028">
        <v>109.696607</v>
      </c>
      <c r="AA1028">
        <v>-7.3981940000000002</v>
      </c>
      <c r="AB1028" t="s">
        <v>5518</v>
      </c>
      <c r="AC1028" t="s">
        <v>235</v>
      </c>
      <c r="AL1028" t="s">
        <v>217</v>
      </c>
      <c r="AM1028" t="s">
        <v>5519</v>
      </c>
      <c r="AN1028" t="s">
        <v>6</v>
      </c>
      <c r="AO1028" s="57">
        <v>46305.725659722222</v>
      </c>
      <c r="AP1028" s="57">
        <v>46307.458333333336</v>
      </c>
      <c r="AR1028" t="s">
        <v>218</v>
      </c>
      <c r="AS1028" t="s">
        <v>219</v>
      </c>
      <c r="AT1028" t="s">
        <v>230</v>
      </c>
      <c r="AU1028">
        <v>20261012</v>
      </c>
      <c r="AV1028" t="s">
        <v>221</v>
      </c>
      <c r="AW1028" t="s">
        <v>875</v>
      </c>
      <c r="AX1028" t="s">
        <v>222</v>
      </c>
      <c r="BA1028" s="57">
        <v>46307.458333333336</v>
      </c>
      <c r="BB1028" t="s">
        <v>5519</v>
      </c>
      <c r="BC1028">
        <v>2026</v>
      </c>
      <c r="BD1028">
        <v>10</v>
      </c>
      <c r="BE1028">
        <v>12</v>
      </c>
      <c r="BF1028" s="6">
        <f t="shared" si="48"/>
        <v>46307</v>
      </c>
      <c r="BG1028">
        <f t="shared" si="49"/>
        <v>-0.45833333333575865</v>
      </c>
      <c r="BH1028" t="str">
        <f t="shared" si="50"/>
        <v>COMPLY</v>
      </c>
      <c r="BI1028" t="e">
        <f>VLOOKUP(H1028,Sheet2!$A$1:$B$270,2,FALSE)</f>
        <v>#N/A</v>
      </c>
    </row>
    <row r="1029" spans="1:61">
      <c r="A1029">
        <v>1028</v>
      </c>
      <c r="B1029">
        <v>1002631559</v>
      </c>
      <c r="C1029">
        <v>3</v>
      </c>
      <c r="D1029" t="s">
        <v>59</v>
      </c>
      <c r="E1029">
        <v>4</v>
      </c>
      <c r="F1029" t="s">
        <v>223</v>
      </c>
      <c r="G1029" t="s">
        <v>312</v>
      </c>
      <c r="H1029" t="s">
        <v>313</v>
      </c>
      <c r="I1029" t="s">
        <v>212</v>
      </c>
      <c r="J1029" t="s">
        <v>213</v>
      </c>
      <c r="K1029" t="s">
        <v>149</v>
      </c>
      <c r="L1029" t="s">
        <v>214</v>
      </c>
      <c r="M1029" t="s">
        <v>76</v>
      </c>
      <c r="N1029" t="s">
        <v>215</v>
      </c>
      <c r="O1029" s="57">
        <v>46306.522696759261</v>
      </c>
      <c r="P1029" s="57">
        <v>46308.621053240742</v>
      </c>
      <c r="Q1029">
        <v>69408178</v>
      </c>
      <c r="S1029">
        <v>146372102492</v>
      </c>
      <c r="T1029" t="s">
        <v>5520</v>
      </c>
      <c r="U1029" t="s">
        <v>5521</v>
      </c>
      <c r="V1029" t="s">
        <v>5522</v>
      </c>
      <c r="Z1029">
        <v>109.64116</v>
      </c>
      <c r="AA1029">
        <v>-7.3649570000000004</v>
      </c>
      <c r="AB1029" t="s">
        <v>5523</v>
      </c>
      <c r="AC1029" t="s">
        <v>235</v>
      </c>
      <c r="AL1029" t="s">
        <v>217</v>
      </c>
      <c r="AM1029" t="s">
        <v>5524</v>
      </c>
      <c r="AN1029" t="s">
        <v>6</v>
      </c>
      <c r="AO1029" s="57">
        <v>46336.527997685182</v>
      </c>
      <c r="AP1029" s="57">
        <v>46308.333333333336</v>
      </c>
      <c r="AR1029" t="s">
        <v>218</v>
      </c>
      <c r="AS1029" t="s">
        <v>219</v>
      </c>
      <c r="AT1029" t="s">
        <v>230</v>
      </c>
      <c r="AU1029">
        <v>20261013</v>
      </c>
      <c r="AV1029" t="s">
        <v>221</v>
      </c>
      <c r="AW1029" t="s">
        <v>880</v>
      </c>
      <c r="AX1029" t="s">
        <v>222</v>
      </c>
      <c r="BA1029" s="57">
        <v>46308.333333333336</v>
      </c>
      <c r="BB1029" t="s">
        <v>5524</v>
      </c>
      <c r="BC1029">
        <v>2026</v>
      </c>
      <c r="BD1029">
        <v>10</v>
      </c>
      <c r="BE1029">
        <v>13</v>
      </c>
      <c r="BF1029" s="6">
        <f t="shared" si="48"/>
        <v>46308</v>
      </c>
      <c r="BG1029">
        <f t="shared" si="49"/>
        <v>-0.33333333333575865</v>
      </c>
      <c r="BH1029" t="str">
        <f t="shared" si="50"/>
        <v>COMPLY</v>
      </c>
      <c r="BI1029" t="e">
        <f>VLOOKUP(H1029,Sheet2!$A$1:$B$270,2,FALSE)</f>
        <v>#N/A</v>
      </c>
    </row>
    <row r="1030" spans="1:61">
      <c r="A1030">
        <v>1029</v>
      </c>
      <c r="B1030">
        <v>1002633345</v>
      </c>
      <c r="C1030">
        <v>3</v>
      </c>
      <c r="D1030" t="s">
        <v>59</v>
      </c>
      <c r="E1030">
        <v>4</v>
      </c>
      <c r="F1030" t="s">
        <v>223</v>
      </c>
      <c r="G1030" t="s">
        <v>312</v>
      </c>
      <c r="H1030" t="s">
        <v>313</v>
      </c>
      <c r="I1030" t="s">
        <v>212</v>
      </c>
      <c r="J1030" t="s">
        <v>213</v>
      </c>
      <c r="K1030" t="s">
        <v>149</v>
      </c>
      <c r="L1030" t="s">
        <v>214</v>
      </c>
      <c r="M1030" t="s">
        <v>76</v>
      </c>
      <c r="N1030" t="s">
        <v>215</v>
      </c>
      <c r="O1030" s="57">
        <v>46307.636516203704</v>
      </c>
      <c r="P1030" s="57">
        <v>46308.594942129632</v>
      </c>
      <c r="Q1030">
        <v>69408804</v>
      </c>
      <c r="S1030">
        <v>146372102830</v>
      </c>
      <c r="T1030" t="s">
        <v>6311</v>
      </c>
      <c r="U1030" t="s">
        <v>6312</v>
      </c>
      <c r="V1030" t="s">
        <v>6313</v>
      </c>
      <c r="Z1030">
        <v>109.828353524208</v>
      </c>
      <c r="AA1030">
        <v>-7.2069386107203002</v>
      </c>
      <c r="AB1030" t="s">
        <v>6314</v>
      </c>
      <c r="AC1030" t="s">
        <v>235</v>
      </c>
      <c r="AL1030" t="s">
        <v>217</v>
      </c>
      <c r="AM1030" t="s">
        <v>6315</v>
      </c>
      <c r="AN1030" t="s">
        <v>6</v>
      </c>
      <c r="AO1030" s="57">
        <v>46366.642951388887</v>
      </c>
      <c r="AP1030" s="57">
        <v>46311.333333333336</v>
      </c>
      <c r="AR1030" t="s">
        <v>218</v>
      </c>
      <c r="AS1030" t="s">
        <v>219</v>
      </c>
      <c r="AT1030" t="s">
        <v>230</v>
      </c>
      <c r="AU1030">
        <v>20261013</v>
      </c>
      <c r="AV1030" t="s">
        <v>221</v>
      </c>
      <c r="AW1030" t="s">
        <v>2232</v>
      </c>
      <c r="AX1030" t="s">
        <v>222</v>
      </c>
      <c r="BA1030" s="57">
        <v>46311.333333333336</v>
      </c>
      <c r="BB1030" t="s">
        <v>6315</v>
      </c>
      <c r="BC1030">
        <v>2026</v>
      </c>
      <c r="BD1030">
        <v>10</v>
      </c>
      <c r="BE1030">
        <v>13</v>
      </c>
      <c r="BF1030" s="6">
        <f t="shared" si="48"/>
        <v>46308</v>
      </c>
      <c r="BG1030">
        <f t="shared" si="49"/>
        <v>-3.3333333333357587</v>
      </c>
      <c r="BH1030" t="str">
        <f t="shared" si="50"/>
        <v>COMPLY</v>
      </c>
      <c r="BI1030" t="e">
        <f>VLOOKUP(H1030,Sheet2!$A$1:$B$270,2,FALSE)</f>
        <v>#N/A</v>
      </c>
    </row>
    <row r="1031" spans="1:61">
      <c r="A1031">
        <v>1030</v>
      </c>
      <c r="B1031">
        <v>1002634943</v>
      </c>
      <c r="C1031">
        <v>3</v>
      </c>
      <c r="D1031" t="s">
        <v>59</v>
      </c>
      <c r="E1031">
        <v>4</v>
      </c>
      <c r="F1031" t="s">
        <v>223</v>
      </c>
      <c r="G1031" t="s">
        <v>312</v>
      </c>
      <c r="H1031" t="s">
        <v>313</v>
      </c>
      <c r="I1031" t="s">
        <v>212</v>
      </c>
      <c r="J1031" t="s">
        <v>213</v>
      </c>
      <c r="K1031" t="s">
        <v>149</v>
      </c>
      <c r="L1031" t="s">
        <v>214</v>
      </c>
      <c r="M1031" t="s">
        <v>76</v>
      </c>
      <c r="N1031" t="s">
        <v>215</v>
      </c>
      <c r="O1031" s="57">
        <v>46308.548333333332</v>
      </c>
      <c r="P1031" s="57">
        <v>46309.474409722221</v>
      </c>
      <c r="Q1031">
        <v>69409386</v>
      </c>
      <c r="S1031">
        <v>146372103175</v>
      </c>
      <c r="T1031" t="s">
        <v>6320</v>
      </c>
      <c r="U1031" t="s">
        <v>6769</v>
      </c>
      <c r="V1031" t="s">
        <v>6321</v>
      </c>
      <c r="Z1031">
        <v>109.701066</v>
      </c>
      <c r="AA1031">
        <v>-7.3966969999999996</v>
      </c>
      <c r="AB1031" t="s">
        <v>6322</v>
      </c>
      <c r="AC1031" t="s">
        <v>235</v>
      </c>
      <c r="AL1031" t="s">
        <v>217</v>
      </c>
      <c r="AM1031" t="s">
        <v>6323</v>
      </c>
      <c r="AN1031" t="s">
        <v>6</v>
      </c>
      <c r="AO1031" t="s">
        <v>5861</v>
      </c>
      <c r="AP1031" s="57">
        <v>46311.625</v>
      </c>
      <c r="AR1031" t="s">
        <v>218</v>
      </c>
      <c r="AS1031" t="s">
        <v>219</v>
      </c>
      <c r="AT1031" t="s">
        <v>230</v>
      </c>
      <c r="AU1031">
        <v>20261014</v>
      </c>
      <c r="AV1031" t="s">
        <v>221</v>
      </c>
      <c r="AW1031" t="s">
        <v>877</v>
      </c>
      <c r="AX1031" t="s">
        <v>222</v>
      </c>
      <c r="BA1031" s="57">
        <v>46311.625</v>
      </c>
      <c r="BB1031" t="s">
        <v>6323</v>
      </c>
      <c r="BC1031">
        <v>2026</v>
      </c>
      <c r="BD1031">
        <v>10</v>
      </c>
      <c r="BE1031">
        <v>14</v>
      </c>
      <c r="BF1031" s="6">
        <f t="shared" si="48"/>
        <v>46309</v>
      </c>
      <c r="BG1031">
        <f t="shared" si="49"/>
        <v>-2.625</v>
      </c>
      <c r="BH1031" t="str">
        <f t="shared" si="50"/>
        <v>COMPLY</v>
      </c>
      <c r="BI1031" t="e">
        <f>VLOOKUP(H1031,Sheet2!$A$1:$B$270,2,FALSE)</f>
        <v>#N/A</v>
      </c>
    </row>
    <row r="1032" spans="1:61">
      <c r="A1032">
        <v>1031</v>
      </c>
      <c r="B1032">
        <v>1002623766</v>
      </c>
      <c r="C1032">
        <v>3</v>
      </c>
      <c r="D1032" t="s">
        <v>59</v>
      </c>
      <c r="E1032">
        <v>4</v>
      </c>
      <c r="F1032" t="s">
        <v>223</v>
      </c>
      <c r="G1032" t="s">
        <v>312</v>
      </c>
      <c r="H1032" t="s">
        <v>313</v>
      </c>
      <c r="I1032" t="s">
        <v>212</v>
      </c>
      <c r="J1032" t="s">
        <v>213</v>
      </c>
      <c r="K1032" t="s">
        <v>149</v>
      </c>
      <c r="L1032" t="s">
        <v>214</v>
      </c>
      <c r="M1032" t="s">
        <v>1401</v>
      </c>
      <c r="N1032" t="s">
        <v>215</v>
      </c>
      <c r="O1032" s="57">
        <v>46301.426793981482</v>
      </c>
      <c r="P1032" s="57">
        <v>46303.478738425925</v>
      </c>
      <c r="Q1032">
        <v>69404778</v>
      </c>
      <c r="S1032">
        <v>146372103916</v>
      </c>
      <c r="T1032" t="s">
        <v>2207</v>
      </c>
      <c r="U1032" t="s">
        <v>3523</v>
      </c>
      <c r="V1032" t="s">
        <v>3524</v>
      </c>
      <c r="Z1032">
        <v>109.687924</v>
      </c>
      <c r="AA1032">
        <v>-7.4399139999999999</v>
      </c>
      <c r="AB1032" t="s">
        <v>3525</v>
      </c>
      <c r="AC1032" t="s">
        <v>235</v>
      </c>
      <c r="AL1032" t="s">
        <v>217</v>
      </c>
      <c r="AM1032" t="s">
        <v>3275</v>
      </c>
      <c r="AN1032" t="s">
        <v>6</v>
      </c>
      <c r="AO1032" s="57">
        <v>46183.433946759258</v>
      </c>
      <c r="AP1032" s="57">
        <v>46302.625</v>
      </c>
      <c r="AR1032" t="s">
        <v>14</v>
      </c>
      <c r="AS1032" t="s">
        <v>219</v>
      </c>
      <c r="AT1032" t="s">
        <v>230</v>
      </c>
      <c r="AV1032" t="s">
        <v>4686</v>
      </c>
      <c r="AW1032" t="s">
        <v>877</v>
      </c>
      <c r="AX1032" t="s">
        <v>222</v>
      </c>
      <c r="BA1032" s="57">
        <v>46302.625</v>
      </c>
      <c r="BB1032" t="s">
        <v>3275</v>
      </c>
      <c r="BF1032" s="6" t="e">
        <f t="shared" si="48"/>
        <v>#NUM!</v>
      </c>
      <c r="BG1032" t="e">
        <f t="shared" si="49"/>
        <v>#NUM!</v>
      </c>
      <c r="BH1032" t="e">
        <f t="shared" si="50"/>
        <v>#NUM!</v>
      </c>
      <c r="BI1032" t="e">
        <f>VLOOKUP(H1032,Sheet2!$A$1:$B$270,2,FALSE)</f>
        <v>#N/A</v>
      </c>
    </row>
    <row r="1033" spans="1:61">
      <c r="A1033">
        <v>1032</v>
      </c>
      <c r="B1033">
        <v>1002634798</v>
      </c>
      <c r="C1033">
        <v>3</v>
      </c>
      <c r="D1033" t="s">
        <v>59</v>
      </c>
      <c r="E1033">
        <v>4</v>
      </c>
      <c r="F1033" t="s">
        <v>223</v>
      </c>
      <c r="G1033" t="s">
        <v>312</v>
      </c>
      <c r="H1033" t="s">
        <v>313</v>
      </c>
      <c r="I1033" t="s">
        <v>212</v>
      </c>
      <c r="J1033" t="s">
        <v>213</v>
      </c>
      <c r="K1033" t="s">
        <v>149</v>
      </c>
      <c r="L1033" t="s">
        <v>214</v>
      </c>
      <c r="M1033" t="s">
        <v>839</v>
      </c>
      <c r="N1033" t="s">
        <v>215</v>
      </c>
      <c r="O1033" s="57">
        <v>46308.493460648147</v>
      </c>
      <c r="P1033" s="57">
        <v>46310.727303240739</v>
      </c>
      <c r="Q1033">
        <v>69409288</v>
      </c>
      <c r="S1033">
        <v>146372103355</v>
      </c>
      <c r="T1033" t="s">
        <v>6316</v>
      </c>
      <c r="U1033" t="s">
        <v>7842</v>
      </c>
      <c r="V1033" t="s">
        <v>6317</v>
      </c>
      <c r="Z1033">
        <v>109.750089</v>
      </c>
      <c r="AA1033">
        <v>-7.2816359999999998</v>
      </c>
      <c r="AB1033" t="s">
        <v>6318</v>
      </c>
      <c r="AC1033" t="s">
        <v>235</v>
      </c>
      <c r="AL1033" t="s">
        <v>217</v>
      </c>
      <c r="AM1033" t="s">
        <v>6319</v>
      </c>
      <c r="AN1033" t="s">
        <v>6</v>
      </c>
      <c r="AO1033" t="s">
        <v>5766</v>
      </c>
      <c r="AP1033" s="57">
        <v>46311.625</v>
      </c>
      <c r="AQ1033" t="s">
        <v>838</v>
      </c>
      <c r="AR1033" t="s">
        <v>840</v>
      </c>
      <c r="AS1033" t="s">
        <v>219</v>
      </c>
      <c r="AT1033" t="s">
        <v>230</v>
      </c>
      <c r="AV1033" t="s">
        <v>7843</v>
      </c>
      <c r="AW1033" t="s">
        <v>877</v>
      </c>
      <c r="AX1033" t="s">
        <v>222</v>
      </c>
      <c r="BA1033" s="57">
        <v>46311.625</v>
      </c>
      <c r="BB1033" t="s">
        <v>6319</v>
      </c>
      <c r="BF1033" s="6" t="e">
        <f t="shared" si="48"/>
        <v>#NUM!</v>
      </c>
      <c r="BG1033" t="e">
        <f t="shared" si="49"/>
        <v>#NUM!</v>
      </c>
      <c r="BH1033" t="e">
        <f t="shared" si="50"/>
        <v>#NUM!</v>
      </c>
      <c r="BI1033" t="e">
        <f>VLOOKUP(H1033,Sheet2!$A$1:$B$270,2,FALSE)</f>
        <v>#N/A</v>
      </c>
    </row>
    <row r="1034" spans="1:61">
      <c r="A1034">
        <v>1033</v>
      </c>
      <c r="B1034">
        <v>1002637085</v>
      </c>
      <c r="C1034">
        <v>3</v>
      </c>
      <c r="D1034" t="s">
        <v>59</v>
      </c>
      <c r="E1034">
        <v>4</v>
      </c>
      <c r="F1034" t="s">
        <v>223</v>
      </c>
      <c r="G1034" t="s">
        <v>312</v>
      </c>
      <c r="H1034" t="s">
        <v>313</v>
      </c>
      <c r="I1034" t="s">
        <v>212</v>
      </c>
      <c r="J1034" t="s">
        <v>213</v>
      </c>
      <c r="K1034" t="s">
        <v>149</v>
      </c>
      <c r="L1034" t="s">
        <v>214</v>
      </c>
      <c r="M1034" t="s">
        <v>238</v>
      </c>
      <c r="N1034" t="s">
        <v>215</v>
      </c>
      <c r="O1034" s="57">
        <v>46309.630266203705</v>
      </c>
      <c r="P1034" s="57">
        <v>46309.632025462961</v>
      </c>
      <c r="Q1034">
        <v>69410266</v>
      </c>
      <c r="S1034">
        <v>146372102962</v>
      </c>
      <c r="T1034" t="s">
        <v>7194</v>
      </c>
      <c r="U1034" t="s">
        <v>7195</v>
      </c>
      <c r="V1034" t="s">
        <v>7196</v>
      </c>
      <c r="Z1034">
        <v>109.72637899999999</v>
      </c>
      <c r="AA1034">
        <v>-7.3920979999999998</v>
      </c>
      <c r="AB1034" t="s">
        <v>7197</v>
      </c>
      <c r="AC1034" t="s">
        <v>235</v>
      </c>
      <c r="AL1034" t="s">
        <v>217</v>
      </c>
      <c r="AM1034" t="s">
        <v>7198</v>
      </c>
      <c r="AN1034" t="s">
        <v>6</v>
      </c>
      <c r="AO1034" t="s">
        <v>7088</v>
      </c>
      <c r="AP1034" s="57">
        <v>46313.458333333336</v>
      </c>
      <c r="AR1034" t="s">
        <v>239</v>
      </c>
      <c r="AS1034" t="s">
        <v>219</v>
      </c>
      <c r="AT1034" t="s">
        <v>230</v>
      </c>
      <c r="AV1034" t="s">
        <v>238</v>
      </c>
      <c r="AW1034" t="s">
        <v>877</v>
      </c>
      <c r="AX1034" t="s">
        <v>222</v>
      </c>
      <c r="BA1034" s="57">
        <v>46313.458333333336</v>
      </c>
      <c r="BB1034" t="s">
        <v>7198</v>
      </c>
      <c r="BF1034" s="6" t="e">
        <f t="shared" si="48"/>
        <v>#NUM!</v>
      </c>
      <c r="BG1034" t="e">
        <f t="shared" si="49"/>
        <v>#NUM!</v>
      </c>
      <c r="BH1034" t="e">
        <f t="shared" si="50"/>
        <v>#NUM!</v>
      </c>
      <c r="BI1034" t="e">
        <f>VLOOKUP(H1034,Sheet2!$A$1:$B$270,2,FALSE)</f>
        <v>#N/A</v>
      </c>
    </row>
    <row r="1035" spans="1:61">
      <c r="A1035">
        <v>1034</v>
      </c>
      <c r="B1035">
        <v>1002638316</v>
      </c>
      <c r="C1035">
        <v>3</v>
      </c>
      <c r="D1035" t="s">
        <v>59</v>
      </c>
      <c r="E1035">
        <v>4</v>
      </c>
      <c r="F1035" t="s">
        <v>223</v>
      </c>
      <c r="G1035" t="s">
        <v>312</v>
      </c>
      <c r="H1035" t="s">
        <v>313</v>
      </c>
      <c r="I1035" t="s">
        <v>212</v>
      </c>
      <c r="J1035" t="s">
        <v>213</v>
      </c>
      <c r="K1035" t="s">
        <v>149</v>
      </c>
      <c r="L1035" t="s">
        <v>214</v>
      </c>
      <c r="M1035" t="s">
        <v>238</v>
      </c>
      <c r="N1035" t="s">
        <v>215</v>
      </c>
      <c r="O1035" s="57">
        <v>46310.503194444442</v>
      </c>
      <c r="P1035" s="57">
        <v>46310.504236111112</v>
      </c>
      <c r="Q1035">
        <v>69410749</v>
      </c>
      <c r="S1035">
        <v>146372103181</v>
      </c>
      <c r="T1035" t="s">
        <v>7844</v>
      </c>
      <c r="U1035" t="s">
        <v>7845</v>
      </c>
      <c r="V1035" t="s">
        <v>7846</v>
      </c>
      <c r="Z1035">
        <v>109.71163900000001</v>
      </c>
      <c r="AA1035">
        <v>-7.3944450000000002</v>
      </c>
      <c r="AB1035" t="s">
        <v>7847</v>
      </c>
      <c r="AC1035" t="s">
        <v>235</v>
      </c>
      <c r="AL1035" t="s">
        <v>217</v>
      </c>
      <c r="AM1035" t="s">
        <v>7848</v>
      </c>
      <c r="AN1035" t="s">
        <v>6</v>
      </c>
      <c r="AO1035" t="s">
        <v>7422</v>
      </c>
      <c r="AP1035" s="57">
        <v>46313.625</v>
      </c>
      <c r="AR1035" t="s">
        <v>239</v>
      </c>
      <c r="AS1035" t="s">
        <v>219</v>
      </c>
      <c r="AT1035" t="s">
        <v>230</v>
      </c>
      <c r="AV1035" t="s">
        <v>238</v>
      </c>
      <c r="AW1035" t="s">
        <v>881</v>
      </c>
      <c r="AX1035" t="s">
        <v>222</v>
      </c>
      <c r="BA1035" s="57">
        <v>46313.625</v>
      </c>
      <c r="BB1035" t="s">
        <v>7848</v>
      </c>
      <c r="BF1035" s="6" t="e">
        <f t="shared" si="48"/>
        <v>#NUM!</v>
      </c>
      <c r="BG1035" t="e">
        <f t="shared" si="49"/>
        <v>#NUM!</v>
      </c>
      <c r="BH1035" t="e">
        <f t="shared" si="50"/>
        <v>#NUM!</v>
      </c>
      <c r="BI1035" t="e">
        <f>VLOOKUP(H1035,Sheet2!$A$1:$B$270,2,FALSE)</f>
        <v>#N/A</v>
      </c>
    </row>
    <row r="1036" spans="1:61">
      <c r="A1036">
        <v>1035</v>
      </c>
      <c r="B1036">
        <v>1002621300</v>
      </c>
      <c r="C1036">
        <v>3</v>
      </c>
      <c r="D1036" t="s">
        <v>59</v>
      </c>
      <c r="E1036">
        <v>4</v>
      </c>
      <c r="F1036" t="s">
        <v>223</v>
      </c>
      <c r="G1036" t="s">
        <v>312</v>
      </c>
      <c r="H1036" t="s">
        <v>313</v>
      </c>
      <c r="I1036" t="s">
        <v>212</v>
      </c>
      <c r="J1036" t="s">
        <v>213</v>
      </c>
      <c r="K1036" t="s">
        <v>149</v>
      </c>
      <c r="L1036" t="s">
        <v>214</v>
      </c>
      <c r="M1036" t="s">
        <v>1919</v>
      </c>
      <c r="N1036" t="s">
        <v>215</v>
      </c>
      <c r="O1036" s="57">
        <v>46299.437893518516</v>
      </c>
      <c r="P1036" s="57">
        <v>46302.700462962966</v>
      </c>
      <c r="Q1036">
        <v>69403803</v>
      </c>
      <c r="S1036">
        <v>146372103619</v>
      </c>
      <c r="T1036" t="s">
        <v>2207</v>
      </c>
      <c r="U1036" t="s">
        <v>2208</v>
      </c>
      <c r="V1036" t="s">
        <v>2209</v>
      </c>
      <c r="Z1036">
        <v>109.675855</v>
      </c>
      <c r="AA1036">
        <v>-7.4377750000000002</v>
      </c>
      <c r="AB1036" t="s">
        <v>2210</v>
      </c>
      <c r="AC1036" t="s">
        <v>235</v>
      </c>
      <c r="AL1036" t="s">
        <v>217</v>
      </c>
      <c r="AM1036" t="s">
        <v>2211</v>
      </c>
      <c r="AN1036" t="s">
        <v>6</v>
      </c>
      <c r="AO1036" s="57">
        <v>46122.444444444445</v>
      </c>
      <c r="AP1036" s="57">
        <v>46300.458333333336</v>
      </c>
      <c r="AQ1036" t="s">
        <v>838</v>
      </c>
      <c r="AR1036" t="s">
        <v>12</v>
      </c>
      <c r="AS1036" t="s">
        <v>219</v>
      </c>
      <c r="AT1036" t="s">
        <v>230</v>
      </c>
      <c r="AV1036" t="s">
        <v>1627</v>
      </c>
      <c r="AW1036" t="s">
        <v>877</v>
      </c>
      <c r="AX1036" t="s">
        <v>222</v>
      </c>
      <c r="BA1036" s="57">
        <v>46300.458333333336</v>
      </c>
      <c r="BB1036" t="s">
        <v>2211</v>
      </c>
      <c r="BF1036" s="6" t="e">
        <f t="shared" si="48"/>
        <v>#NUM!</v>
      </c>
      <c r="BG1036" t="e">
        <f t="shared" si="49"/>
        <v>#NUM!</v>
      </c>
      <c r="BH1036" t="e">
        <f t="shared" si="50"/>
        <v>#NUM!</v>
      </c>
      <c r="BI1036" t="e">
        <f>VLOOKUP(H1036,Sheet2!$A$1:$B$270,2,FALSE)</f>
        <v>#N/A</v>
      </c>
    </row>
    <row r="1037" spans="1:61">
      <c r="A1037">
        <v>1036</v>
      </c>
      <c r="B1037">
        <v>1002621299</v>
      </c>
      <c r="C1037">
        <v>3</v>
      </c>
      <c r="D1037" t="s">
        <v>59</v>
      </c>
      <c r="E1037">
        <v>4</v>
      </c>
      <c r="F1037" t="s">
        <v>223</v>
      </c>
      <c r="G1037" t="s">
        <v>312</v>
      </c>
      <c r="H1037" t="s">
        <v>313</v>
      </c>
      <c r="I1037" t="s">
        <v>212</v>
      </c>
      <c r="J1037" t="s">
        <v>213</v>
      </c>
      <c r="K1037" t="s">
        <v>149</v>
      </c>
      <c r="L1037" t="s">
        <v>214</v>
      </c>
      <c r="M1037" t="s">
        <v>1919</v>
      </c>
      <c r="N1037" t="s">
        <v>215</v>
      </c>
      <c r="O1037" s="57">
        <v>46299.437395833331</v>
      </c>
      <c r="P1037" s="57">
        <v>46302.701215277775</v>
      </c>
      <c r="Q1037">
        <v>69403803</v>
      </c>
      <c r="S1037">
        <v>146372103619</v>
      </c>
      <c r="T1037" t="s">
        <v>2207</v>
      </c>
      <c r="U1037" t="s">
        <v>2208</v>
      </c>
      <c r="V1037" t="s">
        <v>2209</v>
      </c>
      <c r="Z1037">
        <v>109.675855</v>
      </c>
      <c r="AA1037">
        <v>-7.4377750000000002</v>
      </c>
      <c r="AB1037" t="s">
        <v>2210</v>
      </c>
      <c r="AC1037" t="s">
        <v>235</v>
      </c>
      <c r="AL1037" t="s">
        <v>217</v>
      </c>
      <c r="AM1037" t="s">
        <v>2211</v>
      </c>
      <c r="AN1037" t="s">
        <v>6</v>
      </c>
      <c r="AO1037" s="57">
        <v>46122.444444444445</v>
      </c>
      <c r="AP1037" s="57">
        <v>46300.458333333336</v>
      </c>
      <c r="AQ1037" t="s">
        <v>838</v>
      </c>
      <c r="AR1037" t="s">
        <v>12</v>
      </c>
      <c r="AS1037" t="s">
        <v>219</v>
      </c>
      <c r="AT1037" t="s">
        <v>230</v>
      </c>
      <c r="AV1037" t="s">
        <v>1627</v>
      </c>
      <c r="AW1037" t="s">
        <v>877</v>
      </c>
      <c r="AX1037" t="s">
        <v>222</v>
      </c>
      <c r="BA1037" s="57">
        <v>46300.458333333336</v>
      </c>
      <c r="BB1037" t="s">
        <v>2211</v>
      </c>
      <c r="BF1037" s="6" t="e">
        <f t="shared" si="48"/>
        <v>#NUM!</v>
      </c>
      <c r="BG1037" t="e">
        <f t="shared" si="49"/>
        <v>#NUM!</v>
      </c>
      <c r="BH1037" t="e">
        <f t="shared" si="50"/>
        <v>#NUM!</v>
      </c>
      <c r="BI1037" t="e">
        <f>VLOOKUP(H1037,Sheet2!$A$1:$B$270,2,FALSE)</f>
        <v>#N/A</v>
      </c>
    </row>
    <row r="1038" spans="1:61">
      <c r="A1038">
        <v>1037</v>
      </c>
      <c r="B1038">
        <v>1002620767</v>
      </c>
      <c r="C1038">
        <v>3</v>
      </c>
      <c r="D1038" t="s">
        <v>59</v>
      </c>
      <c r="E1038">
        <v>4</v>
      </c>
      <c r="F1038" t="s">
        <v>223</v>
      </c>
      <c r="G1038" t="s">
        <v>312</v>
      </c>
      <c r="H1038" t="s">
        <v>810</v>
      </c>
      <c r="I1038" t="s">
        <v>212</v>
      </c>
      <c r="J1038" t="s">
        <v>213</v>
      </c>
      <c r="K1038" t="s">
        <v>149</v>
      </c>
      <c r="M1038" t="s">
        <v>76</v>
      </c>
      <c r="N1038" t="s">
        <v>215</v>
      </c>
      <c r="O1038" s="57">
        <v>46298.391689814816</v>
      </c>
      <c r="P1038" s="57">
        <v>46298.520254629628</v>
      </c>
      <c r="Q1038">
        <v>69402437</v>
      </c>
      <c r="S1038">
        <v>143395109097</v>
      </c>
      <c r="T1038" t="s">
        <v>1241</v>
      </c>
      <c r="U1038" t="s">
        <v>2213</v>
      </c>
      <c r="V1038" t="s">
        <v>2214</v>
      </c>
      <c r="Z1038">
        <v>109.42910000000001</v>
      </c>
      <c r="AA1038">
        <v>-7.4748000000000001</v>
      </c>
      <c r="AB1038" t="s">
        <v>1244</v>
      </c>
      <c r="AC1038" t="s">
        <v>283</v>
      </c>
      <c r="AL1038" t="s">
        <v>217</v>
      </c>
      <c r="AM1038" t="s">
        <v>2215</v>
      </c>
      <c r="AN1038" t="s">
        <v>6</v>
      </c>
      <c r="AO1038" s="57">
        <v>46091.392974537041</v>
      </c>
      <c r="AR1038" t="s">
        <v>218</v>
      </c>
      <c r="AS1038" t="s">
        <v>817</v>
      </c>
      <c r="AT1038" t="s">
        <v>230</v>
      </c>
      <c r="AU1038">
        <v>20261003</v>
      </c>
      <c r="AV1038" t="s">
        <v>221</v>
      </c>
      <c r="AW1038" t="s">
        <v>540</v>
      </c>
      <c r="AX1038" t="s">
        <v>222</v>
      </c>
      <c r="BA1038" s="57">
        <v>46298.291666666664</v>
      </c>
      <c r="BB1038" t="s">
        <v>2215</v>
      </c>
      <c r="BC1038">
        <v>2026</v>
      </c>
      <c r="BD1038">
        <v>10</v>
      </c>
      <c r="BE1038">
        <v>3</v>
      </c>
      <c r="BF1038" s="6">
        <f t="shared" si="48"/>
        <v>46298</v>
      </c>
      <c r="BG1038">
        <f t="shared" si="49"/>
        <v>-0.29166666666424135</v>
      </c>
      <c r="BH1038" t="str">
        <f t="shared" si="50"/>
        <v>COMPLY</v>
      </c>
      <c r="BI1038" t="e">
        <f>VLOOKUP(H1038,Sheet2!$A$1:$B$270,2,FALSE)</f>
        <v>#N/A</v>
      </c>
    </row>
    <row r="1039" spans="1:61">
      <c r="A1039">
        <v>1038</v>
      </c>
      <c r="B1039">
        <v>1002624970</v>
      </c>
      <c r="C1039">
        <v>3</v>
      </c>
      <c r="D1039" t="s">
        <v>59</v>
      </c>
      <c r="E1039">
        <v>4</v>
      </c>
      <c r="F1039" t="s">
        <v>223</v>
      </c>
      <c r="G1039" t="s">
        <v>312</v>
      </c>
      <c r="H1039" t="s">
        <v>810</v>
      </c>
      <c r="I1039" t="s">
        <v>212</v>
      </c>
      <c r="J1039" t="s">
        <v>213</v>
      </c>
      <c r="K1039" t="s">
        <v>149</v>
      </c>
      <c r="M1039" t="s">
        <v>76</v>
      </c>
      <c r="N1039" t="s">
        <v>563</v>
      </c>
      <c r="O1039" s="57">
        <v>46301.683321759258</v>
      </c>
      <c r="P1039" s="57">
        <v>46301.72047453704</v>
      </c>
      <c r="Q1039">
        <v>69383033</v>
      </c>
      <c r="S1039">
        <v>143395109256</v>
      </c>
      <c r="T1039" t="s">
        <v>1714</v>
      </c>
      <c r="U1039" t="s">
        <v>3527</v>
      </c>
      <c r="V1039" t="s">
        <v>3528</v>
      </c>
      <c r="Z1039">
        <v>109.42911700000001</v>
      </c>
      <c r="AA1039">
        <v>-7.4734920000000002</v>
      </c>
      <c r="AB1039" t="s">
        <v>1717</v>
      </c>
      <c r="AC1039" t="s">
        <v>284</v>
      </c>
      <c r="AL1039" t="s">
        <v>217</v>
      </c>
      <c r="AM1039" t="s">
        <v>3529</v>
      </c>
      <c r="AN1039" t="s">
        <v>6</v>
      </c>
      <c r="AO1039" s="57">
        <v>46183.694976851853</v>
      </c>
      <c r="AR1039" t="s">
        <v>218</v>
      </c>
      <c r="AS1039" t="s">
        <v>817</v>
      </c>
      <c r="AT1039" t="s">
        <v>230</v>
      </c>
      <c r="AU1039">
        <v>20261006</v>
      </c>
      <c r="AV1039" t="s">
        <v>221</v>
      </c>
      <c r="AW1039" t="s">
        <v>3530</v>
      </c>
      <c r="AX1039" t="s">
        <v>222</v>
      </c>
      <c r="BA1039" s="57">
        <v>46301.291666666664</v>
      </c>
      <c r="BB1039" t="s">
        <v>3529</v>
      </c>
      <c r="BC1039">
        <v>2026</v>
      </c>
      <c r="BD1039">
        <v>10</v>
      </c>
      <c r="BE1039">
        <v>6</v>
      </c>
      <c r="BF1039" s="6">
        <f t="shared" si="48"/>
        <v>46301</v>
      </c>
      <c r="BG1039">
        <f t="shared" si="49"/>
        <v>-0.29166666666424135</v>
      </c>
      <c r="BH1039" t="str">
        <f t="shared" si="50"/>
        <v>COMPLY</v>
      </c>
      <c r="BI1039" t="e">
        <f>VLOOKUP(H1039,Sheet2!$A$1:$B$270,2,FALSE)</f>
        <v>#N/A</v>
      </c>
    </row>
    <row r="1040" spans="1:61">
      <c r="A1040">
        <v>1039</v>
      </c>
      <c r="B1040">
        <v>1002630989</v>
      </c>
      <c r="C1040">
        <v>3</v>
      </c>
      <c r="D1040" t="s">
        <v>59</v>
      </c>
      <c r="E1040">
        <v>4</v>
      </c>
      <c r="F1040" t="s">
        <v>223</v>
      </c>
      <c r="G1040" t="s">
        <v>312</v>
      </c>
      <c r="H1040" t="s">
        <v>810</v>
      </c>
      <c r="I1040" t="s">
        <v>212</v>
      </c>
      <c r="J1040" t="s">
        <v>213</v>
      </c>
      <c r="K1040" t="s">
        <v>149</v>
      </c>
      <c r="L1040" t="s">
        <v>214</v>
      </c>
      <c r="M1040" t="s">
        <v>76</v>
      </c>
      <c r="N1040" t="s">
        <v>215</v>
      </c>
      <c r="O1040" s="57">
        <v>46305.601099537038</v>
      </c>
      <c r="P1040" s="57">
        <v>46307.525567129633</v>
      </c>
      <c r="Q1040">
        <v>69407946</v>
      </c>
      <c r="S1040">
        <v>143395106904</v>
      </c>
      <c r="T1040" t="s">
        <v>5529</v>
      </c>
      <c r="U1040" t="s">
        <v>6324</v>
      </c>
      <c r="V1040" t="s">
        <v>5530</v>
      </c>
      <c r="Z1040">
        <v>109.56708752309601</v>
      </c>
      <c r="AA1040">
        <v>-7.4173054366550799</v>
      </c>
      <c r="AB1040" t="s">
        <v>5531</v>
      </c>
      <c r="AC1040" t="s">
        <v>235</v>
      </c>
      <c r="AL1040" t="s">
        <v>217</v>
      </c>
      <c r="AM1040" t="s">
        <v>5532</v>
      </c>
      <c r="AN1040" t="s">
        <v>6</v>
      </c>
      <c r="AO1040" s="57">
        <v>46305.611168981479</v>
      </c>
      <c r="AP1040" s="57">
        <v>46307.458333333336</v>
      </c>
      <c r="AR1040" t="s">
        <v>218</v>
      </c>
      <c r="AS1040" t="s">
        <v>817</v>
      </c>
      <c r="AT1040" t="s">
        <v>230</v>
      </c>
      <c r="AU1040">
        <v>20261012</v>
      </c>
      <c r="AV1040" t="s">
        <v>221</v>
      </c>
      <c r="AW1040" t="s">
        <v>875</v>
      </c>
      <c r="AX1040" t="s">
        <v>222</v>
      </c>
      <c r="BA1040" s="57">
        <v>46307.458333333336</v>
      </c>
      <c r="BB1040" t="s">
        <v>5532</v>
      </c>
      <c r="BC1040">
        <v>2026</v>
      </c>
      <c r="BD1040">
        <v>10</v>
      </c>
      <c r="BE1040">
        <v>12</v>
      </c>
      <c r="BF1040" s="6">
        <f t="shared" si="48"/>
        <v>46307</v>
      </c>
      <c r="BG1040">
        <f t="shared" si="49"/>
        <v>-0.45833333333575865</v>
      </c>
      <c r="BH1040" t="str">
        <f t="shared" si="50"/>
        <v>COMPLY</v>
      </c>
      <c r="BI1040" t="e">
        <f>VLOOKUP(H1040,Sheet2!$A$1:$B$270,2,FALSE)</f>
        <v>#N/A</v>
      </c>
    </row>
    <row r="1041" spans="1:61">
      <c r="A1041">
        <v>1040</v>
      </c>
      <c r="B1041">
        <v>1002636254</v>
      </c>
      <c r="C1041">
        <v>3</v>
      </c>
      <c r="D1041" t="s">
        <v>59</v>
      </c>
      <c r="E1041">
        <v>4</v>
      </c>
      <c r="F1041" t="s">
        <v>223</v>
      </c>
      <c r="G1041" t="s">
        <v>312</v>
      </c>
      <c r="H1041" t="s">
        <v>810</v>
      </c>
      <c r="I1041" t="s">
        <v>212</v>
      </c>
      <c r="J1041" t="s">
        <v>213</v>
      </c>
      <c r="K1041" t="s">
        <v>149</v>
      </c>
      <c r="M1041" t="s">
        <v>76</v>
      </c>
      <c r="N1041" t="s">
        <v>215</v>
      </c>
      <c r="O1041" s="57">
        <v>46309.422534722224</v>
      </c>
      <c r="P1041" s="57">
        <v>46309.554016203707</v>
      </c>
      <c r="Q1041">
        <v>69408809</v>
      </c>
      <c r="S1041">
        <v>143395106903</v>
      </c>
      <c r="T1041" t="s">
        <v>5525</v>
      </c>
      <c r="U1041" t="s">
        <v>7199</v>
      </c>
      <c r="V1041" t="s">
        <v>7200</v>
      </c>
      <c r="Z1041">
        <v>109.561249084655</v>
      </c>
      <c r="AA1041">
        <v>-7.46784821122825</v>
      </c>
      <c r="AB1041" t="s">
        <v>6326</v>
      </c>
      <c r="AC1041" t="s">
        <v>283</v>
      </c>
      <c r="AL1041" t="s">
        <v>217</v>
      </c>
      <c r="AM1041" t="s">
        <v>7201</v>
      </c>
      <c r="AN1041" t="s">
        <v>6</v>
      </c>
      <c r="AO1041" t="s">
        <v>6890</v>
      </c>
      <c r="AR1041" t="s">
        <v>218</v>
      </c>
      <c r="AS1041" t="s">
        <v>817</v>
      </c>
      <c r="AT1041" t="s">
        <v>230</v>
      </c>
      <c r="AU1041">
        <v>20261014</v>
      </c>
      <c r="AV1041" t="s">
        <v>221</v>
      </c>
      <c r="AW1041" t="s">
        <v>577</v>
      </c>
      <c r="AX1041" t="s">
        <v>222</v>
      </c>
      <c r="BA1041" s="57">
        <v>46309.291666666664</v>
      </c>
      <c r="BB1041" t="s">
        <v>7201</v>
      </c>
      <c r="BC1041">
        <v>2026</v>
      </c>
      <c r="BD1041">
        <v>10</v>
      </c>
      <c r="BE1041">
        <v>14</v>
      </c>
      <c r="BF1041" s="6">
        <f t="shared" si="48"/>
        <v>46309</v>
      </c>
      <c r="BG1041">
        <f t="shared" si="49"/>
        <v>-0.29166666666424135</v>
      </c>
      <c r="BH1041" t="str">
        <f t="shared" si="50"/>
        <v>COMPLY</v>
      </c>
      <c r="BI1041" t="e">
        <f>VLOOKUP(H1041,Sheet2!$A$1:$B$270,2,FALSE)</f>
        <v>#N/A</v>
      </c>
    </row>
    <row r="1042" spans="1:61">
      <c r="A1042">
        <v>1041</v>
      </c>
      <c r="B1042">
        <v>1002618109</v>
      </c>
      <c r="C1042">
        <v>3</v>
      </c>
      <c r="D1042" t="s">
        <v>59</v>
      </c>
      <c r="E1042">
        <v>4</v>
      </c>
      <c r="F1042" t="s">
        <v>223</v>
      </c>
      <c r="G1042" t="s">
        <v>312</v>
      </c>
      <c r="H1042" t="s">
        <v>810</v>
      </c>
      <c r="I1042" t="s">
        <v>212</v>
      </c>
      <c r="J1042" t="s">
        <v>213</v>
      </c>
      <c r="K1042" t="s">
        <v>149</v>
      </c>
      <c r="L1042" t="s">
        <v>214</v>
      </c>
      <c r="M1042" t="s">
        <v>1401</v>
      </c>
      <c r="N1042" t="s">
        <v>215</v>
      </c>
      <c r="O1042" s="57">
        <v>46296.603182870371</v>
      </c>
      <c r="P1042" s="57">
        <v>46298.39167824074</v>
      </c>
      <c r="Q1042">
        <v>69402437</v>
      </c>
      <c r="S1042">
        <v>143395109400</v>
      </c>
      <c r="T1042" t="s">
        <v>1241</v>
      </c>
      <c r="U1042" t="s">
        <v>1242</v>
      </c>
      <c r="V1042" t="s">
        <v>1243</v>
      </c>
      <c r="Z1042">
        <v>109.429236</v>
      </c>
      <c r="AA1042">
        <v>-7.4728000000000003</v>
      </c>
      <c r="AB1042" t="s">
        <v>1244</v>
      </c>
      <c r="AC1042" t="s">
        <v>235</v>
      </c>
      <c r="AL1042" t="s">
        <v>217</v>
      </c>
      <c r="AM1042" t="s">
        <v>1245</v>
      </c>
      <c r="AN1042" t="s">
        <v>6</v>
      </c>
      <c r="AO1042" s="57">
        <v>46032.611296296294</v>
      </c>
      <c r="AP1042" s="57">
        <v>46297.458333333336</v>
      </c>
      <c r="AR1042" t="s">
        <v>14</v>
      </c>
      <c r="AS1042" t="s">
        <v>817</v>
      </c>
      <c r="AT1042" t="s">
        <v>230</v>
      </c>
      <c r="AV1042" t="s">
        <v>2212</v>
      </c>
      <c r="AW1042" t="s">
        <v>236</v>
      </c>
      <c r="AX1042" t="s">
        <v>222</v>
      </c>
      <c r="BA1042" s="57">
        <v>46297.458333333336</v>
      </c>
      <c r="BB1042" t="s">
        <v>1245</v>
      </c>
      <c r="BF1042" s="6" t="e">
        <f t="shared" si="48"/>
        <v>#NUM!</v>
      </c>
      <c r="BG1042" t="e">
        <f t="shared" si="49"/>
        <v>#NUM!</v>
      </c>
      <c r="BH1042" t="e">
        <f t="shared" si="50"/>
        <v>#NUM!</v>
      </c>
      <c r="BI1042" t="e">
        <f>VLOOKUP(H1042,Sheet2!$A$1:$B$270,2,FALSE)</f>
        <v>#N/A</v>
      </c>
    </row>
    <row r="1043" spans="1:61">
      <c r="A1043">
        <v>1042</v>
      </c>
      <c r="B1043">
        <v>1002620719</v>
      </c>
      <c r="C1043">
        <v>3</v>
      </c>
      <c r="D1043" t="s">
        <v>59</v>
      </c>
      <c r="E1043">
        <v>4</v>
      </c>
      <c r="F1043" t="s">
        <v>223</v>
      </c>
      <c r="G1043" t="s">
        <v>312</v>
      </c>
      <c r="H1043" t="s">
        <v>810</v>
      </c>
      <c r="I1043" t="s">
        <v>212</v>
      </c>
      <c r="J1043" t="s">
        <v>213</v>
      </c>
      <c r="K1043" t="s">
        <v>149</v>
      </c>
      <c r="M1043" t="s">
        <v>1401</v>
      </c>
      <c r="N1043" t="s">
        <v>563</v>
      </c>
      <c r="O1043" s="57">
        <v>46298.458067129628</v>
      </c>
      <c r="P1043" s="57">
        <v>46301.683321759258</v>
      </c>
      <c r="Q1043">
        <v>69383033</v>
      </c>
      <c r="S1043">
        <v>143395109096</v>
      </c>
      <c r="T1043" t="s">
        <v>1714</v>
      </c>
      <c r="U1043" t="s">
        <v>2216</v>
      </c>
      <c r="V1043" t="s">
        <v>2217</v>
      </c>
      <c r="Z1043">
        <v>109.4292489</v>
      </c>
      <c r="AA1043">
        <v>-7.4727779999999999</v>
      </c>
      <c r="AB1043" t="s">
        <v>1717</v>
      </c>
      <c r="AC1043" t="s">
        <v>284</v>
      </c>
      <c r="AL1043" t="s">
        <v>217</v>
      </c>
      <c r="AM1043" t="s">
        <v>2218</v>
      </c>
      <c r="AN1043" t="s">
        <v>6</v>
      </c>
      <c r="AO1043" s="57">
        <v>46091.465949074074</v>
      </c>
      <c r="AP1043" s="57">
        <v>46300.625</v>
      </c>
      <c r="AR1043" t="s">
        <v>14</v>
      </c>
      <c r="AS1043" t="s">
        <v>817</v>
      </c>
      <c r="AT1043" t="s">
        <v>230</v>
      </c>
      <c r="AV1043" t="s">
        <v>3526</v>
      </c>
      <c r="AW1043" t="s">
        <v>2219</v>
      </c>
      <c r="AX1043" t="s">
        <v>222</v>
      </c>
      <c r="BA1043" s="57">
        <v>46300.625</v>
      </c>
      <c r="BB1043" t="s">
        <v>2218</v>
      </c>
      <c r="BF1043" s="6" t="e">
        <f t="shared" si="48"/>
        <v>#NUM!</v>
      </c>
      <c r="BG1043" t="e">
        <f t="shared" si="49"/>
        <v>#NUM!</v>
      </c>
      <c r="BH1043" t="e">
        <f t="shared" si="50"/>
        <v>#NUM!</v>
      </c>
      <c r="BI1043" t="e">
        <f>VLOOKUP(H1043,Sheet2!$A$1:$B$270,2,FALSE)</f>
        <v>#N/A</v>
      </c>
    </row>
    <row r="1044" spans="1:61">
      <c r="A1044">
        <v>1043</v>
      </c>
      <c r="B1044">
        <v>1002633360</v>
      </c>
      <c r="C1044">
        <v>3</v>
      </c>
      <c r="D1044" t="s">
        <v>59</v>
      </c>
      <c r="E1044">
        <v>4</v>
      </c>
      <c r="F1044" t="s">
        <v>223</v>
      </c>
      <c r="G1044" t="s">
        <v>312</v>
      </c>
      <c r="H1044" t="s">
        <v>810</v>
      </c>
      <c r="I1044" t="s">
        <v>212</v>
      </c>
      <c r="J1044" t="s">
        <v>213</v>
      </c>
      <c r="K1044" t="s">
        <v>149</v>
      </c>
      <c r="L1044" t="s">
        <v>214</v>
      </c>
      <c r="M1044" t="s">
        <v>1401</v>
      </c>
      <c r="N1044" t="s">
        <v>215</v>
      </c>
      <c r="O1044" s="57">
        <v>46307.639293981483</v>
      </c>
      <c r="P1044" s="57">
        <v>46309.422523148147</v>
      </c>
      <c r="Q1044">
        <v>69408809</v>
      </c>
      <c r="S1044">
        <v>143395106905</v>
      </c>
      <c r="T1044" t="s">
        <v>5525</v>
      </c>
      <c r="U1044" t="s">
        <v>5526</v>
      </c>
      <c r="V1044" t="s">
        <v>6325</v>
      </c>
      <c r="Z1044">
        <v>109.55815800000001</v>
      </c>
      <c r="AA1044">
        <v>-7.467784</v>
      </c>
      <c r="AB1044" t="s">
        <v>6326</v>
      </c>
      <c r="AC1044" t="s">
        <v>235</v>
      </c>
      <c r="AL1044" t="s">
        <v>217</v>
      </c>
      <c r="AM1044" t="s">
        <v>6327</v>
      </c>
      <c r="AN1044" t="s">
        <v>6</v>
      </c>
      <c r="AO1044" s="57">
        <v>46366.642951388887</v>
      </c>
      <c r="AP1044" s="57">
        <v>46308.625</v>
      </c>
      <c r="AQ1044" t="s">
        <v>841</v>
      </c>
      <c r="AR1044" t="s">
        <v>14</v>
      </c>
      <c r="AS1044" t="s">
        <v>817</v>
      </c>
      <c r="AT1044" t="s">
        <v>230</v>
      </c>
      <c r="AV1044" t="s">
        <v>6770</v>
      </c>
      <c r="AW1044" t="s">
        <v>923</v>
      </c>
      <c r="AX1044" t="s">
        <v>222</v>
      </c>
      <c r="BA1044" s="57">
        <v>46308.625</v>
      </c>
      <c r="BB1044" t="s">
        <v>6327</v>
      </c>
      <c r="BF1044" s="6" t="e">
        <f t="shared" si="48"/>
        <v>#NUM!</v>
      </c>
      <c r="BG1044" t="e">
        <f t="shared" si="49"/>
        <v>#NUM!</v>
      </c>
      <c r="BH1044" t="e">
        <f t="shared" si="50"/>
        <v>#NUM!</v>
      </c>
      <c r="BI1044" t="e">
        <f>VLOOKUP(H1044,Sheet2!$A$1:$B$270,2,FALSE)</f>
        <v>#N/A</v>
      </c>
    </row>
    <row r="1045" spans="1:61">
      <c r="A1045">
        <v>1044</v>
      </c>
      <c r="B1045">
        <v>1002629240</v>
      </c>
      <c r="C1045">
        <v>3</v>
      </c>
      <c r="D1045" t="s">
        <v>59</v>
      </c>
      <c r="E1045">
        <v>4</v>
      </c>
      <c r="F1045" t="s">
        <v>223</v>
      </c>
      <c r="G1045" t="s">
        <v>312</v>
      </c>
      <c r="H1045" t="s">
        <v>810</v>
      </c>
      <c r="I1045" t="s">
        <v>212</v>
      </c>
      <c r="J1045" t="s">
        <v>213</v>
      </c>
      <c r="K1045" t="s">
        <v>149</v>
      </c>
      <c r="L1045" t="s">
        <v>214</v>
      </c>
      <c r="M1045" t="s">
        <v>1919</v>
      </c>
      <c r="N1045" t="s">
        <v>215</v>
      </c>
      <c r="O1045" s="57">
        <v>46304.441388888888</v>
      </c>
      <c r="P1045" s="57">
        <v>46307.444432870368</v>
      </c>
      <c r="Q1045">
        <v>69407170</v>
      </c>
      <c r="S1045">
        <v>143395109416</v>
      </c>
      <c r="T1045" t="s">
        <v>5525</v>
      </c>
      <c r="U1045" t="s">
        <v>5526</v>
      </c>
      <c r="V1045" t="s">
        <v>5527</v>
      </c>
      <c r="Z1045">
        <v>109.55815800000001</v>
      </c>
      <c r="AA1045">
        <v>-7.467784</v>
      </c>
      <c r="AB1045" t="s">
        <v>5528</v>
      </c>
      <c r="AC1045" t="s">
        <v>235</v>
      </c>
      <c r="AL1045" t="s">
        <v>217</v>
      </c>
      <c r="AM1045" t="s">
        <v>5392</v>
      </c>
      <c r="AN1045" t="s">
        <v>6</v>
      </c>
      <c r="AO1045" s="57">
        <v>46275.444502314815</v>
      </c>
      <c r="AP1045" s="57">
        <v>46305.625</v>
      </c>
      <c r="AQ1045" t="s">
        <v>841</v>
      </c>
      <c r="AR1045" t="s">
        <v>12</v>
      </c>
      <c r="AS1045" t="s">
        <v>817</v>
      </c>
      <c r="AT1045" t="s">
        <v>230</v>
      </c>
      <c r="AV1045" t="s">
        <v>1627</v>
      </c>
      <c r="AW1045" t="s">
        <v>923</v>
      </c>
      <c r="AX1045" t="s">
        <v>222</v>
      </c>
      <c r="BA1045" s="57">
        <v>46305.625</v>
      </c>
      <c r="BB1045" t="s">
        <v>5392</v>
      </c>
      <c r="BF1045" s="6" t="e">
        <f t="shared" si="48"/>
        <v>#NUM!</v>
      </c>
      <c r="BG1045" t="e">
        <f t="shared" si="49"/>
        <v>#NUM!</v>
      </c>
      <c r="BH1045" t="e">
        <f t="shared" si="50"/>
        <v>#NUM!</v>
      </c>
      <c r="BI1045" t="e">
        <f>VLOOKUP(H1045,Sheet2!$A$1:$B$270,2,FALSE)</f>
        <v>#N/A</v>
      </c>
    </row>
    <row r="1046" spans="1:61">
      <c r="A1046">
        <v>1045</v>
      </c>
      <c r="B1046">
        <v>1002617796</v>
      </c>
      <c r="C1046">
        <v>3</v>
      </c>
      <c r="D1046" t="s">
        <v>59</v>
      </c>
      <c r="E1046">
        <v>4</v>
      </c>
      <c r="F1046" t="s">
        <v>241</v>
      </c>
      <c r="G1046" t="s">
        <v>819</v>
      </c>
      <c r="H1046" t="s">
        <v>820</v>
      </c>
      <c r="I1046" t="s">
        <v>212</v>
      </c>
      <c r="J1046" t="s">
        <v>213</v>
      </c>
      <c r="K1046" t="s">
        <v>149</v>
      </c>
      <c r="L1046" t="s">
        <v>214</v>
      </c>
      <c r="M1046" t="s">
        <v>76</v>
      </c>
      <c r="N1046" t="s">
        <v>215</v>
      </c>
      <c r="O1046" s="57">
        <v>46296.5469212963</v>
      </c>
      <c r="P1046" s="57">
        <v>46298.422037037039</v>
      </c>
      <c r="Q1046">
        <v>69402334</v>
      </c>
      <c r="S1046">
        <v>141373127777</v>
      </c>
      <c r="T1046" t="s">
        <v>1246</v>
      </c>
      <c r="U1046" t="s">
        <v>1247</v>
      </c>
      <c r="V1046" t="s">
        <v>1248</v>
      </c>
      <c r="Z1046">
        <v>109.89601554506299</v>
      </c>
      <c r="AA1046">
        <v>-7.3708467491672396</v>
      </c>
      <c r="AB1046" t="s">
        <v>1249</v>
      </c>
      <c r="AC1046" t="s">
        <v>235</v>
      </c>
      <c r="AL1046" t="s">
        <v>217</v>
      </c>
      <c r="AM1046" t="s">
        <v>1250</v>
      </c>
      <c r="AN1046" t="s">
        <v>6</v>
      </c>
      <c r="AO1046" s="57">
        <v>46032.559305555558</v>
      </c>
      <c r="AP1046" s="57">
        <v>46297.458333333336</v>
      </c>
      <c r="AR1046" t="s">
        <v>218</v>
      </c>
      <c r="AS1046" t="s">
        <v>219</v>
      </c>
      <c r="AT1046" t="s">
        <v>342</v>
      </c>
      <c r="AU1046">
        <v>20261003</v>
      </c>
      <c r="AV1046" t="s">
        <v>221</v>
      </c>
      <c r="AW1046" t="s">
        <v>854</v>
      </c>
      <c r="AX1046" t="s">
        <v>222</v>
      </c>
      <c r="BA1046" s="57">
        <v>46297.458333333336</v>
      </c>
      <c r="BB1046" t="s">
        <v>1250</v>
      </c>
      <c r="BC1046">
        <v>2026</v>
      </c>
      <c r="BD1046">
        <v>10</v>
      </c>
      <c r="BE1046">
        <v>3</v>
      </c>
      <c r="BF1046" s="6">
        <f t="shared" si="48"/>
        <v>46298</v>
      </c>
      <c r="BG1046">
        <f t="shared" si="49"/>
        <v>0.54166666666424135</v>
      </c>
      <c r="BH1046" t="str">
        <f t="shared" si="50"/>
        <v>COMPLY</v>
      </c>
      <c r="BI1046" t="e">
        <f>VLOOKUP(H1046,Sheet2!$A$1:$B$270,2,FALSE)</f>
        <v>#N/A</v>
      </c>
    </row>
    <row r="1047" spans="1:61">
      <c r="A1047">
        <v>1046</v>
      </c>
      <c r="B1047">
        <v>1002623034</v>
      </c>
      <c r="C1047">
        <v>3</v>
      </c>
      <c r="D1047" t="s">
        <v>59</v>
      </c>
      <c r="E1047">
        <v>4</v>
      </c>
      <c r="F1047" t="s">
        <v>241</v>
      </c>
      <c r="G1047" t="s">
        <v>819</v>
      </c>
      <c r="H1047" t="s">
        <v>820</v>
      </c>
      <c r="I1047" t="s">
        <v>212</v>
      </c>
      <c r="J1047" t="s">
        <v>213</v>
      </c>
      <c r="K1047" t="s">
        <v>149</v>
      </c>
      <c r="M1047" t="s">
        <v>76</v>
      </c>
      <c r="N1047" t="s">
        <v>215</v>
      </c>
      <c r="O1047" s="57">
        <v>46300.671990740739</v>
      </c>
      <c r="P1047" s="57">
        <v>46302.516377314816</v>
      </c>
      <c r="Q1047">
        <v>69404535</v>
      </c>
      <c r="S1047">
        <v>141373127568</v>
      </c>
      <c r="T1047" t="s">
        <v>2922</v>
      </c>
      <c r="U1047" t="s">
        <v>2923</v>
      </c>
      <c r="V1047" t="s">
        <v>2924</v>
      </c>
      <c r="Z1047">
        <v>109.79227716336</v>
      </c>
      <c r="AA1047">
        <v>-7.4068808725651003</v>
      </c>
      <c r="AB1047" t="s">
        <v>2925</v>
      </c>
      <c r="AC1047" t="s">
        <v>284</v>
      </c>
      <c r="AL1047" t="s">
        <v>217</v>
      </c>
      <c r="AM1047" t="s">
        <v>2926</v>
      </c>
      <c r="AN1047" t="s">
        <v>6</v>
      </c>
      <c r="AO1047" s="57">
        <v>46152.684560185182</v>
      </c>
      <c r="AP1047" s="57">
        <v>46302.333333333336</v>
      </c>
      <c r="AR1047" t="s">
        <v>218</v>
      </c>
      <c r="AS1047" t="s">
        <v>219</v>
      </c>
      <c r="AT1047" t="s">
        <v>230</v>
      </c>
      <c r="AU1047">
        <v>20261007</v>
      </c>
      <c r="AV1047" t="s">
        <v>221</v>
      </c>
      <c r="AW1047" t="s">
        <v>540</v>
      </c>
      <c r="AX1047" t="s">
        <v>222</v>
      </c>
      <c r="BA1047" s="57">
        <v>46302.333333333336</v>
      </c>
      <c r="BB1047" t="s">
        <v>2926</v>
      </c>
      <c r="BC1047">
        <v>2026</v>
      </c>
      <c r="BD1047">
        <v>10</v>
      </c>
      <c r="BE1047">
        <v>7</v>
      </c>
      <c r="BF1047" s="6">
        <f t="shared" si="48"/>
        <v>46302</v>
      </c>
      <c r="BG1047">
        <f t="shared" si="49"/>
        <v>-0.33333333333575865</v>
      </c>
      <c r="BH1047" t="str">
        <f t="shared" si="50"/>
        <v>COMPLY</v>
      </c>
      <c r="BI1047" t="e">
        <f>VLOOKUP(H1047,Sheet2!$A$1:$B$270,2,FALSE)</f>
        <v>#N/A</v>
      </c>
    </row>
    <row r="1048" spans="1:61">
      <c r="A1048">
        <v>1047</v>
      </c>
      <c r="B1048">
        <v>1002635166</v>
      </c>
      <c r="C1048">
        <v>3</v>
      </c>
      <c r="D1048" t="s">
        <v>59</v>
      </c>
      <c r="E1048">
        <v>4</v>
      </c>
      <c r="F1048" t="s">
        <v>241</v>
      </c>
      <c r="G1048" t="s">
        <v>819</v>
      </c>
      <c r="H1048" t="s">
        <v>820</v>
      </c>
      <c r="I1048" t="s">
        <v>212</v>
      </c>
      <c r="J1048" t="s">
        <v>213</v>
      </c>
      <c r="K1048" t="s">
        <v>149</v>
      </c>
      <c r="L1048" t="s">
        <v>214</v>
      </c>
      <c r="M1048" t="s">
        <v>76</v>
      </c>
      <c r="N1048" t="s">
        <v>215</v>
      </c>
      <c r="O1048" s="57">
        <v>46308.590729166666</v>
      </c>
      <c r="P1048" s="57">
        <v>46309.45380787037</v>
      </c>
      <c r="Q1048">
        <v>69409451</v>
      </c>
      <c r="S1048">
        <v>141373127835</v>
      </c>
      <c r="T1048" t="s">
        <v>6333</v>
      </c>
      <c r="U1048" t="s">
        <v>6771</v>
      </c>
      <c r="V1048" t="s">
        <v>6334</v>
      </c>
      <c r="Z1048">
        <v>109.8961551</v>
      </c>
      <c r="AA1048">
        <v>-7.3513598</v>
      </c>
      <c r="AB1048" t="s">
        <v>6335</v>
      </c>
      <c r="AC1048" t="s">
        <v>235</v>
      </c>
      <c r="AL1048" t="s">
        <v>217</v>
      </c>
      <c r="AM1048" t="s">
        <v>6020</v>
      </c>
      <c r="AN1048" t="s">
        <v>6</v>
      </c>
      <c r="AO1048" t="s">
        <v>5776</v>
      </c>
      <c r="AP1048" s="57">
        <v>46309.458333333336</v>
      </c>
      <c r="AR1048" t="s">
        <v>218</v>
      </c>
      <c r="AS1048" t="s">
        <v>219</v>
      </c>
      <c r="AT1048" t="s">
        <v>230</v>
      </c>
      <c r="AU1048">
        <v>20261014</v>
      </c>
      <c r="AV1048" t="s">
        <v>221</v>
      </c>
      <c r="AW1048" t="s">
        <v>881</v>
      </c>
      <c r="AX1048" t="s">
        <v>222</v>
      </c>
      <c r="BA1048" s="57">
        <v>46309.458333333336</v>
      </c>
      <c r="BB1048" t="s">
        <v>6020</v>
      </c>
      <c r="BC1048">
        <v>2026</v>
      </c>
      <c r="BD1048">
        <v>10</v>
      </c>
      <c r="BE1048">
        <v>14</v>
      </c>
      <c r="BF1048" s="6">
        <f t="shared" si="48"/>
        <v>46309</v>
      </c>
      <c r="BG1048">
        <f t="shared" si="49"/>
        <v>-0.45833333333575865</v>
      </c>
      <c r="BH1048" t="str">
        <f t="shared" si="50"/>
        <v>COMPLY</v>
      </c>
      <c r="BI1048" t="e">
        <f>VLOOKUP(H1048,Sheet2!$A$1:$B$270,2,FALSE)</f>
        <v>#N/A</v>
      </c>
    </row>
    <row r="1049" spans="1:61">
      <c r="A1049">
        <v>1048</v>
      </c>
      <c r="B1049">
        <v>1002636195</v>
      </c>
      <c r="C1049">
        <v>3</v>
      </c>
      <c r="D1049" t="s">
        <v>59</v>
      </c>
      <c r="E1049">
        <v>4</v>
      </c>
      <c r="F1049" t="s">
        <v>241</v>
      </c>
      <c r="G1049" t="s">
        <v>819</v>
      </c>
      <c r="H1049" t="s">
        <v>820</v>
      </c>
      <c r="I1049" t="s">
        <v>212</v>
      </c>
      <c r="J1049" t="s">
        <v>213</v>
      </c>
      <c r="K1049" t="s">
        <v>149</v>
      </c>
      <c r="L1049" t="s">
        <v>214</v>
      </c>
      <c r="M1049" t="s">
        <v>76</v>
      </c>
      <c r="N1049" t="s">
        <v>215</v>
      </c>
      <c r="O1049" s="57">
        <v>46309.405266203707</v>
      </c>
      <c r="P1049" s="57">
        <v>46310.686006944445</v>
      </c>
      <c r="Q1049">
        <v>69409841</v>
      </c>
      <c r="S1049">
        <v>141373127834</v>
      </c>
      <c r="T1049" t="s">
        <v>7202</v>
      </c>
      <c r="U1049" t="s">
        <v>7203</v>
      </c>
      <c r="V1049" t="s">
        <v>7204</v>
      </c>
      <c r="Z1049">
        <v>109.894314722454</v>
      </c>
      <c r="AA1049">
        <v>-7.3542226113302203</v>
      </c>
      <c r="AB1049" t="s">
        <v>7205</v>
      </c>
      <c r="AC1049" t="s">
        <v>235</v>
      </c>
      <c r="AL1049" t="s">
        <v>217</v>
      </c>
      <c r="AM1049" t="s">
        <v>7206</v>
      </c>
      <c r="AN1049" t="s">
        <v>6</v>
      </c>
      <c r="AO1049" t="s">
        <v>6897</v>
      </c>
      <c r="AP1049" s="57">
        <v>46310.333333333336</v>
      </c>
      <c r="AR1049" t="s">
        <v>218</v>
      </c>
      <c r="AS1049" t="s">
        <v>219</v>
      </c>
      <c r="AT1049" t="s">
        <v>230</v>
      </c>
      <c r="AU1049">
        <v>20261015</v>
      </c>
      <c r="AV1049" t="s">
        <v>221</v>
      </c>
      <c r="AW1049" t="s">
        <v>880</v>
      </c>
      <c r="AX1049" t="s">
        <v>222</v>
      </c>
      <c r="BA1049" s="57">
        <v>46310.333333333336</v>
      </c>
      <c r="BB1049" t="s">
        <v>7206</v>
      </c>
      <c r="BC1049">
        <v>2026</v>
      </c>
      <c r="BD1049">
        <v>10</v>
      </c>
      <c r="BE1049">
        <v>15</v>
      </c>
      <c r="BF1049" s="6">
        <f t="shared" si="48"/>
        <v>46310</v>
      </c>
      <c r="BG1049">
        <f t="shared" si="49"/>
        <v>-0.33333333333575865</v>
      </c>
      <c r="BH1049" t="str">
        <f t="shared" si="50"/>
        <v>COMPLY</v>
      </c>
      <c r="BI1049" t="e">
        <f>VLOOKUP(H1049,Sheet2!$A$1:$B$270,2,FALSE)</f>
        <v>#N/A</v>
      </c>
    </row>
    <row r="1050" spans="1:61">
      <c r="A1050">
        <v>1049</v>
      </c>
      <c r="B1050">
        <v>1002635409</v>
      </c>
      <c r="C1050">
        <v>3</v>
      </c>
      <c r="D1050" t="s">
        <v>59</v>
      </c>
      <c r="E1050">
        <v>4</v>
      </c>
      <c r="F1050" t="s">
        <v>241</v>
      </c>
      <c r="G1050" t="s">
        <v>819</v>
      </c>
      <c r="H1050" t="s">
        <v>820</v>
      </c>
      <c r="I1050" t="s">
        <v>212</v>
      </c>
      <c r="J1050" t="s">
        <v>213</v>
      </c>
      <c r="K1050" t="s">
        <v>149</v>
      </c>
      <c r="M1050" t="s">
        <v>542</v>
      </c>
      <c r="N1050" t="s">
        <v>215</v>
      </c>
      <c r="O1050" s="57">
        <v>46308.640879629631</v>
      </c>
      <c r="P1050" s="57">
        <v>46308.6408912037</v>
      </c>
      <c r="Q1050">
        <v>69408910</v>
      </c>
      <c r="T1050" t="s">
        <v>6328</v>
      </c>
      <c r="V1050" t="s">
        <v>6330</v>
      </c>
      <c r="Z1050">
        <v>109.91</v>
      </c>
      <c r="AA1050">
        <v>-7.2320000000000002</v>
      </c>
      <c r="AB1050" t="s">
        <v>6331</v>
      </c>
      <c r="AC1050" t="s">
        <v>284</v>
      </c>
      <c r="AL1050" t="s">
        <v>217</v>
      </c>
      <c r="AM1050" t="s">
        <v>6332</v>
      </c>
      <c r="AN1050" t="s">
        <v>6</v>
      </c>
      <c r="AO1050" t="s">
        <v>6615</v>
      </c>
      <c r="AP1050" s="57">
        <v>46309</v>
      </c>
      <c r="AR1050" t="s">
        <v>543</v>
      </c>
      <c r="AS1050" t="s">
        <v>219</v>
      </c>
      <c r="AT1050" t="s">
        <v>230</v>
      </c>
      <c r="AV1050" t="s">
        <v>6772</v>
      </c>
      <c r="AW1050" t="s">
        <v>540</v>
      </c>
      <c r="AX1050" t="s">
        <v>222</v>
      </c>
      <c r="BA1050" s="57">
        <v>46309.333333333336</v>
      </c>
      <c r="BB1050" t="s">
        <v>6332</v>
      </c>
      <c r="BF1050" s="6" t="e">
        <f t="shared" si="48"/>
        <v>#NUM!</v>
      </c>
      <c r="BG1050" t="e">
        <f t="shared" si="49"/>
        <v>#NUM!</v>
      </c>
      <c r="BH1050" t="e">
        <f t="shared" si="50"/>
        <v>#NUM!</v>
      </c>
      <c r="BI1050" t="e">
        <f>VLOOKUP(H1050,Sheet2!$A$1:$B$270,2,FALSE)</f>
        <v>#N/A</v>
      </c>
    </row>
    <row r="1051" spans="1:61">
      <c r="A1051">
        <v>1050</v>
      </c>
      <c r="B1051">
        <v>1002638167</v>
      </c>
      <c r="C1051">
        <v>3</v>
      </c>
      <c r="D1051" t="s">
        <v>59</v>
      </c>
      <c r="E1051">
        <v>4</v>
      </c>
      <c r="F1051" t="s">
        <v>241</v>
      </c>
      <c r="G1051" t="s">
        <v>819</v>
      </c>
      <c r="H1051" t="s">
        <v>820</v>
      </c>
      <c r="I1051" t="s">
        <v>212</v>
      </c>
      <c r="J1051" t="s">
        <v>213</v>
      </c>
      <c r="K1051" t="s">
        <v>149</v>
      </c>
      <c r="L1051" t="s">
        <v>214</v>
      </c>
      <c r="M1051" t="s">
        <v>238</v>
      </c>
      <c r="N1051" t="s">
        <v>215</v>
      </c>
      <c r="O1051" s="57">
        <v>46310.468472222223</v>
      </c>
      <c r="P1051" s="57">
        <v>46310.469467592593</v>
      </c>
      <c r="Q1051">
        <v>69410695</v>
      </c>
      <c r="S1051">
        <v>141373127842</v>
      </c>
      <c r="T1051" t="s">
        <v>7849</v>
      </c>
      <c r="U1051" t="s">
        <v>7850</v>
      </c>
      <c r="V1051" t="s">
        <v>7851</v>
      </c>
      <c r="Z1051">
        <v>109.859723</v>
      </c>
      <c r="AA1051">
        <v>-7.2201219999999999</v>
      </c>
      <c r="AB1051" t="s">
        <v>7852</v>
      </c>
      <c r="AC1051" t="s">
        <v>235</v>
      </c>
      <c r="AL1051" t="s">
        <v>217</v>
      </c>
      <c r="AM1051" t="s">
        <v>7853</v>
      </c>
      <c r="AN1051" t="s">
        <v>6</v>
      </c>
      <c r="AO1051" t="s">
        <v>7854</v>
      </c>
      <c r="AP1051" s="57">
        <v>46311.333333333336</v>
      </c>
      <c r="AR1051" t="s">
        <v>239</v>
      </c>
      <c r="AS1051" t="s">
        <v>219</v>
      </c>
      <c r="AT1051" t="s">
        <v>230</v>
      </c>
      <c r="AV1051" t="s">
        <v>238</v>
      </c>
      <c r="AW1051" t="s">
        <v>923</v>
      </c>
      <c r="AX1051" t="s">
        <v>222</v>
      </c>
      <c r="BA1051" s="57">
        <v>46311.333333333336</v>
      </c>
      <c r="BB1051" t="s">
        <v>7853</v>
      </c>
      <c r="BF1051" s="6" t="e">
        <f t="shared" si="48"/>
        <v>#NUM!</v>
      </c>
      <c r="BG1051" t="e">
        <f t="shared" si="49"/>
        <v>#NUM!</v>
      </c>
      <c r="BH1051" t="e">
        <f t="shared" si="50"/>
        <v>#NUM!</v>
      </c>
      <c r="BI1051" t="e">
        <f>VLOOKUP(H1051,Sheet2!$A$1:$B$270,2,FALSE)</f>
        <v>#N/A</v>
      </c>
    </row>
    <row r="1052" spans="1:61">
      <c r="A1052">
        <v>1051</v>
      </c>
      <c r="B1052">
        <v>1002638628</v>
      </c>
      <c r="C1052">
        <v>3</v>
      </c>
      <c r="D1052" t="s">
        <v>59</v>
      </c>
      <c r="E1052">
        <v>4</v>
      </c>
      <c r="F1052" t="s">
        <v>241</v>
      </c>
      <c r="G1052" t="s">
        <v>819</v>
      </c>
      <c r="H1052" t="s">
        <v>820</v>
      </c>
      <c r="I1052" t="s">
        <v>212</v>
      </c>
      <c r="J1052" t="s">
        <v>213</v>
      </c>
      <c r="K1052" t="s">
        <v>149</v>
      </c>
      <c r="L1052" t="s">
        <v>214</v>
      </c>
      <c r="M1052" t="s">
        <v>238</v>
      </c>
      <c r="N1052" t="s">
        <v>215</v>
      </c>
      <c r="O1052" s="57">
        <v>46310.586574074077</v>
      </c>
      <c r="P1052" s="57">
        <v>46310.587581018517</v>
      </c>
      <c r="Q1052">
        <v>69410857</v>
      </c>
      <c r="S1052">
        <v>141373127641</v>
      </c>
      <c r="T1052" t="s">
        <v>7855</v>
      </c>
      <c r="U1052" t="s">
        <v>7856</v>
      </c>
      <c r="V1052" t="s">
        <v>7857</v>
      </c>
      <c r="Z1052">
        <v>109.86192699999999</v>
      </c>
      <c r="AA1052">
        <v>-7.4156389999999996</v>
      </c>
      <c r="AB1052" t="s">
        <v>7858</v>
      </c>
      <c r="AC1052" t="s">
        <v>235</v>
      </c>
      <c r="AL1052" t="s">
        <v>217</v>
      </c>
      <c r="AM1052" t="s">
        <v>7859</v>
      </c>
      <c r="AN1052" t="s">
        <v>6</v>
      </c>
      <c r="AO1052" t="s">
        <v>7860</v>
      </c>
      <c r="AP1052" s="57">
        <v>46311.458333333336</v>
      </c>
      <c r="AR1052" t="s">
        <v>239</v>
      </c>
      <c r="AS1052" t="s">
        <v>219</v>
      </c>
      <c r="AT1052" t="s">
        <v>230</v>
      </c>
      <c r="AV1052" t="s">
        <v>238</v>
      </c>
      <c r="AW1052" t="s">
        <v>883</v>
      </c>
      <c r="AX1052" t="s">
        <v>222</v>
      </c>
      <c r="BA1052" s="57">
        <v>46311.458333333336</v>
      </c>
      <c r="BB1052" t="s">
        <v>7859</v>
      </c>
      <c r="BF1052" s="6" t="e">
        <f t="shared" si="48"/>
        <v>#NUM!</v>
      </c>
      <c r="BG1052" t="e">
        <f t="shared" si="49"/>
        <v>#NUM!</v>
      </c>
      <c r="BH1052" t="e">
        <f t="shared" si="50"/>
        <v>#NUM!</v>
      </c>
      <c r="BI1052" t="e">
        <f>VLOOKUP(H1052,Sheet2!$A$1:$B$270,2,FALSE)</f>
        <v>#N/A</v>
      </c>
    </row>
    <row r="1053" spans="1:61">
      <c r="A1053">
        <v>1052</v>
      </c>
      <c r="B1053">
        <v>1002637659</v>
      </c>
      <c r="C1053">
        <v>3</v>
      </c>
      <c r="D1053" t="s">
        <v>59</v>
      </c>
      <c r="E1053">
        <v>4</v>
      </c>
      <c r="F1053" t="s">
        <v>241</v>
      </c>
      <c r="G1053" t="s">
        <v>819</v>
      </c>
      <c r="H1053" t="s">
        <v>820</v>
      </c>
      <c r="I1053" t="s">
        <v>212</v>
      </c>
      <c r="J1053" t="s">
        <v>213</v>
      </c>
      <c r="K1053" t="s">
        <v>149</v>
      </c>
      <c r="L1053" t="s">
        <v>214</v>
      </c>
      <c r="M1053" t="s">
        <v>238</v>
      </c>
      <c r="N1053" t="s">
        <v>215</v>
      </c>
      <c r="O1053" s="57">
        <v>46310.357395833336</v>
      </c>
      <c r="P1053" s="57">
        <v>46310.358402777776</v>
      </c>
      <c r="Q1053">
        <v>69410483</v>
      </c>
      <c r="S1053">
        <v>141373127839</v>
      </c>
      <c r="T1053" t="s">
        <v>7861</v>
      </c>
      <c r="U1053" t="s">
        <v>7862</v>
      </c>
      <c r="V1053" t="s">
        <v>7863</v>
      </c>
      <c r="Z1053">
        <v>109.863079</v>
      </c>
      <c r="AA1053">
        <v>-7.2961869999999998</v>
      </c>
      <c r="AB1053" t="s">
        <v>7864</v>
      </c>
      <c r="AC1053" t="s">
        <v>235</v>
      </c>
      <c r="AL1053" t="s">
        <v>217</v>
      </c>
      <c r="AM1053" t="s">
        <v>7812</v>
      </c>
      <c r="AN1053" t="s">
        <v>6</v>
      </c>
      <c r="AO1053" t="s">
        <v>7624</v>
      </c>
      <c r="AP1053" s="57">
        <v>46311.625</v>
      </c>
      <c r="AR1053" t="s">
        <v>239</v>
      </c>
      <c r="AS1053" t="s">
        <v>219</v>
      </c>
      <c r="AT1053" t="s">
        <v>230</v>
      </c>
      <c r="AV1053" t="s">
        <v>238</v>
      </c>
      <c r="AW1053" t="s">
        <v>876</v>
      </c>
      <c r="AX1053" t="s">
        <v>222</v>
      </c>
      <c r="BA1053" s="57">
        <v>46311.625</v>
      </c>
      <c r="BB1053" t="s">
        <v>7812</v>
      </c>
      <c r="BF1053" s="6" t="e">
        <f t="shared" si="48"/>
        <v>#NUM!</v>
      </c>
      <c r="BG1053" t="e">
        <f t="shared" si="49"/>
        <v>#NUM!</v>
      </c>
      <c r="BH1053" t="e">
        <f t="shared" si="50"/>
        <v>#NUM!</v>
      </c>
      <c r="BI1053" t="e">
        <f>VLOOKUP(H1053,Sheet2!$A$1:$B$270,2,FALSE)</f>
        <v>#N/A</v>
      </c>
    </row>
    <row r="1054" spans="1:61">
      <c r="A1054">
        <v>1053</v>
      </c>
      <c r="B1054">
        <v>1002633275</v>
      </c>
      <c r="C1054">
        <v>3</v>
      </c>
      <c r="D1054" t="s">
        <v>59</v>
      </c>
      <c r="E1054">
        <v>4</v>
      </c>
      <c r="F1054" t="s">
        <v>241</v>
      </c>
      <c r="G1054" t="s">
        <v>819</v>
      </c>
      <c r="H1054" t="s">
        <v>820</v>
      </c>
      <c r="I1054" t="s">
        <v>212</v>
      </c>
      <c r="J1054" t="s">
        <v>213</v>
      </c>
      <c r="K1054" t="s">
        <v>149</v>
      </c>
      <c r="M1054" t="s">
        <v>1626</v>
      </c>
      <c r="N1054" t="s">
        <v>215</v>
      </c>
      <c r="O1054" s="57">
        <v>46307.624224537038</v>
      </c>
      <c r="P1054" s="57">
        <v>46307.663773148146</v>
      </c>
      <c r="Q1054">
        <v>69408785</v>
      </c>
      <c r="S1054">
        <v>141373127818</v>
      </c>
      <c r="T1054" t="s">
        <v>6328</v>
      </c>
      <c r="Z1054">
        <v>109.90550994873</v>
      </c>
      <c r="AA1054">
        <v>-7.2279521842011096</v>
      </c>
      <c r="AB1054" t="s">
        <v>6336</v>
      </c>
      <c r="AC1054" t="s">
        <v>284</v>
      </c>
      <c r="AO1054" s="57">
        <v>46366.642951388887</v>
      </c>
      <c r="AR1054" t="s">
        <v>1631</v>
      </c>
      <c r="AS1054" t="s">
        <v>219</v>
      </c>
      <c r="AT1054" t="s">
        <v>230</v>
      </c>
      <c r="AV1054" t="s">
        <v>6337</v>
      </c>
      <c r="AW1054" t="s">
        <v>541</v>
      </c>
      <c r="AX1054" t="s">
        <v>222</v>
      </c>
      <c r="BF1054" s="6" t="e">
        <f t="shared" si="48"/>
        <v>#NUM!</v>
      </c>
      <c r="BG1054" t="e">
        <f t="shared" si="49"/>
        <v>#NUM!</v>
      </c>
      <c r="BH1054" t="e">
        <f t="shared" si="50"/>
        <v>#NUM!</v>
      </c>
      <c r="BI1054" t="e">
        <f>VLOOKUP(H1054,Sheet2!$A$1:$B$270,2,FALSE)</f>
        <v>#N/A</v>
      </c>
    </row>
    <row r="1055" spans="1:61">
      <c r="A1055">
        <v>1054</v>
      </c>
      <c r="B1055">
        <v>1002633602</v>
      </c>
      <c r="C1055">
        <v>3</v>
      </c>
      <c r="D1055" t="s">
        <v>59</v>
      </c>
      <c r="E1055">
        <v>4</v>
      </c>
      <c r="F1055" t="s">
        <v>241</v>
      </c>
      <c r="G1055" t="s">
        <v>819</v>
      </c>
      <c r="H1055" t="s">
        <v>820</v>
      </c>
      <c r="I1055" t="s">
        <v>212</v>
      </c>
      <c r="J1055" t="s">
        <v>213</v>
      </c>
      <c r="K1055" t="s">
        <v>149</v>
      </c>
      <c r="M1055" t="s">
        <v>1626</v>
      </c>
      <c r="N1055" t="s">
        <v>215</v>
      </c>
      <c r="O1055" s="57">
        <v>46307.686967592592</v>
      </c>
      <c r="P1055" s="57">
        <v>46308.6408912037</v>
      </c>
      <c r="Q1055">
        <v>69408910</v>
      </c>
      <c r="S1055">
        <v>141373127820</v>
      </c>
      <c r="T1055" t="s">
        <v>6328</v>
      </c>
      <c r="U1055" t="s">
        <v>6329</v>
      </c>
      <c r="V1055" t="s">
        <v>6330</v>
      </c>
      <c r="Z1055">
        <v>109.90865230157399</v>
      </c>
      <c r="AA1055">
        <v>-7.2307117540763404</v>
      </c>
      <c r="AB1055" t="s">
        <v>6331</v>
      </c>
      <c r="AC1055" t="s">
        <v>284</v>
      </c>
      <c r="AL1055" t="s">
        <v>217</v>
      </c>
      <c r="AM1055" t="s">
        <v>6332</v>
      </c>
      <c r="AN1055" t="s">
        <v>6</v>
      </c>
      <c r="AO1055" s="57">
        <v>46366.694722222222</v>
      </c>
      <c r="AP1055" s="57">
        <v>46309.333333333336</v>
      </c>
      <c r="AR1055" t="s">
        <v>12</v>
      </c>
      <c r="AS1055" t="s">
        <v>219</v>
      </c>
      <c r="AT1055" t="s">
        <v>230</v>
      </c>
      <c r="AV1055" t="s">
        <v>6773</v>
      </c>
      <c r="AW1055" t="s">
        <v>540</v>
      </c>
      <c r="AX1055" t="s">
        <v>222</v>
      </c>
      <c r="BA1055" s="57">
        <v>46309.333333333336</v>
      </c>
      <c r="BB1055" t="s">
        <v>6332</v>
      </c>
      <c r="BF1055" s="6" t="e">
        <f t="shared" si="48"/>
        <v>#NUM!</v>
      </c>
      <c r="BG1055" t="e">
        <f t="shared" si="49"/>
        <v>#NUM!</v>
      </c>
      <c r="BH1055" t="e">
        <f t="shared" si="50"/>
        <v>#NUM!</v>
      </c>
      <c r="BI1055" t="e">
        <f>VLOOKUP(H1055,Sheet2!$A$1:$B$270,2,FALSE)</f>
        <v>#N/A</v>
      </c>
    </row>
    <row r="1056" spans="1:61">
      <c r="A1056">
        <v>1055</v>
      </c>
      <c r="B1056">
        <v>1002619427</v>
      </c>
      <c r="C1056">
        <v>3</v>
      </c>
      <c r="D1056" t="s">
        <v>49</v>
      </c>
      <c r="E1056">
        <v>4</v>
      </c>
      <c r="F1056" t="s">
        <v>249</v>
      </c>
      <c r="G1056" t="s">
        <v>2220</v>
      </c>
      <c r="H1056" t="s">
        <v>2221</v>
      </c>
      <c r="I1056" t="s">
        <v>212</v>
      </c>
      <c r="J1056" t="s">
        <v>213</v>
      </c>
      <c r="K1056" t="s">
        <v>149</v>
      </c>
      <c r="M1056" t="s">
        <v>76</v>
      </c>
      <c r="N1056" t="s">
        <v>215</v>
      </c>
      <c r="O1056" s="57">
        <v>46297.453460648147</v>
      </c>
      <c r="P1056" s="57">
        <v>46297.533946759257</v>
      </c>
      <c r="Q1056">
        <v>69401596</v>
      </c>
      <c r="S1056">
        <v>146279106155</v>
      </c>
      <c r="T1056" t="s">
        <v>2222</v>
      </c>
      <c r="U1056" t="s">
        <v>2223</v>
      </c>
      <c r="V1056" t="s">
        <v>2224</v>
      </c>
      <c r="Z1056">
        <v>109.699314</v>
      </c>
      <c r="AA1056">
        <v>-6.922612</v>
      </c>
      <c r="AB1056" t="s">
        <v>2225</v>
      </c>
      <c r="AC1056" t="s">
        <v>283</v>
      </c>
      <c r="AL1056" t="s">
        <v>217</v>
      </c>
      <c r="AM1056" t="s">
        <v>2226</v>
      </c>
      <c r="AN1056" t="s">
        <v>6</v>
      </c>
      <c r="AO1056" s="57">
        <v>46063.455081018517</v>
      </c>
      <c r="AR1056" t="s">
        <v>218</v>
      </c>
      <c r="AS1056" t="s">
        <v>219</v>
      </c>
      <c r="AT1056" t="s">
        <v>230</v>
      </c>
      <c r="AU1056">
        <v>20261002</v>
      </c>
      <c r="AV1056" t="s">
        <v>221</v>
      </c>
      <c r="AW1056" t="s">
        <v>1517</v>
      </c>
      <c r="AX1056" t="s">
        <v>222</v>
      </c>
      <c r="BA1056" s="57">
        <v>46297.291666666664</v>
      </c>
      <c r="BB1056" t="s">
        <v>2226</v>
      </c>
      <c r="BC1056">
        <v>2026</v>
      </c>
      <c r="BD1056">
        <v>10</v>
      </c>
      <c r="BE1056">
        <v>2</v>
      </c>
      <c r="BF1056" s="6">
        <f t="shared" si="48"/>
        <v>46297</v>
      </c>
      <c r="BG1056">
        <f t="shared" si="49"/>
        <v>-0.29166666666424135</v>
      </c>
      <c r="BH1056" t="str">
        <f t="shared" si="50"/>
        <v>COMPLY</v>
      </c>
      <c r="BI1056" t="e">
        <f>VLOOKUP(H1056,Sheet2!$A$1:$B$270,2,FALSE)</f>
        <v>#N/A</v>
      </c>
    </row>
    <row r="1057" spans="1:61">
      <c r="A1057">
        <v>1056</v>
      </c>
      <c r="B1057">
        <v>1002632064</v>
      </c>
      <c r="C1057">
        <v>3</v>
      </c>
      <c r="D1057" t="s">
        <v>49</v>
      </c>
      <c r="E1057">
        <v>4</v>
      </c>
      <c r="F1057" t="s">
        <v>249</v>
      </c>
      <c r="G1057" t="s">
        <v>2220</v>
      </c>
      <c r="H1057" t="s">
        <v>2221</v>
      </c>
      <c r="I1057" t="s">
        <v>212</v>
      </c>
      <c r="J1057" t="s">
        <v>213</v>
      </c>
      <c r="K1057" t="s">
        <v>149</v>
      </c>
      <c r="M1057" t="s">
        <v>76</v>
      </c>
      <c r="N1057" t="s">
        <v>215</v>
      </c>
      <c r="O1057" s="57">
        <v>46307.386631944442</v>
      </c>
      <c r="P1057" s="57">
        <v>46309.640601851854</v>
      </c>
      <c r="Q1057">
        <v>69408359</v>
      </c>
      <c r="S1057">
        <v>146279106251</v>
      </c>
      <c r="T1057" t="s">
        <v>6338</v>
      </c>
      <c r="U1057" t="s">
        <v>6343</v>
      </c>
      <c r="V1057" t="s">
        <v>6344</v>
      </c>
      <c r="Z1057">
        <v>109.7926894</v>
      </c>
      <c r="AA1057">
        <v>-6.9812178999999999</v>
      </c>
      <c r="AB1057" t="s">
        <v>6341</v>
      </c>
      <c r="AC1057" t="s">
        <v>225</v>
      </c>
      <c r="AL1057" t="s">
        <v>217</v>
      </c>
      <c r="AM1057" t="s">
        <v>6345</v>
      </c>
      <c r="AN1057" t="s">
        <v>6</v>
      </c>
      <c r="AO1057" s="57">
        <v>46366.392314814817</v>
      </c>
      <c r="AP1057" s="57">
        <v>46309.333333333336</v>
      </c>
      <c r="AR1057" t="s">
        <v>218</v>
      </c>
      <c r="AS1057" t="s">
        <v>219</v>
      </c>
      <c r="AT1057" t="s">
        <v>230</v>
      </c>
      <c r="AU1057">
        <v>20261014</v>
      </c>
      <c r="AV1057" t="s">
        <v>221</v>
      </c>
      <c r="AW1057" t="s">
        <v>3539</v>
      </c>
      <c r="AX1057" t="s">
        <v>222</v>
      </c>
      <c r="BA1057" s="57">
        <v>46309.333333333336</v>
      </c>
      <c r="BB1057" t="s">
        <v>6345</v>
      </c>
      <c r="BC1057">
        <v>2026</v>
      </c>
      <c r="BD1057">
        <v>10</v>
      </c>
      <c r="BE1057">
        <v>14</v>
      </c>
      <c r="BF1057" s="6">
        <f t="shared" si="48"/>
        <v>46309</v>
      </c>
      <c r="BG1057">
        <f t="shared" si="49"/>
        <v>-0.33333333333575865</v>
      </c>
      <c r="BH1057" t="str">
        <f t="shared" si="50"/>
        <v>COMPLY</v>
      </c>
      <c r="BI1057" t="e">
        <f>VLOOKUP(H1057,Sheet2!$A$1:$B$270,2,FALSE)</f>
        <v>#N/A</v>
      </c>
    </row>
    <row r="1058" spans="1:61">
      <c r="A1058">
        <v>1057</v>
      </c>
      <c r="B1058">
        <v>1002632088</v>
      </c>
      <c r="C1058">
        <v>3</v>
      </c>
      <c r="D1058" t="s">
        <v>49</v>
      </c>
      <c r="E1058">
        <v>4</v>
      </c>
      <c r="F1058" t="s">
        <v>249</v>
      </c>
      <c r="G1058" t="s">
        <v>2220</v>
      </c>
      <c r="H1058" t="s">
        <v>2221</v>
      </c>
      <c r="I1058" t="s">
        <v>212</v>
      </c>
      <c r="J1058" t="s">
        <v>213</v>
      </c>
      <c r="K1058" t="s">
        <v>149</v>
      </c>
      <c r="M1058" t="s">
        <v>76</v>
      </c>
      <c r="N1058" t="s">
        <v>215</v>
      </c>
      <c r="O1058" s="57">
        <v>46307.389976851853</v>
      </c>
      <c r="P1058" s="57">
        <v>46309.619259259256</v>
      </c>
      <c r="Q1058">
        <v>69408372</v>
      </c>
      <c r="S1058">
        <v>146279106252</v>
      </c>
      <c r="T1058" t="s">
        <v>6338</v>
      </c>
      <c r="U1058" t="s">
        <v>6343</v>
      </c>
      <c r="V1058" t="s">
        <v>6346</v>
      </c>
      <c r="Z1058">
        <v>109.7926776</v>
      </c>
      <c r="AA1058">
        <v>-6.9812317999999998</v>
      </c>
      <c r="AB1058" t="s">
        <v>6341</v>
      </c>
      <c r="AC1058" t="s">
        <v>225</v>
      </c>
      <c r="AL1058" t="s">
        <v>217</v>
      </c>
      <c r="AM1058" t="s">
        <v>6345</v>
      </c>
      <c r="AN1058" t="s">
        <v>6</v>
      </c>
      <c r="AO1058" s="57">
        <v>46366.392314814817</v>
      </c>
      <c r="AP1058" s="57">
        <v>46309.333333333336</v>
      </c>
      <c r="AR1058" t="s">
        <v>218</v>
      </c>
      <c r="AS1058" t="s">
        <v>219</v>
      </c>
      <c r="AT1058" t="s">
        <v>230</v>
      </c>
      <c r="AU1058">
        <v>20261014</v>
      </c>
      <c r="AV1058" t="s">
        <v>221</v>
      </c>
      <c r="AW1058" t="s">
        <v>1474</v>
      </c>
      <c r="AX1058" t="s">
        <v>222</v>
      </c>
      <c r="BA1058" s="57">
        <v>46309.333333333336</v>
      </c>
      <c r="BB1058" t="s">
        <v>6345</v>
      </c>
      <c r="BC1058">
        <v>2026</v>
      </c>
      <c r="BD1058">
        <v>10</v>
      </c>
      <c r="BE1058">
        <v>14</v>
      </c>
      <c r="BF1058" s="6">
        <f t="shared" si="48"/>
        <v>46309</v>
      </c>
      <c r="BG1058">
        <f t="shared" si="49"/>
        <v>-0.33333333333575865</v>
      </c>
      <c r="BH1058" t="str">
        <f t="shared" si="50"/>
        <v>COMPLY</v>
      </c>
      <c r="BI1058" t="e">
        <f>VLOOKUP(H1058,Sheet2!$A$1:$B$270,2,FALSE)</f>
        <v>#N/A</v>
      </c>
    </row>
    <row r="1059" spans="1:61">
      <c r="A1059">
        <v>1058</v>
      </c>
      <c r="B1059">
        <v>1002621460</v>
      </c>
      <c r="C1059">
        <v>3</v>
      </c>
      <c r="D1059" t="s">
        <v>49</v>
      </c>
      <c r="E1059">
        <v>4</v>
      </c>
      <c r="F1059" t="s">
        <v>249</v>
      </c>
      <c r="G1059" t="s">
        <v>2220</v>
      </c>
      <c r="H1059" t="s">
        <v>2221</v>
      </c>
      <c r="I1059" t="s">
        <v>212</v>
      </c>
      <c r="J1059" t="s">
        <v>213</v>
      </c>
      <c r="K1059" t="s">
        <v>149</v>
      </c>
      <c r="L1059" t="s">
        <v>214</v>
      </c>
      <c r="M1059" t="s">
        <v>836</v>
      </c>
      <c r="N1059" t="s">
        <v>215</v>
      </c>
      <c r="O1059" s="57">
        <v>46299.644895833335</v>
      </c>
      <c r="P1059" s="57">
        <v>46301.39984953704</v>
      </c>
      <c r="Q1059">
        <v>69403943</v>
      </c>
      <c r="S1059">
        <v>146279106175</v>
      </c>
      <c r="T1059" t="s">
        <v>2227</v>
      </c>
      <c r="U1059" t="s">
        <v>2228</v>
      </c>
      <c r="V1059" t="s">
        <v>2229</v>
      </c>
      <c r="Z1059">
        <v>109.7709814</v>
      </c>
      <c r="AA1059">
        <v>-6.9033647</v>
      </c>
      <c r="AB1059" t="s">
        <v>2230</v>
      </c>
      <c r="AC1059" t="s">
        <v>235</v>
      </c>
      <c r="AL1059" t="s">
        <v>217</v>
      </c>
      <c r="AM1059" t="s">
        <v>2231</v>
      </c>
      <c r="AN1059" t="s">
        <v>6</v>
      </c>
      <c r="AO1059" s="57">
        <v>46122.65283564815</v>
      </c>
      <c r="AP1059" s="57">
        <v>46300.625</v>
      </c>
      <c r="AQ1059" t="s">
        <v>841</v>
      </c>
      <c r="AR1059" t="s">
        <v>14</v>
      </c>
      <c r="AS1059" t="s">
        <v>219</v>
      </c>
      <c r="AT1059" t="s">
        <v>230</v>
      </c>
      <c r="AV1059" t="s">
        <v>837</v>
      </c>
      <c r="AW1059" t="s">
        <v>2232</v>
      </c>
      <c r="AX1059" t="s">
        <v>222</v>
      </c>
      <c r="BA1059" s="57">
        <v>46300.625</v>
      </c>
      <c r="BB1059" t="s">
        <v>2231</v>
      </c>
      <c r="BF1059" s="6" t="e">
        <f t="shared" si="48"/>
        <v>#NUM!</v>
      </c>
      <c r="BG1059" t="e">
        <f t="shared" si="49"/>
        <v>#NUM!</v>
      </c>
      <c r="BH1059" t="e">
        <f t="shared" si="50"/>
        <v>#NUM!</v>
      </c>
      <c r="BI1059" t="e">
        <f>VLOOKUP(H1059,Sheet2!$A$1:$B$270,2,FALSE)</f>
        <v>#N/A</v>
      </c>
    </row>
    <row r="1060" spans="1:61">
      <c r="A1060">
        <v>1059</v>
      </c>
      <c r="B1060">
        <v>1002637673</v>
      </c>
      <c r="C1060">
        <v>3</v>
      </c>
      <c r="D1060" t="s">
        <v>49</v>
      </c>
      <c r="E1060">
        <v>4</v>
      </c>
      <c r="F1060" t="s">
        <v>249</v>
      </c>
      <c r="G1060" t="s">
        <v>2220</v>
      </c>
      <c r="H1060" t="s">
        <v>2221</v>
      </c>
      <c r="I1060" t="s">
        <v>212</v>
      </c>
      <c r="J1060" t="s">
        <v>213</v>
      </c>
      <c r="K1060" t="s">
        <v>149</v>
      </c>
      <c r="M1060" t="s">
        <v>538</v>
      </c>
      <c r="N1060" t="s">
        <v>215</v>
      </c>
      <c r="O1060" s="57">
        <v>46310.359803240739</v>
      </c>
      <c r="P1060" s="57">
        <v>46310.659317129626</v>
      </c>
      <c r="Q1060">
        <v>69408363</v>
      </c>
      <c r="T1060" t="s">
        <v>6338</v>
      </c>
      <c r="V1060" t="s">
        <v>6340</v>
      </c>
      <c r="Z1060">
        <v>109.792677</v>
      </c>
      <c r="AA1060">
        <v>-6.9812000000000003</v>
      </c>
      <c r="AB1060" t="s">
        <v>6341</v>
      </c>
      <c r="AC1060" t="s">
        <v>225</v>
      </c>
      <c r="AL1060" t="s">
        <v>217</v>
      </c>
      <c r="AM1060" t="s">
        <v>6342</v>
      </c>
      <c r="AN1060" t="s">
        <v>6</v>
      </c>
      <c r="AO1060" t="s">
        <v>7624</v>
      </c>
      <c r="AP1060" s="57">
        <v>46309</v>
      </c>
      <c r="AR1060" t="s">
        <v>6</v>
      </c>
      <c r="AS1060" t="s">
        <v>219</v>
      </c>
      <c r="AT1060" t="s">
        <v>230</v>
      </c>
      <c r="AV1060" t="s">
        <v>7467</v>
      </c>
      <c r="AW1060" t="s">
        <v>540</v>
      </c>
      <c r="AX1060" t="s">
        <v>222</v>
      </c>
      <c r="BA1060" s="57">
        <v>46309.333333333336</v>
      </c>
      <c r="BB1060" t="s">
        <v>6342</v>
      </c>
      <c r="BF1060" s="6" t="e">
        <f t="shared" si="48"/>
        <v>#NUM!</v>
      </c>
      <c r="BG1060" t="e">
        <f t="shared" si="49"/>
        <v>#NUM!</v>
      </c>
      <c r="BH1060" t="e">
        <f t="shared" si="50"/>
        <v>#NUM!</v>
      </c>
      <c r="BI1060" t="e">
        <f>VLOOKUP(H1060,Sheet2!$A$1:$B$270,2,FALSE)</f>
        <v>#N/A</v>
      </c>
    </row>
    <row r="1061" spans="1:61">
      <c r="A1061">
        <v>1060</v>
      </c>
      <c r="B1061">
        <v>1002632112</v>
      </c>
      <c r="C1061">
        <v>3</v>
      </c>
      <c r="D1061" t="s">
        <v>49</v>
      </c>
      <c r="E1061">
        <v>4</v>
      </c>
      <c r="F1061" t="s">
        <v>249</v>
      </c>
      <c r="G1061" t="s">
        <v>2220</v>
      </c>
      <c r="H1061" t="s">
        <v>2221</v>
      </c>
      <c r="I1061" t="s">
        <v>212</v>
      </c>
      <c r="J1061" t="s">
        <v>213</v>
      </c>
      <c r="K1061" t="s">
        <v>149</v>
      </c>
      <c r="M1061" t="s">
        <v>1919</v>
      </c>
      <c r="N1061" t="s">
        <v>215</v>
      </c>
      <c r="O1061" s="57">
        <v>46307.395856481482</v>
      </c>
      <c r="P1061" s="57">
        <v>46310.360497685186</v>
      </c>
      <c r="Q1061">
        <v>69408363</v>
      </c>
      <c r="S1061">
        <v>146279106253</v>
      </c>
      <c r="T1061" t="s">
        <v>6338</v>
      </c>
      <c r="U1061" t="s">
        <v>6339</v>
      </c>
      <c r="V1061" t="s">
        <v>6340</v>
      </c>
      <c r="Z1061">
        <v>109.7926779</v>
      </c>
      <c r="AA1061">
        <v>-6.9812314000000004</v>
      </c>
      <c r="AB1061" t="s">
        <v>6341</v>
      </c>
      <c r="AC1061" t="s">
        <v>225</v>
      </c>
      <c r="AL1061" t="s">
        <v>217</v>
      </c>
      <c r="AM1061" t="s">
        <v>6342</v>
      </c>
      <c r="AN1061" t="s">
        <v>6</v>
      </c>
      <c r="AO1061" s="57">
        <v>46366.403032407405</v>
      </c>
      <c r="AP1061" s="57">
        <v>46309.333333333336</v>
      </c>
      <c r="AQ1061" t="s">
        <v>838</v>
      </c>
      <c r="AR1061" t="s">
        <v>12</v>
      </c>
      <c r="AS1061" t="s">
        <v>219</v>
      </c>
      <c r="AT1061" t="s">
        <v>230</v>
      </c>
      <c r="AV1061" t="s">
        <v>1627</v>
      </c>
      <c r="AW1061" t="s">
        <v>540</v>
      </c>
      <c r="AX1061" t="s">
        <v>222</v>
      </c>
      <c r="BA1061" s="57">
        <v>46309.333333333336</v>
      </c>
      <c r="BB1061" t="s">
        <v>6342</v>
      </c>
      <c r="BF1061" s="6" t="e">
        <f t="shared" si="48"/>
        <v>#NUM!</v>
      </c>
      <c r="BG1061" t="e">
        <f t="shared" si="49"/>
        <v>#NUM!</v>
      </c>
      <c r="BH1061" t="e">
        <f t="shared" si="50"/>
        <v>#NUM!</v>
      </c>
      <c r="BI1061" t="e">
        <f>VLOOKUP(H1061,Sheet2!$A$1:$B$270,2,FALSE)</f>
        <v>#N/A</v>
      </c>
    </row>
    <row r="1062" spans="1:61">
      <c r="A1062">
        <v>1061</v>
      </c>
      <c r="B1062">
        <v>1002621945</v>
      </c>
      <c r="C1062">
        <v>3</v>
      </c>
      <c r="D1062" t="s">
        <v>49</v>
      </c>
      <c r="E1062">
        <v>4</v>
      </c>
      <c r="F1062" t="s">
        <v>249</v>
      </c>
      <c r="G1062" t="s">
        <v>2220</v>
      </c>
      <c r="H1062" t="s">
        <v>2927</v>
      </c>
      <c r="I1062" t="s">
        <v>212</v>
      </c>
      <c r="J1062" t="s">
        <v>213</v>
      </c>
      <c r="K1062" t="s">
        <v>149</v>
      </c>
      <c r="L1062" t="s">
        <v>214</v>
      </c>
      <c r="M1062" t="s">
        <v>76</v>
      </c>
      <c r="N1062" t="s">
        <v>215</v>
      </c>
      <c r="O1062" s="57">
        <v>46300.436574074076</v>
      </c>
      <c r="P1062" s="57">
        <v>46302.472650462965</v>
      </c>
      <c r="Q1062">
        <v>69404159</v>
      </c>
      <c r="S1062">
        <v>142200107073</v>
      </c>
      <c r="T1062" t="s">
        <v>2928</v>
      </c>
      <c r="U1062" t="s">
        <v>2929</v>
      </c>
      <c r="V1062" t="s">
        <v>2930</v>
      </c>
      <c r="Z1062">
        <v>109.902940392494</v>
      </c>
      <c r="AA1062">
        <v>-6.9785114043369196</v>
      </c>
      <c r="AB1062" t="s">
        <v>2931</v>
      </c>
      <c r="AC1062" t="s">
        <v>216</v>
      </c>
      <c r="AL1062" t="s">
        <v>217</v>
      </c>
      <c r="AM1062" t="s">
        <v>2932</v>
      </c>
      <c r="AN1062" t="s">
        <v>6</v>
      </c>
      <c r="AO1062" s="57">
        <v>46152.444537037038</v>
      </c>
      <c r="AP1062" s="57">
        <v>46301.333333333336</v>
      </c>
      <c r="AR1062" t="s">
        <v>218</v>
      </c>
      <c r="AS1062" t="s">
        <v>2933</v>
      </c>
      <c r="AT1062" t="s">
        <v>230</v>
      </c>
      <c r="AU1062">
        <v>20261007</v>
      </c>
      <c r="AV1062" t="s">
        <v>221</v>
      </c>
      <c r="AW1062" t="s">
        <v>880</v>
      </c>
      <c r="AX1062" t="s">
        <v>222</v>
      </c>
      <c r="BA1062" s="57">
        <v>46301.333333333336</v>
      </c>
      <c r="BB1062" t="s">
        <v>2932</v>
      </c>
      <c r="BC1062">
        <v>2026</v>
      </c>
      <c r="BD1062">
        <v>10</v>
      </c>
      <c r="BE1062">
        <v>7</v>
      </c>
      <c r="BF1062" s="6">
        <f t="shared" si="48"/>
        <v>46302</v>
      </c>
      <c r="BG1062">
        <f t="shared" si="49"/>
        <v>0.66666666666424135</v>
      </c>
      <c r="BH1062" t="str">
        <f t="shared" si="50"/>
        <v>COMPLY</v>
      </c>
      <c r="BI1062" t="e">
        <f>VLOOKUP(H1062,Sheet2!$A$1:$B$270,2,FALSE)</f>
        <v>#N/A</v>
      </c>
    </row>
    <row r="1063" spans="1:61">
      <c r="A1063">
        <v>1062</v>
      </c>
      <c r="B1063">
        <v>1002637477</v>
      </c>
      <c r="C1063">
        <v>3</v>
      </c>
      <c r="D1063" t="s">
        <v>49</v>
      </c>
      <c r="E1063">
        <v>4</v>
      </c>
      <c r="F1063" t="s">
        <v>249</v>
      </c>
      <c r="G1063" t="s">
        <v>2220</v>
      </c>
      <c r="H1063" t="s">
        <v>2927</v>
      </c>
      <c r="I1063" t="s">
        <v>212</v>
      </c>
      <c r="J1063" t="s">
        <v>213</v>
      </c>
      <c r="K1063" t="s">
        <v>149</v>
      </c>
      <c r="L1063" t="s">
        <v>214</v>
      </c>
      <c r="M1063" t="s">
        <v>76</v>
      </c>
      <c r="N1063" t="s">
        <v>215</v>
      </c>
      <c r="O1063" s="57">
        <v>46309.766377314816</v>
      </c>
      <c r="P1063" s="57">
        <v>46310.545983796299</v>
      </c>
      <c r="Q1063">
        <v>69410411</v>
      </c>
      <c r="S1063">
        <v>142200107122</v>
      </c>
      <c r="T1063" t="s">
        <v>7207</v>
      </c>
      <c r="U1063" t="s">
        <v>7865</v>
      </c>
      <c r="V1063" t="s">
        <v>7208</v>
      </c>
      <c r="Z1063">
        <v>109.98500276416701</v>
      </c>
      <c r="AA1063">
        <v>-6.9770122021433103</v>
      </c>
      <c r="AB1063" t="s">
        <v>7209</v>
      </c>
      <c r="AC1063" t="s">
        <v>216</v>
      </c>
      <c r="AL1063" t="s">
        <v>217</v>
      </c>
      <c r="AM1063" t="s">
        <v>7210</v>
      </c>
      <c r="AN1063" t="s">
        <v>6</v>
      </c>
      <c r="AO1063" t="s">
        <v>7211</v>
      </c>
      <c r="AP1063" s="57">
        <v>46310.625</v>
      </c>
      <c r="AR1063" t="s">
        <v>218</v>
      </c>
      <c r="AS1063" t="s">
        <v>2933</v>
      </c>
      <c r="AT1063" t="s">
        <v>230</v>
      </c>
      <c r="AU1063">
        <v>20261015</v>
      </c>
      <c r="AV1063" t="s">
        <v>221</v>
      </c>
      <c r="AW1063" t="s">
        <v>923</v>
      </c>
      <c r="AX1063" t="s">
        <v>222</v>
      </c>
      <c r="BA1063" s="57">
        <v>46310.625</v>
      </c>
      <c r="BB1063" t="s">
        <v>7210</v>
      </c>
      <c r="BC1063">
        <v>2026</v>
      </c>
      <c r="BD1063">
        <v>10</v>
      </c>
      <c r="BE1063">
        <v>15</v>
      </c>
      <c r="BF1063" s="6">
        <f t="shared" si="48"/>
        <v>46310</v>
      </c>
      <c r="BG1063">
        <f t="shared" si="49"/>
        <v>-0.625</v>
      </c>
      <c r="BH1063" t="str">
        <f t="shared" si="50"/>
        <v>COMPLY</v>
      </c>
      <c r="BI1063" t="e">
        <f>VLOOKUP(H1063,Sheet2!$A$1:$B$270,2,FALSE)</f>
        <v>#N/A</v>
      </c>
    </row>
    <row r="1064" spans="1:61">
      <c r="A1064">
        <v>1063</v>
      </c>
      <c r="B1064">
        <v>1002622019</v>
      </c>
      <c r="C1064">
        <v>3</v>
      </c>
      <c r="D1064" t="s">
        <v>49</v>
      </c>
      <c r="E1064">
        <v>4</v>
      </c>
      <c r="F1064" t="s">
        <v>249</v>
      </c>
      <c r="G1064" t="s">
        <v>2220</v>
      </c>
      <c r="H1064" t="s">
        <v>2927</v>
      </c>
      <c r="I1064" t="s">
        <v>212</v>
      </c>
      <c r="J1064" t="s">
        <v>213</v>
      </c>
      <c r="K1064" t="s">
        <v>149</v>
      </c>
      <c r="M1064" t="s">
        <v>1582</v>
      </c>
      <c r="N1064" t="s">
        <v>215</v>
      </c>
      <c r="O1064" s="57">
        <v>46300.450069444443</v>
      </c>
      <c r="P1064" s="57">
        <v>46300.450729166667</v>
      </c>
      <c r="Q1064">
        <v>69404175</v>
      </c>
      <c r="S1064">
        <v>142200107074</v>
      </c>
      <c r="T1064" t="s">
        <v>2934</v>
      </c>
      <c r="Z1064">
        <v>109.937</v>
      </c>
      <c r="AA1064">
        <v>-7.0038999999999998</v>
      </c>
      <c r="AB1064" t="s">
        <v>2935</v>
      </c>
      <c r="AC1064" t="s">
        <v>283</v>
      </c>
      <c r="AO1064" s="57">
        <v>46152.486157407409</v>
      </c>
      <c r="AR1064" t="s">
        <v>6</v>
      </c>
      <c r="AS1064" t="s">
        <v>2933</v>
      </c>
      <c r="AT1064" t="s">
        <v>230</v>
      </c>
      <c r="AV1064" t="s">
        <v>1585</v>
      </c>
      <c r="AW1064" t="s">
        <v>1985</v>
      </c>
      <c r="AX1064" t="s">
        <v>222</v>
      </c>
      <c r="BF1064" s="6" t="e">
        <f t="shared" si="48"/>
        <v>#NUM!</v>
      </c>
      <c r="BG1064" t="e">
        <f t="shared" si="49"/>
        <v>#NUM!</v>
      </c>
      <c r="BH1064" t="e">
        <f t="shared" si="50"/>
        <v>#NUM!</v>
      </c>
      <c r="BI1064" t="e">
        <f>VLOOKUP(H1064,Sheet2!$A$1:$B$270,2,FALSE)</f>
        <v>#N/A</v>
      </c>
    </row>
    <row r="1065" spans="1:61">
      <c r="A1065">
        <v>1064</v>
      </c>
      <c r="B1065">
        <v>1002625609</v>
      </c>
      <c r="C1065">
        <v>3</v>
      </c>
      <c r="D1065" t="s">
        <v>49</v>
      </c>
      <c r="E1065">
        <v>4</v>
      </c>
      <c r="F1065" t="s">
        <v>249</v>
      </c>
      <c r="G1065" t="s">
        <v>249</v>
      </c>
      <c r="H1065" t="s">
        <v>2233</v>
      </c>
      <c r="I1065" t="s">
        <v>212</v>
      </c>
      <c r="J1065" t="s">
        <v>213</v>
      </c>
      <c r="K1065" t="s">
        <v>149</v>
      </c>
      <c r="L1065" t="s">
        <v>214</v>
      </c>
      <c r="M1065" t="s">
        <v>76</v>
      </c>
      <c r="N1065" t="s">
        <v>215</v>
      </c>
      <c r="O1065" s="57">
        <v>46302.43310185185</v>
      </c>
      <c r="P1065" s="57">
        <v>46302.701226851852</v>
      </c>
      <c r="Q1065">
        <v>69405564</v>
      </c>
      <c r="S1065">
        <v>142202155166</v>
      </c>
      <c r="T1065" t="s">
        <v>4204</v>
      </c>
      <c r="U1065" t="s">
        <v>4205</v>
      </c>
      <c r="V1065" t="s">
        <v>4206</v>
      </c>
      <c r="Z1065">
        <v>109.675504</v>
      </c>
      <c r="AA1065">
        <v>-6.8855170000000001</v>
      </c>
      <c r="AB1065" t="s">
        <v>4207</v>
      </c>
      <c r="AC1065" t="s">
        <v>235</v>
      </c>
      <c r="AL1065" t="s">
        <v>217</v>
      </c>
      <c r="AM1065" t="s">
        <v>4208</v>
      </c>
      <c r="AN1065" t="s">
        <v>6</v>
      </c>
      <c r="AO1065" s="57">
        <v>46213.434340277781</v>
      </c>
      <c r="AP1065" s="57">
        <v>46303.333333333336</v>
      </c>
      <c r="AR1065" t="s">
        <v>218</v>
      </c>
      <c r="AS1065" t="s">
        <v>219</v>
      </c>
      <c r="AT1065" t="s">
        <v>230</v>
      </c>
      <c r="AU1065">
        <v>20261007</v>
      </c>
      <c r="AV1065" t="s">
        <v>221</v>
      </c>
      <c r="AW1065" t="s">
        <v>883</v>
      </c>
      <c r="AX1065" t="s">
        <v>222</v>
      </c>
      <c r="BA1065" s="57">
        <v>46303.333333333336</v>
      </c>
      <c r="BB1065" t="s">
        <v>4208</v>
      </c>
      <c r="BC1065">
        <v>2026</v>
      </c>
      <c r="BD1065">
        <v>10</v>
      </c>
      <c r="BE1065">
        <v>7</v>
      </c>
      <c r="BF1065" s="6">
        <f t="shared" si="48"/>
        <v>46302</v>
      </c>
      <c r="BG1065">
        <f t="shared" si="49"/>
        <v>-1.3333333333357587</v>
      </c>
      <c r="BH1065" t="str">
        <f t="shared" si="50"/>
        <v>COMPLY</v>
      </c>
      <c r="BI1065" t="e">
        <f>VLOOKUP(H1065,Sheet2!$A$1:$B$270,2,FALSE)</f>
        <v>#N/A</v>
      </c>
    </row>
    <row r="1066" spans="1:61">
      <c r="A1066">
        <v>1065</v>
      </c>
      <c r="B1066">
        <v>1002632675</v>
      </c>
      <c r="C1066">
        <v>3</v>
      </c>
      <c r="D1066" t="s">
        <v>49</v>
      </c>
      <c r="E1066">
        <v>4</v>
      </c>
      <c r="F1066" t="s">
        <v>249</v>
      </c>
      <c r="G1066" t="s">
        <v>249</v>
      </c>
      <c r="H1066" t="s">
        <v>2233</v>
      </c>
      <c r="I1066" t="s">
        <v>212</v>
      </c>
      <c r="J1066" t="s">
        <v>213</v>
      </c>
      <c r="K1066" t="s">
        <v>149</v>
      </c>
      <c r="L1066" t="s">
        <v>214</v>
      </c>
      <c r="M1066" t="s">
        <v>76</v>
      </c>
      <c r="N1066" t="s">
        <v>215</v>
      </c>
      <c r="O1066" s="57">
        <v>46307.489293981482</v>
      </c>
      <c r="P1066" s="57">
        <v>46308.63652777778</v>
      </c>
      <c r="Q1066">
        <v>69408549</v>
      </c>
      <c r="S1066">
        <v>142202155193</v>
      </c>
      <c r="T1066" t="s">
        <v>6347</v>
      </c>
      <c r="U1066" t="s">
        <v>6348</v>
      </c>
      <c r="V1066" t="s">
        <v>6349</v>
      </c>
      <c r="Z1066">
        <v>109.67937619999999</v>
      </c>
      <c r="AA1066">
        <v>-6.9242277000000003</v>
      </c>
      <c r="AB1066" t="s">
        <v>6350</v>
      </c>
      <c r="AC1066" t="s">
        <v>235</v>
      </c>
      <c r="AL1066" t="s">
        <v>217</v>
      </c>
      <c r="AM1066" t="s">
        <v>6351</v>
      </c>
      <c r="AN1066" t="s">
        <v>6</v>
      </c>
      <c r="AO1066" s="57">
        <v>46366.517546296294</v>
      </c>
      <c r="AP1066" s="57">
        <v>46308.458333333336</v>
      </c>
      <c r="AR1066" t="s">
        <v>218</v>
      </c>
      <c r="AS1066" t="s">
        <v>219</v>
      </c>
      <c r="AT1066" t="s">
        <v>230</v>
      </c>
      <c r="AU1066">
        <v>20261013</v>
      </c>
      <c r="AV1066" t="s">
        <v>221</v>
      </c>
      <c r="AW1066" t="s">
        <v>876</v>
      </c>
      <c r="AX1066" t="s">
        <v>222</v>
      </c>
      <c r="BA1066" s="57">
        <v>46308.458333333336</v>
      </c>
      <c r="BB1066" t="s">
        <v>6351</v>
      </c>
      <c r="BC1066">
        <v>2026</v>
      </c>
      <c r="BD1066">
        <v>10</v>
      </c>
      <c r="BE1066">
        <v>13</v>
      </c>
      <c r="BF1066" s="6">
        <f t="shared" si="48"/>
        <v>46308</v>
      </c>
      <c r="BG1066">
        <f t="shared" si="49"/>
        <v>-0.45833333333575865</v>
      </c>
      <c r="BH1066" t="str">
        <f t="shared" si="50"/>
        <v>COMPLY</v>
      </c>
      <c r="BI1066" t="e">
        <f>VLOOKUP(H1066,Sheet2!$A$1:$B$270,2,FALSE)</f>
        <v>#N/A</v>
      </c>
    </row>
    <row r="1067" spans="1:61">
      <c r="A1067">
        <v>1066</v>
      </c>
      <c r="B1067">
        <v>1002638337</v>
      </c>
      <c r="C1067">
        <v>3</v>
      </c>
      <c r="D1067" t="s">
        <v>49</v>
      </c>
      <c r="E1067">
        <v>4</v>
      </c>
      <c r="F1067" t="s">
        <v>249</v>
      </c>
      <c r="G1067" t="s">
        <v>249</v>
      </c>
      <c r="H1067" t="s">
        <v>2233</v>
      </c>
      <c r="I1067" t="s">
        <v>212</v>
      </c>
      <c r="J1067" t="s">
        <v>213</v>
      </c>
      <c r="K1067" t="s">
        <v>149</v>
      </c>
      <c r="M1067" t="s">
        <v>76</v>
      </c>
      <c r="N1067" t="s">
        <v>215</v>
      </c>
      <c r="O1067" s="57">
        <v>46310.518078703702</v>
      </c>
      <c r="P1067" s="57">
        <v>46310.631620370368</v>
      </c>
      <c r="Q1067">
        <v>69403556</v>
      </c>
      <c r="S1067">
        <v>142202155231</v>
      </c>
      <c r="T1067" t="s">
        <v>2234</v>
      </c>
      <c r="U1067" t="s">
        <v>7866</v>
      </c>
      <c r="V1067" t="s">
        <v>7867</v>
      </c>
      <c r="Z1067">
        <v>109.664614</v>
      </c>
      <c r="AA1067">
        <v>-6.9020789999999996</v>
      </c>
      <c r="AB1067" t="s">
        <v>2237</v>
      </c>
      <c r="AC1067" t="s">
        <v>225</v>
      </c>
      <c r="AL1067" t="s">
        <v>217</v>
      </c>
      <c r="AM1067" t="s">
        <v>7868</v>
      </c>
      <c r="AN1067" t="s">
        <v>6</v>
      </c>
      <c r="AO1067" t="s">
        <v>7417</v>
      </c>
      <c r="AR1067" t="s">
        <v>218</v>
      </c>
      <c r="AS1067" t="s">
        <v>219</v>
      </c>
      <c r="AT1067" t="s">
        <v>230</v>
      </c>
      <c r="AU1067">
        <v>20261015</v>
      </c>
      <c r="AV1067" t="s">
        <v>221</v>
      </c>
      <c r="AW1067" t="s">
        <v>559</v>
      </c>
      <c r="AX1067" t="s">
        <v>222</v>
      </c>
      <c r="BA1067" s="57">
        <v>46310.291666666664</v>
      </c>
      <c r="BB1067" t="s">
        <v>7868</v>
      </c>
      <c r="BC1067">
        <v>2026</v>
      </c>
      <c r="BD1067">
        <v>10</v>
      </c>
      <c r="BE1067">
        <v>15</v>
      </c>
      <c r="BF1067" s="6">
        <f t="shared" si="48"/>
        <v>46310</v>
      </c>
      <c r="BG1067">
        <f t="shared" si="49"/>
        <v>-0.29166666666424135</v>
      </c>
      <c r="BH1067" t="str">
        <f t="shared" si="50"/>
        <v>COMPLY</v>
      </c>
      <c r="BI1067" t="e">
        <f>VLOOKUP(H1067,Sheet2!$A$1:$B$270,2,FALSE)</f>
        <v>#N/A</v>
      </c>
    </row>
    <row r="1068" spans="1:61">
      <c r="A1068">
        <v>1067</v>
      </c>
      <c r="B1068">
        <v>1002620906</v>
      </c>
      <c r="C1068">
        <v>3</v>
      </c>
      <c r="D1068" t="s">
        <v>49</v>
      </c>
      <c r="E1068">
        <v>4</v>
      </c>
      <c r="F1068" t="s">
        <v>249</v>
      </c>
      <c r="G1068" t="s">
        <v>249</v>
      </c>
      <c r="H1068" t="s">
        <v>2233</v>
      </c>
      <c r="I1068" t="s">
        <v>212</v>
      </c>
      <c r="J1068" t="s">
        <v>213</v>
      </c>
      <c r="K1068" t="s">
        <v>149</v>
      </c>
      <c r="L1068" t="s">
        <v>214</v>
      </c>
      <c r="M1068" t="s">
        <v>1401</v>
      </c>
      <c r="N1068" t="s">
        <v>215</v>
      </c>
      <c r="O1068" s="57">
        <v>46298.499085648145</v>
      </c>
      <c r="P1068" s="57">
        <v>46310.518067129633</v>
      </c>
      <c r="Q1068">
        <v>69403556</v>
      </c>
      <c r="S1068">
        <v>142202155134</v>
      </c>
      <c r="T1068" t="s">
        <v>2234</v>
      </c>
      <c r="U1068" t="s">
        <v>2235</v>
      </c>
      <c r="V1068" t="s">
        <v>2236</v>
      </c>
      <c r="Z1068">
        <v>109.664941</v>
      </c>
      <c r="AA1068">
        <v>-6.9018560000000004</v>
      </c>
      <c r="AB1068" t="s">
        <v>2237</v>
      </c>
      <c r="AC1068" t="s">
        <v>235</v>
      </c>
      <c r="AL1068" t="s">
        <v>217</v>
      </c>
      <c r="AM1068" t="s">
        <v>2099</v>
      </c>
      <c r="AN1068" t="s">
        <v>6</v>
      </c>
      <c r="AO1068" s="57">
        <v>46091.517858796295</v>
      </c>
      <c r="AP1068" s="57">
        <v>46299.333333333336</v>
      </c>
      <c r="AR1068" t="s">
        <v>14</v>
      </c>
      <c r="AS1068" t="s">
        <v>219</v>
      </c>
      <c r="AT1068" t="s">
        <v>230</v>
      </c>
      <c r="AV1068" t="s">
        <v>7869</v>
      </c>
      <c r="AW1068" t="s">
        <v>883</v>
      </c>
      <c r="AX1068" t="s">
        <v>222</v>
      </c>
      <c r="BA1068" s="57">
        <v>46299.333333333336</v>
      </c>
      <c r="BB1068" t="s">
        <v>2099</v>
      </c>
      <c r="BF1068" s="6" t="e">
        <f t="shared" si="48"/>
        <v>#NUM!</v>
      </c>
      <c r="BG1068" t="e">
        <f t="shared" si="49"/>
        <v>#NUM!</v>
      </c>
      <c r="BH1068" t="e">
        <f t="shared" si="50"/>
        <v>#NUM!</v>
      </c>
      <c r="BI1068" t="e">
        <f>VLOOKUP(H1068,Sheet2!$A$1:$B$270,2,FALSE)</f>
        <v>#N/A</v>
      </c>
    </row>
    <row r="1069" spans="1:61">
      <c r="A1069">
        <v>1068</v>
      </c>
      <c r="B1069">
        <v>1002638902</v>
      </c>
      <c r="C1069">
        <v>3</v>
      </c>
      <c r="D1069" t="s">
        <v>49</v>
      </c>
      <c r="E1069">
        <v>4</v>
      </c>
      <c r="F1069" t="s">
        <v>249</v>
      </c>
      <c r="G1069" t="s">
        <v>249</v>
      </c>
      <c r="H1069" t="s">
        <v>2233</v>
      </c>
      <c r="I1069" t="s">
        <v>212</v>
      </c>
      <c r="J1069" t="s">
        <v>213</v>
      </c>
      <c r="K1069" t="s">
        <v>149</v>
      </c>
      <c r="M1069" t="s">
        <v>3142</v>
      </c>
      <c r="N1069" t="s">
        <v>563</v>
      </c>
      <c r="O1069" s="57">
        <v>46310.641585648147</v>
      </c>
      <c r="P1069" s="57">
        <v>46310.64334490741</v>
      </c>
      <c r="Q1069">
        <v>69410974</v>
      </c>
      <c r="S1069">
        <v>142202155001</v>
      </c>
      <c r="T1069" t="s">
        <v>5353</v>
      </c>
      <c r="U1069" t="s">
        <v>7870</v>
      </c>
      <c r="Z1069">
        <v>109.637710513182</v>
      </c>
      <c r="AA1069">
        <v>-6.9382914196795298</v>
      </c>
      <c r="AB1069" t="s">
        <v>7871</v>
      </c>
      <c r="AC1069" t="s">
        <v>567</v>
      </c>
      <c r="AO1069" t="s">
        <v>7569</v>
      </c>
      <c r="AR1069" t="s">
        <v>325</v>
      </c>
      <c r="AS1069" t="s">
        <v>219</v>
      </c>
      <c r="AT1069" t="s">
        <v>230</v>
      </c>
      <c r="AV1069" t="s">
        <v>3143</v>
      </c>
      <c r="AW1069" t="s">
        <v>7872</v>
      </c>
      <c r="AX1069" t="s">
        <v>222</v>
      </c>
      <c r="BF1069" s="6" t="e">
        <f t="shared" si="48"/>
        <v>#NUM!</v>
      </c>
      <c r="BG1069" t="e">
        <f t="shared" si="49"/>
        <v>#NUM!</v>
      </c>
      <c r="BH1069" t="e">
        <f t="shared" si="50"/>
        <v>#NUM!</v>
      </c>
      <c r="BI1069" t="e">
        <f>VLOOKUP(H1069,Sheet2!$A$1:$B$270,2,FALSE)</f>
        <v>#N/A</v>
      </c>
    </row>
    <row r="1070" spans="1:61">
      <c r="A1070">
        <v>1069</v>
      </c>
      <c r="B1070">
        <v>1002634931</v>
      </c>
      <c r="C1070">
        <v>3</v>
      </c>
      <c r="D1070" t="s">
        <v>49</v>
      </c>
      <c r="E1070">
        <v>4</v>
      </c>
      <c r="F1070" t="s">
        <v>249</v>
      </c>
      <c r="G1070" t="s">
        <v>249</v>
      </c>
      <c r="H1070" t="s">
        <v>6352</v>
      </c>
      <c r="I1070" t="s">
        <v>212</v>
      </c>
      <c r="J1070" t="s">
        <v>213</v>
      </c>
      <c r="K1070" t="s">
        <v>149</v>
      </c>
      <c r="M1070" t="s">
        <v>76</v>
      </c>
      <c r="N1070" t="s">
        <v>215</v>
      </c>
      <c r="O1070" s="57">
        <v>46308.547453703701</v>
      </c>
      <c r="P1070" s="57">
        <v>46308.576724537037</v>
      </c>
      <c r="Q1070">
        <v>69408723</v>
      </c>
      <c r="S1070">
        <v>146219104205</v>
      </c>
      <c r="T1070" t="s">
        <v>6353</v>
      </c>
      <c r="U1070" t="s">
        <v>6354</v>
      </c>
      <c r="V1070" t="s">
        <v>6355</v>
      </c>
      <c r="Z1070">
        <v>109.60517186211599</v>
      </c>
      <c r="AA1070">
        <v>-6.9848711437476698</v>
      </c>
      <c r="AB1070" t="s">
        <v>6356</v>
      </c>
      <c r="AC1070" t="s">
        <v>225</v>
      </c>
      <c r="AL1070" t="s">
        <v>217</v>
      </c>
      <c r="AM1070" t="s">
        <v>6357</v>
      </c>
      <c r="AN1070" t="s">
        <v>6</v>
      </c>
      <c r="AO1070" t="s">
        <v>5861</v>
      </c>
      <c r="AR1070" t="s">
        <v>218</v>
      </c>
      <c r="AS1070" t="s">
        <v>4215</v>
      </c>
      <c r="AT1070" t="s">
        <v>230</v>
      </c>
      <c r="AU1070">
        <v>20261013</v>
      </c>
      <c r="AV1070" t="s">
        <v>221</v>
      </c>
      <c r="AW1070" t="s">
        <v>541</v>
      </c>
      <c r="AX1070" t="s">
        <v>222</v>
      </c>
      <c r="BA1070" s="57">
        <v>46308.291666666664</v>
      </c>
      <c r="BB1070" t="s">
        <v>6357</v>
      </c>
      <c r="BC1070">
        <v>2026</v>
      </c>
      <c r="BD1070">
        <v>10</v>
      </c>
      <c r="BE1070">
        <v>13</v>
      </c>
      <c r="BF1070" s="6">
        <f t="shared" si="48"/>
        <v>46308</v>
      </c>
      <c r="BG1070">
        <f t="shared" si="49"/>
        <v>-0.29166666666424135</v>
      </c>
      <c r="BH1070" t="str">
        <f t="shared" si="50"/>
        <v>COMPLY</v>
      </c>
      <c r="BI1070" t="e">
        <f>VLOOKUP(H1070,Sheet2!$A$1:$B$270,2,FALSE)</f>
        <v>#N/A</v>
      </c>
    </row>
    <row r="1071" spans="1:61">
      <c r="A1071">
        <v>1070</v>
      </c>
      <c r="B1071">
        <v>1002633177</v>
      </c>
      <c r="C1071">
        <v>3</v>
      </c>
      <c r="D1071" t="s">
        <v>49</v>
      </c>
      <c r="E1071">
        <v>4</v>
      </c>
      <c r="F1071" t="s">
        <v>249</v>
      </c>
      <c r="G1071" t="s">
        <v>249</v>
      </c>
      <c r="H1071" t="s">
        <v>6352</v>
      </c>
      <c r="I1071" t="s">
        <v>212</v>
      </c>
      <c r="J1071" t="s">
        <v>213</v>
      </c>
      <c r="K1071" t="s">
        <v>149</v>
      </c>
      <c r="L1071" t="s">
        <v>214</v>
      </c>
      <c r="M1071" t="s">
        <v>1401</v>
      </c>
      <c r="N1071" t="s">
        <v>215</v>
      </c>
      <c r="O1071" s="57">
        <v>46307.605324074073</v>
      </c>
      <c r="P1071" s="57">
        <v>46308.547164351854</v>
      </c>
      <c r="Q1071">
        <v>69408723</v>
      </c>
      <c r="S1071">
        <v>146219104199</v>
      </c>
      <c r="T1071" t="s">
        <v>6353</v>
      </c>
      <c r="U1071" t="s">
        <v>6358</v>
      </c>
      <c r="V1071" t="s">
        <v>6359</v>
      </c>
      <c r="Z1071">
        <v>109.6053</v>
      </c>
      <c r="AA1071">
        <v>-6.9846899999999996</v>
      </c>
      <c r="AB1071" t="s">
        <v>6356</v>
      </c>
      <c r="AC1071" t="s">
        <v>235</v>
      </c>
      <c r="AL1071" t="s">
        <v>217</v>
      </c>
      <c r="AM1071" t="s">
        <v>6360</v>
      </c>
      <c r="AN1071" t="s">
        <v>6</v>
      </c>
      <c r="AO1071" s="57">
        <v>46366.611539351848</v>
      </c>
      <c r="AP1071" s="57">
        <v>46308.458333333336</v>
      </c>
      <c r="AR1071" t="s">
        <v>14</v>
      </c>
      <c r="AS1071" t="s">
        <v>4215</v>
      </c>
      <c r="AT1071" t="s">
        <v>230</v>
      </c>
      <c r="AV1071" t="s">
        <v>6361</v>
      </c>
      <c r="AW1071" t="s">
        <v>875</v>
      </c>
      <c r="AX1071" t="s">
        <v>222</v>
      </c>
      <c r="BA1071" s="57">
        <v>46308.458333333336</v>
      </c>
      <c r="BB1071" t="s">
        <v>6360</v>
      </c>
      <c r="BF1071" s="6" t="e">
        <f t="shared" si="48"/>
        <v>#NUM!</v>
      </c>
      <c r="BG1071" t="e">
        <f t="shared" si="49"/>
        <v>#NUM!</v>
      </c>
      <c r="BH1071" t="e">
        <f t="shared" si="50"/>
        <v>#NUM!</v>
      </c>
      <c r="BI1071" t="e">
        <f>VLOOKUP(H1071,Sheet2!$A$1:$B$270,2,FALSE)</f>
        <v>#N/A</v>
      </c>
    </row>
    <row r="1072" spans="1:61">
      <c r="A1072">
        <v>1071</v>
      </c>
      <c r="B1072">
        <v>1002630243</v>
      </c>
      <c r="C1072">
        <v>3</v>
      </c>
      <c r="D1072" t="s">
        <v>49</v>
      </c>
      <c r="E1072">
        <v>4</v>
      </c>
      <c r="F1072" t="s">
        <v>249</v>
      </c>
      <c r="G1072" t="s">
        <v>249</v>
      </c>
      <c r="H1072" t="s">
        <v>4209</v>
      </c>
      <c r="I1072" t="s">
        <v>212</v>
      </c>
      <c r="J1072" t="s">
        <v>213</v>
      </c>
      <c r="K1072" t="s">
        <v>149</v>
      </c>
      <c r="L1072" t="s">
        <v>214</v>
      </c>
      <c r="M1072" t="s">
        <v>76</v>
      </c>
      <c r="N1072" t="s">
        <v>215</v>
      </c>
      <c r="O1072" s="57">
        <v>46304.659432870372</v>
      </c>
      <c r="P1072" s="57">
        <v>46305.802581018521</v>
      </c>
      <c r="Q1072">
        <v>69407565</v>
      </c>
      <c r="S1072">
        <v>146285105137</v>
      </c>
      <c r="T1072" t="s">
        <v>5533</v>
      </c>
      <c r="U1072" t="s">
        <v>5534</v>
      </c>
      <c r="V1072" t="s">
        <v>5535</v>
      </c>
      <c r="Z1072">
        <v>109.67993199999999</v>
      </c>
      <c r="AA1072">
        <v>-7.0035109999999996</v>
      </c>
      <c r="AB1072" t="s">
        <v>5536</v>
      </c>
      <c r="AC1072" t="s">
        <v>235</v>
      </c>
      <c r="AL1072" t="s">
        <v>217</v>
      </c>
      <c r="AM1072" t="s">
        <v>5537</v>
      </c>
      <c r="AN1072" t="s">
        <v>6</v>
      </c>
      <c r="AO1072" s="57">
        <v>46275.725983796299</v>
      </c>
      <c r="AP1072" s="57">
        <v>46305.625</v>
      </c>
      <c r="AR1072" t="s">
        <v>218</v>
      </c>
      <c r="AS1072" t="s">
        <v>4215</v>
      </c>
      <c r="AT1072" t="s">
        <v>230</v>
      </c>
      <c r="AU1072">
        <v>20261010</v>
      </c>
      <c r="AV1072" t="s">
        <v>221</v>
      </c>
      <c r="AW1072" t="s">
        <v>881</v>
      </c>
      <c r="AX1072" t="s">
        <v>222</v>
      </c>
      <c r="BA1072" s="57">
        <v>46305.625</v>
      </c>
      <c r="BB1072" t="s">
        <v>5537</v>
      </c>
      <c r="BC1072">
        <v>2026</v>
      </c>
      <c r="BD1072">
        <v>10</v>
      </c>
      <c r="BE1072">
        <v>10</v>
      </c>
      <c r="BF1072" s="6">
        <f t="shared" si="48"/>
        <v>46305</v>
      </c>
      <c r="BG1072">
        <f t="shared" si="49"/>
        <v>-0.625</v>
      </c>
      <c r="BH1072" t="str">
        <f t="shared" si="50"/>
        <v>COMPLY</v>
      </c>
      <c r="BI1072" t="e">
        <f>VLOOKUP(H1072,Sheet2!$A$1:$B$270,2,FALSE)</f>
        <v>#N/A</v>
      </c>
    </row>
    <row r="1073" spans="1:61">
      <c r="A1073">
        <v>1072</v>
      </c>
      <c r="B1073">
        <v>1002629794</v>
      </c>
      <c r="C1073">
        <v>3</v>
      </c>
      <c r="D1073" t="s">
        <v>49</v>
      </c>
      <c r="E1073">
        <v>4</v>
      </c>
      <c r="F1073" t="s">
        <v>249</v>
      </c>
      <c r="G1073" t="s">
        <v>249</v>
      </c>
      <c r="H1073" t="s">
        <v>4209</v>
      </c>
      <c r="I1073" t="s">
        <v>212</v>
      </c>
      <c r="J1073" t="s">
        <v>213</v>
      </c>
      <c r="K1073" t="s">
        <v>149</v>
      </c>
      <c r="M1073" t="s">
        <v>76</v>
      </c>
      <c r="N1073" t="s">
        <v>215</v>
      </c>
      <c r="O1073" s="57">
        <v>46304.585706018515</v>
      </c>
      <c r="P1073" s="57">
        <v>46305.515416666669</v>
      </c>
      <c r="Q1073">
        <v>69406244</v>
      </c>
      <c r="S1073">
        <v>146285105135</v>
      </c>
      <c r="T1073" t="s">
        <v>4210</v>
      </c>
      <c r="U1073" t="s">
        <v>5538</v>
      </c>
      <c r="V1073" t="s">
        <v>5539</v>
      </c>
      <c r="Z1073">
        <v>109.649711</v>
      </c>
      <c r="AA1073">
        <v>-6.9520559999999998</v>
      </c>
      <c r="AB1073" t="s">
        <v>4213</v>
      </c>
      <c r="AC1073" t="s">
        <v>225</v>
      </c>
      <c r="AL1073" t="s">
        <v>217</v>
      </c>
      <c r="AM1073" t="s">
        <v>5540</v>
      </c>
      <c r="AN1073" t="s">
        <v>6</v>
      </c>
      <c r="AO1073" s="57">
        <v>46275.590590277781</v>
      </c>
      <c r="AR1073" t="s">
        <v>218</v>
      </c>
      <c r="AS1073" t="s">
        <v>4215</v>
      </c>
      <c r="AT1073" t="s">
        <v>230</v>
      </c>
      <c r="AU1073">
        <v>20261010</v>
      </c>
      <c r="AV1073" t="s">
        <v>221</v>
      </c>
      <c r="AW1073" t="s">
        <v>541</v>
      </c>
      <c r="AX1073" t="s">
        <v>222</v>
      </c>
      <c r="BA1073" s="57">
        <v>46304.291666666664</v>
      </c>
      <c r="BB1073" t="s">
        <v>5540</v>
      </c>
      <c r="BC1073">
        <v>2026</v>
      </c>
      <c r="BD1073">
        <v>10</v>
      </c>
      <c r="BE1073">
        <v>10</v>
      </c>
      <c r="BF1073" s="6">
        <f t="shared" si="48"/>
        <v>46305</v>
      </c>
      <c r="BG1073">
        <f t="shared" si="49"/>
        <v>0.70833333333575865</v>
      </c>
      <c r="BH1073" t="str">
        <f t="shared" si="50"/>
        <v>COMPLY</v>
      </c>
      <c r="BI1073" t="e">
        <f>VLOOKUP(H1073,Sheet2!$A$1:$B$270,2,FALSE)</f>
        <v>#N/A</v>
      </c>
    </row>
    <row r="1074" spans="1:61">
      <c r="A1074">
        <v>1073</v>
      </c>
      <c r="B1074">
        <v>1002633042</v>
      </c>
      <c r="C1074">
        <v>3</v>
      </c>
      <c r="D1074" t="s">
        <v>49</v>
      </c>
      <c r="E1074">
        <v>4</v>
      </c>
      <c r="F1074" t="s">
        <v>249</v>
      </c>
      <c r="G1074" t="s">
        <v>249</v>
      </c>
      <c r="H1074" t="s">
        <v>4209</v>
      </c>
      <c r="I1074" t="s">
        <v>212</v>
      </c>
      <c r="J1074" t="s">
        <v>213</v>
      </c>
      <c r="K1074" t="s">
        <v>149</v>
      </c>
      <c r="M1074" t="s">
        <v>76</v>
      </c>
      <c r="N1074" t="s">
        <v>215</v>
      </c>
      <c r="O1074" s="57">
        <v>46307.582569444443</v>
      </c>
      <c r="P1074" s="57">
        <v>46308.353912037041</v>
      </c>
      <c r="Q1074">
        <v>69407944</v>
      </c>
      <c r="S1074">
        <v>146285105145</v>
      </c>
      <c r="T1074" t="s">
        <v>5542</v>
      </c>
      <c r="U1074" t="s">
        <v>6362</v>
      </c>
      <c r="V1074" t="s">
        <v>6363</v>
      </c>
      <c r="Z1074">
        <v>109.617003</v>
      </c>
      <c r="AA1074">
        <v>-6.9561739999999999</v>
      </c>
      <c r="AB1074" t="s">
        <v>5545</v>
      </c>
      <c r="AC1074" t="s">
        <v>225</v>
      </c>
      <c r="AL1074" t="s">
        <v>217</v>
      </c>
      <c r="AM1074" t="s">
        <v>6364</v>
      </c>
      <c r="AN1074" t="s">
        <v>6</v>
      </c>
      <c r="AO1074" s="57">
        <v>46366.584814814814</v>
      </c>
      <c r="AR1074" t="s">
        <v>218</v>
      </c>
      <c r="AS1074" t="s">
        <v>4215</v>
      </c>
      <c r="AT1074" t="s">
        <v>230</v>
      </c>
      <c r="AU1074">
        <v>20261013</v>
      </c>
      <c r="AV1074" t="s">
        <v>221</v>
      </c>
      <c r="AW1074" t="s">
        <v>540</v>
      </c>
      <c r="AX1074" t="s">
        <v>222</v>
      </c>
      <c r="BA1074" s="57">
        <v>46307.291666666664</v>
      </c>
      <c r="BB1074" t="s">
        <v>6364</v>
      </c>
      <c r="BC1074">
        <v>2026</v>
      </c>
      <c r="BD1074">
        <v>10</v>
      </c>
      <c r="BE1074">
        <v>13</v>
      </c>
      <c r="BF1074" s="6">
        <f t="shared" si="48"/>
        <v>46308</v>
      </c>
      <c r="BG1074">
        <f t="shared" si="49"/>
        <v>0.70833333333575865</v>
      </c>
      <c r="BH1074" t="str">
        <f t="shared" si="50"/>
        <v>COMPLY</v>
      </c>
      <c r="BI1074" t="e">
        <f>VLOOKUP(H1074,Sheet2!$A$1:$B$270,2,FALSE)</f>
        <v>#N/A</v>
      </c>
    </row>
    <row r="1075" spans="1:61">
      <c r="A1075">
        <v>1074</v>
      </c>
      <c r="B1075">
        <v>1002627190</v>
      </c>
      <c r="C1075">
        <v>3</v>
      </c>
      <c r="D1075" t="s">
        <v>49</v>
      </c>
      <c r="E1075">
        <v>4</v>
      </c>
      <c r="F1075" t="s">
        <v>249</v>
      </c>
      <c r="G1075" t="s">
        <v>249</v>
      </c>
      <c r="H1075" t="s">
        <v>4209</v>
      </c>
      <c r="I1075" t="s">
        <v>212</v>
      </c>
      <c r="J1075" t="s">
        <v>213</v>
      </c>
      <c r="K1075" t="s">
        <v>149</v>
      </c>
      <c r="L1075" t="s">
        <v>214</v>
      </c>
      <c r="M1075" t="s">
        <v>1401</v>
      </c>
      <c r="N1075" t="s">
        <v>215</v>
      </c>
      <c r="O1075" s="57">
        <v>46303.386574074073</v>
      </c>
      <c r="P1075" s="57">
        <v>46304.585706018515</v>
      </c>
      <c r="Q1075">
        <v>69406244</v>
      </c>
      <c r="S1075">
        <v>146285105127</v>
      </c>
      <c r="T1075" t="s">
        <v>4210</v>
      </c>
      <c r="U1075" t="s">
        <v>4211</v>
      </c>
      <c r="V1075" t="s">
        <v>4212</v>
      </c>
      <c r="Z1075">
        <v>109.64965400637701</v>
      </c>
      <c r="AA1075">
        <v>-6.9521766185612197</v>
      </c>
      <c r="AB1075" t="s">
        <v>4213</v>
      </c>
      <c r="AC1075" t="s">
        <v>235</v>
      </c>
      <c r="AL1075" t="s">
        <v>217</v>
      </c>
      <c r="AM1075" t="s">
        <v>4214</v>
      </c>
      <c r="AN1075" t="s">
        <v>6</v>
      </c>
      <c r="AO1075" s="57">
        <v>46244.392905092594</v>
      </c>
      <c r="AP1075" s="57">
        <v>46304.333333333336</v>
      </c>
      <c r="AQ1075" t="s">
        <v>1496</v>
      </c>
      <c r="AR1075" t="s">
        <v>14</v>
      </c>
      <c r="AS1075" t="s">
        <v>4215</v>
      </c>
      <c r="AT1075" t="s">
        <v>230</v>
      </c>
      <c r="AV1075" t="s">
        <v>5541</v>
      </c>
      <c r="AW1075" t="s">
        <v>878</v>
      </c>
      <c r="AX1075" t="s">
        <v>222</v>
      </c>
      <c r="BA1075" s="57">
        <v>46304.333333333336</v>
      </c>
      <c r="BB1075" t="s">
        <v>4214</v>
      </c>
      <c r="BF1075" s="6" t="e">
        <f t="shared" si="48"/>
        <v>#NUM!</v>
      </c>
      <c r="BG1075" t="e">
        <f t="shared" si="49"/>
        <v>#NUM!</v>
      </c>
      <c r="BH1075" t="e">
        <f t="shared" si="50"/>
        <v>#NUM!</v>
      </c>
      <c r="BI1075" t="e">
        <f>VLOOKUP(H1075,Sheet2!$A$1:$B$270,2,FALSE)</f>
        <v>#N/A</v>
      </c>
    </row>
    <row r="1076" spans="1:61">
      <c r="A1076">
        <v>1075</v>
      </c>
      <c r="B1076">
        <v>1002630998</v>
      </c>
      <c r="C1076">
        <v>3</v>
      </c>
      <c r="D1076" t="s">
        <v>49</v>
      </c>
      <c r="E1076">
        <v>4</v>
      </c>
      <c r="F1076" t="s">
        <v>249</v>
      </c>
      <c r="G1076" t="s">
        <v>249</v>
      </c>
      <c r="H1076" t="s">
        <v>4209</v>
      </c>
      <c r="I1076" t="s">
        <v>212</v>
      </c>
      <c r="J1076" t="s">
        <v>213</v>
      </c>
      <c r="K1076" t="s">
        <v>149</v>
      </c>
      <c r="L1076" t="s">
        <v>214</v>
      </c>
      <c r="M1076" t="s">
        <v>1401</v>
      </c>
      <c r="N1076" t="s">
        <v>215</v>
      </c>
      <c r="O1076" s="57">
        <v>46305.60392361111</v>
      </c>
      <c r="P1076" s="57">
        <v>46307.582569444443</v>
      </c>
      <c r="Q1076">
        <v>69407944</v>
      </c>
      <c r="S1076">
        <v>146285105140</v>
      </c>
      <c r="T1076" t="s">
        <v>5542</v>
      </c>
      <c r="U1076" t="s">
        <v>5543</v>
      </c>
      <c r="V1076" t="s">
        <v>5544</v>
      </c>
      <c r="Z1076">
        <v>109.616983</v>
      </c>
      <c r="AA1076">
        <v>-6.9560620000000002</v>
      </c>
      <c r="AB1076" t="s">
        <v>5545</v>
      </c>
      <c r="AC1076" t="s">
        <v>235</v>
      </c>
      <c r="AL1076" t="s">
        <v>217</v>
      </c>
      <c r="AM1076" t="s">
        <v>5546</v>
      </c>
      <c r="AN1076" t="s">
        <v>6</v>
      </c>
      <c r="AO1076" s="57">
        <v>46305.611168981479</v>
      </c>
      <c r="AP1076" s="57">
        <v>46306.458333333336</v>
      </c>
      <c r="AQ1076" t="s">
        <v>838</v>
      </c>
      <c r="AR1076" t="s">
        <v>14</v>
      </c>
      <c r="AS1076" t="s">
        <v>4215</v>
      </c>
      <c r="AT1076" t="s">
        <v>230</v>
      </c>
      <c r="AV1076" t="s">
        <v>6365</v>
      </c>
      <c r="AW1076" t="s">
        <v>880</v>
      </c>
      <c r="AX1076" t="s">
        <v>222</v>
      </c>
      <c r="BA1076" s="57">
        <v>46306.458333333336</v>
      </c>
      <c r="BB1076" t="s">
        <v>5546</v>
      </c>
      <c r="BF1076" s="6" t="e">
        <f t="shared" si="48"/>
        <v>#NUM!</v>
      </c>
      <c r="BG1076" t="e">
        <f t="shared" si="49"/>
        <v>#NUM!</v>
      </c>
      <c r="BH1076" t="e">
        <f t="shared" si="50"/>
        <v>#NUM!</v>
      </c>
      <c r="BI1076" t="e">
        <f>VLOOKUP(H1076,Sheet2!$A$1:$B$270,2,FALSE)</f>
        <v>#N/A</v>
      </c>
    </row>
    <row r="1077" spans="1:61">
      <c r="A1077">
        <v>1076</v>
      </c>
      <c r="B1077">
        <v>1002619770</v>
      </c>
      <c r="C1077">
        <v>3</v>
      </c>
      <c r="D1077" t="s">
        <v>49</v>
      </c>
      <c r="E1077">
        <v>4</v>
      </c>
      <c r="F1077" t="s">
        <v>249</v>
      </c>
      <c r="G1077" t="s">
        <v>537</v>
      </c>
      <c r="H1077" t="s">
        <v>2238</v>
      </c>
      <c r="I1077" t="s">
        <v>212</v>
      </c>
      <c r="J1077" t="s">
        <v>213</v>
      </c>
      <c r="K1077" t="s">
        <v>149</v>
      </c>
      <c r="L1077" t="s">
        <v>214</v>
      </c>
      <c r="M1077" t="s">
        <v>76</v>
      </c>
      <c r="N1077" t="s">
        <v>215</v>
      </c>
      <c r="O1077" s="57">
        <v>46297.55741898148</v>
      </c>
      <c r="P1077" s="57">
        <v>46298.607372685183</v>
      </c>
      <c r="Q1077">
        <v>69403042</v>
      </c>
      <c r="S1077">
        <v>142211111694</v>
      </c>
      <c r="T1077" t="s">
        <v>2239</v>
      </c>
      <c r="U1077" t="s">
        <v>2240</v>
      </c>
      <c r="V1077" t="s">
        <v>2241</v>
      </c>
      <c r="Z1077">
        <v>109.53072899999999</v>
      </c>
      <c r="AA1077">
        <v>-6.9079259999999998</v>
      </c>
      <c r="AB1077" t="s">
        <v>2242</v>
      </c>
      <c r="AC1077" t="s">
        <v>235</v>
      </c>
      <c r="AL1077" t="s">
        <v>217</v>
      </c>
      <c r="AM1077" t="s">
        <v>1512</v>
      </c>
      <c r="AN1077" t="s">
        <v>6</v>
      </c>
      <c r="AO1077" s="57">
        <v>46063.559317129628</v>
      </c>
      <c r="AP1077" s="57">
        <v>46298.458333333336</v>
      </c>
      <c r="AR1077" t="s">
        <v>218</v>
      </c>
      <c r="AS1077" t="s">
        <v>219</v>
      </c>
      <c r="AT1077" t="s">
        <v>230</v>
      </c>
      <c r="AU1077">
        <v>20261003</v>
      </c>
      <c r="AV1077" t="s">
        <v>221</v>
      </c>
      <c r="AW1077" t="s">
        <v>879</v>
      </c>
      <c r="AX1077" t="s">
        <v>222</v>
      </c>
      <c r="BA1077" s="57">
        <v>46298.458333333336</v>
      </c>
      <c r="BB1077" t="s">
        <v>1512</v>
      </c>
      <c r="BC1077">
        <v>2026</v>
      </c>
      <c r="BD1077">
        <v>10</v>
      </c>
      <c r="BE1077">
        <v>3</v>
      </c>
      <c r="BF1077" s="6">
        <f t="shared" si="48"/>
        <v>46298</v>
      </c>
      <c r="BG1077">
        <f t="shared" si="49"/>
        <v>-0.45833333333575865</v>
      </c>
      <c r="BH1077" t="str">
        <f t="shared" si="50"/>
        <v>COMPLY</v>
      </c>
      <c r="BI1077" t="e">
        <f>VLOOKUP(H1077,Sheet2!$A$1:$B$270,2,FALSE)</f>
        <v>#N/A</v>
      </c>
    </row>
    <row r="1078" spans="1:61">
      <c r="A1078">
        <v>1077</v>
      </c>
      <c r="B1078">
        <v>1002624429</v>
      </c>
      <c r="C1078">
        <v>3</v>
      </c>
      <c r="D1078" t="s">
        <v>49</v>
      </c>
      <c r="E1078">
        <v>4</v>
      </c>
      <c r="F1078" t="s">
        <v>249</v>
      </c>
      <c r="G1078" t="s">
        <v>537</v>
      </c>
      <c r="H1078" t="s">
        <v>2238</v>
      </c>
      <c r="I1078" t="s">
        <v>212</v>
      </c>
      <c r="J1078" t="s">
        <v>213</v>
      </c>
      <c r="K1078" t="s">
        <v>149</v>
      </c>
      <c r="M1078" t="s">
        <v>76</v>
      </c>
      <c r="N1078" t="s">
        <v>215</v>
      </c>
      <c r="O1078" s="57">
        <v>46301.580949074072</v>
      </c>
      <c r="P1078" s="57">
        <v>46301.82503472222</v>
      </c>
      <c r="Q1078">
        <v>69401160</v>
      </c>
      <c r="S1078">
        <v>142211111698</v>
      </c>
      <c r="T1078" t="s">
        <v>3531</v>
      </c>
      <c r="U1078" t="s">
        <v>3532</v>
      </c>
      <c r="V1078" t="s">
        <v>3533</v>
      </c>
      <c r="Z1078">
        <v>109.56960100000001</v>
      </c>
      <c r="AA1078">
        <v>-6.872064</v>
      </c>
      <c r="AB1078" t="s">
        <v>3534</v>
      </c>
      <c r="AC1078" t="s">
        <v>283</v>
      </c>
      <c r="AL1078" t="s">
        <v>217</v>
      </c>
      <c r="AM1078" t="s">
        <v>3535</v>
      </c>
      <c r="AN1078" t="s">
        <v>6</v>
      </c>
      <c r="AO1078" s="57">
        <v>46183.601145833331</v>
      </c>
      <c r="AR1078" t="s">
        <v>218</v>
      </c>
      <c r="AS1078" t="s">
        <v>219</v>
      </c>
      <c r="AT1078" t="s">
        <v>230</v>
      </c>
      <c r="AU1078">
        <v>20261006</v>
      </c>
      <c r="AV1078" t="s">
        <v>221</v>
      </c>
      <c r="AW1078" t="s">
        <v>3536</v>
      </c>
      <c r="AX1078" t="s">
        <v>222</v>
      </c>
      <c r="BA1078" s="57">
        <v>46301.291666666664</v>
      </c>
      <c r="BB1078" t="s">
        <v>3535</v>
      </c>
      <c r="BC1078">
        <v>2026</v>
      </c>
      <c r="BD1078">
        <v>10</v>
      </c>
      <c r="BE1078">
        <v>6</v>
      </c>
      <c r="BF1078" s="6">
        <f t="shared" si="48"/>
        <v>46301</v>
      </c>
      <c r="BG1078">
        <f t="shared" si="49"/>
        <v>-0.29166666666424135</v>
      </c>
      <c r="BH1078" t="str">
        <f t="shared" si="50"/>
        <v>COMPLY</v>
      </c>
      <c r="BI1078" t="e">
        <f>VLOOKUP(H1078,Sheet2!$A$1:$B$270,2,FALSE)</f>
        <v>#N/A</v>
      </c>
    </row>
    <row r="1079" spans="1:61">
      <c r="A1079">
        <v>1078</v>
      </c>
      <c r="B1079">
        <v>1002625140</v>
      </c>
      <c r="C1079">
        <v>3</v>
      </c>
      <c r="D1079" t="s">
        <v>49</v>
      </c>
      <c r="E1079">
        <v>4</v>
      </c>
      <c r="F1079" t="s">
        <v>249</v>
      </c>
      <c r="G1079" t="s">
        <v>537</v>
      </c>
      <c r="H1079" t="s">
        <v>2238</v>
      </c>
      <c r="I1079" t="s">
        <v>212</v>
      </c>
      <c r="J1079" t="s">
        <v>213</v>
      </c>
      <c r="K1079" t="s">
        <v>149</v>
      </c>
      <c r="M1079" t="s">
        <v>76</v>
      </c>
      <c r="N1079" t="s">
        <v>215</v>
      </c>
      <c r="O1079" s="57">
        <v>46301.746689814812</v>
      </c>
      <c r="P1079" s="57">
        <v>46302.387314814812</v>
      </c>
      <c r="Q1079">
        <v>69401208</v>
      </c>
      <c r="R1079" t="s">
        <v>3791</v>
      </c>
      <c r="S1079">
        <v>-142211111699</v>
      </c>
      <c r="T1079" t="s">
        <v>3531</v>
      </c>
      <c r="U1079" t="s">
        <v>3532</v>
      </c>
      <c r="V1079" t="s">
        <v>3537</v>
      </c>
      <c r="Z1079">
        <v>109.569687</v>
      </c>
      <c r="AA1079">
        <v>-6.8718329999999996</v>
      </c>
      <c r="AB1079" t="s">
        <v>3538</v>
      </c>
      <c r="AC1079" t="s">
        <v>283</v>
      </c>
      <c r="AL1079" t="s">
        <v>217</v>
      </c>
      <c r="AM1079" t="s">
        <v>3535</v>
      </c>
      <c r="AN1079" t="s">
        <v>6</v>
      </c>
      <c r="AO1079" s="57">
        <v>46183.757268518515</v>
      </c>
      <c r="AR1079" t="s">
        <v>218</v>
      </c>
      <c r="AS1079" t="s">
        <v>219</v>
      </c>
      <c r="AT1079" t="s">
        <v>230</v>
      </c>
      <c r="AU1079">
        <v>20261007</v>
      </c>
      <c r="AV1079" t="s">
        <v>221</v>
      </c>
      <c r="AW1079" t="s">
        <v>3539</v>
      </c>
      <c r="AX1079" t="s">
        <v>222</v>
      </c>
      <c r="BA1079" s="57">
        <v>46301.291666666664</v>
      </c>
      <c r="BB1079" t="s">
        <v>3535</v>
      </c>
      <c r="BC1079">
        <v>2026</v>
      </c>
      <c r="BD1079">
        <v>10</v>
      </c>
      <c r="BE1079">
        <v>7</v>
      </c>
      <c r="BF1079" s="6">
        <f t="shared" si="48"/>
        <v>46302</v>
      </c>
      <c r="BG1079">
        <f t="shared" si="49"/>
        <v>0.70833333333575865</v>
      </c>
      <c r="BH1079" t="str">
        <f t="shared" si="50"/>
        <v>COMPLY</v>
      </c>
      <c r="BI1079" t="e">
        <f>VLOOKUP(H1079,Sheet2!$A$1:$B$270,2,FALSE)</f>
        <v>#N/A</v>
      </c>
    </row>
    <row r="1080" spans="1:61">
      <c r="A1080">
        <v>1079</v>
      </c>
      <c r="B1080">
        <v>1002638600</v>
      </c>
      <c r="C1080">
        <v>3</v>
      </c>
      <c r="D1080" t="s">
        <v>49</v>
      </c>
      <c r="E1080">
        <v>4</v>
      </c>
      <c r="F1080" t="s">
        <v>249</v>
      </c>
      <c r="G1080" t="s">
        <v>537</v>
      </c>
      <c r="H1080" t="s">
        <v>2238</v>
      </c>
      <c r="I1080" t="s">
        <v>212</v>
      </c>
      <c r="J1080" t="s">
        <v>213</v>
      </c>
      <c r="K1080" t="s">
        <v>149</v>
      </c>
      <c r="M1080" t="s">
        <v>76</v>
      </c>
      <c r="N1080" t="s">
        <v>215</v>
      </c>
      <c r="O1080" s="57">
        <v>46310.583229166667</v>
      </c>
      <c r="P1080" s="57">
        <v>46310.624421296299</v>
      </c>
      <c r="Q1080">
        <v>69409859</v>
      </c>
      <c r="S1080">
        <v>142211111722</v>
      </c>
      <c r="T1080" t="s">
        <v>7212</v>
      </c>
      <c r="U1080" t="s">
        <v>7873</v>
      </c>
      <c r="V1080" t="s">
        <v>7874</v>
      </c>
      <c r="Z1080">
        <v>109.545819542327</v>
      </c>
      <c r="AA1080">
        <v>-6.8571589602926499</v>
      </c>
      <c r="AB1080" t="s">
        <v>7215</v>
      </c>
      <c r="AC1080" t="s">
        <v>216</v>
      </c>
      <c r="AL1080" t="s">
        <v>217</v>
      </c>
      <c r="AM1080" t="s">
        <v>7875</v>
      </c>
      <c r="AN1080" t="s">
        <v>6</v>
      </c>
      <c r="AO1080" t="s">
        <v>7860</v>
      </c>
      <c r="AR1080" t="s">
        <v>218</v>
      </c>
      <c r="AS1080" t="s">
        <v>219</v>
      </c>
      <c r="AT1080" t="s">
        <v>230</v>
      </c>
      <c r="AU1080">
        <v>20261015</v>
      </c>
      <c r="AV1080" t="s">
        <v>221</v>
      </c>
      <c r="AW1080" t="s">
        <v>7876</v>
      </c>
      <c r="AX1080" t="s">
        <v>222</v>
      </c>
      <c r="BA1080" s="57">
        <v>46310.291666666664</v>
      </c>
      <c r="BB1080" t="s">
        <v>7875</v>
      </c>
      <c r="BC1080">
        <v>2026</v>
      </c>
      <c r="BD1080">
        <v>10</v>
      </c>
      <c r="BE1080">
        <v>15</v>
      </c>
      <c r="BF1080" s="6">
        <f t="shared" si="48"/>
        <v>46310</v>
      </c>
      <c r="BG1080">
        <f t="shared" si="49"/>
        <v>-0.29166666666424135</v>
      </c>
      <c r="BH1080" t="str">
        <f t="shared" si="50"/>
        <v>COMPLY</v>
      </c>
      <c r="BI1080" t="e">
        <f>VLOOKUP(H1080,Sheet2!$A$1:$B$270,2,FALSE)</f>
        <v>#N/A</v>
      </c>
    </row>
    <row r="1081" spans="1:61">
      <c r="A1081">
        <v>1080</v>
      </c>
      <c r="B1081">
        <v>1002636173</v>
      </c>
      <c r="C1081">
        <v>3</v>
      </c>
      <c r="D1081" t="s">
        <v>49</v>
      </c>
      <c r="E1081">
        <v>4</v>
      </c>
      <c r="F1081" t="s">
        <v>249</v>
      </c>
      <c r="G1081" t="s">
        <v>537</v>
      </c>
      <c r="H1081" t="s">
        <v>2238</v>
      </c>
      <c r="I1081" t="s">
        <v>212</v>
      </c>
      <c r="J1081" t="s">
        <v>213</v>
      </c>
      <c r="K1081" t="s">
        <v>149</v>
      </c>
      <c r="L1081" t="s">
        <v>214</v>
      </c>
      <c r="M1081" t="s">
        <v>1401</v>
      </c>
      <c r="N1081" t="s">
        <v>215</v>
      </c>
      <c r="O1081" s="57">
        <v>46309.40116898148</v>
      </c>
      <c r="P1081" s="57">
        <v>46310.58321759259</v>
      </c>
      <c r="Q1081">
        <v>69409859</v>
      </c>
      <c r="S1081">
        <v>142211111719</v>
      </c>
      <c r="T1081" t="s">
        <v>7212</v>
      </c>
      <c r="U1081" t="s">
        <v>7213</v>
      </c>
      <c r="V1081" t="s">
        <v>7214</v>
      </c>
      <c r="Z1081">
        <v>109.546071</v>
      </c>
      <c r="AA1081">
        <v>-6.8577899999999996</v>
      </c>
      <c r="AB1081" t="s">
        <v>7215</v>
      </c>
      <c r="AC1081" t="s">
        <v>235</v>
      </c>
      <c r="AL1081" t="s">
        <v>217</v>
      </c>
      <c r="AM1081" t="s">
        <v>6896</v>
      </c>
      <c r="AN1081" t="s">
        <v>6</v>
      </c>
      <c r="AO1081" t="s">
        <v>6886</v>
      </c>
      <c r="AP1081" s="57">
        <v>46310.333333333336</v>
      </c>
      <c r="AR1081" t="s">
        <v>14</v>
      </c>
      <c r="AS1081" t="s">
        <v>219</v>
      </c>
      <c r="AT1081" t="s">
        <v>230</v>
      </c>
      <c r="AV1081" t="s">
        <v>7877</v>
      </c>
      <c r="AW1081" t="s">
        <v>3959</v>
      </c>
      <c r="AX1081" t="s">
        <v>222</v>
      </c>
      <c r="BA1081" s="57">
        <v>46310.333333333336</v>
      </c>
      <c r="BB1081" t="s">
        <v>6896</v>
      </c>
      <c r="BF1081" s="6" t="e">
        <f t="shared" si="48"/>
        <v>#NUM!</v>
      </c>
      <c r="BG1081" t="e">
        <f t="shared" si="49"/>
        <v>#NUM!</v>
      </c>
      <c r="BH1081" t="e">
        <f t="shared" si="50"/>
        <v>#NUM!</v>
      </c>
      <c r="BI1081" t="e">
        <f>VLOOKUP(H1081,Sheet2!$A$1:$B$270,2,FALSE)</f>
        <v>#N/A</v>
      </c>
    </row>
    <row r="1082" spans="1:61">
      <c r="A1082">
        <v>1081</v>
      </c>
      <c r="B1082">
        <v>1002625630</v>
      </c>
      <c r="C1082">
        <v>3</v>
      </c>
      <c r="D1082" t="s">
        <v>49</v>
      </c>
      <c r="E1082">
        <v>4</v>
      </c>
      <c r="F1082" t="s">
        <v>249</v>
      </c>
      <c r="G1082" t="s">
        <v>537</v>
      </c>
      <c r="H1082" t="s">
        <v>2238</v>
      </c>
      <c r="I1082" t="s">
        <v>212</v>
      </c>
      <c r="J1082" t="s">
        <v>213</v>
      </c>
      <c r="K1082" t="s">
        <v>149</v>
      </c>
      <c r="M1082" t="s">
        <v>1626</v>
      </c>
      <c r="N1082" t="s">
        <v>215</v>
      </c>
      <c r="O1082" s="57">
        <v>46302.438113425924</v>
      </c>
      <c r="P1082" s="57">
        <v>46307.565775462965</v>
      </c>
      <c r="Q1082">
        <v>69401227</v>
      </c>
      <c r="T1082" t="s">
        <v>3531</v>
      </c>
      <c r="V1082" t="s">
        <v>4216</v>
      </c>
      <c r="Z1082">
        <v>109.569705</v>
      </c>
      <c r="AA1082">
        <v>-6.8715999999999999</v>
      </c>
      <c r="AB1082" t="s">
        <v>4217</v>
      </c>
      <c r="AC1082" t="s">
        <v>283</v>
      </c>
      <c r="AL1082" t="s">
        <v>217</v>
      </c>
      <c r="AM1082" t="s">
        <v>4218</v>
      </c>
      <c r="AN1082" t="s">
        <v>6</v>
      </c>
      <c r="AO1082" s="57">
        <v>46213.444687499999</v>
      </c>
      <c r="AP1082" s="57">
        <v>46297</v>
      </c>
      <c r="AR1082" t="s">
        <v>1631</v>
      </c>
      <c r="AS1082" t="s">
        <v>219</v>
      </c>
      <c r="AT1082" t="s">
        <v>230</v>
      </c>
      <c r="AV1082" t="s">
        <v>2670</v>
      </c>
      <c r="AW1082" t="s">
        <v>1474</v>
      </c>
      <c r="AX1082" t="s">
        <v>222</v>
      </c>
      <c r="BA1082" s="57">
        <v>46297.458333333336</v>
      </c>
      <c r="BB1082" t="s">
        <v>4218</v>
      </c>
      <c r="BF1082" s="6" t="e">
        <f t="shared" si="48"/>
        <v>#NUM!</v>
      </c>
      <c r="BG1082" t="e">
        <f t="shared" si="49"/>
        <v>#NUM!</v>
      </c>
      <c r="BH1082" t="e">
        <f t="shared" si="50"/>
        <v>#NUM!</v>
      </c>
      <c r="BI1082" t="e">
        <f>VLOOKUP(H1082,Sheet2!$A$1:$B$270,2,FALSE)</f>
        <v>#N/A</v>
      </c>
    </row>
    <row r="1083" spans="1:61">
      <c r="A1083">
        <v>1082</v>
      </c>
      <c r="B1083">
        <v>1002631153</v>
      </c>
      <c r="C1083">
        <v>3</v>
      </c>
      <c r="D1083" t="s">
        <v>49</v>
      </c>
      <c r="E1083">
        <v>4</v>
      </c>
      <c r="F1083" t="s">
        <v>249</v>
      </c>
      <c r="G1083" t="s">
        <v>537</v>
      </c>
      <c r="H1083" t="s">
        <v>2243</v>
      </c>
      <c r="I1083" t="s">
        <v>212</v>
      </c>
      <c r="J1083" t="s">
        <v>213</v>
      </c>
      <c r="K1083" t="s">
        <v>149</v>
      </c>
      <c r="M1083" t="s">
        <v>76</v>
      </c>
      <c r="N1083" t="s">
        <v>215</v>
      </c>
      <c r="O1083" s="57">
        <v>46305.719930555555</v>
      </c>
      <c r="P1083" s="57">
        <v>46307.390451388892</v>
      </c>
      <c r="Q1083">
        <v>69407186</v>
      </c>
      <c r="R1083">
        <v>2846130609</v>
      </c>
      <c r="S1083">
        <v>142278112980</v>
      </c>
      <c r="T1083" t="s">
        <v>5547</v>
      </c>
      <c r="U1083" t="s">
        <v>4220</v>
      </c>
      <c r="V1083" t="s">
        <v>5548</v>
      </c>
      <c r="Z1083">
        <v>109.38308708465399</v>
      </c>
      <c r="AA1083">
        <v>-6.8893457804383296</v>
      </c>
      <c r="AB1083" t="s">
        <v>5549</v>
      </c>
      <c r="AC1083" t="s">
        <v>216</v>
      </c>
      <c r="AL1083" t="s">
        <v>217</v>
      </c>
      <c r="AM1083" t="s">
        <v>5550</v>
      </c>
      <c r="AN1083" t="s">
        <v>6</v>
      </c>
      <c r="AO1083" s="57">
        <v>46305.725659722222</v>
      </c>
      <c r="AR1083" t="s">
        <v>218</v>
      </c>
      <c r="AS1083" t="s">
        <v>219</v>
      </c>
      <c r="AT1083" t="s">
        <v>230</v>
      </c>
      <c r="AU1083">
        <v>20261012</v>
      </c>
      <c r="AV1083" t="s">
        <v>221</v>
      </c>
      <c r="AW1083" t="s">
        <v>1586</v>
      </c>
      <c r="AX1083" t="s">
        <v>222</v>
      </c>
      <c r="BA1083" s="57">
        <v>46305.291666666664</v>
      </c>
      <c r="BB1083" t="s">
        <v>5550</v>
      </c>
      <c r="BC1083">
        <v>2026</v>
      </c>
      <c r="BD1083">
        <v>10</v>
      </c>
      <c r="BE1083">
        <v>12</v>
      </c>
      <c r="BF1083" s="6">
        <f t="shared" si="48"/>
        <v>46307</v>
      </c>
      <c r="BG1083">
        <f t="shared" si="49"/>
        <v>1.7083333333357587</v>
      </c>
      <c r="BH1083" t="str">
        <f t="shared" si="50"/>
        <v>NOT COMPLY</v>
      </c>
      <c r="BI1083" t="e">
        <f>VLOOKUP(H1083,Sheet2!$A$1:$B$270,2,FALSE)</f>
        <v>#N/A</v>
      </c>
    </row>
    <row r="1084" spans="1:61">
      <c r="A1084">
        <v>1083</v>
      </c>
      <c r="B1084">
        <v>1002629334</v>
      </c>
      <c r="C1084">
        <v>3</v>
      </c>
      <c r="D1084" t="s">
        <v>49</v>
      </c>
      <c r="E1084">
        <v>4</v>
      </c>
      <c r="F1084" t="s">
        <v>249</v>
      </c>
      <c r="G1084" t="s">
        <v>537</v>
      </c>
      <c r="H1084" t="s">
        <v>2243</v>
      </c>
      <c r="I1084" t="s">
        <v>212</v>
      </c>
      <c r="J1084" t="s">
        <v>213</v>
      </c>
      <c r="K1084" t="s">
        <v>149</v>
      </c>
      <c r="L1084" t="s">
        <v>826</v>
      </c>
      <c r="M1084" t="s">
        <v>1401</v>
      </c>
      <c r="N1084" t="s">
        <v>215</v>
      </c>
      <c r="O1084" s="57">
        <v>46304.456018518518</v>
      </c>
      <c r="P1084" s="57">
        <v>46305.719918981478</v>
      </c>
      <c r="Q1084">
        <v>69407186</v>
      </c>
      <c r="R1084">
        <v>2846130526</v>
      </c>
      <c r="S1084">
        <v>142278112971</v>
      </c>
      <c r="T1084" t="s">
        <v>5547</v>
      </c>
      <c r="U1084" t="s">
        <v>5551</v>
      </c>
      <c r="V1084" t="s">
        <v>5552</v>
      </c>
      <c r="Z1084">
        <v>109.3831199</v>
      </c>
      <c r="AA1084">
        <v>-6.8897985999999998</v>
      </c>
      <c r="AB1084" t="s">
        <v>5549</v>
      </c>
      <c r="AC1084" t="s">
        <v>235</v>
      </c>
      <c r="AL1084" t="s">
        <v>217</v>
      </c>
      <c r="AM1084" t="s">
        <v>5553</v>
      </c>
      <c r="AN1084" t="s">
        <v>6</v>
      </c>
      <c r="AO1084" s="57">
        <v>46275.47583333333</v>
      </c>
      <c r="AP1084" s="57">
        <v>46305.333333333336</v>
      </c>
      <c r="AQ1084" t="s">
        <v>838</v>
      </c>
      <c r="AR1084" t="s">
        <v>14</v>
      </c>
      <c r="AS1084" t="s">
        <v>219</v>
      </c>
      <c r="AT1084" t="s">
        <v>230</v>
      </c>
      <c r="AV1084" t="s">
        <v>5554</v>
      </c>
      <c r="AW1084" t="s">
        <v>5555</v>
      </c>
      <c r="AX1084" t="s">
        <v>222</v>
      </c>
      <c r="BA1084" s="57">
        <v>46305.333333333336</v>
      </c>
      <c r="BB1084" t="s">
        <v>5553</v>
      </c>
      <c r="BF1084" s="6" t="e">
        <f t="shared" si="48"/>
        <v>#NUM!</v>
      </c>
      <c r="BG1084" t="e">
        <f t="shared" si="49"/>
        <v>#NUM!</v>
      </c>
      <c r="BH1084" t="e">
        <f t="shared" si="50"/>
        <v>#NUM!</v>
      </c>
      <c r="BI1084" t="e">
        <f>VLOOKUP(H1084,Sheet2!$A$1:$B$270,2,FALSE)</f>
        <v>#N/A</v>
      </c>
    </row>
    <row r="1085" spans="1:61">
      <c r="A1085">
        <v>1084</v>
      </c>
      <c r="B1085">
        <v>1002625039</v>
      </c>
      <c r="C1085">
        <v>3</v>
      </c>
      <c r="D1085" t="s">
        <v>49</v>
      </c>
      <c r="E1085">
        <v>4</v>
      </c>
      <c r="F1085" t="s">
        <v>249</v>
      </c>
      <c r="G1085" t="s">
        <v>537</v>
      </c>
      <c r="H1085" t="s">
        <v>2243</v>
      </c>
      <c r="I1085" t="s">
        <v>212</v>
      </c>
      <c r="J1085" t="s">
        <v>213</v>
      </c>
      <c r="K1085" t="s">
        <v>149</v>
      </c>
      <c r="M1085" t="s">
        <v>538</v>
      </c>
      <c r="N1085" t="s">
        <v>215</v>
      </c>
      <c r="O1085" s="57">
        <v>46301.701539351852</v>
      </c>
      <c r="P1085" s="57">
        <v>46310.700023148151</v>
      </c>
      <c r="Q1085">
        <v>69405324</v>
      </c>
      <c r="S1085">
        <v>142278112955</v>
      </c>
      <c r="T1085" t="s">
        <v>3540</v>
      </c>
      <c r="U1085" t="s">
        <v>3541</v>
      </c>
      <c r="Z1085">
        <v>109.47176779999999</v>
      </c>
      <c r="AA1085">
        <v>-6.8895416000000003</v>
      </c>
      <c r="AB1085" t="s">
        <v>3542</v>
      </c>
      <c r="AC1085" t="s">
        <v>225</v>
      </c>
      <c r="AO1085" s="57">
        <v>46183.705092592594</v>
      </c>
      <c r="AR1085" t="s">
        <v>6</v>
      </c>
      <c r="AS1085" t="s">
        <v>219</v>
      </c>
      <c r="AT1085" t="s">
        <v>230</v>
      </c>
      <c r="AV1085" t="s">
        <v>7878</v>
      </c>
      <c r="AW1085" t="s">
        <v>540</v>
      </c>
      <c r="AX1085" t="s">
        <v>222</v>
      </c>
      <c r="BF1085" s="6" t="e">
        <f t="shared" si="48"/>
        <v>#NUM!</v>
      </c>
      <c r="BG1085" t="e">
        <f t="shared" si="49"/>
        <v>#NUM!</v>
      </c>
      <c r="BH1085" t="e">
        <f t="shared" si="50"/>
        <v>#NUM!</v>
      </c>
      <c r="BI1085" t="e">
        <f>VLOOKUP(H1085,Sheet2!$A$1:$B$270,2,FALSE)</f>
        <v>#N/A</v>
      </c>
    </row>
    <row r="1086" spans="1:61">
      <c r="A1086">
        <v>1085</v>
      </c>
      <c r="B1086">
        <v>1002633352</v>
      </c>
      <c r="C1086">
        <v>3</v>
      </c>
      <c r="D1086" t="s">
        <v>49</v>
      </c>
      <c r="E1086">
        <v>4</v>
      </c>
      <c r="F1086" t="s">
        <v>249</v>
      </c>
      <c r="G1086" t="s">
        <v>537</v>
      </c>
      <c r="H1086" t="s">
        <v>2243</v>
      </c>
      <c r="I1086" t="s">
        <v>212</v>
      </c>
      <c r="J1086" t="s">
        <v>213</v>
      </c>
      <c r="K1086" t="s">
        <v>149</v>
      </c>
      <c r="M1086" t="s">
        <v>538</v>
      </c>
      <c r="N1086" t="s">
        <v>215</v>
      </c>
      <c r="O1086" s="57">
        <v>46307.639016203706</v>
      </c>
      <c r="P1086" s="57">
        <v>46310.377743055556</v>
      </c>
      <c r="Q1086">
        <v>69408806</v>
      </c>
      <c r="S1086">
        <v>142278112993</v>
      </c>
      <c r="T1086" t="s">
        <v>3540</v>
      </c>
      <c r="U1086" t="s">
        <v>3541</v>
      </c>
      <c r="Z1086">
        <v>109.3806311</v>
      </c>
      <c r="AA1086">
        <v>-6.8903800999999998</v>
      </c>
      <c r="AB1086" t="s">
        <v>6366</v>
      </c>
      <c r="AC1086" t="s">
        <v>283</v>
      </c>
      <c r="AO1086" s="57">
        <v>46366.642951388887</v>
      </c>
      <c r="AR1086" t="s">
        <v>6</v>
      </c>
      <c r="AS1086" t="s">
        <v>219</v>
      </c>
      <c r="AT1086" t="s">
        <v>230</v>
      </c>
      <c r="AV1086" t="s">
        <v>7879</v>
      </c>
      <c r="AW1086" t="s">
        <v>2398</v>
      </c>
      <c r="AX1086" t="s">
        <v>222</v>
      </c>
      <c r="BF1086" s="6" t="e">
        <f t="shared" si="48"/>
        <v>#NUM!</v>
      </c>
      <c r="BG1086" t="e">
        <f t="shared" si="49"/>
        <v>#NUM!</v>
      </c>
      <c r="BH1086" t="e">
        <f t="shared" si="50"/>
        <v>#NUM!</v>
      </c>
      <c r="BI1086" t="e">
        <f>VLOOKUP(H1086,Sheet2!$A$1:$B$270,2,FALSE)</f>
        <v>#N/A</v>
      </c>
    </row>
    <row r="1087" spans="1:61">
      <c r="A1087">
        <v>1086</v>
      </c>
      <c r="B1087">
        <v>1002625276</v>
      </c>
      <c r="C1087">
        <v>3</v>
      </c>
      <c r="D1087" t="s">
        <v>49</v>
      </c>
      <c r="E1087">
        <v>4</v>
      </c>
      <c r="F1087" t="s">
        <v>249</v>
      </c>
      <c r="G1087" t="s">
        <v>537</v>
      </c>
      <c r="H1087" t="s">
        <v>2243</v>
      </c>
      <c r="I1087" t="s">
        <v>212</v>
      </c>
      <c r="J1087" t="s">
        <v>213</v>
      </c>
      <c r="K1087" t="s">
        <v>149</v>
      </c>
      <c r="M1087" t="s">
        <v>1626</v>
      </c>
      <c r="N1087" t="s">
        <v>563</v>
      </c>
      <c r="O1087" s="57">
        <v>46302.346261574072</v>
      </c>
      <c r="P1087" s="57">
        <v>46303.666087962964</v>
      </c>
      <c r="Q1087">
        <v>69405447</v>
      </c>
      <c r="R1087">
        <v>2846130312</v>
      </c>
      <c r="S1087">
        <v>142278112956</v>
      </c>
      <c r="T1087" t="s">
        <v>4219</v>
      </c>
      <c r="U1087" t="s">
        <v>4220</v>
      </c>
      <c r="Z1087">
        <v>106.71568809999999</v>
      </c>
      <c r="AA1087">
        <v>-6.1431955</v>
      </c>
      <c r="AB1087" t="s">
        <v>4221</v>
      </c>
      <c r="AC1087" t="s">
        <v>283</v>
      </c>
      <c r="AO1087" s="57">
        <v>46213.351041666669</v>
      </c>
      <c r="AR1087" t="s">
        <v>1631</v>
      </c>
      <c r="AS1087" t="s">
        <v>219</v>
      </c>
      <c r="AT1087" t="s">
        <v>230</v>
      </c>
      <c r="AV1087" t="s">
        <v>4119</v>
      </c>
      <c r="AW1087" t="s">
        <v>1586</v>
      </c>
      <c r="AX1087" t="s">
        <v>222</v>
      </c>
      <c r="AZ1087" t="s">
        <v>4119</v>
      </c>
      <c r="BF1087" s="6" t="e">
        <f t="shared" si="48"/>
        <v>#NUM!</v>
      </c>
      <c r="BG1087" t="e">
        <f t="shared" si="49"/>
        <v>#NUM!</v>
      </c>
      <c r="BH1087" t="e">
        <f t="shared" si="50"/>
        <v>#NUM!</v>
      </c>
      <c r="BI1087" t="e">
        <f>VLOOKUP(H1087,Sheet2!$A$1:$B$270,2,FALSE)</f>
        <v>#N/A</v>
      </c>
    </row>
    <row r="1088" spans="1:61">
      <c r="A1088">
        <v>1087</v>
      </c>
      <c r="B1088">
        <v>1002618398</v>
      </c>
      <c r="C1088">
        <v>3</v>
      </c>
      <c r="D1088" t="s">
        <v>49</v>
      </c>
      <c r="E1088">
        <v>4</v>
      </c>
      <c r="F1088" t="s">
        <v>249</v>
      </c>
      <c r="G1088" t="s">
        <v>537</v>
      </c>
      <c r="H1088" t="s">
        <v>864</v>
      </c>
      <c r="I1088" t="s">
        <v>212</v>
      </c>
      <c r="J1088" t="s">
        <v>213</v>
      </c>
      <c r="K1088" t="s">
        <v>149</v>
      </c>
      <c r="L1088" t="s">
        <v>214</v>
      </c>
      <c r="M1088" t="s">
        <v>76</v>
      </c>
      <c r="N1088" t="s">
        <v>215</v>
      </c>
      <c r="O1088" s="57">
        <v>46296.651782407411</v>
      </c>
      <c r="P1088" s="57">
        <v>46297.735312500001</v>
      </c>
      <c r="Q1088">
        <v>69402551</v>
      </c>
      <c r="S1088">
        <v>142213107480</v>
      </c>
      <c r="T1088" t="s">
        <v>1251</v>
      </c>
      <c r="U1088" t="s">
        <v>1252</v>
      </c>
      <c r="V1088" t="s">
        <v>1253</v>
      </c>
      <c r="Z1088">
        <v>109.260865</v>
      </c>
      <c r="AA1088">
        <v>-7.074757</v>
      </c>
      <c r="AB1088" t="s">
        <v>1254</v>
      </c>
      <c r="AC1088" t="s">
        <v>235</v>
      </c>
      <c r="AL1088" t="s">
        <v>217</v>
      </c>
      <c r="AM1088" t="s">
        <v>1255</v>
      </c>
      <c r="AN1088" t="s">
        <v>6</v>
      </c>
      <c r="AO1088" s="57">
        <v>46032.653252314813</v>
      </c>
      <c r="AP1088" s="57">
        <v>46297.625</v>
      </c>
      <c r="AR1088" t="s">
        <v>218</v>
      </c>
      <c r="AS1088" t="s">
        <v>865</v>
      </c>
      <c r="AT1088" t="s">
        <v>230</v>
      </c>
      <c r="AU1088">
        <v>20261002</v>
      </c>
      <c r="AV1088" t="s">
        <v>221</v>
      </c>
      <c r="AW1088" t="s">
        <v>880</v>
      </c>
      <c r="AX1088" t="s">
        <v>222</v>
      </c>
      <c r="BA1088" s="57">
        <v>46297.625</v>
      </c>
      <c r="BB1088" t="s">
        <v>1255</v>
      </c>
      <c r="BC1088">
        <v>2026</v>
      </c>
      <c r="BD1088">
        <v>10</v>
      </c>
      <c r="BE1088">
        <v>2</v>
      </c>
      <c r="BF1088" s="6">
        <f t="shared" si="48"/>
        <v>46297</v>
      </c>
      <c r="BG1088">
        <f t="shared" si="49"/>
        <v>-0.625</v>
      </c>
      <c r="BH1088" t="str">
        <f t="shared" si="50"/>
        <v>COMPLY</v>
      </c>
      <c r="BI1088" t="e">
        <f>VLOOKUP(H1088,Sheet2!$A$1:$B$270,2,FALSE)</f>
        <v>#N/A</v>
      </c>
    </row>
    <row r="1089" spans="1:61">
      <c r="A1089">
        <v>1088</v>
      </c>
      <c r="B1089">
        <v>1002617123</v>
      </c>
      <c r="C1089">
        <v>3</v>
      </c>
      <c r="D1089" t="s">
        <v>59</v>
      </c>
      <c r="E1089">
        <v>4</v>
      </c>
      <c r="F1089" t="s">
        <v>223</v>
      </c>
      <c r="G1089" t="s">
        <v>842</v>
      </c>
      <c r="H1089" t="s">
        <v>866</v>
      </c>
      <c r="I1089" t="s">
        <v>212</v>
      </c>
      <c r="J1089" t="s">
        <v>213</v>
      </c>
      <c r="K1089" t="s">
        <v>149</v>
      </c>
      <c r="L1089" t="s">
        <v>214</v>
      </c>
      <c r="M1089" t="s">
        <v>76</v>
      </c>
      <c r="N1089" t="s">
        <v>215</v>
      </c>
      <c r="O1089" s="57">
        <v>46296.401087962964</v>
      </c>
      <c r="P1089" s="57">
        <v>46296.659687500003</v>
      </c>
      <c r="Q1089">
        <v>69402096</v>
      </c>
      <c r="S1089">
        <v>146394105462</v>
      </c>
      <c r="T1089" t="s">
        <v>1256</v>
      </c>
      <c r="U1089" t="s">
        <v>1257</v>
      </c>
      <c r="V1089" t="s">
        <v>1258</v>
      </c>
      <c r="Z1089">
        <v>109.36051447203801</v>
      </c>
      <c r="AA1089">
        <v>-7.3363168771240703</v>
      </c>
      <c r="AB1089" t="s">
        <v>1259</v>
      </c>
      <c r="AC1089" t="s">
        <v>235</v>
      </c>
      <c r="AL1089" t="s">
        <v>217</v>
      </c>
      <c r="AM1089" t="s">
        <v>1260</v>
      </c>
      <c r="AN1089" t="s">
        <v>6</v>
      </c>
      <c r="AO1089" s="57">
        <v>46032.413738425923</v>
      </c>
      <c r="AP1089" s="57">
        <v>46297.333333333336</v>
      </c>
      <c r="AR1089" t="s">
        <v>218</v>
      </c>
      <c r="AS1089" t="s">
        <v>867</v>
      </c>
      <c r="AT1089" t="s">
        <v>230</v>
      </c>
      <c r="AU1089">
        <v>20261001</v>
      </c>
      <c r="AV1089" t="s">
        <v>221</v>
      </c>
      <c r="AW1089" t="s">
        <v>878</v>
      </c>
      <c r="AX1089" t="s">
        <v>222</v>
      </c>
      <c r="BA1089" s="57">
        <v>46297.333333333336</v>
      </c>
      <c r="BB1089" t="s">
        <v>1260</v>
      </c>
      <c r="BC1089">
        <v>2026</v>
      </c>
      <c r="BD1089">
        <v>10</v>
      </c>
      <c r="BE1089">
        <v>1</v>
      </c>
      <c r="BF1089" s="6">
        <f t="shared" si="48"/>
        <v>46296</v>
      </c>
      <c r="BG1089">
        <f t="shared" si="49"/>
        <v>-1.3333333333357587</v>
      </c>
      <c r="BH1089" t="str">
        <f t="shared" si="50"/>
        <v>COMPLY</v>
      </c>
      <c r="BI1089" t="e">
        <f>VLOOKUP(H1089,Sheet2!$A$1:$B$270,2,FALSE)</f>
        <v>#N/A</v>
      </c>
    </row>
    <row r="1090" spans="1:61">
      <c r="A1090">
        <v>1089</v>
      </c>
      <c r="B1090">
        <v>1002623187</v>
      </c>
      <c r="C1090">
        <v>3</v>
      </c>
      <c r="D1090" t="s">
        <v>59</v>
      </c>
      <c r="E1090">
        <v>4</v>
      </c>
      <c r="F1090" t="s">
        <v>223</v>
      </c>
      <c r="G1090" t="s">
        <v>842</v>
      </c>
      <c r="H1090" t="s">
        <v>866</v>
      </c>
      <c r="I1090" t="s">
        <v>212</v>
      </c>
      <c r="J1090" t="s">
        <v>213</v>
      </c>
      <c r="K1090" t="s">
        <v>149</v>
      </c>
      <c r="L1090" t="s">
        <v>214</v>
      </c>
      <c r="M1090" t="s">
        <v>76</v>
      </c>
      <c r="N1090" t="s">
        <v>215</v>
      </c>
      <c r="O1090" s="57">
        <v>46300.706006944441</v>
      </c>
      <c r="P1090" s="57">
        <v>46301.618136574078</v>
      </c>
      <c r="Q1090">
        <v>69404588</v>
      </c>
      <c r="S1090">
        <v>146394105824</v>
      </c>
      <c r="T1090" t="s">
        <v>2936</v>
      </c>
      <c r="U1090" t="s">
        <v>2937</v>
      </c>
      <c r="V1090" t="s">
        <v>2938</v>
      </c>
      <c r="Z1090">
        <v>109.36048541218</v>
      </c>
      <c r="AA1090">
        <v>-7.3204639741467998</v>
      </c>
      <c r="AB1090" t="s">
        <v>2939</v>
      </c>
      <c r="AC1090" t="s">
        <v>216</v>
      </c>
      <c r="AL1090" t="s">
        <v>217</v>
      </c>
      <c r="AM1090" t="s">
        <v>2940</v>
      </c>
      <c r="AN1090" t="s">
        <v>6</v>
      </c>
      <c r="AO1090" s="57">
        <v>46152.726238425923</v>
      </c>
      <c r="AP1090" s="57">
        <v>46304.458333333336</v>
      </c>
      <c r="AR1090" t="s">
        <v>218</v>
      </c>
      <c r="AS1090" t="s">
        <v>867</v>
      </c>
      <c r="AT1090" t="s">
        <v>220</v>
      </c>
      <c r="AU1090">
        <v>20261006</v>
      </c>
      <c r="AV1090" t="s">
        <v>221</v>
      </c>
      <c r="AW1090" t="s">
        <v>2941</v>
      </c>
      <c r="AX1090" t="s">
        <v>222</v>
      </c>
      <c r="BA1090" s="57">
        <v>46304.458333333336</v>
      </c>
      <c r="BB1090" t="s">
        <v>2940</v>
      </c>
      <c r="BC1090">
        <v>2026</v>
      </c>
      <c r="BD1090">
        <v>10</v>
      </c>
      <c r="BE1090">
        <v>6</v>
      </c>
      <c r="BF1090" s="6">
        <f t="shared" ref="BF1090:BF1153" si="51">DATE(BC1090,BD1090,BE1090)</f>
        <v>46301</v>
      </c>
      <c r="BG1090">
        <f t="shared" ref="BG1090:BG1153" si="52">BF1090-BA1090</f>
        <v>-3.4583333333357587</v>
      </c>
      <c r="BH1090" t="str">
        <f t="shared" ref="BH1090:BH1153" si="53">IF(BG1090=1,"COMPLY",IF(BG1090&lt;1,"COMPLY","NOT COMPLY"))</f>
        <v>COMPLY</v>
      </c>
      <c r="BI1090" t="e">
        <f>VLOOKUP(H1090,Sheet2!$A$1:$B$270,2,FALSE)</f>
        <v>#N/A</v>
      </c>
    </row>
    <row r="1091" spans="1:61">
      <c r="A1091">
        <v>1090</v>
      </c>
      <c r="B1091">
        <v>1002624084</v>
      </c>
      <c r="C1091">
        <v>3</v>
      </c>
      <c r="D1091" t="s">
        <v>59</v>
      </c>
      <c r="E1091">
        <v>4</v>
      </c>
      <c r="F1091" t="s">
        <v>223</v>
      </c>
      <c r="G1091" t="s">
        <v>842</v>
      </c>
      <c r="H1091" t="s">
        <v>866</v>
      </c>
      <c r="I1091" t="s">
        <v>212</v>
      </c>
      <c r="J1091" t="s">
        <v>213</v>
      </c>
      <c r="K1091" t="s">
        <v>149</v>
      </c>
      <c r="L1091" t="s">
        <v>214</v>
      </c>
      <c r="M1091" t="s">
        <v>76</v>
      </c>
      <c r="N1091" t="s">
        <v>215</v>
      </c>
      <c r="O1091" s="57">
        <v>46301.491435185184</v>
      </c>
      <c r="P1091" s="57">
        <v>46302.519965277781</v>
      </c>
      <c r="Q1091">
        <v>69404951</v>
      </c>
      <c r="S1091">
        <v>146394105833</v>
      </c>
      <c r="T1091" t="s">
        <v>3543</v>
      </c>
      <c r="U1091" t="s">
        <v>3544</v>
      </c>
      <c r="V1091" t="s">
        <v>3545</v>
      </c>
      <c r="Z1091">
        <v>109.3351894</v>
      </c>
      <c r="AA1091">
        <v>-7.2492799000000003</v>
      </c>
      <c r="AB1091" t="s">
        <v>3546</v>
      </c>
      <c r="AC1091" t="s">
        <v>235</v>
      </c>
      <c r="AL1091" t="s">
        <v>217</v>
      </c>
      <c r="AM1091" t="s">
        <v>3547</v>
      </c>
      <c r="AN1091" t="s">
        <v>6</v>
      </c>
      <c r="AO1091" s="57">
        <v>46183.517812500002</v>
      </c>
      <c r="AP1091" s="57">
        <v>46307.333333333336</v>
      </c>
      <c r="AR1091" t="s">
        <v>218</v>
      </c>
      <c r="AS1091" t="s">
        <v>867</v>
      </c>
      <c r="AT1091" t="s">
        <v>230</v>
      </c>
      <c r="AU1091">
        <v>20261007</v>
      </c>
      <c r="AV1091" t="s">
        <v>221</v>
      </c>
      <c r="AW1091" t="s">
        <v>880</v>
      </c>
      <c r="AX1091" t="s">
        <v>222</v>
      </c>
      <c r="BA1091" s="57">
        <v>46307.333333333336</v>
      </c>
      <c r="BB1091" t="s">
        <v>3547</v>
      </c>
      <c r="BC1091">
        <v>2026</v>
      </c>
      <c r="BD1091">
        <v>10</v>
      </c>
      <c r="BE1091">
        <v>7</v>
      </c>
      <c r="BF1091" s="6">
        <f t="shared" si="51"/>
        <v>46302</v>
      </c>
      <c r="BG1091">
        <f t="shared" si="52"/>
        <v>-5.3333333333357587</v>
      </c>
      <c r="BH1091" t="str">
        <f t="shared" si="53"/>
        <v>COMPLY</v>
      </c>
      <c r="BI1091" t="e">
        <f>VLOOKUP(H1091,Sheet2!$A$1:$B$270,2,FALSE)</f>
        <v>#N/A</v>
      </c>
    </row>
    <row r="1092" spans="1:61">
      <c r="A1092">
        <v>1091</v>
      </c>
      <c r="B1092">
        <v>1002625847</v>
      </c>
      <c r="C1092">
        <v>3</v>
      </c>
      <c r="D1092" t="s">
        <v>59</v>
      </c>
      <c r="E1092">
        <v>4</v>
      </c>
      <c r="F1092" t="s">
        <v>223</v>
      </c>
      <c r="G1092" t="s">
        <v>842</v>
      </c>
      <c r="H1092" t="s">
        <v>866</v>
      </c>
      <c r="I1092" t="s">
        <v>212</v>
      </c>
      <c r="J1092" t="s">
        <v>213</v>
      </c>
      <c r="K1092" t="s">
        <v>149</v>
      </c>
      <c r="L1092" t="s">
        <v>214</v>
      </c>
      <c r="M1092" t="s">
        <v>76</v>
      </c>
      <c r="N1092" t="s">
        <v>215</v>
      </c>
      <c r="O1092" s="57">
        <v>46302.485185185185</v>
      </c>
      <c r="P1092" s="57">
        <v>46303.553101851852</v>
      </c>
      <c r="Q1092">
        <v>69405702</v>
      </c>
      <c r="S1092">
        <v>146394106009</v>
      </c>
      <c r="T1092" t="s">
        <v>4222</v>
      </c>
      <c r="U1092" t="s">
        <v>4223</v>
      </c>
      <c r="V1092" t="s">
        <v>4224</v>
      </c>
      <c r="Z1092">
        <v>109.33972900000001</v>
      </c>
      <c r="AA1092">
        <v>-7.3355528999999997</v>
      </c>
      <c r="AB1092" t="s">
        <v>4225</v>
      </c>
      <c r="AC1092" t="s">
        <v>235</v>
      </c>
      <c r="AL1092" t="s">
        <v>217</v>
      </c>
      <c r="AM1092" t="s">
        <v>4226</v>
      </c>
      <c r="AN1092" t="s">
        <v>6</v>
      </c>
      <c r="AO1092" s="57">
        <v>46213.486516203702</v>
      </c>
      <c r="AP1092" s="57">
        <v>46308.333333333336</v>
      </c>
      <c r="AR1092" t="s">
        <v>218</v>
      </c>
      <c r="AS1092" t="s">
        <v>867</v>
      </c>
      <c r="AT1092" t="s">
        <v>230</v>
      </c>
      <c r="AU1092">
        <v>20261008</v>
      </c>
      <c r="AV1092" t="s">
        <v>221</v>
      </c>
      <c r="AW1092" t="s">
        <v>877</v>
      </c>
      <c r="AX1092" t="s">
        <v>222</v>
      </c>
      <c r="BA1092" s="57">
        <v>46308.333333333336</v>
      </c>
      <c r="BB1092" t="s">
        <v>4226</v>
      </c>
      <c r="BC1092">
        <v>2026</v>
      </c>
      <c r="BD1092">
        <v>10</v>
      </c>
      <c r="BE1092">
        <v>8</v>
      </c>
      <c r="BF1092" s="6">
        <f t="shared" si="51"/>
        <v>46303</v>
      </c>
      <c r="BG1092">
        <f t="shared" si="52"/>
        <v>-5.3333333333357587</v>
      </c>
      <c r="BH1092" t="str">
        <f t="shared" si="53"/>
        <v>COMPLY</v>
      </c>
      <c r="BI1092" t="e">
        <f>VLOOKUP(H1092,Sheet2!$A$1:$B$270,2,FALSE)</f>
        <v>#N/A</v>
      </c>
    </row>
    <row r="1093" spans="1:61">
      <c r="A1093">
        <v>1092</v>
      </c>
      <c r="B1093">
        <v>1002628062</v>
      </c>
      <c r="C1093">
        <v>3</v>
      </c>
      <c r="D1093" t="s">
        <v>59</v>
      </c>
      <c r="E1093">
        <v>4</v>
      </c>
      <c r="F1093" t="s">
        <v>223</v>
      </c>
      <c r="G1093" t="s">
        <v>842</v>
      </c>
      <c r="H1093" t="s">
        <v>866</v>
      </c>
      <c r="I1093" t="s">
        <v>212</v>
      </c>
      <c r="J1093" t="s">
        <v>213</v>
      </c>
      <c r="K1093" t="s">
        <v>149</v>
      </c>
      <c r="L1093" t="s">
        <v>214</v>
      </c>
      <c r="M1093" t="s">
        <v>76</v>
      </c>
      <c r="N1093" t="s">
        <v>215</v>
      </c>
      <c r="O1093" s="57">
        <v>46303.659479166665</v>
      </c>
      <c r="P1093" s="57">
        <v>46307.491469907407</v>
      </c>
      <c r="Q1093">
        <v>69406686</v>
      </c>
      <c r="S1093">
        <v>146394106369</v>
      </c>
      <c r="T1093" t="s">
        <v>4695</v>
      </c>
      <c r="U1093" t="s">
        <v>5556</v>
      </c>
      <c r="V1093" t="s">
        <v>4696</v>
      </c>
      <c r="Z1093">
        <v>109.33996190000001</v>
      </c>
      <c r="AA1093">
        <v>-7.3351949999999997</v>
      </c>
      <c r="AB1093" t="s">
        <v>4697</v>
      </c>
      <c r="AC1093" t="s">
        <v>235</v>
      </c>
      <c r="AL1093" t="s">
        <v>217</v>
      </c>
      <c r="AM1093" t="s">
        <v>4698</v>
      </c>
      <c r="AN1093" t="s">
        <v>6</v>
      </c>
      <c r="AO1093" s="57">
        <v>46244.684513888889</v>
      </c>
      <c r="AP1093" s="57">
        <v>46308.458333333336</v>
      </c>
      <c r="AR1093" t="s">
        <v>218</v>
      </c>
      <c r="AS1093" t="s">
        <v>867</v>
      </c>
      <c r="AT1093" t="s">
        <v>230</v>
      </c>
      <c r="AU1093">
        <v>20261012</v>
      </c>
      <c r="AV1093" t="s">
        <v>221</v>
      </c>
      <c r="AW1093" t="s">
        <v>880</v>
      </c>
      <c r="AX1093" t="s">
        <v>222</v>
      </c>
      <c r="BA1093" s="57">
        <v>46308.458333333336</v>
      </c>
      <c r="BB1093" t="s">
        <v>4698</v>
      </c>
      <c r="BC1093">
        <v>2026</v>
      </c>
      <c r="BD1093">
        <v>10</v>
      </c>
      <c r="BE1093">
        <v>12</v>
      </c>
      <c r="BF1093" s="6">
        <f t="shared" si="51"/>
        <v>46307</v>
      </c>
      <c r="BG1093">
        <f t="shared" si="52"/>
        <v>-1.4583333333357587</v>
      </c>
      <c r="BH1093" t="str">
        <f t="shared" si="53"/>
        <v>COMPLY</v>
      </c>
      <c r="BI1093" t="e">
        <f>VLOOKUP(H1093,Sheet2!$A$1:$B$270,2,FALSE)</f>
        <v>#N/A</v>
      </c>
    </row>
    <row r="1094" spans="1:61">
      <c r="A1094">
        <v>1093</v>
      </c>
      <c r="B1094">
        <v>1002637310</v>
      </c>
      <c r="C1094">
        <v>3</v>
      </c>
      <c r="D1094" t="s">
        <v>59</v>
      </c>
      <c r="E1094">
        <v>4</v>
      </c>
      <c r="F1094" t="s">
        <v>223</v>
      </c>
      <c r="G1094" t="s">
        <v>842</v>
      </c>
      <c r="H1094" t="s">
        <v>866</v>
      </c>
      <c r="I1094" t="s">
        <v>212</v>
      </c>
      <c r="J1094" t="s">
        <v>213</v>
      </c>
      <c r="K1094" t="s">
        <v>149</v>
      </c>
      <c r="L1094" t="s">
        <v>214</v>
      </c>
      <c r="M1094" t="s">
        <v>76</v>
      </c>
      <c r="N1094" t="s">
        <v>215</v>
      </c>
      <c r="O1094" s="57">
        <v>46309.685150462959</v>
      </c>
      <c r="P1094" s="57">
        <v>46310.610266203701</v>
      </c>
      <c r="Q1094">
        <v>69410344</v>
      </c>
      <c r="S1094">
        <v>146394106733</v>
      </c>
      <c r="T1094" t="s">
        <v>7216</v>
      </c>
      <c r="U1094" t="s">
        <v>7880</v>
      </c>
      <c r="V1094" t="s">
        <v>7217</v>
      </c>
      <c r="Z1094">
        <v>109.33595099999999</v>
      </c>
      <c r="AA1094">
        <v>-7.2230689999999997</v>
      </c>
      <c r="AB1094" t="s">
        <v>7218</v>
      </c>
      <c r="AC1094" t="s">
        <v>235</v>
      </c>
      <c r="AL1094" t="s">
        <v>217</v>
      </c>
      <c r="AM1094" t="s">
        <v>7219</v>
      </c>
      <c r="AN1094" t="s">
        <v>6</v>
      </c>
      <c r="AO1094" t="s">
        <v>6856</v>
      </c>
      <c r="AP1094" s="57">
        <v>46312.458333333336</v>
      </c>
      <c r="AR1094" t="s">
        <v>218</v>
      </c>
      <c r="AS1094" t="s">
        <v>867</v>
      </c>
      <c r="AT1094" t="s">
        <v>230</v>
      </c>
      <c r="AU1094">
        <v>20261015</v>
      </c>
      <c r="AV1094" t="s">
        <v>221</v>
      </c>
      <c r="AW1094" t="s">
        <v>877</v>
      </c>
      <c r="AX1094" t="s">
        <v>222</v>
      </c>
      <c r="BA1094" s="57">
        <v>46312.458333333336</v>
      </c>
      <c r="BB1094" t="s">
        <v>7219</v>
      </c>
      <c r="BC1094">
        <v>2026</v>
      </c>
      <c r="BD1094">
        <v>10</v>
      </c>
      <c r="BE1094">
        <v>15</v>
      </c>
      <c r="BF1094" s="6">
        <f t="shared" si="51"/>
        <v>46310</v>
      </c>
      <c r="BG1094">
        <f t="shared" si="52"/>
        <v>-2.4583333333357587</v>
      </c>
      <c r="BH1094" t="str">
        <f t="shared" si="53"/>
        <v>COMPLY</v>
      </c>
      <c r="BI1094" t="e">
        <f>VLOOKUP(H1094,Sheet2!$A$1:$B$270,2,FALSE)</f>
        <v>#N/A</v>
      </c>
    </row>
    <row r="1095" spans="1:61">
      <c r="A1095">
        <v>1094</v>
      </c>
      <c r="B1095">
        <v>1002623655</v>
      </c>
      <c r="C1095">
        <v>3</v>
      </c>
      <c r="D1095" t="s">
        <v>59</v>
      </c>
      <c r="E1095">
        <v>4</v>
      </c>
      <c r="F1095" t="s">
        <v>223</v>
      </c>
      <c r="G1095" t="s">
        <v>842</v>
      </c>
      <c r="H1095" t="s">
        <v>866</v>
      </c>
      <c r="I1095" t="s">
        <v>212</v>
      </c>
      <c r="J1095" t="s">
        <v>213</v>
      </c>
      <c r="K1095" t="s">
        <v>149</v>
      </c>
      <c r="L1095" t="s">
        <v>214</v>
      </c>
      <c r="M1095" t="s">
        <v>1626</v>
      </c>
      <c r="N1095" t="s">
        <v>215</v>
      </c>
      <c r="O1095" s="57">
        <v>46301.405266203707</v>
      </c>
      <c r="P1095" s="57">
        <v>46302.364247685182</v>
      </c>
      <c r="Q1095">
        <v>69404718</v>
      </c>
      <c r="S1095">
        <v>146394105829</v>
      </c>
      <c r="T1095" t="s">
        <v>2936</v>
      </c>
      <c r="U1095" t="s">
        <v>2937</v>
      </c>
      <c r="V1095" t="s">
        <v>3548</v>
      </c>
      <c r="Z1095">
        <v>109.360485350396</v>
      </c>
      <c r="AA1095">
        <v>-7.3204641244823403</v>
      </c>
      <c r="AB1095" t="s">
        <v>3549</v>
      </c>
      <c r="AC1095" t="s">
        <v>3550</v>
      </c>
      <c r="AL1095" t="s">
        <v>217</v>
      </c>
      <c r="AM1095" t="s">
        <v>3551</v>
      </c>
      <c r="AN1095" t="s">
        <v>6</v>
      </c>
      <c r="AO1095" s="57">
        <v>46183.424027777779</v>
      </c>
      <c r="AP1095" s="57">
        <v>46307.333333333336</v>
      </c>
      <c r="AR1095" t="s">
        <v>12</v>
      </c>
      <c r="AS1095" t="s">
        <v>867</v>
      </c>
      <c r="AT1095" t="s">
        <v>220</v>
      </c>
      <c r="AV1095" t="s">
        <v>3552</v>
      </c>
      <c r="AW1095" t="s">
        <v>2941</v>
      </c>
      <c r="AX1095" t="s">
        <v>222</v>
      </c>
      <c r="BA1095" s="57">
        <v>46307.333333333336</v>
      </c>
      <c r="BB1095" t="s">
        <v>3551</v>
      </c>
      <c r="BF1095" s="6" t="e">
        <f t="shared" si="51"/>
        <v>#NUM!</v>
      </c>
      <c r="BG1095" t="e">
        <f t="shared" si="52"/>
        <v>#NUM!</v>
      </c>
      <c r="BH1095" t="e">
        <f t="shared" si="53"/>
        <v>#NUM!</v>
      </c>
      <c r="BI1095" t="e">
        <f>VLOOKUP(H1095,Sheet2!$A$1:$B$270,2,FALSE)</f>
        <v>#N/A</v>
      </c>
    </row>
    <row r="1096" spans="1:61">
      <c r="A1096">
        <v>1095</v>
      </c>
      <c r="B1096">
        <v>1002620790</v>
      </c>
      <c r="C1096">
        <v>3</v>
      </c>
      <c r="D1096" t="s">
        <v>59</v>
      </c>
      <c r="E1096">
        <v>4</v>
      </c>
      <c r="F1096" t="s">
        <v>223</v>
      </c>
      <c r="G1096" t="s">
        <v>842</v>
      </c>
      <c r="H1096" t="s">
        <v>2244</v>
      </c>
      <c r="I1096" t="s">
        <v>212</v>
      </c>
      <c r="J1096" t="s">
        <v>213</v>
      </c>
      <c r="K1096" t="s">
        <v>149</v>
      </c>
      <c r="L1096" t="s">
        <v>214</v>
      </c>
      <c r="M1096" t="s">
        <v>76</v>
      </c>
      <c r="N1096" t="s">
        <v>215</v>
      </c>
      <c r="O1096" s="57">
        <v>46298.407372685186</v>
      </c>
      <c r="P1096" s="57">
        <v>46298.631886574076</v>
      </c>
      <c r="Q1096">
        <v>69403497</v>
      </c>
      <c r="S1096">
        <v>143363107600</v>
      </c>
      <c r="T1096" t="s">
        <v>2245</v>
      </c>
      <c r="U1096" t="s">
        <v>2246</v>
      </c>
      <c r="V1096" t="s">
        <v>2247</v>
      </c>
      <c r="Z1096">
        <v>109.350436981461</v>
      </c>
      <c r="AA1096">
        <v>-7.3811161566138397</v>
      </c>
      <c r="AB1096" t="s">
        <v>2248</v>
      </c>
      <c r="AC1096" t="s">
        <v>235</v>
      </c>
      <c r="AL1096" t="s">
        <v>217</v>
      </c>
      <c r="AM1096" t="s">
        <v>2249</v>
      </c>
      <c r="AN1096" t="s">
        <v>6</v>
      </c>
      <c r="AO1096" s="57">
        <v>46091.413935185185</v>
      </c>
      <c r="AP1096" s="57">
        <v>46299.458333333336</v>
      </c>
      <c r="AR1096" t="s">
        <v>218</v>
      </c>
      <c r="AS1096" t="s">
        <v>219</v>
      </c>
      <c r="AT1096" t="s">
        <v>230</v>
      </c>
      <c r="AU1096">
        <v>20261003</v>
      </c>
      <c r="AV1096" t="s">
        <v>221</v>
      </c>
      <c r="AW1096" t="s">
        <v>923</v>
      </c>
      <c r="AX1096" t="s">
        <v>222</v>
      </c>
      <c r="BA1096" s="57">
        <v>46299.458333333336</v>
      </c>
      <c r="BB1096" t="s">
        <v>2249</v>
      </c>
      <c r="BC1096">
        <v>2026</v>
      </c>
      <c r="BD1096">
        <v>10</v>
      </c>
      <c r="BE1096">
        <v>3</v>
      </c>
      <c r="BF1096" s="6">
        <f t="shared" si="51"/>
        <v>46298</v>
      </c>
      <c r="BG1096">
        <f t="shared" si="52"/>
        <v>-1.4583333333357587</v>
      </c>
      <c r="BH1096" t="str">
        <f t="shared" si="53"/>
        <v>COMPLY</v>
      </c>
      <c r="BI1096" t="e">
        <f>VLOOKUP(H1096,Sheet2!$A$1:$B$270,2,FALSE)</f>
        <v>#N/A</v>
      </c>
    </row>
    <row r="1097" spans="1:61">
      <c r="A1097">
        <v>1096</v>
      </c>
      <c r="B1097">
        <v>1002624171</v>
      </c>
      <c r="C1097">
        <v>3</v>
      </c>
      <c r="D1097" t="s">
        <v>59</v>
      </c>
      <c r="E1097">
        <v>4</v>
      </c>
      <c r="F1097" t="s">
        <v>223</v>
      </c>
      <c r="G1097" t="s">
        <v>842</v>
      </c>
      <c r="H1097" t="s">
        <v>2244</v>
      </c>
      <c r="I1097" t="s">
        <v>212</v>
      </c>
      <c r="J1097" t="s">
        <v>213</v>
      </c>
      <c r="K1097" t="s">
        <v>149</v>
      </c>
      <c r="M1097" t="s">
        <v>76</v>
      </c>
      <c r="N1097" t="s">
        <v>215</v>
      </c>
      <c r="O1097" s="57">
        <v>46301.521817129629</v>
      </c>
      <c r="P1097" s="57">
        <v>46301.62060185185</v>
      </c>
      <c r="Q1097">
        <v>69403964</v>
      </c>
      <c r="S1097">
        <v>143363107970</v>
      </c>
      <c r="T1097" t="s">
        <v>2250</v>
      </c>
      <c r="U1097" t="s">
        <v>3553</v>
      </c>
      <c r="V1097" t="s">
        <v>3554</v>
      </c>
      <c r="Z1097">
        <v>109.335765729109</v>
      </c>
      <c r="AA1097">
        <v>-7.3558113326921601</v>
      </c>
      <c r="AB1097" t="s">
        <v>2253</v>
      </c>
      <c r="AC1097" t="s">
        <v>283</v>
      </c>
      <c r="AL1097" t="s">
        <v>217</v>
      </c>
      <c r="AM1097" t="s">
        <v>3555</v>
      </c>
      <c r="AN1097" t="s">
        <v>6</v>
      </c>
      <c r="AO1097" s="57">
        <v>46183.528067129628</v>
      </c>
      <c r="AR1097" t="s">
        <v>218</v>
      </c>
      <c r="AS1097" t="s">
        <v>219</v>
      </c>
      <c r="AT1097" t="s">
        <v>230</v>
      </c>
      <c r="AU1097">
        <v>20261006</v>
      </c>
      <c r="AV1097" t="s">
        <v>221</v>
      </c>
      <c r="AW1097" t="s">
        <v>539</v>
      </c>
      <c r="AX1097" t="s">
        <v>222</v>
      </c>
      <c r="BA1097" s="57">
        <v>46301.291666666664</v>
      </c>
      <c r="BB1097" t="s">
        <v>3555</v>
      </c>
      <c r="BC1097">
        <v>2026</v>
      </c>
      <c r="BD1097">
        <v>10</v>
      </c>
      <c r="BE1097">
        <v>6</v>
      </c>
      <c r="BF1097" s="6">
        <f t="shared" si="51"/>
        <v>46301</v>
      </c>
      <c r="BG1097">
        <f t="shared" si="52"/>
        <v>-0.29166666666424135</v>
      </c>
      <c r="BH1097" t="str">
        <f t="shared" si="53"/>
        <v>COMPLY</v>
      </c>
      <c r="BI1097" t="e">
        <f>VLOOKUP(H1097,Sheet2!$A$1:$B$270,2,FALSE)</f>
        <v>#N/A</v>
      </c>
    </row>
    <row r="1098" spans="1:61">
      <c r="A1098">
        <v>1097</v>
      </c>
      <c r="B1098">
        <v>1002631895</v>
      </c>
      <c r="C1098">
        <v>3</v>
      </c>
      <c r="D1098" t="s">
        <v>59</v>
      </c>
      <c r="E1098">
        <v>4</v>
      </c>
      <c r="F1098" t="s">
        <v>223</v>
      </c>
      <c r="G1098" t="s">
        <v>842</v>
      </c>
      <c r="H1098" t="s">
        <v>2244</v>
      </c>
      <c r="I1098" t="s">
        <v>212</v>
      </c>
      <c r="J1098" t="s">
        <v>213</v>
      </c>
      <c r="K1098" t="s">
        <v>149</v>
      </c>
      <c r="M1098" t="s">
        <v>76</v>
      </c>
      <c r="N1098" t="s">
        <v>563</v>
      </c>
      <c r="O1098" s="57">
        <v>46307.342777777776</v>
      </c>
      <c r="P1098" s="57">
        <v>46310.474039351851</v>
      </c>
      <c r="Q1098">
        <v>66525052</v>
      </c>
      <c r="S1098">
        <v>143363107066</v>
      </c>
      <c r="T1098" t="s">
        <v>1653</v>
      </c>
      <c r="U1098" t="s">
        <v>6367</v>
      </c>
      <c r="V1098" t="s">
        <v>6368</v>
      </c>
      <c r="Z1098">
        <v>109.372973442077</v>
      </c>
      <c r="AA1098">
        <v>-7.3911311222175504</v>
      </c>
      <c r="AB1098" t="s">
        <v>6369</v>
      </c>
      <c r="AC1098" t="s">
        <v>225</v>
      </c>
      <c r="AL1098" t="s">
        <v>217</v>
      </c>
      <c r="AM1098" t="s">
        <v>6370</v>
      </c>
      <c r="AN1098" t="s">
        <v>6</v>
      </c>
      <c r="AO1098" s="57">
        <v>46366.350844907407</v>
      </c>
      <c r="AP1098" s="57">
        <v>46310.333333333336</v>
      </c>
      <c r="AR1098" t="s">
        <v>218</v>
      </c>
      <c r="AS1098" t="s">
        <v>219</v>
      </c>
      <c r="AT1098" t="s">
        <v>230</v>
      </c>
      <c r="AU1098">
        <v>20261015</v>
      </c>
      <c r="AV1098" t="s">
        <v>221</v>
      </c>
      <c r="AW1098" t="s">
        <v>540</v>
      </c>
      <c r="AX1098" t="s">
        <v>222</v>
      </c>
      <c r="BA1098" s="57">
        <v>46310.333333333336</v>
      </c>
      <c r="BB1098" t="s">
        <v>6370</v>
      </c>
      <c r="BC1098">
        <v>2026</v>
      </c>
      <c r="BD1098">
        <v>10</v>
      </c>
      <c r="BE1098">
        <v>15</v>
      </c>
      <c r="BF1098" s="6">
        <f t="shared" si="51"/>
        <v>46310</v>
      </c>
      <c r="BG1098">
        <f t="shared" si="52"/>
        <v>-0.33333333333575865</v>
      </c>
      <c r="BH1098" t="str">
        <f t="shared" si="53"/>
        <v>COMPLY</v>
      </c>
      <c r="BI1098" t="e">
        <f>VLOOKUP(H1098,Sheet2!$A$1:$B$270,2,FALSE)</f>
        <v>#N/A</v>
      </c>
    </row>
    <row r="1099" spans="1:61">
      <c r="A1099">
        <v>1098</v>
      </c>
      <c r="B1099">
        <v>1002634402</v>
      </c>
      <c r="C1099">
        <v>3</v>
      </c>
      <c r="D1099" t="s">
        <v>59</v>
      </c>
      <c r="E1099">
        <v>4</v>
      </c>
      <c r="F1099" t="s">
        <v>223</v>
      </c>
      <c r="G1099" t="s">
        <v>842</v>
      </c>
      <c r="H1099" t="s">
        <v>2244</v>
      </c>
      <c r="I1099" t="s">
        <v>212</v>
      </c>
      <c r="J1099" t="s">
        <v>213</v>
      </c>
      <c r="K1099" t="s">
        <v>149</v>
      </c>
      <c r="L1099" t="s">
        <v>214</v>
      </c>
      <c r="M1099" t="s">
        <v>76</v>
      </c>
      <c r="N1099" t="s">
        <v>215</v>
      </c>
      <c r="O1099" s="57">
        <v>46308.430949074071</v>
      </c>
      <c r="P1099" s="57">
        <v>46309.565995370373</v>
      </c>
      <c r="Q1099">
        <v>69409173</v>
      </c>
      <c r="S1099">
        <v>143363107065</v>
      </c>
      <c r="T1099" t="s">
        <v>6371</v>
      </c>
      <c r="U1099" t="s">
        <v>6372</v>
      </c>
      <c r="V1099" t="s">
        <v>6373</v>
      </c>
      <c r="Z1099">
        <v>109.355992</v>
      </c>
      <c r="AA1099">
        <v>-7.3717090000000001</v>
      </c>
      <c r="AB1099" t="s">
        <v>6374</v>
      </c>
      <c r="AC1099" t="s">
        <v>235</v>
      </c>
      <c r="AL1099" t="s">
        <v>217</v>
      </c>
      <c r="AM1099" t="s">
        <v>6375</v>
      </c>
      <c r="AN1099" t="s">
        <v>6</v>
      </c>
      <c r="AO1099" t="s">
        <v>5958</v>
      </c>
      <c r="AP1099" s="57">
        <v>46309.333333333336</v>
      </c>
      <c r="AR1099" t="s">
        <v>218</v>
      </c>
      <c r="AS1099" t="s">
        <v>219</v>
      </c>
      <c r="AT1099" t="s">
        <v>230</v>
      </c>
      <c r="AU1099">
        <v>20261014</v>
      </c>
      <c r="AV1099" t="s">
        <v>221</v>
      </c>
      <c r="AW1099" t="s">
        <v>2899</v>
      </c>
      <c r="AX1099" t="s">
        <v>222</v>
      </c>
      <c r="BA1099" s="57">
        <v>46309.333333333336</v>
      </c>
      <c r="BB1099" t="s">
        <v>6375</v>
      </c>
      <c r="BC1099">
        <v>2026</v>
      </c>
      <c r="BD1099">
        <v>10</v>
      </c>
      <c r="BE1099">
        <v>14</v>
      </c>
      <c r="BF1099" s="6">
        <f t="shared" si="51"/>
        <v>46309</v>
      </c>
      <c r="BG1099">
        <f t="shared" si="52"/>
        <v>-0.33333333333575865</v>
      </c>
      <c r="BH1099" t="str">
        <f t="shared" si="53"/>
        <v>COMPLY</v>
      </c>
      <c r="BI1099" t="e">
        <f>VLOOKUP(H1099,Sheet2!$A$1:$B$270,2,FALSE)</f>
        <v>#N/A</v>
      </c>
    </row>
    <row r="1100" spans="1:61">
      <c r="A1100">
        <v>1099</v>
      </c>
      <c r="B1100">
        <v>1002621485</v>
      </c>
      <c r="C1100">
        <v>3</v>
      </c>
      <c r="D1100" t="s">
        <v>59</v>
      </c>
      <c r="E1100">
        <v>4</v>
      </c>
      <c r="F1100" t="s">
        <v>223</v>
      </c>
      <c r="G1100" t="s">
        <v>842</v>
      </c>
      <c r="H1100" t="s">
        <v>2244</v>
      </c>
      <c r="I1100" t="s">
        <v>212</v>
      </c>
      <c r="J1100" t="s">
        <v>213</v>
      </c>
      <c r="K1100" t="s">
        <v>149</v>
      </c>
      <c r="L1100" t="s">
        <v>214</v>
      </c>
      <c r="M1100" t="s">
        <v>1401</v>
      </c>
      <c r="N1100" t="s">
        <v>215</v>
      </c>
      <c r="O1100" s="57">
        <v>46299.681655092594</v>
      </c>
      <c r="P1100" s="57">
        <v>46301.521805555552</v>
      </c>
      <c r="Q1100">
        <v>69403964</v>
      </c>
      <c r="S1100">
        <v>143363107711</v>
      </c>
      <c r="T1100" t="s">
        <v>2250</v>
      </c>
      <c r="U1100" t="s">
        <v>2251</v>
      </c>
      <c r="V1100" t="s">
        <v>2252</v>
      </c>
      <c r="Z1100">
        <v>109.33568583420001</v>
      </c>
      <c r="AA1100">
        <v>-7.3552690626911001</v>
      </c>
      <c r="AB1100" t="s">
        <v>2253</v>
      </c>
      <c r="AC1100" t="s">
        <v>235</v>
      </c>
      <c r="AL1100" t="s">
        <v>217</v>
      </c>
      <c r="AM1100" t="s">
        <v>2254</v>
      </c>
      <c r="AN1100" t="s">
        <v>6</v>
      </c>
      <c r="AO1100" s="57">
        <v>46122.684537037036</v>
      </c>
      <c r="AP1100" s="57">
        <v>46302.458333333336</v>
      </c>
      <c r="AQ1100" t="s">
        <v>838</v>
      </c>
      <c r="AR1100" t="s">
        <v>14</v>
      </c>
      <c r="AS1100" t="s">
        <v>219</v>
      </c>
      <c r="AT1100" t="s">
        <v>230</v>
      </c>
      <c r="AV1100" t="s">
        <v>2942</v>
      </c>
      <c r="AW1100" t="s">
        <v>883</v>
      </c>
      <c r="AX1100" t="s">
        <v>222</v>
      </c>
      <c r="BA1100" s="57">
        <v>46302.458333333336</v>
      </c>
      <c r="BB1100" t="s">
        <v>2254</v>
      </c>
      <c r="BF1100" s="6" t="e">
        <f t="shared" si="51"/>
        <v>#NUM!</v>
      </c>
      <c r="BG1100" t="e">
        <f t="shared" si="52"/>
        <v>#NUM!</v>
      </c>
      <c r="BH1100" t="e">
        <f t="shared" si="53"/>
        <v>#NUM!</v>
      </c>
      <c r="BI1100" t="e">
        <f>VLOOKUP(H1100,Sheet2!$A$1:$B$270,2,FALSE)</f>
        <v>#N/A</v>
      </c>
    </row>
    <row r="1101" spans="1:61">
      <c r="A1101">
        <v>1100</v>
      </c>
      <c r="B1101">
        <v>1002621483</v>
      </c>
      <c r="C1101">
        <v>3</v>
      </c>
      <c r="D1101" t="s">
        <v>59</v>
      </c>
      <c r="E1101">
        <v>4</v>
      </c>
      <c r="F1101" t="s">
        <v>223</v>
      </c>
      <c r="G1101" t="s">
        <v>842</v>
      </c>
      <c r="H1101" t="s">
        <v>2244</v>
      </c>
      <c r="I1101" t="s">
        <v>212</v>
      </c>
      <c r="J1101" t="s">
        <v>213</v>
      </c>
      <c r="K1101" t="s">
        <v>149</v>
      </c>
      <c r="L1101" t="s">
        <v>214</v>
      </c>
      <c r="M1101" t="s">
        <v>1401</v>
      </c>
      <c r="N1101" t="s">
        <v>215</v>
      </c>
      <c r="O1101" s="57">
        <v>46299.682060185187</v>
      </c>
      <c r="P1101" s="57">
        <v>46303.363171296296</v>
      </c>
      <c r="Q1101">
        <v>69403964</v>
      </c>
      <c r="S1101">
        <v>143363107711</v>
      </c>
      <c r="T1101" t="s">
        <v>2250</v>
      </c>
      <c r="U1101" t="s">
        <v>2251</v>
      </c>
      <c r="V1101" t="s">
        <v>2252</v>
      </c>
      <c r="Z1101">
        <v>109.333882</v>
      </c>
      <c r="AA1101">
        <v>-7.3542860000000001</v>
      </c>
      <c r="AB1101" t="s">
        <v>2253</v>
      </c>
      <c r="AC1101" t="s">
        <v>235</v>
      </c>
      <c r="AL1101" t="s">
        <v>217</v>
      </c>
      <c r="AM1101" t="s">
        <v>2254</v>
      </c>
      <c r="AN1101" t="s">
        <v>6</v>
      </c>
      <c r="AO1101" s="57">
        <v>46122.684537037036</v>
      </c>
      <c r="AP1101" s="57">
        <v>46302.458333333336</v>
      </c>
      <c r="AQ1101" t="s">
        <v>838</v>
      </c>
      <c r="AR1101" t="s">
        <v>14</v>
      </c>
      <c r="AS1101" t="s">
        <v>219</v>
      </c>
      <c r="AT1101" t="s">
        <v>230</v>
      </c>
      <c r="AV1101" t="s">
        <v>4227</v>
      </c>
      <c r="AW1101" t="s">
        <v>883</v>
      </c>
      <c r="AX1101" t="s">
        <v>222</v>
      </c>
      <c r="BA1101" s="57">
        <v>46302.458333333336</v>
      </c>
      <c r="BB1101" t="s">
        <v>2254</v>
      </c>
      <c r="BF1101" s="6" t="e">
        <f t="shared" si="51"/>
        <v>#NUM!</v>
      </c>
      <c r="BG1101" t="e">
        <f t="shared" si="52"/>
        <v>#NUM!</v>
      </c>
      <c r="BH1101" t="e">
        <f t="shared" si="53"/>
        <v>#NUM!</v>
      </c>
      <c r="BI1101" t="e">
        <f>VLOOKUP(H1101,Sheet2!$A$1:$B$270,2,FALSE)</f>
        <v>#N/A</v>
      </c>
    </row>
    <row r="1102" spans="1:61">
      <c r="A1102">
        <v>1101</v>
      </c>
      <c r="B1102">
        <v>1002626411</v>
      </c>
      <c r="C1102">
        <v>3</v>
      </c>
      <c r="D1102" t="s">
        <v>59</v>
      </c>
      <c r="E1102">
        <v>4</v>
      </c>
      <c r="F1102" t="s">
        <v>223</v>
      </c>
      <c r="G1102" t="s">
        <v>842</v>
      </c>
      <c r="H1102" t="s">
        <v>2244</v>
      </c>
      <c r="I1102" t="s">
        <v>212</v>
      </c>
      <c r="J1102" t="s">
        <v>213</v>
      </c>
      <c r="K1102" t="s">
        <v>149</v>
      </c>
      <c r="M1102" t="s">
        <v>1626</v>
      </c>
      <c r="N1102" t="s">
        <v>215</v>
      </c>
      <c r="O1102" s="57">
        <v>46302.615474537037</v>
      </c>
      <c r="P1102" s="57">
        <v>46302.615486111114</v>
      </c>
      <c r="Q1102">
        <v>69385723</v>
      </c>
      <c r="S1102">
        <v>143363106897</v>
      </c>
      <c r="T1102" t="s">
        <v>4230</v>
      </c>
      <c r="U1102" t="s">
        <v>4231</v>
      </c>
      <c r="V1102" t="s">
        <v>4232</v>
      </c>
      <c r="Z1102">
        <v>109.331622191856</v>
      </c>
      <c r="AA1102">
        <v>-7.4732879609906604</v>
      </c>
      <c r="AB1102" t="s">
        <v>4233</v>
      </c>
      <c r="AC1102" t="s">
        <v>4234</v>
      </c>
      <c r="AM1102" t="s">
        <v>4235</v>
      </c>
      <c r="AO1102" s="57">
        <v>46213.621770833335</v>
      </c>
      <c r="AR1102" t="s">
        <v>12</v>
      </c>
      <c r="AS1102" t="s">
        <v>219</v>
      </c>
      <c r="AT1102" t="s">
        <v>230</v>
      </c>
      <c r="AW1102" t="s">
        <v>540</v>
      </c>
      <c r="AX1102" t="s">
        <v>222</v>
      </c>
      <c r="BB1102" t="s">
        <v>4235</v>
      </c>
      <c r="BF1102" s="6" t="e">
        <f t="shared" si="51"/>
        <v>#NUM!</v>
      </c>
      <c r="BG1102" t="e">
        <f t="shared" si="52"/>
        <v>#NUM!</v>
      </c>
      <c r="BH1102" t="e">
        <f t="shared" si="53"/>
        <v>#NUM!</v>
      </c>
      <c r="BI1102" t="e">
        <f>VLOOKUP(H1102,Sheet2!$A$1:$B$270,2,FALSE)</f>
        <v>#N/A</v>
      </c>
    </row>
    <row r="1103" spans="1:61">
      <c r="A1103">
        <v>1102</v>
      </c>
      <c r="B1103">
        <v>1002624013</v>
      </c>
      <c r="C1103">
        <v>3</v>
      </c>
      <c r="D1103" t="s">
        <v>59</v>
      </c>
      <c r="E1103">
        <v>4</v>
      </c>
      <c r="F1103" t="s">
        <v>223</v>
      </c>
      <c r="G1103" t="s">
        <v>842</v>
      </c>
      <c r="H1103" t="s">
        <v>2244</v>
      </c>
      <c r="I1103" t="s">
        <v>212</v>
      </c>
      <c r="J1103" t="s">
        <v>213</v>
      </c>
      <c r="K1103" t="s">
        <v>149</v>
      </c>
      <c r="L1103" t="s">
        <v>214</v>
      </c>
      <c r="M1103" t="s">
        <v>1919</v>
      </c>
      <c r="N1103" t="s">
        <v>215</v>
      </c>
      <c r="O1103" s="57">
        <v>46301.476851851854</v>
      </c>
      <c r="P1103" s="57">
        <v>46303.686215277776</v>
      </c>
      <c r="Q1103">
        <v>69404916</v>
      </c>
      <c r="S1103">
        <v>143363107968</v>
      </c>
      <c r="T1103" t="s">
        <v>3556</v>
      </c>
      <c r="U1103" t="s">
        <v>3557</v>
      </c>
      <c r="V1103" t="s">
        <v>3558</v>
      </c>
      <c r="Z1103">
        <v>109.324795343933</v>
      </c>
      <c r="AA1103">
        <v>-7.3572610444169602</v>
      </c>
      <c r="AB1103" t="s">
        <v>3559</v>
      </c>
      <c r="AC1103" t="s">
        <v>235</v>
      </c>
      <c r="AL1103" t="s">
        <v>217</v>
      </c>
      <c r="AM1103" t="s">
        <v>3560</v>
      </c>
      <c r="AN1103" t="s">
        <v>6</v>
      </c>
      <c r="AO1103" s="57">
        <v>46183.486203703702</v>
      </c>
      <c r="AP1103" s="57">
        <v>46303.333333333336</v>
      </c>
      <c r="AQ1103" t="s">
        <v>838</v>
      </c>
      <c r="AR1103" t="s">
        <v>12</v>
      </c>
      <c r="AS1103" t="s">
        <v>219</v>
      </c>
      <c r="AT1103" t="s">
        <v>230</v>
      </c>
      <c r="AV1103" t="s">
        <v>1627</v>
      </c>
      <c r="AW1103" t="s">
        <v>877</v>
      </c>
      <c r="AX1103" t="s">
        <v>222</v>
      </c>
      <c r="BA1103" s="57">
        <v>46303.333333333336</v>
      </c>
      <c r="BB1103" t="s">
        <v>3560</v>
      </c>
      <c r="BF1103" s="6" t="e">
        <f t="shared" si="51"/>
        <v>#NUM!</v>
      </c>
      <c r="BG1103" t="e">
        <f t="shared" si="52"/>
        <v>#NUM!</v>
      </c>
      <c r="BH1103" t="e">
        <f t="shared" si="53"/>
        <v>#NUM!</v>
      </c>
      <c r="BI1103" t="e">
        <f>VLOOKUP(H1103,Sheet2!$A$1:$B$270,2,FALSE)</f>
        <v>#N/A</v>
      </c>
    </row>
    <row r="1104" spans="1:61">
      <c r="A1104">
        <v>1103</v>
      </c>
      <c r="B1104">
        <v>1002627074</v>
      </c>
      <c r="C1104">
        <v>3</v>
      </c>
      <c r="D1104" t="s">
        <v>59</v>
      </c>
      <c r="E1104">
        <v>4</v>
      </c>
      <c r="F1104" t="s">
        <v>223</v>
      </c>
      <c r="G1104" t="s">
        <v>842</v>
      </c>
      <c r="H1104" t="s">
        <v>2244</v>
      </c>
      <c r="I1104" t="s">
        <v>212</v>
      </c>
      <c r="J1104" t="s">
        <v>213</v>
      </c>
      <c r="K1104" t="s">
        <v>149</v>
      </c>
      <c r="M1104" t="s">
        <v>1919</v>
      </c>
      <c r="N1104" t="s">
        <v>215</v>
      </c>
      <c r="O1104" s="57">
        <v>46303.363171296296</v>
      </c>
      <c r="P1104" s="57">
        <v>46304.365590277775</v>
      </c>
      <c r="Q1104">
        <v>69403964</v>
      </c>
      <c r="S1104">
        <v>143363106902</v>
      </c>
      <c r="T1104" t="s">
        <v>2250</v>
      </c>
      <c r="U1104" t="s">
        <v>4228</v>
      </c>
      <c r="V1104" t="s">
        <v>4229</v>
      </c>
      <c r="Z1104">
        <v>109.333882</v>
      </c>
      <c r="AA1104">
        <v>-7.3542860000000001</v>
      </c>
      <c r="AB1104" t="s">
        <v>2253</v>
      </c>
      <c r="AC1104" t="s">
        <v>216</v>
      </c>
      <c r="AL1104" t="s">
        <v>217</v>
      </c>
      <c r="AM1104" t="s">
        <v>3555</v>
      </c>
      <c r="AN1104" t="s">
        <v>6</v>
      </c>
      <c r="AO1104" s="57">
        <v>46244.371828703705</v>
      </c>
      <c r="AQ1104" t="s">
        <v>841</v>
      </c>
      <c r="AR1104" t="s">
        <v>12</v>
      </c>
      <c r="AS1104" t="s">
        <v>219</v>
      </c>
      <c r="AT1104" t="s">
        <v>230</v>
      </c>
      <c r="AV1104" t="s">
        <v>1627</v>
      </c>
      <c r="AW1104" t="s">
        <v>540</v>
      </c>
      <c r="AX1104" t="s">
        <v>222</v>
      </c>
      <c r="BA1104" s="57">
        <v>46303.291666666664</v>
      </c>
      <c r="BB1104" t="s">
        <v>3555</v>
      </c>
      <c r="BF1104" s="6" t="e">
        <f t="shared" si="51"/>
        <v>#NUM!</v>
      </c>
      <c r="BG1104" t="e">
        <f t="shared" si="52"/>
        <v>#NUM!</v>
      </c>
      <c r="BH1104" t="e">
        <f t="shared" si="53"/>
        <v>#NUM!</v>
      </c>
      <c r="BI1104" t="e">
        <f>VLOOKUP(H1104,Sheet2!$A$1:$B$270,2,FALSE)</f>
        <v>#N/A</v>
      </c>
    </row>
    <row r="1105" spans="1:61">
      <c r="A1105">
        <v>1104</v>
      </c>
      <c r="B1105">
        <v>1002631745</v>
      </c>
      <c r="C1105">
        <v>3</v>
      </c>
      <c r="D1105" t="s">
        <v>59</v>
      </c>
      <c r="E1105">
        <v>4</v>
      </c>
      <c r="F1105" t="s">
        <v>223</v>
      </c>
      <c r="G1105" t="s">
        <v>842</v>
      </c>
      <c r="H1105" t="s">
        <v>2244</v>
      </c>
      <c r="I1105" t="s">
        <v>212</v>
      </c>
      <c r="J1105" t="s">
        <v>213</v>
      </c>
      <c r="K1105" t="s">
        <v>149</v>
      </c>
      <c r="M1105" t="s">
        <v>1919</v>
      </c>
      <c r="N1105" t="s">
        <v>563</v>
      </c>
      <c r="O1105" s="57">
        <v>46306.712118055555</v>
      </c>
      <c r="P1105" s="57">
        <v>46310.66815972222</v>
      </c>
      <c r="Q1105">
        <v>66525052</v>
      </c>
      <c r="S1105">
        <v>143363107071</v>
      </c>
      <c r="T1105" t="s">
        <v>1653</v>
      </c>
      <c r="U1105" t="s">
        <v>6367</v>
      </c>
      <c r="V1105" t="s">
        <v>6774</v>
      </c>
      <c r="Z1105">
        <v>109.366281805659</v>
      </c>
      <c r="AA1105">
        <v>-7.3901715874852503</v>
      </c>
      <c r="AB1105" t="s">
        <v>5557</v>
      </c>
      <c r="AC1105" t="s">
        <v>225</v>
      </c>
      <c r="AL1105" t="s">
        <v>217</v>
      </c>
      <c r="AM1105" t="s">
        <v>6775</v>
      </c>
      <c r="AN1105" t="s">
        <v>6</v>
      </c>
      <c r="AO1105" s="57">
        <v>46336.715775462966</v>
      </c>
      <c r="AP1105" s="57">
        <v>46310.625</v>
      </c>
      <c r="AQ1105" t="s">
        <v>841</v>
      </c>
      <c r="AR1105" t="s">
        <v>12</v>
      </c>
      <c r="AS1105" t="s">
        <v>219</v>
      </c>
      <c r="AT1105" t="s">
        <v>230</v>
      </c>
      <c r="AV1105" t="s">
        <v>1627</v>
      </c>
      <c r="AW1105" t="s">
        <v>1749</v>
      </c>
      <c r="AX1105" t="s">
        <v>222</v>
      </c>
      <c r="BA1105" s="57">
        <v>46310.625</v>
      </c>
      <c r="BB1105" t="s">
        <v>6775</v>
      </c>
      <c r="BF1105" s="6" t="e">
        <f t="shared" si="51"/>
        <v>#NUM!</v>
      </c>
      <c r="BG1105" t="e">
        <f t="shared" si="52"/>
        <v>#NUM!</v>
      </c>
      <c r="BH1105" t="e">
        <f t="shared" si="53"/>
        <v>#NUM!</v>
      </c>
      <c r="BI1105" t="e">
        <f>VLOOKUP(H1105,Sheet2!$A$1:$B$270,2,FALSE)</f>
        <v>#N/A</v>
      </c>
    </row>
    <row r="1106" spans="1:61">
      <c r="A1106">
        <v>1105</v>
      </c>
      <c r="B1106">
        <v>1002618704</v>
      </c>
      <c r="C1106">
        <v>3</v>
      </c>
      <c r="D1106" t="s">
        <v>49</v>
      </c>
      <c r="E1106">
        <v>4</v>
      </c>
      <c r="F1106" t="s">
        <v>249</v>
      </c>
      <c r="G1106" t="s">
        <v>536</v>
      </c>
      <c r="H1106" t="s">
        <v>853</v>
      </c>
      <c r="I1106" t="s">
        <v>212</v>
      </c>
      <c r="J1106" t="s">
        <v>213</v>
      </c>
      <c r="K1106" t="s">
        <v>149</v>
      </c>
      <c r="L1106" t="s">
        <v>214</v>
      </c>
      <c r="M1106" t="s">
        <v>76</v>
      </c>
      <c r="N1106" t="s">
        <v>215</v>
      </c>
      <c r="O1106" s="57">
        <v>46296.718518518515</v>
      </c>
      <c r="P1106" s="57">
        <v>46298.510393518518</v>
      </c>
      <c r="Q1106">
        <v>69402619</v>
      </c>
      <c r="S1106">
        <v>146284107775</v>
      </c>
      <c r="T1106" t="s">
        <v>1261</v>
      </c>
      <c r="U1106" t="s">
        <v>1262</v>
      </c>
      <c r="V1106" t="s">
        <v>1263</v>
      </c>
      <c r="Z1106">
        <v>109.067885</v>
      </c>
      <c r="AA1106">
        <v>-6.8762809999999996</v>
      </c>
      <c r="AB1106" t="s">
        <v>1264</v>
      </c>
      <c r="AC1106" t="s">
        <v>235</v>
      </c>
      <c r="AL1106" t="s">
        <v>217</v>
      </c>
      <c r="AM1106" t="s">
        <v>1265</v>
      </c>
      <c r="AN1106" t="s">
        <v>6</v>
      </c>
      <c r="AO1106" s="57">
        <v>46032.726099537038</v>
      </c>
      <c r="AP1106" s="57">
        <v>46298.333333333336</v>
      </c>
      <c r="AR1106" t="s">
        <v>218</v>
      </c>
      <c r="AS1106" t="s">
        <v>219</v>
      </c>
      <c r="AT1106" t="s">
        <v>230</v>
      </c>
      <c r="AU1106">
        <v>20261003</v>
      </c>
      <c r="AV1106" t="s">
        <v>221</v>
      </c>
      <c r="AW1106" t="s">
        <v>877</v>
      </c>
      <c r="AX1106" t="s">
        <v>222</v>
      </c>
      <c r="BA1106" s="57">
        <v>46298.333333333336</v>
      </c>
      <c r="BB1106" t="s">
        <v>1265</v>
      </c>
      <c r="BC1106">
        <v>2026</v>
      </c>
      <c r="BD1106">
        <v>10</v>
      </c>
      <c r="BE1106">
        <v>3</v>
      </c>
      <c r="BF1106" s="6">
        <f t="shared" si="51"/>
        <v>46298</v>
      </c>
      <c r="BG1106">
        <f t="shared" si="52"/>
        <v>-0.33333333333575865</v>
      </c>
      <c r="BH1106" t="str">
        <f t="shared" si="53"/>
        <v>COMPLY</v>
      </c>
      <c r="BI1106" t="e">
        <f>VLOOKUP(H1106,Sheet2!$A$1:$B$270,2,FALSE)</f>
        <v>#N/A</v>
      </c>
    </row>
    <row r="1107" spans="1:61">
      <c r="A1107">
        <v>1106</v>
      </c>
      <c r="B1107">
        <v>1002629888</v>
      </c>
      <c r="C1107">
        <v>3</v>
      </c>
      <c r="D1107" t="s">
        <v>49</v>
      </c>
      <c r="E1107">
        <v>4</v>
      </c>
      <c r="F1107" t="s">
        <v>249</v>
      </c>
      <c r="G1107" t="s">
        <v>536</v>
      </c>
      <c r="H1107" t="s">
        <v>853</v>
      </c>
      <c r="I1107" t="s">
        <v>212</v>
      </c>
      <c r="J1107" t="s">
        <v>213</v>
      </c>
      <c r="K1107" t="s">
        <v>149</v>
      </c>
      <c r="L1107" t="s">
        <v>214</v>
      </c>
      <c r="M1107" t="s">
        <v>76</v>
      </c>
      <c r="N1107" t="s">
        <v>215</v>
      </c>
      <c r="O1107" s="57">
        <v>46304.601840277777</v>
      </c>
      <c r="P1107" s="57">
        <v>46306.618344907409</v>
      </c>
      <c r="Q1107">
        <v>69407423</v>
      </c>
      <c r="S1107">
        <v>146284108216</v>
      </c>
      <c r="T1107" t="s">
        <v>5558</v>
      </c>
      <c r="U1107" t="s">
        <v>5559</v>
      </c>
      <c r="V1107" t="s">
        <v>5560</v>
      </c>
      <c r="Z1107">
        <v>109.02789900000001</v>
      </c>
      <c r="AA1107">
        <v>-6.9798460000000002</v>
      </c>
      <c r="AB1107" t="s">
        <v>5561</v>
      </c>
      <c r="AC1107" t="s">
        <v>235</v>
      </c>
      <c r="AL1107" t="s">
        <v>217</v>
      </c>
      <c r="AM1107" t="s">
        <v>5562</v>
      </c>
      <c r="AN1107" t="s">
        <v>6</v>
      </c>
      <c r="AO1107" s="57">
        <v>46275.611446759256</v>
      </c>
      <c r="AP1107" s="57">
        <v>46306.458333333336</v>
      </c>
      <c r="AR1107" t="s">
        <v>218</v>
      </c>
      <c r="AS1107" t="s">
        <v>219</v>
      </c>
      <c r="AT1107" t="s">
        <v>230</v>
      </c>
      <c r="AU1107">
        <v>20261011</v>
      </c>
      <c r="AV1107" t="s">
        <v>221</v>
      </c>
      <c r="AW1107" t="s">
        <v>2984</v>
      </c>
      <c r="AX1107" t="s">
        <v>222</v>
      </c>
      <c r="BA1107" s="57">
        <v>46306.458333333336</v>
      </c>
      <c r="BB1107" t="s">
        <v>5562</v>
      </c>
      <c r="BC1107">
        <v>2026</v>
      </c>
      <c r="BD1107">
        <v>10</v>
      </c>
      <c r="BE1107">
        <v>11</v>
      </c>
      <c r="BF1107" s="6">
        <f t="shared" si="51"/>
        <v>46306</v>
      </c>
      <c r="BG1107">
        <f t="shared" si="52"/>
        <v>-0.45833333333575865</v>
      </c>
      <c r="BH1107" t="str">
        <f t="shared" si="53"/>
        <v>COMPLY</v>
      </c>
      <c r="BI1107" t="e">
        <f>VLOOKUP(H1107,Sheet2!$A$1:$B$270,2,FALSE)</f>
        <v>#N/A</v>
      </c>
    </row>
    <row r="1108" spans="1:61">
      <c r="A1108">
        <v>1107</v>
      </c>
      <c r="B1108">
        <v>1002639108</v>
      </c>
      <c r="C1108">
        <v>3</v>
      </c>
      <c r="D1108" t="s">
        <v>49</v>
      </c>
      <c r="E1108">
        <v>4</v>
      </c>
      <c r="F1108" t="s">
        <v>249</v>
      </c>
      <c r="G1108" t="s">
        <v>536</v>
      </c>
      <c r="H1108" t="s">
        <v>6776</v>
      </c>
      <c r="I1108" t="s">
        <v>212</v>
      </c>
      <c r="J1108" t="s">
        <v>213</v>
      </c>
      <c r="K1108" t="s">
        <v>149</v>
      </c>
      <c r="M1108" t="s">
        <v>76</v>
      </c>
      <c r="N1108" t="s">
        <v>215</v>
      </c>
      <c r="O1108" s="57">
        <v>46310.692604166667</v>
      </c>
      <c r="P1108" s="57">
        <v>46310.854837962965</v>
      </c>
      <c r="Q1108">
        <v>69409708</v>
      </c>
      <c r="S1108">
        <v>142205105863</v>
      </c>
      <c r="T1108" t="s">
        <v>6777</v>
      </c>
      <c r="U1108" t="s">
        <v>7881</v>
      </c>
      <c r="V1108" t="s">
        <v>7882</v>
      </c>
      <c r="Z1108">
        <v>108.911976</v>
      </c>
      <c r="AA1108">
        <v>-6.8728290000000003</v>
      </c>
      <c r="AB1108" t="s">
        <v>6780</v>
      </c>
      <c r="AC1108" t="s">
        <v>283</v>
      </c>
      <c r="AL1108" t="s">
        <v>217</v>
      </c>
      <c r="AM1108" t="s">
        <v>7883</v>
      </c>
      <c r="AN1108" t="s">
        <v>6</v>
      </c>
      <c r="AO1108" t="s">
        <v>7884</v>
      </c>
      <c r="AR1108" t="s">
        <v>218</v>
      </c>
      <c r="AS1108" t="s">
        <v>219</v>
      </c>
      <c r="AT1108" t="s">
        <v>230</v>
      </c>
      <c r="AU1108">
        <v>20261015</v>
      </c>
      <c r="AV1108" t="s">
        <v>221</v>
      </c>
      <c r="AW1108" t="s">
        <v>540</v>
      </c>
      <c r="AX1108" t="s">
        <v>222</v>
      </c>
      <c r="BA1108" s="57">
        <v>46310.291666666664</v>
      </c>
      <c r="BB1108" t="s">
        <v>7883</v>
      </c>
      <c r="BC1108">
        <v>2026</v>
      </c>
      <c r="BD1108">
        <v>10</v>
      </c>
      <c r="BE1108">
        <v>15</v>
      </c>
      <c r="BF1108" s="6">
        <f t="shared" si="51"/>
        <v>46310</v>
      </c>
      <c r="BG1108">
        <f t="shared" si="52"/>
        <v>-0.29166666666424135</v>
      </c>
      <c r="BH1108" t="str">
        <f t="shared" si="53"/>
        <v>COMPLY</v>
      </c>
      <c r="BI1108" t="e">
        <f>VLOOKUP(H1108,Sheet2!$A$1:$B$270,2,FALSE)</f>
        <v>#N/A</v>
      </c>
    </row>
    <row r="1109" spans="1:61">
      <c r="A1109">
        <v>1108</v>
      </c>
      <c r="B1109">
        <v>1002635782</v>
      </c>
      <c r="C1109">
        <v>3</v>
      </c>
      <c r="D1109" t="s">
        <v>49</v>
      </c>
      <c r="E1109">
        <v>4</v>
      </c>
      <c r="F1109" t="s">
        <v>249</v>
      </c>
      <c r="G1109" t="s">
        <v>536</v>
      </c>
      <c r="H1109" t="s">
        <v>6776</v>
      </c>
      <c r="I1109" t="s">
        <v>212</v>
      </c>
      <c r="J1109" t="s">
        <v>213</v>
      </c>
      <c r="K1109" t="s">
        <v>149</v>
      </c>
      <c r="L1109" t="s">
        <v>214</v>
      </c>
      <c r="M1109" t="s">
        <v>1401</v>
      </c>
      <c r="N1109" t="s">
        <v>215</v>
      </c>
      <c r="O1109" s="57">
        <v>46308.733090277776</v>
      </c>
      <c r="P1109" s="57">
        <v>46310.69259259259</v>
      </c>
      <c r="Q1109">
        <v>69409708</v>
      </c>
      <c r="S1109">
        <v>142205105860</v>
      </c>
      <c r="T1109" t="s">
        <v>6777</v>
      </c>
      <c r="U1109" t="s">
        <v>6778</v>
      </c>
      <c r="V1109" t="s">
        <v>6779</v>
      </c>
      <c r="Z1109">
        <v>108.91316399999999</v>
      </c>
      <c r="AA1109">
        <v>-6.87303</v>
      </c>
      <c r="AB1109" t="s">
        <v>6780</v>
      </c>
      <c r="AC1109" t="s">
        <v>235</v>
      </c>
      <c r="AL1109" t="s">
        <v>217</v>
      </c>
      <c r="AM1109" t="s">
        <v>6781</v>
      </c>
      <c r="AN1109" t="s">
        <v>6</v>
      </c>
      <c r="AO1109" t="s">
        <v>6636</v>
      </c>
      <c r="AP1109" s="57">
        <v>46309.625</v>
      </c>
      <c r="AR1109" t="s">
        <v>14</v>
      </c>
      <c r="AS1109" t="s">
        <v>219</v>
      </c>
      <c r="AT1109" t="s">
        <v>230</v>
      </c>
      <c r="AV1109" t="s">
        <v>7885</v>
      </c>
      <c r="AW1109" t="s">
        <v>875</v>
      </c>
      <c r="AX1109" t="s">
        <v>222</v>
      </c>
      <c r="BA1109" s="57">
        <v>46309.625</v>
      </c>
      <c r="BB1109" t="s">
        <v>6781</v>
      </c>
      <c r="BF1109" s="6" t="e">
        <f t="shared" si="51"/>
        <v>#NUM!</v>
      </c>
      <c r="BG1109" t="e">
        <f t="shared" si="52"/>
        <v>#NUM!</v>
      </c>
      <c r="BH1109" t="e">
        <f t="shared" si="53"/>
        <v>#NUM!</v>
      </c>
      <c r="BI1109" t="e">
        <f>VLOOKUP(H1109,Sheet2!$A$1:$B$270,2,FALSE)</f>
        <v>#N/A</v>
      </c>
    </row>
    <row r="1110" spans="1:61">
      <c r="A1110">
        <v>1109</v>
      </c>
      <c r="B1110">
        <v>1002618251</v>
      </c>
      <c r="C1110">
        <v>3</v>
      </c>
      <c r="D1110" t="s">
        <v>49</v>
      </c>
      <c r="E1110">
        <v>4</v>
      </c>
      <c r="F1110" t="s">
        <v>249</v>
      </c>
      <c r="G1110" t="s">
        <v>536</v>
      </c>
      <c r="H1110" t="s">
        <v>856</v>
      </c>
      <c r="I1110" t="s">
        <v>212</v>
      </c>
      <c r="J1110" t="s">
        <v>213</v>
      </c>
      <c r="K1110" t="s">
        <v>149</v>
      </c>
      <c r="M1110" t="s">
        <v>2943</v>
      </c>
      <c r="N1110" t="s">
        <v>215</v>
      </c>
      <c r="O1110" s="57">
        <v>46296.630312499998</v>
      </c>
      <c r="P1110" s="57">
        <v>46301.577118055553</v>
      </c>
      <c r="Q1110">
        <v>69402491</v>
      </c>
      <c r="S1110">
        <v>146281108643</v>
      </c>
      <c r="T1110" t="s">
        <v>1266</v>
      </c>
      <c r="U1110" t="s">
        <v>1267</v>
      </c>
      <c r="V1110" t="s">
        <v>2257</v>
      </c>
      <c r="Z1110">
        <v>109.0351962</v>
      </c>
      <c r="AA1110">
        <v>-7.2957374000000002</v>
      </c>
      <c r="AB1110" t="s">
        <v>1268</v>
      </c>
      <c r="AC1110" t="s">
        <v>225</v>
      </c>
      <c r="AL1110" t="s">
        <v>217</v>
      </c>
      <c r="AM1110" t="s">
        <v>2258</v>
      </c>
      <c r="AN1110" t="s">
        <v>6</v>
      </c>
      <c r="AO1110" s="57">
        <v>46032.632627314815</v>
      </c>
      <c r="AP1110" s="57">
        <v>46298.625</v>
      </c>
      <c r="AS1110" t="s">
        <v>857</v>
      </c>
      <c r="AT1110" t="s">
        <v>230</v>
      </c>
      <c r="AV1110" t="s">
        <v>2943</v>
      </c>
      <c r="AW1110" t="s">
        <v>540</v>
      </c>
      <c r="AX1110" t="s">
        <v>222</v>
      </c>
      <c r="BA1110" s="57">
        <v>46298.625</v>
      </c>
      <c r="BB1110" t="s">
        <v>2258</v>
      </c>
      <c r="BF1110" s="6" t="e">
        <f t="shared" si="51"/>
        <v>#NUM!</v>
      </c>
      <c r="BG1110" t="e">
        <f t="shared" si="52"/>
        <v>#NUM!</v>
      </c>
      <c r="BH1110" t="e">
        <f t="shared" si="53"/>
        <v>#NUM!</v>
      </c>
      <c r="BI1110" t="e">
        <f>VLOOKUP(H1110,Sheet2!$A$1:$B$270,2,FALSE)</f>
        <v>#N/A</v>
      </c>
    </row>
    <row r="1111" spans="1:61">
      <c r="A1111">
        <v>1110</v>
      </c>
      <c r="B1111">
        <v>1002623265</v>
      </c>
      <c r="C1111">
        <v>3</v>
      </c>
      <c r="D1111" t="s">
        <v>49</v>
      </c>
      <c r="E1111">
        <v>4</v>
      </c>
      <c r="F1111" t="s">
        <v>249</v>
      </c>
      <c r="G1111" t="s">
        <v>536</v>
      </c>
      <c r="H1111" t="s">
        <v>856</v>
      </c>
      <c r="I1111" t="s">
        <v>212</v>
      </c>
      <c r="J1111" t="s">
        <v>213</v>
      </c>
      <c r="K1111" t="s">
        <v>149</v>
      </c>
      <c r="L1111" t="s">
        <v>214</v>
      </c>
      <c r="M1111" t="s">
        <v>76</v>
      </c>
      <c r="N1111" t="s">
        <v>215</v>
      </c>
      <c r="O1111" s="57">
        <v>46300.758101851854</v>
      </c>
      <c r="P1111" s="57">
        <v>46301.505162037036</v>
      </c>
      <c r="Q1111">
        <v>69404602</v>
      </c>
      <c r="S1111">
        <v>146281107910</v>
      </c>
      <c r="T1111" t="s">
        <v>2944</v>
      </c>
      <c r="U1111" t="s">
        <v>2945</v>
      </c>
      <c r="V1111" t="s">
        <v>2946</v>
      </c>
      <c r="Z1111">
        <v>108.992575518786</v>
      </c>
      <c r="AA1111">
        <v>-7.22661242174531</v>
      </c>
      <c r="AB1111" t="s">
        <v>2947</v>
      </c>
      <c r="AC1111" t="s">
        <v>216</v>
      </c>
      <c r="AL1111" t="s">
        <v>217</v>
      </c>
      <c r="AM1111" t="s">
        <v>2948</v>
      </c>
      <c r="AN1111" t="s">
        <v>6</v>
      </c>
      <c r="AO1111" s="57">
        <v>46152.767708333333</v>
      </c>
      <c r="AP1111" s="57">
        <v>46301.625</v>
      </c>
      <c r="AR1111" t="s">
        <v>218</v>
      </c>
      <c r="AS1111" t="s">
        <v>857</v>
      </c>
      <c r="AT1111" t="s">
        <v>342</v>
      </c>
      <c r="AU1111">
        <v>20261006</v>
      </c>
      <c r="AV1111" t="s">
        <v>221</v>
      </c>
      <c r="AW1111" t="s">
        <v>2949</v>
      </c>
      <c r="AX1111" t="s">
        <v>222</v>
      </c>
      <c r="BA1111" s="57">
        <v>46301.625</v>
      </c>
      <c r="BB1111" t="s">
        <v>2948</v>
      </c>
      <c r="BC1111">
        <v>2026</v>
      </c>
      <c r="BD1111">
        <v>10</v>
      </c>
      <c r="BE1111">
        <v>6</v>
      </c>
      <c r="BF1111" s="6">
        <f t="shared" si="51"/>
        <v>46301</v>
      </c>
      <c r="BG1111">
        <f t="shared" si="52"/>
        <v>-0.625</v>
      </c>
      <c r="BH1111" t="str">
        <f t="shared" si="53"/>
        <v>COMPLY</v>
      </c>
      <c r="BI1111" t="e">
        <f>VLOOKUP(H1111,Sheet2!$A$1:$B$270,2,FALSE)</f>
        <v>#N/A</v>
      </c>
    </row>
    <row r="1112" spans="1:61">
      <c r="A1112">
        <v>1111</v>
      </c>
      <c r="B1112">
        <v>1002625073</v>
      </c>
      <c r="C1112">
        <v>3</v>
      </c>
      <c r="D1112" t="s">
        <v>49</v>
      </c>
      <c r="E1112">
        <v>4</v>
      </c>
      <c r="F1112" t="s">
        <v>249</v>
      </c>
      <c r="G1112" t="s">
        <v>536</v>
      </c>
      <c r="H1112" t="s">
        <v>856</v>
      </c>
      <c r="I1112" t="s">
        <v>212</v>
      </c>
      <c r="J1112" t="s">
        <v>213</v>
      </c>
      <c r="K1112" t="s">
        <v>149</v>
      </c>
      <c r="L1112" t="s">
        <v>214</v>
      </c>
      <c r="M1112" t="s">
        <v>76</v>
      </c>
      <c r="N1112" t="s">
        <v>215</v>
      </c>
      <c r="O1112" s="57">
        <v>46301.708090277774</v>
      </c>
      <c r="P1112" s="57">
        <v>46302.508379629631</v>
      </c>
      <c r="Q1112">
        <v>69405339</v>
      </c>
      <c r="S1112">
        <v>146281107963</v>
      </c>
      <c r="T1112" t="s">
        <v>3561</v>
      </c>
      <c r="U1112" t="s">
        <v>3562</v>
      </c>
      <c r="V1112" t="s">
        <v>3563</v>
      </c>
      <c r="Z1112">
        <v>109.041996</v>
      </c>
      <c r="AA1112">
        <v>-7.3051760000000003</v>
      </c>
      <c r="AB1112" t="s">
        <v>3564</v>
      </c>
      <c r="AC1112" t="s">
        <v>235</v>
      </c>
      <c r="AL1112" t="s">
        <v>217</v>
      </c>
      <c r="AM1112" t="s">
        <v>3565</v>
      </c>
      <c r="AN1112" t="s">
        <v>6</v>
      </c>
      <c r="AO1112" s="57">
        <v>46183.725902777776</v>
      </c>
      <c r="AP1112" s="57">
        <v>46302.625</v>
      </c>
      <c r="AR1112" t="s">
        <v>218</v>
      </c>
      <c r="AS1112" t="s">
        <v>857</v>
      </c>
      <c r="AT1112" t="s">
        <v>230</v>
      </c>
      <c r="AU1112">
        <v>20261007</v>
      </c>
      <c r="AV1112" t="s">
        <v>221</v>
      </c>
      <c r="AW1112" t="s">
        <v>883</v>
      </c>
      <c r="AX1112" t="s">
        <v>222</v>
      </c>
      <c r="BA1112" s="57">
        <v>46302.625</v>
      </c>
      <c r="BB1112" t="s">
        <v>3565</v>
      </c>
      <c r="BC1112">
        <v>2026</v>
      </c>
      <c r="BD1112">
        <v>10</v>
      </c>
      <c r="BE1112">
        <v>7</v>
      </c>
      <c r="BF1112" s="6">
        <f t="shared" si="51"/>
        <v>46302</v>
      </c>
      <c r="BG1112">
        <f t="shared" si="52"/>
        <v>-0.625</v>
      </c>
      <c r="BH1112" t="str">
        <f t="shared" si="53"/>
        <v>COMPLY</v>
      </c>
      <c r="BI1112" t="e">
        <f>VLOOKUP(H1112,Sheet2!$A$1:$B$270,2,FALSE)</f>
        <v>#N/A</v>
      </c>
    </row>
    <row r="1113" spans="1:61">
      <c r="A1113">
        <v>1112</v>
      </c>
      <c r="B1113">
        <v>1002631235</v>
      </c>
      <c r="C1113">
        <v>3</v>
      </c>
      <c r="D1113" t="s">
        <v>49</v>
      </c>
      <c r="E1113">
        <v>4</v>
      </c>
      <c r="F1113" t="s">
        <v>249</v>
      </c>
      <c r="G1113" t="s">
        <v>536</v>
      </c>
      <c r="H1113" t="s">
        <v>856</v>
      </c>
      <c r="I1113" t="s">
        <v>212</v>
      </c>
      <c r="J1113" t="s">
        <v>213</v>
      </c>
      <c r="K1113" t="s">
        <v>149</v>
      </c>
      <c r="L1113" t="s">
        <v>214</v>
      </c>
      <c r="M1113" t="s">
        <v>76</v>
      </c>
      <c r="N1113" t="s">
        <v>215</v>
      </c>
      <c r="O1113" s="57">
        <v>46305.776087962964</v>
      </c>
      <c r="P1113" s="57">
        <v>46307.411620370367</v>
      </c>
      <c r="Q1113">
        <v>69408072</v>
      </c>
      <c r="S1113">
        <v>146281107966</v>
      </c>
      <c r="T1113" t="s">
        <v>5563</v>
      </c>
      <c r="U1113" t="s">
        <v>5564</v>
      </c>
      <c r="V1113" t="s">
        <v>5565</v>
      </c>
      <c r="Z1113">
        <v>109.03847500000001</v>
      </c>
      <c r="AA1113">
        <v>-7.2815760000000003</v>
      </c>
      <c r="AB1113" t="s">
        <v>5566</v>
      </c>
      <c r="AC1113" t="s">
        <v>235</v>
      </c>
      <c r="AL1113" t="s">
        <v>217</v>
      </c>
      <c r="AM1113" t="s">
        <v>5567</v>
      </c>
      <c r="AN1113" t="s">
        <v>6</v>
      </c>
      <c r="AO1113" s="57">
        <v>46305.778182870374</v>
      </c>
      <c r="AP1113" s="57">
        <v>46306.625</v>
      </c>
      <c r="AR1113" t="s">
        <v>218</v>
      </c>
      <c r="AS1113" t="s">
        <v>857</v>
      </c>
      <c r="AT1113" t="s">
        <v>230</v>
      </c>
      <c r="AU1113">
        <v>20261012</v>
      </c>
      <c r="AV1113" t="s">
        <v>221</v>
      </c>
      <c r="AW1113" t="s">
        <v>923</v>
      </c>
      <c r="AX1113" t="s">
        <v>222</v>
      </c>
      <c r="BA1113" s="57">
        <v>46306.625</v>
      </c>
      <c r="BB1113" t="s">
        <v>5567</v>
      </c>
      <c r="BC1113">
        <v>2026</v>
      </c>
      <c r="BD1113">
        <v>10</v>
      </c>
      <c r="BE1113">
        <v>12</v>
      </c>
      <c r="BF1113" s="6">
        <f t="shared" si="51"/>
        <v>46307</v>
      </c>
      <c r="BG1113">
        <f t="shared" si="52"/>
        <v>0.375</v>
      </c>
      <c r="BH1113" t="str">
        <f t="shared" si="53"/>
        <v>COMPLY</v>
      </c>
      <c r="BI1113" t="e">
        <f>VLOOKUP(H1113,Sheet2!$A$1:$B$270,2,FALSE)</f>
        <v>#N/A</v>
      </c>
    </row>
    <row r="1114" spans="1:61">
      <c r="A1114">
        <v>1113</v>
      </c>
      <c r="B1114">
        <v>1002618417</v>
      </c>
      <c r="C1114">
        <v>3</v>
      </c>
      <c r="D1114" t="s">
        <v>49</v>
      </c>
      <c r="E1114">
        <v>4</v>
      </c>
      <c r="F1114" t="s">
        <v>249</v>
      </c>
      <c r="G1114" t="s">
        <v>536</v>
      </c>
      <c r="H1114" t="s">
        <v>856</v>
      </c>
      <c r="I1114" t="s">
        <v>212</v>
      </c>
      <c r="J1114" t="s">
        <v>213</v>
      </c>
      <c r="K1114" t="s">
        <v>149</v>
      </c>
      <c r="M1114" t="s">
        <v>542</v>
      </c>
      <c r="N1114" t="s">
        <v>215</v>
      </c>
      <c r="O1114" s="57">
        <v>46296.655844907407</v>
      </c>
      <c r="P1114" s="57">
        <v>46301.359479166669</v>
      </c>
      <c r="Q1114">
        <v>69402558</v>
      </c>
      <c r="S1114">
        <v>146281108645</v>
      </c>
      <c r="T1114" t="s">
        <v>1266</v>
      </c>
      <c r="U1114" t="s">
        <v>1267</v>
      </c>
      <c r="V1114" t="s">
        <v>2255</v>
      </c>
      <c r="Z1114">
        <v>109.0351962</v>
      </c>
      <c r="AA1114">
        <v>-7.2957374000000002</v>
      </c>
      <c r="AB1114" t="s">
        <v>1268</v>
      </c>
      <c r="AC1114" t="s">
        <v>225</v>
      </c>
      <c r="AL1114" t="s">
        <v>217</v>
      </c>
      <c r="AM1114" t="s">
        <v>2256</v>
      </c>
      <c r="AN1114" t="s">
        <v>6</v>
      </c>
      <c r="AO1114" s="57">
        <v>46032.694421296299</v>
      </c>
      <c r="AP1114" s="57">
        <v>46298.625</v>
      </c>
      <c r="AR1114" t="s">
        <v>543</v>
      </c>
      <c r="AS1114" t="s">
        <v>857</v>
      </c>
      <c r="AT1114" t="s">
        <v>230</v>
      </c>
      <c r="AV1114" t="s">
        <v>2639</v>
      </c>
      <c r="AW1114" t="s">
        <v>540</v>
      </c>
      <c r="AX1114" t="s">
        <v>222</v>
      </c>
      <c r="BA1114" s="57">
        <v>46298.625</v>
      </c>
      <c r="BB1114" t="s">
        <v>2256</v>
      </c>
      <c r="BF1114" s="6" t="e">
        <f t="shared" si="51"/>
        <v>#NUM!</v>
      </c>
      <c r="BG1114" t="e">
        <f t="shared" si="52"/>
        <v>#NUM!</v>
      </c>
      <c r="BH1114" t="e">
        <f t="shared" si="53"/>
        <v>#NUM!</v>
      </c>
      <c r="BI1114" t="e">
        <f>VLOOKUP(H1114,Sheet2!$A$1:$B$270,2,FALSE)</f>
        <v>#N/A</v>
      </c>
    </row>
    <row r="1115" spans="1:61">
      <c r="A1115">
        <v>1114</v>
      </c>
      <c r="B1115">
        <v>1002630290</v>
      </c>
      <c r="C1115">
        <v>3</v>
      </c>
      <c r="D1115" t="s">
        <v>49</v>
      </c>
      <c r="E1115">
        <v>4</v>
      </c>
      <c r="F1115" t="s">
        <v>249</v>
      </c>
      <c r="G1115" t="s">
        <v>536</v>
      </c>
      <c r="H1115" t="s">
        <v>5568</v>
      </c>
      <c r="I1115" t="s">
        <v>212</v>
      </c>
      <c r="J1115" t="s">
        <v>213</v>
      </c>
      <c r="K1115" t="s">
        <v>149</v>
      </c>
      <c r="L1115" t="s">
        <v>214</v>
      </c>
      <c r="M1115" t="s">
        <v>76</v>
      </c>
      <c r="N1115" t="s">
        <v>215</v>
      </c>
      <c r="O1115" s="57">
        <v>46304.66846064815</v>
      </c>
      <c r="P1115" s="57">
        <v>46305.534780092596</v>
      </c>
      <c r="Q1115">
        <v>69407576</v>
      </c>
      <c r="S1115">
        <v>142214106738</v>
      </c>
      <c r="T1115" t="s">
        <v>5569</v>
      </c>
      <c r="U1115" t="s">
        <v>5570</v>
      </c>
      <c r="V1115" t="s">
        <v>5571</v>
      </c>
      <c r="Z1115">
        <v>108.864096713371</v>
      </c>
      <c r="AA1115">
        <v>-6.9033512529914001</v>
      </c>
      <c r="AB1115" t="s">
        <v>5572</v>
      </c>
      <c r="AC1115" t="s">
        <v>216</v>
      </c>
      <c r="AL1115" t="s">
        <v>217</v>
      </c>
      <c r="AM1115" t="s">
        <v>5573</v>
      </c>
      <c r="AN1115" t="s">
        <v>6</v>
      </c>
      <c r="AO1115" s="57">
        <v>46275.725983796299</v>
      </c>
      <c r="AP1115" s="57">
        <v>46305.625</v>
      </c>
      <c r="AR1115" t="s">
        <v>218</v>
      </c>
      <c r="AS1115" t="s">
        <v>4705</v>
      </c>
      <c r="AT1115" t="s">
        <v>230</v>
      </c>
      <c r="AU1115">
        <v>20261010</v>
      </c>
      <c r="AV1115" t="s">
        <v>221</v>
      </c>
      <c r="AW1115" t="s">
        <v>923</v>
      </c>
      <c r="AX1115" t="s">
        <v>222</v>
      </c>
      <c r="BA1115" s="57">
        <v>46305.625</v>
      </c>
      <c r="BB1115" t="s">
        <v>5573</v>
      </c>
      <c r="BC1115">
        <v>2026</v>
      </c>
      <c r="BD1115">
        <v>10</v>
      </c>
      <c r="BE1115">
        <v>10</v>
      </c>
      <c r="BF1115" s="6">
        <f t="shared" si="51"/>
        <v>46305</v>
      </c>
      <c r="BG1115">
        <f t="shared" si="52"/>
        <v>-0.625</v>
      </c>
      <c r="BH1115" t="str">
        <f t="shared" si="53"/>
        <v>COMPLY</v>
      </c>
      <c r="BI1115" t="e">
        <f>VLOOKUP(H1115,Sheet2!$A$1:$B$270,2,FALSE)</f>
        <v>#N/A</v>
      </c>
    </row>
    <row r="1116" spans="1:61">
      <c r="A1116">
        <v>1115</v>
      </c>
      <c r="B1116">
        <v>1002638256</v>
      </c>
      <c r="C1116">
        <v>3</v>
      </c>
      <c r="D1116" t="s">
        <v>49</v>
      </c>
      <c r="E1116">
        <v>4</v>
      </c>
      <c r="F1116" t="s">
        <v>249</v>
      </c>
      <c r="G1116" t="s">
        <v>536</v>
      </c>
      <c r="H1116" t="s">
        <v>5568</v>
      </c>
      <c r="I1116" t="s">
        <v>212</v>
      </c>
      <c r="J1116" t="s">
        <v>213</v>
      </c>
      <c r="K1116" t="s">
        <v>149</v>
      </c>
      <c r="L1116" t="s">
        <v>214</v>
      </c>
      <c r="M1116" t="s">
        <v>2115</v>
      </c>
      <c r="N1116" t="s">
        <v>215</v>
      </c>
      <c r="O1116" s="57">
        <v>46310.485069444447</v>
      </c>
      <c r="P1116" s="57">
        <v>46310.647951388892</v>
      </c>
      <c r="Q1116">
        <v>69408855</v>
      </c>
      <c r="T1116" t="s">
        <v>6376</v>
      </c>
      <c r="V1116" t="s">
        <v>6378</v>
      </c>
      <c r="Z1116">
        <v>109.03700000000001</v>
      </c>
      <c r="AA1116">
        <v>-6.8696999999999999</v>
      </c>
      <c r="AB1116" t="s">
        <v>6379</v>
      </c>
      <c r="AC1116" t="s">
        <v>235</v>
      </c>
      <c r="AL1116" t="s">
        <v>217</v>
      </c>
      <c r="AM1116" t="s">
        <v>6380</v>
      </c>
      <c r="AN1116" t="s">
        <v>6</v>
      </c>
      <c r="AO1116" t="s">
        <v>7535</v>
      </c>
      <c r="AP1116" s="57">
        <v>46309</v>
      </c>
      <c r="AR1116" t="s">
        <v>543</v>
      </c>
      <c r="AS1116" t="s">
        <v>4705</v>
      </c>
      <c r="AT1116" t="s">
        <v>230</v>
      </c>
      <c r="AV1116" t="s">
        <v>2120</v>
      </c>
      <c r="AW1116" t="s">
        <v>875</v>
      </c>
      <c r="AX1116" t="s">
        <v>222</v>
      </c>
      <c r="BA1116" s="57">
        <v>46309.333333333336</v>
      </c>
      <c r="BB1116" t="s">
        <v>6380</v>
      </c>
      <c r="BF1116" s="6" t="e">
        <f t="shared" si="51"/>
        <v>#NUM!</v>
      </c>
      <c r="BG1116" t="e">
        <f t="shared" si="52"/>
        <v>#NUM!</v>
      </c>
      <c r="BH1116" t="e">
        <f t="shared" si="53"/>
        <v>#NUM!</v>
      </c>
      <c r="BI1116" t="e">
        <f>VLOOKUP(H1116,Sheet2!$A$1:$B$270,2,FALSE)</f>
        <v>#N/A</v>
      </c>
    </row>
    <row r="1117" spans="1:61">
      <c r="A1117">
        <v>1116</v>
      </c>
      <c r="B1117">
        <v>1002633494</v>
      </c>
      <c r="C1117">
        <v>3</v>
      </c>
      <c r="D1117" t="s">
        <v>49</v>
      </c>
      <c r="E1117">
        <v>4</v>
      </c>
      <c r="F1117" t="s">
        <v>249</v>
      </c>
      <c r="G1117" t="s">
        <v>536</v>
      </c>
      <c r="H1117" t="s">
        <v>5568</v>
      </c>
      <c r="I1117" t="s">
        <v>212</v>
      </c>
      <c r="J1117" t="s">
        <v>213</v>
      </c>
      <c r="K1117" t="s">
        <v>149</v>
      </c>
      <c r="L1117" t="s">
        <v>214</v>
      </c>
      <c r="M1117" t="s">
        <v>1919</v>
      </c>
      <c r="N1117" t="s">
        <v>215</v>
      </c>
      <c r="O1117" s="57">
        <v>46307.663611111115</v>
      </c>
      <c r="P1117" s="57">
        <v>46310.485682870371</v>
      </c>
      <c r="Q1117">
        <v>69408855</v>
      </c>
      <c r="S1117">
        <v>142214107218</v>
      </c>
      <c r="T1117" t="s">
        <v>6376</v>
      </c>
      <c r="U1117" t="s">
        <v>6377</v>
      </c>
      <c r="V1117" t="s">
        <v>6378</v>
      </c>
      <c r="Z1117">
        <v>108.8880183</v>
      </c>
      <c r="AA1117">
        <v>-6.9630181999999996</v>
      </c>
      <c r="AB1117" t="s">
        <v>6379</v>
      </c>
      <c r="AC1117" t="s">
        <v>235</v>
      </c>
      <c r="AL1117" t="s">
        <v>217</v>
      </c>
      <c r="AM1117" t="s">
        <v>6380</v>
      </c>
      <c r="AN1117" t="s">
        <v>6</v>
      </c>
      <c r="AO1117" s="57">
        <v>46366.684236111112</v>
      </c>
      <c r="AP1117" s="57">
        <v>46309.333333333336</v>
      </c>
      <c r="AQ1117" t="s">
        <v>838</v>
      </c>
      <c r="AR1117" t="s">
        <v>12</v>
      </c>
      <c r="AS1117" t="s">
        <v>4705</v>
      </c>
      <c r="AT1117" t="s">
        <v>230</v>
      </c>
      <c r="AV1117" t="s">
        <v>1627</v>
      </c>
      <c r="AW1117" t="s">
        <v>875</v>
      </c>
      <c r="AX1117" t="s">
        <v>222</v>
      </c>
      <c r="BA1117" s="57">
        <v>46309.333333333336</v>
      </c>
      <c r="BB1117" t="s">
        <v>6380</v>
      </c>
      <c r="BF1117" s="6" t="e">
        <f t="shared" si="51"/>
        <v>#NUM!</v>
      </c>
      <c r="BG1117" t="e">
        <f t="shared" si="52"/>
        <v>#NUM!</v>
      </c>
      <c r="BH1117" t="e">
        <f t="shared" si="53"/>
        <v>#NUM!</v>
      </c>
      <c r="BI1117" t="e">
        <f>VLOOKUP(H1117,Sheet2!$A$1:$B$270,2,FALSE)</f>
        <v>#N/A</v>
      </c>
    </row>
    <row r="1118" spans="1:61">
      <c r="A1118">
        <v>1117</v>
      </c>
      <c r="B1118">
        <v>1002628345</v>
      </c>
      <c r="C1118">
        <v>3</v>
      </c>
      <c r="D1118" t="s">
        <v>49</v>
      </c>
      <c r="E1118">
        <v>4</v>
      </c>
      <c r="F1118" t="s">
        <v>249</v>
      </c>
      <c r="G1118" t="s">
        <v>536</v>
      </c>
      <c r="H1118" t="s">
        <v>4699</v>
      </c>
      <c r="I1118" t="s">
        <v>212</v>
      </c>
      <c r="J1118" t="s">
        <v>213</v>
      </c>
      <c r="K1118" t="s">
        <v>149</v>
      </c>
      <c r="L1118" t="s">
        <v>214</v>
      </c>
      <c r="M1118" t="s">
        <v>76</v>
      </c>
      <c r="N1118" t="s">
        <v>215</v>
      </c>
      <c r="O1118" s="57">
        <v>46303.691377314812</v>
      </c>
      <c r="P1118" s="57">
        <v>46305.522291666668</v>
      </c>
      <c r="Q1118">
        <v>69406773</v>
      </c>
      <c r="S1118">
        <v>142204107667</v>
      </c>
      <c r="T1118" t="s">
        <v>4700</v>
      </c>
      <c r="U1118" t="s">
        <v>4701</v>
      </c>
      <c r="V1118" t="s">
        <v>4702</v>
      </c>
      <c r="Z1118">
        <v>108.851101063191</v>
      </c>
      <c r="AA1118">
        <v>-6.8736681422478698</v>
      </c>
      <c r="AB1118" t="s">
        <v>4703</v>
      </c>
      <c r="AC1118" t="s">
        <v>216</v>
      </c>
      <c r="AL1118" t="s">
        <v>217</v>
      </c>
      <c r="AM1118" t="s">
        <v>4704</v>
      </c>
      <c r="AN1118" t="s">
        <v>6</v>
      </c>
      <c r="AO1118" s="57">
        <v>46244.694594907407</v>
      </c>
      <c r="AP1118" s="57">
        <v>46304.625</v>
      </c>
      <c r="AR1118" t="s">
        <v>218</v>
      </c>
      <c r="AS1118" t="s">
        <v>4705</v>
      </c>
      <c r="AT1118" t="s">
        <v>230</v>
      </c>
      <c r="AU1118">
        <v>20261010</v>
      </c>
      <c r="AV1118" t="s">
        <v>221</v>
      </c>
      <c r="AW1118" t="s">
        <v>876</v>
      </c>
      <c r="AX1118" t="s">
        <v>222</v>
      </c>
      <c r="BA1118" s="57">
        <v>46304.625</v>
      </c>
      <c r="BB1118" t="s">
        <v>4704</v>
      </c>
      <c r="BC1118">
        <v>2026</v>
      </c>
      <c r="BD1118">
        <v>10</v>
      </c>
      <c r="BE1118">
        <v>10</v>
      </c>
      <c r="BF1118" s="6">
        <f t="shared" si="51"/>
        <v>46305</v>
      </c>
      <c r="BG1118">
        <f t="shared" si="52"/>
        <v>0.375</v>
      </c>
      <c r="BH1118" t="str">
        <f t="shared" si="53"/>
        <v>COMPLY</v>
      </c>
      <c r="BI1118" t="e">
        <f>VLOOKUP(H1118,Sheet2!$A$1:$B$270,2,FALSE)</f>
        <v>#N/A</v>
      </c>
    </row>
    <row r="1119" spans="1:61">
      <c r="A1119">
        <v>1118</v>
      </c>
      <c r="B1119">
        <v>1002623181</v>
      </c>
      <c r="C1119">
        <v>3</v>
      </c>
      <c r="D1119" t="s">
        <v>49</v>
      </c>
      <c r="E1119">
        <v>4</v>
      </c>
      <c r="F1119" t="s">
        <v>249</v>
      </c>
      <c r="G1119" t="s">
        <v>870</v>
      </c>
      <c r="H1119" t="s">
        <v>893</v>
      </c>
      <c r="I1119" t="s">
        <v>212</v>
      </c>
      <c r="J1119" t="s">
        <v>213</v>
      </c>
      <c r="K1119" t="s">
        <v>149</v>
      </c>
      <c r="M1119" t="s">
        <v>76</v>
      </c>
      <c r="N1119" t="s">
        <v>895</v>
      </c>
      <c r="O1119" s="57">
        <v>46300.704861111109</v>
      </c>
      <c r="P1119" s="57">
        <v>46300.747523148151</v>
      </c>
      <c r="Q1119">
        <v>69396047</v>
      </c>
      <c r="S1119">
        <v>142203103734</v>
      </c>
      <c r="T1119" t="s">
        <v>894</v>
      </c>
      <c r="U1119" t="s">
        <v>2952</v>
      </c>
      <c r="V1119" t="s">
        <v>2953</v>
      </c>
      <c r="Z1119">
        <v>109.1015592</v>
      </c>
      <c r="AA1119">
        <v>-6.8686486999999996</v>
      </c>
      <c r="AB1119" t="s">
        <v>1271</v>
      </c>
      <c r="AC1119" t="s">
        <v>225</v>
      </c>
      <c r="AL1119" t="s">
        <v>217</v>
      </c>
      <c r="AM1119" t="s">
        <v>2954</v>
      </c>
      <c r="AN1119" t="s">
        <v>6</v>
      </c>
      <c r="AO1119" s="57">
        <v>46152.726238425923</v>
      </c>
      <c r="AR1119" t="s">
        <v>218</v>
      </c>
      <c r="AS1119" t="s">
        <v>219</v>
      </c>
      <c r="AT1119" t="s">
        <v>230</v>
      </c>
      <c r="AU1119">
        <v>20261005</v>
      </c>
      <c r="AV1119" t="s">
        <v>221</v>
      </c>
      <c r="AW1119" t="s">
        <v>577</v>
      </c>
      <c r="AX1119" t="s">
        <v>222</v>
      </c>
      <c r="BA1119" s="57">
        <v>46300.291666666664</v>
      </c>
      <c r="BB1119" t="s">
        <v>2954</v>
      </c>
      <c r="BC1119">
        <v>2026</v>
      </c>
      <c r="BD1119">
        <v>10</v>
      </c>
      <c r="BE1119">
        <v>5</v>
      </c>
      <c r="BF1119" s="6">
        <f t="shared" si="51"/>
        <v>46300</v>
      </c>
      <c r="BG1119">
        <f t="shared" si="52"/>
        <v>-0.29166666666424135</v>
      </c>
      <c r="BH1119" t="str">
        <f t="shared" si="53"/>
        <v>COMPLY</v>
      </c>
      <c r="BI1119" t="e">
        <f>VLOOKUP(H1119,Sheet2!$A$1:$B$270,2,FALSE)</f>
        <v>#N/A</v>
      </c>
    </row>
    <row r="1120" spans="1:61">
      <c r="A1120">
        <v>1119</v>
      </c>
      <c r="B1120">
        <v>1002621714</v>
      </c>
      <c r="C1120">
        <v>3</v>
      </c>
      <c r="D1120" t="s">
        <v>49</v>
      </c>
      <c r="E1120">
        <v>4</v>
      </c>
      <c r="F1120" t="s">
        <v>249</v>
      </c>
      <c r="G1120" t="s">
        <v>870</v>
      </c>
      <c r="H1120" t="s">
        <v>893</v>
      </c>
      <c r="I1120" t="s">
        <v>212</v>
      </c>
      <c r="J1120" t="s">
        <v>213</v>
      </c>
      <c r="K1120" t="s">
        <v>149</v>
      </c>
      <c r="M1120" t="s">
        <v>76</v>
      </c>
      <c r="N1120" t="s">
        <v>895</v>
      </c>
      <c r="O1120" s="57">
        <v>46300.388692129629</v>
      </c>
      <c r="P1120" s="57">
        <v>46300.843217592592</v>
      </c>
      <c r="Q1120">
        <v>69396047</v>
      </c>
      <c r="S1120">
        <v>142203103732</v>
      </c>
      <c r="T1120" t="s">
        <v>894</v>
      </c>
      <c r="U1120" t="s">
        <v>2952</v>
      </c>
      <c r="V1120" t="s">
        <v>2955</v>
      </c>
      <c r="Z1120">
        <v>109.101286</v>
      </c>
      <c r="AA1120">
        <v>-6.8686780000000001</v>
      </c>
      <c r="AB1120" t="s">
        <v>1274</v>
      </c>
      <c r="AC1120" t="s">
        <v>225</v>
      </c>
      <c r="AL1120" t="s">
        <v>217</v>
      </c>
      <c r="AM1120" t="s">
        <v>2954</v>
      </c>
      <c r="AN1120" t="s">
        <v>6</v>
      </c>
      <c r="AO1120" s="57">
        <v>46152.392511574071</v>
      </c>
      <c r="AR1120" t="s">
        <v>218</v>
      </c>
      <c r="AS1120" t="s">
        <v>219</v>
      </c>
      <c r="AT1120" t="s">
        <v>230</v>
      </c>
      <c r="AU1120">
        <v>20261005</v>
      </c>
      <c r="AV1120" t="s">
        <v>221</v>
      </c>
      <c r="AW1120" t="s">
        <v>577</v>
      </c>
      <c r="AX1120" t="s">
        <v>222</v>
      </c>
      <c r="BA1120" s="57">
        <v>46300.291666666664</v>
      </c>
      <c r="BB1120" t="s">
        <v>2954</v>
      </c>
      <c r="BC1120">
        <v>2026</v>
      </c>
      <c r="BD1120">
        <v>10</v>
      </c>
      <c r="BE1120">
        <v>5</v>
      </c>
      <c r="BF1120" s="6">
        <f t="shared" si="51"/>
        <v>46300</v>
      </c>
      <c r="BG1120">
        <f t="shared" si="52"/>
        <v>-0.29166666666424135</v>
      </c>
      <c r="BH1120" t="str">
        <f t="shared" si="53"/>
        <v>COMPLY</v>
      </c>
      <c r="BI1120" t="e">
        <f>VLOOKUP(H1120,Sheet2!$A$1:$B$270,2,FALSE)</f>
        <v>#N/A</v>
      </c>
    </row>
    <row r="1121" spans="1:61">
      <c r="A1121">
        <v>1120</v>
      </c>
      <c r="B1121">
        <v>1002622772</v>
      </c>
      <c r="C1121">
        <v>3</v>
      </c>
      <c r="D1121" t="s">
        <v>49</v>
      </c>
      <c r="E1121">
        <v>4</v>
      </c>
      <c r="F1121" t="s">
        <v>249</v>
      </c>
      <c r="G1121" t="s">
        <v>870</v>
      </c>
      <c r="H1121" t="s">
        <v>893</v>
      </c>
      <c r="I1121" t="s">
        <v>212</v>
      </c>
      <c r="J1121" t="s">
        <v>213</v>
      </c>
      <c r="K1121" t="s">
        <v>149</v>
      </c>
      <c r="M1121" t="s">
        <v>76</v>
      </c>
      <c r="N1121" t="s">
        <v>895</v>
      </c>
      <c r="O1121" s="57">
        <v>46300.627083333333</v>
      </c>
      <c r="P1121" s="57">
        <v>46300.84171296296</v>
      </c>
      <c r="Q1121">
        <v>69396047</v>
      </c>
      <c r="S1121">
        <v>142203103733</v>
      </c>
      <c r="T1121" t="s">
        <v>894</v>
      </c>
      <c r="U1121" t="s">
        <v>896</v>
      </c>
      <c r="V1121" t="s">
        <v>2956</v>
      </c>
      <c r="Z1121">
        <v>109.101602</v>
      </c>
      <c r="AA1121">
        <v>-6.868951</v>
      </c>
      <c r="AB1121" t="s">
        <v>2957</v>
      </c>
      <c r="AC1121" t="s">
        <v>225</v>
      </c>
      <c r="AL1121" t="s">
        <v>217</v>
      </c>
      <c r="AM1121" t="s">
        <v>2954</v>
      </c>
      <c r="AN1121" t="s">
        <v>6</v>
      </c>
      <c r="AO1121" s="57">
        <v>46152.632743055554</v>
      </c>
      <c r="AR1121" t="s">
        <v>218</v>
      </c>
      <c r="AS1121" t="s">
        <v>219</v>
      </c>
      <c r="AT1121" t="s">
        <v>230</v>
      </c>
      <c r="AU1121">
        <v>20261005</v>
      </c>
      <c r="AV1121" t="s">
        <v>221</v>
      </c>
      <c r="AW1121" t="s">
        <v>577</v>
      </c>
      <c r="AX1121" t="s">
        <v>222</v>
      </c>
      <c r="BA1121" s="57">
        <v>46300.291666666664</v>
      </c>
      <c r="BB1121" t="s">
        <v>2954</v>
      </c>
      <c r="BC1121">
        <v>2026</v>
      </c>
      <c r="BD1121">
        <v>10</v>
      </c>
      <c r="BE1121">
        <v>5</v>
      </c>
      <c r="BF1121" s="6">
        <f t="shared" si="51"/>
        <v>46300</v>
      </c>
      <c r="BG1121">
        <f t="shared" si="52"/>
        <v>-0.29166666666424135</v>
      </c>
      <c r="BH1121" t="str">
        <f t="shared" si="53"/>
        <v>COMPLY</v>
      </c>
      <c r="BI1121" t="e">
        <f>VLOOKUP(H1121,Sheet2!$A$1:$B$270,2,FALSE)</f>
        <v>#N/A</v>
      </c>
    </row>
    <row r="1122" spans="1:61">
      <c r="A1122">
        <v>1121</v>
      </c>
      <c r="B1122">
        <v>1002618002</v>
      </c>
      <c r="C1122">
        <v>3</v>
      </c>
      <c r="D1122" t="s">
        <v>49</v>
      </c>
      <c r="E1122">
        <v>4</v>
      </c>
      <c r="F1122" t="s">
        <v>249</v>
      </c>
      <c r="G1122" t="s">
        <v>870</v>
      </c>
      <c r="H1122" t="s">
        <v>893</v>
      </c>
      <c r="I1122" t="s">
        <v>212</v>
      </c>
      <c r="J1122" t="s">
        <v>213</v>
      </c>
      <c r="K1122" t="s">
        <v>149</v>
      </c>
      <c r="M1122" t="s">
        <v>1401</v>
      </c>
      <c r="N1122" t="s">
        <v>895</v>
      </c>
      <c r="O1122" s="57">
        <v>46296.586423611108</v>
      </c>
      <c r="P1122" s="57">
        <v>46300.70484953704</v>
      </c>
      <c r="Q1122">
        <v>69396047</v>
      </c>
      <c r="S1122">
        <v>142203104994</v>
      </c>
      <c r="T1122" t="s">
        <v>894</v>
      </c>
      <c r="U1122" t="s">
        <v>1269</v>
      </c>
      <c r="V1122" t="s">
        <v>1270</v>
      </c>
      <c r="Z1122">
        <v>109.1015592</v>
      </c>
      <c r="AA1122">
        <v>-6.8686486999999996</v>
      </c>
      <c r="AB1122" t="s">
        <v>1271</v>
      </c>
      <c r="AC1122" t="s">
        <v>225</v>
      </c>
      <c r="AL1122" t="s">
        <v>217</v>
      </c>
      <c r="AM1122" t="s">
        <v>1272</v>
      </c>
      <c r="AN1122" t="s">
        <v>6</v>
      </c>
      <c r="AO1122" s="57">
        <v>46032.590474537035</v>
      </c>
      <c r="AP1122" s="57">
        <v>46298.333333333336</v>
      </c>
      <c r="AQ1122" t="s">
        <v>838</v>
      </c>
      <c r="AR1122" t="s">
        <v>14</v>
      </c>
      <c r="AS1122" t="s">
        <v>219</v>
      </c>
      <c r="AT1122" t="s">
        <v>230</v>
      </c>
      <c r="AV1122" t="s">
        <v>2950</v>
      </c>
      <c r="AW1122" t="s">
        <v>540</v>
      </c>
      <c r="AX1122" t="s">
        <v>222</v>
      </c>
      <c r="BA1122" s="57">
        <v>46298.333333333336</v>
      </c>
      <c r="BB1122" t="s">
        <v>1272</v>
      </c>
      <c r="BF1122" s="6" t="e">
        <f t="shared" si="51"/>
        <v>#NUM!</v>
      </c>
      <c r="BG1122" t="e">
        <f t="shared" si="52"/>
        <v>#NUM!</v>
      </c>
      <c r="BH1122" t="e">
        <f t="shared" si="53"/>
        <v>#NUM!</v>
      </c>
      <c r="BI1122" t="e">
        <f>VLOOKUP(H1122,Sheet2!$A$1:$B$270,2,FALSE)</f>
        <v>#N/A</v>
      </c>
    </row>
    <row r="1123" spans="1:61">
      <c r="A1123">
        <v>1122</v>
      </c>
      <c r="B1123">
        <v>1002617834</v>
      </c>
      <c r="C1123">
        <v>3</v>
      </c>
      <c r="D1123" t="s">
        <v>49</v>
      </c>
      <c r="E1123">
        <v>4</v>
      </c>
      <c r="F1123" t="s">
        <v>249</v>
      </c>
      <c r="G1123" t="s">
        <v>870</v>
      </c>
      <c r="H1123" t="s">
        <v>893</v>
      </c>
      <c r="I1123" t="s">
        <v>212</v>
      </c>
      <c r="J1123" t="s">
        <v>213</v>
      </c>
      <c r="K1123" t="s">
        <v>149</v>
      </c>
      <c r="M1123" t="s">
        <v>1401</v>
      </c>
      <c r="N1123" t="s">
        <v>895</v>
      </c>
      <c r="O1123" s="57">
        <v>46296.557685185187</v>
      </c>
      <c r="P1123" s="57">
        <v>46300.388692129629</v>
      </c>
      <c r="Q1123">
        <v>69396047</v>
      </c>
      <c r="S1123">
        <v>142203104993</v>
      </c>
      <c r="T1123" t="s">
        <v>894</v>
      </c>
      <c r="U1123" t="s">
        <v>896</v>
      </c>
      <c r="V1123" t="s">
        <v>1273</v>
      </c>
      <c r="Z1123">
        <v>109.1015592</v>
      </c>
      <c r="AA1123">
        <v>-6.8686486999999996</v>
      </c>
      <c r="AB1123" t="s">
        <v>1274</v>
      </c>
      <c r="AC1123" t="s">
        <v>225</v>
      </c>
      <c r="AL1123" t="s">
        <v>217</v>
      </c>
      <c r="AM1123" t="s">
        <v>1272</v>
      </c>
      <c r="AN1123" t="s">
        <v>6</v>
      </c>
      <c r="AO1123" s="57">
        <v>46032.559305555558</v>
      </c>
      <c r="AP1123" s="57">
        <v>46298.333333333336</v>
      </c>
      <c r="AQ1123" t="s">
        <v>838</v>
      </c>
      <c r="AR1123" t="s">
        <v>14</v>
      </c>
      <c r="AS1123" t="s">
        <v>219</v>
      </c>
      <c r="AT1123" t="s">
        <v>230</v>
      </c>
      <c r="AV1123" t="s">
        <v>2951</v>
      </c>
      <c r="AW1123" t="s">
        <v>540</v>
      </c>
      <c r="AX1123" t="s">
        <v>222</v>
      </c>
      <c r="BA1123" s="57">
        <v>46298.333333333336</v>
      </c>
      <c r="BB1123" t="s">
        <v>1272</v>
      </c>
      <c r="BF1123" s="6" t="e">
        <f t="shared" si="51"/>
        <v>#NUM!</v>
      </c>
      <c r="BG1123" t="e">
        <f t="shared" si="52"/>
        <v>#NUM!</v>
      </c>
      <c r="BH1123" t="e">
        <f t="shared" si="53"/>
        <v>#NUM!</v>
      </c>
      <c r="BI1123" t="e">
        <f>VLOOKUP(H1123,Sheet2!$A$1:$B$270,2,FALSE)</f>
        <v>#N/A</v>
      </c>
    </row>
    <row r="1124" spans="1:61">
      <c r="A1124">
        <v>1123</v>
      </c>
      <c r="B1124">
        <v>1002622505</v>
      </c>
      <c r="C1124">
        <v>3</v>
      </c>
      <c r="D1124" t="s">
        <v>49</v>
      </c>
      <c r="E1124">
        <v>4</v>
      </c>
      <c r="F1124" t="s">
        <v>249</v>
      </c>
      <c r="G1124" t="s">
        <v>870</v>
      </c>
      <c r="H1124" t="s">
        <v>2259</v>
      </c>
      <c r="I1124" t="s">
        <v>212</v>
      </c>
      <c r="J1124" t="s">
        <v>213</v>
      </c>
      <c r="K1124" t="s">
        <v>149</v>
      </c>
      <c r="L1124" t="s">
        <v>214</v>
      </c>
      <c r="M1124" t="s">
        <v>76</v>
      </c>
      <c r="N1124" t="s">
        <v>215</v>
      </c>
      <c r="O1124" s="57">
        <v>46300.57608796296</v>
      </c>
      <c r="P1124" s="57">
        <v>46301.676608796297</v>
      </c>
      <c r="Q1124">
        <v>69404376</v>
      </c>
      <c r="S1124">
        <v>142212128298</v>
      </c>
      <c r="T1124" t="s">
        <v>2071</v>
      </c>
      <c r="U1124" t="s">
        <v>2959</v>
      </c>
      <c r="V1124" t="s">
        <v>2960</v>
      </c>
      <c r="Z1124">
        <v>109.1360463</v>
      </c>
      <c r="AA1124">
        <v>-6.8763038999999999</v>
      </c>
      <c r="AB1124" t="s">
        <v>2961</v>
      </c>
      <c r="AC1124" t="s">
        <v>235</v>
      </c>
      <c r="AL1124" t="s">
        <v>217</v>
      </c>
      <c r="AM1124" t="s">
        <v>2962</v>
      </c>
      <c r="AN1124" t="s">
        <v>6</v>
      </c>
      <c r="AO1124" s="57">
        <v>46152.601203703707</v>
      </c>
      <c r="AP1124" s="57">
        <v>46301.458333333336</v>
      </c>
      <c r="AR1124" t="s">
        <v>218</v>
      </c>
      <c r="AS1124" t="s">
        <v>219</v>
      </c>
      <c r="AT1124" t="s">
        <v>230</v>
      </c>
      <c r="AU1124">
        <v>20261006</v>
      </c>
      <c r="AV1124" t="s">
        <v>221</v>
      </c>
      <c r="AW1124" t="s">
        <v>880</v>
      </c>
      <c r="AX1124" t="s">
        <v>222</v>
      </c>
      <c r="BA1124" s="57">
        <v>46301.458333333336</v>
      </c>
      <c r="BB1124" t="s">
        <v>2962</v>
      </c>
      <c r="BC1124">
        <v>2026</v>
      </c>
      <c r="BD1124">
        <v>10</v>
      </c>
      <c r="BE1124">
        <v>6</v>
      </c>
      <c r="BF1124" s="6">
        <f t="shared" si="51"/>
        <v>46301</v>
      </c>
      <c r="BG1124">
        <f t="shared" si="52"/>
        <v>-0.45833333333575865</v>
      </c>
      <c r="BH1124" t="str">
        <f t="shared" si="53"/>
        <v>COMPLY</v>
      </c>
      <c r="BI1124" t="e">
        <f>VLOOKUP(H1124,Sheet2!$A$1:$B$270,2,FALSE)</f>
        <v>#N/A</v>
      </c>
    </row>
    <row r="1125" spans="1:61">
      <c r="A1125">
        <v>1124</v>
      </c>
      <c r="B1125">
        <v>1002624189</v>
      </c>
      <c r="C1125">
        <v>3</v>
      </c>
      <c r="D1125" t="s">
        <v>49</v>
      </c>
      <c r="E1125">
        <v>4</v>
      </c>
      <c r="F1125" t="s">
        <v>249</v>
      </c>
      <c r="G1125" t="s">
        <v>870</v>
      </c>
      <c r="H1125" t="s">
        <v>2259</v>
      </c>
      <c r="I1125" t="s">
        <v>212</v>
      </c>
      <c r="J1125" t="s">
        <v>213</v>
      </c>
      <c r="K1125" t="s">
        <v>149</v>
      </c>
      <c r="M1125" t="s">
        <v>76</v>
      </c>
      <c r="N1125" t="s">
        <v>215</v>
      </c>
      <c r="O1125" s="57">
        <v>46301.529398148145</v>
      </c>
      <c r="P1125" s="57">
        <v>46301.579398148147</v>
      </c>
      <c r="Q1125">
        <v>69403140</v>
      </c>
      <c r="S1125">
        <v>142212128315</v>
      </c>
      <c r="T1125" t="s">
        <v>2260</v>
      </c>
      <c r="U1125" t="s">
        <v>3571</v>
      </c>
      <c r="V1125" t="s">
        <v>3572</v>
      </c>
      <c r="Z1125">
        <v>109.2059342</v>
      </c>
      <c r="AA1125">
        <v>-6.8678024999999998</v>
      </c>
      <c r="AB1125" t="s">
        <v>2263</v>
      </c>
      <c r="AC1125" t="s">
        <v>225</v>
      </c>
      <c r="AL1125" t="s">
        <v>217</v>
      </c>
      <c r="AM1125" t="s">
        <v>3573</v>
      </c>
      <c r="AN1125" t="s">
        <v>6</v>
      </c>
      <c r="AO1125" s="57">
        <v>46183.559259259258</v>
      </c>
      <c r="AR1125" t="s">
        <v>218</v>
      </c>
      <c r="AS1125" t="s">
        <v>219</v>
      </c>
      <c r="AT1125" t="s">
        <v>230</v>
      </c>
      <c r="AU1125">
        <v>20261006</v>
      </c>
      <c r="AV1125" t="s">
        <v>221</v>
      </c>
      <c r="AW1125" t="s">
        <v>577</v>
      </c>
      <c r="AX1125" t="s">
        <v>222</v>
      </c>
      <c r="BA1125" s="57">
        <v>46301.291666666664</v>
      </c>
      <c r="BB1125" t="s">
        <v>3573</v>
      </c>
      <c r="BC1125">
        <v>2026</v>
      </c>
      <c r="BD1125">
        <v>10</v>
      </c>
      <c r="BE1125">
        <v>6</v>
      </c>
      <c r="BF1125" s="6">
        <f t="shared" si="51"/>
        <v>46301</v>
      </c>
      <c r="BG1125">
        <f t="shared" si="52"/>
        <v>-0.29166666666424135</v>
      </c>
      <c r="BH1125" t="str">
        <f t="shared" si="53"/>
        <v>COMPLY</v>
      </c>
      <c r="BI1125" t="e">
        <f>VLOOKUP(H1125,Sheet2!$A$1:$B$270,2,FALSE)</f>
        <v>#N/A</v>
      </c>
    </row>
    <row r="1126" spans="1:61">
      <c r="A1126">
        <v>1125</v>
      </c>
      <c r="B1126">
        <v>1002623481</v>
      </c>
      <c r="C1126">
        <v>3</v>
      </c>
      <c r="D1126" t="s">
        <v>49</v>
      </c>
      <c r="E1126">
        <v>4</v>
      </c>
      <c r="F1126" t="s">
        <v>249</v>
      </c>
      <c r="G1126" t="s">
        <v>870</v>
      </c>
      <c r="H1126" t="s">
        <v>2259</v>
      </c>
      <c r="I1126" t="s">
        <v>212</v>
      </c>
      <c r="J1126" t="s">
        <v>213</v>
      </c>
      <c r="K1126" t="s">
        <v>149</v>
      </c>
      <c r="M1126" t="s">
        <v>76</v>
      </c>
      <c r="N1126" t="s">
        <v>215</v>
      </c>
      <c r="O1126" s="57">
        <v>46301.37122685185</v>
      </c>
      <c r="P1126" s="57">
        <v>46302.789641203701</v>
      </c>
      <c r="Q1126">
        <v>69404695</v>
      </c>
      <c r="S1126">
        <v>142212128308</v>
      </c>
      <c r="T1126" t="s">
        <v>3566</v>
      </c>
      <c r="U1126" t="s">
        <v>3567</v>
      </c>
      <c r="V1126" t="s">
        <v>3568</v>
      </c>
      <c r="Z1126">
        <v>109.11524799999999</v>
      </c>
      <c r="AA1126">
        <v>-6.8683915999999998</v>
      </c>
      <c r="AB1126" t="s">
        <v>3569</v>
      </c>
      <c r="AC1126" t="s">
        <v>225</v>
      </c>
      <c r="AL1126" t="s">
        <v>217</v>
      </c>
      <c r="AM1126" t="s">
        <v>3570</v>
      </c>
      <c r="AN1126" t="s">
        <v>6</v>
      </c>
      <c r="AO1126" s="57">
        <v>46183.392407407409</v>
      </c>
      <c r="AP1126" s="57">
        <v>46302.333333333336</v>
      </c>
      <c r="AR1126" t="s">
        <v>218</v>
      </c>
      <c r="AS1126" t="s">
        <v>219</v>
      </c>
      <c r="AT1126" t="s">
        <v>230</v>
      </c>
      <c r="AU1126">
        <v>20261007</v>
      </c>
      <c r="AV1126" t="s">
        <v>221</v>
      </c>
      <c r="AW1126" t="s">
        <v>539</v>
      </c>
      <c r="AX1126" t="s">
        <v>222</v>
      </c>
      <c r="BA1126" s="57">
        <v>46302.333333333336</v>
      </c>
      <c r="BB1126" t="s">
        <v>3570</v>
      </c>
      <c r="BC1126">
        <v>2026</v>
      </c>
      <c r="BD1126">
        <v>10</v>
      </c>
      <c r="BE1126">
        <v>7</v>
      </c>
      <c r="BF1126" s="6">
        <f t="shared" si="51"/>
        <v>46302</v>
      </c>
      <c r="BG1126">
        <f t="shared" si="52"/>
        <v>-0.33333333333575865</v>
      </c>
      <c r="BH1126" t="str">
        <f t="shared" si="53"/>
        <v>COMPLY</v>
      </c>
      <c r="BI1126" t="e">
        <f>VLOOKUP(H1126,Sheet2!$A$1:$B$270,2,FALSE)</f>
        <v>#N/A</v>
      </c>
    </row>
    <row r="1127" spans="1:61">
      <c r="A1127">
        <v>1126</v>
      </c>
      <c r="B1127">
        <v>1002628718</v>
      </c>
      <c r="C1127">
        <v>3</v>
      </c>
      <c r="D1127" t="s">
        <v>49</v>
      </c>
      <c r="E1127">
        <v>4</v>
      </c>
      <c r="F1127" t="s">
        <v>249</v>
      </c>
      <c r="G1127" t="s">
        <v>870</v>
      </c>
      <c r="H1127" t="s">
        <v>2259</v>
      </c>
      <c r="I1127" t="s">
        <v>212</v>
      </c>
      <c r="J1127" t="s">
        <v>213</v>
      </c>
      <c r="K1127" t="s">
        <v>149</v>
      </c>
      <c r="M1127" t="s">
        <v>76</v>
      </c>
      <c r="N1127" t="s">
        <v>215</v>
      </c>
      <c r="O1127" s="57">
        <v>46304.316817129627</v>
      </c>
      <c r="P1127" s="57">
        <v>46305.749027777776</v>
      </c>
      <c r="Q1127">
        <v>69406949</v>
      </c>
      <c r="S1127">
        <v>142212128353</v>
      </c>
      <c r="T1127" t="s">
        <v>4236</v>
      </c>
      <c r="U1127" t="s">
        <v>5574</v>
      </c>
      <c r="V1127" t="s">
        <v>5575</v>
      </c>
      <c r="Z1127">
        <v>109.130868786165</v>
      </c>
      <c r="AA1127">
        <v>-6.8671267596269603</v>
      </c>
      <c r="AB1127" t="s">
        <v>5576</v>
      </c>
      <c r="AC1127" t="s">
        <v>225</v>
      </c>
      <c r="AL1127" t="s">
        <v>217</v>
      </c>
      <c r="AM1127" t="s">
        <v>5577</v>
      </c>
      <c r="AN1127" t="s">
        <v>6</v>
      </c>
      <c r="AO1127" s="57">
        <v>46275.320092592592</v>
      </c>
      <c r="AP1127" s="57">
        <v>46305.625</v>
      </c>
      <c r="AR1127" t="s">
        <v>218</v>
      </c>
      <c r="AS1127" t="s">
        <v>219</v>
      </c>
      <c r="AT1127" t="s">
        <v>230</v>
      </c>
      <c r="AU1127">
        <v>20261010</v>
      </c>
      <c r="AV1127" t="s">
        <v>221</v>
      </c>
      <c r="AW1127" t="s">
        <v>541</v>
      </c>
      <c r="AX1127" t="s">
        <v>222</v>
      </c>
      <c r="BA1127" s="57">
        <v>46305.625</v>
      </c>
      <c r="BB1127" t="s">
        <v>5577</v>
      </c>
      <c r="BC1127">
        <v>2026</v>
      </c>
      <c r="BD1127">
        <v>10</v>
      </c>
      <c r="BE1127">
        <v>10</v>
      </c>
      <c r="BF1127" s="6">
        <f t="shared" si="51"/>
        <v>46305</v>
      </c>
      <c r="BG1127">
        <f t="shared" si="52"/>
        <v>-0.625</v>
      </c>
      <c r="BH1127" t="str">
        <f t="shared" si="53"/>
        <v>COMPLY</v>
      </c>
      <c r="BI1127" t="e">
        <f>VLOOKUP(H1127,Sheet2!$A$1:$B$270,2,FALSE)</f>
        <v>#N/A</v>
      </c>
    </row>
    <row r="1128" spans="1:61">
      <c r="A1128">
        <v>1127</v>
      </c>
      <c r="B1128">
        <v>1002632336</v>
      </c>
      <c r="C1128">
        <v>3</v>
      </c>
      <c r="D1128" t="s">
        <v>49</v>
      </c>
      <c r="E1128">
        <v>4</v>
      </c>
      <c r="F1128" t="s">
        <v>249</v>
      </c>
      <c r="G1128" t="s">
        <v>870</v>
      </c>
      <c r="H1128" t="s">
        <v>2259</v>
      </c>
      <c r="I1128" t="s">
        <v>212</v>
      </c>
      <c r="J1128" t="s">
        <v>213</v>
      </c>
      <c r="K1128" t="s">
        <v>149</v>
      </c>
      <c r="L1128" t="s">
        <v>214</v>
      </c>
      <c r="M1128" t="s">
        <v>76</v>
      </c>
      <c r="N1128" t="s">
        <v>215</v>
      </c>
      <c r="O1128" s="57">
        <v>46307.430960648147</v>
      </c>
      <c r="P1128" s="57">
        <v>46308.543437499997</v>
      </c>
      <c r="Q1128">
        <v>69408401</v>
      </c>
      <c r="S1128">
        <v>142212128394</v>
      </c>
      <c r="T1128" t="s">
        <v>6381</v>
      </c>
      <c r="U1128" t="s">
        <v>6382</v>
      </c>
      <c r="V1128" t="s">
        <v>6383</v>
      </c>
      <c r="Z1128">
        <v>109.1586436</v>
      </c>
      <c r="AA1128">
        <v>-6.8599784000000001</v>
      </c>
      <c r="AB1128" t="s">
        <v>6384</v>
      </c>
      <c r="AC1128" t="s">
        <v>235</v>
      </c>
      <c r="AL1128" t="s">
        <v>217</v>
      </c>
      <c r="AM1128" t="s">
        <v>6385</v>
      </c>
      <c r="AN1128" t="s">
        <v>6</v>
      </c>
      <c r="AO1128" s="57">
        <v>46366.434120370373</v>
      </c>
      <c r="AP1128" s="57">
        <v>46308.333333333336</v>
      </c>
      <c r="AR1128" t="s">
        <v>218</v>
      </c>
      <c r="AS1128" t="s">
        <v>219</v>
      </c>
      <c r="AT1128" t="s">
        <v>230</v>
      </c>
      <c r="AU1128">
        <v>20261013</v>
      </c>
      <c r="AV1128" t="s">
        <v>221</v>
      </c>
      <c r="AW1128" t="s">
        <v>880</v>
      </c>
      <c r="AX1128" t="s">
        <v>222</v>
      </c>
      <c r="BA1128" s="57">
        <v>46308.333333333336</v>
      </c>
      <c r="BB1128" t="s">
        <v>6385</v>
      </c>
      <c r="BC1128">
        <v>2026</v>
      </c>
      <c r="BD1128">
        <v>10</v>
      </c>
      <c r="BE1128">
        <v>13</v>
      </c>
      <c r="BF1128" s="6">
        <f t="shared" si="51"/>
        <v>46308</v>
      </c>
      <c r="BG1128">
        <f t="shared" si="52"/>
        <v>-0.33333333333575865</v>
      </c>
      <c r="BH1128" t="str">
        <f t="shared" si="53"/>
        <v>COMPLY</v>
      </c>
      <c r="BI1128" t="e">
        <f>VLOOKUP(H1128,Sheet2!$A$1:$B$270,2,FALSE)</f>
        <v>#N/A</v>
      </c>
    </row>
    <row r="1129" spans="1:61">
      <c r="A1129">
        <v>1128</v>
      </c>
      <c r="B1129">
        <v>1002632646</v>
      </c>
      <c r="C1129">
        <v>3</v>
      </c>
      <c r="D1129" t="s">
        <v>49</v>
      </c>
      <c r="E1129">
        <v>4</v>
      </c>
      <c r="F1129" t="s">
        <v>249</v>
      </c>
      <c r="G1129" t="s">
        <v>870</v>
      </c>
      <c r="H1129" t="s">
        <v>2259</v>
      </c>
      <c r="I1129" t="s">
        <v>212</v>
      </c>
      <c r="J1129" t="s">
        <v>213</v>
      </c>
      <c r="K1129" t="s">
        <v>149</v>
      </c>
      <c r="L1129" t="s">
        <v>214</v>
      </c>
      <c r="M1129" t="s">
        <v>76</v>
      </c>
      <c r="N1129" t="s">
        <v>215</v>
      </c>
      <c r="O1129" s="57">
        <v>46307.484432870369</v>
      </c>
      <c r="P1129" s="57">
        <v>46308.525405092594</v>
      </c>
      <c r="Q1129">
        <v>69408546</v>
      </c>
      <c r="S1129">
        <v>142212128397</v>
      </c>
      <c r="T1129" t="s">
        <v>6386</v>
      </c>
      <c r="U1129" t="s">
        <v>6387</v>
      </c>
      <c r="V1129" t="s">
        <v>6388</v>
      </c>
      <c r="Z1129">
        <v>109.1325787</v>
      </c>
      <c r="AA1129">
        <v>-6.8770555</v>
      </c>
      <c r="AB1129" t="s">
        <v>6389</v>
      </c>
      <c r="AC1129" t="s">
        <v>235</v>
      </c>
      <c r="AL1129" t="s">
        <v>217</v>
      </c>
      <c r="AM1129" t="s">
        <v>6390</v>
      </c>
      <c r="AN1129" t="s">
        <v>6</v>
      </c>
      <c r="AO1129" s="57">
        <v>46366.486458333333</v>
      </c>
      <c r="AP1129" s="57">
        <v>46308.333333333336</v>
      </c>
      <c r="AR1129" t="s">
        <v>218</v>
      </c>
      <c r="AS1129" t="s">
        <v>219</v>
      </c>
      <c r="AT1129" t="s">
        <v>230</v>
      </c>
      <c r="AU1129">
        <v>20261013</v>
      </c>
      <c r="AV1129" t="s">
        <v>221</v>
      </c>
      <c r="AW1129" t="s">
        <v>877</v>
      </c>
      <c r="AX1129" t="s">
        <v>222</v>
      </c>
      <c r="BA1129" s="57">
        <v>46308.333333333336</v>
      </c>
      <c r="BB1129" t="s">
        <v>6390</v>
      </c>
      <c r="BC1129">
        <v>2026</v>
      </c>
      <c r="BD1129">
        <v>10</v>
      </c>
      <c r="BE1129">
        <v>13</v>
      </c>
      <c r="BF1129" s="6">
        <f t="shared" si="51"/>
        <v>46308</v>
      </c>
      <c r="BG1129">
        <f t="shared" si="52"/>
        <v>-0.33333333333575865</v>
      </c>
      <c r="BH1129" t="str">
        <f t="shared" si="53"/>
        <v>COMPLY</v>
      </c>
      <c r="BI1129" t="e">
        <f>VLOOKUP(H1129,Sheet2!$A$1:$B$270,2,FALSE)</f>
        <v>#N/A</v>
      </c>
    </row>
    <row r="1130" spans="1:61">
      <c r="A1130">
        <v>1129</v>
      </c>
      <c r="B1130">
        <v>1002634259</v>
      </c>
      <c r="C1130">
        <v>3</v>
      </c>
      <c r="D1130" t="s">
        <v>49</v>
      </c>
      <c r="E1130">
        <v>4</v>
      </c>
      <c r="F1130" t="s">
        <v>249</v>
      </c>
      <c r="G1130" t="s">
        <v>870</v>
      </c>
      <c r="H1130" t="s">
        <v>2259</v>
      </c>
      <c r="I1130" t="s">
        <v>212</v>
      </c>
      <c r="J1130" t="s">
        <v>213</v>
      </c>
      <c r="K1130" t="s">
        <v>149</v>
      </c>
      <c r="L1130" t="s">
        <v>214</v>
      </c>
      <c r="M1130" t="s">
        <v>76</v>
      </c>
      <c r="N1130" t="s">
        <v>215</v>
      </c>
      <c r="O1130" s="57">
        <v>46308.408101851855</v>
      </c>
      <c r="P1130" s="57">
        <v>46309.486585648148</v>
      </c>
      <c r="Q1130">
        <v>69409131</v>
      </c>
      <c r="S1130">
        <v>142212128408</v>
      </c>
      <c r="T1130" t="s">
        <v>6391</v>
      </c>
      <c r="U1130" t="s">
        <v>6392</v>
      </c>
      <c r="V1130" t="s">
        <v>6393</v>
      </c>
      <c r="Z1130">
        <v>109.1396501</v>
      </c>
      <c r="AA1130">
        <v>-6.8725657</v>
      </c>
      <c r="AB1130" t="s">
        <v>6394</v>
      </c>
      <c r="AC1130" t="s">
        <v>235</v>
      </c>
      <c r="AL1130" t="s">
        <v>217</v>
      </c>
      <c r="AM1130" t="s">
        <v>6395</v>
      </c>
      <c r="AN1130" t="s">
        <v>6</v>
      </c>
      <c r="AO1130" t="s">
        <v>5836</v>
      </c>
      <c r="AP1130" s="57">
        <v>46309.333333333336</v>
      </c>
      <c r="AR1130" t="s">
        <v>218</v>
      </c>
      <c r="AS1130" t="s">
        <v>219</v>
      </c>
      <c r="AT1130" t="s">
        <v>220</v>
      </c>
      <c r="AU1130">
        <v>20261014</v>
      </c>
      <c r="AV1130" t="s">
        <v>221</v>
      </c>
      <c r="AW1130" t="s">
        <v>1671</v>
      </c>
      <c r="AX1130" t="s">
        <v>222</v>
      </c>
      <c r="BA1130" s="57">
        <v>46309.333333333336</v>
      </c>
      <c r="BB1130" t="s">
        <v>6395</v>
      </c>
      <c r="BC1130">
        <v>2026</v>
      </c>
      <c r="BD1130">
        <v>10</v>
      </c>
      <c r="BE1130">
        <v>14</v>
      </c>
      <c r="BF1130" s="6">
        <f t="shared" si="51"/>
        <v>46309</v>
      </c>
      <c r="BG1130">
        <f t="shared" si="52"/>
        <v>-0.33333333333575865</v>
      </c>
      <c r="BH1130" t="str">
        <f t="shared" si="53"/>
        <v>COMPLY</v>
      </c>
      <c r="BI1130" t="e">
        <f>VLOOKUP(H1130,Sheet2!$A$1:$B$270,2,FALSE)</f>
        <v>#N/A</v>
      </c>
    </row>
    <row r="1131" spans="1:61">
      <c r="A1131">
        <v>1130</v>
      </c>
      <c r="B1131">
        <v>1002619976</v>
      </c>
      <c r="C1131">
        <v>3</v>
      </c>
      <c r="D1131" t="s">
        <v>49</v>
      </c>
      <c r="E1131">
        <v>4</v>
      </c>
      <c r="F1131" t="s">
        <v>249</v>
      </c>
      <c r="G1131" t="s">
        <v>870</v>
      </c>
      <c r="H1131" t="s">
        <v>2259</v>
      </c>
      <c r="I1131" t="s">
        <v>212</v>
      </c>
      <c r="J1131" t="s">
        <v>213</v>
      </c>
      <c r="K1131" t="s">
        <v>149</v>
      </c>
      <c r="M1131" t="s">
        <v>1401</v>
      </c>
      <c r="N1131" t="s">
        <v>215</v>
      </c>
      <c r="O1131" s="57">
        <v>46297.59915509259</v>
      </c>
      <c r="P1131" s="57">
        <v>46301.529398148145</v>
      </c>
      <c r="Q1131">
        <v>69403140</v>
      </c>
      <c r="S1131">
        <v>142212128257</v>
      </c>
      <c r="T1131" t="s">
        <v>2260</v>
      </c>
      <c r="U1131" t="s">
        <v>2261</v>
      </c>
      <c r="V1131" t="s">
        <v>2262</v>
      </c>
      <c r="Z1131">
        <v>109.1858625</v>
      </c>
      <c r="AA1131">
        <v>-6.8979358</v>
      </c>
      <c r="AB1131" t="s">
        <v>2263</v>
      </c>
      <c r="AC1131" t="s">
        <v>225</v>
      </c>
      <c r="AL1131" t="s">
        <v>217</v>
      </c>
      <c r="AM1131" t="s">
        <v>2264</v>
      </c>
      <c r="AN1131" t="s">
        <v>6</v>
      </c>
      <c r="AO1131" s="57">
        <v>46063.61105324074</v>
      </c>
      <c r="AP1131" s="57">
        <v>46300.333333333336</v>
      </c>
      <c r="AQ1131" t="s">
        <v>838</v>
      </c>
      <c r="AR1131" t="s">
        <v>14</v>
      </c>
      <c r="AS1131" t="s">
        <v>219</v>
      </c>
      <c r="AT1131" t="s">
        <v>230</v>
      </c>
      <c r="AV1131" t="s">
        <v>2958</v>
      </c>
      <c r="AW1131" t="s">
        <v>541</v>
      </c>
      <c r="AX1131" t="s">
        <v>222</v>
      </c>
      <c r="BA1131" s="57">
        <v>46300.333333333336</v>
      </c>
      <c r="BB1131" t="s">
        <v>2264</v>
      </c>
      <c r="BF1131" s="6" t="e">
        <f t="shared" si="51"/>
        <v>#NUM!</v>
      </c>
      <c r="BG1131" t="e">
        <f t="shared" si="52"/>
        <v>#NUM!</v>
      </c>
      <c r="BH1131" t="e">
        <f t="shared" si="53"/>
        <v>#NUM!</v>
      </c>
      <c r="BI1131" t="e">
        <f>VLOOKUP(H1131,Sheet2!$A$1:$B$270,2,FALSE)</f>
        <v>#N/A</v>
      </c>
    </row>
    <row r="1132" spans="1:61">
      <c r="A1132">
        <v>1131</v>
      </c>
      <c r="B1132">
        <v>1002636148</v>
      </c>
      <c r="C1132">
        <v>3</v>
      </c>
      <c r="D1132" t="s">
        <v>49</v>
      </c>
      <c r="E1132">
        <v>4</v>
      </c>
      <c r="F1132" t="s">
        <v>249</v>
      </c>
      <c r="G1132" t="s">
        <v>870</v>
      </c>
      <c r="H1132" t="s">
        <v>2259</v>
      </c>
      <c r="I1132" t="s">
        <v>212</v>
      </c>
      <c r="J1132" t="s">
        <v>213</v>
      </c>
      <c r="K1132" t="s">
        <v>149</v>
      </c>
      <c r="M1132" t="s">
        <v>238</v>
      </c>
      <c r="N1132" t="s">
        <v>215</v>
      </c>
      <c r="O1132" s="57">
        <v>46309.397789351853</v>
      </c>
      <c r="P1132" s="57">
        <v>46310.597303240742</v>
      </c>
      <c r="Q1132">
        <v>69409825</v>
      </c>
      <c r="S1132">
        <v>142212128415</v>
      </c>
      <c r="T1132" t="s">
        <v>7221</v>
      </c>
      <c r="U1132" t="s">
        <v>7222</v>
      </c>
      <c r="V1132" t="s">
        <v>7886</v>
      </c>
      <c r="Z1132">
        <v>109.1427503</v>
      </c>
      <c r="AA1132">
        <v>-6.8673133999999996</v>
      </c>
      <c r="AB1132" t="s">
        <v>6398</v>
      </c>
      <c r="AC1132" t="s">
        <v>225</v>
      </c>
      <c r="AL1132" t="s">
        <v>217</v>
      </c>
      <c r="AM1132" t="s">
        <v>7887</v>
      </c>
      <c r="AN1132" t="s">
        <v>6</v>
      </c>
      <c r="AO1132" t="s">
        <v>6886</v>
      </c>
      <c r="AP1132" s="57">
        <v>46314.458333333336</v>
      </c>
      <c r="AR1132" t="s">
        <v>239</v>
      </c>
      <c r="AS1132" t="s">
        <v>219</v>
      </c>
      <c r="AT1132" t="s">
        <v>230</v>
      </c>
      <c r="AV1132" t="s">
        <v>238</v>
      </c>
      <c r="AW1132" t="s">
        <v>540</v>
      </c>
      <c r="AX1132" t="s">
        <v>222</v>
      </c>
      <c r="BA1132" s="57">
        <v>46314.458333333336</v>
      </c>
      <c r="BB1132" t="s">
        <v>7887</v>
      </c>
      <c r="BF1132" s="6" t="e">
        <f t="shared" si="51"/>
        <v>#NUM!</v>
      </c>
      <c r="BG1132" t="e">
        <f t="shared" si="52"/>
        <v>#NUM!</v>
      </c>
      <c r="BH1132" t="e">
        <f t="shared" si="53"/>
        <v>#NUM!</v>
      </c>
      <c r="BI1132" t="e">
        <f>VLOOKUP(H1132,Sheet2!$A$1:$B$270,2,FALSE)</f>
        <v>#N/A</v>
      </c>
    </row>
    <row r="1133" spans="1:61">
      <c r="A1133">
        <v>1132</v>
      </c>
      <c r="B1133">
        <v>1002629774</v>
      </c>
      <c r="C1133">
        <v>3</v>
      </c>
      <c r="D1133" t="s">
        <v>49</v>
      </c>
      <c r="E1133">
        <v>4</v>
      </c>
      <c r="F1133" t="s">
        <v>249</v>
      </c>
      <c r="G1133" t="s">
        <v>870</v>
      </c>
      <c r="H1133" t="s">
        <v>2259</v>
      </c>
      <c r="I1133" t="s">
        <v>212</v>
      </c>
      <c r="J1133" t="s">
        <v>213</v>
      </c>
      <c r="K1133" t="s">
        <v>149</v>
      </c>
      <c r="L1133" t="s">
        <v>214</v>
      </c>
      <c r="M1133" t="s">
        <v>538</v>
      </c>
      <c r="N1133" t="s">
        <v>215</v>
      </c>
      <c r="O1133" s="57">
        <v>46304.580752314818</v>
      </c>
      <c r="P1133" s="57">
        <v>46309.592199074075</v>
      </c>
      <c r="Q1133">
        <v>69406144</v>
      </c>
      <c r="T1133" t="s">
        <v>4240</v>
      </c>
      <c r="V1133" t="s">
        <v>4242</v>
      </c>
      <c r="Z1133">
        <v>109.111232</v>
      </c>
      <c r="AA1133">
        <v>-6.8514999999999997</v>
      </c>
      <c r="AB1133" t="s">
        <v>4243</v>
      </c>
      <c r="AC1133" t="s">
        <v>216</v>
      </c>
      <c r="AL1133" t="s">
        <v>217</v>
      </c>
      <c r="AM1133" t="s">
        <v>4244</v>
      </c>
      <c r="AN1133" t="s">
        <v>6</v>
      </c>
      <c r="AO1133" s="57">
        <v>46275.590590277781</v>
      </c>
      <c r="AP1133" s="57">
        <v>46303</v>
      </c>
      <c r="AR1133" t="s">
        <v>6</v>
      </c>
      <c r="AS1133" t="s">
        <v>219</v>
      </c>
      <c r="AT1133" t="s">
        <v>230</v>
      </c>
      <c r="AV1133" t="s">
        <v>7220</v>
      </c>
      <c r="AW1133" t="s">
        <v>877</v>
      </c>
      <c r="AX1133" t="s">
        <v>222</v>
      </c>
      <c r="BA1133" s="57">
        <v>46303.625</v>
      </c>
      <c r="BB1133" t="s">
        <v>4244</v>
      </c>
      <c r="BF1133" s="6" t="e">
        <f t="shared" si="51"/>
        <v>#NUM!</v>
      </c>
      <c r="BG1133" t="e">
        <f t="shared" si="52"/>
        <v>#NUM!</v>
      </c>
      <c r="BH1133" t="e">
        <f t="shared" si="53"/>
        <v>#NUM!</v>
      </c>
      <c r="BI1133" t="e">
        <f>VLOOKUP(H1133,Sheet2!$A$1:$B$270,2,FALSE)</f>
        <v>#N/A</v>
      </c>
    </row>
    <row r="1134" spans="1:61">
      <c r="A1134">
        <v>1133</v>
      </c>
      <c r="B1134">
        <v>1002633302</v>
      </c>
      <c r="C1134">
        <v>3</v>
      </c>
      <c r="D1134" t="s">
        <v>49</v>
      </c>
      <c r="E1134">
        <v>4</v>
      </c>
      <c r="F1134" t="s">
        <v>249</v>
      </c>
      <c r="G1134" t="s">
        <v>870</v>
      </c>
      <c r="H1134" t="s">
        <v>2259</v>
      </c>
      <c r="I1134" t="s">
        <v>212</v>
      </c>
      <c r="J1134" t="s">
        <v>213</v>
      </c>
      <c r="K1134" t="s">
        <v>149</v>
      </c>
      <c r="M1134" t="s">
        <v>1626</v>
      </c>
      <c r="N1134" t="s">
        <v>215</v>
      </c>
      <c r="O1134" s="57">
        <v>46307.628842592596</v>
      </c>
      <c r="P1134" s="57">
        <v>46307.758761574078</v>
      </c>
      <c r="Q1134">
        <v>69408791</v>
      </c>
      <c r="S1134">
        <v>142212128404</v>
      </c>
      <c r="T1134" t="s">
        <v>6396</v>
      </c>
      <c r="U1134" t="s">
        <v>6397</v>
      </c>
      <c r="Z1134">
        <v>109.14237850000001</v>
      </c>
      <c r="AA1134">
        <v>-6.8674755999999997</v>
      </c>
      <c r="AB1134" t="s">
        <v>6398</v>
      </c>
      <c r="AC1134" t="s">
        <v>225</v>
      </c>
      <c r="AO1134" s="57">
        <v>46366.642951388887</v>
      </c>
      <c r="AR1134" t="s">
        <v>1631</v>
      </c>
      <c r="AS1134" t="s">
        <v>219</v>
      </c>
      <c r="AT1134" t="s">
        <v>230</v>
      </c>
      <c r="AV1134" t="s">
        <v>4368</v>
      </c>
      <c r="AW1134" t="s">
        <v>1749</v>
      </c>
      <c r="AX1134" t="s">
        <v>222</v>
      </c>
      <c r="AZ1134" t="s">
        <v>4368</v>
      </c>
      <c r="BF1134" s="6" t="e">
        <f t="shared" si="51"/>
        <v>#NUM!</v>
      </c>
      <c r="BG1134" t="e">
        <f t="shared" si="52"/>
        <v>#NUM!</v>
      </c>
      <c r="BH1134" t="e">
        <f t="shared" si="53"/>
        <v>#NUM!</v>
      </c>
      <c r="BI1134" t="e">
        <f>VLOOKUP(H1134,Sheet2!$A$1:$B$270,2,FALSE)</f>
        <v>#N/A</v>
      </c>
    </row>
    <row r="1135" spans="1:61">
      <c r="A1135">
        <v>1134</v>
      </c>
      <c r="B1135">
        <v>1002625905</v>
      </c>
      <c r="C1135">
        <v>3</v>
      </c>
      <c r="D1135" t="s">
        <v>49</v>
      </c>
      <c r="E1135">
        <v>4</v>
      </c>
      <c r="F1135" t="s">
        <v>249</v>
      </c>
      <c r="G1135" t="s">
        <v>870</v>
      </c>
      <c r="H1135" t="s">
        <v>2259</v>
      </c>
      <c r="I1135" t="s">
        <v>212</v>
      </c>
      <c r="J1135" t="s">
        <v>213</v>
      </c>
      <c r="K1135" t="s">
        <v>149</v>
      </c>
      <c r="L1135" t="s">
        <v>214</v>
      </c>
      <c r="M1135" t="s">
        <v>1919</v>
      </c>
      <c r="N1135" t="s">
        <v>215</v>
      </c>
      <c r="O1135" s="57">
        <v>46302.497002314813</v>
      </c>
      <c r="P1135" s="57">
        <v>46304.588263888887</v>
      </c>
      <c r="Q1135">
        <v>69405734</v>
      </c>
      <c r="S1135">
        <v>142212128320</v>
      </c>
      <c r="T1135" t="s">
        <v>4236</v>
      </c>
      <c r="U1135" t="s">
        <v>4237</v>
      </c>
      <c r="V1135" t="s">
        <v>4238</v>
      </c>
      <c r="Z1135">
        <v>109.13191399999999</v>
      </c>
      <c r="AA1135">
        <v>-6.8664100000000001</v>
      </c>
      <c r="AB1135" t="s">
        <v>4239</v>
      </c>
      <c r="AC1135" t="s">
        <v>235</v>
      </c>
      <c r="AL1135" t="s">
        <v>217</v>
      </c>
      <c r="AM1135" t="s">
        <v>3923</v>
      </c>
      <c r="AN1135" t="s">
        <v>6</v>
      </c>
      <c r="AO1135" s="57">
        <v>46213.507164351853</v>
      </c>
      <c r="AP1135" s="57">
        <v>46303.333333333336</v>
      </c>
      <c r="AQ1135" t="s">
        <v>841</v>
      </c>
      <c r="AR1135" t="s">
        <v>12</v>
      </c>
      <c r="AS1135" t="s">
        <v>219</v>
      </c>
      <c r="AT1135" t="s">
        <v>230</v>
      </c>
      <c r="AV1135" t="s">
        <v>1627</v>
      </c>
      <c r="AW1135" t="s">
        <v>923</v>
      </c>
      <c r="AX1135" t="s">
        <v>222</v>
      </c>
      <c r="BA1135" s="57">
        <v>46303.333333333336</v>
      </c>
      <c r="BB1135" t="s">
        <v>3923</v>
      </c>
      <c r="BF1135" s="6" t="e">
        <f t="shared" si="51"/>
        <v>#NUM!</v>
      </c>
      <c r="BG1135" t="e">
        <f t="shared" si="52"/>
        <v>#NUM!</v>
      </c>
      <c r="BH1135" t="e">
        <f t="shared" si="53"/>
        <v>#NUM!</v>
      </c>
      <c r="BI1135" t="e">
        <f>VLOOKUP(H1135,Sheet2!$A$1:$B$270,2,FALSE)</f>
        <v>#N/A</v>
      </c>
    </row>
    <row r="1136" spans="1:61">
      <c r="A1136">
        <v>1135</v>
      </c>
      <c r="B1136">
        <v>1002626915</v>
      </c>
      <c r="C1136">
        <v>3</v>
      </c>
      <c r="D1136" t="s">
        <v>49</v>
      </c>
      <c r="E1136">
        <v>4</v>
      </c>
      <c r="F1136" t="s">
        <v>249</v>
      </c>
      <c r="G1136" t="s">
        <v>870</v>
      </c>
      <c r="H1136" t="s">
        <v>2259</v>
      </c>
      <c r="I1136" t="s">
        <v>212</v>
      </c>
      <c r="J1136" t="s">
        <v>213</v>
      </c>
      <c r="K1136" t="s">
        <v>149</v>
      </c>
      <c r="L1136" t="s">
        <v>214</v>
      </c>
      <c r="M1136" t="s">
        <v>1919</v>
      </c>
      <c r="N1136" t="s">
        <v>215</v>
      </c>
      <c r="O1136" s="57">
        <v>46302.763657407406</v>
      </c>
      <c r="P1136" s="57">
        <v>46304.581388888888</v>
      </c>
      <c r="Q1136">
        <v>69406144</v>
      </c>
      <c r="S1136">
        <v>142212128328</v>
      </c>
      <c r="T1136" t="s">
        <v>4240</v>
      </c>
      <c r="U1136" t="s">
        <v>4241</v>
      </c>
      <c r="V1136" t="s">
        <v>4242</v>
      </c>
      <c r="Z1136">
        <v>109.110519960522</v>
      </c>
      <c r="AA1136">
        <v>-6.8511951410548999</v>
      </c>
      <c r="AB1136" t="s">
        <v>4243</v>
      </c>
      <c r="AC1136" t="s">
        <v>216</v>
      </c>
      <c r="AL1136" t="s">
        <v>217</v>
      </c>
      <c r="AM1136" t="s">
        <v>4244</v>
      </c>
      <c r="AN1136" t="s">
        <v>6</v>
      </c>
      <c r="AO1136" s="57">
        <v>46213.767291666663</v>
      </c>
      <c r="AP1136" s="57">
        <v>46303.625</v>
      </c>
      <c r="AQ1136" t="s">
        <v>838</v>
      </c>
      <c r="AR1136" t="s">
        <v>12</v>
      </c>
      <c r="AS1136" t="s">
        <v>219</v>
      </c>
      <c r="AT1136" t="s">
        <v>230</v>
      </c>
      <c r="AV1136" t="s">
        <v>1627</v>
      </c>
      <c r="AW1136" t="s">
        <v>877</v>
      </c>
      <c r="AX1136" t="s">
        <v>222</v>
      </c>
      <c r="BA1136" s="57">
        <v>46303.625</v>
      </c>
      <c r="BB1136" t="s">
        <v>4244</v>
      </c>
      <c r="BF1136" s="6" t="e">
        <f t="shared" si="51"/>
        <v>#NUM!</v>
      </c>
      <c r="BG1136" t="e">
        <f t="shared" si="52"/>
        <v>#NUM!</v>
      </c>
      <c r="BH1136" t="e">
        <f t="shared" si="53"/>
        <v>#NUM!</v>
      </c>
      <c r="BI1136" t="e">
        <f>VLOOKUP(H1136,Sheet2!$A$1:$B$270,2,FALSE)</f>
        <v>#N/A</v>
      </c>
    </row>
    <row r="1137" spans="1:61">
      <c r="A1137">
        <v>1136</v>
      </c>
      <c r="B1137">
        <v>1002635067</v>
      </c>
      <c r="C1137">
        <v>3</v>
      </c>
      <c r="D1137" t="s">
        <v>49</v>
      </c>
      <c r="E1137">
        <v>4</v>
      </c>
      <c r="F1137" t="s">
        <v>249</v>
      </c>
      <c r="G1137" t="s">
        <v>252</v>
      </c>
      <c r="H1137" t="s">
        <v>6399</v>
      </c>
      <c r="I1137" t="s">
        <v>212</v>
      </c>
      <c r="J1137" t="s">
        <v>213</v>
      </c>
      <c r="K1137" t="s">
        <v>149</v>
      </c>
      <c r="L1137" t="s">
        <v>214</v>
      </c>
      <c r="M1137" t="s">
        <v>76</v>
      </c>
      <c r="N1137" t="s">
        <v>215</v>
      </c>
      <c r="O1137" s="57">
        <v>46308.572685185187</v>
      </c>
      <c r="P1137" s="57">
        <v>46309.518877314818</v>
      </c>
      <c r="Q1137">
        <v>69409425</v>
      </c>
      <c r="S1137">
        <v>146282105783</v>
      </c>
      <c r="T1137" t="s">
        <v>6400</v>
      </c>
      <c r="U1137" t="s">
        <v>6401</v>
      </c>
      <c r="V1137" t="s">
        <v>6402</v>
      </c>
      <c r="Z1137">
        <v>109.119255</v>
      </c>
      <c r="AA1137">
        <v>-6.9285300000000003</v>
      </c>
      <c r="AB1137" t="s">
        <v>6403</v>
      </c>
      <c r="AC1137" t="s">
        <v>235</v>
      </c>
      <c r="AL1137" t="s">
        <v>217</v>
      </c>
      <c r="AM1137" t="s">
        <v>6020</v>
      </c>
      <c r="AN1137" t="s">
        <v>6</v>
      </c>
      <c r="AO1137" t="s">
        <v>5776</v>
      </c>
      <c r="AP1137" s="57">
        <v>46309.458333333336</v>
      </c>
      <c r="AR1137" t="s">
        <v>218</v>
      </c>
      <c r="AS1137" t="s">
        <v>6404</v>
      </c>
      <c r="AT1137" t="s">
        <v>230</v>
      </c>
      <c r="AU1137">
        <v>20261014</v>
      </c>
      <c r="AV1137" t="s">
        <v>221</v>
      </c>
      <c r="AW1137" t="s">
        <v>880</v>
      </c>
      <c r="AX1137" t="s">
        <v>222</v>
      </c>
      <c r="BA1137" s="57">
        <v>46309.458333333336</v>
      </c>
      <c r="BB1137" t="s">
        <v>6020</v>
      </c>
      <c r="BC1137">
        <v>2026</v>
      </c>
      <c r="BD1137">
        <v>10</v>
      </c>
      <c r="BE1137">
        <v>14</v>
      </c>
      <c r="BF1137" s="6">
        <f t="shared" si="51"/>
        <v>46309</v>
      </c>
      <c r="BG1137">
        <f t="shared" si="52"/>
        <v>-0.45833333333575865</v>
      </c>
      <c r="BH1137" t="str">
        <f t="shared" si="53"/>
        <v>COMPLY</v>
      </c>
      <c r="BI1137" t="e">
        <f>VLOOKUP(H1137,Sheet2!$A$1:$B$270,2,FALSE)</f>
        <v>#N/A</v>
      </c>
    </row>
    <row r="1138" spans="1:61">
      <c r="A1138">
        <v>1137</v>
      </c>
      <c r="B1138">
        <v>1002635826</v>
      </c>
      <c r="C1138">
        <v>3</v>
      </c>
      <c r="D1138" t="s">
        <v>49</v>
      </c>
      <c r="E1138">
        <v>4</v>
      </c>
      <c r="F1138" t="s">
        <v>249</v>
      </c>
      <c r="G1138" t="s">
        <v>252</v>
      </c>
      <c r="H1138" t="s">
        <v>6399</v>
      </c>
      <c r="I1138" t="s">
        <v>212</v>
      </c>
      <c r="J1138" t="s">
        <v>213</v>
      </c>
      <c r="K1138" t="s">
        <v>149</v>
      </c>
      <c r="L1138" t="s">
        <v>214</v>
      </c>
      <c r="M1138" t="s">
        <v>76</v>
      </c>
      <c r="N1138" t="s">
        <v>215</v>
      </c>
      <c r="O1138" s="57">
        <v>46308.763645833336</v>
      </c>
      <c r="P1138" s="57">
        <v>46309.571180555555</v>
      </c>
      <c r="Q1138">
        <v>69409720</v>
      </c>
      <c r="S1138">
        <v>146282105782</v>
      </c>
      <c r="T1138" t="s">
        <v>6782</v>
      </c>
      <c r="U1138" t="s">
        <v>6783</v>
      </c>
      <c r="V1138" t="s">
        <v>6784</v>
      </c>
      <c r="Z1138">
        <v>109.142664</v>
      </c>
      <c r="AA1138">
        <v>-6.9336770000000003</v>
      </c>
      <c r="AB1138" t="s">
        <v>6785</v>
      </c>
      <c r="AC1138" t="s">
        <v>235</v>
      </c>
      <c r="AL1138" t="s">
        <v>217</v>
      </c>
      <c r="AM1138" t="s">
        <v>6786</v>
      </c>
      <c r="AN1138" t="s">
        <v>6</v>
      </c>
      <c r="AO1138" t="s">
        <v>6787</v>
      </c>
      <c r="AP1138" s="57">
        <v>46309.625</v>
      </c>
      <c r="AR1138" t="s">
        <v>218</v>
      </c>
      <c r="AS1138" t="s">
        <v>6404</v>
      </c>
      <c r="AT1138" t="s">
        <v>230</v>
      </c>
      <c r="AU1138">
        <v>20261014</v>
      </c>
      <c r="AV1138" t="s">
        <v>221</v>
      </c>
      <c r="AW1138" t="s">
        <v>880</v>
      </c>
      <c r="AX1138" t="s">
        <v>222</v>
      </c>
      <c r="BA1138" s="57">
        <v>46309.625</v>
      </c>
      <c r="BB1138" t="s">
        <v>6786</v>
      </c>
      <c r="BC1138">
        <v>2026</v>
      </c>
      <c r="BD1138">
        <v>10</v>
      </c>
      <c r="BE1138">
        <v>14</v>
      </c>
      <c r="BF1138" s="6">
        <f t="shared" si="51"/>
        <v>46309</v>
      </c>
      <c r="BG1138">
        <f t="shared" si="52"/>
        <v>-0.625</v>
      </c>
      <c r="BH1138" t="str">
        <f t="shared" si="53"/>
        <v>COMPLY</v>
      </c>
      <c r="BI1138" t="e">
        <f>VLOOKUP(H1138,Sheet2!$A$1:$B$270,2,FALSE)</f>
        <v>#N/A</v>
      </c>
    </row>
    <row r="1139" spans="1:61">
      <c r="A1139">
        <v>1138</v>
      </c>
      <c r="B1139">
        <v>1002636280</v>
      </c>
      <c r="C1139">
        <v>3</v>
      </c>
      <c r="D1139" t="s">
        <v>49</v>
      </c>
      <c r="E1139">
        <v>4</v>
      </c>
      <c r="F1139" t="s">
        <v>249</v>
      </c>
      <c r="G1139" t="s">
        <v>252</v>
      </c>
      <c r="H1139" t="s">
        <v>6399</v>
      </c>
      <c r="I1139" t="s">
        <v>212</v>
      </c>
      <c r="J1139" t="s">
        <v>213</v>
      </c>
      <c r="K1139" t="s">
        <v>149</v>
      </c>
      <c r="L1139" t="s">
        <v>214</v>
      </c>
      <c r="M1139" t="s">
        <v>76</v>
      </c>
      <c r="N1139" t="s">
        <v>215</v>
      </c>
      <c r="O1139" s="57">
        <v>46309.426851851851</v>
      </c>
      <c r="P1139" s="57">
        <v>46310.524108796293</v>
      </c>
      <c r="Q1139">
        <v>69409903</v>
      </c>
      <c r="S1139">
        <v>146282105784</v>
      </c>
      <c r="T1139" t="s">
        <v>7223</v>
      </c>
      <c r="U1139" t="s">
        <v>7224</v>
      </c>
      <c r="V1139" t="s">
        <v>7225</v>
      </c>
      <c r="Z1139">
        <v>109.1036276</v>
      </c>
      <c r="AA1139">
        <v>-6.9255718999999996</v>
      </c>
      <c r="AB1139" t="s">
        <v>7226</v>
      </c>
      <c r="AC1139" t="s">
        <v>235</v>
      </c>
      <c r="AL1139" t="s">
        <v>217</v>
      </c>
      <c r="AM1139" t="s">
        <v>7227</v>
      </c>
      <c r="AN1139" t="s">
        <v>6</v>
      </c>
      <c r="AO1139" t="s">
        <v>6954</v>
      </c>
      <c r="AP1139" s="57">
        <v>46310.333333333336</v>
      </c>
      <c r="AR1139" t="s">
        <v>218</v>
      </c>
      <c r="AS1139" t="s">
        <v>6404</v>
      </c>
      <c r="AT1139" t="s">
        <v>230</v>
      </c>
      <c r="AU1139">
        <v>20261015</v>
      </c>
      <c r="AV1139" t="s">
        <v>221</v>
      </c>
      <c r="AW1139" t="s">
        <v>877</v>
      </c>
      <c r="AX1139" t="s">
        <v>222</v>
      </c>
      <c r="BA1139" s="57">
        <v>46310.333333333336</v>
      </c>
      <c r="BB1139" t="s">
        <v>7227</v>
      </c>
      <c r="BC1139">
        <v>2026</v>
      </c>
      <c r="BD1139">
        <v>10</v>
      </c>
      <c r="BE1139">
        <v>15</v>
      </c>
      <c r="BF1139" s="6">
        <f t="shared" si="51"/>
        <v>46310</v>
      </c>
      <c r="BG1139">
        <f t="shared" si="52"/>
        <v>-0.33333333333575865</v>
      </c>
      <c r="BH1139" t="str">
        <f t="shared" si="53"/>
        <v>COMPLY</v>
      </c>
      <c r="BI1139" t="e">
        <f>VLOOKUP(H1139,Sheet2!$A$1:$B$270,2,FALSE)</f>
        <v>#N/A</v>
      </c>
    </row>
    <row r="1140" spans="1:61">
      <c r="A1140">
        <v>1139</v>
      </c>
      <c r="B1140">
        <v>1002621459</v>
      </c>
      <c r="C1140">
        <v>3</v>
      </c>
      <c r="D1140" t="s">
        <v>49</v>
      </c>
      <c r="E1140">
        <v>4</v>
      </c>
      <c r="F1140" t="s">
        <v>249</v>
      </c>
      <c r="G1140" t="s">
        <v>252</v>
      </c>
      <c r="H1140" t="s">
        <v>795</v>
      </c>
      <c r="I1140" t="s">
        <v>212</v>
      </c>
      <c r="J1140" t="s">
        <v>213</v>
      </c>
      <c r="K1140" t="s">
        <v>149</v>
      </c>
      <c r="L1140" t="s">
        <v>214</v>
      </c>
      <c r="M1140" t="s">
        <v>76</v>
      </c>
      <c r="N1140" t="s">
        <v>215</v>
      </c>
      <c r="O1140" s="57">
        <v>46299.644837962966</v>
      </c>
      <c r="P1140" s="57">
        <v>46300.535590277781</v>
      </c>
      <c r="Q1140">
        <v>69403954</v>
      </c>
      <c r="S1140">
        <v>142206131459</v>
      </c>
      <c r="T1140" t="s">
        <v>2270</v>
      </c>
      <c r="U1140" t="s">
        <v>2965</v>
      </c>
      <c r="V1140" t="s">
        <v>2271</v>
      </c>
      <c r="Z1140">
        <v>109.025111</v>
      </c>
      <c r="AA1140">
        <v>-7.0946629999999997</v>
      </c>
      <c r="AB1140" t="s">
        <v>2272</v>
      </c>
      <c r="AC1140" t="s">
        <v>235</v>
      </c>
      <c r="AL1140" t="s">
        <v>217</v>
      </c>
      <c r="AM1140" t="s">
        <v>2273</v>
      </c>
      <c r="AN1140" t="s">
        <v>6</v>
      </c>
      <c r="AO1140" s="57">
        <v>46122.65283564815</v>
      </c>
      <c r="AP1140" s="57">
        <v>46300.625</v>
      </c>
      <c r="AR1140" t="s">
        <v>218</v>
      </c>
      <c r="AS1140" t="s">
        <v>219</v>
      </c>
      <c r="AT1140" t="s">
        <v>230</v>
      </c>
      <c r="AU1140">
        <v>20261005</v>
      </c>
      <c r="AV1140" t="s">
        <v>221</v>
      </c>
      <c r="AW1140" t="s">
        <v>886</v>
      </c>
      <c r="AX1140" t="s">
        <v>222</v>
      </c>
      <c r="BA1140" s="57">
        <v>46300.625</v>
      </c>
      <c r="BB1140" t="s">
        <v>2273</v>
      </c>
      <c r="BC1140">
        <v>2026</v>
      </c>
      <c r="BD1140">
        <v>10</v>
      </c>
      <c r="BE1140">
        <v>5</v>
      </c>
      <c r="BF1140" s="6">
        <f t="shared" si="51"/>
        <v>46300</v>
      </c>
      <c r="BG1140">
        <f t="shared" si="52"/>
        <v>-0.625</v>
      </c>
      <c r="BH1140" t="str">
        <f t="shared" si="53"/>
        <v>COMPLY</v>
      </c>
      <c r="BI1140" t="e">
        <f>VLOOKUP(H1140,Sheet2!$A$1:$B$270,2,FALSE)</f>
        <v>#N/A</v>
      </c>
    </row>
    <row r="1141" spans="1:61">
      <c r="A1141">
        <v>1140</v>
      </c>
      <c r="B1141">
        <v>1002622376</v>
      </c>
      <c r="C1141">
        <v>3</v>
      </c>
      <c r="D1141" t="s">
        <v>49</v>
      </c>
      <c r="E1141">
        <v>4</v>
      </c>
      <c r="F1141" t="s">
        <v>249</v>
      </c>
      <c r="G1141" t="s">
        <v>252</v>
      </c>
      <c r="H1141" t="s">
        <v>795</v>
      </c>
      <c r="I1141" t="s">
        <v>212</v>
      </c>
      <c r="J1141" t="s">
        <v>213</v>
      </c>
      <c r="K1141" t="s">
        <v>149</v>
      </c>
      <c r="M1141" t="s">
        <v>76</v>
      </c>
      <c r="N1141" t="s">
        <v>215</v>
      </c>
      <c r="O1141" s="57">
        <v>46300.5471412037</v>
      </c>
      <c r="P1141" s="57">
        <v>46300.60832175926</v>
      </c>
      <c r="Q1141">
        <v>69402401</v>
      </c>
      <c r="S1141">
        <v>142206131460</v>
      </c>
      <c r="T1141" t="s">
        <v>1275</v>
      </c>
      <c r="U1141" t="s">
        <v>2966</v>
      </c>
      <c r="V1141" t="s">
        <v>2967</v>
      </c>
      <c r="Z1141">
        <v>109.150226</v>
      </c>
      <c r="AA1141">
        <v>-7.1547739999999997</v>
      </c>
      <c r="AB1141" t="s">
        <v>1278</v>
      </c>
      <c r="AC1141" t="s">
        <v>283</v>
      </c>
      <c r="AL1141" t="s">
        <v>217</v>
      </c>
      <c r="AM1141" t="s">
        <v>2968</v>
      </c>
      <c r="AN1141" t="s">
        <v>6</v>
      </c>
      <c r="AO1141" s="57">
        <v>46152.569618055553</v>
      </c>
      <c r="AR1141" t="s">
        <v>218</v>
      </c>
      <c r="AS1141" t="s">
        <v>219</v>
      </c>
      <c r="AT1141" t="s">
        <v>230</v>
      </c>
      <c r="AU1141">
        <v>20261005</v>
      </c>
      <c r="AV1141" t="s">
        <v>221</v>
      </c>
      <c r="AW1141" t="s">
        <v>540</v>
      </c>
      <c r="AX1141" t="s">
        <v>222</v>
      </c>
      <c r="BA1141" s="57">
        <v>46300.291666666664</v>
      </c>
      <c r="BB1141" t="s">
        <v>2968</v>
      </c>
      <c r="BC1141">
        <v>2026</v>
      </c>
      <c r="BD1141">
        <v>10</v>
      </c>
      <c r="BE1141">
        <v>5</v>
      </c>
      <c r="BF1141" s="6">
        <f t="shared" si="51"/>
        <v>46300</v>
      </c>
      <c r="BG1141">
        <f t="shared" si="52"/>
        <v>-0.29166666666424135</v>
      </c>
      <c r="BH1141" t="str">
        <f t="shared" si="53"/>
        <v>COMPLY</v>
      </c>
      <c r="BI1141" t="e">
        <f>VLOOKUP(H1141,Sheet2!$A$1:$B$270,2,FALSE)</f>
        <v>#N/A</v>
      </c>
    </row>
    <row r="1142" spans="1:61">
      <c r="A1142">
        <v>1141</v>
      </c>
      <c r="B1142">
        <v>1002622928</v>
      </c>
      <c r="C1142">
        <v>3</v>
      </c>
      <c r="D1142" t="s">
        <v>49</v>
      </c>
      <c r="E1142">
        <v>4</v>
      </c>
      <c r="F1142" t="s">
        <v>249</v>
      </c>
      <c r="G1142" t="s">
        <v>252</v>
      </c>
      <c r="H1142" t="s">
        <v>795</v>
      </c>
      <c r="I1142" t="s">
        <v>212</v>
      </c>
      <c r="J1142" t="s">
        <v>213</v>
      </c>
      <c r="K1142" t="s">
        <v>149</v>
      </c>
      <c r="M1142" t="s">
        <v>76</v>
      </c>
      <c r="N1142" t="s">
        <v>215</v>
      </c>
      <c r="O1142" s="57">
        <v>46300.655092592591</v>
      </c>
      <c r="P1142" s="57">
        <v>46300.740567129629</v>
      </c>
      <c r="Q1142">
        <v>69402809</v>
      </c>
      <c r="S1142">
        <v>142206131461</v>
      </c>
      <c r="T1142" t="s">
        <v>2265</v>
      </c>
      <c r="U1142" t="s">
        <v>2969</v>
      </c>
      <c r="V1142" t="s">
        <v>2970</v>
      </c>
      <c r="Z1142">
        <v>109.114581044543</v>
      </c>
      <c r="AA1142">
        <v>-7.0474209618124197</v>
      </c>
      <c r="AB1142" t="s">
        <v>2268</v>
      </c>
      <c r="AC1142" t="s">
        <v>216</v>
      </c>
      <c r="AL1142" t="s">
        <v>217</v>
      </c>
      <c r="AM1142" t="s">
        <v>2971</v>
      </c>
      <c r="AN1142" t="s">
        <v>6</v>
      </c>
      <c r="AO1142" s="57">
        <v>46152.684560185182</v>
      </c>
      <c r="AR1142" t="s">
        <v>218</v>
      </c>
      <c r="AS1142" t="s">
        <v>219</v>
      </c>
      <c r="AT1142" t="s">
        <v>230</v>
      </c>
      <c r="AU1142">
        <v>20261005</v>
      </c>
      <c r="AV1142" t="s">
        <v>221</v>
      </c>
      <c r="AW1142" t="s">
        <v>540</v>
      </c>
      <c r="AX1142" t="s">
        <v>222</v>
      </c>
      <c r="BA1142" s="57">
        <v>46300.291666666664</v>
      </c>
      <c r="BB1142" t="s">
        <v>2971</v>
      </c>
      <c r="BC1142">
        <v>2026</v>
      </c>
      <c r="BD1142">
        <v>10</v>
      </c>
      <c r="BE1142">
        <v>5</v>
      </c>
      <c r="BF1142" s="6">
        <f t="shared" si="51"/>
        <v>46300</v>
      </c>
      <c r="BG1142">
        <f t="shared" si="52"/>
        <v>-0.29166666666424135</v>
      </c>
      <c r="BH1142" t="str">
        <f t="shared" si="53"/>
        <v>COMPLY</v>
      </c>
      <c r="BI1142" t="e">
        <f>VLOOKUP(H1142,Sheet2!$A$1:$B$270,2,FALSE)</f>
        <v>#N/A</v>
      </c>
    </row>
    <row r="1143" spans="1:61">
      <c r="A1143">
        <v>1142</v>
      </c>
      <c r="B1143">
        <v>1002626857</v>
      </c>
      <c r="C1143">
        <v>3</v>
      </c>
      <c r="D1143" t="s">
        <v>49</v>
      </c>
      <c r="E1143">
        <v>4</v>
      </c>
      <c r="F1143" t="s">
        <v>249</v>
      </c>
      <c r="G1143" t="s">
        <v>252</v>
      </c>
      <c r="H1143" t="s">
        <v>795</v>
      </c>
      <c r="I1143" t="s">
        <v>212</v>
      </c>
      <c r="J1143" t="s">
        <v>213</v>
      </c>
      <c r="K1143" t="s">
        <v>149</v>
      </c>
      <c r="L1143" t="s">
        <v>214</v>
      </c>
      <c r="M1143" t="s">
        <v>76</v>
      </c>
      <c r="N1143" t="s">
        <v>215</v>
      </c>
      <c r="O1143" s="57">
        <v>46302.714282407411</v>
      </c>
      <c r="P1143" s="57">
        <v>46303.659108796295</v>
      </c>
      <c r="Q1143">
        <v>69406126</v>
      </c>
      <c r="S1143">
        <v>142206131464</v>
      </c>
      <c r="T1143" t="s">
        <v>4245</v>
      </c>
      <c r="U1143" t="s">
        <v>4246</v>
      </c>
      <c r="V1143" t="s">
        <v>4247</v>
      </c>
      <c r="Z1143">
        <v>109.030790962278</v>
      </c>
      <c r="AA1143">
        <v>-7.0439620733419197</v>
      </c>
      <c r="AB1143" t="s">
        <v>4248</v>
      </c>
      <c r="AC1143" t="s">
        <v>216</v>
      </c>
      <c r="AL1143" t="s">
        <v>217</v>
      </c>
      <c r="AM1143" t="s">
        <v>4249</v>
      </c>
      <c r="AN1143" t="s">
        <v>6</v>
      </c>
      <c r="AO1143" s="57">
        <v>46213.736238425925</v>
      </c>
      <c r="AP1143" s="57">
        <v>46303.625</v>
      </c>
      <c r="AR1143" t="s">
        <v>218</v>
      </c>
      <c r="AS1143" t="s">
        <v>219</v>
      </c>
      <c r="AT1143" t="s">
        <v>230</v>
      </c>
      <c r="AU1143">
        <v>20261008</v>
      </c>
      <c r="AV1143" t="s">
        <v>221</v>
      </c>
      <c r="AW1143" t="s">
        <v>880</v>
      </c>
      <c r="AX1143" t="s">
        <v>222</v>
      </c>
      <c r="BA1143" s="57">
        <v>46303.625</v>
      </c>
      <c r="BB1143" t="s">
        <v>4249</v>
      </c>
      <c r="BC1143">
        <v>2026</v>
      </c>
      <c r="BD1143">
        <v>10</v>
      </c>
      <c r="BE1143">
        <v>8</v>
      </c>
      <c r="BF1143" s="6">
        <f t="shared" si="51"/>
        <v>46303</v>
      </c>
      <c r="BG1143">
        <f t="shared" si="52"/>
        <v>-0.625</v>
      </c>
      <c r="BH1143" t="str">
        <f t="shared" si="53"/>
        <v>COMPLY</v>
      </c>
      <c r="BI1143" t="e">
        <f>VLOOKUP(H1143,Sheet2!$A$1:$B$270,2,FALSE)</f>
        <v>#N/A</v>
      </c>
    </row>
    <row r="1144" spans="1:61">
      <c r="A1144">
        <v>1143</v>
      </c>
      <c r="B1144">
        <v>1002627625</v>
      </c>
      <c r="C1144">
        <v>3</v>
      </c>
      <c r="D1144" t="s">
        <v>49</v>
      </c>
      <c r="E1144">
        <v>4</v>
      </c>
      <c r="F1144" t="s">
        <v>249</v>
      </c>
      <c r="G1144" t="s">
        <v>252</v>
      </c>
      <c r="H1144" t="s">
        <v>795</v>
      </c>
      <c r="I1144" t="s">
        <v>212</v>
      </c>
      <c r="J1144" t="s">
        <v>213</v>
      </c>
      <c r="K1144" t="s">
        <v>149</v>
      </c>
      <c r="M1144" t="s">
        <v>76</v>
      </c>
      <c r="N1144" t="s">
        <v>215</v>
      </c>
      <c r="O1144" s="57">
        <v>46303.543414351851</v>
      </c>
      <c r="P1144" s="57">
        <v>46303.815578703703</v>
      </c>
      <c r="Q1144">
        <v>69404805</v>
      </c>
      <c r="S1144">
        <v>142206131467</v>
      </c>
      <c r="T1144" t="s">
        <v>3574</v>
      </c>
      <c r="U1144" t="s">
        <v>4707</v>
      </c>
      <c r="V1144" t="s">
        <v>4708</v>
      </c>
      <c r="Z1144">
        <v>108.977649</v>
      </c>
      <c r="AA1144">
        <v>-7.0930669999999996</v>
      </c>
      <c r="AB1144" t="s">
        <v>3577</v>
      </c>
      <c r="AC1144" t="s">
        <v>283</v>
      </c>
      <c r="AL1144" t="s">
        <v>217</v>
      </c>
      <c r="AM1144" t="s">
        <v>4709</v>
      </c>
      <c r="AN1144" t="s">
        <v>6</v>
      </c>
      <c r="AO1144" s="57">
        <v>46244.569814814815</v>
      </c>
      <c r="AR1144" t="s">
        <v>218</v>
      </c>
      <c r="AS1144" t="s">
        <v>219</v>
      </c>
      <c r="AT1144" t="s">
        <v>230</v>
      </c>
      <c r="AU1144">
        <v>20261008</v>
      </c>
      <c r="AV1144" t="s">
        <v>221</v>
      </c>
      <c r="AW1144" t="s">
        <v>540</v>
      </c>
      <c r="AX1144" t="s">
        <v>222</v>
      </c>
      <c r="BA1144" s="57">
        <v>46303.291666666664</v>
      </c>
      <c r="BB1144" t="s">
        <v>4709</v>
      </c>
      <c r="BC1144">
        <v>2026</v>
      </c>
      <c r="BD1144">
        <v>10</v>
      </c>
      <c r="BE1144">
        <v>8</v>
      </c>
      <c r="BF1144" s="6">
        <f t="shared" si="51"/>
        <v>46303</v>
      </c>
      <c r="BG1144">
        <f t="shared" si="52"/>
        <v>-0.29166666666424135</v>
      </c>
      <c r="BH1144" t="str">
        <f t="shared" si="53"/>
        <v>COMPLY</v>
      </c>
      <c r="BI1144" t="e">
        <f>VLOOKUP(H1144,Sheet2!$A$1:$B$270,2,FALSE)</f>
        <v>#N/A</v>
      </c>
    </row>
    <row r="1145" spans="1:61">
      <c r="A1145">
        <v>1144</v>
      </c>
      <c r="B1145">
        <v>1002627083</v>
      </c>
      <c r="C1145">
        <v>3</v>
      </c>
      <c r="D1145" t="s">
        <v>49</v>
      </c>
      <c r="E1145">
        <v>4</v>
      </c>
      <c r="F1145" t="s">
        <v>249</v>
      </c>
      <c r="G1145" t="s">
        <v>252</v>
      </c>
      <c r="H1145" t="s">
        <v>795</v>
      </c>
      <c r="I1145" t="s">
        <v>212</v>
      </c>
      <c r="J1145" t="s">
        <v>213</v>
      </c>
      <c r="K1145" t="s">
        <v>149</v>
      </c>
      <c r="L1145" t="s">
        <v>214</v>
      </c>
      <c r="M1145" t="s">
        <v>76</v>
      </c>
      <c r="N1145" t="s">
        <v>215</v>
      </c>
      <c r="O1145" s="57">
        <v>46303.362210648149</v>
      </c>
      <c r="P1145" s="57">
        <v>46303.6403125</v>
      </c>
      <c r="Q1145">
        <v>69406218</v>
      </c>
      <c r="S1145">
        <v>142206131469</v>
      </c>
      <c r="T1145" t="s">
        <v>4250</v>
      </c>
      <c r="U1145" t="s">
        <v>4710</v>
      </c>
      <c r="V1145" t="s">
        <v>4251</v>
      </c>
      <c r="Z1145">
        <v>109.03451789170499</v>
      </c>
      <c r="AA1145">
        <v>-7.0716829434104502</v>
      </c>
      <c r="AB1145" t="s">
        <v>4252</v>
      </c>
      <c r="AC1145" t="s">
        <v>216</v>
      </c>
      <c r="AL1145" t="s">
        <v>217</v>
      </c>
      <c r="AM1145" t="s">
        <v>4253</v>
      </c>
      <c r="AN1145" t="s">
        <v>6</v>
      </c>
      <c r="AO1145" s="57">
        <v>46244.371828703705</v>
      </c>
      <c r="AP1145" s="57">
        <v>46305.333333333336</v>
      </c>
      <c r="AR1145" t="s">
        <v>218</v>
      </c>
      <c r="AS1145" t="s">
        <v>219</v>
      </c>
      <c r="AT1145" t="s">
        <v>230</v>
      </c>
      <c r="AU1145">
        <v>20261008</v>
      </c>
      <c r="AV1145" t="s">
        <v>221</v>
      </c>
      <c r="AW1145" t="s">
        <v>880</v>
      </c>
      <c r="AX1145" t="s">
        <v>222</v>
      </c>
      <c r="BA1145" s="57">
        <v>46305.333333333336</v>
      </c>
      <c r="BB1145" t="s">
        <v>4253</v>
      </c>
      <c r="BC1145">
        <v>2026</v>
      </c>
      <c r="BD1145">
        <v>10</v>
      </c>
      <c r="BE1145">
        <v>8</v>
      </c>
      <c r="BF1145" s="6">
        <f t="shared" si="51"/>
        <v>46303</v>
      </c>
      <c r="BG1145">
        <f t="shared" si="52"/>
        <v>-2.3333333333357587</v>
      </c>
      <c r="BH1145" t="str">
        <f t="shared" si="53"/>
        <v>COMPLY</v>
      </c>
      <c r="BI1145" t="e">
        <f>VLOOKUP(H1145,Sheet2!$A$1:$B$270,2,FALSE)</f>
        <v>#N/A</v>
      </c>
    </row>
    <row r="1146" spans="1:61">
      <c r="A1146">
        <v>1145</v>
      </c>
      <c r="B1146">
        <v>1002618011</v>
      </c>
      <c r="C1146">
        <v>3</v>
      </c>
      <c r="D1146" t="s">
        <v>49</v>
      </c>
      <c r="E1146">
        <v>4</v>
      </c>
      <c r="F1146" t="s">
        <v>249</v>
      </c>
      <c r="G1146" t="s">
        <v>252</v>
      </c>
      <c r="H1146" t="s">
        <v>795</v>
      </c>
      <c r="I1146" t="s">
        <v>212</v>
      </c>
      <c r="J1146" t="s">
        <v>213</v>
      </c>
      <c r="K1146" t="s">
        <v>149</v>
      </c>
      <c r="L1146" t="s">
        <v>214</v>
      </c>
      <c r="M1146" t="s">
        <v>1401</v>
      </c>
      <c r="N1146" t="s">
        <v>215</v>
      </c>
      <c r="O1146" s="57">
        <v>46296.586504629631</v>
      </c>
      <c r="P1146" s="57">
        <v>46300.547129629631</v>
      </c>
      <c r="Q1146">
        <v>69402401</v>
      </c>
      <c r="S1146">
        <v>142206131448</v>
      </c>
      <c r="T1146" t="s">
        <v>1275</v>
      </c>
      <c r="U1146" t="s">
        <v>1276</v>
      </c>
      <c r="V1146" t="s">
        <v>1277</v>
      </c>
      <c r="Z1146">
        <v>109.150515</v>
      </c>
      <c r="AA1146">
        <v>-7.1563602999999896</v>
      </c>
      <c r="AB1146" t="s">
        <v>1278</v>
      </c>
      <c r="AC1146" t="s">
        <v>235</v>
      </c>
      <c r="AL1146" t="s">
        <v>217</v>
      </c>
      <c r="AM1146" t="s">
        <v>1279</v>
      </c>
      <c r="AN1146" t="s">
        <v>6</v>
      </c>
      <c r="AO1146" s="57">
        <v>46032.590474537035</v>
      </c>
      <c r="AP1146" s="57">
        <v>46297.458333333336</v>
      </c>
      <c r="AR1146" t="s">
        <v>14</v>
      </c>
      <c r="AS1146" t="s">
        <v>219</v>
      </c>
      <c r="AT1146" t="s">
        <v>230</v>
      </c>
      <c r="AV1146" t="s">
        <v>2963</v>
      </c>
      <c r="AW1146" t="s">
        <v>880</v>
      </c>
      <c r="AX1146" t="s">
        <v>222</v>
      </c>
      <c r="BA1146" s="57">
        <v>46297.458333333336</v>
      </c>
      <c r="BB1146" t="s">
        <v>1279</v>
      </c>
      <c r="BF1146" s="6" t="e">
        <f t="shared" si="51"/>
        <v>#NUM!</v>
      </c>
      <c r="BG1146" t="e">
        <f t="shared" si="52"/>
        <v>#NUM!</v>
      </c>
      <c r="BH1146" t="e">
        <f t="shared" si="53"/>
        <v>#NUM!</v>
      </c>
      <c r="BI1146" t="e">
        <f>VLOOKUP(H1146,Sheet2!$A$1:$B$270,2,FALSE)</f>
        <v>#N/A</v>
      </c>
    </row>
    <row r="1147" spans="1:61">
      <c r="A1147">
        <v>1146</v>
      </c>
      <c r="B1147">
        <v>1002619152</v>
      </c>
      <c r="C1147">
        <v>3</v>
      </c>
      <c r="D1147" t="s">
        <v>49</v>
      </c>
      <c r="E1147">
        <v>4</v>
      </c>
      <c r="F1147" t="s">
        <v>249</v>
      </c>
      <c r="G1147" t="s">
        <v>252</v>
      </c>
      <c r="H1147" t="s">
        <v>795</v>
      </c>
      <c r="I1147" t="s">
        <v>212</v>
      </c>
      <c r="J1147" t="s">
        <v>213</v>
      </c>
      <c r="K1147" t="s">
        <v>149</v>
      </c>
      <c r="L1147" t="s">
        <v>214</v>
      </c>
      <c r="M1147" t="s">
        <v>1401</v>
      </c>
      <c r="N1147" t="s">
        <v>215</v>
      </c>
      <c r="O1147" s="57">
        <v>46297.399710648147</v>
      </c>
      <c r="P1147" s="57">
        <v>46300.655081018522</v>
      </c>
      <c r="Q1147">
        <v>69402809</v>
      </c>
      <c r="S1147">
        <v>142206131450</v>
      </c>
      <c r="T1147" t="s">
        <v>2265</v>
      </c>
      <c r="U1147" t="s">
        <v>2266</v>
      </c>
      <c r="V1147" t="s">
        <v>2267</v>
      </c>
      <c r="Z1147">
        <v>109.114648886024</v>
      </c>
      <c r="AA1147">
        <v>-7.0479969286918296</v>
      </c>
      <c r="AB1147" t="s">
        <v>2268</v>
      </c>
      <c r="AC1147" t="s">
        <v>216</v>
      </c>
      <c r="AL1147" t="s">
        <v>217</v>
      </c>
      <c r="AM1147" t="s">
        <v>2269</v>
      </c>
      <c r="AN1147" t="s">
        <v>6</v>
      </c>
      <c r="AO1147" s="57">
        <v>46063.403113425928</v>
      </c>
      <c r="AP1147" s="57">
        <v>46298.333333333336</v>
      </c>
      <c r="AQ1147" t="s">
        <v>841</v>
      </c>
      <c r="AR1147" t="s">
        <v>14</v>
      </c>
      <c r="AS1147" t="s">
        <v>219</v>
      </c>
      <c r="AT1147" t="s">
        <v>230</v>
      </c>
      <c r="AV1147" t="s">
        <v>2964</v>
      </c>
      <c r="AW1147" t="s">
        <v>876</v>
      </c>
      <c r="AX1147" t="s">
        <v>222</v>
      </c>
      <c r="BA1147" s="57">
        <v>46298.333333333336</v>
      </c>
      <c r="BB1147" t="s">
        <v>2269</v>
      </c>
      <c r="BF1147" s="6" t="e">
        <f t="shared" si="51"/>
        <v>#NUM!</v>
      </c>
      <c r="BG1147" t="e">
        <f t="shared" si="52"/>
        <v>#NUM!</v>
      </c>
      <c r="BH1147" t="e">
        <f t="shared" si="53"/>
        <v>#NUM!</v>
      </c>
      <c r="BI1147" t="e">
        <f>VLOOKUP(H1147,Sheet2!$A$1:$B$270,2,FALSE)</f>
        <v>#N/A</v>
      </c>
    </row>
    <row r="1148" spans="1:61">
      <c r="A1148">
        <v>1147</v>
      </c>
      <c r="B1148">
        <v>1002623785</v>
      </c>
      <c r="C1148">
        <v>3</v>
      </c>
      <c r="D1148" t="s">
        <v>49</v>
      </c>
      <c r="E1148">
        <v>4</v>
      </c>
      <c r="F1148" t="s">
        <v>249</v>
      </c>
      <c r="G1148" t="s">
        <v>252</v>
      </c>
      <c r="H1148" t="s">
        <v>795</v>
      </c>
      <c r="I1148" t="s">
        <v>212</v>
      </c>
      <c r="J1148" t="s">
        <v>213</v>
      </c>
      <c r="K1148" t="s">
        <v>149</v>
      </c>
      <c r="L1148" t="s">
        <v>214</v>
      </c>
      <c r="M1148" t="s">
        <v>1401</v>
      </c>
      <c r="N1148" t="s">
        <v>215</v>
      </c>
      <c r="O1148" s="57">
        <v>46301.430324074077</v>
      </c>
      <c r="P1148" s="57">
        <v>46303.543414351851</v>
      </c>
      <c r="Q1148">
        <v>69404805</v>
      </c>
      <c r="S1148">
        <v>142206131463</v>
      </c>
      <c r="T1148" t="s">
        <v>3574</v>
      </c>
      <c r="U1148" t="s">
        <v>3575</v>
      </c>
      <c r="V1148" t="s">
        <v>3576</v>
      </c>
      <c r="Z1148">
        <v>108.97767399999999</v>
      </c>
      <c r="AA1148">
        <v>-7.09239</v>
      </c>
      <c r="AB1148" t="s">
        <v>3577</v>
      </c>
      <c r="AC1148" t="s">
        <v>235</v>
      </c>
      <c r="AL1148" t="s">
        <v>217</v>
      </c>
      <c r="AM1148" t="s">
        <v>3208</v>
      </c>
      <c r="AN1148" t="s">
        <v>6</v>
      </c>
      <c r="AO1148" s="57">
        <v>46183.433946759258</v>
      </c>
      <c r="AP1148" s="57">
        <v>46302.333333333336</v>
      </c>
      <c r="AR1148" t="s">
        <v>14</v>
      </c>
      <c r="AS1148" t="s">
        <v>219</v>
      </c>
      <c r="AT1148" t="s">
        <v>230</v>
      </c>
      <c r="AV1148" t="s">
        <v>4706</v>
      </c>
      <c r="AW1148" t="s">
        <v>876</v>
      </c>
      <c r="AX1148" t="s">
        <v>222</v>
      </c>
      <c r="BA1148" s="57">
        <v>46302.333333333336</v>
      </c>
      <c r="BB1148" t="s">
        <v>3208</v>
      </c>
      <c r="BF1148" s="6" t="e">
        <f t="shared" si="51"/>
        <v>#NUM!</v>
      </c>
      <c r="BG1148" t="e">
        <f t="shared" si="52"/>
        <v>#NUM!</v>
      </c>
      <c r="BH1148" t="e">
        <f t="shared" si="53"/>
        <v>#NUM!</v>
      </c>
      <c r="BI1148" t="e">
        <f>VLOOKUP(H1148,Sheet2!$A$1:$B$270,2,FALSE)</f>
        <v>#N/A</v>
      </c>
    </row>
    <row r="1149" spans="1:61">
      <c r="A1149">
        <v>1148</v>
      </c>
      <c r="B1149">
        <v>1002631021</v>
      </c>
      <c r="C1149">
        <v>3</v>
      </c>
      <c r="D1149" t="s">
        <v>49</v>
      </c>
      <c r="E1149">
        <v>4</v>
      </c>
      <c r="F1149" t="s">
        <v>249</v>
      </c>
      <c r="G1149" t="s">
        <v>252</v>
      </c>
      <c r="H1149" t="s">
        <v>5578</v>
      </c>
      <c r="I1149" t="s">
        <v>212</v>
      </c>
      <c r="J1149" t="s">
        <v>213</v>
      </c>
      <c r="K1149" t="s">
        <v>149</v>
      </c>
      <c r="L1149" t="s">
        <v>214</v>
      </c>
      <c r="M1149" t="s">
        <v>76</v>
      </c>
      <c r="N1149" t="s">
        <v>215</v>
      </c>
      <c r="O1149" s="57">
        <v>46305.624699074076</v>
      </c>
      <c r="P1149" s="57">
        <v>46307.515960648147</v>
      </c>
      <c r="Q1149">
        <v>69407975</v>
      </c>
      <c r="S1149">
        <v>142283120051</v>
      </c>
      <c r="T1149" t="s">
        <v>5579</v>
      </c>
      <c r="U1149" t="s">
        <v>5580</v>
      </c>
      <c r="V1149" t="s">
        <v>5581</v>
      </c>
      <c r="Z1149">
        <v>109.1028847</v>
      </c>
      <c r="AA1149">
        <v>-6.9646784999999998</v>
      </c>
      <c r="AB1149" t="s">
        <v>5582</v>
      </c>
      <c r="AC1149" t="s">
        <v>235</v>
      </c>
      <c r="AL1149" t="s">
        <v>217</v>
      </c>
      <c r="AM1149" t="s">
        <v>5583</v>
      </c>
      <c r="AN1149" t="s">
        <v>6</v>
      </c>
      <c r="AO1149" s="57">
        <v>46305.642407407409</v>
      </c>
      <c r="AP1149" s="57">
        <v>46306.458333333336</v>
      </c>
      <c r="AR1149" t="s">
        <v>218</v>
      </c>
      <c r="AS1149" t="s">
        <v>219</v>
      </c>
      <c r="AT1149" t="s">
        <v>230</v>
      </c>
      <c r="AU1149">
        <v>20261012</v>
      </c>
      <c r="AV1149" t="s">
        <v>221</v>
      </c>
      <c r="AW1149" t="s">
        <v>883</v>
      </c>
      <c r="AX1149" t="s">
        <v>222</v>
      </c>
      <c r="BA1149" s="57">
        <v>46306.458333333336</v>
      </c>
      <c r="BB1149" t="s">
        <v>5583</v>
      </c>
      <c r="BC1149">
        <v>2026</v>
      </c>
      <c r="BD1149">
        <v>10</v>
      </c>
      <c r="BE1149">
        <v>12</v>
      </c>
      <c r="BF1149" s="6">
        <f t="shared" si="51"/>
        <v>46307</v>
      </c>
      <c r="BG1149">
        <f t="shared" si="52"/>
        <v>0.54166666666424135</v>
      </c>
      <c r="BH1149" t="str">
        <f t="shared" si="53"/>
        <v>COMPLY</v>
      </c>
      <c r="BI1149" t="e">
        <f>VLOOKUP(H1149,Sheet2!$A$1:$B$270,2,FALSE)</f>
        <v>#N/A</v>
      </c>
    </row>
    <row r="1150" spans="1:61">
      <c r="A1150">
        <v>1149</v>
      </c>
      <c r="B1150">
        <v>1002638718</v>
      </c>
      <c r="C1150">
        <v>3</v>
      </c>
      <c r="D1150" t="s">
        <v>49</v>
      </c>
      <c r="E1150">
        <v>4</v>
      </c>
      <c r="F1150" t="s">
        <v>249</v>
      </c>
      <c r="G1150" t="s">
        <v>252</v>
      </c>
      <c r="H1150" t="s">
        <v>5578</v>
      </c>
      <c r="I1150" t="s">
        <v>212</v>
      </c>
      <c r="J1150" t="s">
        <v>213</v>
      </c>
      <c r="K1150" t="s">
        <v>149</v>
      </c>
      <c r="L1150" t="s">
        <v>214</v>
      </c>
      <c r="M1150" t="s">
        <v>238</v>
      </c>
      <c r="N1150" t="s">
        <v>215</v>
      </c>
      <c r="O1150" s="57">
        <v>46310.603935185187</v>
      </c>
      <c r="P1150" s="57">
        <v>46310.605624999997</v>
      </c>
      <c r="Q1150">
        <v>69410910</v>
      </c>
      <c r="S1150">
        <v>142283120073</v>
      </c>
      <c r="T1150" t="s">
        <v>7888</v>
      </c>
      <c r="U1150" t="s">
        <v>7889</v>
      </c>
      <c r="V1150" t="s">
        <v>7890</v>
      </c>
      <c r="Z1150">
        <v>109.134104959666</v>
      </c>
      <c r="AA1150">
        <v>-7.0182471154907402</v>
      </c>
      <c r="AB1150" t="s">
        <v>7891</v>
      </c>
      <c r="AC1150" t="s">
        <v>216</v>
      </c>
      <c r="AL1150" t="s">
        <v>217</v>
      </c>
      <c r="AM1150" t="s">
        <v>7892</v>
      </c>
      <c r="AN1150" t="s">
        <v>6</v>
      </c>
      <c r="AO1150" t="s">
        <v>7455</v>
      </c>
      <c r="AP1150" s="57">
        <v>46311.458333333336</v>
      </c>
      <c r="AR1150" t="s">
        <v>239</v>
      </c>
      <c r="AS1150" t="s">
        <v>219</v>
      </c>
      <c r="AT1150" t="s">
        <v>230</v>
      </c>
      <c r="AV1150" t="s">
        <v>238</v>
      </c>
      <c r="AW1150" t="s">
        <v>877</v>
      </c>
      <c r="AX1150" t="s">
        <v>222</v>
      </c>
      <c r="BA1150" s="57">
        <v>46311.458333333336</v>
      </c>
      <c r="BB1150" t="s">
        <v>7892</v>
      </c>
      <c r="BF1150" s="6" t="e">
        <f t="shared" si="51"/>
        <v>#NUM!</v>
      </c>
      <c r="BG1150" t="e">
        <f t="shared" si="52"/>
        <v>#NUM!</v>
      </c>
      <c r="BH1150" t="e">
        <f t="shared" si="53"/>
        <v>#NUM!</v>
      </c>
      <c r="BI1150" t="e">
        <f>VLOOKUP(H1150,Sheet2!$A$1:$B$270,2,FALSE)</f>
        <v>#N/A</v>
      </c>
    </row>
    <row r="1151" spans="1:61">
      <c r="A1151">
        <v>1150</v>
      </c>
      <c r="B1151">
        <v>1002631693</v>
      </c>
      <c r="C1151">
        <v>3</v>
      </c>
      <c r="D1151" t="s">
        <v>55</v>
      </c>
      <c r="E1151">
        <v>5</v>
      </c>
      <c r="F1151" t="s">
        <v>260</v>
      </c>
      <c r="G1151" t="s">
        <v>128</v>
      </c>
      <c r="H1151" t="s">
        <v>304</v>
      </c>
      <c r="I1151" t="s">
        <v>212</v>
      </c>
      <c r="J1151" t="s">
        <v>213</v>
      </c>
      <c r="K1151" t="s">
        <v>149</v>
      </c>
      <c r="L1151" t="s">
        <v>214</v>
      </c>
      <c r="M1151" t="s">
        <v>76</v>
      </c>
      <c r="N1151" t="s">
        <v>215</v>
      </c>
      <c r="O1151" s="57">
        <v>46306.658032407409</v>
      </c>
      <c r="P1151" s="57">
        <v>46307.34574074074</v>
      </c>
      <c r="Q1151">
        <v>69408232</v>
      </c>
      <c r="S1151">
        <v>152417234498</v>
      </c>
      <c r="T1151" t="s">
        <v>4028</v>
      </c>
      <c r="U1151" t="s">
        <v>5584</v>
      </c>
      <c r="V1151" t="s">
        <v>5585</v>
      </c>
      <c r="Z1151">
        <v>112.6033829</v>
      </c>
      <c r="AA1151">
        <v>-7.3595712999999998</v>
      </c>
      <c r="AB1151" t="s">
        <v>5586</v>
      </c>
      <c r="AC1151" t="s">
        <v>235</v>
      </c>
      <c r="AL1151" t="s">
        <v>217</v>
      </c>
      <c r="AM1151" t="s">
        <v>5285</v>
      </c>
      <c r="AN1151" t="s">
        <v>6</v>
      </c>
      <c r="AO1151" s="57">
        <v>46336.663576388892</v>
      </c>
      <c r="AP1151" s="57">
        <v>46307.625</v>
      </c>
      <c r="AR1151" t="s">
        <v>218</v>
      </c>
      <c r="AS1151" t="s">
        <v>578</v>
      </c>
      <c r="AT1151" t="s">
        <v>230</v>
      </c>
      <c r="AU1151">
        <v>20261012</v>
      </c>
      <c r="AV1151" t="s">
        <v>221</v>
      </c>
      <c r="AW1151" t="s">
        <v>2232</v>
      </c>
      <c r="AX1151" t="s">
        <v>222</v>
      </c>
      <c r="BA1151" s="57">
        <v>46307.625</v>
      </c>
      <c r="BB1151" t="s">
        <v>5285</v>
      </c>
      <c r="BC1151">
        <v>2026</v>
      </c>
      <c r="BD1151">
        <v>10</v>
      </c>
      <c r="BE1151">
        <v>12</v>
      </c>
      <c r="BF1151" s="6">
        <f t="shared" si="51"/>
        <v>46307</v>
      </c>
      <c r="BG1151">
        <f t="shared" si="52"/>
        <v>-0.625</v>
      </c>
      <c r="BH1151" t="str">
        <f t="shared" si="53"/>
        <v>COMPLY</v>
      </c>
      <c r="BI1151" t="str">
        <f>VLOOKUP(H1151,Sheet2!$A$1:$B$270,2,FALSE)</f>
        <v>SURABAYA UTARA</v>
      </c>
    </row>
    <row r="1152" spans="1:61">
      <c r="A1152">
        <v>1151</v>
      </c>
      <c r="B1152">
        <v>1002632552</v>
      </c>
      <c r="C1152">
        <v>3</v>
      </c>
      <c r="D1152" t="s">
        <v>55</v>
      </c>
      <c r="E1152">
        <v>5</v>
      </c>
      <c r="F1152" t="s">
        <v>260</v>
      </c>
      <c r="G1152" t="s">
        <v>128</v>
      </c>
      <c r="H1152" t="s">
        <v>304</v>
      </c>
      <c r="I1152" t="s">
        <v>212</v>
      </c>
      <c r="J1152" t="s">
        <v>213</v>
      </c>
      <c r="K1152" t="s">
        <v>149</v>
      </c>
      <c r="M1152" t="s">
        <v>76</v>
      </c>
      <c r="N1152" t="s">
        <v>215</v>
      </c>
      <c r="O1152" s="57">
        <v>46307.468159722222</v>
      </c>
      <c r="P1152" s="57">
        <v>46307.513043981482</v>
      </c>
      <c r="Q1152">
        <v>69407679</v>
      </c>
      <c r="S1152">
        <v>152417234238</v>
      </c>
      <c r="T1152" t="s">
        <v>5587</v>
      </c>
      <c r="U1152" t="s">
        <v>6405</v>
      </c>
      <c r="V1152" t="s">
        <v>6406</v>
      </c>
      <c r="Z1152">
        <v>112.629271741911</v>
      </c>
      <c r="AA1152">
        <v>-7.3458356395663396</v>
      </c>
      <c r="AB1152" t="s">
        <v>5590</v>
      </c>
      <c r="AC1152" t="s">
        <v>229</v>
      </c>
      <c r="AL1152" t="s">
        <v>217</v>
      </c>
      <c r="AM1152" t="s">
        <v>6407</v>
      </c>
      <c r="AN1152" t="s">
        <v>6</v>
      </c>
      <c r="AO1152" s="57">
        <v>46366.486458333333</v>
      </c>
      <c r="AR1152" t="s">
        <v>218</v>
      </c>
      <c r="AS1152" t="s">
        <v>578</v>
      </c>
      <c r="AT1152" t="s">
        <v>220</v>
      </c>
      <c r="AU1152">
        <v>20261012</v>
      </c>
      <c r="AV1152" t="s">
        <v>221</v>
      </c>
      <c r="AW1152" t="s">
        <v>2694</v>
      </c>
      <c r="AX1152" t="s">
        <v>222</v>
      </c>
      <c r="BA1152" s="57">
        <v>46307.291666666664</v>
      </c>
      <c r="BB1152" t="s">
        <v>6407</v>
      </c>
      <c r="BC1152">
        <v>2026</v>
      </c>
      <c r="BD1152">
        <v>10</v>
      </c>
      <c r="BE1152">
        <v>12</v>
      </c>
      <c r="BF1152" s="6">
        <f t="shared" si="51"/>
        <v>46307</v>
      </c>
      <c r="BG1152">
        <f t="shared" si="52"/>
        <v>-0.29166666666424135</v>
      </c>
      <c r="BH1152" t="str">
        <f t="shared" si="53"/>
        <v>COMPLY</v>
      </c>
      <c r="BI1152" t="str">
        <f>VLOOKUP(H1152,Sheet2!$A$1:$B$270,2,FALSE)</f>
        <v>SURABAYA UTARA</v>
      </c>
    </row>
    <row r="1153" spans="1:61">
      <c r="A1153">
        <v>1152</v>
      </c>
      <c r="B1153">
        <v>1002630592</v>
      </c>
      <c r="C1153">
        <v>3</v>
      </c>
      <c r="D1153" t="s">
        <v>55</v>
      </c>
      <c r="E1153">
        <v>5</v>
      </c>
      <c r="F1153" t="s">
        <v>260</v>
      </c>
      <c r="G1153" t="s">
        <v>128</v>
      </c>
      <c r="H1153" t="s">
        <v>304</v>
      </c>
      <c r="I1153" t="s">
        <v>212</v>
      </c>
      <c r="J1153" t="s">
        <v>213</v>
      </c>
      <c r="K1153" t="s">
        <v>149</v>
      </c>
      <c r="L1153" t="s">
        <v>214</v>
      </c>
      <c r="M1153" t="s">
        <v>1401</v>
      </c>
      <c r="N1153" t="s">
        <v>215</v>
      </c>
      <c r="O1153" s="57">
        <v>46305.303877314815</v>
      </c>
      <c r="P1153" s="57">
        <v>46307.468148148146</v>
      </c>
      <c r="Q1153">
        <v>69407679</v>
      </c>
      <c r="S1153">
        <v>152417234488</v>
      </c>
      <c r="T1153" t="s">
        <v>5587</v>
      </c>
      <c r="U1153" t="s">
        <v>5588</v>
      </c>
      <c r="V1153" t="s">
        <v>5589</v>
      </c>
      <c r="Z1153">
        <v>112.62929699999999</v>
      </c>
      <c r="AA1153">
        <v>-7.3454490000000003</v>
      </c>
      <c r="AB1153" t="s">
        <v>5590</v>
      </c>
      <c r="AC1153" t="s">
        <v>235</v>
      </c>
      <c r="AL1153" t="s">
        <v>217</v>
      </c>
      <c r="AM1153" t="s">
        <v>5258</v>
      </c>
      <c r="AN1153" t="s">
        <v>6</v>
      </c>
      <c r="AO1153" s="57">
        <v>46305.319699074076</v>
      </c>
      <c r="AP1153" s="57">
        <v>46306.333333333336</v>
      </c>
      <c r="AQ1153" t="s">
        <v>841</v>
      </c>
      <c r="AR1153" t="s">
        <v>14</v>
      </c>
      <c r="AS1153" t="s">
        <v>578</v>
      </c>
      <c r="AT1153" t="s">
        <v>220</v>
      </c>
      <c r="AV1153" t="s">
        <v>6408</v>
      </c>
      <c r="AW1153" t="s">
        <v>5591</v>
      </c>
      <c r="AX1153" t="s">
        <v>222</v>
      </c>
      <c r="BA1153" s="57">
        <v>46306.333333333336</v>
      </c>
      <c r="BB1153" t="s">
        <v>5258</v>
      </c>
      <c r="BF1153" s="6" t="e">
        <f t="shared" si="51"/>
        <v>#NUM!</v>
      </c>
      <c r="BG1153" t="e">
        <f t="shared" si="52"/>
        <v>#NUM!</v>
      </c>
      <c r="BH1153" t="e">
        <f t="shared" si="53"/>
        <v>#NUM!</v>
      </c>
      <c r="BI1153" t="str">
        <f>VLOOKUP(H1153,Sheet2!$A$1:$B$270,2,FALSE)</f>
        <v>SURABAYA UTARA</v>
      </c>
    </row>
    <row r="1154" spans="1:61">
      <c r="A1154">
        <v>1153</v>
      </c>
      <c r="B1154">
        <v>1002624054</v>
      </c>
      <c r="C1154">
        <v>3</v>
      </c>
      <c r="D1154" t="s">
        <v>55</v>
      </c>
      <c r="E1154">
        <v>5</v>
      </c>
      <c r="F1154" t="s">
        <v>260</v>
      </c>
      <c r="G1154" t="s">
        <v>128</v>
      </c>
      <c r="H1154" t="s">
        <v>304</v>
      </c>
      <c r="I1154" t="s">
        <v>212</v>
      </c>
      <c r="J1154" t="s">
        <v>213</v>
      </c>
      <c r="K1154" t="s">
        <v>149</v>
      </c>
      <c r="M1154" t="s">
        <v>279</v>
      </c>
      <c r="N1154" t="s">
        <v>563</v>
      </c>
      <c r="O1154" s="57">
        <v>46301.489398148151</v>
      </c>
      <c r="P1154" s="57">
        <v>46301.814976851849</v>
      </c>
      <c r="Q1154">
        <v>69404928</v>
      </c>
      <c r="S1154">
        <v>152417234448</v>
      </c>
      <c r="T1154" t="s">
        <v>3578</v>
      </c>
      <c r="U1154" t="s">
        <v>3579</v>
      </c>
      <c r="V1154" t="s">
        <v>3580</v>
      </c>
      <c r="Z1154">
        <v>112.6595671</v>
      </c>
      <c r="AA1154">
        <v>-7.3473457</v>
      </c>
      <c r="AB1154" t="s">
        <v>3581</v>
      </c>
      <c r="AC1154" t="s">
        <v>225</v>
      </c>
      <c r="AL1154" t="s">
        <v>217</v>
      </c>
      <c r="AM1154" t="s">
        <v>3582</v>
      </c>
      <c r="AN1154" t="s">
        <v>6</v>
      </c>
      <c r="AO1154" s="57">
        <v>46183.517812500002</v>
      </c>
      <c r="AP1154" s="57">
        <v>46303.333333333336</v>
      </c>
      <c r="AR1154" t="s">
        <v>239</v>
      </c>
      <c r="AS1154" t="s">
        <v>578</v>
      </c>
      <c r="AT1154" t="s">
        <v>220</v>
      </c>
      <c r="AV1154" t="s">
        <v>3583</v>
      </c>
      <c r="AW1154" t="s">
        <v>540</v>
      </c>
      <c r="AX1154" t="s">
        <v>222</v>
      </c>
      <c r="BA1154" s="57">
        <v>46303.333333333336</v>
      </c>
      <c r="BB1154" t="s">
        <v>3582</v>
      </c>
      <c r="BF1154" s="6" t="e">
        <f t="shared" ref="BF1154:BF1217" si="54">DATE(BC1154,BD1154,BE1154)</f>
        <v>#NUM!</v>
      </c>
      <c r="BG1154" t="e">
        <f t="shared" ref="BG1154:BG1217" si="55">BF1154-BA1154</f>
        <v>#NUM!</v>
      </c>
      <c r="BH1154" t="e">
        <f t="shared" ref="BH1154:BH1217" si="56">IF(BG1154=1,"COMPLY",IF(BG1154&lt;1,"COMPLY","NOT COMPLY"))</f>
        <v>#NUM!</v>
      </c>
      <c r="BI1154" t="str">
        <f>VLOOKUP(H1154,Sheet2!$A$1:$B$270,2,FALSE)</f>
        <v>SURABAYA UTARA</v>
      </c>
    </row>
    <row r="1155" spans="1:61">
      <c r="A1155">
        <v>1154</v>
      </c>
      <c r="B1155">
        <v>1002638395</v>
      </c>
      <c r="C1155">
        <v>3</v>
      </c>
      <c r="D1155" t="s">
        <v>55</v>
      </c>
      <c r="E1155">
        <v>5</v>
      </c>
      <c r="F1155" t="s">
        <v>260</v>
      </c>
      <c r="G1155" t="s">
        <v>128</v>
      </c>
      <c r="H1155" t="s">
        <v>304</v>
      </c>
      <c r="I1155" t="s">
        <v>212</v>
      </c>
      <c r="J1155" t="s">
        <v>213</v>
      </c>
      <c r="K1155" t="s">
        <v>149</v>
      </c>
      <c r="L1155" t="s">
        <v>214</v>
      </c>
      <c r="M1155" t="s">
        <v>279</v>
      </c>
      <c r="N1155" t="s">
        <v>215</v>
      </c>
      <c r="O1155" s="57">
        <v>46310.542766203704</v>
      </c>
      <c r="P1155" s="57">
        <v>46310.600115740737</v>
      </c>
      <c r="Q1155">
        <v>69410793</v>
      </c>
      <c r="S1155">
        <v>152417234546</v>
      </c>
      <c r="T1155" t="s">
        <v>7893</v>
      </c>
      <c r="U1155" t="s">
        <v>7894</v>
      </c>
      <c r="V1155" t="s">
        <v>7895</v>
      </c>
      <c r="Z1155">
        <v>112.62119319999999</v>
      </c>
      <c r="AA1155">
        <v>-7.3233753999999998</v>
      </c>
      <c r="AB1155" t="s">
        <v>7896</v>
      </c>
      <c r="AC1155" t="s">
        <v>235</v>
      </c>
      <c r="AL1155" t="s">
        <v>217</v>
      </c>
      <c r="AM1155" t="s">
        <v>7661</v>
      </c>
      <c r="AN1155" t="s">
        <v>6</v>
      </c>
      <c r="AO1155" t="s">
        <v>7530</v>
      </c>
      <c r="AP1155" s="57">
        <v>46312.333333333336</v>
      </c>
      <c r="AR1155" t="s">
        <v>239</v>
      </c>
      <c r="AS1155" t="s">
        <v>578</v>
      </c>
      <c r="AT1155" t="s">
        <v>230</v>
      </c>
      <c r="AV1155" t="s">
        <v>1713</v>
      </c>
      <c r="AW1155" t="s">
        <v>3959</v>
      </c>
      <c r="AX1155" t="s">
        <v>222</v>
      </c>
      <c r="BA1155" s="57">
        <v>46312.333333333336</v>
      </c>
      <c r="BB1155" t="s">
        <v>7661</v>
      </c>
      <c r="BF1155" s="6" t="e">
        <f t="shared" si="54"/>
        <v>#NUM!</v>
      </c>
      <c r="BG1155" t="e">
        <f t="shared" si="55"/>
        <v>#NUM!</v>
      </c>
      <c r="BH1155" t="e">
        <f t="shared" si="56"/>
        <v>#NUM!</v>
      </c>
      <c r="BI1155" t="str">
        <f>VLOOKUP(H1155,Sheet2!$A$1:$B$270,2,FALSE)</f>
        <v>SURABAYA UTARA</v>
      </c>
    </row>
    <row r="1156" spans="1:61">
      <c r="A1156">
        <v>1155</v>
      </c>
      <c r="B1156">
        <v>1002637713</v>
      </c>
      <c r="C1156">
        <v>3</v>
      </c>
      <c r="D1156" t="s">
        <v>55</v>
      </c>
      <c r="E1156">
        <v>5</v>
      </c>
      <c r="F1156" t="s">
        <v>260</v>
      </c>
      <c r="G1156" t="s">
        <v>128</v>
      </c>
      <c r="H1156" t="s">
        <v>304</v>
      </c>
      <c r="I1156" t="s">
        <v>212</v>
      </c>
      <c r="J1156" t="s">
        <v>213</v>
      </c>
      <c r="K1156" t="s">
        <v>149</v>
      </c>
      <c r="M1156" t="s">
        <v>279</v>
      </c>
      <c r="N1156" t="s">
        <v>215</v>
      </c>
      <c r="O1156" s="57">
        <v>46310.371238425927</v>
      </c>
      <c r="P1156" s="57">
        <v>46310.5858912037</v>
      </c>
      <c r="Q1156">
        <v>69410513</v>
      </c>
      <c r="R1156">
        <v>3135926636</v>
      </c>
      <c r="S1156">
        <v>152417234543</v>
      </c>
      <c r="T1156" t="s">
        <v>7897</v>
      </c>
      <c r="U1156" t="s">
        <v>7898</v>
      </c>
      <c r="V1156" t="s">
        <v>7899</v>
      </c>
      <c r="Z1156">
        <v>112.659516797617</v>
      </c>
      <c r="AA1156">
        <v>-7.3495525655054701</v>
      </c>
      <c r="AB1156" t="s">
        <v>7900</v>
      </c>
      <c r="AC1156" t="s">
        <v>229</v>
      </c>
      <c r="AL1156" t="s">
        <v>217</v>
      </c>
      <c r="AM1156" t="s">
        <v>7679</v>
      </c>
      <c r="AN1156" t="s">
        <v>6</v>
      </c>
      <c r="AO1156" t="s">
        <v>7446</v>
      </c>
      <c r="AP1156" s="57">
        <v>46311.333333333336</v>
      </c>
      <c r="AR1156" t="s">
        <v>239</v>
      </c>
      <c r="AS1156" t="s">
        <v>578</v>
      </c>
      <c r="AT1156" t="s">
        <v>230</v>
      </c>
      <c r="AV1156" t="s">
        <v>799</v>
      </c>
      <c r="AW1156" t="s">
        <v>1586</v>
      </c>
      <c r="AX1156" t="s">
        <v>222</v>
      </c>
      <c r="BA1156" s="57">
        <v>46311.333333333336</v>
      </c>
      <c r="BB1156" t="s">
        <v>7679</v>
      </c>
      <c r="BF1156" s="6" t="e">
        <f t="shared" si="54"/>
        <v>#NUM!</v>
      </c>
      <c r="BG1156" t="e">
        <f t="shared" si="55"/>
        <v>#NUM!</v>
      </c>
      <c r="BH1156" t="e">
        <f t="shared" si="56"/>
        <v>#NUM!</v>
      </c>
      <c r="BI1156" t="str">
        <f>VLOOKUP(H1156,Sheet2!$A$1:$B$270,2,FALSE)</f>
        <v>SURABAYA UTARA</v>
      </c>
    </row>
    <row r="1157" spans="1:61">
      <c r="A1157">
        <v>1156</v>
      </c>
      <c r="B1157">
        <v>1002617816</v>
      </c>
      <c r="C1157">
        <v>3</v>
      </c>
      <c r="D1157" t="s">
        <v>55</v>
      </c>
      <c r="E1157">
        <v>5</v>
      </c>
      <c r="F1157" t="s">
        <v>260</v>
      </c>
      <c r="G1157" t="s">
        <v>122</v>
      </c>
      <c r="H1157" t="s">
        <v>290</v>
      </c>
      <c r="I1157" t="s">
        <v>212</v>
      </c>
      <c r="J1157" t="s">
        <v>213</v>
      </c>
      <c r="K1157" t="s">
        <v>149</v>
      </c>
      <c r="M1157" t="s">
        <v>76</v>
      </c>
      <c r="N1157" t="s">
        <v>215</v>
      </c>
      <c r="O1157" s="57">
        <v>46296.552708333336</v>
      </c>
      <c r="P1157" s="57">
        <v>46296.767199074071</v>
      </c>
      <c r="Q1157">
        <v>69395522</v>
      </c>
      <c r="S1157">
        <v>152446246558</v>
      </c>
      <c r="T1157" t="s">
        <v>897</v>
      </c>
      <c r="U1157" t="s">
        <v>1280</v>
      </c>
      <c r="V1157" t="s">
        <v>1281</v>
      </c>
      <c r="Z1157">
        <v>112.56014380000001</v>
      </c>
      <c r="AA1157">
        <v>-7.2764436999999997</v>
      </c>
      <c r="AB1157" t="s">
        <v>898</v>
      </c>
      <c r="AC1157" t="s">
        <v>216</v>
      </c>
      <c r="AL1157" t="s">
        <v>217</v>
      </c>
      <c r="AM1157" t="s">
        <v>1282</v>
      </c>
      <c r="AN1157" t="s">
        <v>6</v>
      </c>
      <c r="AO1157" s="57">
        <v>46032.559305555558</v>
      </c>
      <c r="AR1157" t="s">
        <v>218</v>
      </c>
      <c r="AS1157" t="s">
        <v>827</v>
      </c>
      <c r="AT1157" t="s">
        <v>230</v>
      </c>
      <c r="AU1157">
        <v>20261001</v>
      </c>
      <c r="AV1157" t="s">
        <v>221</v>
      </c>
      <c r="AW1157" t="s">
        <v>577</v>
      </c>
      <c r="AX1157" t="s">
        <v>222</v>
      </c>
      <c r="BA1157" s="57">
        <v>46296.291666666664</v>
      </c>
      <c r="BB1157" t="s">
        <v>1282</v>
      </c>
      <c r="BC1157">
        <v>2026</v>
      </c>
      <c r="BD1157">
        <v>10</v>
      </c>
      <c r="BE1157">
        <v>1</v>
      </c>
      <c r="BF1157" s="6">
        <f t="shared" si="54"/>
        <v>46296</v>
      </c>
      <c r="BG1157">
        <f t="shared" si="55"/>
        <v>-0.29166666666424135</v>
      </c>
      <c r="BH1157" t="str">
        <f t="shared" si="56"/>
        <v>COMPLY</v>
      </c>
      <c r="BI1157" t="str">
        <f>VLOOKUP(H1157,Sheet2!$A$1:$B$270,2,FALSE)</f>
        <v>GRESIK</v>
      </c>
    </row>
    <row r="1158" spans="1:61">
      <c r="A1158">
        <v>1157</v>
      </c>
      <c r="B1158">
        <v>1002634691</v>
      </c>
      <c r="C1158">
        <v>3</v>
      </c>
      <c r="D1158" t="s">
        <v>55</v>
      </c>
      <c r="E1158">
        <v>5</v>
      </c>
      <c r="F1158" t="s">
        <v>260</v>
      </c>
      <c r="G1158" t="s">
        <v>122</v>
      </c>
      <c r="H1158" t="s">
        <v>290</v>
      </c>
      <c r="I1158" t="s">
        <v>212</v>
      </c>
      <c r="J1158" t="s">
        <v>213</v>
      </c>
      <c r="K1158" t="s">
        <v>149</v>
      </c>
      <c r="L1158" t="s">
        <v>214</v>
      </c>
      <c r="M1158" t="s">
        <v>76</v>
      </c>
      <c r="N1158" t="s">
        <v>215</v>
      </c>
      <c r="O1158" s="57">
        <v>46308.471921296295</v>
      </c>
      <c r="P1158" s="57">
        <v>46309.832013888888</v>
      </c>
      <c r="Q1158">
        <v>69409243</v>
      </c>
      <c r="S1158">
        <v>152446246629</v>
      </c>
      <c r="T1158" t="s">
        <v>6409</v>
      </c>
      <c r="U1158" t="s">
        <v>6410</v>
      </c>
      <c r="V1158" t="s">
        <v>6411</v>
      </c>
      <c r="Z1158">
        <v>112.56474282592499</v>
      </c>
      <c r="AA1158">
        <v>-7.27231576354139</v>
      </c>
      <c r="AB1158" t="s">
        <v>6412</v>
      </c>
      <c r="AC1158" t="s">
        <v>216</v>
      </c>
      <c r="AL1158" t="s">
        <v>217</v>
      </c>
      <c r="AM1158" t="s">
        <v>5765</v>
      </c>
      <c r="AN1158" t="s">
        <v>6</v>
      </c>
      <c r="AO1158" t="s">
        <v>5766</v>
      </c>
      <c r="AP1158" s="57">
        <v>46309.333333333336</v>
      </c>
      <c r="AR1158" t="s">
        <v>218</v>
      </c>
      <c r="AS1158" t="s">
        <v>827</v>
      </c>
      <c r="AT1158" t="s">
        <v>230</v>
      </c>
      <c r="AU1158">
        <v>20261014</v>
      </c>
      <c r="AV1158" t="s">
        <v>221</v>
      </c>
      <c r="AW1158" t="s">
        <v>875</v>
      </c>
      <c r="AX1158" t="s">
        <v>222</v>
      </c>
      <c r="BA1158" s="57">
        <v>46309.333333333336</v>
      </c>
      <c r="BB1158" t="s">
        <v>5765</v>
      </c>
      <c r="BC1158">
        <v>2026</v>
      </c>
      <c r="BD1158">
        <v>10</v>
      </c>
      <c r="BE1158">
        <v>14</v>
      </c>
      <c r="BF1158" s="6">
        <f t="shared" si="54"/>
        <v>46309</v>
      </c>
      <c r="BG1158">
        <f t="shared" si="55"/>
        <v>-0.33333333333575865</v>
      </c>
      <c r="BH1158" t="str">
        <f t="shared" si="56"/>
        <v>COMPLY</v>
      </c>
      <c r="BI1158" t="str">
        <f>VLOOKUP(H1158,Sheet2!$A$1:$B$270,2,FALSE)</f>
        <v>GRESIK</v>
      </c>
    </row>
    <row r="1159" spans="1:61">
      <c r="A1159">
        <v>1158</v>
      </c>
      <c r="B1159">
        <v>1002629909</v>
      </c>
      <c r="C1159">
        <v>3</v>
      </c>
      <c r="D1159" t="s">
        <v>55</v>
      </c>
      <c r="E1159">
        <v>5</v>
      </c>
      <c r="F1159" t="s">
        <v>260</v>
      </c>
      <c r="G1159" t="s">
        <v>122</v>
      </c>
      <c r="H1159" t="s">
        <v>319</v>
      </c>
      <c r="I1159" t="s">
        <v>212</v>
      </c>
      <c r="J1159" t="s">
        <v>213</v>
      </c>
      <c r="K1159" t="s">
        <v>149</v>
      </c>
      <c r="L1159" t="s">
        <v>214</v>
      </c>
      <c r="M1159" t="s">
        <v>76</v>
      </c>
      <c r="N1159" t="s">
        <v>215</v>
      </c>
      <c r="O1159" s="57">
        <v>46304.603877314818</v>
      </c>
      <c r="P1159" s="57">
        <v>46307.673750000002</v>
      </c>
      <c r="Q1159">
        <v>69407446</v>
      </c>
      <c r="S1159">
        <v>152445902875</v>
      </c>
      <c r="T1159" t="s">
        <v>5592</v>
      </c>
      <c r="U1159" t="s">
        <v>5593</v>
      </c>
      <c r="V1159" t="s">
        <v>5594</v>
      </c>
      <c r="Z1159">
        <v>112.53482144325901</v>
      </c>
      <c r="AA1159">
        <v>-7.1710613444766498</v>
      </c>
      <c r="AB1159" t="s">
        <v>5595</v>
      </c>
      <c r="AC1159" t="s">
        <v>216</v>
      </c>
      <c r="AL1159" t="s">
        <v>217</v>
      </c>
      <c r="AM1159" t="s">
        <v>5596</v>
      </c>
      <c r="AN1159" t="s">
        <v>6</v>
      </c>
      <c r="AO1159" s="57">
        <v>46275.611446759256</v>
      </c>
      <c r="AP1159" s="57">
        <v>46307.333333333336</v>
      </c>
      <c r="AR1159" t="s">
        <v>218</v>
      </c>
      <c r="AS1159" t="s">
        <v>122</v>
      </c>
      <c r="AT1159" t="s">
        <v>230</v>
      </c>
      <c r="AU1159">
        <v>20261012</v>
      </c>
      <c r="AV1159" t="s">
        <v>221</v>
      </c>
      <c r="AW1159" t="s">
        <v>923</v>
      </c>
      <c r="AX1159" t="s">
        <v>222</v>
      </c>
      <c r="BA1159" s="57">
        <v>46307.333333333336</v>
      </c>
      <c r="BB1159" t="s">
        <v>5596</v>
      </c>
      <c r="BC1159">
        <v>2026</v>
      </c>
      <c r="BD1159">
        <v>10</v>
      </c>
      <c r="BE1159">
        <v>12</v>
      </c>
      <c r="BF1159" s="6">
        <f t="shared" si="54"/>
        <v>46307</v>
      </c>
      <c r="BG1159">
        <f t="shared" si="55"/>
        <v>-0.33333333333575865</v>
      </c>
      <c r="BH1159" t="str">
        <f t="shared" si="56"/>
        <v>COMPLY</v>
      </c>
      <c r="BI1159" t="str">
        <f>VLOOKUP(H1159,Sheet2!$A$1:$B$270,2,FALSE)</f>
        <v>GRESIK</v>
      </c>
    </row>
    <row r="1160" spans="1:61">
      <c r="A1160">
        <v>1159</v>
      </c>
      <c r="B1160">
        <v>1002634875</v>
      </c>
      <c r="C1160">
        <v>3</v>
      </c>
      <c r="D1160" t="s">
        <v>55</v>
      </c>
      <c r="E1160">
        <v>5</v>
      </c>
      <c r="F1160" t="s">
        <v>260</v>
      </c>
      <c r="G1160" t="s">
        <v>122</v>
      </c>
      <c r="H1160" t="s">
        <v>319</v>
      </c>
      <c r="I1160" t="s">
        <v>212</v>
      </c>
      <c r="J1160" t="s">
        <v>213</v>
      </c>
      <c r="K1160" t="s">
        <v>149</v>
      </c>
      <c r="L1160" t="s">
        <v>214</v>
      </c>
      <c r="M1160" t="s">
        <v>76</v>
      </c>
      <c r="N1160" t="s">
        <v>215</v>
      </c>
      <c r="O1160" s="57">
        <v>46308.522685185184</v>
      </c>
      <c r="P1160" s="57">
        <v>46309.585613425923</v>
      </c>
      <c r="Q1160">
        <v>69409335</v>
      </c>
      <c r="S1160">
        <v>152445902876</v>
      </c>
      <c r="T1160" t="s">
        <v>5597</v>
      </c>
      <c r="U1160" t="s">
        <v>5598</v>
      </c>
      <c r="V1160" t="s">
        <v>6413</v>
      </c>
      <c r="Z1160">
        <v>112.5338998</v>
      </c>
      <c r="AA1160">
        <v>-7.1761774999999997</v>
      </c>
      <c r="AB1160" t="s">
        <v>6414</v>
      </c>
      <c r="AC1160" t="s">
        <v>216</v>
      </c>
      <c r="AL1160" t="s">
        <v>217</v>
      </c>
      <c r="AM1160" t="s">
        <v>5892</v>
      </c>
      <c r="AN1160" t="s">
        <v>6</v>
      </c>
      <c r="AO1160" t="s">
        <v>6277</v>
      </c>
      <c r="AP1160" s="57">
        <v>46309.458333333336</v>
      </c>
      <c r="AR1160" t="s">
        <v>218</v>
      </c>
      <c r="AS1160" t="s">
        <v>122</v>
      </c>
      <c r="AT1160" t="s">
        <v>230</v>
      </c>
      <c r="AU1160">
        <v>20261014</v>
      </c>
      <c r="AV1160" t="s">
        <v>221</v>
      </c>
      <c r="AW1160" t="s">
        <v>879</v>
      </c>
      <c r="AX1160" t="s">
        <v>222</v>
      </c>
      <c r="BA1160" s="57">
        <v>46309.458333333336</v>
      </c>
      <c r="BB1160" t="s">
        <v>5892</v>
      </c>
      <c r="BC1160">
        <v>2026</v>
      </c>
      <c r="BD1160">
        <v>10</v>
      </c>
      <c r="BE1160">
        <v>14</v>
      </c>
      <c r="BF1160" s="6">
        <f t="shared" si="54"/>
        <v>46309</v>
      </c>
      <c r="BG1160">
        <f t="shared" si="55"/>
        <v>-0.45833333333575865</v>
      </c>
      <c r="BH1160" t="str">
        <f t="shared" si="56"/>
        <v>COMPLY</v>
      </c>
      <c r="BI1160" t="str">
        <f>VLOOKUP(H1160,Sheet2!$A$1:$B$270,2,FALSE)</f>
        <v>GRESIK</v>
      </c>
    </row>
    <row r="1161" spans="1:61">
      <c r="A1161">
        <v>1160</v>
      </c>
      <c r="B1161">
        <v>1002635957</v>
      </c>
      <c r="C1161">
        <v>3</v>
      </c>
      <c r="D1161" t="s">
        <v>55</v>
      </c>
      <c r="E1161">
        <v>5</v>
      </c>
      <c r="F1161" t="s">
        <v>260</v>
      </c>
      <c r="G1161" t="s">
        <v>122</v>
      </c>
      <c r="H1161" t="s">
        <v>319</v>
      </c>
      <c r="I1161" t="s">
        <v>212</v>
      </c>
      <c r="J1161" t="s">
        <v>213</v>
      </c>
      <c r="K1161" t="s">
        <v>149</v>
      </c>
      <c r="L1161" t="s">
        <v>214</v>
      </c>
      <c r="M1161" t="s">
        <v>839</v>
      </c>
      <c r="N1161" t="s">
        <v>215</v>
      </c>
      <c r="O1161" s="57">
        <v>46309.331030092595</v>
      </c>
      <c r="P1161" s="57">
        <v>46310.487488425926</v>
      </c>
      <c r="Q1161">
        <v>69409760</v>
      </c>
      <c r="S1161">
        <v>152445902877</v>
      </c>
      <c r="T1161" t="s">
        <v>7228</v>
      </c>
      <c r="U1161" t="s">
        <v>7229</v>
      </c>
      <c r="V1161" t="s">
        <v>7230</v>
      </c>
      <c r="Z1161">
        <v>112.524116076529</v>
      </c>
      <c r="AA1161">
        <v>-7.1450105003172002</v>
      </c>
      <c r="AB1161" t="s">
        <v>7231</v>
      </c>
      <c r="AC1161" t="s">
        <v>216</v>
      </c>
      <c r="AL1161" t="s">
        <v>217</v>
      </c>
      <c r="AM1161" t="s">
        <v>7232</v>
      </c>
      <c r="AN1161" t="s">
        <v>6</v>
      </c>
      <c r="AO1161" t="s">
        <v>6834</v>
      </c>
      <c r="AP1161" s="57">
        <v>46310.333333333336</v>
      </c>
      <c r="AQ1161" t="s">
        <v>841</v>
      </c>
      <c r="AR1161" t="s">
        <v>840</v>
      </c>
      <c r="AS1161" t="s">
        <v>122</v>
      </c>
      <c r="AT1161" t="s">
        <v>230</v>
      </c>
      <c r="AV1161" t="s">
        <v>7901</v>
      </c>
      <c r="AW1161" t="s">
        <v>877</v>
      </c>
      <c r="AX1161" t="s">
        <v>222</v>
      </c>
      <c r="BA1161" s="57">
        <v>46310.333333333336</v>
      </c>
      <c r="BB1161" t="s">
        <v>7232</v>
      </c>
      <c r="BF1161" s="6" t="e">
        <f t="shared" si="54"/>
        <v>#NUM!</v>
      </c>
      <c r="BG1161" t="e">
        <f t="shared" si="55"/>
        <v>#NUM!</v>
      </c>
      <c r="BH1161" t="e">
        <f t="shared" si="56"/>
        <v>#NUM!</v>
      </c>
      <c r="BI1161" t="str">
        <f>VLOOKUP(H1161,Sheet2!$A$1:$B$270,2,FALSE)</f>
        <v>GRESIK</v>
      </c>
    </row>
    <row r="1162" spans="1:61">
      <c r="A1162">
        <v>1161</v>
      </c>
      <c r="B1162">
        <v>1002629849</v>
      </c>
      <c r="C1162">
        <v>3</v>
      </c>
      <c r="D1162" t="s">
        <v>55</v>
      </c>
      <c r="E1162">
        <v>5</v>
      </c>
      <c r="F1162" t="s">
        <v>260</v>
      </c>
      <c r="G1162" t="s">
        <v>122</v>
      </c>
      <c r="H1162" t="s">
        <v>319</v>
      </c>
      <c r="I1162" t="s">
        <v>212</v>
      </c>
      <c r="J1162" t="s">
        <v>213</v>
      </c>
      <c r="K1162" t="s">
        <v>149</v>
      </c>
      <c r="L1162" t="s">
        <v>214</v>
      </c>
      <c r="M1162" t="s">
        <v>279</v>
      </c>
      <c r="N1162" t="s">
        <v>215</v>
      </c>
      <c r="O1162" s="57">
        <v>46304.594918981478</v>
      </c>
      <c r="P1162" s="57">
        <v>46305.848981481482</v>
      </c>
      <c r="Q1162">
        <v>69407399</v>
      </c>
      <c r="S1162">
        <v>152445902506</v>
      </c>
      <c r="T1162" t="s">
        <v>5597</v>
      </c>
      <c r="U1162" t="s">
        <v>5598</v>
      </c>
      <c r="V1162" t="s">
        <v>5599</v>
      </c>
      <c r="Z1162">
        <v>112.53393296152301</v>
      </c>
      <c r="AA1162">
        <v>-7.1766685182855801</v>
      </c>
      <c r="AB1162" t="s">
        <v>5600</v>
      </c>
      <c r="AC1162" t="s">
        <v>216</v>
      </c>
      <c r="AL1162" t="s">
        <v>217</v>
      </c>
      <c r="AM1162" t="s">
        <v>5457</v>
      </c>
      <c r="AN1162" t="s">
        <v>6</v>
      </c>
      <c r="AO1162" s="57">
        <v>46275.600995370369</v>
      </c>
      <c r="AP1162" s="57">
        <v>46307.333333333336</v>
      </c>
      <c r="AR1162" t="s">
        <v>239</v>
      </c>
      <c r="AS1162" t="s">
        <v>122</v>
      </c>
      <c r="AT1162" t="s">
        <v>230</v>
      </c>
      <c r="AV1162" t="s">
        <v>5601</v>
      </c>
      <c r="AW1162" t="s">
        <v>923</v>
      </c>
      <c r="AX1162" t="s">
        <v>222</v>
      </c>
      <c r="BA1162" s="57">
        <v>46307.333333333336</v>
      </c>
      <c r="BB1162" t="s">
        <v>5457</v>
      </c>
      <c r="BF1162" s="6" t="e">
        <f t="shared" si="54"/>
        <v>#NUM!</v>
      </c>
      <c r="BG1162" t="e">
        <f t="shared" si="55"/>
        <v>#NUM!</v>
      </c>
      <c r="BH1162" t="e">
        <f t="shared" si="56"/>
        <v>#NUM!</v>
      </c>
      <c r="BI1162" t="str">
        <f>VLOOKUP(H1162,Sheet2!$A$1:$B$270,2,FALSE)</f>
        <v>GRESIK</v>
      </c>
    </row>
    <row r="1163" spans="1:61">
      <c r="A1163">
        <v>1162</v>
      </c>
      <c r="B1163">
        <v>1002619756</v>
      </c>
      <c r="C1163">
        <v>3</v>
      </c>
      <c r="D1163" t="s">
        <v>55</v>
      </c>
      <c r="E1163">
        <v>5</v>
      </c>
      <c r="F1163" t="s">
        <v>260</v>
      </c>
      <c r="G1163" t="s">
        <v>122</v>
      </c>
      <c r="H1163" t="s">
        <v>345</v>
      </c>
      <c r="I1163" t="s">
        <v>212</v>
      </c>
      <c r="J1163" t="s">
        <v>213</v>
      </c>
      <c r="K1163" t="s">
        <v>149</v>
      </c>
      <c r="L1163" t="s">
        <v>214</v>
      </c>
      <c r="M1163" t="s">
        <v>76</v>
      </c>
      <c r="N1163" t="s">
        <v>215</v>
      </c>
      <c r="O1163" s="57">
        <v>46297.555324074077</v>
      </c>
      <c r="P1163" s="57">
        <v>46298.927268518521</v>
      </c>
      <c r="Q1163">
        <v>69403037</v>
      </c>
      <c r="S1163">
        <v>152421263061</v>
      </c>
      <c r="T1163" t="s">
        <v>2278</v>
      </c>
      <c r="U1163" t="s">
        <v>2279</v>
      </c>
      <c r="V1163" t="s">
        <v>2280</v>
      </c>
      <c r="Z1163">
        <v>112.656991034746</v>
      </c>
      <c r="AA1163">
        <v>-7.1561525661912597</v>
      </c>
      <c r="AB1163" t="s">
        <v>2281</v>
      </c>
      <c r="AC1163" t="s">
        <v>216</v>
      </c>
      <c r="AL1163" t="s">
        <v>217</v>
      </c>
      <c r="AM1163" t="s">
        <v>1512</v>
      </c>
      <c r="AN1163" t="s">
        <v>6</v>
      </c>
      <c r="AO1163" s="57">
        <v>46063.559317129628</v>
      </c>
      <c r="AP1163" s="57">
        <v>46298.458333333336</v>
      </c>
      <c r="AR1163" t="s">
        <v>218</v>
      </c>
      <c r="AS1163" t="s">
        <v>122</v>
      </c>
      <c r="AT1163" t="s">
        <v>230</v>
      </c>
      <c r="AU1163">
        <v>20261003</v>
      </c>
      <c r="AV1163" t="s">
        <v>221</v>
      </c>
      <c r="AW1163" t="s">
        <v>877</v>
      </c>
      <c r="AX1163" t="s">
        <v>222</v>
      </c>
      <c r="BA1163" s="57">
        <v>46298.458333333336</v>
      </c>
      <c r="BB1163" t="s">
        <v>1512</v>
      </c>
      <c r="BC1163">
        <v>2026</v>
      </c>
      <c r="BD1163">
        <v>10</v>
      </c>
      <c r="BE1163">
        <v>3</v>
      </c>
      <c r="BF1163" s="6">
        <f t="shared" si="54"/>
        <v>46298</v>
      </c>
      <c r="BG1163">
        <f t="shared" si="55"/>
        <v>-0.45833333333575865</v>
      </c>
      <c r="BH1163" t="str">
        <f t="shared" si="56"/>
        <v>COMPLY</v>
      </c>
      <c r="BI1163" t="str">
        <f>VLOOKUP(H1163,Sheet2!$A$1:$B$270,2,FALSE)</f>
        <v>GRESIK</v>
      </c>
    </row>
    <row r="1164" spans="1:61">
      <c r="A1164">
        <v>1163</v>
      </c>
      <c r="B1164">
        <v>1002619741</v>
      </c>
      <c r="C1164">
        <v>3</v>
      </c>
      <c r="D1164" t="s">
        <v>55</v>
      </c>
      <c r="E1164">
        <v>5</v>
      </c>
      <c r="F1164" t="s">
        <v>260</v>
      </c>
      <c r="G1164" t="s">
        <v>122</v>
      </c>
      <c r="H1164" t="s">
        <v>345</v>
      </c>
      <c r="I1164" t="s">
        <v>212</v>
      </c>
      <c r="J1164" t="s">
        <v>213</v>
      </c>
      <c r="K1164" t="s">
        <v>149</v>
      </c>
      <c r="L1164" t="s">
        <v>214</v>
      </c>
      <c r="M1164" t="s">
        <v>76</v>
      </c>
      <c r="N1164" t="s">
        <v>215</v>
      </c>
      <c r="O1164" s="57">
        <v>46297.551168981481</v>
      </c>
      <c r="P1164" s="57">
        <v>46298.669444444444</v>
      </c>
      <c r="Q1164">
        <v>69403055</v>
      </c>
      <c r="S1164">
        <v>152421261490</v>
      </c>
      <c r="T1164" t="s">
        <v>2282</v>
      </c>
      <c r="U1164" t="s">
        <v>2279</v>
      </c>
      <c r="V1164" t="s">
        <v>2283</v>
      </c>
      <c r="Z1164">
        <v>112.65705406665801</v>
      </c>
      <c r="AA1164">
        <v>-7.1562443815661396</v>
      </c>
      <c r="AB1164" t="s">
        <v>2284</v>
      </c>
      <c r="AC1164" t="s">
        <v>216</v>
      </c>
      <c r="AL1164" t="s">
        <v>217</v>
      </c>
      <c r="AM1164" t="s">
        <v>1512</v>
      </c>
      <c r="AN1164" t="s">
        <v>6</v>
      </c>
      <c r="AO1164" s="57">
        <v>46063.559317129628</v>
      </c>
      <c r="AP1164" s="57">
        <v>46298.458333333336</v>
      </c>
      <c r="AR1164" t="s">
        <v>218</v>
      </c>
      <c r="AS1164" t="s">
        <v>122</v>
      </c>
      <c r="AT1164" t="s">
        <v>230</v>
      </c>
      <c r="AU1164">
        <v>20261003</v>
      </c>
      <c r="AV1164" t="s">
        <v>221</v>
      </c>
      <c r="AW1164" t="s">
        <v>877</v>
      </c>
      <c r="AX1164" t="s">
        <v>222</v>
      </c>
      <c r="BA1164" s="57">
        <v>46298.458333333336</v>
      </c>
      <c r="BB1164" t="s">
        <v>1512</v>
      </c>
      <c r="BC1164">
        <v>2026</v>
      </c>
      <c r="BD1164">
        <v>10</v>
      </c>
      <c r="BE1164">
        <v>3</v>
      </c>
      <c r="BF1164" s="6">
        <f t="shared" si="54"/>
        <v>46298</v>
      </c>
      <c r="BG1164">
        <f t="shared" si="55"/>
        <v>-0.45833333333575865</v>
      </c>
      <c r="BH1164" t="str">
        <f t="shared" si="56"/>
        <v>COMPLY</v>
      </c>
      <c r="BI1164" t="str">
        <f>VLOOKUP(H1164,Sheet2!$A$1:$B$270,2,FALSE)</f>
        <v>GRESIK</v>
      </c>
    </row>
    <row r="1165" spans="1:61">
      <c r="A1165">
        <v>1164</v>
      </c>
      <c r="B1165">
        <v>1002621549</v>
      </c>
      <c r="C1165">
        <v>3</v>
      </c>
      <c r="D1165" t="s">
        <v>55</v>
      </c>
      <c r="E1165">
        <v>5</v>
      </c>
      <c r="F1165" t="s">
        <v>260</v>
      </c>
      <c r="G1165" t="s">
        <v>122</v>
      </c>
      <c r="H1165" t="s">
        <v>345</v>
      </c>
      <c r="I1165" t="s">
        <v>212</v>
      </c>
      <c r="J1165" t="s">
        <v>213</v>
      </c>
      <c r="K1165" t="s">
        <v>149</v>
      </c>
      <c r="L1165" t="s">
        <v>214</v>
      </c>
      <c r="M1165" t="s">
        <v>76</v>
      </c>
      <c r="N1165" t="s">
        <v>215</v>
      </c>
      <c r="O1165" s="57">
        <v>46300.330324074072</v>
      </c>
      <c r="P1165" s="57">
        <v>46300.878993055558</v>
      </c>
      <c r="Q1165">
        <v>69404013</v>
      </c>
      <c r="S1165">
        <v>152421263085</v>
      </c>
      <c r="T1165" t="s">
        <v>2973</v>
      </c>
      <c r="U1165" t="s">
        <v>2974</v>
      </c>
      <c r="V1165" t="s">
        <v>2975</v>
      </c>
      <c r="Z1165">
        <v>112.65444863587599</v>
      </c>
      <c r="AA1165">
        <v>-7.1678522243173699</v>
      </c>
      <c r="AB1165" t="s">
        <v>2976</v>
      </c>
      <c r="AC1165" t="s">
        <v>216</v>
      </c>
      <c r="AL1165" t="s">
        <v>217</v>
      </c>
      <c r="AM1165" t="s">
        <v>2977</v>
      </c>
      <c r="AN1165" t="s">
        <v>6</v>
      </c>
      <c r="AO1165" s="57">
        <v>46152.361574074072</v>
      </c>
      <c r="AP1165" s="57">
        <v>46301.333333333336</v>
      </c>
      <c r="AR1165" t="s">
        <v>218</v>
      </c>
      <c r="AS1165" t="s">
        <v>122</v>
      </c>
      <c r="AT1165" t="s">
        <v>230</v>
      </c>
      <c r="AU1165">
        <v>20261005</v>
      </c>
      <c r="AV1165" t="s">
        <v>221</v>
      </c>
      <c r="AW1165" t="s">
        <v>875</v>
      </c>
      <c r="AX1165" t="s">
        <v>222</v>
      </c>
      <c r="BA1165" s="57">
        <v>46301.333333333336</v>
      </c>
      <c r="BB1165" t="s">
        <v>2977</v>
      </c>
      <c r="BC1165">
        <v>2026</v>
      </c>
      <c r="BD1165">
        <v>10</v>
      </c>
      <c r="BE1165">
        <v>5</v>
      </c>
      <c r="BF1165" s="6">
        <f t="shared" si="54"/>
        <v>46300</v>
      </c>
      <c r="BG1165">
        <f t="shared" si="55"/>
        <v>-1.3333333333357587</v>
      </c>
      <c r="BH1165" t="str">
        <f t="shared" si="56"/>
        <v>COMPLY</v>
      </c>
      <c r="BI1165" t="str">
        <f>VLOOKUP(H1165,Sheet2!$A$1:$B$270,2,FALSE)</f>
        <v>GRESIK</v>
      </c>
    </row>
    <row r="1166" spans="1:61">
      <c r="A1166">
        <v>1165</v>
      </c>
      <c r="B1166">
        <v>1002622200</v>
      </c>
      <c r="C1166">
        <v>3</v>
      </c>
      <c r="D1166" t="s">
        <v>55</v>
      </c>
      <c r="E1166">
        <v>5</v>
      </c>
      <c r="F1166" t="s">
        <v>260</v>
      </c>
      <c r="G1166" t="s">
        <v>122</v>
      </c>
      <c r="H1166" t="s">
        <v>345</v>
      </c>
      <c r="I1166" t="s">
        <v>212</v>
      </c>
      <c r="J1166" t="s">
        <v>213</v>
      </c>
      <c r="K1166" t="s">
        <v>149</v>
      </c>
      <c r="M1166" t="s">
        <v>76</v>
      </c>
      <c r="N1166" t="s">
        <v>215</v>
      </c>
      <c r="O1166" s="57">
        <v>46300.488368055558</v>
      </c>
      <c r="P1166" s="57">
        <v>46300.819224537037</v>
      </c>
      <c r="Q1166">
        <v>69403582</v>
      </c>
      <c r="S1166">
        <v>152421263096</v>
      </c>
      <c r="T1166" t="s">
        <v>2274</v>
      </c>
      <c r="U1166" t="s">
        <v>2978</v>
      </c>
      <c r="V1166" t="s">
        <v>2979</v>
      </c>
      <c r="Z1166">
        <v>112.615132</v>
      </c>
      <c r="AA1166">
        <v>-7.1530110000000002</v>
      </c>
      <c r="AB1166" t="s">
        <v>2277</v>
      </c>
      <c r="AC1166" t="s">
        <v>216</v>
      </c>
      <c r="AL1166" t="s">
        <v>217</v>
      </c>
      <c r="AM1166" t="s">
        <v>2519</v>
      </c>
      <c r="AN1166" t="s">
        <v>6</v>
      </c>
      <c r="AO1166" s="57">
        <v>46152.496620370373</v>
      </c>
      <c r="AR1166" t="s">
        <v>218</v>
      </c>
      <c r="AS1166" t="s">
        <v>122</v>
      </c>
      <c r="AT1166" t="s">
        <v>230</v>
      </c>
      <c r="AU1166">
        <v>20261005</v>
      </c>
      <c r="AV1166" t="s">
        <v>221</v>
      </c>
      <c r="AW1166" t="s">
        <v>540</v>
      </c>
      <c r="AX1166" t="s">
        <v>222</v>
      </c>
      <c r="BA1166" s="57">
        <v>46300.291666666664</v>
      </c>
      <c r="BB1166" t="s">
        <v>2519</v>
      </c>
      <c r="BC1166">
        <v>2026</v>
      </c>
      <c r="BD1166">
        <v>10</v>
      </c>
      <c r="BE1166">
        <v>5</v>
      </c>
      <c r="BF1166" s="6">
        <f t="shared" si="54"/>
        <v>46300</v>
      </c>
      <c r="BG1166">
        <f t="shared" si="55"/>
        <v>-0.29166666666424135</v>
      </c>
      <c r="BH1166" t="str">
        <f t="shared" si="56"/>
        <v>COMPLY</v>
      </c>
      <c r="BI1166" t="str">
        <f>VLOOKUP(H1166,Sheet2!$A$1:$B$270,2,FALSE)</f>
        <v>GRESIK</v>
      </c>
    </row>
    <row r="1167" spans="1:61">
      <c r="A1167">
        <v>1166</v>
      </c>
      <c r="B1167">
        <v>1002624255</v>
      </c>
      <c r="C1167">
        <v>3</v>
      </c>
      <c r="D1167" t="s">
        <v>55</v>
      </c>
      <c r="E1167">
        <v>5</v>
      </c>
      <c r="F1167" t="s">
        <v>260</v>
      </c>
      <c r="G1167" t="s">
        <v>122</v>
      </c>
      <c r="H1167" t="s">
        <v>345</v>
      </c>
      <c r="I1167" t="s">
        <v>212</v>
      </c>
      <c r="J1167" t="s">
        <v>213</v>
      </c>
      <c r="K1167" t="s">
        <v>149</v>
      </c>
      <c r="M1167" t="s">
        <v>76</v>
      </c>
      <c r="N1167" t="s">
        <v>215</v>
      </c>
      <c r="O1167" s="57">
        <v>46301.550844907404</v>
      </c>
      <c r="P1167" s="57">
        <v>46301.638935185183</v>
      </c>
      <c r="Q1167">
        <v>69401935</v>
      </c>
      <c r="S1167">
        <v>152421263115</v>
      </c>
      <c r="T1167" t="s">
        <v>3584</v>
      </c>
      <c r="U1167" t="s">
        <v>3585</v>
      </c>
      <c r="V1167" t="s">
        <v>3586</v>
      </c>
      <c r="Z1167">
        <v>112.620654</v>
      </c>
      <c r="AA1167">
        <v>-7.1771700000000003</v>
      </c>
      <c r="AB1167" t="s">
        <v>3587</v>
      </c>
      <c r="AC1167" t="s">
        <v>216</v>
      </c>
      <c r="AL1167" t="s">
        <v>217</v>
      </c>
      <c r="AM1167" t="s">
        <v>3588</v>
      </c>
      <c r="AN1167" t="s">
        <v>6</v>
      </c>
      <c r="AO1167" s="57">
        <v>46183.559259259258</v>
      </c>
      <c r="AR1167" t="s">
        <v>218</v>
      </c>
      <c r="AS1167" t="s">
        <v>122</v>
      </c>
      <c r="AT1167" t="s">
        <v>342</v>
      </c>
      <c r="AU1167">
        <v>20261006</v>
      </c>
      <c r="AV1167" t="s">
        <v>221</v>
      </c>
      <c r="AW1167" t="s">
        <v>540</v>
      </c>
      <c r="AX1167" t="s">
        <v>222</v>
      </c>
      <c r="BA1167" s="57">
        <v>46301.291666666664</v>
      </c>
      <c r="BB1167" t="s">
        <v>3588</v>
      </c>
      <c r="BC1167">
        <v>2026</v>
      </c>
      <c r="BD1167">
        <v>10</v>
      </c>
      <c r="BE1167">
        <v>6</v>
      </c>
      <c r="BF1167" s="6">
        <f t="shared" si="54"/>
        <v>46301</v>
      </c>
      <c r="BG1167">
        <f t="shared" si="55"/>
        <v>-0.29166666666424135</v>
      </c>
      <c r="BH1167" t="str">
        <f t="shared" si="56"/>
        <v>COMPLY</v>
      </c>
      <c r="BI1167" t="str">
        <f>VLOOKUP(H1167,Sheet2!$A$1:$B$270,2,FALSE)</f>
        <v>GRESIK</v>
      </c>
    </row>
    <row r="1168" spans="1:61">
      <c r="A1168">
        <v>1167</v>
      </c>
      <c r="B1168">
        <v>1002623894</v>
      </c>
      <c r="C1168">
        <v>3</v>
      </c>
      <c r="D1168" t="s">
        <v>55</v>
      </c>
      <c r="E1168">
        <v>5</v>
      </c>
      <c r="F1168" t="s">
        <v>260</v>
      </c>
      <c r="G1168" t="s">
        <v>122</v>
      </c>
      <c r="H1168" t="s">
        <v>345</v>
      </c>
      <c r="I1168" t="s">
        <v>212</v>
      </c>
      <c r="J1168" t="s">
        <v>213</v>
      </c>
      <c r="K1168" t="s">
        <v>149</v>
      </c>
      <c r="L1168" t="s">
        <v>214</v>
      </c>
      <c r="M1168" t="s">
        <v>76</v>
      </c>
      <c r="N1168" t="s">
        <v>215</v>
      </c>
      <c r="O1168" s="57">
        <v>46301.451099537036</v>
      </c>
      <c r="P1168" s="57">
        <v>46301.66814814815</v>
      </c>
      <c r="Q1168">
        <v>69404870</v>
      </c>
      <c r="S1168">
        <v>152421263118</v>
      </c>
      <c r="T1168" t="s">
        <v>3589</v>
      </c>
      <c r="U1168" t="s">
        <v>3590</v>
      </c>
      <c r="V1168" t="s">
        <v>3591</v>
      </c>
      <c r="Z1168">
        <v>112.615219987928</v>
      </c>
      <c r="AA1168">
        <v>-7.1474336807550101</v>
      </c>
      <c r="AB1168" t="s">
        <v>3592</v>
      </c>
      <c r="AC1168" t="s">
        <v>216</v>
      </c>
      <c r="AL1168" t="s">
        <v>217</v>
      </c>
      <c r="AM1168" t="s">
        <v>3593</v>
      </c>
      <c r="AN1168" t="s">
        <v>6</v>
      </c>
      <c r="AO1168" s="57">
        <v>46183.454942129632</v>
      </c>
      <c r="AP1168" s="57">
        <v>46302.333333333336</v>
      </c>
      <c r="AR1168" t="s">
        <v>218</v>
      </c>
      <c r="AS1168" t="s">
        <v>122</v>
      </c>
      <c r="AT1168" t="s">
        <v>342</v>
      </c>
      <c r="AU1168">
        <v>20261006</v>
      </c>
      <c r="AV1168" t="s">
        <v>221</v>
      </c>
      <c r="AW1168" t="s">
        <v>3406</v>
      </c>
      <c r="AX1168" t="s">
        <v>222</v>
      </c>
      <c r="BA1168" s="57">
        <v>46302.333333333336</v>
      </c>
      <c r="BB1168" t="s">
        <v>3593</v>
      </c>
      <c r="BC1168">
        <v>2026</v>
      </c>
      <c r="BD1168">
        <v>10</v>
      </c>
      <c r="BE1168">
        <v>6</v>
      </c>
      <c r="BF1168" s="6">
        <f t="shared" si="54"/>
        <v>46301</v>
      </c>
      <c r="BG1168">
        <f t="shared" si="55"/>
        <v>-1.3333333333357587</v>
      </c>
      <c r="BH1168" t="str">
        <f t="shared" si="56"/>
        <v>COMPLY</v>
      </c>
      <c r="BI1168" t="str">
        <f>VLOOKUP(H1168,Sheet2!$A$1:$B$270,2,FALSE)</f>
        <v>GRESIK</v>
      </c>
    </row>
    <row r="1169" spans="1:61">
      <c r="A1169">
        <v>1168</v>
      </c>
      <c r="B1169">
        <v>1002625836</v>
      </c>
      <c r="C1169">
        <v>3</v>
      </c>
      <c r="D1169" t="s">
        <v>55</v>
      </c>
      <c r="E1169">
        <v>5</v>
      </c>
      <c r="F1169" t="s">
        <v>260</v>
      </c>
      <c r="G1169" t="s">
        <v>122</v>
      </c>
      <c r="H1169" t="s">
        <v>345</v>
      </c>
      <c r="I1169" t="s">
        <v>212</v>
      </c>
      <c r="J1169" t="s">
        <v>213</v>
      </c>
      <c r="K1169" t="s">
        <v>149</v>
      </c>
      <c r="L1169" t="s">
        <v>214</v>
      </c>
      <c r="M1169" t="s">
        <v>76</v>
      </c>
      <c r="N1169" t="s">
        <v>215</v>
      </c>
      <c r="O1169" s="57">
        <v>46302.483113425929</v>
      </c>
      <c r="P1169" s="57">
        <v>46303.852824074071</v>
      </c>
      <c r="Q1169">
        <v>69405698</v>
      </c>
      <c r="S1169">
        <v>152421263137</v>
      </c>
      <c r="T1169" t="s">
        <v>4254</v>
      </c>
      <c r="U1169" t="s">
        <v>4255</v>
      </c>
      <c r="V1169" t="s">
        <v>4256</v>
      </c>
      <c r="Z1169">
        <v>112.63441</v>
      </c>
      <c r="AA1169">
        <v>-7.1603889999999897</v>
      </c>
      <c r="AB1169" t="s">
        <v>4257</v>
      </c>
      <c r="AC1169" t="s">
        <v>216</v>
      </c>
      <c r="AL1169" t="s">
        <v>217</v>
      </c>
      <c r="AM1169" t="s">
        <v>4258</v>
      </c>
      <c r="AN1169" t="s">
        <v>6</v>
      </c>
      <c r="AO1169" s="57">
        <v>46213.486516203702</v>
      </c>
      <c r="AP1169" s="57">
        <v>46303.333333333336</v>
      </c>
      <c r="AQ1169" t="s">
        <v>1496</v>
      </c>
      <c r="AR1169" t="s">
        <v>218</v>
      </c>
      <c r="AS1169" t="s">
        <v>122</v>
      </c>
      <c r="AT1169" t="s">
        <v>230</v>
      </c>
      <c r="AU1169">
        <v>20261008</v>
      </c>
      <c r="AV1169" t="s">
        <v>221</v>
      </c>
      <c r="AW1169" t="s">
        <v>923</v>
      </c>
      <c r="AX1169" t="s">
        <v>222</v>
      </c>
      <c r="BA1169" s="57">
        <v>46303.333333333336</v>
      </c>
      <c r="BB1169" t="s">
        <v>4258</v>
      </c>
      <c r="BC1169">
        <v>2026</v>
      </c>
      <c r="BD1169">
        <v>10</v>
      </c>
      <c r="BE1169">
        <v>8</v>
      </c>
      <c r="BF1169" s="6">
        <f t="shared" si="54"/>
        <v>46303</v>
      </c>
      <c r="BG1169">
        <f t="shared" si="55"/>
        <v>-0.33333333333575865</v>
      </c>
      <c r="BH1169" t="str">
        <f t="shared" si="56"/>
        <v>COMPLY</v>
      </c>
      <c r="BI1169" t="str">
        <f>VLOOKUP(H1169,Sheet2!$A$1:$B$270,2,FALSE)</f>
        <v>GRESIK</v>
      </c>
    </row>
    <row r="1170" spans="1:61">
      <c r="A1170">
        <v>1169</v>
      </c>
      <c r="B1170">
        <v>1002628116</v>
      </c>
      <c r="C1170">
        <v>3</v>
      </c>
      <c r="D1170" t="s">
        <v>55</v>
      </c>
      <c r="E1170">
        <v>5</v>
      </c>
      <c r="F1170" t="s">
        <v>260</v>
      </c>
      <c r="G1170" t="s">
        <v>122</v>
      </c>
      <c r="H1170" t="s">
        <v>345</v>
      </c>
      <c r="I1170" t="s">
        <v>212</v>
      </c>
      <c r="J1170" t="s">
        <v>213</v>
      </c>
      <c r="K1170" t="s">
        <v>149</v>
      </c>
      <c r="L1170" t="s">
        <v>214</v>
      </c>
      <c r="M1170" t="s">
        <v>76</v>
      </c>
      <c r="N1170" t="s">
        <v>215</v>
      </c>
      <c r="O1170" s="57">
        <v>46303.664351851854</v>
      </c>
      <c r="P1170" s="57">
        <v>46304.5468287037</v>
      </c>
      <c r="Q1170">
        <v>69406705</v>
      </c>
      <c r="S1170">
        <v>152421263163</v>
      </c>
      <c r="T1170" t="s">
        <v>4711</v>
      </c>
      <c r="U1170" t="s">
        <v>4712</v>
      </c>
      <c r="V1170" t="s">
        <v>4713</v>
      </c>
      <c r="Z1170">
        <v>112.60854296386201</v>
      </c>
      <c r="AA1170">
        <v>-7.1792139448208996</v>
      </c>
      <c r="AB1170" t="s">
        <v>4714</v>
      </c>
      <c r="AC1170" t="s">
        <v>216</v>
      </c>
      <c r="AL1170" t="s">
        <v>217</v>
      </c>
      <c r="AM1170" t="s">
        <v>4715</v>
      </c>
      <c r="AN1170" t="s">
        <v>6</v>
      </c>
      <c r="AO1170" s="57">
        <v>46244.684513888889</v>
      </c>
      <c r="AP1170" s="57">
        <v>46304.625</v>
      </c>
      <c r="AR1170" t="s">
        <v>218</v>
      </c>
      <c r="AS1170" t="s">
        <v>122</v>
      </c>
      <c r="AT1170" t="s">
        <v>230</v>
      </c>
      <c r="AU1170">
        <v>20261009</v>
      </c>
      <c r="AV1170" t="s">
        <v>221</v>
      </c>
      <c r="AW1170" t="s">
        <v>883</v>
      </c>
      <c r="AX1170" t="s">
        <v>222</v>
      </c>
      <c r="BA1170" s="57">
        <v>46304.625</v>
      </c>
      <c r="BB1170" t="s">
        <v>4715</v>
      </c>
      <c r="BC1170">
        <v>2026</v>
      </c>
      <c r="BD1170">
        <v>10</v>
      </c>
      <c r="BE1170">
        <v>9</v>
      </c>
      <c r="BF1170" s="6">
        <f t="shared" si="54"/>
        <v>46304</v>
      </c>
      <c r="BG1170">
        <f t="shared" si="55"/>
        <v>-0.625</v>
      </c>
      <c r="BH1170" t="str">
        <f t="shared" si="56"/>
        <v>COMPLY</v>
      </c>
      <c r="BI1170" t="str">
        <f>VLOOKUP(H1170,Sheet2!$A$1:$B$270,2,FALSE)</f>
        <v>GRESIK</v>
      </c>
    </row>
    <row r="1171" spans="1:61">
      <c r="A1171">
        <v>1170</v>
      </c>
      <c r="B1171">
        <v>1002632218</v>
      </c>
      <c r="C1171">
        <v>3</v>
      </c>
      <c r="D1171" t="s">
        <v>55</v>
      </c>
      <c r="E1171">
        <v>5</v>
      </c>
      <c r="F1171" t="s">
        <v>260</v>
      </c>
      <c r="G1171" t="s">
        <v>122</v>
      </c>
      <c r="H1171" t="s">
        <v>345</v>
      </c>
      <c r="I1171" t="s">
        <v>212</v>
      </c>
      <c r="J1171" t="s">
        <v>213</v>
      </c>
      <c r="K1171" t="s">
        <v>149</v>
      </c>
      <c r="M1171" t="s">
        <v>76</v>
      </c>
      <c r="N1171" t="s">
        <v>215</v>
      </c>
      <c r="O1171" s="57">
        <v>46307.413761574076</v>
      </c>
      <c r="P1171" s="57">
        <v>46310.553414351853</v>
      </c>
      <c r="Q1171">
        <v>69408394</v>
      </c>
      <c r="S1171">
        <v>152421263189</v>
      </c>
      <c r="T1171" t="s">
        <v>6194</v>
      </c>
      <c r="U1171" t="s">
        <v>6415</v>
      </c>
      <c r="V1171" t="s">
        <v>6788</v>
      </c>
      <c r="Z1171">
        <v>112.655709822475</v>
      </c>
      <c r="AA1171">
        <v>-7.1603154682792702</v>
      </c>
      <c r="AB1171" t="s">
        <v>6197</v>
      </c>
      <c r="AC1171" t="s">
        <v>225</v>
      </c>
      <c r="AL1171" t="s">
        <v>217</v>
      </c>
      <c r="AM1171" t="s">
        <v>6789</v>
      </c>
      <c r="AN1171" t="s">
        <v>6</v>
      </c>
      <c r="AO1171" s="57">
        <v>46366.434120370373</v>
      </c>
      <c r="AP1171" s="57">
        <v>46310.458333333336</v>
      </c>
      <c r="AR1171" t="s">
        <v>218</v>
      </c>
      <c r="AS1171" t="s">
        <v>122</v>
      </c>
      <c r="AT1171" t="s">
        <v>230</v>
      </c>
      <c r="AU1171">
        <v>20261015</v>
      </c>
      <c r="AV1171" t="s">
        <v>221</v>
      </c>
      <c r="AW1171" t="s">
        <v>1749</v>
      </c>
      <c r="AX1171" t="s">
        <v>222</v>
      </c>
      <c r="BA1171" s="57">
        <v>46310.458333333336</v>
      </c>
      <c r="BB1171" t="s">
        <v>6789</v>
      </c>
      <c r="BC1171">
        <v>2026</v>
      </c>
      <c r="BD1171">
        <v>10</v>
      </c>
      <c r="BE1171">
        <v>15</v>
      </c>
      <c r="BF1171" s="6">
        <f t="shared" si="54"/>
        <v>46310</v>
      </c>
      <c r="BG1171">
        <f t="shared" si="55"/>
        <v>-0.45833333333575865</v>
      </c>
      <c r="BH1171" t="str">
        <f t="shared" si="56"/>
        <v>COMPLY</v>
      </c>
      <c r="BI1171" t="str">
        <f>VLOOKUP(H1171,Sheet2!$A$1:$B$270,2,FALSE)</f>
        <v>GRESIK</v>
      </c>
    </row>
    <row r="1172" spans="1:61">
      <c r="A1172">
        <v>1171</v>
      </c>
      <c r="B1172">
        <v>1002632253</v>
      </c>
      <c r="C1172">
        <v>3</v>
      </c>
      <c r="D1172" t="s">
        <v>55</v>
      </c>
      <c r="E1172">
        <v>5</v>
      </c>
      <c r="F1172" t="s">
        <v>260</v>
      </c>
      <c r="G1172" t="s">
        <v>122</v>
      </c>
      <c r="H1172" t="s">
        <v>345</v>
      </c>
      <c r="I1172" t="s">
        <v>212</v>
      </c>
      <c r="J1172" t="s">
        <v>213</v>
      </c>
      <c r="K1172" t="s">
        <v>149</v>
      </c>
      <c r="M1172" t="s">
        <v>76</v>
      </c>
      <c r="N1172" t="s">
        <v>215</v>
      </c>
      <c r="O1172" s="57">
        <v>46307.41978009259</v>
      </c>
      <c r="P1172" s="57">
        <v>46309.679166666669</v>
      </c>
      <c r="Q1172">
        <v>69408425</v>
      </c>
      <c r="S1172">
        <v>152421263216</v>
      </c>
      <c r="T1172" t="s">
        <v>6194</v>
      </c>
      <c r="U1172" t="s">
        <v>6416</v>
      </c>
      <c r="V1172" t="s">
        <v>6417</v>
      </c>
      <c r="Z1172">
        <v>112.64058121955701</v>
      </c>
      <c r="AA1172">
        <v>-7.1902484708277603</v>
      </c>
      <c r="AB1172" t="s">
        <v>6197</v>
      </c>
      <c r="AC1172" t="s">
        <v>225</v>
      </c>
      <c r="AL1172" t="s">
        <v>217</v>
      </c>
      <c r="AM1172" t="s">
        <v>6418</v>
      </c>
      <c r="AN1172" t="s">
        <v>6</v>
      </c>
      <c r="AO1172" s="57">
        <v>46366.434120370373</v>
      </c>
      <c r="AP1172" s="57">
        <v>46310.333333333336</v>
      </c>
      <c r="AR1172" t="s">
        <v>218</v>
      </c>
      <c r="AS1172" t="s">
        <v>122</v>
      </c>
      <c r="AT1172" t="s">
        <v>230</v>
      </c>
      <c r="AU1172">
        <v>20261014</v>
      </c>
      <c r="AV1172" t="s">
        <v>221</v>
      </c>
      <c r="AW1172" t="s">
        <v>540</v>
      </c>
      <c r="AX1172" t="s">
        <v>222</v>
      </c>
      <c r="BA1172" s="57">
        <v>46310.333333333336</v>
      </c>
      <c r="BB1172" t="s">
        <v>6418</v>
      </c>
      <c r="BC1172">
        <v>2026</v>
      </c>
      <c r="BD1172">
        <v>10</v>
      </c>
      <c r="BE1172">
        <v>14</v>
      </c>
      <c r="BF1172" s="6">
        <f t="shared" si="54"/>
        <v>46309</v>
      </c>
      <c r="BG1172">
        <f t="shared" si="55"/>
        <v>-1.3333333333357587</v>
      </c>
      <c r="BH1172" t="str">
        <f t="shared" si="56"/>
        <v>COMPLY</v>
      </c>
      <c r="BI1172" t="str">
        <f>VLOOKUP(H1172,Sheet2!$A$1:$B$270,2,FALSE)</f>
        <v>GRESIK</v>
      </c>
    </row>
    <row r="1173" spans="1:61">
      <c r="A1173">
        <v>1172</v>
      </c>
      <c r="B1173">
        <v>1002634749</v>
      </c>
      <c r="C1173">
        <v>3</v>
      </c>
      <c r="D1173" t="s">
        <v>55</v>
      </c>
      <c r="E1173">
        <v>5</v>
      </c>
      <c r="F1173" t="s">
        <v>260</v>
      </c>
      <c r="G1173" t="s">
        <v>122</v>
      </c>
      <c r="H1173" t="s">
        <v>345</v>
      </c>
      <c r="I1173" t="s">
        <v>212</v>
      </c>
      <c r="J1173" t="s">
        <v>213</v>
      </c>
      <c r="K1173" t="s">
        <v>149</v>
      </c>
      <c r="L1173" t="s">
        <v>214</v>
      </c>
      <c r="M1173" t="s">
        <v>76</v>
      </c>
      <c r="N1173" t="s">
        <v>215</v>
      </c>
      <c r="O1173" s="57">
        <v>46308.48027777778</v>
      </c>
      <c r="P1173" s="57">
        <v>46309.47215277778</v>
      </c>
      <c r="Q1173">
        <v>69409271</v>
      </c>
      <c r="S1173">
        <v>152421263248</v>
      </c>
      <c r="T1173" t="s">
        <v>6419</v>
      </c>
      <c r="U1173" t="s">
        <v>6420</v>
      </c>
      <c r="V1173" t="s">
        <v>6421</v>
      </c>
      <c r="Z1173">
        <v>112.643960863351</v>
      </c>
      <c r="AA1173">
        <v>-7.1590716872721396</v>
      </c>
      <c r="AB1173" t="s">
        <v>6422</v>
      </c>
      <c r="AC1173" t="s">
        <v>216</v>
      </c>
      <c r="AL1173" t="s">
        <v>217</v>
      </c>
      <c r="AM1173" t="s">
        <v>5765</v>
      </c>
      <c r="AN1173" t="s">
        <v>6</v>
      </c>
      <c r="AO1173" t="s">
        <v>5766</v>
      </c>
      <c r="AP1173" s="57">
        <v>46309.333333333336</v>
      </c>
      <c r="AR1173" t="s">
        <v>218</v>
      </c>
      <c r="AS1173" t="s">
        <v>122</v>
      </c>
      <c r="AT1173" t="s">
        <v>230</v>
      </c>
      <c r="AU1173">
        <v>20261014</v>
      </c>
      <c r="AV1173" t="s">
        <v>221</v>
      </c>
      <c r="AW1173" t="s">
        <v>876</v>
      </c>
      <c r="AX1173" t="s">
        <v>222</v>
      </c>
      <c r="BA1173" s="57">
        <v>46309.333333333336</v>
      </c>
      <c r="BB1173" t="s">
        <v>5765</v>
      </c>
      <c r="BC1173">
        <v>2026</v>
      </c>
      <c r="BD1173">
        <v>10</v>
      </c>
      <c r="BE1173">
        <v>14</v>
      </c>
      <c r="BF1173" s="6">
        <f t="shared" si="54"/>
        <v>46309</v>
      </c>
      <c r="BG1173">
        <f t="shared" si="55"/>
        <v>-0.33333333333575865</v>
      </c>
      <c r="BH1173" t="str">
        <f t="shared" si="56"/>
        <v>COMPLY</v>
      </c>
      <c r="BI1173" t="str">
        <f>VLOOKUP(H1173,Sheet2!$A$1:$B$270,2,FALSE)</f>
        <v>GRESIK</v>
      </c>
    </row>
    <row r="1174" spans="1:61">
      <c r="A1174">
        <v>1173</v>
      </c>
      <c r="B1174">
        <v>1002634314</v>
      </c>
      <c r="C1174">
        <v>3</v>
      </c>
      <c r="D1174" t="s">
        <v>55</v>
      </c>
      <c r="E1174">
        <v>5</v>
      </c>
      <c r="F1174" t="s">
        <v>260</v>
      </c>
      <c r="G1174" t="s">
        <v>122</v>
      </c>
      <c r="H1174" t="s">
        <v>345</v>
      </c>
      <c r="I1174" t="s">
        <v>212</v>
      </c>
      <c r="J1174" t="s">
        <v>213</v>
      </c>
      <c r="K1174" t="s">
        <v>149</v>
      </c>
      <c r="M1174" t="s">
        <v>76</v>
      </c>
      <c r="N1174" t="s">
        <v>563</v>
      </c>
      <c r="O1174" s="57">
        <v>46308.417916666665</v>
      </c>
      <c r="P1174" s="57">
        <v>46308.720613425925</v>
      </c>
      <c r="Q1174">
        <v>69409151</v>
      </c>
      <c r="S1174">
        <v>152421263244</v>
      </c>
      <c r="T1174" t="s">
        <v>4716</v>
      </c>
      <c r="U1174" t="s">
        <v>4717</v>
      </c>
      <c r="V1174" t="s">
        <v>6423</v>
      </c>
      <c r="Z1174">
        <v>112.6350604</v>
      </c>
      <c r="AA1174">
        <v>-7.1899341000000003</v>
      </c>
      <c r="AB1174" t="s">
        <v>6424</v>
      </c>
      <c r="AC1174" t="s">
        <v>284</v>
      </c>
      <c r="AL1174" t="s">
        <v>217</v>
      </c>
      <c r="AM1174" t="s">
        <v>6425</v>
      </c>
      <c r="AN1174" t="s">
        <v>6</v>
      </c>
      <c r="AO1174" t="s">
        <v>5958</v>
      </c>
      <c r="AP1174" s="57">
        <v>46309.333333333336</v>
      </c>
      <c r="AR1174" t="s">
        <v>218</v>
      </c>
      <c r="AS1174" t="s">
        <v>122</v>
      </c>
      <c r="AT1174" t="s">
        <v>230</v>
      </c>
      <c r="AU1174">
        <v>20261013</v>
      </c>
      <c r="AV1174" t="s">
        <v>221</v>
      </c>
      <c r="AW1174" t="s">
        <v>540</v>
      </c>
      <c r="AX1174" t="s">
        <v>222</v>
      </c>
      <c r="BA1174" s="57">
        <v>46309.333333333336</v>
      </c>
      <c r="BB1174" t="s">
        <v>6425</v>
      </c>
      <c r="BC1174">
        <v>2026</v>
      </c>
      <c r="BD1174">
        <v>10</v>
      </c>
      <c r="BE1174">
        <v>13</v>
      </c>
      <c r="BF1174" s="6">
        <f t="shared" si="54"/>
        <v>46308</v>
      </c>
      <c r="BG1174">
        <f t="shared" si="55"/>
        <v>-1.3333333333357587</v>
      </c>
      <c r="BH1174" t="str">
        <f t="shared" si="56"/>
        <v>COMPLY</v>
      </c>
      <c r="BI1174" t="str">
        <f>VLOOKUP(H1174,Sheet2!$A$1:$B$270,2,FALSE)</f>
        <v>GRESIK</v>
      </c>
    </row>
    <row r="1175" spans="1:61">
      <c r="A1175">
        <v>1174</v>
      </c>
      <c r="B1175">
        <v>1002635445</v>
      </c>
      <c r="C1175">
        <v>3</v>
      </c>
      <c r="D1175" t="s">
        <v>55</v>
      </c>
      <c r="E1175">
        <v>5</v>
      </c>
      <c r="F1175" t="s">
        <v>260</v>
      </c>
      <c r="G1175" t="s">
        <v>122</v>
      </c>
      <c r="H1175" t="s">
        <v>345</v>
      </c>
      <c r="I1175" t="s">
        <v>212</v>
      </c>
      <c r="J1175" t="s">
        <v>213</v>
      </c>
      <c r="K1175" t="s">
        <v>149</v>
      </c>
      <c r="L1175" t="s">
        <v>214</v>
      </c>
      <c r="M1175" t="s">
        <v>7233</v>
      </c>
      <c r="N1175" t="s">
        <v>215</v>
      </c>
      <c r="O1175" s="57">
        <v>46308.646932870368</v>
      </c>
      <c r="P1175" s="57">
        <v>46310.473263888889</v>
      </c>
      <c r="Q1175">
        <v>69409562</v>
      </c>
      <c r="S1175">
        <v>152421263251</v>
      </c>
      <c r="T1175" t="s">
        <v>6796</v>
      </c>
      <c r="U1175" t="s">
        <v>6797</v>
      </c>
      <c r="V1175" t="s">
        <v>6798</v>
      </c>
      <c r="Z1175">
        <v>112.6487298</v>
      </c>
      <c r="AA1175">
        <v>-7.1997591999999999</v>
      </c>
      <c r="AB1175" t="s">
        <v>6799</v>
      </c>
      <c r="AC1175" t="s">
        <v>235</v>
      </c>
      <c r="AL1175" t="s">
        <v>217</v>
      </c>
      <c r="AM1175" t="s">
        <v>6800</v>
      </c>
      <c r="AN1175" t="s">
        <v>6</v>
      </c>
      <c r="AO1175" t="s">
        <v>6675</v>
      </c>
      <c r="AP1175" s="57">
        <v>46309.625</v>
      </c>
      <c r="AQ1175" t="s">
        <v>841</v>
      </c>
      <c r="AR1175" t="s">
        <v>7068</v>
      </c>
      <c r="AS1175" t="s">
        <v>122</v>
      </c>
      <c r="AT1175" t="s">
        <v>230</v>
      </c>
      <c r="AV1175" t="s">
        <v>7234</v>
      </c>
      <c r="AW1175" t="s">
        <v>236</v>
      </c>
      <c r="AX1175" t="s">
        <v>222</v>
      </c>
      <c r="BA1175" s="57">
        <v>46309.625</v>
      </c>
      <c r="BB1175" t="s">
        <v>6800</v>
      </c>
      <c r="BF1175" s="6" t="e">
        <f t="shared" si="54"/>
        <v>#NUM!</v>
      </c>
      <c r="BG1175" t="e">
        <f t="shared" si="55"/>
        <v>#NUM!</v>
      </c>
      <c r="BH1175" t="e">
        <f t="shared" si="56"/>
        <v>#NUM!</v>
      </c>
      <c r="BI1175" t="str">
        <f>VLOOKUP(H1175,Sheet2!$A$1:$B$270,2,FALSE)</f>
        <v>GRESIK</v>
      </c>
    </row>
    <row r="1176" spans="1:61">
      <c r="A1176">
        <v>1175</v>
      </c>
      <c r="B1176">
        <v>1002620964</v>
      </c>
      <c r="C1176">
        <v>3</v>
      </c>
      <c r="D1176" t="s">
        <v>55</v>
      </c>
      <c r="E1176">
        <v>5</v>
      </c>
      <c r="F1176" t="s">
        <v>260</v>
      </c>
      <c r="G1176" t="s">
        <v>122</v>
      </c>
      <c r="H1176" t="s">
        <v>345</v>
      </c>
      <c r="I1176" t="s">
        <v>212</v>
      </c>
      <c r="J1176" t="s">
        <v>213</v>
      </c>
      <c r="K1176" t="s">
        <v>149</v>
      </c>
      <c r="L1176" t="s">
        <v>214</v>
      </c>
      <c r="M1176" t="s">
        <v>1401</v>
      </c>
      <c r="N1176" t="s">
        <v>215</v>
      </c>
      <c r="O1176" s="57">
        <v>46298.544907407406</v>
      </c>
      <c r="P1176" s="57">
        <v>46300.488368055558</v>
      </c>
      <c r="Q1176">
        <v>69403582</v>
      </c>
      <c r="S1176">
        <v>152421262601</v>
      </c>
      <c r="T1176" t="s">
        <v>2274</v>
      </c>
      <c r="U1176" t="s">
        <v>2275</v>
      </c>
      <c r="V1176" t="s">
        <v>2276</v>
      </c>
      <c r="Z1176">
        <v>112.6158289</v>
      </c>
      <c r="AA1176">
        <v>-7.1516697000000002</v>
      </c>
      <c r="AB1176" t="s">
        <v>2277</v>
      </c>
      <c r="AC1176" t="s">
        <v>216</v>
      </c>
      <c r="AL1176" t="s">
        <v>217</v>
      </c>
      <c r="AM1176" t="s">
        <v>1468</v>
      </c>
      <c r="AN1176" t="s">
        <v>6</v>
      </c>
      <c r="AO1176" s="57">
        <v>46091.549074074072</v>
      </c>
      <c r="AP1176" s="57">
        <v>46299.458333333336</v>
      </c>
      <c r="AQ1176" t="s">
        <v>841</v>
      </c>
      <c r="AR1176" t="s">
        <v>14</v>
      </c>
      <c r="AS1176" t="s">
        <v>122</v>
      </c>
      <c r="AT1176" t="s">
        <v>230</v>
      </c>
      <c r="AV1176" t="s">
        <v>2972</v>
      </c>
      <c r="AW1176" t="s">
        <v>923</v>
      </c>
      <c r="AX1176" t="s">
        <v>222</v>
      </c>
      <c r="BA1176" s="57">
        <v>46299.458333333336</v>
      </c>
      <c r="BB1176" t="s">
        <v>1468</v>
      </c>
      <c r="BF1176" s="6" t="e">
        <f t="shared" si="54"/>
        <v>#NUM!</v>
      </c>
      <c r="BG1176" t="e">
        <f t="shared" si="55"/>
        <v>#NUM!</v>
      </c>
      <c r="BH1176" t="e">
        <f t="shared" si="56"/>
        <v>#NUM!</v>
      </c>
      <c r="BI1176" t="str">
        <f>VLOOKUP(H1176,Sheet2!$A$1:$B$270,2,FALSE)</f>
        <v>GRESIK</v>
      </c>
    </row>
    <row r="1177" spans="1:61">
      <c r="A1177">
        <v>1176</v>
      </c>
      <c r="B1177">
        <v>1002635632</v>
      </c>
      <c r="C1177">
        <v>3</v>
      </c>
      <c r="D1177" t="s">
        <v>55</v>
      </c>
      <c r="E1177">
        <v>5</v>
      </c>
      <c r="F1177" t="s">
        <v>260</v>
      </c>
      <c r="G1177" t="s">
        <v>122</v>
      </c>
      <c r="H1177" t="s">
        <v>345</v>
      </c>
      <c r="I1177" t="s">
        <v>212</v>
      </c>
      <c r="J1177" t="s">
        <v>213</v>
      </c>
      <c r="K1177" t="s">
        <v>149</v>
      </c>
      <c r="L1177" t="s">
        <v>214</v>
      </c>
      <c r="M1177" t="s">
        <v>1401</v>
      </c>
      <c r="N1177" t="s">
        <v>215</v>
      </c>
      <c r="O1177" s="57">
        <v>46308.685115740744</v>
      </c>
      <c r="P1177" s="57">
        <v>46310.629583333335</v>
      </c>
      <c r="Q1177">
        <v>69409621</v>
      </c>
      <c r="S1177">
        <v>152421263255</v>
      </c>
      <c r="T1177" t="s">
        <v>6790</v>
      </c>
      <c r="U1177" t="s">
        <v>6791</v>
      </c>
      <c r="V1177" t="s">
        <v>6792</v>
      </c>
      <c r="Z1177">
        <v>112.6500638</v>
      </c>
      <c r="AA1177">
        <v>-7.1696409999999897</v>
      </c>
      <c r="AB1177" t="s">
        <v>6793</v>
      </c>
      <c r="AC1177" t="s">
        <v>235</v>
      </c>
      <c r="AL1177" t="s">
        <v>217</v>
      </c>
      <c r="AM1177" t="s">
        <v>6794</v>
      </c>
      <c r="AN1177" t="s">
        <v>6</v>
      </c>
      <c r="AO1177" t="s">
        <v>6795</v>
      </c>
      <c r="AP1177" s="57">
        <v>46309.625</v>
      </c>
      <c r="AQ1177" t="s">
        <v>841</v>
      </c>
      <c r="AR1177" t="s">
        <v>14</v>
      </c>
      <c r="AS1177" t="s">
        <v>122</v>
      </c>
      <c r="AT1177" t="s">
        <v>230</v>
      </c>
      <c r="AV1177" t="s">
        <v>7902</v>
      </c>
      <c r="AW1177" t="s">
        <v>236</v>
      </c>
      <c r="AX1177" t="s">
        <v>222</v>
      </c>
      <c r="BA1177" s="57">
        <v>46309.625</v>
      </c>
      <c r="BB1177" t="s">
        <v>6794</v>
      </c>
      <c r="BF1177" s="6" t="e">
        <f t="shared" si="54"/>
        <v>#NUM!</v>
      </c>
      <c r="BG1177" t="e">
        <f t="shared" si="55"/>
        <v>#NUM!</v>
      </c>
      <c r="BH1177" t="e">
        <f t="shared" si="56"/>
        <v>#NUM!</v>
      </c>
      <c r="BI1177" t="str">
        <f>VLOOKUP(H1177,Sheet2!$A$1:$B$270,2,FALSE)</f>
        <v>GRESIK</v>
      </c>
    </row>
    <row r="1178" spans="1:61">
      <c r="A1178">
        <v>1177</v>
      </c>
      <c r="B1178">
        <v>1002638838</v>
      </c>
      <c r="C1178">
        <v>3</v>
      </c>
      <c r="D1178" t="s">
        <v>55</v>
      </c>
      <c r="E1178">
        <v>5</v>
      </c>
      <c r="F1178" t="s">
        <v>260</v>
      </c>
      <c r="G1178" t="s">
        <v>122</v>
      </c>
      <c r="H1178" t="s">
        <v>345</v>
      </c>
      <c r="I1178" t="s">
        <v>212</v>
      </c>
      <c r="J1178" t="s">
        <v>213</v>
      </c>
      <c r="K1178" t="s">
        <v>149</v>
      </c>
      <c r="M1178" t="s">
        <v>255</v>
      </c>
      <c r="N1178" t="s">
        <v>215</v>
      </c>
      <c r="O1178" s="57">
        <v>46310.629583333335</v>
      </c>
      <c r="P1178" s="57">
        <v>46310.638541666667</v>
      </c>
      <c r="Q1178">
        <v>69409621</v>
      </c>
      <c r="S1178">
        <v>152421263269</v>
      </c>
      <c r="T1178" t="s">
        <v>6790</v>
      </c>
      <c r="U1178" t="s">
        <v>7903</v>
      </c>
      <c r="V1178" t="s">
        <v>7904</v>
      </c>
      <c r="Z1178">
        <v>112.64948699999999</v>
      </c>
      <c r="AA1178">
        <v>-7.1694740000000001</v>
      </c>
      <c r="AB1178" t="s">
        <v>6793</v>
      </c>
      <c r="AC1178" t="s">
        <v>229</v>
      </c>
      <c r="AL1178" t="s">
        <v>217</v>
      </c>
      <c r="AM1178" t="s">
        <v>7905</v>
      </c>
      <c r="AN1178" t="s">
        <v>6</v>
      </c>
      <c r="AO1178" t="s">
        <v>7492</v>
      </c>
      <c r="AR1178" t="s">
        <v>256</v>
      </c>
      <c r="AS1178" t="s">
        <v>122</v>
      </c>
      <c r="AT1178" t="s">
        <v>230</v>
      </c>
      <c r="AV1178" t="s">
        <v>257</v>
      </c>
      <c r="AW1178" t="s">
        <v>540</v>
      </c>
      <c r="AX1178" t="s">
        <v>222</v>
      </c>
      <c r="BA1178" s="57">
        <v>46310.291666666664</v>
      </c>
      <c r="BB1178" t="s">
        <v>7905</v>
      </c>
      <c r="BF1178" s="6" t="e">
        <f t="shared" si="54"/>
        <v>#NUM!</v>
      </c>
      <c r="BG1178" t="e">
        <f t="shared" si="55"/>
        <v>#NUM!</v>
      </c>
      <c r="BH1178" t="e">
        <f t="shared" si="56"/>
        <v>#NUM!</v>
      </c>
      <c r="BI1178" t="str">
        <f>VLOOKUP(H1178,Sheet2!$A$1:$B$270,2,FALSE)</f>
        <v>GRESIK</v>
      </c>
    </row>
    <row r="1179" spans="1:61">
      <c r="A1179">
        <v>1178</v>
      </c>
      <c r="B1179">
        <v>1002628325</v>
      </c>
      <c r="C1179">
        <v>3</v>
      </c>
      <c r="D1179" t="s">
        <v>55</v>
      </c>
      <c r="E1179">
        <v>5</v>
      </c>
      <c r="F1179" t="s">
        <v>260</v>
      </c>
      <c r="G1179" t="s">
        <v>122</v>
      </c>
      <c r="H1179" t="s">
        <v>345</v>
      </c>
      <c r="I1179" t="s">
        <v>212</v>
      </c>
      <c r="J1179" t="s">
        <v>213</v>
      </c>
      <c r="K1179" t="s">
        <v>149</v>
      </c>
      <c r="M1179" t="s">
        <v>1626</v>
      </c>
      <c r="N1179" t="s">
        <v>563</v>
      </c>
      <c r="O1179" s="57">
        <v>46303.691886574074</v>
      </c>
      <c r="P1179" s="57">
        <v>46307.083564814813</v>
      </c>
      <c r="Q1179">
        <v>69406772</v>
      </c>
      <c r="S1179">
        <v>152421263165</v>
      </c>
      <c r="T1179" t="s">
        <v>4716</v>
      </c>
      <c r="U1179" t="s">
        <v>4717</v>
      </c>
      <c r="Z1179">
        <v>112.61816</v>
      </c>
      <c r="AA1179">
        <v>-7.176539</v>
      </c>
      <c r="AB1179" t="s">
        <v>4718</v>
      </c>
      <c r="AC1179" t="s">
        <v>284</v>
      </c>
      <c r="AO1179" s="57">
        <v>46244.694594907407</v>
      </c>
      <c r="AR1179" t="s">
        <v>1631</v>
      </c>
      <c r="AS1179" t="s">
        <v>122</v>
      </c>
      <c r="AT1179" t="s">
        <v>230</v>
      </c>
      <c r="AV1179" t="s">
        <v>3020</v>
      </c>
      <c r="AW1179" t="s">
        <v>540</v>
      </c>
      <c r="AX1179" t="s">
        <v>222</v>
      </c>
      <c r="AZ1179" t="s">
        <v>3020</v>
      </c>
      <c r="BF1179" s="6" t="e">
        <f t="shared" si="54"/>
        <v>#NUM!</v>
      </c>
      <c r="BG1179" t="e">
        <f t="shared" si="55"/>
        <v>#NUM!</v>
      </c>
      <c r="BH1179" t="e">
        <f t="shared" si="56"/>
        <v>#NUM!</v>
      </c>
      <c r="BI1179" t="str">
        <f>VLOOKUP(H1179,Sheet2!$A$1:$B$270,2,FALSE)</f>
        <v>GRESIK</v>
      </c>
    </row>
    <row r="1180" spans="1:61">
      <c r="A1180">
        <v>1179</v>
      </c>
      <c r="B1180">
        <v>1002622726</v>
      </c>
      <c r="C1180">
        <v>3</v>
      </c>
      <c r="D1180" t="s">
        <v>55</v>
      </c>
      <c r="E1180">
        <v>5</v>
      </c>
      <c r="F1180" t="s">
        <v>260</v>
      </c>
      <c r="G1180" t="s">
        <v>122</v>
      </c>
      <c r="H1180" t="s">
        <v>451</v>
      </c>
      <c r="I1180" t="s">
        <v>212</v>
      </c>
      <c r="J1180" t="s">
        <v>213</v>
      </c>
      <c r="K1180" t="s">
        <v>149</v>
      </c>
      <c r="L1180" t="s">
        <v>214</v>
      </c>
      <c r="M1180" t="s">
        <v>76</v>
      </c>
      <c r="N1180" t="s">
        <v>215</v>
      </c>
      <c r="O1180" s="57">
        <v>46300.617812500001</v>
      </c>
      <c r="P1180" s="57">
        <v>46301.574293981481</v>
      </c>
      <c r="Q1180">
        <v>69404422</v>
      </c>
      <c r="S1180">
        <v>152442202249</v>
      </c>
      <c r="T1180" t="s">
        <v>2980</v>
      </c>
      <c r="U1180" t="s">
        <v>2981</v>
      </c>
      <c r="V1180" t="s">
        <v>2982</v>
      </c>
      <c r="Z1180">
        <v>112.588024</v>
      </c>
      <c r="AA1180">
        <v>-7.2939790000000002</v>
      </c>
      <c r="AB1180" t="s">
        <v>2983</v>
      </c>
      <c r="AC1180" t="s">
        <v>235</v>
      </c>
      <c r="AL1180" t="s">
        <v>217</v>
      </c>
      <c r="AM1180" t="s">
        <v>2962</v>
      </c>
      <c r="AN1180" t="s">
        <v>6</v>
      </c>
      <c r="AO1180" s="57">
        <v>46152.632743055554</v>
      </c>
      <c r="AP1180" s="57">
        <v>46301.458333333336</v>
      </c>
      <c r="AR1180" t="s">
        <v>218</v>
      </c>
      <c r="AS1180" t="s">
        <v>827</v>
      </c>
      <c r="AT1180" t="s">
        <v>230</v>
      </c>
      <c r="AU1180">
        <v>20261006</v>
      </c>
      <c r="AV1180" t="s">
        <v>221</v>
      </c>
      <c r="AW1180" t="s">
        <v>2984</v>
      </c>
      <c r="AX1180" t="s">
        <v>222</v>
      </c>
      <c r="BA1180" s="57">
        <v>46301.458333333336</v>
      </c>
      <c r="BB1180" t="s">
        <v>2962</v>
      </c>
      <c r="BC1180">
        <v>2026</v>
      </c>
      <c r="BD1180">
        <v>10</v>
      </c>
      <c r="BE1180">
        <v>6</v>
      </c>
      <c r="BF1180" s="6">
        <f t="shared" si="54"/>
        <v>46301</v>
      </c>
      <c r="BG1180">
        <f t="shared" si="55"/>
        <v>-0.45833333333575865</v>
      </c>
      <c r="BH1180" t="str">
        <f t="shared" si="56"/>
        <v>COMPLY</v>
      </c>
      <c r="BI1180" t="str">
        <f>VLOOKUP(H1180,Sheet2!$A$1:$B$270,2,FALSE)</f>
        <v>GRESIK</v>
      </c>
    </row>
    <row r="1181" spans="1:61">
      <c r="A1181">
        <v>1180</v>
      </c>
      <c r="B1181">
        <v>1002627873</v>
      </c>
      <c r="C1181">
        <v>3</v>
      </c>
      <c r="D1181" t="s">
        <v>55</v>
      </c>
      <c r="E1181">
        <v>5</v>
      </c>
      <c r="F1181" t="s">
        <v>260</v>
      </c>
      <c r="G1181" t="s">
        <v>122</v>
      </c>
      <c r="H1181" t="s">
        <v>451</v>
      </c>
      <c r="I1181" t="s">
        <v>212</v>
      </c>
      <c r="J1181" t="s">
        <v>213</v>
      </c>
      <c r="K1181" t="s">
        <v>149</v>
      </c>
      <c r="L1181" t="s">
        <v>214</v>
      </c>
      <c r="M1181" t="s">
        <v>76</v>
      </c>
      <c r="N1181" t="s">
        <v>215</v>
      </c>
      <c r="O1181" s="57">
        <v>46303.601157407407</v>
      </c>
      <c r="P1181" s="57">
        <v>46304.745474537034</v>
      </c>
      <c r="Q1181">
        <v>69406560</v>
      </c>
      <c r="S1181">
        <v>152442202394</v>
      </c>
      <c r="T1181" t="s">
        <v>4722</v>
      </c>
      <c r="U1181" t="s">
        <v>4723</v>
      </c>
      <c r="V1181" t="s">
        <v>4724</v>
      </c>
      <c r="Z1181">
        <v>112.621968</v>
      </c>
      <c r="AA1181">
        <v>-7.3020230000000002</v>
      </c>
      <c r="AB1181" t="s">
        <v>4725</v>
      </c>
      <c r="AC1181" t="s">
        <v>235</v>
      </c>
      <c r="AL1181" t="s">
        <v>217</v>
      </c>
      <c r="AM1181" t="s">
        <v>4553</v>
      </c>
      <c r="AN1181" t="s">
        <v>6</v>
      </c>
      <c r="AO1181" s="57">
        <v>46244.611331018517</v>
      </c>
      <c r="AP1181" s="57">
        <v>46304.458333333336</v>
      </c>
      <c r="AR1181" t="s">
        <v>218</v>
      </c>
      <c r="AS1181" t="s">
        <v>827</v>
      </c>
      <c r="AT1181" t="s">
        <v>230</v>
      </c>
      <c r="AU1181">
        <v>20261009</v>
      </c>
      <c r="AV1181" t="s">
        <v>221</v>
      </c>
      <c r="AW1181" t="s">
        <v>875</v>
      </c>
      <c r="AX1181" t="s">
        <v>222</v>
      </c>
      <c r="BA1181" s="57">
        <v>46304.458333333336</v>
      </c>
      <c r="BB1181" t="s">
        <v>4553</v>
      </c>
      <c r="BC1181">
        <v>2026</v>
      </c>
      <c r="BD1181">
        <v>10</v>
      </c>
      <c r="BE1181">
        <v>9</v>
      </c>
      <c r="BF1181" s="6">
        <f t="shared" si="54"/>
        <v>46304</v>
      </c>
      <c r="BG1181">
        <f t="shared" si="55"/>
        <v>-0.45833333333575865</v>
      </c>
      <c r="BH1181" t="str">
        <f t="shared" si="56"/>
        <v>COMPLY</v>
      </c>
      <c r="BI1181" t="str">
        <f>VLOOKUP(H1181,Sheet2!$A$1:$B$270,2,FALSE)</f>
        <v>GRESIK</v>
      </c>
    </row>
    <row r="1182" spans="1:61">
      <c r="A1182">
        <v>1181</v>
      </c>
      <c r="B1182">
        <v>1002630283</v>
      </c>
      <c r="C1182">
        <v>3</v>
      </c>
      <c r="D1182" t="s">
        <v>55</v>
      </c>
      <c r="E1182">
        <v>5</v>
      </c>
      <c r="F1182" t="s">
        <v>260</v>
      </c>
      <c r="G1182" t="s">
        <v>122</v>
      </c>
      <c r="H1182" t="s">
        <v>451</v>
      </c>
      <c r="I1182" t="s">
        <v>212</v>
      </c>
      <c r="J1182" t="s">
        <v>213</v>
      </c>
      <c r="K1182" t="s">
        <v>149</v>
      </c>
      <c r="M1182" t="s">
        <v>76</v>
      </c>
      <c r="N1182" t="s">
        <v>215</v>
      </c>
      <c r="O1182" s="57">
        <v>46304.667824074073</v>
      </c>
      <c r="P1182" s="57">
        <v>46304.862337962964</v>
      </c>
      <c r="Q1182">
        <v>69405483</v>
      </c>
      <c r="S1182">
        <v>152442203161</v>
      </c>
      <c r="T1182" t="s">
        <v>4259</v>
      </c>
      <c r="U1182" t="s">
        <v>4719</v>
      </c>
      <c r="V1182" t="s">
        <v>5602</v>
      </c>
      <c r="Z1182">
        <v>112.56349059999999</v>
      </c>
      <c r="AA1182">
        <v>-7.2918238000000004</v>
      </c>
      <c r="AB1182" t="s">
        <v>4262</v>
      </c>
      <c r="AC1182" t="s">
        <v>216</v>
      </c>
      <c r="AL1182" t="s">
        <v>217</v>
      </c>
      <c r="AM1182" t="s">
        <v>4721</v>
      </c>
      <c r="AN1182" t="s">
        <v>6</v>
      </c>
      <c r="AO1182" s="57">
        <v>46275.725983796299</v>
      </c>
      <c r="AR1182" t="s">
        <v>218</v>
      </c>
      <c r="AS1182" t="s">
        <v>827</v>
      </c>
      <c r="AT1182" t="s">
        <v>230</v>
      </c>
      <c r="AU1182">
        <v>20261009</v>
      </c>
      <c r="AV1182" t="s">
        <v>221</v>
      </c>
      <c r="AW1182" t="s">
        <v>539</v>
      </c>
      <c r="AX1182" t="s">
        <v>222</v>
      </c>
      <c r="BA1182" s="57">
        <v>46304.291666666664</v>
      </c>
      <c r="BB1182" t="s">
        <v>4721</v>
      </c>
      <c r="BC1182">
        <v>2026</v>
      </c>
      <c r="BD1182">
        <v>10</v>
      </c>
      <c r="BE1182">
        <v>9</v>
      </c>
      <c r="BF1182" s="6">
        <f t="shared" si="54"/>
        <v>46304</v>
      </c>
      <c r="BG1182">
        <f t="shared" si="55"/>
        <v>-0.29166666666424135</v>
      </c>
      <c r="BH1182" t="str">
        <f t="shared" si="56"/>
        <v>COMPLY</v>
      </c>
      <c r="BI1182" t="str">
        <f>VLOOKUP(H1182,Sheet2!$A$1:$B$270,2,FALSE)</f>
        <v>GRESIK</v>
      </c>
    </row>
    <row r="1183" spans="1:61">
      <c r="A1183">
        <v>1182</v>
      </c>
      <c r="B1183">
        <v>1002625436</v>
      </c>
      <c r="C1183">
        <v>3</v>
      </c>
      <c r="D1183" t="s">
        <v>55</v>
      </c>
      <c r="E1183">
        <v>5</v>
      </c>
      <c r="F1183" t="s">
        <v>260</v>
      </c>
      <c r="G1183" t="s">
        <v>122</v>
      </c>
      <c r="H1183" t="s">
        <v>451</v>
      </c>
      <c r="I1183" t="s">
        <v>212</v>
      </c>
      <c r="J1183" t="s">
        <v>213</v>
      </c>
      <c r="K1183" t="s">
        <v>149</v>
      </c>
      <c r="L1183" t="s">
        <v>214</v>
      </c>
      <c r="M1183" t="s">
        <v>1401</v>
      </c>
      <c r="N1183" t="s">
        <v>215</v>
      </c>
      <c r="O1183" s="57">
        <v>46302.394143518519</v>
      </c>
      <c r="P1183" s="57">
        <v>46304.667824074073</v>
      </c>
      <c r="Q1183">
        <v>69405483</v>
      </c>
      <c r="S1183">
        <v>152442203155</v>
      </c>
      <c r="T1183" t="s">
        <v>4259</v>
      </c>
      <c r="U1183" t="s">
        <v>4260</v>
      </c>
      <c r="V1183" t="s">
        <v>4261</v>
      </c>
      <c r="Z1183">
        <v>112.56360650000001</v>
      </c>
      <c r="AA1183">
        <v>-7.2918309999999904</v>
      </c>
      <c r="AB1183" t="s">
        <v>4262</v>
      </c>
      <c r="AC1183" t="s">
        <v>216</v>
      </c>
      <c r="AL1183" t="s">
        <v>217</v>
      </c>
      <c r="AM1183" t="s">
        <v>4263</v>
      </c>
      <c r="AN1183" t="s">
        <v>6</v>
      </c>
      <c r="AO1183" s="57">
        <v>46213.402939814812</v>
      </c>
      <c r="AP1183" s="57">
        <v>46303.333333333336</v>
      </c>
      <c r="AQ1183" t="s">
        <v>841</v>
      </c>
      <c r="AR1183" t="s">
        <v>14</v>
      </c>
      <c r="AS1183" t="s">
        <v>827</v>
      </c>
      <c r="AT1183" t="s">
        <v>230</v>
      </c>
      <c r="AV1183" t="s">
        <v>5603</v>
      </c>
      <c r="AW1183" t="s">
        <v>883</v>
      </c>
      <c r="AX1183" t="s">
        <v>222</v>
      </c>
      <c r="BA1183" s="57">
        <v>46303.333333333336</v>
      </c>
      <c r="BB1183" t="s">
        <v>4263</v>
      </c>
      <c r="BF1183" s="6" t="e">
        <f t="shared" si="54"/>
        <v>#NUM!</v>
      </c>
      <c r="BG1183" t="e">
        <f t="shared" si="55"/>
        <v>#NUM!</v>
      </c>
      <c r="BH1183" t="e">
        <f t="shared" si="56"/>
        <v>#NUM!</v>
      </c>
      <c r="BI1183" t="str">
        <f>VLOOKUP(H1183,Sheet2!$A$1:$B$270,2,FALSE)</f>
        <v>GRESIK</v>
      </c>
    </row>
    <row r="1184" spans="1:61">
      <c r="A1184">
        <v>1183</v>
      </c>
      <c r="B1184">
        <v>1002625430</v>
      </c>
      <c r="C1184">
        <v>3</v>
      </c>
      <c r="D1184" t="s">
        <v>55</v>
      </c>
      <c r="E1184">
        <v>5</v>
      </c>
      <c r="F1184" t="s">
        <v>260</v>
      </c>
      <c r="G1184" t="s">
        <v>122</v>
      </c>
      <c r="H1184" t="s">
        <v>451</v>
      </c>
      <c r="I1184" t="s">
        <v>212</v>
      </c>
      <c r="J1184" t="s">
        <v>213</v>
      </c>
      <c r="K1184" t="s">
        <v>149</v>
      </c>
      <c r="L1184" t="s">
        <v>214</v>
      </c>
      <c r="M1184" t="s">
        <v>836</v>
      </c>
      <c r="N1184" t="s">
        <v>215</v>
      </c>
      <c r="O1184" s="57">
        <v>46302.394571759258</v>
      </c>
      <c r="P1184" s="57">
        <v>46303.428773148145</v>
      </c>
      <c r="Q1184">
        <v>69405483</v>
      </c>
      <c r="S1184">
        <v>152442203155</v>
      </c>
      <c r="T1184" t="s">
        <v>4259</v>
      </c>
      <c r="U1184" t="s">
        <v>4260</v>
      </c>
      <c r="V1184" t="s">
        <v>4261</v>
      </c>
      <c r="Z1184">
        <v>112.56360650000001</v>
      </c>
      <c r="AA1184">
        <v>-7.2918309999999904</v>
      </c>
      <c r="AB1184" t="s">
        <v>4262</v>
      </c>
      <c r="AC1184" t="s">
        <v>216</v>
      </c>
      <c r="AL1184" t="s">
        <v>217</v>
      </c>
      <c r="AM1184" t="s">
        <v>4263</v>
      </c>
      <c r="AN1184" t="s">
        <v>6</v>
      </c>
      <c r="AO1184" s="57">
        <v>46213.402939814812</v>
      </c>
      <c r="AP1184" s="57">
        <v>46303.333333333336</v>
      </c>
      <c r="AQ1184" t="s">
        <v>841</v>
      </c>
      <c r="AR1184" t="s">
        <v>14</v>
      </c>
      <c r="AS1184" t="s">
        <v>827</v>
      </c>
      <c r="AT1184" t="s">
        <v>230</v>
      </c>
      <c r="AV1184" t="s">
        <v>837</v>
      </c>
      <c r="AW1184" t="s">
        <v>883</v>
      </c>
      <c r="AX1184" t="s">
        <v>222</v>
      </c>
      <c r="BA1184" s="57">
        <v>46303.333333333336</v>
      </c>
      <c r="BB1184" t="s">
        <v>4263</v>
      </c>
      <c r="BF1184" s="6" t="e">
        <f t="shared" si="54"/>
        <v>#NUM!</v>
      </c>
      <c r="BG1184" t="e">
        <f t="shared" si="55"/>
        <v>#NUM!</v>
      </c>
      <c r="BH1184" t="e">
        <f t="shared" si="56"/>
        <v>#NUM!</v>
      </c>
      <c r="BI1184" t="str">
        <f>VLOOKUP(H1184,Sheet2!$A$1:$B$270,2,FALSE)</f>
        <v>GRESIK</v>
      </c>
    </row>
    <row r="1185" spans="1:61">
      <c r="A1185">
        <v>1184</v>
      </c>
      <c r="B1185">
        <v>1002628306</v>
      </c>
      <c r="C1185">
        <v>3</v>
      </c>
      <c r="D1185" t="s">
        <v>55</v>
      </c>
      <c r="E1185">
        <v>5</v>
      </c>
      <c r="F1185" t="s">
        <v>260</v>
      </c>
      <c r="G1185" t="s">
        <v>122</v>
      </c>
      <c r="H1185" t="s">
        <v>451</v>
      </c>
      <c r="I1185" t="s">
        <v>212</v>
      </c>
      <c r="J1185" t="s">
        <v>213</v>
      </c>
      <c r="K1185" t="s">
        <v>149</v>
      </c>
      <c r="M1185" t="s">
        <v>836</v>
      </c>
      <c r="N1185" t="s">
        <v>215</v>
      </c>
      <c r="O1185" s="57">
        <v>46303.687280092592</v>
      </c>
      <c r="P1185" s="57">
        <v>46304.664143518516</v>
      </c>
      <c r="Q1185">
        <v>69405483</v>
      </c>
      <c r="S1185">
        <v>152442203157</v>
      </c>
      <c r="T1185" t="s">
        <v>4259</v>
      </c>
      <c r="U1185" t="s">
        <v>4719</v>
      </c>
      <c r="V1185" t="s">
        <v>4720</v>
      </c>
      <c r="Z1185">
        <v>112.56349059999999</v>
      </c>
      <c r="AA1185">
        <v>-7.2918238000000004</v>
      </c>
      <c r="AB1185" t="s">
        <v>4262</v>
      </c>
      <c r="AC1185" t="s">
        <v>216</v>
      </c>
      <c r="AL1185" t="s">
        <v>217</v>
      </c>
      <c r="AM1185" t="s">
        <v>4721</v>
      </c>
      <c r="AN1185" t="s">
        <v>6</v>
      </c>
      <c r="AO1185" s="57">
        <v>46244.694594907407</v>
      </c>
      <c r="AQ1185" t="s">
        <v>1496</v>
      </c>
      <c r="AR1185" t="s">
        <v>14</v>
      </c>
      <c r="AS1185" t="s">
        <v>827</v>
      </c>
      <c r="AT1185" t="s">
        <v>230</v>
      </c>
      <c r="AV1185" t="s">
        <v>837</v>
      </c>
      <c r="AW1185" t="s">
        <v>539</v>
      </c>
      <c r="AX1185" t="s">
        <v>222</v>
      </c>
      <c r="BA1185" s="57">
        <v>46303.291666666664</v>
      </c>
      <c r="BB1185" t="s">
        <v>4721</v>
      </c>
      <c r="BF1185" s="6" t="e">
        <f t="shared" si="54"/>
        <v>#NUM!</v>
      </c>
      <c r="BG1185" t="e">
        <f t="shared" si="55"/>
        <v>#NUM!</v>
      </c>
      <c r="BH1185" t="e">
        <f t="shared" si="56"/>
        <v>#NUM!</v>
      </c>
      <c r="BI1185" t="str">
        <f>VLOOKUP(H1185,Sheet2!$A$1:$B$270,2,FALSE)</f>
        <v>GRESIK</v>
      </c>
    </row>
    <row r="1186" spans="1:61">
      <c r="A1186">
        <v>1185</v>
      </c>
      <c r="B1186">
        <v>1002623832</v>
      </c>
      <c r="C1186">
        <v>3</v>
      </c>
      <c r="D1186" t="s">
        <v>55</v>
      </c>
      <c r="E1186">
        <v>5</v>
      </c>
      <c r="F1186" t="s">
        <v>260</v>
      </c>
      <c r="G1186" t="s">
        <v>122</v>
      </c>
      <c r="H1186" t="s">
        <v>451</v>
      </c>
      <c r="I1186" t="s">
        <v>212</v>
      </c>
      <c r="J1186" t="s">
        <v>213</v>
      </c>
      <c r="K1186" t="s">
        <v>149</v>
      </c>
      <c r="M1186" t="s">
        <v>279</v>
      </c>
      <c r="N1186" t="s">
        <v>215</v>
      </c>
      <c r="O1186" s="57">
        <v>46301.437824074077</v>
      </c>
      <c r="P1186" s="57">
        <v>46301.638842592591</v>
      </c>
      <c r="Q1186">
        <v>69404816</v>
      </c>
      <c r="S1186">
        <v>152442203011</v>
      </c>
      <c r="T1186" t="s">
        <v>3594</v>
      </c>
      <c r="U1186" t="s">
        <v>3595</v>
      </c>
      <c r="V1186" t="s">
        <v>3596</v>
      </c>
      <c r="Z1186">
        <v>112.6169384</v>
      </c>
      <c r="AA1186">
        <v>-7.3047352999999999</v>
      </c>
      <c r="AB1186" t="s">
        <v>3597</v>
      </c>
      <c r="AC1186" t="s">
        <v>284</v>
      </c>
      <c r="AL1186" t="s">
        <v>217</v>
      </c>
      <c r="AM1186" t="s">
        <v>3598</v>
      </c>
      <c r="AN1186" t="s">
        <v>6</v>
      </c>
      <c r="AO1186" s="57">
        <v>46183.444699074076</v>
      </c>
      <c r="AP1186" s="57">
        <v>46302.333333333336</v>
      </c>
      <c r="AR1186" t="s">
        <v>239</v>
      </c>
      <c r="AS1186" t="s">
        <v>827</v>
      </c>
      <c r="AT1186" t="s">
        <v>230</v>
      </c>
      <c r="AV1186" t="s">
        <v>3583</v>
      </c>
      <c r="AW1186" t="s">
        <v>540</v>
      </c>
      <c r="AX1186" t="s">
        <v>222</v>
      </c>
      <c r="BA1186" s="57">
        <v>46302.333333333336</v>
      </c>
      <c r="BB1186" t="s">
        <v>3598</v>
      </c>
      <c r="BF1186" s="6" t="e">
        <f t="shared" si="54"/>
        <v>#NUM!</v>
      </c>
      <c r="BG1186" t="e">
        <f t="shared" si="55"/>
        <v>#NUM!</v>
      </c>
      <c r="BH1186" t="e">
        <f t="shared" si="56"/>
        <v>#NUM!</v>
      </c>
      <c r="BI1186" t="str">
        <f>VLOOKUP(H1186,Sheet2!$A$1:$B$270,2,FALSE)</f>
        <v>GRESIK</v>
      </c>
    </row>
    <row r="1187" spans="1:61">
      <c r="A1187">
        <v>1186</v>
      </c>
      <c r="B1187">
        <v>1002617352</v>
      </c>
      <c r="C1187">
        <v>3</v>
      </c>
      <c r="D1187" t="s">
        <v>55</v>
      </c>
      <c r="E1187">
        <v>5</v>
      </c>
      <c r="F1187" t="s">
        <v>260</v>
      </c>
      <c r="G1187" t="s">
        <v>122</v>
      </c>
      <c r="H1187" t="s">
        <v>472</v>
      </c>
      <c r="I1187" t="s">
        <v>212</v>
      </c>
      <c r="J1187" t="s">
        <v>213</v>
      </c>
      <c r="K1187" t="s">
        <v>149</v>
      </c>
      <c r="M1187" t="s">
        <v>76</v>
      </c>
      <c r="N1187" t="s">
        <v>215</v>
      </c>
      <c r="O1187" s="57">
        <v>46296.44462962963</v>
      </c>
      <c r="P1187" s="57">
        <v>46296.565462962964</v>
      </c>
      <c r="Q1187">
        <v>69379599</v>
      </c>
      <c r="S1187">
        <v>152453208697</v>
      </c>
      <c r="T1187" t="s">
        <v>1283</v>
      </c>
      <c r="U1187" t="s">
        <v>915</v>
      </c>
      <c r="V1187" t="s">
        <v>1284</v>
      </c>
      <c r="Z1187">
        <v>112.71185159683201</v>
      </c>
      <c r="AA1187">
        <v>-5.83253487701701</v>
      </c>
      <c r="AB1187" t="s">
        <v>1285</v>
      </c>
      <c r="AC1187" t="s">
        <v>216</v>
      </c>
      <c r="AL1187" t="s">
        <v>217</v>
      </c>
      <c r="AM1187" t="s">
        <v>1286</v>
      </c>
      <c r="AN1187" t="s">
        <v>6</v>
      </c>
      <c r="AO1187" s="57">
        <v>46032.486342592594</v>
      </c>
      <c r="AR1187" t="s">
        <v>218</v>
      </c>
      <c r="AS1187" t="s">
        <v>122</v>
      </c>
      <c r="AT1187" t="s">
        <v>230</v>
      </c>
      <c r="AU1187">
        <v>20261001</v>
      </c>
      <c r="AV1187" t="s">
        <v>221</v>
      </c>
      <c r="AW1187" t="s">
        <v>541</v>
      </c>
      <c r="AX1187" t="s">
        <v>222</v>
      </c>
      <c r="BA1187" s="57">
        <v>46296.291666666664</v>
      </c>
      <c r="BB1187" t="s">
        <v>1286</v>
      </c>
      <c r="BC1187">
        <v>2026</v>
      </c>
      <c r="BD1187">
        <v>10</v>
      </c>
      <c r="BE1187">
        <v>1</v>
      </c>
      <c r="BF1187" s="6">
        <f t="shared" si="54"/>
        <v>46296</v>
      </c>
      <c r="BG1187">
        <f t="shared" si="55"/>
        <v>-0.29166666666424135</v>
      </c>
      <c r="BH1187" t="str">
        <f t="shared" si="56"/>
        <v>COMPLY</v>
      </c>
      <c r="BI1187" t="str">
        <f>VLOOKUP(H1187,Sheet2!$A$1:$B$270,2,FALSE)</f>
        <v>GRESIK</v>
      </c>
    </row>
    <row r="1188" spans="1:61">
      <c r="A1188">
        <v>1187</v>
      </c>
      <c r="B1188">
        <v>1002628108</v>
      </c>
      <c r="C1188">
        <v>3</v>
      </c>
      <c r="D1188" t="s">
        <v>55</v>
      </c>
      <c r="E1188">
        <v>5</v>
      </c>
      <c r="F1188" t="s">
        <v>260</v>
      </c>
      <c r="G1188" t="s">
        <v>122</v>
      </c>
      <c r="H1188" t="s">
        <v>472</v>
      </c>
      <c r="I1188" t="s">
        <v>212</v>
      </c>
      <c r="J1188" t="s">
        <v>213</v>
      </c>
      <c r="K1188" t="s">
        <v>149</v>
      </c>
      <c r="M1188" t="s">
        <v>1401</v>
      </c>
      <c r="N1188" t="s">
        <v>215</v>
      </c>
      <c r="O1188" s="57">
        <v>46303.666701388887</v>
      </c>
      <c r="P1188" s="57">
        <v>46310.643206018518</v>
      </c>
      <c r="Q1188">
        <v>69406694</v>
      </c>
      <c r="S1188">
        <v>152453208880</v>
      </c>
      <c r="T1188" t="s">
        <v>4728</v>
      </c>
      <c r="U1188" t="s">
        <v>4729</v>
      </c>
      <c r="V1188" t="s">
        <v>4730</v>
      </c>
      <c r="Z1188">
        <v>112.6716764</v>
      </c>
      <c r="AA1188">
        <v>-5.8195825000000001</v>
      </c>
      <c r="AB1188" t="s">
        <v>4731</v>
      </c>
      <c r="AC1188" t="s">
        <v>229</v>
      </c>
      <c r="AL1188" t="s">
        <v>217</v>
      </c>
      <c r="AM1188" t="s">
        <v>4732</v>
      </c>
      <c r="AN1188" t="s">
        <v>6</v>
      </c>
      <c r="AO1188" s="57">
        <v>46244.684513888889</v>
      </c>
      <c r="AP1188" s="57">
        <v>46305.333333333336</v>
      </c>
      <c r="AQ1188" t="s">
        <v>841</v>
      </c>
      <c r="AR1188" t="s">
        <v>14</v>
      </c>
      <c r="AS1188" t="s">
        <v>122</v>
      </c>
      <c r="AT1188" t="s">
        <v>230</v>
      </c>
      <c r="AV1188" t="s">
        <v>7906</v>
      </c>
      <c r="AW1188" t="s">
        <v>541</v>
      </c>
      <c r="AX1188" t="s">
        <v>222</v>
      </c>
      <c r="BA1188" s="57">
        <v>46305.333333333336</v>
      </c>
      <c r="BB1188" t="s">
        <v>4732</v>
      </c>
      <c r="BF1188" s="6" t="e">
        <f t="shared" si="54"/>
        <v>#NUM!</v>
      </c>
      <c r="BG1188" t="e">
        <f t="shared" si="55"/>
        <v>#NUM!</v>
      </c>
      <c r="BH1188" t="e">
        <f t="shared" si="56"/>
        <v>#NUM!</v>
      </c>
      <c r="BI1188" t="str">
        <f>VLOOKUP(H1188,Sheet2!$A$1:$B$270,2,FALSE)</f>
        <v>GRESIK</v>
      </c>
    </row>
    <row r="1189" spans="1:61">
      <c r="A1189">
        <v>1188</v>
      </c>
      <c r="B1189">
        <v>1002627224</v>
      </c>
      <c r="C1189">
        <v>3</v>
      </c>
      <c r="D1189" t="s">
        <v>55</v>
      </c>
      <c r="E1189">
        <v>5</v>
      </c>
      <c r="F1189" t="s">
        <v>260</v>
      </c>
      <c r="G1189" t="s">
        <v>122</v>
      </c>
      <c r="H1189" t="s">
        <v>472</v>
      </c>
      <c r="I1189" t="s">
        <v>212</v>
      </c>
      <c r="J1189" t="s">
        <v>213</v>
      </c>
      <c r="K1189" t="s">
        <v>149</v>
      </c>
      <c r="M1189" t="s">
        <v>836</v>
      </c>
      <c r="N1189" t="s">
        <v>215</v>
      </c>
      <c r="O1189" s="57">
        <v>46303.396701388891</v>
      </c>
      <c r="P1189" s="57">
        <v>46310.965243055558</v>
      </c>
      <c r="Q1189">
        <v>69406255</v>
      </c>
      <c r="S1189">
        <v>152453208877</v>
      </c>
      <c r="T1189" t="s">
        <v>4264</v>
      </c>
      <c r="U1189" t="s">
        <v>4265</v>
      </c>
      <c r="V1189" t="s">
        <v>4726</v>
      </c>
      <c r="Z1189">
        <v>112.7108005</v>
      </c>
      <c r="AA1189">
        <v>-5.8065635999999996</v>
      </c>
      <c r="AB1189" t="s">
        <v>4266</v>
      </c>
      <c r="AC1189" t="s">
        <v>229</v>
      </c>
      <c r="AL1189" t="s">
        <v>217</v>
      </c>
      <c r="AM1189" t="s">
        <v>4727</v>
      </c>
      <c r="AN1189" t="s">
        <v>6</v>
      </c>
      <c r="AO1189" s="57">
        <v>46244.403275462966</v>
      </c>
      <c r="AP1189" s="57">
        <v>46304.625</v>
      </c>
      <c r="AQ1189" t="s">
        <v>841</v>
      </c>
      <c r="AR1189" t="s">
        <v>14</v>
      </c>
      <c r="AS1189" t="s">
        <v>122</v>
      </c>
      <c r="AT1189" t="s">
        <v>230</v>
      </c>
      <c r="AV1189" t="s">
        <v>837</v>
      </c>
      <c r="AW1189" t="s">
        <v>539</v>
      </c>
      <c r="AX1189" t="s">
        <v>222</v>
      </c>
      <c r="BA1189" s="57">
        <v>46304.625</v>
      </c>
      <c r="BB1189" t="s">
        <v>4727</v>
      </c>
      <c r="BF1189" s="6" t="e">
        <f t="shared" si="54"/>
        <v>#NUM!</v>
      </c>
      <c r="BG1189" t="e">
        <f t="shared" si="55"/>
        <v>#NUM!</v>
      </c>
      <c r="BH1189" t="e">
        <f t="shared" si="56"/>
        <v>#NUM!</v>
      </c>
      <c r="BI1189" t="str">
        <f>VLOOKUP(H1189,Sheet2!$A$1:$B$270,2,FALSE)</f>
        <v>GRESIK</v>
      </c>
    </row>
    <row r="1190" spans="1:61">
      <c r="A1190">
        <v>1189</v>
      </c>
      <c r="B1190">
        <v>1002638907</v>
      </c>
      <c r="C1190">
        <v>3</v>
      </c>
      <c r="D1190" t="s">
        <v>55</v>
      </c>
      <c r="E1190">
        <v>5</v>
      </c>
      <c r="F1190" t="s">
        <v>260</v>
      </c>
      <c r="G1190" t="s">
        <v>122</v>
      </c>
      <c r="H1190" t="s">
        <v>472</v>
      </c>
      <c r="I1190" t="s">
        <v>212</v>
      </c>
      <c r="J1190" t="s">
        <v>213</v>
      </c>
      <c r="K1190" t="s">
        <v>149</v>
      </c>
      <c r="M1190" t="s">
        <v>255</v>
      </c>
      <c r="N1190" t="s">
        <v>215</v>
      </c>
      <c r="O1190" s="57">
        <v>46310.643206018518</v>
      </c>
      <c r="P1190" s="57">
        <v>46310.752835648149</v>
      </c>
      <c r="Q1190">
        <v>69406694</v>
      </c>
      <c r="S1190">
        <v>152453209235</v>
      </c>
      <c r="T1190" t="s">
        <v>4728</v>
      </c>
      <c r="U1190" t="s">
        <v>4729</v>
      </c>
      <c r="V1190" t="s">
        <v>7907</v>
      </c>
      <c r="Z1190">
        <v>112.671791692537</v>
      </c>
      <c r="AA1190">
        <v>-5.8196349324457497</v>
      </c>
      <c r="AB1190" t="s">
        <v>4731</v>
      </c>
      <c r="AC1190" t="s">
        <v>229</v>
      </c>
      <c r="AL1190" t="s">
        <v>217</v>
      </c>
      <c r="AM1190" t="s">
        <v>7908</v>
      </c>
      <c r="AN1190" t="s">
        <v>6</v>
      </c>
      <c r="AO1190" t="s">
        <v>7411</v>
      </c>
      <c r="AR1190" t="s">
        <v>256</v>
      </c>
      <c r="AS1190" t="s">
        <v>122</v>
      </c>
      <c r="AT1190" t="s">
        <v>230</v>
      </c>
      <c r="AV1190" t="s">
        <v>257</v>
      </c>
      <c r="AW1190" t="s">
        <v>539</v>
      </c>
      <c r="AX1190" t="s">
        <v>222</v>
      </c>
      <c r="BA1190" s="57">
        <v>46310.291666666664</v>
      </c>
      <c r="BB1190" t="s">
        <v>7908</v>
      </c>
      <c r="BF1190" s="6" t="e">
        <f t="shared" si="54"/>
        <v>#NUM!</v>
      </c>
      <c r="BG1190" t="e">
        <f t="shared" si="55"/>
        <v>#NUM!</v>
      </c>
      <c r="BH1190" t="e">
        <f t="shared" si="56"/>
        <v>#NUM!</v>
      </c>
      <c r="BI1190" t="str">
        <f>VLOOKUP(H1190,Sheet2!$A$1:$B$270,2,FALSE)</f>
        <v>GRESIK</v>
      </c>
    </row>
    <row r="1191" spans="1:61">
      <c r="A1191">
        <v>1190</v>
      </c>
      <c r="B1191">
        <v>1002621109</v>
      </c>
      <c r="C1191">
        <v>3</v>
      </c>
      <c r="D1191" t="s">
        <v>55</v>
      </c>
      <c r="E1191">
        <v>5</v>
      </c>
      <c r="F1191" t="s">
        <v>260</v>
      </c>
      <c r="G1191" t="s">
        <v>122</v>
      </c>
      <c r="H1191" t="s">
        <v>346</v>
      </c>
      <c r="I1191" t="s">
        <v>212</v>
      </c>
      <c r="J1191" t="s">
        <v>213</v>
      </c>
      <c r="K1191" t="s">
        <v>149</v>
      </c>
      <c r="L1191" t="s">
        <v>214</v>
      </c>
      <c r="M1191" t="s">
        <v>76</v>
      </c>
      <c r="N1191" t="s">
        <v>215</v>
      </c>
      <c r="O1191" s="57">
        <v>46298.664305555554</v>
      </c>
      <c r="P1191" s="57">
        <v>46299.725486111114</v>
      </c>
      <c r="Q1191">
        <v>69403715</v>
      </c>
      <c r="S1191">
        <v>152451212256</v>
      </c>
      <c r="T1191" t="s">
        <v>2289</v>
      </c>
      <c r="U1191" t="s">
        <v>2290</v>
      </c>
      <c r="V1191" t="s">
        <v>2291</v>
      </c>
      <c r="Z1191">
        <v>112.429598</v>
      </c>
      <c r="AA1191">
        <v>-6.9670620000000003</v>
      </c>
      <c r="AB1191" t="s">
        <v>2292</v>
      </c>
      <c r="AC1191" t="s">
        <v>235</v>
      </c>
      <c r="AL1191" t="s">
        <v>217</v>
      </c>
      <c r="AM1191" t="s">
        <v>2293</v>
      </c>
      <c r="AN1191" t="s">
        <v>6</v>
      </c>
      <c r="AO1191" s="57">
        <v>46091.684004629627</v>
      </c>
      <c r="AP1191" s="57">
        <v>46299.625</v>
      </c>
      <c r="AR1191" t="s">
        <v>218</v>
      </c>
      <c r="AS1191" t="s">
        <v>122</v>
      </c>
      <c r="AT1191" t="s">
        <v>230</v>
      </c>
      <c r="AU1191">
        <v>20261004</v>
      </c>
      <c r="AV1191" t="s">
        <v>221</v>
      </c>
      <c r="AW1191" t="s">
        <v>883</v>
      </c>
      <c r="AX1191" t="s">
        <v>222</v>
      </c>
      <c r="BA1191" s="57">
        <v>46299.625</v>
      </c>
      <c r="BB1191" t="s">
        <v>2293</v>
      </c>
      <c r="BC1191">
        <v>2026</v>
      </c>
      <c r="BD1191">
        <v>10</v>
      </c>
      <c r="BE1191">
        <v>4</v>
      </c>
      <c r="BF1191" s="6">
        <f t="shared" si="54"/>
        <v>46299</v>
      </c>
      <c r="BG1191">
        <f t="shared" si="55"/>
        <v>-0.625</v>
      </c>
      <c r="BH1191" t="str">
        <f t="shared" si="56"/>
        <v>COMPLY</v>
      </c>
      <c r="BI1191" t="str">
        <f>VLOOKUP(H1191,Sheet2!$A$1:$B$270,2,FALSE)</f>
        <v>GRESIK</v>
      </c>
    </row>
    <row r="1192" spans="1:61">
      <c r="A1192">
        <v>1191</v>
      </c>
      <c r="B1192">
        <v>1002626133</v>
      </c>
      <c r="C1192">
        <v>3</v>
      </c>
      <c r="D1192" t="s">
        <v>55</v>
      </c>
      <c r="E1192">
        <v>5</v>
      </c>
      <c r="F1192" t="s">
        <v>260</v>
      </c>
      <c r="G1192" t="s">
        <v>122</v>
      </c>
      <c r="H1192" t="s">
        <v>346</v>
      </c>
      <c r="I1192" t="s">
        <v>212</v>
      </c>
      <c r="J1192" t="s">
        <v>213</v>
      </c>
      <c r="K1192" t="s">
        <v>149</v>
      </c>
      <c r="M1192" t="s">
        <v>76</v>
      </c>
      <c r="N1192" t="s">
        <v>215</v>
      </c>
      <c r="O1192" s="57">
        <v>46302.563298611109</v>
      </c>
      <c r="P1192" s="57">
        <v>46302.73914351852</v>
      </c>
      <c r="Q1192">
        <v>69404368</v>
      </c>
      <c r="S1192">
        <v>152451212267</v>
      </c>
      <c r="T1192" t="s">
        <v>2994</v>
      </c>
      <c r="U1192" t="s">
        <v>4267</v>
      </c>
      <c r="V1192" t="s">
        <v>4268</v>
      </c>
      <c r="Z1192">
        <v>112.563985</v>
      </c>
      <c r="AA1192">
        <v>-6.9890699999999999</v>
      </c>
      <c r="AB1192" t="s">
        <v>2997</v>
      </c>
      <c r="AC1192" t="s">
        <v>216</v>
      </c>
      <c r="AL1192" t="s">
        <v>217</v>
      </c>
      <c r="AM1192" t="s">
        <v>4269</v>
      </c>
      <c r="AN1192" t="s">
        <v>6</v>
      </c>
      <c r="AO1192" s="57">
        <v>46213.56962962963</v>
      </c>
      <c r="AR1192" t="s">
        <v>218</v>
      </c>
      <c r="AS1192" t="s">
        <v>122</v>
      </c>
      <c r="AT1192" t="s">
        <v>230</v>
      </c>
      <c r="AU1192">
        <v>20261007</v>
      </c>
      <c r="AV1192" t="s">
        <v>221</v>
      </c>
      <c r="AW1192" t="s">
        <v>577</v>
      </c>
      <c r="AX1192" t="s">
        <v>222</v>
      </c>
      <c r="BA1192" s="57">
        <v>46302.291666666664</v>
      </c>
      <c r="BB1192" t="s">
        <v>4269</v>
      </c>
      <c r="BC1192">
        <v>2026</v>
      </c>
      <c r="BD1192">
        <v>10</v>
      </c>
      <c r="BE1192">
        <v>7</v>
      </c>
      <c r="BF1192" s="6">
        <f t="shared" si="54"/>
        <v>46302</v>
      </c>
      <c r="BG1192">
        <f t="shared" si="55"/>
        <v>-0.29166666666424135</v>
      </c>
      <c r="BH1192" t="str">
        <f t="shared" si="56"/>
        <v>COMPLY</v>
      </c>
      <c r="BI1192" t="str">
        <f>VLOOKUP(H1192,Sheet2!$A$1:$B$270,2,FALSE)</f>
        <v>GRESIK</v>
      </c>
    </row>
    <row r="1193" spans="1:61">
      <c r="A1193">
        <v>1192</v>
      </c>
      <c r="B1193">
        <v>1002625438</v>
      </c>
      <c r="C1193">
        <v>3</v>
      </c>
      <c r="D1193" t="s">
        <v>55</v>
      </c>
      <c r="E1193">
        <v>5</v>
      </c>
      <c r="F1193" t="s">
        <v>260</v>
      </c>
      <c r="G1193" t="s">
        <v>122</v>
      </c>
      <c r="H1193" t="s">
        <v>346</v>
      </c>
      <c r="I1193" t="s">
        <v>212</v>
      </c>
      <c r="J1193" t="s">
        <v>213</v>
      </c>
      <c r="K1193" t="s">
        <v>149</v>
      </c>
      <c r="M1193" t="s">
        <v>76</v>
      </c>
      <c r="N1193" t="s">
        <v>215</v>
      </c>
      <c r="O1193" s="57">
        <v>46302.396261574075</v>
      </c>
      <c r="P1193" s="57">
        <v>46302.625648148147</v>
      </c>
      <c r="Q1193">
        <v>69404437</v>
      </c>
      <c r="S1193">
        <v>152451212269</v>
      </c>
      <c r="T1193" t="s">
        <v>2985</v>
      </c>
      <c r="U1193" t="s">
        <v>4267</v>
      </c>
      <c r="V1193" t="s">
        <v>4270</v>
      </c>
      <c r="Z1193">
        <v>112.564224</v>
      </c>
      <c r="AA1193">
        <v>-6.9891540000000001</v>
      </c>
      <c r="AB1193" t="s">
        <v>2988</v>
      </c>
      <c r="AC1193" t="s">
        <v>216</v>
      </c>
      <c r="AL1193" t="s">
        <v>217</v>
      </c>
      <c r="AM1193" t="s">
        <v>4271</v>
      </c>
      <c r="AN1193" t="s">
        <v>6</v>
      </c>
      <c r="AO1193" s="57">
        <v>46213.402939814812</v>
      </c>
      <c r="AR1193" t="s">
        <v>218</v>
      </c>
      <c r="AS1193" t="s">
        <v>122</v>
      </c>
      <c r="AT1193" t="s">
        <v>230</v>
      </c>
      <c r="AU1193">
        <v>20261007</v>
      </c>
      <c r="AV1193" t="s">
        <v>221</v>
      </c>
      <c r="AW1193" t="s">
        <v>851</v>
      </c>
      <c r="AX1193" t="s">
        <v>222</v>
      </c>
      <c r="BA1193" s="57">
        <v>46302.291666666664</v>
      </c>
      <c r="BB1193" t="s">
        <v>4271</v>
      </c>
      <c r="BC1193">
        <v>2026</v>
      </c>
      <c r="BD1193">
        <v>10</v>
      </c>
      <c r="BE1193">
        <v>7</v>
      </c>
      <c r="BF1193" s="6">
        <f t="shared" si="54"/>
        <v>46302</v>
      </c>
      <c r="BG1193">
        <f t="shared" si="55"/>
        <v>-0.29166666666424135</v>
      </c>
      <c r="BH1193" t="str">
        <f t="shared" si="56"/>
        <v>COMPLY</v>
      </c>
      <c r="BI1193" t="str">
        <f>VLOOKUP(H1193,Sheet2!$A$1:$B$270,2,FALSE)</f>
        <v>GRESIK</v>
      </c>
    </row>
    <row r="1194" spans="1:61">
      <c r="A1194">
        <v>1193</v>
      </c>
      <c r="B1194">
        <v>1002628360</v>
      </c>
      <c r="C1194">
        <v>3</v>
      </c>
      <c r="D1194" t="s">
        <v>55</v>
      </c>
      <c r="E1194">
        <v>5</v>
      </c>
      <c r="F1194" t="s">
        <v>260</v>
      </c>
      <c r="G1194" t="s">
        <v>122</v>
      </c>
      <c r="H1194" t="s">
        <v>346</v>
      </c>
      <c r="I1194" t="s">
        <v>212</v>
      </c>
      <c r="J1194" t="s">
        <v>213</v>
      </c>
      <c r="K1194" t="s">
        <v>149</v>
      </c>
      <c r="M1194" t="s">
        <v>76</v>
      </c>
      <c r="N1194" t="s">
        <v>215</v>
      </c>
      <c r="O1194" s="57">
        <v>46303.694467592592</v>
      </c>
      <c r="P1194" s="57">
        <v>46303.803912037038</v>
      </c>
      <c r="Q1194">
        <v>69404014</v>
      </c>
      <c r="S1194">
        <v>152451212274</v>
      </c>
      <c r="T1194" t="s">
        <v>2990</v>
      </c>
      <c r="U1194" t="s">
        <v>4734</v>
      </c>
      <c r="V1194" t="s">
        <v>4735</v>
      </c>
      <c r="Z1194">
        <v>112.488789</v>
      </c>
      <c r="AA1194">
        <v>-6.9032910000000003</v>
      </c>
      <c r="AB1194" t="s">
        <v>2993</v>
      </c>
      <c r="AC1194" t="s">
        <v>229</v>
      </c>
      <c r="AL1194" t="s">
        <v>217</v>
      </c>
      <c r="AM1194" t="s">
        <v>3758</v>
      </c>
      <c r="AN1194" t="s">
        <v>6</v>
      </c>
      <c r="AO1194" s="57">
        <v>46244.72587962963</v>
      </c>
      <c r="AR1194" t="s">
        <v>218</v>
      </c>
      <c r="AS1194" t="s">
        <v>122</v>
      </c>
      <c r="AT1194" t="s">
        <v>230</v>
      </c>
      <c r="AU1194">
        <v>20261008</v>
      </c>
      <c r="AV1194" t="s">
        <v>221</v>
      </c>
      <c r="AW1194" t="s">
        <v>539</v>
      </c>
      <c r="AX1194" t="s">
        <v>222</v>
      </c>
      <c r="BA1194" s="57">
        <v>46303.291666666664</v>
      </c>
      <c r="BB1194" t="s">
        <v>3758</v>
      </c>
      <c r="BC1194">
        <v>2026</v>
      </c>
      <c r="BD1194">
        <v>10</v>
      </c>
      <c r="BE1194">
        <v>8</v>
      </c>
      <c r="BF1194" s="6">
        <f t="shared" si="54"/>
        <v>46303</v>
      </c>
      <c r="BG1194">
        <f t="shared" si="55"/>
        <v>-0.29166666666424135</v>
      </c>
      <c r="BH1194" t="str">
        <f t="shared" si="56"/>
        <v>COMPLY</v>
      </c>
      <c r="BI1194" t="str">
        <f>VLOOKUP(H1194,Sheet2!$A$1:$B$270,2,FALSE)</f>
        <v>GRESIK</v>
      </c>
    </row>
    <row r="1195" spans="1:61">
      <c r="A1195">
        <v>1194</v>
      </c>
      <c r="B1195">
        <v>1002621551</v>
      </c>
      <c r="C1195">
        <v>3</v>
      </c>
      <c r="D1195" t="s">
        <v>55</v>
      </c>
      <c r="E1195">
        <v>5</v>
      </c>
      <c r="F1195" t="s">
        <v>260</v>
      </c>
      <c r="G1195" t="s">
        <v>122</v>
      </c>
      <c r="H1195" t="s">
        <v>346</v>
      </c>
      <c r="I1195" t="s">
        <v>212</v>
      </c>
      <c r="J1195" t="s">
        <v>213</v>
      </c>
      <c r="K1195" t="s">
        <v>149</v>
      </c>
      <c r="L1195" t="s">
        <v>214</v>
      </c>
      <c r="M1195" t="s">
        <v>1401</v>
      </c>
      <c r="N1195" t="s">
        <v>215</v>
      </c>
      <c r="O1195" s="57">
        <v>46300.331018518518</v>
      </c>
      <c r="P1195" s="57">
        <v>46303.694456018522</v>
      </c>
      <c r="Q1195">
        <v>69404014</v>
      </c>
      <c r="S1195">
        <v>152451212260</v>
      </c>
      <c r="T1195" t="s">
        <v>2990</v>
      </c>
      <c r="U1195" t="s">
        <v>2991</v>
      </c>
      <c r="V1195" t="s">
        <v>2992</v>
      </c>
      <c r="Z1195">
        <v>112.488891</v>
      </c>
      <c r="AA1195">
        <v>-6.9034129999999996</v>
      </c>
      <c r="AB1195" t="s">
        <v>2993</v>
      </c>
      <c r="AC1195" t="s">
        <v>235</v>
      </c>
      <c r="AL1195" t="s">
        <v>217</v>
      </c>
      <c r="AM1195" t="s">
        <v>2547</v>
      </c>
      <c r="AN1195" t="s">
        <v>6</v>
      </c>
      <c r="AO1195" s="57">
        <v>46152.361574074072</v>
      </c>
      <c r="AP1195" s="57">
        <v>46301.333333333336</v>
      </c>
      <c r="AQ1195" t="s">
        <v>841</v>
      </c>
      <c r="AR1195" t="s">
        <v>14</v>
      </c>
      <c r="AS1195" t="s">
        <v>122</v>
      </c>
      <c r="AT1195" t="s">
        <v>230</v>
      </c>
      <c r="AV1195" t="s">
        <v>4733</v>
      </c>
      <c r="AW1195" t="s">
        <v>875</v>
      </c>
      <c r="AX1195" t="s">
        <v>222</v>
      </c>
      <c r="BA1195" s="57">
        <v>46301.333333333336</v>
      </c>
      <c r="BB1195" t="s">
        <v>2547</v>
      </c>
      <c r="BF1195" s="6" t="e">
        <f t="shared" si="54"/>
        <v>#NUM!</v>
      </c>
      <c r="BG1195" t="e">
        <f t="shared" si="55"/>
        <v>#NUM!</v>
      </c>
      <c r="BH1195" t="e">
        <f t="shared" si="56"/>
        <v>#NUM!</v>
      </c>
      <c r="BI1195" t="str">
        <f>VLOOKUP(H1195,Sheet2!$A$1:$B$270,2,FALSE)</f>
        <v>GRESIK</v>
      </c>
    </row>
    <row r="1196" spans="1:61">
      <c r="A1196">
        <v>1195</v>
      </c>
      <c r="B1196">
        <v>1002622475</v>
      </c>
      <c r="C1196">
        <v>3</v>
      </c>
      <c r="D1196" t="s">
        <v>55</v>
      </c>
      <c r="E1196">
        <v>5</v>
      </c>
      <c r="F1196" t="s">
        <v>260</v>
      </c>
      <c r="G1196" t="s">
        <v>122</v>
      </c>
      <c r="H1196" t="s">
        <v>346</v>
      </c>
      <c r="I1196" t="s">
        <v>212</v>
      </c>
      <c r="J1196" t="s">
        <v>213</v>
      </c>
      <c r="K1196" t="s">
        <v>149</v>
      </c>
      <c r="L1196" t="s">
        <v>214</v>
      </c>
      <c r="M1196" t="s">
        <v>1401</v>
      </c>
      <c r="N1196" t="s">
        <v>215</v>
      </c>
      <c r="O1196" s="57">
        <v>46300.569837962961</v>
      </c>
      <c r="P1196" s="57">
        <v>46302.563287037039</v>
      </c>
      <c r="Q1196">
        <v>69404368</v>
      </c>
      <c r="S1196">
        <v>152451212263</v>
      </c>
      <c r="T1196" t="s">
        <v>2994</v>
      </c>
      <c r="U1196" t="s">
        <v>2995</v>
      </c>
      <c r="V1196" t="s">
        <v>2996</v>
      </c>
      <c r="Z1196">
        <v>112.56409138441001</v>
      </c>
      <c r="AA1196">
        <v>-6.9887922448420801</v>
      </c>
      <c r="AB1196" t="s">
        <v>2997</v>
      </c>
      <c r="AC1196" t="s">
        <v>216</v>
      </c>
      <c r="AL1196" t="s">
        <v>217</v>
      </c>
      <c r="AM1196" t="s">
        <v>2998</v>
      </c>
      <c r="AN1196" t="s">
        <v>6</v>
      </c>
      <c r="AO1196" s="57">
        <v>46152.601203703707</v>
      </c>
      <c r="AP1196" s="57">
        <v>46301.458333333336</v>
      </c>
      <c r="AQ1196" t="s">
        <v>841</v>
      </c>
      <c r="AR1196" t="s">
        <v>14</v>
      </c>
      <c r="AS1196" t="s">
        <v>122</v>
      </c>
      <c r="AT1196" t="s">
        <v>230</v>
      </c>
      <c r="AV1196" t="s">
        <v>3599</v>
      </c>
      <c r="AW1196" t="s">
        <v>875</v>
      </c>
      <c r="AX1196" t="s">
        <v>222</v>
      </c>
      <c r="BA1196" s="57">
        <v>46301.458333333336</v>
      </c>
      <c r="BB1196" t="s">
        <v>2998</v>
      </c>
      <c r="BF1196" s="6" t="e">
        <f t="shared" si="54"/>
        <v>#NUM!</v>
      </c>
      <c r="BG1196" t="e">
        <f t="shared" si="55"/>
        <v>#NUM!</v>
      </c>
      <c r="BH1196" t="e">
        <f t="shared" si="56"/>
        <v>#NUM!</v>
      </c>
      <c r="BI1196" t="str">
        <f>VLOOKUP(H1196,Sheet2!$A$1:$B$270,2,FALSE)</f>
        <v>GRESIK</v>
      </c>
    </row>
    <row r="1197" spans="1:61">
      <c r="A1197">
        <v>1196</v>
      </c>
      <c r="B1197">
        <v>1002622683</v>
      </c>
      <c r="C1197">
        <v>3</v>
      </c>
      <c r="D1197" t="s">
        <v>55</v>
      </c>
      <c r="E1197">
        <v>5</v>
      </c>
      <c r="F1197" t="s">
        <v>260</v>
      </c>
      <c r="G1197" t="s">
        <v>122</v>
      </c>
      <c r="H1197" t="s">
        <v>346</v>
      </c>
      <c r="I1197" t="s">
        <v>212</v>
      </c>
      <c r="J1197" t="s">
        <v>213</v>
      </c>
      <c r="K1197" t="s">
        <v>149</v>
      </c>
      <c r="L1197" t="s">
        <v>214</v>
      </c>
      <c r="M1197" t="s">
        <v>1401</v>
      </c>
      <c r="N1197" t="s">
        <v>215</v>
      </c>
      <c r="O1197" s="57">
        <v>46300.605949074074</v>
      </c>
      <c r="P1197" s="57">
        <v>46302.396249999998</v>
      </c>
      <c r="Q1197">
        <v>69404437</v>
      </c>
      <c r="S1197">
        <v>152451212264</v>
      </c>
      <c r="T1197" t="s">
        <v>2985</v>
      </c>
      <c r="U1197" t="s">
        <v>2986</v>
      </c>
      <c r="V1197" t="s">
        <v>2987</v>
      </c>
      <c r="Z1197">
        <v>112.564478963613</v>
      </c>
      <c r="AA1197">
        <v>-6.98964483927484</v>
      </c>
      <c r="AB1197" t="s">
        <v>2988</v>
      </c>
      <c r="AC1197" t="s">
        <v>216</v>
      </c>
      <c r="AL1197" t="s">
        <v>217</v>
      </c>
      <c r="AM1197" t="s">
        <v>2989</v>
      </c>
      <c r="AN1197" t="s">
        <v>6</v>
      </c>
      <c r="AO1197" s="57">
        <v>46152.611331018517</v>
      </c>
      <c r="AP1197" s="57">
        <v>46301.458333333336</v>
      </c>
      <c r="AQ1197" t="s">
        <v>841</v>
      </c>
      <c r="AR1197" t="s">
        <v>14</v>
      </c>
      <c r="AS1197" t="s">
        <v>122</v>
      </c>
      <c r="AT1197" t="s">
        <v>230</v>
      </c>
      <c r="AV1197" t="s">
        <v>3600</v>
      </c>
      <c r="AW1197" t="s">
        <v>875</v>
      </c>
      <c r="AX1197" t="s">
        <v>222</v>
      </c>
      <c r="BA1197" s="57">
        <v>46301.458333333336</v>
      </c>
      <c r="BB1197" t="s">
        <v>2989</v>
      </c>
      <c r="BF1197" s="6" t="e">
        <f t="shared" si="54"/>
        <v>#NUM!</v>
      </c>
      <c r="BG1197" t="e">
        <f t="shared" si="55"/>
        <v>#NUM!</v>
      </c>
      <c r="BH1197" t="e">
        <f t="shared" si="56"/>
        <v>#NUM!</v>
      </c>
      <c r="BI1197" t="str">
        <f>VLOOKUP(H1197,Sheet2!$A$1:$B$270,2,FALSE)</f>
        <v>GRESIK</v>
      </c>
    </row>
    <row r="1198" spans="1:61">
      <c r="A1198">
        <v>1197</v>
      </c>
      <c r="B1198">
        <v>1002619716</v>
      </c>
      <c r="C1198">
        <v>3</v>
      </c>
      <c r="D1198" t="s">
        <v>55</v>
      </c>
      <c r="E1198">
        <v>5</v>
      </c>
      <c r="F1198" t="s">
        <v>260</v>
      </c>
      <c r="G1198" t="s">
        <v>122</v>
      </c>
      <c r="H1198" t="s">
        <v>346</v>
      </c>
      <c r="I1198" t="s">
        <v>212</v>
      </c>
      <c r="J1198" t="s">
        <v>213</v>
      </c>
      <c r="K1198" t="s">
        <v>149</v>
      </c>
      <c r="L1198" t="s">
        <v>214</v>
      </c>
      <c r="M1198" t="s">
        <v>836</v>
      </c>
      <c r="N1198" t="s">
        <v>215</v>
      </c>
      <c r="O1198" s="57">
        <v>46297.544907407406</v>
      </c>
      <c r="P1198" s="57">
        <v>46303.428900462961</v>
      </c>
      <c r="Q1198">
        <v>69403032</v>
      </c>
      <c r="S1198">
        <v>152451212250</v>
      </c>
      <c r="T1198" t="s">
        <v>2285</v>
      </c>
      <c r="U1198" t="s">
        <v>2286</v>
      </c>
      <c r="V1198" t="s">
        <v>2287</v>
      </c>
      <c r="Z1198">
        <v>112.5073397</v>
      </c>
      <c r="AA1198">
        <v>-7.0084664999999999</v>
      </c>
      <c r="AB1198" t="s">
        <v>2288</v>
      </c>
      <c r="AC1198" t="s">
        <v>216</v>
      </c>
      <c r="AL1198" t="s">
        <v>217</v>
      </c>
      <c r="AM1198" t="s">
        <v>1512</v>
      </c>
      <c r="AN1198" t="s">
        <v>6</v>
      </c>
      <c r="AO1198" s="57">
        <v>46063.549375000002</v>
      </c>
      <c r="AP1198" s="57">
        <v>46298.458333333336</v>
      </c>
      <c r="AQ1198" t="s">
        <v>841</v>
      </c>
      <c r="AR1198" t="s">
        <v>14</v>
      </c>
      <c r="AS1198" t="s">
        <v>122</v>
      </c>
      <c r="AT1198" t="s">
        <v>230</v>
      </c>
      <c r="AV1198" t="s">
        <v>837</v>
      </c>
      <c r="AW1198" t="s">
        <v>877</v>
      </c>
      <c r="AX1198" t="s">
        <v>222</v>
      </c>
      <c r="BA1198" s="57">
        <v>46298.458333333336</v>
      </c>
      <c r="BB1198" t="s">
        <v>1512</v>
      </c>
      <c r="BF1198" s="6" t="e">
        <f t="shared" si="54"/>
        <v>#NUM!</v>
      </c>
      <c r="BG1198" t="e">
        <f t="shared" si="55"/>
        <v>#NUM!</v>
      </c>
      <c r="BH1198" t="e">
        <f t="shared" si="56"/>
        <v>#NUM!</v>
      </c>
      <c r="BI1198" t="str">
        <f>VLOOKUP(H1198,Sheet2!$A$1:$B$270,2,FALSE)</f>
        <v>GRESIK</v>
      </c>
    </row>
    <row r="1199" spans="1:61">
      <c r="A1199">
        <v>1198</v>
      </c>
      <c r="B1199">
        <v>1002636233</v>
      </c>
      <c r="C1199">
        <v>3</v>
      </c>
      <c r="D1199" t="s">
        <v>55</v>
      </c>
      <c r="E1199">
        <v>5</v>
      </c>
      <c r="F1199" t="s">
        <v>260</v>
      </c>
      <c r="G1199" t="s">
        <v>122</v>
      </c>
      <c r="H1199" t="s">
        <v>346</v>
      </c>
      <c r="I1199" t="s">
        <v>212</v>
      </c>
      <c r="J1199" t="s">
        <v>213</v>
      </c>
      <c r="K1199" t="s">
        <v>149</v>
      </c>
      <c r="M1199" t="s">
        <v>279</v>
      </c>
      <c r="N1199" t="s">
        <v>563</v>
      </c>
      <c r="O1199" s="57">
        <v>46309.416226851848</v>
      </c>
      <c r="P1199" s="57">
        <v>46310.852037037039</v>
      </c>
      <c r="Q1199">
        <v>69409894</v>
      </c>
      <c r="S1199">
        <v>152451212285</v>
      </c>
      <c r="T1199" t="s">
        <v>6976</v>
      </c>
      <c r="U1199" t="s">
        <v>7235</v>
      </c>
      <c r="V1199" t="s">
        <v>7909</v>
      </c>
      <c r="Z1199">
        <v>112.5370199</v>
      </c>
      <c r="AA1199">
        <v>-6.9764311000000001</v>
      </c>
      <c r="AB1199" t="s">
        <v>7236</v>
      </c>
      <c r="AC1199" t="s">
        <v>284</v>
      </c>
      <c r="AL1199" t="s">
        <v>217</v>
      </c>
      <c r="AM1199" t="s">
        <v>7910</v>
      </c>
      <c r="AN1199" t="s">
        <v>6</v>
      </c>
      <c r="AO1199" t="s">
        <v>6890</v>
      </c>
      <c r="AP1199" s="57">
        <v>46311.333333333336</v>
      </c>
      <c r="AR1199" t="s">
        <v>239</v>
      </c>
      <c r="AS1199" t="s">
        <v>122</v>
      </c>
      <c r="AT1199" t="s">
        <v>230</v>
      </c>
      <c r="AV1199" t="s">
        <v>3312</v>
      </c>
      <c r="AW1199" t="s">
        <v>559</v>
      </c>
      <c r="AX1199" t="s">
        <v>222</v>
      </c>
      <c r="BA1199" s="57">
        <v>46311.333333333336</v>
      </c>
      <c r="BB1199" t="s">
        <v>7910</v>
      </c>
      <c r="BF1199" s="6" t="e">
        <f t="shared" si="54"/>
        <v>#NUM!</v>
      </c>
      <c r="BG1199" t="e">
        <f t="shared" si="55"/>
        <v>#NUM!</v>
      </c>
      <c r="BH1199" t="e">
        <f t="shared" si="56"/>
        <v>#NUM!</v>
      </c>
      <c r="BI1199" t="str">
        <f>VLOOKUP(H1199,Sheet2!$A$1:$B$270,2,FALSE)</f>
        <v>GRESIK</v>
      </c>
    </row>
    <row r="1200" spans="1:61">
      <c r="A1200">
        <v>1199</v>
      </c>
      <c r="B1200">
        <v>1002622039</v>
      </c>
      <c r="C1200">
        <v>3</v>
      </c>
      <c r="D1200" t="s">
        <v>55</v>
      </c>
      <c r="E1200">
        <v>5</v>
      </c>
      <c r="F1200" t="s">
        <v>260</v>
      </c>
      <c r="G1200" t="s">
        <v>125</v>
      </c>
      <c r="H1200" t="s">
        <v>323</v>
      </c>
      <c r="I1200" t="s">
        <v>212</v>
      </c>
      <c r="J1200" t="s">
        <v>213</v>
      </c>
      <c r="K1200" t="s">
        <v>149</v>
      </c>
      <c r="L1200" t="s">
        <v>214</v>
      </c>
      <c r="M1200" t="s">
        <v>76</v>
      </c>
      <c r="N1200" t="s">
        <v>215</v>
      </c>
      <c r="O1200" s="57">
        <v>46300.451793981483</v>
      </c>
      <c r="P1200" s="57">
        <v>46301.643923611111</v>
      </c>
      <c r="Q1200">
        <v>69404193</v>
      </c>
      <c r="S1200">
        <v>152441211843</v>
      </c>
      <c r="T1200" t="s">
        <v>3002</v>
      </c>
      <c r="U1200" t="s">
        <v>3003</v>
      </c>
      <c r="V1200" t="s">
        <v>3004</v>
      </c>
      <c r="Z1200">
        <v>112.163363</v>
      </c>
      <c r="AA1200">
        <v>-7.1239169999999996</v>
      </c>
      <c r="AB1200" t="s">
        <v>3005</v>
      </c>
      <c r="AC1200" t="s">
        <v>235</v>
      </c>
      <c r="AL1200" t="s">
        <v>217</v>
      </c>
      <c r="AM1200" t="s">
        <v>3006</v>
      </c>
      <c r="AN1200" t="s">
        <v>6</v>
      </c>
      <c r="AO1200" s="57">
        <v>46152.486157407409</v>
      </c>
      <c r="AP1200" s="57">
        <v>46301.416666666664</v>
      </c>
      <c r="AR1200" t="s">
        <v>218</v>
      </c>
      <c r="AS1200" t="s">
        <v>219</v>
      </c>
      <c r="AT1200" t="s">
        <v>230</v>
      </c>
      <c r="AU1200">
        <v>20261006</v>
      </c>
      <c r="AV1200" t="s">
        <v>221</v>
      </c>
      <c r="AW1200" t="s">
        <v>877</v>
      </c>
      <c r="AX1200" t="s">
        <v>222</v>
      </c>
      <c r="BA1200" s="57">
        <v>46301.416666666664</v>
      </c>
      <c r="BB1200" t="s">
        <v>3006</v>
      </c>
      <c r="BC1200">
        <v>2026</v>
      </c>
      <c r="BD1200">
        <v>10</v>
      </c>
      <c r="BE1200">
        <v>6</v>
      </c>
      <c r="BF1200" s="6">
        <f t="shared" si="54"/>
        <v>46301</v>
      </c>
      <c r="BG1200">
        <f t="shared" si="55"/>
        <v>-0.41666666666424135</v>
      </c>
      <c r="BH1200" t="str">
        <f t="shared" si="56"/>
        <v>COMPLY</v>
      </c>
      <c r="BI1200" t="str">
        <f>VLOOKUP(H1200,Sheet2!$A$1:$B$270,2,FALSE)</f>
        <v>GRESIK</v>
      </c>
    </row>
    <row r="1201" spans="1:61">
      <c r="A1201">
        <v>1200</v>
      </c>
      <c r="B1201">
        <v>1002622810</v>
      </c>
      <c r="C1201">
        <v>3</v>
      </c>
      <c r="D1201" t="s">
        <v>55</v>
      </c>
      <c r="E1201">
        <v>5</v>
      </c>
      <c r="F1201" t="s">
        <v>260</v>
      </c>
      <c r="G1201" t="s">
        <v>125</v>
      </c>
      <c r="H1201" t="s">
        <v>323</v>
      </c>
      <c r="I1201" t="s">
        <v>212</v>
      </c>
      <c r="J1201" t="s">
        <v>213</v>
      </c>
      <c r="K1201" t="s">
        <v>149</v>
      </c>
      <c r="M1201" t="s">
        <v>76</v>
      </c>
      <c r="N1201" t="s">
        <v>215</v>
      </c>
      <c r="O1201" s="57">
        <v>46300.636331018519</v>
      </c>
      <c r="P1201" s="57">
        <v>46300.669814814813</v>
      </c>
      <c r="Q1201">
        <v>69402452</v>
      </c>
      <c r="S1201">
        <v>152441211844</v>
      </c>
      <c r="T1201" t="s">
        <v>1287</v>
      </c>
      <c r="U1201" t="s">
        <v>1288</v>
      </c>
      <c r="V1201" t="s">
        <v>3000</v>
      </c>
      <c r="Z1201">
        <v>112.270158</v>
      </c>
      <c r="AA1201">
        <v>-7.300332</v>
      </c>
      <c r="AB1201" t="s">
        <v>1290</v>
      </c>
      <c r="AC1201" t="s">
        <v>229</v>
      </c>
      <c r="AL1201" t="s">
        <v>217</v>
      </c>
      <c r="AM1201" t="s">
        <v>3001</v>
      </c>
      <c r="AN1201" t="s">
        <v>6</v>
      </c>
      <c r="AO1201" s="57">
        <v>46152.642523148148</v>
      </c>
      <c r="AR1201" t="s">
        <v>218</v>
      </c>
      <c r="AS1201" t="s">
        <v>219</v>
      </c>
      <c r="AT1201" t="s">
        <v>230</v>
      </c>
      <c r="AU1201">
        <v>20261005</v>
      </c>
      <c r="AV1201" t="s">
        <v>221</v>
      </c>
      <c r="AW1201" t="s">
        <v>861</v>
      </c>
      <c r="AX1201" t="s">
        <v>222</v>
      </c>
      <c r="BA1201" s="57">
        <v>46300.291666666664</v>
      </c>
      <c r="BB1201" t="s">
        <v>3001</v>
      </c>
      <c r="BC1201">
        <v>2026</v>
      </c>
      <c r="BD1201">
        <v>10</v>
      </c>
      <c r="BE1201">
        <v>5</v>
      </c>
      <c r="BF1201" s="6">
        <f t="shared" si="54"/>
        <v>46300</v>
      </c>
      <c r="BG1201">
        <f t="shared" si="55"/>
        <v>-0.29166666666424135</v>
      </c>
      <c r="BH1201" t="str">
        <f t="shared" si="56"/>
        <v>COMPLY</v>
      </c>
      <c r="BI1201" t="str">
        <f>VLOOKUP(H1201,Sheet2!$A$1:$B$270,2,FALSE)</f>
        <v>GRESIK</v>
      </c>
    </row>
    <row r="1202" spans="1:61">
      <c r="A1202">
        <v>1201</v>
      </c>
      <c r="B1202">
        <v>1002630681</v>
      </c>
      <c r="C1202">
        <v>3</v>
      </c>
      <c r="D1202" t="s">
        <v>55</v>
      </c>
      <c r="E1202">
        <v>5</v>
      </c>
      <c r="F1202" t="s">
        <v>260</v>
      </c>
      <c r="G1202" t="s">
        <v>125</v>
      </c>
      <c r="H1202" t="s">
        <v>323</v>
      </c>
      <c r="I1202" t="s">
        <v>212</v>
      </c>
      <c r="J1202" t="s">
        <v>213</v>
      </c>
      <c r="K1202" t="s">
        <v>149</v>
      </c>
      <c r="M1202" t="s">
        <v>76</v>
      </c>
      <c r="N1202" t="s">
        <v>215</v>
      </c>
      <c r="O1202" s="57">
        <v>46305.411273148151</v>
      </c>
      <c r="P1202" s="57">
        <v>46306.567106481481</v>
      </c>
      <c r="Q1202">
        <v>69407768</v>
      </c>
      <c r="S1202">
        <v>152441211328</v>
      </c>
      <c r="T1202" t="s">
        <v>5604</v>
      </c>
      <c r="U1202" t="s">
        <v>5605</v>
      </c>
      <c r="V1202" t="s">
        <v>5606</v>
      </c>
      <c r="Z1202">
        <v>112.1342753</v>
      </c>
      <c r="AA1202">
        <v>-7.2776645000000002</v>
      </c>
      <c r="AB1202" t="s">
        <v>5607</v>
      </c>
      <c r="AC1202" t="s">
        <v>229</v>
      </c>
      <c r="AL1202" t="s">
        <v>217</v>
      </c>
      <c r="AM1202" t="s">
        <v>5608</v>
      </c>
      <c r="AN1202" t="s">
        <v>6</v>
      </c>
      <c r="AO1202" s="57">
        <v>46305.413564814815</v>
      </c>
      <c r="AP1202" s="57">
        <v>46306.416666666664</v>
      </c>
      <c r="AR1202" t="s">
        <v>218</v>
      </c>
      <c r="AS1202" t="s">
        <v>219</v>
      </c>
      <c r="AT1202" t="s">
        <v>230</v>
      </c>
      <c r="AU1202">
        <v>20261011</v>
      </c>
      <c r="AV1202" t="s">
        <v>221</v>
      </c>
      <c r="AW1202" t="s">
        <v>540</v>
      </c>
      <c r="AX1202" t="s">
        <v>222</v>
      </c>
      <c r="BA1202" s="57">
        <v>46306.416666666664</v>
      </c>
      <c r="BB1202" t="s">
        <v>5608</v>
      </c>
      <c r="BC1202">
        <v>2026</v>
      </c>
      <c r="BD1202">
        <v>10</v>
      </c>
      <c r="BE1202">
        <v>11</v>
      </c>
      <c r="BF1202" s="6">
        <f t="shared" si="54"/>
        <v>46306</v>
      </c>
      <c r="BG1202">
        <f t="shared" si="55"/>
        <v>-0.41666666666424135</v>
      </c>
      <c r="BH1202" t="str">
        <f t="shared" si="56"/>
        <v>COMPLY</v>
      </c>
      <c r="BI1202" t="str">
        <f>VLOOKUP(H1202,Sheet2!$A$1:$B$270,2,FALSE)</f>
        <v>GRESIK</v>
      </c>
    </row>
    <row r="1203" spans="1:61">
      <c r="A1203">
        <v>1202</v>
      </c>
      <c r="B1203">
        <v>1002633035</v>
      </c>
      <c r="C1203">
        <v>3</v>
      </c>
      <c r="D1203" t="s">
        <v>55</v>
      </c>
      <c r="E1203">
        <v>5</v>
      </c>
      <c r="F1203" t="s">
        <v>260</v>
      </c>
      <c r="G1203" t="s">
        <v>125</v>
      </c>
      <c r="H1203" t="s">
        <v>323</v>
      </c>
      <c r="I1203" t="s">
        <v>212</v>
      </c>
      <c r="J1203" t="s">
        <v>213</v>
      </c>
      <c r="K1203" t="s">
        <v>149</v>
      </c>
      <c r="M1203" t="s">
        <v>76</v>
      </c>
      <c r="N1203" t="s">
        <v>215</v>
      </c>
      <c r="O1203" s="57">
        <v>46307.58084490741</v>
      </c>
      <c r="P1203" s="57">
        <v>46309.876886574071</v>
      </c>
      <c r="Q1203">
        <v>69408662</v>
      </c>
      <c r="S1203">
        <v>152441211493</v>
      </c>
      <c r="T1203" t="s">
        <v>6436</v>
      </c>
      <c r="U1203" t="s">
        <v>6437</v>
      </c>
      <c r="V1203" t="s">
        <v>6801</v>
      </c>
      <c r="Z1203">
        <v>112.2332612</v>
      </c>
      <c r="AA1203">
        <v>-7.184704</v>
      </c>
      <c r="AB1203" t="s">
        <v>6438</v>
      </c>
      <c r="AC1203" t="s">
        <v>229</v>
      </c>
      <c r="AL1203" t="s">
        <v>217</v>
      </c>
      <c r="AM1203" t="s">
        <v>6802</v>
      </c>
      <c r="AN1203" t="s">
        <v>6</v>
      </c>
      <c r="AO1203" s="57">
        <v>46366.584814814814</v>
      </c>
      <c r="AP1203" s="57">
        <v>46310.416666666664</v>
      </c>
      <c r="AR1203" t="s">
        <v>218</v>
      </c>
      <c r="AS1203" t="s">
        <v>219</v>
      </c>
      <c r="AT1203" t="s">
        <v>230</v>
      </c>
      <c r="AU1203">
        <v>20261014</v>
      </c>
      <c r="AV1203" t="s">
        <v>221</v>
      </c>
      <c r="AW1203" t="s">
        <v>2455</v>
      </c>
      <c r="AX1203" t="s">
        <v>222</v>
      </c>
      <c r="BA1203" s="57">
        <v>46310.416666666664</v>
      </c>
      <c r="BB1203" t="s">
        <v>6802</v>
      </c>
      <c r="BC1203">
        <v>2026</v>
      </c>
      <c r="BD1203">
        <v>10</v>
      </c>
      <c r="BE1203">
        <v>14</v>
      </c>
      <c r="BF1203" s="6">
        <f t="shared" si="54"/>
        <v>46309</v>
      </c>
      <c r="BG1203">
        <f t="shared" si="55"/>
        <v>-1.4166666666642413</v>
      </c>
      <c r="BH1203" t="str">
        <f t="shared" si="56"/>
        <v>COMPLY</v>
      </c>
      <c r="BI1203" t="str">
        <f>VLOOKUP(H1203,Sheet2!$A$1:$B$270,2,FALSE)</f>
        <v>GRESIK</v>
      </c>
    </row>
    <row r="1204" spans="1:61">
      <c r="A1204">
        <v>1203</v>
      </c>
      <c r="B1204">
        <v>1002632662</v>
      </c>
      <c r="C1204">
        <v>3</v>
      </c>
      <c r="D1204" t="s">
        <v>55</v>
      </c>
      <c r="E1204">
        <v>5</v>
      </c>
      <c r="F1204" t="s">
        <v>260</v>
      </c>
      <c r="G1204" t="s">
        <v>125</v>
      </c>
      <c r="H1204" t="s">
        <v>323</v>
      </c>
      <c r="I1204" t="s">
        <v>212</v>
      </c>
      <c r="J1204" t="s">
        <v>213</v>
      </c>
      <c r="K1204" t="s">
        <v>149</v>
      </c>
      <c r="M1204" t="s">
        <v>76</v>
      </c>
      <c r="N1204" t="s">
        <v>215</v>
      </c>
      <c r="O1204" s="57">
        <v>46307.489085648151</v>
      </c>
      <c r="P1204" s="57">
        <v>46308.511944444443</v>
      </c>
      <c r="Q1204">
        <v>69408547</v>
      </c>
      <c r="S1204">
        <v>152441211302</v>
      </c>
      <c r="T1204" t="s">
        <v>6426</v>
      </c>
      <c r="U1204" t="s">
        <v>6427</v>
      </c>
      <c r="V1204" t="s">
        <v>6428</v>
      </c>
      <c r="Z1204">
        <v>112.17273040000001</v>
      </c>
      <c r="AA1204">
        <v>-7.2012036999999998</v>
      </c>
      <c r="AB1204" t="s">
        <v>6429</v>
      </c>
      <c r="AC1204" t="s">
        <v>229</v>
      </c>
      <c r="AL1204" t="s">
        <v>217</v>
      </c>
      <c r="AM1204" t="s">
        <v>6430</v>
      </c>
      <c r="AN1204" t="s">
        <v>6</v>
      </c>
      <c r="AO1204" s="57">
        <v>46366.517546296294</v>
      </c>
      <c r="AP1204" s="57">
        <v>46308.416666666664</v>
      </c>
      <c r="AR1204" t="s">
        <v>218</v>
      </c>
      <c r="AS1204" t="s">
        <v>219</v>
      </c>
      <c r="AT1204" t="s">
        <v>220</v>
      </c>
      <c r="AU1204">
        <v>20261013</v>
      </c>
      <c r="AV1204" t="s">
        <v>221</v>
      </c>
      <c r="AW1204" t="s">
        <v>540</v>
      </c>
      <c r="AX1204" t="s">
        <v>222</v>
      </c>
      <c r="BA1204" s="57">
        <v>46308.416666666664</v>
      </c>
      <c r="BB1204" t="s">
        <v>6430</v>
      </c>
      <c r="BC1204">
        <v>2026</v>
      </c>
      <c r="BD1204">
        <v>10</v>
      </c>
      <c r="BE1204">
        <v>13</v>
      </c>
      <c r="BF1204" s="6">
        <f t="shared" si="54"/>
        <v>46308</v>
      </c>
      <c r="BG1204">
        <f t="shared" si="55"/>
        <v>-0.41666666666424135</v>
      </c>
      <c r="BH1204" t="str">
        <f t="shared" si="56"/>
        <v>COMPLY</v>
      </c>
      <c r="BI1204" t="str">
        <f>VLOOKUP(H1204,Sheet2!$A$1:$B$270,2,FALSE)</f>
        <v>GRESIK</v>
      </c>
    </row>
    <row r="1205" spans="1:61">
      <c r="A1205">
        <v>1204</v>
      </c>
      <c r="B1205">
        <v>1002634011</v>
      </c>
      <c r="C1205">
        <v>3</v>
      </c>
      <c r="D1205" t="s">
        <v>55</v>
      </c>
      <c r="E1205">
        <v>5</v>
      </c>
      <c r="F1205" t="s">
        <v>260</v>
      </c>
      <c r="G1205" t="s">
        <v>125</v>
      </c>
      <c r="H1205" t="s">
        <v>323</v>
      </c>
      <c r="I1205" t="s">
        <v>212</v>
      </c>
      <c r="J1205" t="s">
        <v>213</v>
      </c>
      <c r="K1205" t="s">
        <v>149</v>
      </c>
      <c r="M1205" t="s">
        <v>76</v>
      </c>
      <c r="N1205" t="s">
        <v>215</v>
      </c>
      <c r="O1205" s="57">
        <v>46308.359988425924</v>
      </c>
      <c r="P1205" s="57">
        <v>46309.830451388887</v>
      </c>
      <c r="Q1205">
        <v>69409035</v>
      </c>
      <c r="S1205">
        <v>152441211494</v>
      </c>
      <c r="T1205" t="s">
        <v>6431</v>
      </c>
      <c r="U1205" t="s">
        <v>6432</v>
      </c>
      <c r="V1205" t="s">
        <v>6433</v>
      </c>
      <c r="Z1205">
        <v>112.21517299999999</v>
      </c>
      <c r="AA1205">
        <v>-7.3108117999999997</v>
      </c>
      <c r="AB1205" t="s">
        <v>6434</v>
      </c>
      <c r="AC1205" t="s">
        <v>229</v>
      </c>
      <c r="AL1205" t="s">
        <v>217</v>
      </c>
      <c r="AM1205" t="s">
        <v>6435</v>
      </c>
      <c r="AN1205" t="s">
        <v>6</v>
      </c>
      <c r="AO1205" t="s">
        <v>5994</v>
      </c>
      <c r="AP1205" s="57">
        <v>46309.416666666664</v>
      </c>
      <c r="AR1205" t="s">
        <v>218</v>
      </c>
      <c r="AS1205" t="s">
        <v>219</v>
      </c>
      <c r="AT1205" t="s">
        <v>230</v>
      </c>
      <c r="AU1205">
        <v>20261014</v>
      </c>
      <c r="AV1205" t="s">
        <v>221</v>
      </c>
      <c r="AW1205" t="s">
        <v>541</v>
      </c>
      <c r="AX1205" t="s">
        <v>222</v>
      </c>
      <c r="BA1205" s="57">
        <v>46309.416666666664</v>
      </c>
      <c r="BB1205" t="s">
        <v>6435</v>
      </c>
      <c r="BC1205">
        <v>2026</v>
      </c>
      <c r="BD1205">
        <v>10</v>
      </c>
      <c r="BE1205">
        <v>14</v>
      </c>
      <c r="BF1205" s="6">
        <f t="shared" si="54"/>
        <v>46309</v>
      </c>
      <c r="BG1205">
        <f t="shared" si="55"/>
        <v>-0.41666666666424135</v>
      </c>
      <c r="BH1205" t="str">
        <f t="shared" si="56"/>
        <v>COMPLY</v>
      </c>
      <c r="BI1205" t="str">
        <f>VLOOKUP(H1205,Sheet2!$A$1:$B$270,2,FALSE)</f>
        <v>GRESIK</v>
      </c>
    </row>
    <row r="1206" spans="1:61">
      <c r="A1206">
        <v>1205</v>
      </c>
      <c r="B1206">
        <v>1002636482</v>
      </c>
      <c r="C1206">
        <v>3</v>
      </c>
      <c r="D1206" t="s">
        <v>55</v>
      </c>
      <c r="E1206">
        <v>5</v>
      </c>
      <c r="F1206" t="s">
        <v>260</v>
      </c>
      <c r="G1206" t="s">
        <v>125</v>
      </c>
      <c r="H1206" t="s">
        <v>323</v>
      </c>
      <c r="I1206" t="s">
        <v>212</v>
      </c>
      <c r="J1206" t="s">
        <v>213</v>
      </c>
      <c r="K1206" t="s">
        <v>149</v>
      </c>
      <c r="L1206" t="s">
        <v>214</v>
      </c>
      <c r="M1206" t="s">
        <v>76</v>
      </c>
      <c r="N1206" t="s">
        <v>215</v>
      </c>
      <c r="O1206" s="57">
        <v>46309.470613425925</v>
      </c>
      <c r="P1206" s="57">
        <v>46310.660393518519</v>
      </c>
      <c r="Q1206">
        <v>69409983</v>
      </c>
      <c r="S1206">
        <v>152441211501</v>
      </c>
      <c r="T1206" t="s">
        <v>7240</v>
      </c>
      <c r="U1206" t="s">
        <v>7241</v>
      </c>
      <c r="V1206" t="s">
        <v>7242</v>
      </c>
      <c r="Z1206">
        <v>112.124786</v>
      </c>
      <c r="AA1206">
        <v>-7.3503249999999998</v>
      </c>
      <c r="AB1206" t="s">
        <v>7243</v>
      </c>
      <c r="AC1206" t="s">
        <v>235</v>
      </c>
      <c r="AL1206" t="s">
        <v>217</v>
      </c>
      <c r="AM1206" t="s">
        <v>7244</v>
      </c>
      <c r="AN1206" t="s">
        <v>6</v>
      </c>
      <c r="AO1206" t="s">
        <v>7171</v>
      </c>
      <c r="AP1206" s="57">
        <v>46310.416666666664</v>
      </c>
      <c r="AR1206" t="s">
        <v>218</v>
      </c>
      <c r="AS1206" t="s">
        <v>219</v>
      </c>
      <c r="AT1206" t="s">
        <v>230</v>
      </c>
      <c r="AU1206">
        <v>20261015</v>
      </c>
      <c r="AV1206" t="s">
        <v>221</v>
      </c>
      <c r="AW1206" t="s">
        <v>877</v>
      </c>
      <c r="AX1206" t="s">
        <v>222</v>
      </c>
      <c r="BA1206" s="57">
        <v>46310.416666666664</v>
      </c>
      <c r="BB1206" t="s">
        <v>7244</v>
      </c>
      <c r="BC1206">
        <v>2026</v>
      </c>
      <c r="BD1206">
        <v>10</v>
      </c>
      <c r="BE1206">
        <v>15</v>
      </c>
      <c r="BF1206" s="6">
        <f t="shared" si="54"/>
        <v>46310</v>
      </c>
      <c r="BG1206">
        <f t="shared" si="55"/>
        <v>-0.41666666666424135</v>
      </c>
      <c r="BH1206" t="str">
        <f t="shared" si="56"/>
        <v>COMPLY</v>
      </c>
      <c r="BI1206" t="str">
        <f>VLOOKUP(H1206,Sheet2!$A$1:$B$270,2,FALSE)</f>
        <v>GRESIK</v>
      </c>
    </row>
    <row r="1207" spans="1:61">
      <c r="A1207">
        <v>1206</v>
      </c>
      <c r="B1207">
        <v>1002618083</v>
      </c>
      <c r="C1207">
        <v>3</v>
      </c>
      <c r="D1207" t="s">
        <v>55</v>
      </c>
      <c r="E1207">
        <v>5</v>
      </c>
      <c r="F1207" t="s">
        <v>260</v>
      </c>
      <c r="G1207" t="s">
        <v>125</v>
      </c>
      <c r="H1207" t="s">
        <v>323</v>
      </c>
      <c r="I1207" t="s">
        <v>212</v>
      </c>
      <c r="J1207" t="s">
        <v>213</v>
      </c>
      <c r="K1207" t="s">
        <v>149</v>
      </c>
      <c r="M1207" t="s">
        <v>1401</v>
      </c>
      <c r="N1207" t="s">
        <v>215</v>
      </c>
      <c r="O1207" s="57">
        <v>46296.599189814813</v>
      </c>
      <c r="P1207" s="57">
        <v>46300.636331018519</v>
      </c>
      <c r="Q1207">
        <v>69402452</v>
      </c>
      <c r="S1207">
        <v>152441211669</v>
      </c>
      <c r="T1207" t="s">
        <v>1287</v>
      </c>
      <c r="U1207" t="s">
        <v>1288</v>
      </c>
      <c r="V1207" t="s">
        <v>1289</v>
      </c>
      <c r="Z1207">
        <v>112.2702089</v>
      </c>
      <c r="AA1207">
        <v>-7.3003412000000001</v>
      </c>
      <c r="AB1207" t="s">
        <v>1290</v>
      </c>
      <c r="AC1207" t="s">
        <v>229</v>
      </c>
      <c r="AL1207" t="s">
        <v>217</v>
      </c>
      <c r="AM1207" t="s">
        <v>1291</v>
      </c>
      <c r="AN1207" t="s">
        <v>6</v>
      </c>
      <c r="AO1207" s="57">
        <v>46032.611296296294</v>
      </c>
      <c r="AP1207" s="57">
        <v>46297.625</v>
      </c>
      <c r="AQ1207" t="s">
        <v>838</v>
      </c>
      <c r="AR1207" t="s">
        <v>14</v>
      </c>
      <c r="AS1207" t="s">
        <v>219</v>
      </c>
      <c r="AT1207" t="s">
        <v>230</v>
      </c>
      <c r="AV1207" t="s">
        <v>2999</v>
      </c>
      <c r="AW1207" t="s">
        <v>541</v>
      </c>
      <c r="AX1207" t="s">
        <v>222</v>
      </c>
      <c r="BA1207" s="57">
        <v>46297.625</v>
      </c>
      <c r="BB1207" t="s">
        <v>1291</v>
      </c>
      <c r="BF1207" s="6" t="e">
        <f t="shared" si="54"/>
        <v>#NUM!</v>
      </c>
      <c r="BG1207" t="e">
        <f t="shared" si="55"/>
        <v>#NUM!</v>
      </c>
      <c r="BH1207" t="e">
        <f t="shared" si="56"/>
        <v>#NUM!</v>
      </c>
      <c r="BI1207" t="str">
        <f>VLOOKUP(H1207,Sheet2!$A$1:$B$270,2,FALSE)</f>
        <v>GRESIK</v>
      </c>
    </row>
    <row r="1208" spans="1:61">
      <c r="A1208">
        <v>1207</v>
      </c>
      <c r="B1208">
        <v>1002625399</v>
      </c>
      <c r="C1208">
        <v>3</v>
      </c>
      <c r="D1208" t="s">
        <v>55</v>
      </c>
      <c r="E1208">
        <v>5</v>
      </c>
      <c r="F1208" t="s">
        <v>260</v>
      </c>
      <c r="G1208" t="s">
        <v>125</v>
      </c>
      <c r="H1208" t="s">
        <v>323</v>
      </c>
      <c r="I1208" t="s">
        <v>212</v>
      </c>
      <c r="J1208" t="s">
        <v>213</v>
      </c>
      <c r="K1208" t="s">
        <v>149</v>
      </c>
      <c r="M1208" t="s">
        <v>839</v>
      </c>
      <c r="N1208" t="s">
        <v>215</v>
      </c>
      <c r="O1208" s="57">
        <v>46302.387592592589</v>
      </c>
      <c r="P1208" s="57">
        <v>46303.554259259261</v>
      </c>
      <c r="Q1208">
        <v>69405486</v>
      </c>
      <c r="S1208">
        <v>152441211321</v>
      </c>
      <c r="T1208" t="s">
        <v>4272</v>
      </c>
      <c r="U1208" t="s">
        <v>4273</v>
      </c>
      <c r="V1208" t="s">
        <v>4274</v>
      </c>
      <c r="Z1208">
        <v>112.2235337</v>
      </c>
      <c r="AA1208">
        <v>-7.3343007</v>
      </c>
      <c r="AB1208" t="s">
        <v>4275</v>
      </c>
      <c r="AC1208" t="s">
        <v>229</v>
      </c>
      <c r="AL1208" t="s">
        <v>217</v>
      </c>
      <c r="AM1208" t="s">
        <v>4276</v>
      </c>
      <c r="AN1208" t="s">
        <v>6</v>
      </c>
      <c r="AO1208" s="57">
        <v>46213.392731481479</v>
      </c>
      <c r="AP1208" s="57">
        <v>46303.416666666664</v>
      </c>
      <c r="AQ1208" t="s">
        <v>838</v>
      </c>
      <c r="AR1208" t="s">
        <v>840</v>
      </c>
      <c r="AS1208" t="s">
        <v>219</v>
      </c>
      <c r="AT1208" t="s">
        <v>230</v>
      </c>
      <c r="AV1208" t="s">
        <v>4736</v>
      </c>
      <c r="AW1208" t="s">
        <v>2455</v>
      </c>
      <c r="AX1208" t="s">
        <v>222</v>
      </c>
      <c r="BA1208" s="57">
        <v>46303.416666666664</v>
      </c>
      <c r="BB1208" t="s">
        <v>4276</v>
      </c>
      <c r="BF1208" s="6" t="e">
        <f t="shared" si="54"/>
        <v>#NUM!</v>
      </c>
      <c r="BG1208" t="e">
        <f t="shared" si="55"/>
        <v>#NUM!</v>
      </c>
      <c r="BH1208" t="e">
        <f t="shared" si="56"/>
        <v>#NUM!</v>
      </c>
      <c r="BI1208" t="str">
        <f>VLOOKUP(H1208,Sheet2!$A$1:$B$270,2,FALSE)</f>
        <v>GRESIK</v>
      </c>
    </row>
    <row r="1209" spans="1:61">
      <c r="A1209">
        <v>1208</v>
      </c>
      <c r="B1209">
        <v>1002636191</v>
      </c>
      <c r="C1209">
        <v>3</v>
      </c>
      <c r="D1209" t="s">
        <v>55</v>
      </c>
      <c r="E1209">
        <v>5</v>
      </c>
      <c r="F1209" t="s">
        <v>260</v>
      </c>
      <c r="G1209" t="s">
        <v>125</v>
      </c>
      <c r="H1209" t="s">
        <v>323</v>
      </c>
      <c r="I1209" t="s">
        <v>212</v>
      </c>
      <c r="J1209" t="s">
        <v>213</v>
      </c>
      <c r="K1209" t="s">
        <v>149</v>
      </c>
      <c r="M1209" t="s">
        <v>1618</v>
      </c>
      <c r="N1209" t="s">
        <v>215</v>
      </c>
      <c r="O1209" s="57">
        <v>46309.408368055556</v>
      </c>
      <c r="P1209" s="57">
        <v>46310.569525462961</v>
      </c>
      <c r="Q1209">
        <v>69409870</v>
      </c>
      <c r="S1209">
        <v>152441211499</v>
      </c>
      <c r="T1209" t="s">
        <v>7237</v>
      </c>
      <c r="U1209" t="s">
        <v>7238</v>
      </c>
      <c r="Z1209">
        <v>112.1385504</v>
      </c>
      <c r="AA1209">
        <v>-7.1254165999999897</v>
      </c>
      <c r="AB1209" t="s">
        <v>7239</v>
      </c>
      <c r="AC1209" t="s">
        <v>229</v>
      </c>
      <c r="AO1209" t="s">
        <v>6897</v>
      </c>
      <c r="AR1209" t="s">
        <v>5</v>
      </c>
      <c r="AS1209" t="s">
        <v>219</v>
      </c>
      <c r="AT1209" t="s">
        <v>230</v>
      </c>
      <c r="AV1209" t="s">
        <v>7911</v>
      </c>
      <c r="AW1209" t="s">
        <v>539</v>
      </c>
      <c r="AX1209" t="s">
        <v>222</v>
      </c>
      <c r="BF1209" s="6" t="e">
        <f t="shared" si="54"/>
        <v>#NUM!</v>
      </c>
      <c r="BG1209" t="e">
        <f t="shared" si="55"/>
        <v>#NUM!</v>
      </c>
      <c r="BH1209" t="e">
        <f t="shared" si="56"/>
        <v>#NUM!</v>
      </c>
      <c r="BI1209" t="str">
        <f>VLOOKUP(H1209,Sheet2!$A$1:$B$270,2,FALSE)</f>
        <v>GRESIK</v>
      </c>
    </row>
    <row r="1210" spans="1:61">
      <c r="A1210">
        <v>1209</v>
      </c>
      <c r="B1210">
        <v>1002636607</v>
      </c>
      <c r="C1210">
        <v>3</v>
      </c>
      <c r="D1210" t="s">
        <v>55</v>
      </c>
      <c r="E1210">
        <v>5</v>
      </c>
      <c r="F1210" t="s">
        <v>260</v>
      </c>
      <c r="G1210" t="s">
        <v>125</v>
      </c>
      <c r="H1210" t="s">
        <v>323</v>
      </c>
      <c r="I1210" t="s">
        <v>212</v>
      </c>
      <c r="J1210" t="s">
        <v>213</v>
      </c>
      <c r="K1210" t="s">
        <v>149</v>
      </c>
      <c r="M1210" t="s">
        <v>238</v>
      </c>
      <c r="N1210" t="s">
        <v>215</v>
      </c>
      <c r="O1210" s="57">
        <v>46309.504201388889</v>
      </c>
      <c r="P1210" s="57">
        <v>46310.541712962964</v>
      </c>
      <c r="Q1210">
        <v>69410058</v>
      </c>
      <c r="S1210">
        <v>152441211502</v>
      </c>
      <c r="T1210" t="s">
        <v>7245</v>
      </c>
      <c r="U1210" t="s">
        <v>7246</v>
      </c>
      <c r="V1210" t="s">
        <v>7912</v>
      </c>
      <c r="Z1210">
        <v>112.14302139999999</v>
      </c>
      <c r="AA1210">
        <v>-7.1274360999999997</v>
      </c>
      <c r="AB1210" t="s">
        <v>7247</v>
      </c>
      <c r="AC1210" t="s">
        <v>229</v>
      </c>
      <c r="AL1210" t="s">
        <v>217</v>
      </c>
      <c r="AM1210" t="s">
        <v>7913</v>
      </c>
      <c r="AN1210" t="s">
        <v>6</v>
      </c>
      <c r="AO1210" t="s">
        <v>6862</v>
      </c>
      <c r="AP1210" s="57">
        <v>46312.416666666664</v>
      </c>
      <c r="AR1210" t="s">
        <v>239</v>
      </c>
      <c r="AS1210" t="s">
        <v>219</v>
      </c>
      <c r="AT1210" t="s">
        <v>230</v>
      </c>
      <c r="AV1210" t="s">
        <v>238</v>
      </c>
      <c r="AW1210" t="s">
        <v>540</v>
      </c>
      <c r="AX1210" t="s">
        <v>222</v>
      </c>
      <c r="BA1210" s="57">
        <v>46312.416666666664</v>
      </c>
      <c r="BB1210" t="s">
        <v>7913</v>
      </c>
      <c r="BF1210" s="6" t="e">
        <f t="shared" si="54"/>
        <v>#NUM!</v>
      </c>
      <c r="BG1210" t="e">
        <f t="shared" si="55"/>
        <v>#NUM!</v>
      </c>
      <c r="BH1210" t="e">
        <f t="shared" si="56"/>
        <v>#NUM!</v>
      </c>
      <c r="BI1210" t="str">
        <f>VLOOKUP(H1210,Sheet2!$A$1:$B$270,2,FALSE)</f>
        <v>GRESIK</v>
      </c>
    </row>
    <row r="1211" spans="1:61">
      <c r="A1211">
        <v>1210</v>
      </c>
      <c r="B1211">
        <v>1002630624</v>
      </c>
      <c r="C1211">
        <v>3</v>
      </c>
      <c r="D1211" t="s">
        <v>55</v>
      </c>
      <c r="E1211">
        <v>5</v>
      </c>
      <c r="F1211" t="s">
        <v>260</v>
      </c>
      <c r="G1211" t="s">
        <v>125</v>
      </c>
      <c r="H1211" t="s">
        <v>323</v>
      </c>
      <c r="I1211" t="s">
        <v>212</v>
      </c>
      <c r="J1211" t="s">
        <v>213</v>
      </c>
      <c r="K1211" t="s">
        <v>149</v>
      </c>
      <c r="M1211" t="s">
        <v>1626</v>
      </c>
      <c r="N1211" t="s">
        <v>215</v>
      </c>
      <c r="O1211" s="57">
        <v>46305.368449074071</v>
      </c>
      <c r="P1211" s="57">
        <v>46307.515567129631</v>
      </c>
      <c r="Q1211">
        <v>69407715</v>
      </c>
      <c r="S1211">
        <v>152441211327</v>
      </c>
      <c r="T1211" t="s">
        <v>5609</v>
      </c>
      <c r="U1211" t="s">
        <v>5610</v>
      </c>
      <c r="Z1211">
        <v>112.2162991</v>
      </c>
      <c r="AA1211">
        <v>-7.2880756</v>
      </c>
      <c r="AB1211" t="s">
        <v>5611</v>
      </c>
      <c r="AC1211" t="s">
        <v>229</v>
      </c>
      <c r="AO1211" s="57">
        <v>46305.371967592589</v>
      </c>
      <c r="AR1211" t="s">
        <v>1631</v>
      </c>
      <c r="AS1211" t="s">
        <v>219</v>
      </c>
      <c r="AT1211" t="s">
        <v>230</v>
      </c>
      <c r="AV1211" t="s">
        <v>4119</v>
      </c>
      <c r="AW1211" t="s">
        <v>540</v>
      </c>
      <c r="AX1211" t="s">
        <v>222</v>
      </c>
      <c r="AZ1211" t="s">
        <v>4119</v>
      </c>
      <c r="BF1211" s="6" t="e">
        <f t="shared" si="54"/>
        <v>#NUM!</v>
      </c>
      <c r="BG1211" t="e">
        <f t="shared" si="55"/>
        <v>#NUM!</v>
      </c>
      <c r="BH1211" t="e">
        <f t="shared" si="56"/>
        <v>#NUM!</v>
      </c>
      <c r="BI1211" t="str">
        <f>VLOOKUP(H1211,Sheet2!$A$1:$B$270,2,FALSE)</f>
        <v>GRESIK</v>
      </c>
    </row>
    <row r="1212" spans="1:61">
      <c r="A1212">
        <v>1211</v>
      </c>
      <c r="B1212">
        <v>1002621212</v>
      </c>
      <c r="C1212">
        <v>3</v>
      </c>
      <c r="D1212" t="s">
        <v>55</v>
      </c>
      <c r="E1212">
        <v>5</v>
      </c>
      <c r="F1212" t="s">
        <v>260</v>
      </c>
      <c r="G1212" t="s">
        <v>125</v>
      </c>
      <c r="H1212" t="s">
        <v>405</v>
      </c>
      <c r="I1212" t="s">
        <v>212</v>
      </c>
      <c r="J1212" t="s">
        <v>213</v>
      </c>
      <c r="K1212" t="s">
        <v>149</v>
      </c>
      <c r="L1212" t="s">
        <v>214</v>
      </c>
      <c r="M1212" t="s">
        <v>76</v>
      </c>
      <c r="N1212" t="s">
        <v>215</v>
      </c>
      <c r="O1212" s="57">
        <v>46298.817824074074</v>
      </c>
      <c r="P1212" s="57">
        <v>46300.619398148148</v>
      </c>
      <c r="Q1212">
        <v>69403778</v>
      </c>
      <c r="S1212">
        <v>152448204125</v>
      </c>
      <c r="T1212" t="s">
        <v>2298</v>
      </c>
      <c r="U1212" t="s">
        <v>1293</v>
      </c>
      <c r="V1212" t="s">
        <v>2299</v>
      </c>
      <c r="Z1212">
        <v>112.35696</v>
      </c>
      <c r="AA1212">
        <v>-6.8674280000000003</v>
      </c>
      <c r="AB1212" t="s">
        <v>2300</v>
      </c>
      <c r="AC1212" t="s">
        <v>235</v>
      </c>
      <c r="AL1212" t="s">
        <v>217</v>
      </c>
      <c r="AM1212" t="s">
        <v>2301</v>
      </c>
      <c r="AN1212" t="s">
        <v>6</v>
      </c>
      <c r="AO1212" s="57">
        <v>46091.819525462961</v>
      </c>
      <c r="AP1212" s="57">
        <v>46300.416666666664</v>
      </c>
      <c r="AR1212" t="s">
        <v>218</v>
      </c>
      <c r="AS1212" t="s">
        <v>219</v>
      </c>
      <c r="AT1212" t="s">
        <v>230</v>
      </c>
      <c r="AU1212">
        <v>20261005</v>
      </c>
      <c r="AV1212" t="s">
        <v>221</v>
      </c>
      <c r="AW1212" t="s">
        <v>875</v>
      </c>
      <c r="AX1212" t="s">
        <v>222</v>
      </c>
      <c r="BA1212" s="57">
        <v>46300.416666666664</v>
      </c>
      <c r="BB1212" t="s">
        <v>2301</v>
      </c>
      <c r="BC1212">
        <v>2026</v>
      </c>
      <c r="BD1212">
        <v>10</v>
      </c>
      <c r="BE1212">
        <v>5</v>
      </c>
      <c r="BF1212" s="6">
        <f t="shared" si="54"/>
        <v>46300</v>
      </c>
      <c r="BG1212">
        <f t="shared" si="55"/>
        <v>-0.41666666666424135</v>
      </c>
      <c r="BH1212" t="str">
        <f t="shared" si="56"/>
        <v>COMPLY</v>
      </c>
      <c r="BI1212" t="str">
        <f>VLOOKUP(H1212,Sheet2!$A$1:$B$270,2,FALSE)</f>
        <v>GRESIK</v>
      </c>
    </row>
    <row r="1213" spans="1:61">
      <c r="A1213">
        <v>1212</v>
      </c>
      <c r="B1213">
        <v>1002621184</v>
      </c>
      <c r="C1213">
        <v>3</v>
      </c>
      <c r="D1213" t="s">
        <v>55</v>
      </c>
      <c r="E1213">
        <v>5</v>
      </c>
      <c r="F1213" t="s">
        <v>260</v>
      </c>
      <c r="G1213" t="s">
        <v>125</v>
      </c>
      <c r="H1213" t="s">
        <v>405</v>
      </c>
      <c r="I1213" t="s">
        <v>212</v>
      </c>
      <c r="J1213" t="s">
        <v>213</v>
      </c>
      <c r="K1213" t="s">
        <v>149</v>
      </c>
      <c r="L1213" t="s">
        <v>214</v>
      </c>
      <c r="M1213" t="s">
        <v>76</v>
      </c>
      <c r="N1213" t="s">
        <v>215</v>
      </c>
      <c r="O1213" s="57">
        <v>46298.757337962961</v>
      </c>
      <c r="P1213" s="57">
        <v>46299.864108796297</v>
      </c>
      <c r="Q1213">
        <v>69403752</v>
      </c>
      <c r="S1213">
        <v>152448204124</v>
      </c>
      <c r="T1213" t="s">
        <v>2294</v>
      </c>
      <c r="U1213" t="s">
        <v>2295</v>
      </c>
      <c r="V1213" t="s">
        <v>2296</v>
      </c>
      <c r="Z1213">
        <v>112.352554</v>
      </c>
      <c r="AA1213">
        <v>-6.8694839999999999</v>
      </c>
      <c r="AB1213" t="s">
        <v>2297</v>
      </c>
      <c r="AC1213" t="s">
        <v>235</v>
      </c>
      <c r="AL1213" t="s">
        <v>217</v>
      </c>
      <c r="AM1213" t="s">
        <v>1426</v>
      </c>
      <c r="AN1213" t="s">
        <v>6</v>
      </c>
      <c r="AO1213" s="57">
        <v>46091.778020833335</v>
      </c>
      <c r="AP1213" s="57">
        <v>46299.625</v>
      </c>
      <c r="AR1213" t="s">
        <v>218</v>
      </c>
      <c r="AS1213" t="s">
        <v>219</v>
      </c>
      <c r="AT1213" t="s">
        <v>230</v>
      </c>
      <c r="AU1213">
        <v>20261004</v>
      </c>
      <c r="AV1213" t="s">
        <v>221</v>
      </c>
      <c r="AW1213" t="s">
        <v>877</v>
      </c>
      <c r="AX1213" t="s">
        <v>222</v>
      </c>
      <c r="BA1213" s="57">
        <v>46299.625</v>
      </c>
      <c r="BB1213" t="s">
        <v>1426</v>
      </c>
      <c r="BC1213">
        <v>2026</v>
      </c>
      <c r="BD1213">
        <v>10</v>
      </c>
      <c r="BE1213">
        <v>4</v>
      </c>
      <c r="BF1213" s="6">
        <f t="shared" si="54"/>
        <v>46299</v>
      </c>
      <c r="BG1213">
        <f t="shared" si="55"/>
        <v>-0.625</v>
      </c>
      <c r="BH1213" t="str">
        <f t="shared" si="56"/>
        <v>COMPLY</v>
      </c>
      <c r="BI1213" t="str">
        <f>VLOOKUP(H1213,Sheet2!$A$1:$B$270,2,FALSE)</f>
        <v>GRESIK</v>
      </c>
    </row>
    <row r="1214" spans="1:61">
      <c r="A1214">
        <v>1213</v>
      </c>
      <c r="B1214">
        <v>1002630918</v>
      </c>
      <c r="C1214">
        <v>3</v>
      </c>
      <c r="D1214" t="s">
        <v>55</v>
      </c>
      <c r="E1214">
        <v>5</v>
      </c>
      <c r="F1214" t="s">
        <v>260</v>
      </c>
      <c r="G1214" t="s">
        <v>125</v>
      </c>
      <c r="H1214" t="s">
        <v>405</v>
      </c>
      <c r="I1214" t="s">
        <v>212</v>
      </c>
      <c r="J1214" t="s">
        <v>213</v>
      </c>
      <c r="K1214" t="s">
        <v>149</v>
      </c>
      <c r="L1214" t="s">
        <v>214</v>
      </c>
      <c r="M1214" t="s">
        <v>76</v>
      </c>
      <c r="N1214" t="s">
        <v>215</v>
      </c>
      <c r="O1214" s="57">
        <v>46305.56013888889</v>
      </c>
      <c r="P1214" s="57">
        <v>46306.538912037038</v>
      </c>
      <c r="Q1214">
        <v>69407906</v>
      </c>
      <c r="S1214">
        <v>152448204268</v>
      </c>
      <c r="T1214" t="s">
        <v>5612</v>
      </c>
      <c r="U1214" t="s">
        <v>5613</v>
      </c>
      <c r="V1214" t="s">
        <v>5614</v>
      </c>
      <c r="Z1214">
        <v>112.3455745</v>
      </c>
      <c r="AA1214">
        <v>-6.8701717000000002</v>
      </c>
      <c r="AB1214" t="s">
        <v>5615</v>
      </c>
      <c r="AC1214" t="s">
        <v>235</v>
      </c>
      <c r="AL1214" t="s">
        <v>217</v>
      </c>
      <c r="AM1214" t="s">
        <v>5616</v>
      </c>
      <c r="AN1214" t="s">
        <v>6</v>
      </c>
      <c r="AO1214" s="57">
        <v>46305.570069444446</v>
      </c>
      <c r="AP1214" s="57">
        <v>46306.416666666664</v>
      </c>
      <c r="AR1214" t="s">
        <v>218</v>
      </c>
      <c r="AS1214" t="s">
        <v>219</v>
      </c>
      <c r="AT1214" t="s">
        <v>230</v>
      </c>
      <c r="AU1214">
        <v>20261011</v>
      </c>
      <c r="AV1214" t="s">
        <v>221</v>
      </c>
      <c r="AW1214" t="s">
        <v>880</v>
      </c>
      <c r="AX1214" t="s">
        <v>222</v>
      </c>
      <c r="BA1214" s="57">
        <v>46306.416666666664</v>
      </c>
      <c r="BB1214" t="s">
        <v>5616</v>
      </c>
      <c r="BC1214">
        <v>2026</v>
      </c>
      <c r="BD1214">
        <v>10</v>
      </c>
      <c r="BE1214">
        <v>11</v>
      </c>
      <c r="BF1214" s="6">
        <f t="shared" si="54"/>
        <v>46306</v>
      </c>
      <c r="BG1214">
        <f t="shared" si="55"/>
        <v>-0.41666666666424135</v>
      </c>
      <c r="BH1214" t="str">
        <f t="shared" si="56"/>
        <v>COMPLY</v>
      </c>
      <c r="BI1214" t="str">
        <f>VLOOKUP(H1214,Sheet2!$A$1:$B$270,2,FALSE)</f>
        <v>GRESIK</v>
      </c>
    </row>
    <row r="1215" spans="1:61">
      <c r="A1215">
        <v>1214</v>
      </c>
      <c r="B1215">
        <v>1002617657</v>
      </c>
      <c r="C1215">
        <v>3</v>
      </c>
      <c r="D1215" t="s">
        <v>55</v>
      </c>
      <c r="E1215">
        <v>5</v>
      </c>
      <c r="F1215" t="s">
        <v>260</v>
      </c>
      <c r="G1215" t="s">
        <v>125</v>
      </c>
      <c r="H1215" t="s">
        <v>405</v>
      </c>
      <c r="I1215" t="s">
        <v>212</v>
      </c>
      <c r="J1215" t="s">
        <v>213</v>
      </c>
      <c r="K1215" t="s">
        <v>149</v>
      </c>
      <c r="L1215" t="s">
        <v>214</v>
      </c>
      <c r="M1215" t="s">
        <v>839</v>
      </c>
      <c r="N1215" t="s">
        <v>215</v>
      </c>
      <c r="O1215" s="57">
        <v>46296.491365740738</v>
      </c>
      <c r="P1215" s="57">
        <v>46297.509652777779</v>
      </c>
      <c r="Q1215">
        <v>69402283</v>
      </c>
      <c r="S1215">
        <v>152448204121</v>
      </c>
      <c r="T1215" t="s">
        <v>1292</v>
      </c>
      <c r="U1215" t="s">
        <v>1293</v>
      </c>
      <c r="V1215" t="s">
        <v>1294</v>
      </c>
      <c r="Z1215">
        <v>112.357741</v>
      </c>
      <c r="AA1215">
        <v>-6.8665966999999997</v>
      </c>
      <c r="AB1215" t="s">
        <v>1295</v>
      </c>
      <c r="AC1215" t="s">
        <v>235</v>
      </c>
      <c r="AL1215" t="s">
        <v>217</v>
      </c>
      <c r="AM1215" t="s">
        <v>1296</v>
      </c>
      <c r="AN1215" t="s">
        <v>6</v>
      </c>
      <c r="AO1215" s="57">
        <v>46032.517557870371</v>
      </c>
      <c r="AP1215" s="57">
        <v>46297.416666666664</v>
      </c>
      <c r="AQ1215" t="s">
        <v>838</v>
      </c>
      <c r="AR1215" t="s">
        <v>840</v>
      </c>
      <c r="AS1215" t="s">
        <v>219</v>
      </c>
      <c r="AT1215" t="s">
        <v>230</v>
      </c>
      <c r="AV1215" t="s">
        <v>1297</v>
      </c>
      <c r="AW1215" t="s">
        <v>886</v>
      </c>
      <c r="AX1215" t="s">
        <v>222</v>
      </c>
      <c r="BA1215" s="57">
        <v>46297.416666666664</v>
      </c>
      <c r="BB1215" t="s">
        <v>1296</v>
      </c>
      <c r="BF1215" s="6" t="e">
        <f t="shared" si="54"/>
        <v>#NUM!</v>
      </c>
      <c r="BG1215" t="e">
        <f t="shared" si="55"/>
        <v>#NUM!</v>
      </c>
      <c r="BH1215" t="e">
        <f t="shared" si="56"/>
        <v>#NUM!</v>
      </c>
      <c r="BI1215" t="str">
        <f>VLOOKUP(H1215,Sheet2!$A$1:$B$270,2,FALSE)</f>
        <v>GRESIK</v>
      </c>
    </row>
    <row r="1216" spans="1:61">
      <c r="A1216">
        <v>1215</v>
      </c>
      <c r="B1216">
        <v>1002620721</v>
      </c>
      <c r="C1216">
        <v>3</v>
      </c>
      <c r="D1216" t="s">
        <v>55</v>
      </c>
      <c r="E1216">
        <v>5</v>
      </c>
      <c r="F1216" t="s">
        <v>260</v>
      </c>
      <c r="G1216" t="s">
        <v>125</v>
      </c>
      <c r="H1216" t="s">
        <v>403</v>
      </c>
      <c r="I1216" t="s">
        <v>212</v>
      </c>
      <c r="J1216" t="s">
        <v>213</v>
      </c>
      <c r="K1216" t="s">
        <v>149</v>
      </c>
      <c r="L1216" t="s">
        <v>214</v>
      </c>
      <c r="M1216" t="s">
        <v>76</v>
      </c>
      <c r="N1216" t="s">
        <v>215</v>
      </c>
      <c r="O1216" s="57">
        <v>46298.339282407411</v>
      </c>
      <c r="P1216" s="57">
        <v>46298.678252314814</v>
      </c>
      <c r="Q1216">
        <v>69403433</v>
      </c>
      <c r="S1216">
        <v>152433910146</v>
      </c>
      <c r="T1216" t="s">
        <v>2302</v>
      </c>
      <c r="U1216" t="s">
        <v>2303</v>
      </c>
      <c r="V1216" t="s">
        <v>2304</v>
      </c>
      <c r="Z1216">
        <v>112.41707599999999</v>
      </c>
      <c r="AA1216">
        <v>-7.1212439999999999</v>
      </c>
      <c r="AB1216" t="s">
        <v>2305</v>
      </c>
      <c r="AC1216" t="s">
        <v>235</v>
      </c>
      <c r="AL1216" t="s">
        <v>217</v>
      </c>
      <c r="AM1216" t="s">
        <v>2306</v>
      </c>
      <c r="AN1216" t="s">
        <v>6</v>
      </c>
      <c r="AO1216" s="57">
        <v>46091.340624999997</v>
      </c>
      <c r="AP1216" s="57">
        <v>46299.416666666664</v>
      </c>
      <c r="AR1216" t="s">
        <v>218</v>
      </c>
      <c r="AS1216" t="s">
        <v>125</v>
      </c>
      <c r="AT1216" t="s">
        <v>230</v>
      </c>
      <c r="AU1216">
        <v>20261003</v>
      </c>
      <c r="AV1216" t="s">
        <v>221</v>
      </c>
      <c r="AW1216" t="s">
        <v>877</v>
      </c>
      <c r="AX1216" t="s">
        <v>222</v>
      </c>
      <c r="BA1216" s="57">
        <v>46299.416666666664</v>
      </c>
      <c r="BB1216" t="s">
        <v>2306</v>
      </c>
      <c r="BC1216">
        <v>2026</v>
      </c>
      <c r="BD1216">
        <v>10</v>
      </c>
      <c r="BE1216">
        <v>3</v>
      </c>
      <c r="BF1216" s="6">
        <f t="shared" si="54"/>
        <v>46298</v>
      </c>
      <c r="BG1216">
        <f t="shared" si="55"/>
        <v>-1.4166666666642413</v>
      </c>
      <c r="BH1216" t="str">
        <f t="shared" si="56"/>
        <v>COMPLY</v>
      </c>
      <c r="BI1216" t="str">
        <f>VLOOKUP(H1216,Sheet2!$A$1:$B$270,2,FALSE)</f>
        <v>GRESIK</v>
      </c>
    </row>
    <row r="1217" spans="1:61">
      <c r="A1217">
        <v>1216</v>
      </c>
      <c r="B1217">
        <v>1002621048</v>
      </c>
      <c r="C1217">
        <v>3</v>
      </c>
      <c r="D1217" t="s">
        <v>55</v>
      </c>
      <c r="E1217">
        <v>5</v>
      </c>
      <c r="F1217" t="s">
        <v>260</v>
      </c>
      <c r="G1217" t="s">
        <v>125</v>
      </c>
      <c r="H1217" t="s">
        <v>403</v>
      </c>
      <c r="I1217" t="s">
        <v>212</v>
      </c>
      <c r="J1217" t="s">
        <v>213</v>
      </c>
      <c r="K1217" t="s">
        <v>149</v>
      </c>
      <c r="L1217" t="s">
        <v>214</v>
      </c>
      <c r="M1217" t="s">
        <v>76</v>
      </c>
      <c r="N1217" t="s">
        <v>215</v>
      </c>
      <c r="O1217" s="57">
        <v>46298.605254629627</v>
      </c>
      <c r="P1217" s="57">
        <v>46299.655821759261</v>
      </c>
      <c r="Q1217">
        <v>69403665</v>
      </c>
      <c r="S1217">
        <v>152433910259</v>
      </c>
      <c r="T1217" t="s">
        <v>2307</v>
      </c>
      <c r="U1217" t="s">
        <v>2308</v>
      </c>
      <c r="V1217" t="s">
        <v>2309</v>
      </c>
      <c r="Z1217">
        <v>112.4429966</v>
      </c>
      <c r="AA1217">
        <v>-7.1163000999999904</v>
      </c>
      <c r="AB1217" t="s">
        <v>2310</v>
      </c>
      <c r="AC1217" t="s">
        <v>216</v>
      </c>
      <c r="AL1217" t="s">
        <v>217</v>
      </c>
      <c r="AM1217" t="s">
        <v>2311</v>
      </c>
      <c r="AN1217" t="s">
        <v>6</v>
      </c>
      <c r="AO1217" s="57">
        <v>46091.610972222225</v>
      </c>
      <c r="AP1217" s="57">
        <v>46299.458333333336</v>
      </c>
      <c r="AR1217" t="s">
        <v>218</v>
      </c>
      <c r="AS1217" t="s">
        <v>125</v>
      </c>
      <c r="AT1217" t="s">
        <v>230</v>
      </c>
      <c r="AU1217">
        <v>20261004</v>
      </c>
      <c r="AV1217" t="s">
        <v>221</v>
      </c>
      <c r="AW1217" t="s">
        <v>875</v>
      </c>
      <c r="AX1217" t="s">
        <v>222</v>
      </c>
      <c r="BA1217" s="57">
        <v>46299.458333333336</v>
      </c>
      <c r="BB1217" t="s">
        <v>2311</v>
      </c>
      <c r="BC1217">
        <v>2026</v>
      </c>
      <c r="BD1217">
        <v>10</v>
      </c>
      <c r="BE1217">
        <v>4</v>
      </c>
      <c r="BF1217" s="6">
        <f t="shared" si="54"/>
        <v>46299</v>
      </c>
      <c r="BG1217">
        <f t="shared" si="55"/>
        <v>-0.45833333333575865</v>
      </c>
      <c r="BH1217" t="str">
        <f t="shared" si="56"/>
        <v>COMPLY</v>
      </c>
      <c r="BI1217" t="str">
        <f>VLOOKUP(H1217,Sheet2!$A$1:$B$270,2,FALSE)</f>
        <v>GRESIK</v>
      </c>
    </row>
    <row r="1218" spans="1:61">
      <c r="A1218">
        <v>1217</v>
      </c>
      <c r="B1218">
        <v>1002620908</v>
      </c>
      <c r="C1218">
        <v>3</v>
      </c>
      <c r="D1218" t="s">
        <v>55</v>
      </c>
      <c r="E1218">
        <v>5</v>
      </c>
      <c r="F1218" t="s">
        <v>260</v>
      </c>
      <c r="G1218" t="s">
        <v>125</v>
      </c>
      <c r="H1218" t="s">
        <v>403</v>
      </c>
      <c r="I1218" t="s">
        <v>212</v>
      </c>
      <c r="J1218" t="s">
        <v>213</v>
      </c>
      <c r="K1218" t="s">
        <v>149</v>
      </c>
      <c r="L1218" t="s">
        <v>214</v>
      </c>
      <c r="M1218" t="s">
        <v>76</v>
      </c>
      <c r="N1218" t="s">
        <v>215</v>
      </c>
      <c r="O1218" s="57">
        <v>46298.499768518515</v>
      </c>
      <c r="P1218" s="57">
        <v>46299.654629629629</v>
      </c>
      <c r="Q1218">
        <v>69403557</v>
      </c>
      <c r="S1218">
        <v>152433910148</v>
      </c>
      <c r="T1218" t="s">
        <v>2312</v>
      </c>
      <c r="U1218" t="s">
        <v>2313</v>
      </c>
      <c r="V1218" t="s">
        <v>2314</v>
      </c>
      <c r="Z1218">
        <v>112.459167055785</v>
      </c>
      <c r="AA1218">
        <v>-7.0725699891390503</v>
      </c>
      <c r="AB1218" t="s">
        <v>2315</v>
      </c>
      <c r="AC1218" t="s">
        <v>216</v>
      </c>
      <c r="AL1218" t="s">
        <v>217</v>
      </c>
      <c r="AM1218" t="s">
        <v>2306</v>
      </c>
      <c r="AN1218" t="s">
        <v>6</v>
      </c>
      <c r="AO1218" s="57">
        <v>46091.517858796295</v>
      </c>
      <c r="AP1218" s="57">
        <v>46299.416666666664</v>
      </c>
      <c r="AR1218" t="s">
        <v>218</v>
      </c>
      <c r="AS1218" t="s">
        <v>125</v>
      </c>
      <c r="AT1218" t="s">
        <v>230</v>
      </c>
      <c r="AU1218">
        <v>20261004</v>
      </c>
      <c r="AV1218" t="s">
        <v>221</v>
      </c>
      <c r="AW1218" t="s">
        <v>876</v>
      </c>
      <c r="AX1218" t="s">
        <v>222</v>
      </c>
      <c r="BA1218" s="57">
        <v>46299.416666666664</v>
      </c>
      <c r="BB1218" t="s">
        <v>2306</v>
      </c>
      <c r="BC1218">
        <v>2026</v>
      </c>
      <c r="BD1218">
        <v>10</v>
      </c>
      <c r="BE1218">
        <v>4</v>
      </c>
      <c r="BF1218" s="6">
        <f t="shared" ref="BF1218:BF1281" si="57">DATE(BC1218,BD1218,BE1218)</f>
        <v>46299</v>
      </c>
      <c r="BG1218">
        <f t="shared" ref="BG1218:BG1281" si="58">BF1218-BA1218</f>
        <v>-0.41666666666424135</v>
      </c>
      <c r="BH1218" t="str">
        <f t="shared" ref="BH1218:BH1281" si="59">IF(BG1218=1,"COMPLY",IF(BG1218&lt;1,"COMPLY","NOT COMPLY"))</f>
        <v>COMPLY</v>
      </c>
      <c r="BI1218" t="str">
        <f>VLOOKUP(H1218,Sheet2!$A$1:$B$270,2,FALSE)</f>
        <v>GRESIK</v>
      </c>
    </row>
    <row r="1219" spans="1:61">
      <c r="A1219">
        <v>1218</v>
      </c>
      <c r="B1219">
        <v>1002625133</v>
      </c>
      <c r="C1219">
        <v>3</v>
      </c>
      <c r="D1219" t="s">
        <v>55</v>
      </c>
      <c r="E1219">
        <v>5</v>
      </c>
      <c r="F1219" t="s">
        <v>260</v>
      </c>
      <c r="G1219" t="s">
        <v>125</v>
      </c>
      <c r="H1219" t="s">
        <v>403</v>
      </c>
      <c r="I1219" t="s">
        <v>212</v>
      </c>
      <c r="J1219" t="s">
        <v>213</v>
      </c>
      <c r="K1219" t="s">
        <v>149</v>
      </c>
      <c r="L1219" t="s">
        <v>214</v>
      </c>
      <c r="M1219" t="s">
        <v>76</v>
      </c>
      <c r="N1219" t="s">
        <v>215</v>
      </c>
      <c r="O1219" s="57">
        <v>46301.741423611114</v>
      </c>
      <c r="P1219" s="57">
        <v>46302.649965277778</v>
      </c>
      <c r="Q1219">
        <v>69405386</v>
      </c>
      <c r="S1219">
        <v>152433910269</v>
      </c>
      <c r="T1219" t="s">
        <v>3601</v>
      </c>
      <c r="U1219" t="s">
        <v>3602</v>
      </c>
      <c r="V1219" t="s">
        <v>3603</v>
      </c>
      <c r="Z1219">
        <v>112.3743056</v>
      </c>
      <c r="AA1219">
        <v>-7.2401111</v>
      </c>
      <c r="AB1219" t="s">
        <v>3604</v>
      </c>
      <c r="AC1219" t="s">
        <v>235</v>
      </c>
      <c r="AL1219" t="s">
        <v>217</v>
      </c>
      <c r="AM1219" t="s">
        <v>3605</v>
      </c>
      <c r="AN1219" t="s">
        <v>6</v>
      </c>
      <c r="AO1219" s="57">
        <v>46183.746932870374</v>
      </c>
      <c r="AP1219" s="57">
        <v>46302.625</v>
      </c>
      <c r="AR1219" t="s">
        <v>218</v>
      </c>
      <c r="AS1219" t="s">
        <v>125</v>
      </c>
      <c r="AT1219" t="s">
        <v>230</v>
      </c>
      <c r="AU1219">
        <v>20261007</v>
      </c>
      <c r="AV1219" t="s">
        <v>221</v>
      </c>
      <c r="AW1219" t="s">
        <v>879</v>
      </c>
      <c r="AX1219" t="s">
        <v>222</v>
      </c>
      <c r="BA1219" s="57">
        <v>46302.625</v>
      </c>
      <c r="BB1219" t="s">
        <v>3605</v>
      </c>
      <c r="BC1219">
        <v>2026</v>
      </c>
      <c r="BD1219">
        <v>10</v>
      </c>
      <c r="BE1219">
        <v>7</v>
      </c>
      <c r="BF1219" s="6">
        <f t="shared" si="57"/>
        <v>46302</v>
      </c>
      <c r="BG1219">
        <f t="shared" si="58"/>
        <v>-0.625</v>
      </c>
      <c r="BH1219" t="str">
        <f t="shared" si="59"/>
        <v>COMPLY</v>
      </c>
      <c r="BI1219" t="str">
        <f>VLOOKUP(H1219,Sheet2!$A$1:$B$270,2,FALSE)</f>
        <v>GRESIK</v>
      </c>
    </row>
    <row r="1220" spans="1:61">
      <c r="A1220">
        <v>1219</v>
      </c>
      <c r="B1220">
        <v>1002634723</v>
      </c>
      <c r="C1220">
        <v>3</v>
      </c>
      <c r="D1220" t="s">
        <v>55</v>
      </c>
      <c r="E1220">
        <v>5</v>
      </c>
      <c r="F1220" t="s">
        <v>260</v>
      </c>
      <c r="G1220" t="s">
        <v>125</v>
      </c>
      <c r="H1220" t="s">
        <v>403</v>
      </c>
      <c r="I1220" t="s">
        <v>212</v>
      </c>
      <c r="J1220" t="s">
        <v>213</v>
      </c>
      <c r="K1220" t="s">
        <v>149</v>
      </c>
      <c r="L1220" t="s">
        <v>214</v>
      </c>
      <c r="M1220" t="s">
        <v>76</v>
      </c>
      <c r="N1220" t="s">
        <v>215</v>
      </c>
      <c r="O1220" s="57">
        <v>46308.476145833331</v>
      </c>
      <c r="P1220" s="57">
        <v>46309.829282407409</v>
      </c>
      <c r="Q1220">
        <v>69409265</v>
      </c>
      <c r="S1220">
        <v>152433910291</v>
      </c>
      <c r="T1220" t="s">
        <v>6439</v>
      </c>
      <c r="U1220" t="s">
        <v>6440</v>
      </c>
      <c r="V1220" t="s">
        <v>6441</v>
      </c>
      <c r="Z1220">
        <v>112.402838</v>
      </c>
      <c r="AA1220">
        <v>-7.119694</v>
      </c>
      <c r="AB1220" t="s">
        <v>6442</v>
      </c>
      <c r="AC1220" t="s">
        <v>235</v>
      </c>
      <c r="AL1220" t="s">
        <v>217</v>
      </c>
      <c r="AM1220" t="s">
        <v>6443</v>
      </c>
      <c r="AN1220" t="s">
        <v>6</v>
      </c>
      <c r="AO1220" t="s">
        <v>5766</v>
      </c>
      <c r="AP1220" s="57">
        <v>46309.416666666664</v>
      </c>
      <c r="AR1220" t="s">
        <v>218</v>
      </c>
      <c r="AS1220" t="s">
        <v>125</v>
      </c>
      <c r="AT1220" t="s">
        <v>230</v>
      </c>
      <c r="AU1220">
        <v>20261014</v>
      </c>
      <c r="AV1220" t="s">
        <v>221</v>
      </c>
      <c r="AW1220" t="s">
        <v>882</v>
      </c>
      <c r="AX1220" t="s">
        <v>222</v>
      </c>
      <c r="BA1220" s="57">
        <v>46309.416666666664</v>
      </c>
      <c r="BB1220" t="s">
        <v>6443</v>
      </c>
      <c r="BC1220">
        <v>2026</v>
      </c>
      <c r="BD1220">
        <v>10</v>
      </c>
      <c r="BE1220">
        <v>14</v>
      </c>
      <c r="BF1220" s="6">
        <f t="shared" si="57"/>
        <v>46309</v>
      </c>
      <c r="BG1220">
        <f t="shared" si="58"/>
        <v>-0.41666666666424135</v>
      </c>
      <c r="BH1220" t="str">
        <f t="shared" si="59"/>
        <v>COMPLY</v>
      </c>
      <c r="BI1220" t="str">
        <f>VLOOKUP(H1220,Sheet2!$A$1:$B$270,2,FALSE)</f>
        <v>GRESIK</v>
      </c>
    </row>
    <row r="1221" spans="1:61">
      <c r="A1221">
        <v>1220</v>
      </c>
      <c r="B1221">
        <v>1002637234</v>
      </c>
      <c r="C1221">
        <v>3</v>
      </c>
      <c r="D1221" t="s">
        <v>55</v>
      </c>
      <c r="E1221">
        <v>5</v>
      </c>
      <c r="F1221" t="s">
        <v>260</v>
      </c>
      <c r="G1221" t="s">
        <v>125</v>
      </c>
      <c r="H1221" t="s">
        <v>403</v>
      </c>
      <c r="I1221" t="s">
        <v>212</v>
      </c>
      <c r="J1221" t="s">
        <v>213</v>
      </c>
      <c r="K1221" t="s">
        <v>149</v>
      </c>
      <c r="L1221" t="s">
        <v>214</v>
      </c>
      <c r="M1221" t="s">
        <v>76</v>
      </c>
      <c r="N1221" t="s">
        <v>215</v>
      </c>
      <c r="O1221" s="57">
        <v>46309.670613425929</v>
      </c>
      <c r="P1221" s="57">
        <v>46310.940844907411</v>
      </c>
      <c r="Q1221">
        <v>69410307</v>
      </c>
      <c r="S1221">
        <v>152433910301</v>
      </c>
      <c r="T1221" t="s">
        <v>7248</v>
      </c>
      <c r="U1221" t="s">
        <v>7249</v>
      </c>
      <c r="V1221" t="s">
        <v>7250</v>
      </c>
      <c r="Z1221">
        <v>112.411014027893</v>
      </c>
      <c r="AA1221">
        <v>-7.1192319763032001</v>
      </c>
      <c r="AB1221" t="s">
        <v>7251</v>
      </c>
      <c r="AC1221" t="s">
        <v>216</v>
      </c>
      <c r="AL1221" t="s">
        <v>217</v>
      </c>
      <c r="AM1221" t="s">
        <v>7252</v>
      </c>
      <c r="AN1221" t="s">
        <v>6</v>
      </c>
      <c r="AO1221" t="s">
        <v>6863</v>
      </c>
      <c r="AP1221" s="57">
        <v>46310.625</v>
      </c>
      <c r="AR1221" t="s">
        <v>218</v>
      </c>
      <c r="AS1221" t="s">
        <v>125</v>
      </c>
      <c r="AT1221" t="s">
        <v>342</v>
      </c>
      <c r="AU1221">
        <v>20261015</v>
      </c>
      <c r="AV1221" t="s">
        <v>221</v>
      </c>
      <c r="AW1221" t="s">
        <v>1902</v>
      </c>
      <c r="AX1221" t="s">
        <v>222</v>
      </c>
      <c r="BA1221" s="57">
        <v>46310.625</v>
      </c>
      <c r="BB1221" t="s">
        <v>7252</v>
      </c>
      <c r="BC1221">
        <v>2026</v>
      </c>
      <c r="BD1221">
        <v>10</v>
      </c>
      <c r="BE1221">
        <v>15</v>
      </c>
      <c r="BF1221" s="6">
        <f t="shared" si="57"/>
        <v>46310</v>
      </c>
      <c r="BG1221">
        <f t="shared" si="58"/>
        <v>-0.625</v>
      </c>
      <c r="BH1221" t="str">
        <f t="shared" si="59"/>
        <v>COMPLY</v>
      </c>
      <c r="BI1221" t="str">
        <f>VLOOKUP(H1221,Sheet2!$A$1:$B$270,2,FALSE)</f>
        <v>GRESIK</v>
      </c>
    </row>
    <row r="1222" spans="1:61">
      <c r="A1222">
        <v>1221</v>
      </c>
      <c r="B1222">
        <v>1002637020</v>
      </c>
      <c r="C1222">
        <v>3</v>
      </c>
      <c r="D1222" t="s">
        <v>55</v>
      </c>
      <c r="E1222">
        <v>5</v>
      </c>
      <c r="F1222" t="s">
        <v>260</v>
      </c>
      <c r="G1222" t="s">
        <v>125</v>
      </c>
      <c r="H1222" t="s">
        <v>403</v>
      </c>
      <c r="I1222" t="s">
        <v>212</v>
      </c>
      <c r="J1222" t="s">
        <v>213</v>
      </c>
      <c r="K1222" t="s">
        <v>149</v>
      </c>
      <c r="M1222" t="s">
        <v>224</v>
      </c>
      <c r="N1222" t="s">
        <v>215</v>
      </c>
      <c r="O1222" s="57">
        <v>46309.618067129632</v>
      </c>
      <c r="P1222" s="57">
        <v>46310.639131944445</v>
      </c>
      <c r="Q1222">
        <v>69410240</v>
      </c>
      <c r="S1222">
        <v>152433910299</v>
      </c>
      <c r="T1222" t="s">
        <v>7253</v>
      </c>
      <c r="U1222" t="s">
        <v>7254</v>
      </c>
      <c r="V1222" t="s">
        <v>7255</v>
      </c>
      <c r="Z1222">
        <v>112.4031458</v>
      </c>
      <c r="AA1222">
        <v>-7.1196114000000001</v>
      </c>
      <c r="AB1222" t="s">
        <v>7256</v>
      </c>
      <c r="AC1222" t="s">
        <v>229</v>
      </c>
      <c r="AL1222" t="s">
        <v>217</v>
      </c>
      <c r="AM1222" t="s">
        <v>7257</v>
      </c>
      <c r="AN1222" t="s">
        <v>6</v>
      </c>
      <c r="AO1222" t="s">
        <v>6866</v>
      </c>
      <c r="AP1222" s="57">
        <v>46310.625</v>
      </c>
      <c r="AR1222" t="s">
        <v>18</v>
      </c>
      <c r="AS1222" t="s">
        <v>125</v>
      </c>
      <c r="AT1222" t="s">
        <v>230</v>
      </c>
      <c r="AV1222" t="s">
        <v>226</v>
      </c>
      <c r="AW1222" t="s">
        <v>559</v>
      </c>
      <c r="AX1222" t="s">
        <v>222</v>
      </c>
      <c r="BA1222" s="57">
        <v>46310.625</v>
      </c>
      <c r="BB1222" t="s">
        <v>7257</v>
      </c>
      <c r="BF1222" s="6" t="e">
        <f t="shared" si="57"/>
        <v>#NUM!</v>
      </c>
      <c r="BG1222" t="e">
        <f t="shared" si="58"/>
        <v>#NUM!</v>
      </c>
      <c r="BH1222" t="e">
        <f t="shared" si="59"/>
        <v>#NUM!</v>
      </c>
      <c r="BI1222" t="str">
        <f>VLOOKUP(H1222,Sheet2!$A$1:$B$270,2,FALSE)</f>
        <v>GRESIK</v>
      </c>
    </row>
    <row r="1223" spans="1:61">
      <c r="A1223">
        <v>1222</v>
      </c>
      <c r="B1223">
        <v>1002630636</v>
      </c>
      <c r="C1223">
        <v>3</v>
      </c>
      <c r="D1223" t="s">
        <v>55</v>
      </c>
      <c r="E1223">
        <v>5</v>
      </c>
      <c r="F1223" t="s">
        <v>260</v>
      </c>
      <c r="G1223" t="s">
        <v>125</v>
      </c>
      <c r="H1223" t="s">
        <v>403</v>
      </c>
      <c r="I1223" t="s">
        <v>212</v>
      </c>
      <c r="J1223" t="s">
        <v>213</v>
      </c>
      <c r="K1223" t="s">
        <v>149</v>
      </c>
      <c r="L1223" t="s">
        <v>214</v>
      </c>
      <c r="M1223" t="s">
        <v>839</v>
      </c>
      <c r="N1223" t="s">
        <v>215</v>
      </c>
      <c r="O1223" s="57">
        <v>46305.379571759258</v>
      </c>
      <c r="P1223" s="57">
        <v>46306.693055555559</v>
      </c>
      <c r="Q1223">
        <v>69407719</v>
      </c>
      <c r="S1223">
        <v>152433910280</v>
      </c>
      <c r="T1223" t="s">
        <v>5617</v>
      </c>
      <c r="U1223" t="s">
        <v>3008</v>
      </c>
      <c r="V1223" t="s">
        <v>5618</v>
      </c>
      <c r="Z1223">
        <v>112.475617</v>
      </c>
      <c r="AA1223">
        <v>-7.1278139999999999</v>
      </c>
      <c r="AB1223" t="s">
        <v>5619</v>
      </c>
      <c r="AC1223" t="s">
        <v>235</v>
      </c>
      <c r="AL1223" t="s">
        <v>217</v>
      </c>
      <c r="AM1223" t="s">
        <v>5620</v>
      </c>
      <c r="AN1223" t="s">
        <v>6</v>
      </c>
      <c r="AO1223" s="57">
        <v>46305.402870370373</v>
      </c>
      <c r="AP1223" s="57">
        <v>46306.416666666664</v>
      </c>
      <c r="AQ1223" t="s">
        <v>838</v>
      </c>
      <c r="AR1223" t="s">
        <v>840</v>
      </c>
      <c r="AS1223" t="s">
        <v>125</v>
      </c>
      <c r="AT1223" t="s">
        <v>230</v>
      </c>
      <c r="AV1223" t="s">
        <v>5621</v>
      </c>
      <c r="AW1223" t="s">
        <v>877</v>
      </c>
      <c r="AX1223" t="s">
        <v>222</v>
      </c>
      <c r="BA1223" s="57">
        <v>46306.416666666664</v>
      </c>
      <c r="BB1223" t="s">
        <v>5620</v>
      </c>
      <c r="BF1223" s="6" t="e">
        <f t="shared" si="57"/>
        <v>#NUM!</v>
      </c>
      <c r="BG1223" t="e">
        <f t="shared" si="58"/>
        <v>#NUM!</v>
      </c>
      <c r="BH1223" t="e">
        <f t="shared" si="59"/>
        <v>#NUM!</v>
      </c>
      <c r="BI1223" t="str">
        <f>VLOOKUP(H1223,Sheet2!$A$1:$B$270,2,FALSE)</f>
        <v>GRESIK</v>
      </c>
    </row>
    <row r="1224" spans="1:61">
      <c r="A1224">
        <v>1223</v>
      </c>
      <c r="B1224">
        <v>1002621696</v>
      </c>
      <c r="C1224">
        <v>3</v>
      </c>
      <c r="D1224" t="s">
        <v>55</v>
      </c>
      <c r="E1224">
        <v>5</v>
      </c>
      <c r="F1224" t="s">
        <v>260</v>
      </c>
      <c r="G1224" t="s">
        <v>125</v>
      </c>
      <c r="H1224" t="s">
        <v>403</v>
      </c>
      <c r="I1224" t="s">
        <v>212</v>
      </c>
      <c r="J1224" t="s">
        <v>213</v>
      </c>
      <c r="K1224" t="s">
        <v>149</v>
      </c>
      <c r="L1224" t="s">
        <v>214</v>
      </c>
      <c r="M1224" t="s">
        <v>279</v>
      </c>
      <c r="N1224" t="s">
        <v>215</v>
      </c>
      <c r="O1224" s="57">
        <v>46300.383738425924</v>
      </c>
      <c r="P1224" s="57">
        <v>46301.377442129633</v>
      </c>
      <c r="Q1224">
        <v>69404053</v>
      </c>
      <c r="S1224">
        <v>152433910263</v>
      </c>
      <c r="T1224" t="s">
        <v>3007</v>
      </c>
      <c r="U1224" t="s">
        <v>3008</v>
      </c>
      <c r="V1224" t="s">
        <v>3009</v>
      </c>
      <c r="Z1224">
        <v>112.476389</v>
      </c>
      <c r="AA1224">
        <v>-7.1283450000000004</v>
      </c>
      <c r="AB1224" t="s">
        <v>3010</v>
      </c>
      <c r="AC1224" t="s">
        <v>235</v>
      </c>
      <c r="AL1224" t="s">
        <v>217</v>
      </c>
      <c r="AM1224" t="s">
        <v>3011</v>
      </c>
      <c r="AN1224" t="s">
        <v>6</v>
      </c>
      <c r="AO1224" s="57">
        <v>46152.392511574071</v>
      </c>
      <c r="AP1224" s="57">
        <v>46301.416666666664</v>
      </c>
      <c r="AR1224" t="s">
        <v>239</v>
      </c>
      <c r="AS1224" t="s">
        <v>125</v>
      </c>
      <c r="AT1224" t="s">
        <v>230</v>
      </c>
      <c r="AV1224" t="s">
        <v>3012</v>
      </c>
      <c r="AW1224" t="s">
        <v>886</v>
      </c>
      <c r="AX1224" t="s">
        <v>222</v>
      </c>
      <c r="BA1224" s="57">
        <v>46301.416666666664</v>
      </c>
      <c r="BB1224" t="s">
        <v>3011</v>
      </c>
      <c r="BF1224" s="6" t="e">
        <f t="shared" si="57"/>
        <v>#NUM!</v>
      </c>
      <c r="BG1224" t="e">
        <f t="shared" si="58"/>
        <v>#NUM!</v>
      </c>
      <c r="BH1224" t="e">
        <f t="shared" si="59"/>
        <v>#NUM!</v>
      </c>
      <c r="BI1224" t="str">
        <f>VLOOKUP(H1224,Sheet2!$A$1:$B$270,2,FALSE)</f>
        <v>GRESIK</v>
      </c>
    </row>
    <row r="1225" spans="1:61">
      <c r="A1225">
        <v>1224</v>
      </c>
      <c r="B1225">
        <v>1002621687</v>
      </c>
      <c r="C1225">
        <v>3</v>
      </c>
      <c r="D1225" t="s">
        <v>55</v>
      </c>
      <c r="E1225">
        <v>5</v>
      </c>
      <c r="F1225" t="s">
        <v>260</v>
      </c>
      <c r="G1225" t="s">
        <v>125</v>
      </c>
      <c r="H1225" t="s">
        <v>403</v>
      </c>
      <c r="I1225" t="s">
        <v>212</v>
      </c>
      <c r="J1225" t="s">
        <v>213</v>
      </c>
      <c r="K1225" t="s">
        <v>149</v>
      </c>
      <c r="L1225" t="s">
        <v>214</v>
      </c>
      <c r="M1225" t="s">
        <v>279</v>
      </c>
      <c r="N1225" t="s">
        <v>215</v>
      </c>
      <c r="O1225" s="57">
        <v>46300.383171296293</v>
      </c>
      <c r="P1225" s="57">
        <v>46301.378101851849</v>
      </c>
      <c r="Q1225">
        <v>69404053</v>
      </c>
      <c r="S1225">
        <v>152433910263</v>
      </c>
      <c r="T1225" t="s">
        <v>3007</v>
      </c>
      <c r="U1225" t="s">
        <v>3008</v>
      </c>
      <c r="V1225" t="s">
        <v>3009</v>
      </c>
      <c r="Z1225">
        <v>112.476389</v>
      </c>
      <c r="AA1225">
        <v>-7.1283450000000004</v>
      </c>
      <c r="AB1225" t="s">
        <v>3010</v>
      </c>
      <c r="AC1225" t="s">
        <v>235</v>
      </c>
      <c r="AL1225" t="s">
        <v>217</v>
      </c>
      <c r="AM1225" t="s">
        <v>3011</v>
      </c>
      <c r="AN1225" t="s">
        <v>6</v>
      </c>
      <c r="AO1225" s="57">
        <v>46152.392511574071</v>
      </c>
      <c r="AP1225" s="57">
        <v>46301.416666666664</v>
      </c>
      <c r="AR1225" t="s">
        <v>239</v>
      </c>
      <c r="AS1225" t="s">
        <v>125</v>
      </c>
      <c r="AT1225" t="s">
        <v>230</v>
      </c>
      <c r="AV1225" t="s">
        <v>3012</v>
      </c>
      <c r="AW1225" t="s">
        <v>886</v>
      </c>
      <c r="AX1225" t="s">
        <v>222</v>
      </c>
      <c r="BA1225" s="57">
        <v>46301.416666666664</v>
      </c>
      <c r="BB1225" t="s">
        <v>3011</v>
      </c>
      <c r="BF1225" s="6" t="e">
        <f t="shared" si="57"/>
        <v>#NUM!</v>
      </c>
      <c r="BG1225" t="e">
        <f t="shared" si="58"/>
        <v>#NUM!</v>
      </c>
      <c r="BH1225" t="e">
        <f t="shared" si="59"/>
        <v>#NUM!</v>
      </c>
      <c r="BI1225" t="str">
        <f>VLOOKUP(H1225,Sheet2!$A$1:$B$270,2,FALSE)</f>
        <v>GRESIK</v>
      </c>
    </row>
    <row r="1226" spans="1:61">
      <c r="A1226">
        <v>1225</v>
      </c>
      <c r="B1226">
        <v>1002633249</v>
      </c>
      <c r="C1226">
        <v>3</v>
      </c>
      <c r="D1226" t="s">
        <v>55</v>
      </c>
      <c r="E1226">
        <v>5</v>
      </c>
      <c r="F1226" t="s">
        <v>260</v>
      </c>
      <c r="G1226" t="s">
        <v>125</v>
      </c>
      <c r="H1226" t="s">
        <v>403</v>
      </c>
      <c r="I1226" t="s">
        <v>212</v>
      </c>
      <c r="J1226" t="s">
        <v>213</v>
      </c>
      <c r="K1226" t="s">
        <v>149</v>
      </c>
      <c r="L1226" t="s">
        <v>214</v>
      </c>
      <c r="M1226" t="s">
        <v>2115</v>
      </c>
      <c r="N1226" t="s">
        <v>215</v>
      </c>
      <c r="O1226" s="57">
        <v>46307.617696759262</v>
      </c>
      <c r="P1226" s="57">
        <v>46307.662534722222</v>
      </c>
      <c r="Q1226">
        <v>69405385</v>
      </c>
      <c r="T1226" t="s">
        <v>3601</v>
      </c>
      <c r="V1226" t="s">
        <v>3606</v>
      </c>
      <c r="Z1226">
        <v>112.37282999999999</v>
      </c>
      <c r="AA1226">
        <v>-7.2394369999999997</v>
      </c>
      <c r="AB1226" t="s">
        <v>3607</v>
      </c>
      <c r="AC1226" t="s">
        <v>235</v>
      </c>
      <c r="AL1226" t="s">
        <v>217</v>
      </c>
      <c r="AM1226" t="s">
        <v>3605</v>
      </c>
      <c r="AN1226" t="s">
        <v>6</v>
      </c>
      <c r="AO1226" s="57">
        <v>46366.642951388887</v>
      </c>
      <c r="AP1226" s="57">
        <v>46302</v>
      </c>
      <c r="AR1226" t="s">
        <v>543</v>
      </c>
      <c r="AS1226" t="s">
        <v>125</v>
      </c>
      <c r="AT1226" t="s">
        <v>230</v>
      </c>
      <c r="AV1226" t="s">
        <v>2120</v>
      </c>
      <c r="AW1226" t="s">
        <v>879</v>
      </c>
      <c r="AX1226" t="s">
        <v>222</v>
      </c>
      <c r="BA1226" s="57">
        <v>46302.625</v>
      </c>
      <c r="BB1226" t="s">
        <v>3605</v>
      </c>
      <c r="BF1226" s="6" t="e">
        <f t="shared" si="57"/>
        <v>#NUM!</v>
      </c>
      <c r="BG1226" t="e">
        <f t="shared" si="58"/>
        <v>#NUM!</v>
      </c>
      <c r="BH1226" t="e">
        <f t="shared" si="59"/>
        <v>#NUM!</v>
      </c>
      <c r="BI1226" t="str">
        <f>VLOOKUP(H1226,Sheet2!$A$1:$B$270,2,FALSE)</f>
        <v>GRESIK</v>
      </c>
    </row>
    <row r="1227" spans="1:61">
      <c r="A1227">
        <v>1226</v>
      </c>
      <c r="B1227">
        <v>1002636600</v>
      </c>
      <c r="C1227">
        <v>3</v>
      </c>
      <c r="D1227" t="s">
        <v>55</v>
      </c>
      <c r="E1227">
        <v>5</v>
      </c>
      <c r="F1227" t="s">
        <v>260</v>
      </c>
      <c r="G1227" t="s">
        <v>125</v>
      </c>
      <c r="H1227" t="s">
        <v>403</v>
      </c>
      <c r="I1227" t="s">
        <v>212</v>
      </c>
      <c r="J1227" t="s">
        <v>213</v>
      </c>
      <c r="K1227" t="s">
        <v>149</v>
      </c>
      <c r="M1227" t="s">
        <v>3142</v>
      </c>
      <c r="N1227" t="s">
        <v>215</v>
      </c>
      <c r="O1227" s="57">
        <v>46309.502592592595</v>
      </c>
      <c r="P1227" s="57">
        <v>46309.504236111112</v>
      </c>
      <c r="Q1227">
        <v>69410056</v>
      </c>
      <c r="S1227">
        <v>152433910297</v>
      </c>
      <c r="T1227" t="s">
        <v>7248</v>
      </c>
      <c r="U1227" t="s">
        <v>7258</v>
      </c>
      <c r="Z1227">
        <v>112.4110163</v>
      </c>
      <c r="AA1227">
        <v>-7.1195706000000003</v>
      </c>
      <c r="AB1227" t="s">
        <v>7259</v>
      </c>
      <c r="AC1227" t="s">
        <v>229</v>
      </c>
      <c r="AO1227" t="s">
        <v>7260</v>
      </c>
      <c r="AR1227" t="s">
        <v>325</v>
      </c>
      <c r="AS1227" t="s">
        <v>125</v>
      </c>
      <c r="AT1227" t="s">
        <v>342</v>
      </c>
      <c r="AV1227" t="s">
        <v>3143</v>
      </c>
      <c r="AW1227" t="s">
        <v>7261</v>
      </c>
      <c r="AX1227" t="s">
        <v>222</v>
      </c>
      <c r="BF1227" s="6" t="e">
        <f t="shared" si="57"/>
        <v>#NUM!</v>
      </c>
      <c r="BG1227" t="e">
        <f t="shared" si="58"/>
        <v>#NUM!</v>
      </c>
      <c r="BH1227" t="e">
        <f t="shared" si="59"/>
        <v>#NUM!</v>
      </c>
      <c r="BI1227" t="str">
        <f>VLOOKUP(H1227,Sheet2!$A$1:$B$270,2,FALSE)</f>
        <v>GRESIK</v>
      </c>
    </row>
    <row r="1228" spans="1:61">
      <c r="A1228">
        <v>1227</v>
      </c>
      <c r="B1228">
        <v>1002625131</v>
      </c>
      <c r="C1228">
        <v>3</v>
      </c>
      <c r="D1228" t="s">
        <v>55</v>
      </c>
      <c r="E1228">
        <v>5</v>
      </c>
      <c r="F1228" t="s">
        <v>260</v>
      </c>
      <c r="G1228" t="s">
        <v>125</v>
      </c>
      <c r="H1228" t="s">
        <v>403</v>
      </c>
      <c r="I1228" t="s">
        <v>212</v>
      </c>
      <c r="J1228" t="s">
        <v>213</v>
      </c>
      <c r="K1228" t="s">
        <v>149</v>
      </c>
      <c r="L1228" t="s">
        <v>214</v>
      </c>
      <c r="M1228" t="s">
        <v>1919</v>
      </c>
      <c r="N1228" t="s">
        <v>215</v>
      </c>
      <c r="O1228" s="57">
        <v>46301.740694444445</v>
      </c>
      <c r="P1228" s="57">
        <v>46307.618136574078</v>
      </c>
      <c r="Q1228">
        <v>69405385</v>
      </c>
      <c r="S1228">
        <v>152433910168</v>
      </c>
      <c r="T1228" t="s">
        <v>3601</v>
      </c>
      <c r="U1228" t="s">
        <v>3602</v>
      </c>
      <c r="V1228" t="s">
        <v>3606</v>
      </c>
      <c r="Z1228">
        <v>112.3743056</v>
      </c>
      <c r="AA1228">
        <v>-7.2401111</v>
      </c>
      <c r="AB1228" t="s">
        <v>3607</v>
      </c>
      <c r="AC1228" t="s">
        <v>235</v>
      </c>
      <c r="AL1228" t="s">
        <v>217</v>
      </c>
      <c r="AM1228" t="s">
        <v>3605</v>
      </c>
      <c r="AN1228" t="s">
        <v>6</v>
      </c>
      <c r="AO1228" s="57">
        <v>46183.746932870374</v>
      </c>
      <c r="AP1228" s="57">
        <v>46302.625</v>
      </c>
      <c r="AQ1228" t="s">
        <v>838</v>
      </c>
      <c r="AR1228" t="s">
        <v>12</v>
      </c>
      <c r="AS1228" t="s">
        <v>125</v>
      </c>
      <c r="AT1228" t="s">
        <v>230</v>
      </c>
      <c r="AV1228" t="s">
        <v>1627</v>
      </c>
      <c r="AW1228" t="s">
        <v>879</v>
      </c>
      <c r="AX1228" t="s">
        <v>222</v>
      </c>
      <c r="BA1228" s="57">
        <v>46302.625</v>
      </c>
      <c r="BB1228" t="s">
        <v>3605</v>
      </c>
      <c r="BF1228" s="6" t="e">
        <f t="shared" si="57"/>
        <v>#NUM!</v>
      </c>
      <c r="BG1228" t="e">
        <f t="shared" si="58"/>
        <v>#NUM!</v>
      </c>
      <c r="BH1228" t="e">
        <f t="shared" si="59"/>
        <v>#NUM!</v>
      </c>
      <c r="BI1228" t="str">
        <f>VLOOKUP(H1228,Sheet2!$A$1:$B$270,2,FALSE)</f>
        <v>GRESIK</v>
      </c>
    </row>
    <row r="1229" spans="1:61">
      <c r="A1229">
        <v>1228</v>
      </c>
      <c r="B1229">
        <v>1002631938</v>
      </c>
      <c r="C1229">
        <v>3</v>
      </c>
      <c r="D1229" t="s">
        <v>55</v>
      </c>
      <c r="E1229">
        <v>5</v>
      </c>
      <c r="F1229" t="s">
        <v>260</v>
      </c>
      <c r="G1229" t="s">
        <v>125</v>
      </c>
      <c r="H1229" t="s">
        <v>347</v>
      </c>
      <c r="I1229" t="s">
        <v>212</v>
      </c>
      <c r="J1229" t="s">
        <v>213</v>
      </c>
      <c r="K1229" t="s">
        <v>149</v>
      </c>
      <c r="M1229" t="s">
        <v>76</v>
      </c>
      <c r="N1229" t="s">
        <v>215</v>
      </c>
      <c r="O1229" s="57">
        <v>46307.35800925926</v>
      </c>
      <c r="P1229" s="57">
        <v>46308.823125000003</v>
      </c>
      <c r="Q1229">
        <v>69408327</v>
      </c>
      <c r="S1229">
        <v>152457205916</v>
      </c>
      <c r="T1229" t="s">
        <v>6444</v>
      </c>
      <c r="U1229" t="s">
        <v>6445</v>
      </c>
      <c r="V1229" t="s">
        <v>6446</v>
      </c>
      <c r="Z1229">
        <v>112.3126546</v>
      </c>
      <c r="AA1229">
        <v>-7.0624995000000004</v>
      </c>
      <c r="AB1229" t="s">
        <v>6447</v>
      </c>
      <c r="AC1229" t="s">
        <v>229</v>
      </c>
      <c r="AL1229" t="s">
        <v>217</v>
      </c>
      <c r="AM1229" t="s">
        <v>6448</v>
      </c>
      <c r="AN1229" t="s">
        <v>6</v>
      </c>
      <c r="AO1229" s="57">
        <v>46366.361354166664</v>
      </c>
      <c r="AP1229" s="57">
        <v>46308.625</v>
      </c>
      <c r="AR1229" t="s">
        <v>218</v>
      </c>
      <c r="AS1229" t="s">
        <v>219</v>
      </c>
      <c r="AT1229" t="s">
        <v>230</v>
      </c>
      <c r="AU1229">
        <v>20261013</v>
      </c>
      <c r="AV1229" t="s">
        <v>221</v>
      </c>
      <c r="AW1229" t="s">
        <v>559</v>
      </c>
      <c r="AX1229" t="s">
        <v>222</v>
      </c>
      <c r="BA1229" s="57">
        <v>46308.625</v>
      </c>
      <c r="BB1229" t="s">
        <v>6448</v>
      </c>
      <c r="BC1229">
        <v>2026</v>
      </c>
      <c r="BD1229">
        <v>10</v>
      </c>
      <c r="BE1229">
        <v>13</v>
      </c>
      <c r="BF1229" s="6">
        <f t="shared" si="57"/>
        <v>46308</v>
      </c>
      <c r="BG1229">
        <f t="shared" si="58"/>
        <v>-0.625</v>
      </c>
      <c r="BH1229" t="str">
        <f t="shared" si="59"/>
        <v>COMPLY</v>
      </c>
      <c r="BI1229" t="str">
        <f>VLOOKUP(H1229,Sheet2!$A$1:$B$270,2,FALSE)</f>
        <v>GRESIK</v>
      </c>
    </row>
    <row r="1230" spans="1:61">
      <c r="A1230">
        <v>1229</v>
      </c>
      <c r="B1230">
        <v>1002631975</v>
      </c>
      <c r="C1230">
        <v>3</v>
      </c>
      <c r="D1230" t="s">
        <v>55</v>
      </c>
      <c r="E1230">
        <v>5</v>
      </c>
      <c r="F1230" t="s">
        <v>260</v>
      </c>
      <c r="G1230" t="s">
        <v>125</v>
      </c>
      <c r="H1230" t="s">
        <v>347</v>
      </c>
      <c r="I1230" t="s">
        <v>212</v>
      </c>
      <c r="J1230" t="s">
        <v>213</v>
      </c>
      <c r="K1230" t="s">
        <v>149</v>
      </c>
      <c r="M1230" t="s">
        <v>76</v>
      </c>
      <c r="N1230" t="s">
        <v>215</v>
      </c>
      <c r="O1230" s="57">
        <v>46307.366770833331</v>
      </c>
      <c r="P1230" s="57">
        <v>46308.823935185188</v>
      </c>
      <c r="Q1230">
        <v>69408345</v>
      </c>
      <c r="S1230">
        <v>152457205917</v>
      </c>
      <c r="T1230" t="s">
        <v>6444</v>
      </c>
      <c r="U1230" t="s">
        <v>6449</v>
      </c>
      <c r="V1230" t="s">
        <v>6450</v>
      </c>
      <c r="Z1230">
        <v>112.3126546</v>
      </c>
      <c r="AA1230">
        <v>-7.0624995000000004</v>
      </c>
      <c r="AB1230" t="s">
        <v>6447</v>
      </c>
      <c r="AC1230" t="s">
        <v>229</v>
      </c>
      <c r="AL1230" t="s">
        <v>217</v>
      </c>
      <c r="AM1230" t="s">
        <v>6451</v>
      </c>
      <c r="AN1230" t="s">
        <v>6</v>
      </c>
      <c r="AO1230" s="57">
        <v>46366.371493055558</v>
      </c>
      <c r="AP1230" s="57">
        <v>46309.416666666664</v>
      </c>
      <c r="AR1230" t="s">
        <v>218</v>
      </c>
      <c r="AS1230" t="s">
        <v>219</v>
      </c>
      <c r="AT1230" t="s">
        <v>230</v>
      </c>
      <c r="AU1230">
        <v>20261013</v>
      </c>
      <c r="AV1230" t="s">
        <v>221</v>
      </c>
      <c r="AW1230" t="s">
        <v>539</v>
      </c>
      <c r="AX1230" t="s">
        <v>222</v>
      </c>
      <c r="BA1230" s="57">
        <v>46309.416666666664</v>
      </c>
      <c r="BB1230" t="s">
        <v>6451</v>
      </c>
      <c r="BC1230">
        <v>2026</v>
      </c>
      <c r="BD1230">
        <v>10</v>
      </c>
      <c r="BE1230">
        <v>13</v>
      </c>
      <c r="BF1230" s="6">
        <f t="shared" si="57"/>
        <v>46308</v>
      </c>
      <c r="BG1230">
        <f t="shared" si="58"/>
        <v>-1.4166666666642413</v>
      </c>
      <c r="BH1230" t="str">
        <f t="shared" si="59"/>
        <v>COMPLY</v>
      </c>
      <c r="BI1230" t="str">
        <f>VLOOKUP(H1230,Sheet2!$A$1:$B$270,2,FALSE)</f>
        <v>GRESIK</v>
      </c>
    </row>
    <row r="1231" spans="1:61">
      <c r="A1231">
        <v>1230</v>
      </c>
      <c r="B1231">
        <v>1002637155</v>
      </c>
      <c r="C1231">
        <v>3</v>
      </c>
      <c r="D1231" t="s">
        <v>55</v>
      </c>
      <c r="E1231">
        <v>5</v>
      </c>
      <c r="F1231" t="s">
        <v>260</v>
      </c>
      <c r="G1231" t="s">
        <v>125</v>
      </c>
      <c r="H1231" t="s">
        <v>347</v>
      </c>
      <c r="I1231" t="s">
        <v>212</v>
      </c>
      <c r="J1231" t="s">
        <v>213</v>
      </c>
      <c r="K1231" t="s">
        <v>149</v>
      </c>
      <c r="M1231" t="s">
        <v>76</v>
      </c>
      <c r="N1231" t="s">
        <v>215</v>
      </c>
      <c r="O1231" s="57">
        <v>46309.648298611108</v>
      </c>
      <c r="P1231" s="57">
        <v>46310.583229166667</v>
      </c>
      <c r="Q1231">
        <v>69410274</v>
      </c>
      <c r="S1231">
        <v>152457206191</v>
      </c>
      <c r="T1231" t="s">
        <v>7262</v>
      </c>
      <c r="U1231" t="s">
        <v>7263</v>
      </c>
      <c r="V1231" t="s">
        <v>7264</v>
      </c>
      <c r="Z1231">
        <v>112.32483569999999</v>
      </c>
      <c r="AA1231">
        <v>-7.0946604000000004</v>
      </c>
      <c r="AB1231" t="s">
        <v>7265</v>
      </c>
      <c r="AC1231" t="s">
        <v>229</v>
      </c>
      <c r="AM1231" t="s">
        <v>7266</v>
      </c>
      <c r="AO1231" t="s">
        <v>6924</v>
      </c>
      <c r="AQ1231" t="s">
        <v>841</v>
      </c>
      <c r="AR1231" t="s">
        <v>218</v>
      </c>
      <c r="AS1231" t="s">
        <v>219</v>
      </c>
      <c r="AT1231" t="s">
        <v>230</v>
      </c>
      <c r="AU1231">
        <v>20261015</v>
      </c>
      <c r="AV1231" t="s">
        <v>221</v>
      </c>
      <c r="AW1231" t="s">
        <v>540</v>
      </c>
      <c r="AX1231" t="s">
        <v>222</v>
      </c>
      <c r="BB1231" t="s">
        <v>7266</v>
      </c>
      <c r="BC1231">
        <v>2026</v>
      </c>
      <c r="BD1231">
        <v>10</v>
      </c>
      <c r="BE1231">
        <v>15</v>
      </c>
      <c r="BF1231" s="6">
        <f t="shared" si="57"/>
        <v>46310</v>
      </c>
      <c r="BG1231">
        <f t="shared" si="58"/>
        <v>46310</v>
      </c>
      <c r="BH1231" t="str">
        <f t="shared" si="59"/>
        <v>NOT COMPLY</v>
      </c>
      <c r="BI1231" t="str">
        <f>VLOOKUP(H1231,Sheet2!$A$1:$B$270,2,FALSE)</f>
        <v>GRESIK</v>
      </c>
    </row>
    <row r="1232" spans="1:61">
      <c r="A1232">
        <v>1231</v>
      </c>
      <c r="B1232">
        <v>1002626494</v>
      </c>
      <c r="C1232">
        <v>3</v>
      </c>
      <c r="D1232" t="s">
        <v>38</v>
      </c>
      <c r="E1232">
        <v>5</v>
      </c>
      <c r="F1232" t="s">
        <v>92</v>
      </c>
      <c r="G1232" t="s">
        <v>89</v>
      </c>
      <c r="H1232" t="s">
        <v>397</v>
      </c>
      <c r="I1232" t="s">
        <v>212</v>
      </c>
      <c r="J1232" t="s">
        <v>213</v>
      </c>
      <c r="K1232" t="s">
        <v>149</v>
      </c>
      <c r="M1232" t="s">
        <v>76</v>
      </c>
      <c r="N1232" t="s">
        <v>215</v>
      </c>
      <c r="O1232" s="57">
        <v>46302.633703703701</v>
      </c>
      <c r="P1232" s="57">
        <v>46303.827175925922</v>
      </c>
      <c r="Q1232">
        <v>69405984</v>
      </c>
      <c r="S1232">
        <v>152609258958</v>
      </c>
      <c r="T1232" t="s">
        <v>4277</v>
      </c>
      <c r="U1232" t="s">
        <v>4278</v>
      </c>
      <c r="V1232" t="s">
        <v>4279</v>
      </c>
      <c r="Z1232">
        <v>111.85586290000001</v>
      </c>
      <c r="AA1232">
        <v>-7.2369995999999999</v>
      </c>
      <c r="AB1232" t="s">
        <v>4280</v>
      </c>
      <c r="AC1232" t="s">
        <v>229</v>
      </c>
      <c r="AL1232" t="s">
        <v>217</v>
      </c>
      <c r="AM1232" t="s">
        <v>4281</v>
      </c>
      <c r="AN1232" t="s">
        <v>6</v>
      </c>
      <c r="AO1232" s="57">
        <v>46213.642511574071</v>
      </c>
      <c r="AP1232" s="57">
        <v>46303.625</v>
      </c>
      <c r="AR1232" t="s">
        <v>218</v>
      </c>
      <c r="AS1232" t="s">
        <v>219</v>
      </c>
      <c r="AT1232" t="s">
        <v>230</v>
      </c>
      <c r="AU1232">
        <v>20261008</v>
      </c>
      <c r="AV1232" t="s">
        <v>221</v>
      </c>
      <c r="AW1232" t="s">
        <v>1571</v>
      </c>
      <c r="AX1232" t="s">
        <v>222</v>
      </c>
      <c r="BA1232" s="57">
        <v>46303.625</v>
      </c>
      <c r="BB1232" t="s">
        <v>4281</v>
      </c>
      <c r="BC1232">
        <v>2026</v>
      </c>
      <c r="BD1232">
        <v>10</v>
      </c>
      <c r="BE1232">
        <v>8</v>
      </c>
      <c r="BF1232" s="6">
        <f t="shared" si="57"/>
        <v>46303</v>
      </c>
      <c r="BG1232">
        <f t="shared" si="58"/>
        <v>-0.625</v>
      </c>
      <c r="BH1232" t="str">
        <f t="shared" si="59"/>
        <v>COMPLY</v>
      </c>
      <c r="BI1232" t="str">
        <f>VLOOKUP(H1232,Sheet2!$A$1:$B$270,2,FALSE)</f>
        <v>BOJONEGORO</v>
      </c>
    </row>
    <row r="1233" spans="1:61">
      <c r="A1233">
        <v>1232</v>
      </c>
      <c r="B1233">
        <v>1002628371</v>
      </c>
      <c r="C1233">
        <v>3</v>
      </c>
      <c r="D1233" t="s">
        <v>38</v>
      </c>
      <c r="E1233">
        <v>5</v>
      </c>
      <c r="F1233" t="s">
        <v>92</v>
      </c>
      <c r="G1233" t="s">
        <v>89</v>
      </c>
      <c r="H1233" t="s">
        <v>397</v>
      </c>
      <c r="I1233" t="s">
        <v>212</v>
      </c>
      <c r="J1233" t="s">
        <v>213</v>
      </c>
      <c r="K1233" t="s">
        <v>149</v>
      </c>
      <c r="L1233" t="s">
        <v>214</v>
      </c>
      <c r="M1233" t="s">
        <v>76</v>
      </c>
      <c r="N1233" t="s">
        <v>215</v>
      </c>
      <c r="O1233" s="57">
        <v>46303.695543981485</v>
      </c>
      <c r="P1233" s="57">
        <v>46304.60564814815</v>
      </c>
      <c r="Q1233">
        <v>69406776</v>
      </c>
      <c r="S1233">
        <v>152609258722</v>
      </c>
      <c r="T1233" t="s">
        <v>4737</v>
      </c>
      <c r="U1233" t="s">
        <v>4738</v>
      </c>
      <c r="V1233" t="s">
        <v>4739</v>
      </c>
      <c r="Z1233">
        <v>111.94636</v>
      </c>
      <c r="AA1233">
        <v>-7.1968310000000004</v>
      </c>
      <c r="AB1233" t="s">
        <v>4740</v>
      </c>
      <c r="AC1233" t="s">
        <v>235</v>
      </c>
      <c r="AL1233" t="s">
        <v>217</v>
      </c>
      <c r="AM1233" t="s">
        <v>4741</v>
      </c>
      <c r="AN1233" t="s">
        <v>6</v>
      </c>
      <c r="AO1233" s="57">
        <v>46244.72587962963</v>
      </c>
      <c r="AP1233" s="57">
        <v>46304.625</v>
      </c>
      <c r="AR1233" t="s">
        <v>218</v>
      </c>
      <c r="AS1233" t="s">
        <v>219</v>
      </c>
      <c r="AT1233" t="s">
        <v>342</v>
      </c>
      <c r="AU1233">
        <v>20261009</v>
      </c>
      <c r="AV1233" t="s">
        <v>221</v>
      </c>
      <c r="AW1233" t="s">
        <v>3406</v>
      </c>
      <c r="AX1233" t="s">
        <v>222</v>
      </c>
      <c r="BA1233" s="57">
        <v>46304.625</v>
      </c>
      <c r="BB1233" t="s">
        <v>4741</v>
      </c>
      <c r="BC1233">
        <v>2026</v>
      </c>
      <c r="BD1233">
        <v>10</v>
      </c>
      <c r="BE1233">
        <v>9</v>
      </c>
      <c r="BF1233" s="6">
        <f t="shared" si="57"/>
        <v>46304</v>
      </c>
      <c r="BG1233">
        <f t="shared" si="58"/>
        <v>-0.625</v>
      </c>
      <c r="BH1233" t="str">
        <f t="shared" si="59"/>
        <v>COMPLY</v>
      </c>
      <c r="BI1233" t="str">
        <f>VLOOKUP(H1233,Sheet2!$A$1:$B$270,2,FALSE)</f>
        <v>BOJONEGORO</v>
      </c>
    </row>
    <row r="1234" spans="1:61">
      <c r="A1234">
        <v>1233</v>
      </c>
      <c r="B1234">
        <v>1002629534</v>
      </c>
      <c r="C1234">
        <v>3</v>
      </c>
      <c r="D1234" t="s">
        <v>38</v>
      </c>
      <c r="E1234">
        <v>5</v>
      </c>
      <c r="F1234" t="s">
        <v>92</v>
      </c>
      <c r="G1234" t="s">
        <v>89</v>
      </c>
      <c r="H1234" t="s">
        <v>397</v>
      </c>
      <c r="I1234" t="s">
        <v>212</v>
      </c>
      <c r="J1234" t="s">
        <v>213</v>
      </c>
      <c r="K1234" t="s">
        <v>149</v>
      </c>
      <c r="L1234" t="s">
        <v>214</v>
      </c>
      <c r="M1234" t="s">
        <v>76</v>
      </c>
      <c r="N1234" t="s">
        <v>215</v>
      </c>
      <c r="O1234" s="57">
        <v>46304.495532407411</v>
      </c>
      <c r="P1234" s="57">
        <v>46305.508726851855</v>
      </c>
      <c r="Q1234">
        <v>69407275</v>
      </c>
      <c r="S1234">
        <v>152609258973</v>
      </c>
      <c r="T1234" t="s">
        <v>5622</v>
      </c>
      <c r="U1234" t="s">
        <v>5623</v>
      </c>
      <c r="V1234" t="s">
        <v>5624</v>
      </c>
      <c r="Z1234">
        <v>111.845419156764</v>
      </c>
      <c r="AA1234">
        <v>-7.1175002988126597</v>
      </c>
      <c r="AB1234" t="s">
        <v>5625</v>
      </c>
      <c r="AC1234" t="s">
        <v>235</v>
      </c>
      <c r="AL1234" t="s">
        <v>217</v>
      </c>
      <c r="AM1234" t="s">
        <v>5596</v>
      </c>
      <c r="AN1234" t="s">
        <v>6</v>
      </c>
      <c r="AO1234" s="57">
        <v>46275.496678240743</v>
      </c>
      <c r="AP1234" s="57">
        <v>46307.333333333336</v>
      </c>
      <c r="AR1234" t="s">
        <v>218</v>
      </c>
      <c r="AS1234" t="s">
        <v>219</v>
      </c>
      <c r="AT1234" t="s">
        <v>230</v>
      </c>
      <c r="AU1234">
        <v>20261010</v>
      </c>
      <c r="AV1234" t="s">
        <v>221</v>
      </c>
      <c r="AW1234" t="s">
        <v>875</v>
      </c>
      <c r="AX1234" t="s">
        <v>222</v>
      </c>
      <c r="BA1234" s="57">
        <v>46307.333333333336</v>
      </c>
      <c r="BB1234" t="s">
        <v>5596</v>
      </c>
      <c r="BC1234">
        <v>2026</v>
      </c>
      <c r="BD1234">
        <v>10</v>
      </c>
      <c r="BE1234">
        <v>10</v>
      </c>
      <c r="BF1234" s="6">
        <f t="shared" si="57"/>
        <v>46305</v>
      </c>
      <c r="BG1234">
        <f t="shared" si="58"/>
        <v>-2.3333333333357587</v>
      </c>
      <c r="BH1234" t="str">
        <f t="shared" si="59"/>
        <v>COMPLY</v>
      </c>
      <c r="BI1234" t="str">
        <f>VLOOKUP(H1234,Sheet2!$A$1:$B$270,2,FALSE)</f>
        <v>BOJONEGORO</v>
      </c>
    </row>
    <row r="1235" spans="1:61">
      <c r="A1235">
        <v>1234</v>
      </c>
      <c r="B1235">
        <v>1002629514</v>
      </c>
      <c r="C1235">
        <v>3</v>
      </c>
      <c r="D1235" t="s">
        <v>38</v>
      </c>
      <c r="E1235">
        <v>5</v>
      </c>
      <c r="F1235" t="s">
        <v>92</v>
      </c>
      <c r="G1235" t="s">
        <v>89</v>
      </c>
      <c r="H1235" t="s">
        <v>397</v>
      </c>
      <c r="I1235" t="s">
        <v>212</v>
      </c>
      <c r="J1235" t="s">
        <v>213</v>
      </c>
      <c r="K1235" t="s">
        <v>149</v>
      </c>
      <c r="L1235" t="s">
        <v>214</v>
      </c>
      <c r="M1235" t="s">
        <v>76</v>
      </c>
      <c r="N1235" t="s">
        <v>215</v>
      </c>
      <c r="O1235" s="57">
        <v>46304.489282407405</v>
      </c>
      <c r="P1235" s="57">
        <v>46305.602222222224</v>
      </c>
      <c r="Q1235">
        <v>69407237</v>
      </c>
      <c r="S1235">
        <v>152609258972</v>
      </c>
      <c r="T1235" t="s">
        <v>5626</v>
      </c>
      <c r="U1235" t="s">
        <v>5623</v>
      </c>
      <c r="V1235" t="s">
        <v>5627</v>
      </c>
      <c r="Z1235">
        <v>111.845598742357</v>
      </c>
      <c r="AA1235">
        <v>-7.1178176471286996</v>
      </c>
      <c r="AB1235" t="s">
        <v>5628</v>
      </c>
      <c r="AC1235" t="s">
        <v>235</v>
      </c>
      <c r="AL1235" t="s">
        <v>217</v>
      </c>
      <c r="AM1235" t="s">
        <v>5629</v>
      </c>
      <c r="AN1235" t="s">
        <v>6</v>
      </c>
      <c r="AO1235" s="57">
        <v>46275.496678240743</v>
      </c>
      <c r="AP1235" s="57">
        <v>46305.333333333336</v>
      </c>
      <c r="AR1235" t="s">
        <v>218</v>
      </c>
      <c r="AS1235" t="s">
        <v>219</v>
      </c>
      <c r="AT1235" t="s">
        <v>230</v>
      </c>
      <c r="AU1235">
        <v>20261010</v>
      </c>
      <c r="AV1235" t="s">
        <v>221</v>
      </c>
      <c r="AW1235" t="s">
        <v>923</v>
      </c>
      <c r="AX1235" t="s">
        <v>222</v>
      </c>
      <c r="BA1235" s="57">
        <v>46305.333333333336</v>
      </c>
      <c r="BB1235" t="s">
        <v>5629</v>
      </c>
      <c r="BC1235">
        <v>2026</v>
      </c>
      <c r="BD1235">
        <v>10</v>
      </c>
      <c r="BE1235">
        <v>10</v>
      </c>
      <c r="BF1235" s="6">
        <f t="shared" si="57"/>
        <v>46305</v>
      </c>
      <c r="BG1235">
        <f t="shared" si="58"/>
        <v>-0.33333333333575865</v>
      </c>
      <c r="BH1235" t="str">
        <f t="shared" si="59"/>
        <v>COMPLY</v>
      </c>
      <c r="BI1235" t="str">
        <f>VLOOKUP(H1235,Sheet2!$A$1:$B$270,2,FALSE)</f>
        <v>BOJONEGORO</v>
      </c>
    </row>
    <row r="1236" spans="1:61">
      <c r="A1236">
        <v>1235</v>
      </c>
      <c r="B1236">
        <v>1002630193</v>
      </c>
      <c r="C1236">
        <v>3</v>
      </c>
      <c r="D1236" t="s">
        <v>38</v>
      </c>
      <c r="E1236">
        <v>5</v>
      </c>
      <c r="F1236" t="s">
        <v>92</v>
      </c>
      <c r="G1236" t="s">
        <v>89</v>
      </c>
      <c r="H1236" t="s">
        <v>397</v>
      </c>
      <c r="I1236" t="s">
        <v>212</v>
      </c>
      <c r="J1236" t="s">
        <v>213</v>
      </c>
      <c r="K1236" t="s">
        <v>149</v>
      </c>
      <c r="L1236" t="s">
        <v>214</v>
      </c>
      <c r="M1236" t="s">
        <v>76</v>
      </c>
      <c r="N1236" t="s">
        <v>215</v>
      </c>
      <c r="O1236" s="57">
        <v>46304.649039351854</v>
      </c>
      <c r="P1236" s="57">
        <v>46305.544444444444</v>
      </c>
      <c r="Q1236">
        <v>69407534</v>
      </c>
      <c r="S1236">
        <v>152609258978</v>
      </c>
      <c r="T1236" t="s">
        <v>5630</v>
      </c>
      <c r="U1236" t="s">
        <v>5623</v>
      </c>
      <c r="V1236" t="s">
        <v>5631</v>
      </c>
      <c r="Z1236">
        <v>111.845611127384</v>
      </c>
      <c r="AA1236">
        <v>-7.1178265921754598</v>
      </c>
      <c r="AB1236" t="s">
        <v>5632</v>
      </c>
      <c r="AC1236" t="s">
        <v>235</v>
      </c>
      <c r="AL1236" t="s">
        <v>217</v>
      </c>
      <c r="AM1236" t="s">
        <v>5633</v>
      </c>
      <c r="AN1236" t="s">
        <v>6</v>
      </c>
      <c r="AO1236" s="57">
        <v>46275.653252314813</v>
      </c>
      <c r="AP1236" s="57">
        <v>46305.625</v>
      </c>
      <c r="AR1236" t="s">
        <v>218</v>
      </c>
      <c r="AS1236" t="s">
        <v>219</v>
      </c>
      <c r="AT1236" t="s">
        <v>230</v>
      </c>
      <c r="AU1236">
        <v>20261010</v>
      </c>
      <c r="AV1236" t="s">
        <v>221</v>
      </c>
      <c r="AW1236" t="s">
        <v>923</v>
      </c>
      <c r="AX1236" t="s">
        <v>222</v>
      </c>
      <c r="BA1236" s="57">
        <v>46305.625</v>
      </c>
      <c r="BB1236" t="s">
        <v>5633</v>
      </c>
      <c r="BC1236">
        <v>2026</v>
      </c>
      <c r="BD1236">
        <v>10</v>
      </c>
      <c r="BE1236">
        <v>10</v>
      </c>
      <c r="BF1236" s="6">
        <f t="shared" si="57"/>
        <v>46305</v>
      </c>
      <c r="BG1236">
        <f t="shared" si="58"/>
        <v>-0.625</v>
      </c>
      <c r="BH1236" t="str">
        <f t="shared" si="59"/>
        <v>COMPLY</v>
      </c>
      <c r="BI1236" t="str">
        <f>VLOOKUP(H1236,Sheet2!$A$1:$B$270,2,FALSE)</f>
        <v>BOJONEGORO</v>
      </c>
    </row>
    <row r="1237" spans="1:61">
      <c r="A1237">
        <v>1236</v>
      </c>
      <c r="B1237">
        <v>1002631288</v>
      </c>
      <c r="C1237">
        <v>3</v>
      </c>
      <c r="D1237" t="s">
        <v>38</v>
      </c>
      <c r="E1237">
        <v>5</v>
      </c>
      <c r="F1237" t="s">
        <v>92</v>
      </c>
      <c r="G1237" t="s">
        <v>89</v>
      </c>
      <c r="H1237" t="s">
        <v>397</v>
      </c>
      <c r="I1237" t="s">
        <v>212</v>
      </c>
      <c r="J1237" t="s">
        <v>213</v>
      </c>
      <c r="K1237" t="s">
        <v>149</v>
      </c>
      <c r="L1237" t="s">
        <v>214</v>
      </c>
      <c r="M1237" t="s">
        <v>76</v>
      </c>
      <c r="N1237" t="s">
        <v>215</v>
      </c>
      <c r="O1237" s="57">
        <v>46305.810127314813</v>
      </c>
      <c r="P1237" s="57">
        <v>46307.856145833335</v>
      </c>
      <c r="Q1237">
        <v>69408060</v>
      </c>
      <c r="S1237">
        <v>152609258985</v>
      </c>
      <c r="T1237" t="s">
        <v>5634</v>
      </c>
      <c r="U1237" t="s">
        <v>5635</v>
      </c>
      <c r="V1237" t="s">
        <v>5636</v>
      </c>
      <c r="Z1237">
        <v>111.873261</v>
      </c>
      <c r="AA1237">
        <v>-7.152399</v>
      </c>
      <c r="AB1237" t="s">
        <v>5637</v>
      </c>
      <c r="AC1237" t="s">
        <v>235</v>
      </c>
      <c r="AL1237" t="s">
        <v>217</v>
      </c>
      <c r="AM1237" t="s">
        <v>5638</v>
      </c>
      <c r="AN1237" t="s">
        <v>6</v>
      </c>
      <c r="AO1237" s="57">
        <v>46305.819351851853</v>
      </c>
      <c r="AP1237" s="57">
        <v>46307.333333333336</v>
      </c>
      <c r="AR1237" t="s">
        <v>218</v>
      </c>
      <c r="AS1237" t="s">
        <v>219</v>
      </c>
      <c r="AT1237" t="s">
        <v>230</v>
      </c>
      <c r="AU1237">
        <v>20261012</v>
      </c>
      <c r="AV1237" t="s">
        <v>221</v>
      </c>
      <c r="AW1237" t="s">
        <v>876</v>
      </c>
      <c r="AX1237" t="s">
        <v>222</v>
      </c>
      <c r="BA1237" s="57">
        <v>46307.333333333336</v>
      </c>
      <c r="BB1237" t="s">
        <v>5638</v>
      </c>
      <c r="BC1237">
        <v>2026</v>
      </c>
      <c r="BD1237">
        <v>10</v>
      </c>
      <c r="BE1237">
        <v>12</v>
      </c>
      <c r="BF1237" s="6">
        <f t="shared" si="57"/>
        <v>46307</v>
      </c>
      <c r="BG1237">
        <f t="shared" si="58"/>
        <v>-0.33333333333575865</v>
      </c>
      <c r="BH1237" t="str">
        <f t="shared" si="59"/>
        <v>COMPLY</v>
      </c>
      <c r="BI1237" t="str">
        <f>VLOOKUP(H1237,Sheet2!$A$1:$B$270,2,FALSE)</f>
        <v>BOJONEGORO</v>
      </c>
    </row>
    <row r="1238" spans="1:61">
      <c r="A1238">
        <v>1237</v>
      </c>
      <c r="B1238">
        <v>1002636541</v>
      </c>
      <c r="C1238">
        <v>3</v>
      </c>
      <c r="D1238" t="s">
        <v>38</v>
      </c>
      <c r="E1238">
        <v>5</v>
      </c>
      <c r="F1238" t="s">
        <v>92</v>
      </c>
      <c r="G1238" t="s">
        <v>89</v>
      </c>
      <c r="H1238" t="s">
        <v>397</v>
      </c>
      <c r="I1238" t="s">
        <v>212</v>
      </c>
      <c r="J1238" t="s">
        <v>213</v>
      </c>
      <c r="K1238" t="s">
        <v>149</v>
      </c>
      <c r="L1238" t="s">
        <v>214</v>
      </c>
      <c r="M1238" t="s">
        <v>76</v>
      </c>
      <c r="N1238" t="s">
        <v>215</v>
      </c>
      <c r="O1238" s="57">
        <v>46309.484432870369</v>
      </c>
      <c r="P1238" s="57">
        <v>46309.882905092592</v>
      </c>
      <c r="Q1238">
        <v>69410021</v>
      </c>
      <c r="S1238">
        <v>152609259008</v>
      </c>
      <c r="T1238" t="s">
        <v>7267</v>
      </c>
      <c r="U1238" t="s">
        <v>7268</v>
      </c>
      <c r="V1238" t="s">
        <v>7269</v>
      </c>
      <c r="Z1238">
        <v>111.88497580000001</v>
      </c>
      <c r="AA1238">
        <v>-7.1533254999999896</v>
      </c>
      <c r="AB1238" t="s">
        <v>7270</v>
      </c>
      <c r="AC1238" t="s">
        <v>849</v>
      </c>
      <c r="AL1238" t="s">
        <v>217</v>
      </c>
      <c r="AM1238" t="s">
        <v>7122</v>
      </c>
      <c r="AN1238" t="s">
        <v>6</v>
      </c>
      <c r="AO1238" t="s">
        <v>6943</v>
      </c>
      <c r="AP1238" s="57">
        <v>46310.333333333336</v>
      </c>
      <c r="AR1238" t="s">
        <v>218</v>
      </c>
      <c r="AS1238" t="s">
        <v>219</v>
      </c>
      <c r="AT1238" t="s">
        <v>342</v>
      </c>
      <c r="AU1238">
        <v>20261014</v>
      </c>
      <c r="AV1238" t="s">
        <v>221</v>
      </c>
      <c r="AW1238" t="s">
        <v>901</v>
      </c>
      <c r="AX1238" t="s">
        <v>222</v>
      </c>
      <c r="BA1238" s="57">
        <v>46310.333333333336</v>
      </c>
      <c r="BB1238" t="s">
        <v>7122</v>
      </c>
      <c r="BC1238">
        <v>2026</v>
      </c>
      <c r="BD1238">
        <v>10</v>
      </c>
      <c r="BE1238">
        <v>14</v>
      </c>
      <c r="BF1238" s="6">
        <f t="shared" si="57"/>
        <v>46309</v>
      </c>
      <c r="BG1238">
        <f t="shared" si="58"/>
        <v>-1.3333333333357587</v>
      </c>
      <c r="BH1238" t="str">
        <f t="shared" si="59"/>
        <v>COMPLY</v>
      </c>
      <c r="BI1238" t="str">
        <f>VLOOKUP(H1238,Sheet2!$A$1:$B$270,2,FALSE)</f>
        <v>BOJONEGORO</v>
      </c>
    </row>
    <row r="1239" spans="1:61">
      <c r="A1239">
        <v>1238</v>
      </c>
      <c r="B1239">
        <v>1002636580</v>
      </c>
      <c r="C1239">
        <v>3</v>
      </c>
      <c r="D1239" t="s">
        <v>38</v>
      </c>
      <c r="E1239">
        <v>5</v>
      </c>
      <c r="F1239" t="s">
        <v>92</v>
      </c>
      <c r="G1239" t="s">
        <v>89</v>
      </c>
      <c r="H1239" t="s">
        <v>397</v>
      </c>
      <c r="I1239" t="s">
        <v>212</v>
      </c>
      <c r="J1239" t="s">
        <v>213</v>
      </c>
      <c r="K1239" t="s">
        <v>149</v>
      </c>
      <c r="L1239" t="s">
        <v>214</v>
      </c>
      <c r="M1239" t="s">
        <v>76</v>
      </c>
      <c r="N1239" t="s">
        <v>215</v>
      </c>
      <c r="O1239" s="57">
        <v>46309.49490740741</v>
      </c>
      <c r="P1239" s="57">
        <v>46309.741215277776</v>
      </c>
      <c r="Q1239">
        <v>69410050</v>
      </c>
      <c r="S1239">
        <v>152609259009</v>
      </c>
      <c r="T1239" t="s">
        <v>7271</v>
      </c>
      <c r="U1239" t="s">
        <v>7272</v>
      </c>
      <c r="V1239" t="s">
        <v>7273</v>
      </c>
      <c r="Z1239">
        <v>111.89208538378099</v>
      </c>
      <c r="AA1239">
        <v>-7.1528708729753498</v>
      </c>
      <c r="AB1239" t="s">
        <v>7274</v>
      </c>
      <c r="AC1239" t="s">
        <v>235</v>
      </c>
      <c r="AL1239" t="s">
        <v>217</v>
      </c>
      <c r="AM1239" t="s">
        <v>7275</v>
      </c>
      <c r="AN1239" t="s">
        <v>6</v>
      </c>
      <c r="AO1239" t="s">
        <v>7005</v>
      </c>
      <c r="AP1239" s="57">
        <v>46312.333333333336</v>
      </c>
      <c r="AR1239" t="s">
        <v>218</v>
      </c>
      <c r="AS1239" t="s">
        <v>219</v>
      </c>
      <c r="AT1239" t="s">
        <v>230</v>
      </c>
      <c r="AU1239">
        <v>20261014</v>
      </c>
      <c r="AV1239" t="s">
        <v>221</v>
      </c>
      <c r="AW1239" t="s">
        <v>876</v>
      </c>
      <c r="AX1239" t="s">
        <v>222</v>
      </c>
      <c r="BA1239" s="57">
        <v>46312.333333333336</v>
      </c>
      <c r="BB1239" t="s">
        <v>7275</v>
      </c>
      <c r="BC1239">
        <v>2026</v>
      </c>
      <c r="BD1239">
        <v>10</v>
      </c>
      <c r="BE1239">
        <v>14</v>
      </c>
      <c r="BF1239" s="6">
        <f t="shared" si="57"/>
        <v>46309</v>
      </c>
      <c r="BG1239">
        <f t="shared" si="58"/>
        <v>-3.3333333333357587</v>
      </c>
      <c r="BH1239" t="str">
        <f t="shared" si="59"/>
        <v>COMPLY</v>
      </c>
      <c r="BI1239" t="str">
        <f>VLOOKUP(H1239,Sheet2!$A$1:$B$270,2,FALSE)</f>
        <v>BOJONEGORO</v>
      </c>
    </row>
    <row r="1240" spans="1:61">
      <c r="A1240">
        <v>1239</v>
      </c>
      <c r="B1240">
        <v>1002637481</v>
      </c>
      <c r="C1240">
        <v>3</v>
      </c>
      <c r="D1240" t="s">
        <v>38</v>
      </c>
      <c r="E1240">
        <v>5</v>
      </c>
      <c r="F1240" t="s">
        <v>92</v>
      </c>
      <c r="G1240" t="s">
        <v>89</v>
      </c>
      <c r="H1240" t="s">
        <v>397</v>
      </c>
      <c r="I1240" t="s">
        <v>212</v>
      </c>
      <c r="J1240" t="s">
        <v>213</v>
      </c>
      <c r="K1240" t="s">
        <v>149</v>
      </c>
      <c r="L1240" t="s">
        <v>214</v>
      </c>
      <c r="M1240" t="s">
        <v>76</v>
      </c>
      <c r="N1240" t="s">
        <v>215</v>
      </c>
      <c r="O1240" s="57">
        <v>46309.768472222226</v>
      </c>
      <c r="P1240" s="57">
        <v>46310.706770833334</v>
      </c>
      <c r="Q1240">
        <v>69410427</v>
      </c>
      <c r="S1240">
        <v>152609259013</v>
      </c>
      <c r="T1240" t="s">
        <v>7278</v>
      </c>
      <c r="U1240" t="s">
        <v>7279</v>
      </c>
      <c r="V1240" t="s">
        <v>7280</v>
      </c>
      <c r="Z1240">
        <v>111.893823</v>
      </c>
      <c r="AA1240">
        <v>-7.1528150000000004</v>
      </c>
      <c r="AB1240" t="s">
        <v>7281</v>
      </c>
      <c r="AC1240" t="s">
        <v>235</v>
      </c>
      <c r="AL1240" t="s">
        <v>217</v>
      </c>
      <c r="AM1240" t="s">
        <v>7282</v>
      </c>
      <c r="AN1240" t="s">
        <v>6</v>
      </c>
      <c r="AO1240" t="s">
        <v>7283</v>
      </c>
      <c r="AP1240" s="57">
        <v>46310.625</v>
      </c>
      <c r="AR1240" t="s">
        <v>218</v>
      </c>
      <c r="AS1240" t="s">
        <v>219</v>
      </c>
      <c r="AT1240" t="s">
        <v>230</v>
      </c>
      <c r="AU1240">
        <v>20261015</v>
      </c>
      <c r="AV1240" t="s">
        <v>221</v>
      </c>
      <c r="AW1240" t="s">
        <v>883</v>
      </c>
      <c r="AX1240" t="s">
        <v>222</v>
      </c>
      <c r="BA1240" s="57">
        <v>46310.625</v>
      </c>
      <c r="BB1240" t="s">
        <v>7282</v>
      </c>
      <c r="BC1240">
        <v>2026</v>
      </c>
      <c r="BD1240">
        <v>10</v>
      </c>
      <c r="BE1240">
        <v>15</v>
      </c>
      <c r="BF1240" s="6">
        <f t="shared" si="57"/>
        <v>46310</v>
      </c>
      <c r="BG1240">
        <f t="shared" si="58"/>
        <v>-0.625</v>
      </c>
      <c r="BH1240" t="str">
        <f t="shared" si="59"/>
        <v>COMPLY</v>
      </c>
      <c r="BI1240" t="str">
        <f>VLOOKUP(H1240,Sheet2!$A$1:$B$270,2,FALSE)</f>
        <v>BOJONEGORO</v>
      </c>
    </row>
    <row r="1241" spans="1:61">
      <c r="A1241">
        <v>1240</v>
      </c>
      <c r="B1241">
        <v>1002636802</v>
      </c>
      <c r="C1241">
        <v>3</v>
      </c>
      <c r="D1241" t="s">
        <v>38</v>
      </c>
      <c r="E1241">
        <v>5</v>
      </c>
      <c r="F1241" t="s">
        <v>92</v>
      </c>
      <c r="G1241" t="s">
        <v>89</v>
      </c>
      <c r="H1241" t="s">
        <v>397</v>
      </c>
      <c r="I1241" t="s">
        <v>212</v>
      </c>
      <c r="J1241" t="s">
        <v>213</v>
      </c>
      <c r="K1241" t="s">
        <v>149</v>
      </c>
      <c r="L1241" t="s">
        <v>214</v>
      </c>
      <c r="M1241" t="s">
        <v>255</v>
      </c>
      <c r="N1241" t="s">
        <v>215</v>
      </c>
      <c r="O1241" s="57">
        <v>46309.564293981479</v>
      </c>
      <c r="P1241" s="57">
        <v>46310.579513888886</v>
      </c>
      <c r="Q1241">
        <v>69410160</v>
      </c>
      <c r="S1241">
        <v>152609254049</v>
      </c>
      <c r="T1241" t="s">
        <v>7284</v>
      </c>
      <c r="U1241" t="s">
        <v>7285</v>
      </c>
      <c r="V1241" t="s">
        <v>7286</v>
      </c>
      <c r="Z1241">
        <v>111.8879309</v>
      </c>
      <c r="AA1241">
        <v>-7.1454968999999897</v>
      </c>
      <c r="AB1241" t="s">
        <v>7287</v>
      </c>
      <c r="AC1241" t="s">
        <v>216</v>
      </c>
      <c r="AL1241" t="s">
        <v>217</v>
      </c>
      <c r="AM1241" t="s">
        <v>7288</v>
      </c>
      <c r="AN1241" t="s">
        <v>6</v>
      </c>
      <c r="AO1241" t="s">
        <v>6871</v>
      </c>
      <c r="AP1241" s="57">
        <v>46310.458333333336</v>
      </c>
      <c r="AR1241" t="s">
        <v>256</v>
      </c>
      <c r="AS1241" t="s">
        <v>219</v>
      </c>
      <c r="AT1241" t="s">
        <v>230</v>
      </c>
      <c r="AV1241" t="s">
        <v>257</v>
      </c>
      <c r="AW1241" t="s">
        <v>875</v>
      </c>
      <c r="AX1241" t="s">
        <v>222</v>
      </c>
      <c r="BA1241" s="57">
        <v>46310.458333333336</v>
      </c>
      <c r="BB1241" t="s">
        <v>7288</v>
      </c>
      <c r="BF1241" s="6" t="e">
        <f t="shared" si="57"/>
        <v>#NUM!</v>
      </c>
      <c r="BG1241" t="e">
        <f t="shared" si="58"/>
        <v>#NUM!</v>
      </c>
      <c r="BH1241" t="e">
        <f t="shared" si="59"/>
        <v>#NUM!</v>
      </c>
      <c r="BI1241" t="str">
        <f>VLOOKUP(H1241,Sheet2!$A$1:$B$270,2,FALSE)</f>
        <v>BOJONEGORO</v>
      </c>
    </row>
    <row r="1242" spans="1:61">
      <c r="A1242">
        <v>1241</v>
      </c>
      <c r="B1242">
        <v>1002636452</v>
      </c>
      <c r="C1242">
        <v>3</v>
      </c>
      <c r="D1242" t="s">
        <v>38</v>
      </c>
      <c r="E1242">
        <v>5</v>
      </c>
      <c r="F1242" t="s">
        <v>92</v>
      </c>
      <c r="G1242" t="s">
        <v>89</v>
      </c>
      <c r="H1242" t="s">
        <v>397</v>
      </c>
      <c r="I1242" t="s">
        <v>212</v>
      </c>
      <c r="J1242" t="s">
        <v>213</v>
      </c>
      <c r="K1242" t="s">
        <v>149</v>
      </c>
      <c r="M1242" t="s">
        <v>1626</v>
      </c>
      <c r="N1242" t="s">
        <v>215</v>
      </c>
      <c r="O1242" s="57">
        <v>46309.465185185189</v>
      </c>
      <c r="P1242" s="57">
        <v>46310.636736111112</v>
      </c>
      <c r="Q1242">
        <v>69409976</v>
      </c>
      <c r="S1242">
        <v>152609259005</v>
      </c>
      <c r="T1242" t="s">
        <v>7914</v>
      </c>
      <c r="U1242" t="s">
        <v>7276</v>
      </c>
      <c r="Z1242">
        <v>111.88425959999999</v>
      </c>
      <c r="AA1242">
        <v>-7.1537414000000004</v>
      </c>
      <c r="AB1242" t="s">
        <v>7277</v>
      </c>
      <c r="AC1242" t="s">
        <v>229</v>
      </c>
      <c r="AO1242" t="s">
        <v>7171</v>
      </c>
      <c r="AR1242" t="s">
        <v>1631</v>
      </c>
      <c r="AS1242" t="s">
        <v>219</v>
      </c>
      <c r="AT1242" t="s">
        <v>220</v>
      </c>
      <c r="AV1242" t="s">
        <v>4458</v>
      </c>
      <c r="AW1242" t="s">
        <v>576</v>
      </c>
      <c r="AX1242" t="s">
        <v>222</v>
      </c>
      <c r="AZ1242" t="s">
        <v>4458</v>
      </c>
      <c r="BF1242" s="6" t="e">
        <f t="shared" si="57"/>
        <v>#NUM!</v>
      </c>
      <c r="BG1242" t="e">
        <f t="shared" si="58"/>
        <v>#NUM!</v>
      </c>
      <c r="BH1242" t="e">
        <f t="shared" si="59"/>
        <v>#NUM!</v>
      </c>
      <c r="BI1242" t="str">
        <f>VLOOKUP(H1242,Sheet2!$A$1:$B$270,2,FALSE)</f>
        <v>BOJONEGORO</v>
      </c>
    </row>
    <row r="1243" spans="1:61">
      <c r="A1243">
        <v>1242</v>
      </c>
      <c r="B1243">
        <v>1002616866</v>
      </c>
      <c r="C1243">
        <v>3</v>
      </c>
      <c r="D1243" t="s">
        <v>38</v>
      </c>
      <c r="E1243">
        <v>5</v>
      </c>
      <c r="F1243" t="s">
        <v>92</v>
      </c>
      <c r="G1243" t="s">
        <v>89</v>
      </c>
      <c r="H1243" t="s">
        <v>358</v>
      </c>
      <c r="I1243" t="s">
        <v>212</v>
      </c>
      <c r="J1243" t="s">
        <v>213</v>
      </c>
      <c r="K1243" t="s">
        <v>149</v>
      </c>
      <c r="M1243" t="s">
        <v>76</v>
      </c>
      <c r="N1243" t="s">
        <v>215</v>
      </c>
      <c r="O1243" s="57">
        <v>46296.348449074074</v>
      </c>
      <c r="P1243" s="57">
        <v>46296.564571759256</v>
      </c>
      <c r="Q1243">
        <v>69389383</v>
      </c>
      <c r="S1243">
        <v>152644205147</v>
      </c>
      <c r="T1243" t="s">
        <v>888</v>
      </c>
      <c r="U1243" t="s">
        <v>926</v>
      </c>
      <c r="V1243" t="s">
        <v>1298</v>
      </c>
      <c r="Z1243">
        <v>111.616111</v>
      </c>
      <c r="AA1243">
        <v>-7.268052</v>
      </c>
      <c r="AB1243" t="s">
        <v>889</v>
      </c>
      <c r="AC1243" t="s">
        <v>229</v>
      </c>
      <c r="AL1243" t="s">
        <v>217</v>
      </c>
      <c r="AM1243" t="s">
        <v>936</v>
      </c>
      <c r="AN1243" t="s">
        <v>6</v>
      </c>
      <c r="AO1243" s="57">
        <v>46032.351168981484</v>
      </c>
      <c r="AR1243" t="s">
        <v>218</v>
      </c>
      <c r="AS1243" t="s">
        <v>822</v>
      </c>
      <c r="AT1243" t="s">
        <v>230</v>
      </c>
      <c r="AU1243">
        <v>20261001</v>
      </c>
      <c r="AV1243" t="s">
        <v>221</v>
      </c>
      <c r="AW1243" t="s">
        <v>559</v>
      </c>
      <c r="AX1243" t="s">
        <v>222</v>
      </c>
      <c r="BA1243" s="57">
        <v>46296.291666666664</v>
      </c>
      <c r="BB1243" t="s">
        <v>936</v>
      </c>
      <c r="BC1243">
        <v>2026</v>
      </c>
      <c r="BD1243">
        <v>10</v>
      </c>
      <c r="BE1243">
        <v>1</v>
      </c>
      <c r="BF1243" s="6">
        <f t="shared" si="57"/>
        <v>46296</v>
      </c>
      <c r="BG1243">
        <f t="shared" si="58"/>
        <v>-0.29166666666424135</v>
      </c>
      <c r="BH1243" t="str">
        <f t="shared" si="59"/>
        <v>COMPLY</v>
      </c>
      <c r="BI1243" t="str">
        <f>VLOOKUP(H1243,Sheet2!$A$1:$B$270,2,FALSE)</f>
        <v>BOJONEGORO</v>
      </c>
    </row>
    <row r="1244" spans="1:61">
      <c r="A1244">
        <v>1243</v>
      </c>
      <c r="B1244">
        <v>1002619889</v>
      </c>
      <c r="C1244">
        <v>3</v>
      </c>
      <c r="D1244" t="s">
        <v>38</v>
      </c>
      <c r="E1244">
        <v>5</v>
      </c>
      <c r="F1244" t="s">
        <v>92</v>
      </c>
      <c r="G1244" t="s">
        <v>89</v>
      </c>
      <c r="H1244" t="s">
        <v>358</v>
      </c>
      <c r="I1244" t="s">
        <v>212</v>
      </c>
      <c r="J1244" t="s">
        <v>213</v>
      </c>
      <c r="K1244" t="s">
        <v>149</v>
      </c>
      <c r="L1244" t="s">
        <v>214</v>
      </c>
      <c r="M1244" t="s">
        <v>76</v>
      </c>
      <c r="N1244" t="s">
        <v>215</v>
      </c>
      <c r="O1244" s="57">
        <v>46297.582418981481</v>
      </c>
      <c r="P1244" s="57">
        <v>46297.761770833335</v>
      </c>
      <c r="Q1244">
        <v>69403109</v>
      </c>
      <c r="S1244">
        <v>152644205152</v>
      </c>
      <c r="T1244" t="s">
        <v>2316</v>
      </c>
      <c r="U1244" t="s">
        <v>2317</v>
      </c>
      <c r="V1244" t="s">
        <v>2318</v>
      </c>
      <c r="Z1244">
        <v>111.5951649</v>
      </c>
      <c r="AA1244">
        <v>-7.295852</v>
      </c>
      <c r="AB1244" t="s">
        <v>2319</v>
      </c>
      <c r="AC1244" t="s">
        <v>235</v>
      </c>
      <c r="AL1244" t="s">
        <v>217</v>
      </c>
      <c r="AM1244" t="s">
        <v>2320</v>
      </c>
      <c r="AN1244" t="s">
        <v>6</v>
      </c>
      <c r="AO1244" s="57">
        <v>46063.61105324074</v>
      </c>
      <c r="AP1244" s="57">
        <v>46298.458333333336</v>
      </c>
      <c r="AR1244" t="s">
        <v>218</v>
      </c>
      <c r="AS1244" t="s">
        <v>822</v>
      </c>
      <c r="AT1244" t="s">
        <v>230</v>
      </c>
      <c r="AU1244">
        <v>20261002</v>
      </c>
      <c r="AV1244" t="s">
        <v>221</v>
      </c>
      <c r="AW1244" t="s">
        <v>879</v>
      </c>
      <c r="AX1244" t="s">
        <v>222</v>
      </c>
      <c r="BA1244" s="57">
        <v>46298.458333333336</v>
      </c>
      <c r="BB1244" t="s">
        <v>2320</v>
      </c>
      <c r="BC1244">
        <v>2026</v>
      </c>
      <c r="BD1244">
        <v>10</v>
      </c>
      <c r="BE1244">
        <v>2</v>
      </c>
      <c r="BF1244" s="6">
        <f t="shared" si="57"/>
        <v>46297</v>
      </c>
      <c r="BG1244">
        <f t="shared" si="58"/>
        <v>-1.4583333333357587</v>
      </c>
      <c r="BH1244" t="str">
        <f t="shared" si="59"/>
        <v>COMPLY</v>
      </c>
      <c r="BI1244" t="str">
        <f>VLOOKUP(H1244,Sheet2!$A$1:$B$270,2,FALSE)</f>
        <v>BOJONEGORO</v>
      </c>
    </row>
    <row r="1245" spans="1:61">
      <c r="A1245">
        <v>1244</v>
      </c>
      <c r="B1245">
        <v>1002625966</v>
      </c>
      <c r="C1245">
        <v>3</v>
      </c>
      <c r="D1245" t="s">
        <v>38</v>
      </c>
      <c r="E1245">
        <v>5</v>
      </c>
      <c r="F1245" t="s">
        <v>92</v>
      </c>
      <c r="G1245" t="s">
        <v>89</v>
      </c>
      <c r="H1245" t="s">
        <v>358</v>
      </c>
      <c r="I1245" t="s">
        <v>212</v>
      </c>
      <c r="J1245" t="s">
        <v>213</v>
      </c>
      <c r="K1245" t="s">
        <v>149</v>
      </c>
      <c r="L1245" t="s">
        <v>214</v>
      </c>
      <c r="M1245" t="s">
        <v>76</v>
      </c>
      <c r="N1245" t="s">
        <v>215</v>
      </c>
      <c r="O1245" s="57">
        <v>46302.516388888886</v>
      </c>
      <c r="P1245" s="57">
        <v>46302.791898148149</v>
      </c>
      <c r="Q1245">
        <v>69405786</v>
      </c>
      <c r="S1245">
        <v>152644205332</v>
      </c>
      <c r="T1245" t="s">
        <v>4282</v>
      </c>
      <c r="U1245" t="s">
        <v>2317</v>
      </c>
      <c r="V1245" t="s">
        <v>4283</v>
      </c>
      <c r="Z1245">
        <v>111.593763</v>
      </c>
      <c r="AA1245">
        <v>-7.295064</v>
      </c>
      <c r="AB1245" t="s">
        <v>4284</v>
      </c>
      <c r="AC1245" t="s">
        <v>235</v>
      </c>
      <c r="AL1245" t="s">
        <v>217</v>
      </c>
      <c r="AM1245" t="s">
        <v>4285</v>
      </c>
      <c r="AN1245" t="s">
        <v>6</v>
      </c>
      <c r="AO1245" s="57">
        <v>46213.517812500002</v>
      </c>
      <c r="AP1245" s="57">
        <v>46304.458333333336</v>
      </c>
      <c r="AR1245" t="s">
        <v>218</v>
      </c>
      <c r="AS1245" t="s">
        <v>822</v>
      </c>
      <c r="AT1245" t="s">
        <v>230</v>
      </c>
      <c r="AU1245">
        <v>20261007</v>
      </c>
      <c r="AV1245" t="s">
        <v>221</v>
      </c>
      <c r="AW1245" t="s">
        <v>879</v>
      </c>
      <c r="AX1245" t="s">
        <v>222</v>
      </c>
      <c r="BA1245" s="57">
        <v>46304.458333333336</v>
      </c>
      <c r="BB1245" t="s">
        <v>4285</v>
      </c>
      <c r="BC1245">
        <v>2026</v>
      </c>
      <c r="BD1245">
        <v>10</v>
      </c>
      <c r="BE1245">
        <v>7</v>
      </c>
      <c r="BF1245" s="6">
        <f t="shared" si="57"/>
        <v>46302</v>
      </c>
      <c r="BG1245">
        <f t="shared" si="58"/>
        <v>-2.4583333333357587</v>
      </c>
      <c r="BH1245" t="str">
        <f t="shared" si="59"/>
        <v>COMPLY</v>
      </c>
      <c r="BI1245" t="str">
        <f>VLOOKUP(H1245,Sheet2!$A$1:$B$270,2,FALSE)</f>
        <v>BOJONEGORO</v>
      </c>
    </row>
    <row r="1246" spans="1:61">
      <c r="A1246">
        <v>1245</v>
      </c>
      <c r="B1246">
        <v>1002620679</v>
      </c>
      <c r="C1246">
        <v>3</v>
      </c>
      <c r="D1246" t="s">
        <v>38</v>
      </c>
      <c r="E1246">
        <v>5</v>
      </c>
      <c r="F1246" t="s">
        <v>92</v>
      </c>
      <c r="G1246" t="s">
        <v>89</v>
      </c>
      <c r="H1246" t="s">
        <v>395</v>
      </c>
      <c r="I1246" t="s">
        <v>212</v>
      </c>
      <c r="J1246" t="s">
        <v>213</v>
      </c>
      <c r="K1246" t="s">
        <v>149</v>
      </c>
      <c r="L1246" t="s">
        <v>214</v>
      </c>
      <c r="M1246" t="s">
        <v>76</v>
      </c>
      <c r="N1246" t="s">
        <v>215</v>
      </c>
      <c r="O1246" s="57">
        <v>46297.817812499998</v>
      </c>
      <c r="P1246" s="57">
        <v>46299.804861111108</v>
      </c>
      <c r="Q1246">
        <v>69403416</v>
      </c>
      <c r="S1246">
        <v>152642208842</v>
      </c>
      <c r="T1246" t="s">
        <v>2322</v>
      </c>
      <c r="U1246" t="s">
        <v>2323</v>
      </c>
      <c r="V1246" t="s">
        <v>2324</v>
      </c>
      <c r="Z1246">
        <v>111.99835617095199</v>
      </c>
      <c r="AA1246">
        <v>-7.1778876769172797</v>
      </c>
      <c r="AB1246" t="s">
        <v>2325</v>
      </c>
      <c r="AC1246" t="s">
        <v>235</v>
      </c>
      <c r="AL1246" t="s">
        <v>217</v>
      </c>
      <c r="AM1246" t="s">
        <v>2206</v>
      </c>
      <c r="AN1246" t="s">
        <v>6</v>
      </c>
      <c r="AO1246" s="57">
        <v>46063.819363425922</v>
      </c>
      <c r="AP1246" s="57">
        <v>46299.333333333336</v>
      </c>
      <c r="AR1246" t="s">
        <v>218</v>
      </c>
      <c r="AS1246" t="s">
        <v>822</v>
      </c>
      <c r="AT1246" t="s">
        <v>342</v>
      </c>
      <c r="AU1246">
        <v>20261004</v>
      </c>
      <c r="AV1246" t="s">
        <v>221</v>
      </c>
      <c r="AW1246" t="s">
        <v>2326</v>
      </c>
      <c r="AX1246" t="s">
        <v>222</v>
      </c>
      <c r="BA1246" s="57">
        <v>46299.333333333336</v>
      </c>
      <c r="BB1246" t="s">
        <v>2206</v>
      </c>
      <c r="BC1246">
        <v>2026</v>
      </c>
      <c r="BD1246">
        <v>10</v>
      </c>
      <c r="BE1246">
        <v>4</v>
      </c>
      <c r="BF1246" s="6">
        <f t="shared" si="57"/>
        <v>46299</v>
      </c>
      <c r="BG1246">
        <f t="shared" si="58"/>
        <v>-0.33333333333575865</v>
      </c>
      <c r="BH1246" t="str">
        <f t="shared" si="59"/>
        <v>COMPLY</v>
      </c>
      <c r="BI1246" t="str">
        <f>VLOOKUP(H1246,Sheet2!$A$1:$B$270,2,FALSE)</f>
        <v>BOJONEGORO</v>
      </c>
    </row>
    <row r="1247" spans="1:61">
      <c r="A1247">
        <v>1246</v>
      </c>
      <c r="B1247">
        <v>1002621574</v>
      </c>
      <c r="C1247">
        <v>3</v>
      </c>
      <c r="D1247" t="s">
        <v>38</v>
      </c>
      <c r="E1247">
        <v>5</v>
      </c>
      <c r="F1247" t="s">
        <v>92</v>
      </c>
      <c r="G1247" t="s">
        <v>89</v>
      </c>
      <c r="H1247" t="s">
        <v>395</v>
      </c>
      <c r="I1247" t="s">
        <v>212</v>
      </c>
      <c r="J1247" t="s">
        <v>213</v>
      </c>
      <c r="K1247" t="s">
        <v>149</v>
      </c>
      <c r="M1247" t="s">
        <v>76</v>
      </c>
      <c r="N1247" t="s">
        <v>215</v>
      </c>
      <c r="O1247" s="57">
        <v>46300.34716435185</v>
      </c>
      <c r="P1247" s="57">
        <v>46300.703958333332</v>
      </c>
      <c r="Q1247">
        <v>69402382</v>
      </c>
      <c r="S1247">
        <v>152642208843</v>
      </c>
      <c r="T1247" t="s">
        <v>1299</v>
      </c>
      <c r="U1247" t="s">
        <v>3014</v>
      </c>
      <c r="V1247" t="s">
        <v>3015</v>
      </c>
      <c r="Z1247">
        <v>112.02802800000001</v>
      </c>
      <c r="AA1247">
        <v>-7.3017859999999999</v>
      </c>
      <c r="AB1247" t="s">
        <v>1302</v>
      </c>
      <c r="AC1247" t="s">
        <v>229</v>
      </c>
      <c r="AL1247" t="s">
        <v>217</v>
      </c>
      <c r="AM1247" t="s">
        <v>3016</v>
      </c>
      <c r="AN1247" t="s">
        <v>6</v>
      </c>
      <c r="AO1247" s="57">
        <v>46152.361574074072</v>
      </c>
      <c r="AR1247" t="s">
        <v>218</v>
      </c>
      <c r="AS1247" t="s">
        <v>822</v>
      </c>
      <c r="AT1247" t="s">
        <v>220</v>
      </c>
      <c r="AU1247">
        <v>20261005</v>
      </c>
      <c r="AV1247" t="s">
        <v>221</v>
      </c>
      <c r="AW1247" t="s">
        <v>540</v>
      </c>
      <c r="AX1247" t="s">
        <v>222</v>
      </c>
      <c r="BA1247" s="57">
        <v>46300.291666666664</v>
      </c>
      <c r="BB1247" t="s">
        <v>3016</v>
      </c>
      <c r="BC1247">
        <v>2026</v>
      </c>
      <c r="BD1247">
        <v>10</v>
      </c>
      <c r="BE1247">
        <v>5</v>
      </c>
      <c r="BF1247" s="6">
        <f t="shared" si="57"/>
        <v>46300</v>
      </c>
      <c r="BG1247">
        <f t="shared" si="58"/>
        <v>-0.29166666666424135</v>
      </c>
      <c r="BH1247" t="str">
        <f t="shared" si="59"/>
        <v>COMPLY</v>
      </c>
      <c r="BI1247" t="str">
        <f>VLOOKUP(H1247,Sheet2!$A$1:$B$270,2,FALSE)</f>
        <v>BOJONEGORO</v>
      </c>
    </row>
    <row r="1248" spans="1:61">
      <c r="A1248">
        <v>1247</v>
      </c>
      <c r="B1248">
        <v>1002622068</v>
      </c>
      <c r="C1248">
        <v>3</v>
      </c>
      <c r="D1248" t="s">
        <v>38</v>
      </c>
      <c r="E1248">
        <v>5</v>
      </c>
      <c r="F1248" t="s">
        <v>92</v>
      </c>
      <c r="G1248" t="s">
        <v>89</v>
      </c>
      <c r="H1248" t="s">
        <v>395</v>
      </c>
      <c r="I1248" t="s">
        <v>212</v>
      </c>
      <c r="J1248" t="s">
        <v>213</v>
      </c>
      <c r="K1248" t="s">
        <v>149</v>
      </c>
      <c r="M1248" t="s">
        <v>76</v>
      </c>
      <c r="N1248" t="s">
        <v>215</v>
      </c>
      <c r="O1248" s="57">
        <v>46300.459236111114</v>
      </c>
      <c r="P1248" s="57">
        <v>46300.819340277776</v>
      </c>
      <c r="Q1248">
        <v>69402583</v>
      </c>
      <c r="S1248">
        <v>152642208844</v>
      </c>
      <c r="T1248" t="s">
        <v>1299</v>
      </c>
      <c r="U1248" t="s">
        <v>3014</v>
      </c>
      <c r="V1248" t="s">
        <v>3017</v>
      </c>
      <c r="Z1248">
        <v>112.02802800000001</v>
      </c>
      <c r="AA1248">
        <v>-7.3017859999999999</v>
      </c>
      <c r="AB1248" t="s">
        <v>1305</v>
      </c>
      <c r="AC1248" t="s">
        <v>229</v>
      </c>
      <c r="AL1248" t="s">
        <v>217</v>
      </c>
      <c r="AM1248" t="s">
        <v>3018</v>
      </c>
      <c r="AN1248" t="s">
        <v>6</v>
      </c>
      <c r="AO1248" s="57">
        <v>46152.486157407409</v>
      </c>
      <c r="AR1248" t="s">
        <v>218</v>
      </c>
      <c r="AS1248" t="s">
        <v>822</v>
      </c>
      <c r="AT1248" t="s">
        <v>220</v>
      </c>
      <c r="AU1248">
        <v>20261005</v>
      </c>
      <c r="AV1248" t="s">
        <v>221</v>
      </c>
      <c r="AW1248" t="s">
        <v>3019</v>
      </c>
      <c r="AX1248" t="s">
        <v>222</v>
      </c>
      <c r="BA1248" s="57">
        <v>46300.291666666664</v>
      </c>
      <c r="BB1248" t="s">
        <v>3018</v>
      </c>
      <c r="BC1248">
        <v>2026</v>
      </c>
      <c r="BD1248">
        <v>10</v>
      </c>
      <c r="BE1248">
        <v>5</v>
      </c>
      <c r="BF1248" s="6">
        <f t="shared" si="57"/>
        <v>46300</v>
      </c>
      <c r="BG1248">
        <f t="shared" si="58"/>
        <v>-0.29166666666424135</v>
      </c>
      <c r="BH1248" t="str">
        <f t="shared" si="59"/>
        <v>COMPLY</v>
      </c>
      <c r="BI1248" t="str">
        <f>VLOOKUP(H1248,Sheet2!$A$1:$B$270,2,FALSE)</f>
        <v>BOJONEGORO</v>
      </c>
    </row>
    <row r="1249" spans="1:61">
      <c r="A1249">
        <v>1248</v>
      </c>
      <c r="B1249">
        <v>1002636031</v>
      </c>
      <c r="C1249">
        <v>3</v>
      </c>
      <c r="D1249" t="s">
        <v>38</v>
      </c>
      <c r="E1249">
        <v>5</v>
      </c>
      <c r="F1249" t="s">
        <v>92</v>
      </c>
      <c r="G1249" t="s">
        <v>89</v>
      </c>
      <c r="H1249" t="s">
        <v>395</v>
      </c>
      <c r="I1249" t="s">
        <v>212</v>
      </c>
      <c r="J1249" t="s">
        <v>213</v>
      </c>
      <c r="K1249" t="s">
        <v>149</v>
      </c>
      <c r="M1249" t="s">
        <v>76</v>
      </c>
      <c r="N1249" t="s">
        <v>215</v>
      </c>
      <c r="O1249" s="57">
        <v>46309.365023148152</v>
      </c>
      <c r="P1249" s="57">
        <v>46309.566192129627</v>
      </c>
      <c r="Q1249">
        <v>69405929</v>
      </c>
      <c r="S1249">
        <v>152642209021</v>
      </c>
      <c r="T1249" t="s">
        <v>4286</v>
      </c>
      <c r="U1249" t="s">
        <v>7289</v>
      </c>
      <c r="V1249" t="s">
        <v>7290</v>
      </c>
      <c r="Z1249">
        <v>111.963708</v>
      </c>
      <c r="AA1249">
        <v>-7.1915310000000003</v>
      </c>
      <c r="AB1249" t="s">
        <v>4289</v>
      </c>
      <c r="AC1249" t="s">
        <v>229</v>
      </c>
      <c r="AL1249" t="s">
        <v>217</v>
      </c>
      <c r="AM1249" t="s">
        <v>7291</v>
      </c>
      <c r="AN1249" t="s">
        <v>6</v>
      </c>
      <c r="AO1249" t="s">
        <v>6868</v>
      </c>
      <c r="AR1249" t="s">
        <v>218</v>
      </c>
      <c r="AS1249" t="s">
        <v>822</v>
      </c>
      <c r="AT1249" t="s">
        <v>230</v>
      </c>
      <c r="AU1249">
        <v>20261014</v>
      </c>
      <c r="AV1249" t="s">
        <v>221</v>
      </c>
      <c r="AW1249" t="s">
        <v>1831</v>
      </c>
      <c r="AX1249" t="s">
        <v>222</v>
      </c>
      <c r="BA1249" s="57">
        <v>46309.291666666664</v>
      </c>
      <c r="BB1249" t="s">
        <v>7291</v>
      </c>
      <c r="BC1249">
        <v>2026</v>
      </c>
      <c r="BD1249">
        <v>10</v>
      </c>
      <c r="BE1249">
        <v>14</v>
      </c>
      <c r="BF1249" s="6">
        <f t="shared" si="57"/>
        <v>46309</v>
      </c>
      <c r="BG1249">
        <f t="shared" si="58"/>
        <v>-0.29166666666424135</v>
      </c>
      <c r="BH1249" t="str">
        <f t="shared" si="59"/>
        <v>COMPLY</v>
      </c>
      <c r="BI1249" t="str">
        <f>VLOOKUP(H1249,Sheet2!$A$1:$B$270,2,FALSE)</f>
        <v>BOJONEGORO</v>
      </c>
    </row>
    <row r="1250" spans="1:61">
      <c r="A1250">
        <v>1249</v>
      </c>
      <c r="B1250">
        <v>1002617935</v>
      </c>
      <c r="C1250">
        <v>3</v>
      </c>
      <c r="D1250" t="s">
        <v>38</v>
      </c>
      <c r="E1250">
        <v>5</v>
      </c>
      <c r="F1250" t="s">
        <v>92</v>
      </c>
      <c r="G1250" t="s">
        <v>89</v>
      </c>
      <c r="H1250" t="s">
        <v>395</v>
      </c>
      <c r="I1250" t="s">
        <v>212</v>
      </c>
      <c r="J1250" t="s">
        <v>213</v>
      </c>
      <c r="K1250" t="s">
        <v>149</v>
      </c>
      <c r="L1250" t="s">
        <v>214</v>
      </c>
      <c r="M1250" t="s">
        <v>1401</v>
      </c>
      <c r="N1250" t="s">
        <v>215</v>
      </c>
      <c r="O1250" s="57">
        <v>46296.57471064815</v>
      </c>
      <c r="P1250" s="57">
        <v>46300.34715277778</v>
      </c>
      <c r="Q1250">
        <v>69402382</v>
      </c>
      <c r="S1250">
        <v>152642208838</v>
      </c>
      <c r="T1250" t="s">
        <v>1299</v>
      </c>
      <c r="U1250" t="s">
        <v>1300</v>
      </c>
      <c r="V1250" t="s">
        <v>1301</v>
      </c>
      <c r="Z1250">
        <v>112.04554980971299</v>
      </c>
      <c r="AA1250">
        <v>-7.3014816862188603</v>
      </c>
      <c r="AB1250" t="s">
        <v>1302</v>
      </c>
      <c r="AC1250" t="s">
        <v>235</v>
      </c>
      <c r="AL1250" t="s">
        <v>217</v>
      </c>
      <c r="AM1250" t="s">
        <v>981</v>
      </c>
      <c r="AN1250" t="s">
        <v>6</v>
      </c>
      <c r="AO1250" s="57">
        <v>46032.579872685186</v>
      </c>
      <c r="AP1250" s="57">
        <v>46297.625</v>
      </c>
      <c r="AR1250" t="s">
        <v>14</v>
      </c>
      <c r="AS1250" t="s">
        <v>822</v>
      </c>
      <c r="AT1250" t="s">
        <v>220</v>
      </c>
      <c r="AV1250" t="s">
        <v>2321</v>
      </c>
      <c r="AW1250" t="s">
        <v>1303</v>
      </c>
      <c r="AX1250" t="s">
        <v>222</v>
      </c>
      <c r="BA1250" s="57">
        <v>46297.625</v>
      </c>
      <c r="BB1250" t="s">
        <v>981</v>
      </c>
      <c r="BF1250" s="6" t="e">
        <f t="shared" si="57"/>
        <v>#NUM!</v>
      </c>
      <c r="BG1250" t="e">
        <f t="shared" si="58"/>
        <v>#NUM!</v>
      </c>
      <c r="BH1250" t="e">
        <f t="shared" si="59"/>
        <v>#NUM!</v>
      </c>
      <c r="BI1250" t="str">
        <f>VLOOKUP(H1250,Sheet2!$A$1:$B$270,2,FALSE)</f>
        <v>BOJONEGORO</v>
      </c>
    </row>
    <row r="1251" spans="1:61">
      <c r="A1251">
        <v>1250</v>
      </c>
      <c r="B1251">
        <v>1002618689</v>
      </c>
      <c r="C1251">
        <v>3</v>
      </c>
      <c r="D1251" t="s">
        <v>38</v>
      </c>
      <c r="E1251">
        <v>5</v>
      </c>
      <c r="F1251" t="s">
        <v>92</v>
      </c>
      <c r="G1251" t="s">
        <v>89</v>
      </c>
      <c r="H1251" t="s">
        <v>395</v>
      </c>
      <c r="I1251" t="s">
        <v>212</v>
      </c>
      <c r="J1251" t="s">
        <v>213</v>
      </c>
      <c r="K1251" t="s">
        <v>149</v>
      </c>
      <c r="L1251" t="s">
        <v>214</v>
      </c>
      <c r="M1251" t="s">
        <v>1401</v>
      </c>
      <c r="N1251" t="s">
        <v>215</v>
      </c>
      <c r="O1251" s="57">
        <v>46296.712199074071</v>
      </c>
      <c r="P1251" s="57">
        <v>46300.459236111114</v>
      </c>
      <c r="Q1251">
        <v>69402583</v>
      </c>
      <c r="S1251">
        <v>152642208839</v>
      </c>
      <c r="T1251" t="s">
        <v>1299</v>
      </c>
      <c r="U1251" t="s">
        <v>1300</v>
      </c>
      <c r="V1251" t="s">
        <v>1304</v>
      </c>
      <c r="Z1251">
        <v>112.045515559278</v>
      </c>
      <c r="AA1251">
        <v>-7.3014879263283801</v>
      </c>
      <c r="AB1251" t="s">
        <v>1305</v>
      </c>
      <c r="AC1251" t="s">
        <v>235</v>
      </c>
      <c r="AL1251" t="s">
        <v>217</v>
      </c>
      <c r="AM1251" t="s">
        <v>1306</v>
      </c>
      <c r="AN1251" t="s">
        <v>6</v>
      </c>
      <c r="AO1251" s="57">
        <v>46032.726099537038</v>
      </c>
      <c r="AP1251" s="57">
        <v>46297.625</v>
      </c>
      <c r="AR1251" t="s">
        <v>14</v>
      </c>
      <c r="AS1251" t="s">
        <v>822</v>
      </c>
      <c r="AT1251" t="s">
        <v>220</v>
      </c>
      <c r="AV1251" t="s">
        <v>3013</v>
      </c>
      <c r="AW1251" t="s">
        <v>1303</v>
      </c>
      <c r="AX1251" t="s">
        <v>222</v>
      </c>
      <c r="BA1251" s="57">
        <v>46297.625</v>
      </c>
      <c r="BB1251" t="s">
        <v>1306</v>
      </c>
      <c r="BF1251" s="6" t="e">
        <f t="shared" si="57"/>
        <v>#NUM!</v>
      </c>
      <c r="BG1251" t="e">
        <f t="shared" si="58"/>
        <v>#NUM!</v>
      </c>
      <c r="BH1251" t="e">
        <f t="shared" si="59"/>
        <v>#NUM!</v>
      </c>
      <c r="BI1251" t="str">
        <f>VLOOKUP(H1251,Sheet2!$A$1:$B$270,2,FALSE)</f>
        <v>BOJONEGORO</v>
      </c>
    </row>
    <row r="1252" spans="1:61">
      <c r="A1252">
        <v>1251</v>
      </c>
      <c r="B1252">
        <v>1002626340</v>
      </c>
      <c r="C1252">
        <v>3</v>
      </c>
      <c r="D1252" t="s">
        <v>38</v>
      </c>
      <c r="E1252">
        <v>5</v>
      </c>
      <c r="F1252" t="s">
        <v>92</v>
      </c>
      <c r="G1252" t="s">
        <v>89</v>
      </c>
      <c r="H1252" t="s">
        <v>395</v>
      </c>
      <c r="I1252" t="s">
        <v>212</v>
      </c>
      <c r="J1252" t="s">
        <v>213</v>
      </c>
      <c r="K1252" t="s">
        <v>149</v>
      </c>
      <c r="L1252" t="s">
        <v>214</v>
      </c>
      <c r="M1252" t="s">
        <v>1401</v>
      </c>
      <c r="N1252" t="s">
        <v>215</v>
      </c>
      <c r="O1252" s="57">
        <v>46302.598321759258</v>
      </c>
      <c r="P1252" s="57">
        <v>46309.365023148152</v>
      </c>
      <c r="Q1252">
        <v>69405929</v>
      </c>
      <c r="S1252">
        <v>152642209016</v>
      </c>
      <c r="T1252" t="s">
        <v>4286</v>
      </c>
      <c r="U1252" t="s">
        <v>4287</v>
      </c>
      <c r="V1252" t="s">
        <v>4288</v>
      </c>
      <c r="Z1252">
        <v>111.962536</v>
      </c>
      <c r="AA1252">
        <v>-7.1918920000000002</v>
      </c>
      <c r="AB1252" t="s">
        <v>4289</v>
      </c>
      <c r="AC1252" t="s">
        <v>235</v>
      </c>
      <c r="AL1252" t="s">
        <v>217</v>
      </c>
      <c r="AM1252" t="s">
        <v>3718</v>
      </c>
      <c r="AN1252" t="s">
        <v>6</v>
      </c>
      <c r="AO1252" s="57">
        <v>46213.601053240738</v>
      </c>
      <c r="AP1252" s="57">
        <v>46303.458333333336</v>
      </c>
      <c r="AQ1252" t="s">
        <v>1496</v>
      </c>
      <c r="AR1252" t="s">
        <v>14</v>
      </c>
      <c r="AS1252" t="s">
        <v>822</v>
      </c>
      <c r="AT1252" t="s">
        <v>230</v>
      </c>
      <c r="AV1252" t="s">
        <v>6803</v>
      </c>
      <c r="AW1252" t="s">
        <v>883</v>
      </c>
      <c r="AX1252" t="s">
        <v>222</v>
      </c>
      <c r="BA1252" s="57">
        <v>46303.458333333336</v>
      </c>
      <c r="BB1252" t="s">
        <v>3718</v>
      </c>
      <c r="BF1252" s="6" t="e">
        <f t="shared" si="57"/>
        <v>#NUM!</v>
      </c>
      <c r="BG1252" t="e">
        <f t="shared" si="58"/>
        <v>#NUM!</v>
      </c>
      <c r="BH1252" t="e">
        <f t="shared" si="59"/>
        <v>#NUM!</v>
      </c>
      <c r="BI1252" t="str">
        <f>VLOOKUP(H1252,Sheet2!$A$1:$B$270,2,FALSE)</f>
        <v>BOJONEGORO</v>
      </c>
    </row>
    <row r="1253" spans="1:61">
      <c r="A1253">
        <v>1252</v>
      </c>
      <c r="B1253">
        <v>1002618507</v>
      </c>
      <c r="C1253">
        <v>3</v>
      </c>
      <c r="D1253" t="s">
        <v>38</v>
      </c>
      <c r="E1253">
        <v>5</v>
      </c>
      <c r="F1253" t="s">
        <v>92</v>
      </c>
      <c r="G1253" t="s">
        <v>97</v>
      </c>
      <c r="H1253" t="s">
        <v>340</v>
      </c>
      <c r="I1253" t="s">
        <v>212</v>
      </c>
      <c r="J1253" t="s">
        <v>213</v>
      </c>
      <c r="K1253" t="s">
        <v>149</v>
      </c>
      <c r="L1253" t="s">
        <v>214</v>
      </c>
      <c r="M1253" t="s">
        <v>76</v>
      </c>
      <c r="N1253" t="s">
        <v>215</v>
      </c>
      <c r="O1253" s="57">
        <v>46296.671979166669</v>
      </c>
      <c r="P1253" s="57">
        <v>46297.869259259256</v>
      </c>
      <c r="Q1253">
        <v>69402589</v>
      </c>
      <c r="S1253">
        <v>152648207777</v>
      </c>
      <c r="T1253" t="s">
        <v>1307</v>
      </c>
      <c r="U1253" t="s">
        <v>1308</v>
      </c>
      <c r="V1253" t="s">
        <v>1309</v>
      </c>
      <c r="Z1253">
        <v>111.68781199999999</v>
      </c>
      <c r="AA1253">
        <v>-6.7522900000000003</v>
      </c>
      <c r="AB1253" t="s">
        <v>1310</v>
      </c>
      <c r="AC1253" t="s">
        <v>235</v>
      </c>
      <c r="AL1253" t="s">
        <v>217</v>
      </c>
      <c r="AM1253" t="s">
        <v>981</v>
      </c>
      <c r="AN1253" t="s">
        <v>6</v>
      </c>
      <c r="AO1253" s="57">
        <v>46032.694421296299</v>
      </c>
      <c r="AP1253" s="57">
        <v>46297.625</v>
      </c>
      <c r="AR1253" t="s">
        <v>218</v>
      </c>
      <c r="AS1253" t="s">
        <v>844</v>
      </c>
      <c r="AT1253" t="s">
        <v>230</v>
      </c>
      <c r="AU1253">
        <v>20261002</v>
      </c>
      <c r="AV1253" t="s">
        <v>221</v>
      </c>
      <c r="AW1253" t="s">
        <v>923</v>
      </c>
      <c r="AX1253" t="s">
        <v>222</v>
      </c>
      <c r="BA1253" s="57">
        <v>46297.625</v>
      </c>
      <c r="BB1253" t="s">
        <v>981</v>
      </c>
      <c r="BC1253">
        <v>2026</v>
      </c>
      <c r="BD1253">
        <v>10</v>
      </c>
      <c r="BE1253">
        <v>2</v>
      </c>
      <c r="BF1253" s="6">
        <f t="shared" si="57"/>
        <v>46297</v>
      </c>
      <c r="BG1253">
        <f t="shared" si="58"/>
        <v>-0.625</v>
      </c>
      <c r="BH1253" t="str">
        <f t="shared" si="59"/>
        <v>COMPLY</v>
      </c>
      <c r="BI1253" t="str">
        <f>VLOOKUP(H1253,Sheet2!$A$1:$B$270,2,FALSE)</f>
        <v>BOJONEGORO</v>
      </c>
    </row>
    <row r="1254" spans="1:61">
      <c r="A1254">
        <v>1253</v>
      </c>
      <c r="B1254">
        <v>1002620249</v>
      </c>
      <c r="C1254">
        <v>3</v>
      </c>
      <c r="D1254" t="s">
        <v>38</v>
      </c>
      <c r="E1254">
        <v>5</v>
      </c>
      <c r="F1254" t="s">
        <v>92</v>
      </c>
      <c r="G1254" t="s">
        <v>97</v>
      </c>
      <c r="H1254" t="s">
        <v>340</v>
      </c>
      <c r="I1254" t="s">
        <v>212</v>
      </c>
      <c r="J1254" t="s">
        <v>213</v>
      </c>
      <c r="K1254" t="s">
        <v>149</v>
      </c>
      <c r="M1254" t="s">
        <v>76</v>
      </c>
      <c r="N1254" t="s">
        <v>215</v>
      </c>
      <c r="O1254" s="57">
        <v>46297.642881944441</v>
      </c>
      <c r="P1254" s="57">
        <v>46297.731145833335</v>
      </c>
      <c r="Q1254">
        <v>69401833</v>
      </c>
      <c r="S1254">
        <v>152648207776</v>
      </c>
      <c r="T1254" t="s">
        <v>2327</v>
      </c>
      <c r="U1254" t="s">
        <v>2328</v>
      </c>
      <c r="V1254" t="s">
        <v>2329</v>
      </c>
      <c r="Z1254">
        <v>111.712479</v>
      </c>
      <c r="AA1254">
        <v>-6.7675400000000003</v>
      </c>
      <c r="AB1254" t="s">
        <v>2330</v>
      </c>
      <c r="AC1254" t="s">
        <v>229</v>
      </c>
      <c r="AL1254" t="s">
        <v>217</v>
      </c>
      <c r="AM1254" t="s">
        <v>2331</v>
      </c>
      <c r="AN1254" t="s">
        <v>6</v>
      </c>
      <c r="AO1254" s="57">
        <v>46063.652951388889</v>
      </c>
      <c r="AR1254" t="s">
        <v>218</v>
      </c>
      <c r="AS1254" t="s">
        <v>844</v>
      </c>
      <c r="AT1254" t="s">
        <v>230</v>
      </c>
      <c r="AU1254">
        <v>20261002</v>
      </c>
      <c r="AV1254" t="s">
        <v>221</v>
      </c>
      <c r="AW1254" t="s">
        <v>541</v>
      </c>
      <c r="AX1254" t="s">
        <v>222</v>
      </c>
      <c r="BA1254" s="57">
        <v>46297.291666666664</v>
      </c>
      <c r="BB1254" t="s">
        <v>2331</v>
      </c>
      <c r="BC1254">
        <v>2026</v>
      </c>
      <c r="BD1254">
        <v>10</v>
      </c>
      <c r="BE1254">
        <v>2</v>
      </c>
      <c r="BF1254" s="6">
        <f t="shared" si="57"/>
        <v>46297</v>
      </c>
      <c r="BG1254">
        <f t="shared" si="58"/>
        <v>-0.29166666666424135</v>
      </c>
      <c r="BH1254" t="str">
        <f t="shared" si="59"/>
        <v>COMPLY</v>
      </c>
      <c r="BI1254" t="str">
        <f>VLOOKUP(H1254,Sheet2!$A$1:$B$270,2,FALSE)</f>
        <v>BOJONEGORO</v>
      </c>
    </row>
    <row r="1255" spans="1:61">
      <c r="A1255">
        <v>1254</v>
      </c>
      <c r="B1255">
        <v>1002627792</v>
      </c>
      <c r="C1255">
        <v>3</v>
      </c>
      <c r="D1255" t="s">
        <v>38</v>
      </c>
      <c r="E1255">
        <v>5</v>
      </c>
      <c r="F1255" t="s">
        <v>92</v>
      </c>
      <c r="G1255" t="s">
        <v>97</v>
      </c>
      <c r="H1255" t="s">
        <v>340</v>
      </c>
      <c r="I1255" t="s">
        <v>212</v>
      </c>
      <c r="J1255" t="s">
        <v>213</v>
      </c>
      <c r="K1255" t="s">
        <v>149</v>
      </c>
      <c r="M1255" t="s">
        <v>76</v>
      </c>
      <c r="N1255" t="s">
        <v>215</v>
      </c>
      <c r="O1255" s="57">
        <v>46303.584791666668</v>
      </c>
      <c r="P1255" s="57">
        <v>46303.682199074072</v>
      </c>
      <c r="Q1255">
        <v>69405069</v>
      </c>
      <c r="S1255">
        <v>152648207782</v>
      </c>
      <c r="T1255" t="s">
        <v>3608</v>
      </c>
      <c r="U1255" t="s">
        <v>4742</v>
      </c>
      <c r="V1255" t="s">
        <v>4743</v>
      </c>
      <c r="Z1255">
        <v>111.816287</v>
      </c>
      <c r="AA1255">
        <v>-6.8285830000000001</v>
      </c>
      <c r="AB1255" t="s">
        <v>3611</v>
      </c>
      <c r="AC1255" t="s">
        <v>229</v>
      </c>
      <c r="AL1255" t="s">
        <v>217</v>
      </c>
      <c r="AM1255" t="s">
        <v>4744</v>
      </c>
      <c r="AN1255" t="s">
        <v>6</v>
      </c>
      <c r="AO1255" s="57">
        <v>46244.59065972222</v>
      </c>
      <c r="AR1255" t="s">
        <v>218</v>
      </c>
      <c r="AS1255" t="s">
        <v>844</v>
      </c>
      <c r="AT1255" t="s">
        <v>220</v>
      </c>
      <c r="AU1255">
        <v>20261008</v>
      </c>
      <c r="AV1255" t="s">
        <v>221</v>
      </c>
      <c r="AW1255" t="s">
        <v>540</v>
      </c>
      <c r="AX1255" t="s">
        <v>222</v>
      </c>
      <c r="BA1255" s="57">
        <v>46303.291666666664</v>
      </c>
      <c r="BB1255" t="s">
        <v>4744</v>
      </c>
      <c r="BC1255">
        <v>2026</v>
      </c>
      <c r="BD1255">
        <v>10</v>
      </c>
      <c r="BE1255">
        <v>8</v>
      </c>
      <c r="BF1255" s="6">
        <f t="shared" si="57"/>
        <v>46303</v>
      </c>
      <c r="BG1255">
        <f t="shared" si="58"/>
        <v>-0.29166666666424135</v>
      </c>
      <c r="BH1255" t="str">
        <f t="shared" si="59"/>
        <v>COMPLY</v>
      </c>
      <c r="BI1255" t="str">
        <f>VLOOKUP(H1255,Sheet2!$A$1:$B$270,2,FALSE)</f>
        <v>BOJONEGORO</v>
      </c>
    </row>
    <row r="1256" spans="1:61">
      <c r="A1256">
        <v>1255</v>
      </c>
      <c r="B1256">
        <v>1002628115</v>
      </c>
      <c r="C1256">
        <v>3</v>
      </c>
      <c r="D1256" t="s">
        <v>38</v>
      </c>
      <c r="E1256">
        <v>5</v>
      </c>
      <c r="F1256" t="s">
        <v>92</v>
      </c>
      <c r="G1256" t="s">
        <v>97</v>
      </c>
      <c r="H1256" t="s">
        <v>340</v>
      </c>
      <c r="I1256" t="s">
        <v>212</v>
      </c>
      <c r="J1256" t="s">
        <v>213</v>
      </c>
      <c r="K1256" t="s">
        <v>149</v>
      </c>
      <c r="L1256" t="s">
        <v>214</v>
      </c>
      <c r="M1256" t="s">
        <v>76</v>
      </c>
      <c r="N1256" t="s">
        <v>215</v>
      </c>
      <c r="O1256" s="57">
        <v>46303.664363425924</v>
      </c>
      <c r="P1256" s="57">
        <v>46304.686666666668</v>
      </c>
      <c r="Q1256">
        <v>69406707</v>
      </c>
      <c r="S1256">
        <v>152648207783</v>
      </c>
      <c r="T1256" t="s">
        <v>2039</v>
      </c>
      <c r="U1256" t="s">
        <v>4745</v>
      </c>
      <c r="V1256" t="s">
        <v>4746</v>
      </c>
      <c r="Z1256">
        <v>111.816296186485</v>
      </c>
      <c r="AA1256">
        <v>-6.8285639433293301</v>
      </c>
      <c r="AB1256" t="s">
        <v>4747</v>
      </c>
      <c r="AC1256" t="s">
        <v>235</v>
      </c>
      <c r="AL1256" t="s">
        <v>217</v>
      </c>
      <c r="AM1256" t="s">
        <v>4748</v>
      </c>
      <c r="AN1256" t="s">
        <v>6</v>
      </c>
      <c r="AO1256" s="57">
        <v>46244.684513888889</v>
      </c>
      <c r="AP1256" s="57">
        <v>46304.625</v>
      </c>
      <c r="AR1256" t="s">
        <v>218</v>
      </c>
      <c r="AS1256" t="s">
        <v>844</v>
      </c>
      <c r="AT1256" t="s">
        <v>220</v>
      </c>
      <c r="AU1256">
        <v>20261009</v>
      </c>
      <c r="AV1256" t="s">
        <v>221</v>
      </c>
      <c r="AW1256" t="s">
        <v>1303</v>
      </c>
      <c r="AX1256" t="s">
        <v>222</v>
      </c>
      <c r="BA1256" s="57">
        <v>46304.625</v>
      </c>
      <c r="BB1256" t="s">
        <v>4748</v>
      </c>
      <c r="BC1256">
        <v>2026</v>
      </c>
      <c r="BD1256">
        <v>10</v>
      </c>
      <c r="BE1256">
        <v>9</v>
      </c>
      <c r="BF1256" s="6">
        <f t="shared" si="57"/>
        <v>46304</v>
      </c>
      <c r="BG1256">
        <f t="shared" si="58"/>
        <v>-0.625</v>
      </c>
      <c r="BH1256" t="str">
        <f t="shared" si="59"/>
        <v>COMPLY</v>
      </c>
      <c r="BI1256" t="str">
        <f>VLOOKUP(H1256,Sheet2!$A$1:$B$270,2,FALSE)</f>
        <v>BOJONEGORO</v>
      </c>
    </row>
    <row r="1257" spans="1:61">
      <c r="A1257">
        <v>1256</v>
      </c>
      <c r="B1257">
        <v>1002626525</v>
      </c>
      <c r="C1257">
        <v>3</v>
      </c>
      <c r="D1257" t="s">
        <v>38</v>
      </c>
      <c r="E1257">
        <v>5</v>
      </c>
      <c r="F1257" t="s">
        <v>92</v>
      </c>
      <c r="G1257" t="s">
        <v>97</v>
      </c>
      <c r="H1257" t="s">
        <v>340</v>
      </c>
      <c r="I1257" t="s">
        <v>212</v>
      </c>
      <c r="J1257" t="s">
        <v>213</v>
      </c>
      <c r="K1257" t="s">
        <v>149</v>
      </c>
      <c r="L1257" t="s">
        <v>214</v>
      </c>
      <c r="M1257" t="s">
        <v>542</v>
      </c>
      <c r="N1257" t="s">
        <v>215</v>
      </c>
      <c r="O1257" s="57">
        <v>46302.63721064815</v>
      </c>
      <c r="P1257" s="57">
        <v>46303.417557870373</v>
      </c>
      <c r="Q1257">
        <v>69405960</v>
      </c>
      <c r="S1257">
        <v>152648207781</v>
      </c>
      <c r="T1257" t="s">
        <v>4290</v>
      </c>
      <c r="U1257" t="s">
        <v>4291</v>
      </c>
      <c r="V1257" t="s">
        <v>4292</v>
      </c>
      <c r="Z1257">
        <v>111.74903746694299</v>
      </c>
      <c r="AA1257">
        <v>-6.7739336457855703</v>
      </c>
      <c r="AB1257" t="s">
        <v>4293</v>
      </c>
      <c r="AC1257" t="s">
        <v>216</v>
      </c>
      <c r="AL1257" t="s">
        <v>217</v>
      </c>
      <c r="AM1257" t="s">
        <v>4294</v>
      </c>
      <c r="AN1257" t="s">
        <v>6</v>
      </c>
      <c r="AO1257" s="57">
        <v>46213.642511574071</v>
      </c>
      <c r="AP1257" s="57">
        <v>46303.625</v>
      </c>
      <c r="AR1257" t="s">
        <v>543</v>
      </c>
      <c r="AS1257" t="s">
        <v>844</v>
      </c>
      <c r="AT1257" t="s">
        <v>230</v>
      </c>
      <c r="AV1257" t="s">
        <v>2639</v>
      </c>
      <c r="AW1257" t="s">
        <v>886</v>
      </c>
      <c r="AX1257" t="s">
        <v>222</v>
      </c>
      <c r="BA1257" s="57">
        <v>46303.625</v>
      </c>
      <c r="BB1257" t="s">
        <v>4294</v>
      </c>
      <c r="BF1257" s="6" t="e">
        <f t="shared" si="57"/>
        <v>#NUM!</v>
      </c>
      <c r="BG1257" t="e">
        <f t="shared" si="58"/>
        <v>#NUM!</v>
      </c>
      <c r="BH1257" t="e">
        <f t="shared" si="59"/>
        <v>#NUM!</v>
      </c>
      <c r="BI1257" t="str">
        <f>VLOOKUP(H1257,Sheet2!$A$1:$B$270,2,FALSE)</f>
        <v>BOJONEGORO</v>
      </c>
    </row>
    <row r="1258" spans="1:61">
      <c r="A1258">
        <v>1257</v>
      </c>
      <c r="B1258">
        <v>1002637296</v>
      </c>
      <c r="C1258">
        <v>3</v>
      </c>
      <c r="D1258" t="s">
        <v>38</v>
      </c>
      <c r="E1258">
        <v>5</v>
      </c>
      <c r="F1258" t="s">
        <v>92</v>
      </c>
      <c r="G1258" t="s">
        <v>97</v>
      </c>
      <c r="H1258" t="s">
        <v>388</v>
      </c>
      <c r="I1258" t="s">
        <v>212</v>
      </c>
      <c r="J1258" t="s">
        <v>213</v>
      </c>
      <c r="K1258" t="s">
        <v>149</v>
      </c>
      <c r="L1258" t="s">
        <v>214</v>
      </c>
      <c r="M1258" t="s">
        <v>76</v>
      </c>
      <c r="N1258" t="s">
        <v>215</v>
      </c>
      <c r="O1258" s="57">
        <v>46309.68304398148</v>
      </c>
      <c r="P1258" s="57">
        <v>46310.494502314818</v>
      </c>
      <c r="Q1258">
        <v>69410343</v>
      </c>
      <c r="S1258">
        <v>152645203511</v>
      </c>
      <c r="T1258" t="s">
        <v>7292</v>
      </c>
      <c r="U1258" t="s">
        <v>7293</v>
      </c>
      <c r="V1258" t="s">
        <v>7294</v>
      </c>
      <c r="Z1258">
        <v>111.7151978</v>
      </c>
      <c r="AA1258">
        <v>-6.9736659999999997</v>
      </c>
      <c r="AB1258" t="s">
        <v>7295</v>
      </c>
      <c r="AC1258" t="s">
        <v>235</v>
      </c>
      <c r="AL1258" t="s">
        <v>217</v>
      </c>
      <c r="AM1258" t="s">
        <v>7296</v>
      </c>
      <c r="AN1258" t="s">
        <v>6</v>
      </c>
      <c r="AO1258" t="s">
        <v>6838</v>
      </c>
      <c r="AP1258" s="57">
        <v>46310.625</v>
      </c>
      <c r="AR1258" t="s">
        <v>218</v>
      </c>
      <c r="AS1258" t="s">
        <v>844</v>
      </c>
      <c r="AT1258" t="s">
        <v>342</v>
      </c>
      <c r="AU1258">
        <v>20261015</v>
      </c>
      <c r="AV1258" t="s">
        <v>221</v>
      </c>
      <c r="AW1258" t="s">
        <v>2326</v>
      </c>
      <c r="AX1258" t="s">
        <v>222</v>
      </c>
      <c r="BA1258" s="57">
        <v>46310.625</v>
      </c>
      <c r="BB1258" t="s">
        <v>7296</v>
      </c>
      <c r="BC1258">
        <v>2026</v>
      </c>
      <c r="BD1258">
        <v>10</v>
      </c>
      <c r="BE1258">
        <v>15</v>
      </c>
      <c r="BF1258" s="6">
        <f t="shared" si="57"/>
        <v>46310</v>
      </c>
      <c r="BG1258">
        <f t="shared" si="58"/>
        <v>-0.625</v>
      </c>
      <c r="BH1258" t="str">
        <f t="shared" si="59"/>
        <v>COMPLY</v>
      </c>
      <c r="BI1258" t="str">
        <f>VLOOKUP(H1258,Sheet2!$A$1:$B$270,2,FALSE)</f>
        <v>BOJONEGORO</v>
      </c>
    </row>
    <row r="1259" spans="1:61">
      <c r="A1259">
        <v>1258</v>
      </c>
      <c r="B1259">
        <v>1002622521</v>
      </c>
      <c r="C1259">
        <v>3</v>
      </c>
      <c r="D1259" t="s">
        <v>38</v>
      </c>
      <c r="E1259">
        <v>5</v>
      </c>
      <c r="F1259" t="s">
        <v>92</v>
      </c>
      <c r="G1259" t="s">
        <v>97</v>
      </c>
      <c r="H1259" t="s">
        <v>388</v>
      </c>
      <c r="I1259" t="s">
        <v>212</v>
      </c>
      <c r="J1259" t="s">
        <v>213</v>
      </c>
      <c r="K1259" t="s">
        <v>149</v>
      </c>
      <c r="L1259" t="s">
        <v>214</v>
      </c>
      <c r="M1259" t="s">
        <v>2115</v>
      </c>
      <c r="N1259" t="s">
        <v>215</v>
      </c>
      <c r="O1259" s="57">
        <v>46300.578101851854</v>
      </c>
      <c r="P1259" s="57">
        <v>46300.62159722222</v>
      </c>
      <c r="Q1259">
        <v>69402092</v>
      </c>
      <c r="T1259" t="s">
        <v>1311</v>
      </c>
      <c r="V1259" t="s">
        <v>1313</v>
      </c>
      <c r="Z1259">
        <v>111.79942</v>
      </c>
      <c r="AA1259">
        <v>-7.0246399999999998</v>
      </c>
      <c r="AB1259" t="s">
        <v>1314</v>
      </c>
      <c r="AC1259" t="s">
        <v>235</v>
      </c>
      <c r="AL1259" t="s">
        <v>217</v>
      </c>
      <c r="AM1259" t="s">
        <v>1315</v>
      </c>
      <c r="AN1259" t="s">
        <v>6</v>
      </c>
      <c r="AO1259" s="57">
        <v>46152.601203703707</v>
      </c>
      <c r="AP1259" s="57">
        <v>46297</v>
      </c>
      <c r="AR1259" t="s">
        <v>543</v>
      </c>
      <c r="AS1259" t="s">
        <v>844</v>
      </c>
      <c r="AT1259" t="s">
        <v>230</v>
      </c>
      <c r="AV1259" t="s">
        <v>2120</v>
      </c>
      <c r="AW1259" t="s">
        <v>882</v>
      </c>
      <c r="AX1259" t="s">
        <v>222</v>
      </c>
      <c r="BA1259" s="57">
        <v>46297.333333333336</v>
      </c>
      <c r="BB1259" t="s">
        <v>1315</v>
      </c>
      <c r="BF1259" s="6" t="e">
        <f t="shared" si="57"/>
        <v>#NUM!</v>
      </c>
      <c r="BG1259" t="e">
        <f t="shared" si="58"/>
        <v>#NUM!</v>
      </c>
      <c r="BH1259" t="e">
        <f t="shared" si="59"/>
        <v>#NUM!</v>
      </c>
      <c r="BI1259" t="str">
        <f>VLOOKUP(H1259,Sheet2!$A$1:$B$270,2,FALSE)</f>
        <v>BOJONEGORO</v>
      </c>
    </row>
    <row r="1260" spans="1:61">
      <c r="A1260">
        <v>1259</v>
      </c>
      <c r="B1260">
        <v>1002617098</v>
      </c>
      <c r="C1260">
        <v>3</v>
      </c>
      <c r="D1260" t="s">
        <v>38</v>
      </c>
      <c r="E1260">
        <v>5</v>
      </c>
      <c r="F1260" t="s">
        <v>92</v>
      </c>
      <c r="G1260" t="s">
        <v>97</v>
      </c>
      <c r="H1260" t="s">
        <v>388</v>
      </c>
      <c r="I1260" t="s">
        <v>212</v>
      </c>
      <c r="J1260" t="s">
        <v>213</v>
      </c>
      <c r="K1260" t="s">
        <v>149</v>
      </c>
      <c r="L1260" t="s">
        <v>214</v>
      </c>
      <c r="M1260" t="s">
        <v>1919</v>
      </c>
      <c r="N1260" t="s">
        <v>215</v>
      </c>
      <c r="O1260" s="57">
        <v>46296.397013888891</v>
      </c>
      <c r="P1260" s="57">
        <v>46300.578796296293</v>
      </c>
      <c r="Q1260">
        <v>69402092</v>
      </c>
      <c r="S1260">
        <v>152645203155</v>
      </c>
      <c r="T1260" t="s">
        <v>1311</v>
      </c>
      <c r="U1260" t="s">
        <v>1312</v>
      </c>
      <c r="V1260" t="s">
        <v>1313</v>
      </c>
      <c r="Z1260">
        <v>111.79942200000001</v>
      </c>
      <c r="AA1260">
        <v>-7.0242979999999999</v>
      </c>
      <c r="AB1260" t="s">
        <v>1314</v>
      </c>
      <c r="AC1260" t="s">
        <v>235</v>
      </c>
      <c r="AL1260" t="s">
        <v>217</v>
      </c>
      <c r="AM1260" t="s">
        <v>1315</v>
      </c>
      <c r="AN1260" t="s">
        <v>6</v>
      </c>
      <c r="AO1260" s="57">
        <v>46032.413738425923</v>
      </c>
      <c r="AP1260" s="57">
        <v>46297.333333333336</v>
      </c>
      <c r="AQ1260" t="s">
        <v>838</v>
      </c>
      <c r="AR1260" t="s">
        <v>12</v>
      </c>
      <c r="AS1260" t="s">
        <v>844</v>
      </c>
      <c r="AT1260" t="s">
        <v>230</v>
      </c>
      <c r="AV1260" t="s">
        <v>1627</v>
      </c>
      <c r="AW1260" t="s">
        <v>882</v>
      </c>
      <c r="AX1260" t="s">
        <v>222</v>
      </c>
      <c r="BA1260" s="57">
        <v>46297.333333333336</v>
      </c>
      <c r="BB1260" t="s">
        <v>1315</v>
      </c>
      <c r="BF1260" s="6" t="e">
        <f t="shared" si="57"/>
        <v>#NUM!</v>
      </c>
      <c r="BG1260" t="e">
        <f t="shared" si="58"/>
        <v>#NUM!</v>
      </c>
      <c r="BH1260" t="e">
        <f t="shared" si="59"/>
        <v>#NUM!</v>
      </c>
      <c r="BI1260" t="str">
        <f>VLOOKUP(H1260,Sheet2!$A$1:$B$270,2,FALSE)</f>
        <v>BOJONEGORO</v>
      </c>
    </row>
    <row r="1261" spans="1:61">
      <c r="A1261">
        <v>1260</v>
      </c>
      <c r="B1261">
        <v>1002627740</v>
      </c>
      <c r="C1261">
        <v>3</v>
      </c>
      <c r="D1261" t="s">
        <v>38</v>
      </c>
      <c r="E1261">
        <v>5</v>
      </c>
      <c r="F1261" t="s">
        <v>92</v>
      </c>
      <c r="G1261" t="s">
        <v>97</v>
      </c>
      <c r="H1261" t="s">
        <v>508</v>
      </c>
      <c r="I1261" t="s">
        <v>212</v>
      </c>
      <c r="J1261" t="s">
        <v>213</v>
      </c>
      <c r="K1261" t="s">
        <v>149</v>
      </c>
      <c r="M1261" t="s">
        <v>76</v>
      </c>
      <c r="N1261" t="s">
        <v>215</v>
      </c>
      <c r="O1261" s="57">
        <v>46303.576423611114</v>
      </c>
      <c r="P1261" s="57">
        <v>46303.745023148149</v>
      </c>
      <c r="Q1261">
        <v>69404737</v>
      </c>
      <c r="S1261">
        <v>152649201941</v>
      </c>
      <c r="T1261" t="s">
        <v>3612</v>
      </c>
      <c r="U1261" t="s">
        <v>4751</v>
      </c>
      <c r="V1261" t="s">
        <v>4752</v>
      </c>
      <c r="Z1261">
        <v>111.80378399999999</v>
      </c>
      <c r="AA1261">
        <v>-6.859864</v>
      </c>
      <c r="AB1261" t="s">
        <v>3614</v>
      </c>
      <c r="AC1261" t="s">
        <v>229</v>
      </c>
      <c r="AL1261" t="s">
        <v>217</v>
      </c>
      <c r="AM1261" t="s">
        <v>4709</v>
      </c>
      <c r="AN1261" t="s">
        <v>6</v>
      </c>
      <c r="AO1261" s="57">
        <v>46244.59065972222</v>
      </c>
      <c r="AR1261" t="s">
        <v>218</v>
      </c>
      <c r="AS1261" t="s">
        <v>844</v>
      </c>
      <c r="AT1261" t="s">
        <v>220</v>
      </c>
      <c r="AU1261">
        <v>20261008</v>
      </c>
      <c r="AV1261" t="s">
        <v>221</v>
      </c>
      <c r="AW1261" t="s">
        <v>540</v>
      </c>
      <c r="AX1261" t="s">
        <v>222</v>
      </c>
      <c r="BA1261" s="57">
        <v>46303.291666666664</v>
      </c>
      <c r="BB1261" t="s">
        <v>4709</v>
      </c>
      <c r="BC1261">
        <v>2026</v>
      </c>
      <c r="BD1261">
        <v>10</v>
      </c>
      <c r="BE1261">
        <v>8</v>
      </c>
      <c r="BF1261" s="6">
        <f t="shared" si="57"/>
        <v>46303</v>
      </c>
      <c r="BG1261">
        <f t="shared" si="58"/>
        <v>-0.29166666666424135</v>
      </c>
      <c r="BH1261" t="str">
        <f t="shared" si="59"/>
        <v>COMPLY</v>
      </c>
      <c r="BI1261" t="str">
        <f>VLOOKUP(H1261,Sheet2!$A$1:$B$270,2,FALSE)</f>
        <v>BOJONEGORO</v>
      </c>
    </row>
    <row r="1262" spans="1:61">
      <c r="A1262">
        <v>1261</v>
      </c>
      <c r="B1262">
        <v>1002628978</v>
      </c>
      <c r="C1262">
        <v>3</v>
      </c>
      <c r="D1262" t="s">
        <v>38</v>
      </c>
      <c r="E1262">
        <v>5</v>
      </c>
      <c r="F1262" t="s">
        <v>92</v>
      </c>
      <c r="G1262" t="s">
        <v>97</v>
      </c>
      <c r="H1262" t="s">
        <v>508</v>
      </c>
      <c r="I1262" t="s">
        <v>212</v>
      </c>
      <c r="J1262" t="s">
        <v>213</v>
      </c>
      <c r="K1262" t="s">
        <v>149</v>
      </c>
      <c r="L1262" t="s">
        <v>214</v>
      </c>
      <c r="M1262" t="s">
        <v>76</v>
      </c>
      <c r="N1262" t="s">
        <v>215</v>
      </c>
      <c r="O1262" s="57">
        <v>46304.399768518517</v>
      </c>
      <c r="P1262" s="57">
        <v>46305.84070601852</v>
      </c>
      <c r="Q1262">
        <v>69407074</v>
      </c>
      <c r="S1262">
        <v>152649201025</v>
      </c>
      <c r="T1262" t="s">
        <v>5639</v>
      </c>
      <c r="U1262" t="s">
        <v>5640</v>
      </c>
      <c r="V1262" t="s">
        <v>5641</v>
      </c>
      <c r="Z1262">
        <v>111.803948039112</v>
      </c>
      <c r="AA1262">
        <v>-6.8600629813232699</v>
      </c>
      <c r="AB1262" t="s">
        <v>5642</v>
      </c>
      <c r="AC1262" t="s">
        <v>235</v>
      </c>
      <c r="AL1262" t="s">
        <v>217</v>
      </c>
      <c r="AM1262" t="s">
        <v>5643</v>
      </c>
      <c r="AN1262" t="s">
        <v>6</v>
      </c>
      <c r="AO1262" s="57">
        <v>46275.402615740742</v>
      </c>
      <c r="AP1262" s="57">
        <v>46305.333333333336</v>
      </c>
      <c r="AR1262" t="s">
        <v>218</v>
      </c>
      <c r="AS1262" t="s">
        <v>844</v>
      </c>
      <c r="AT1262" t="s">
        <v>220</v>
      </c>
      <c r="AU1262">
        <v>20261010</v>
      </c>
      <c r="AV1262" t="s">
        <v>221</v>
      </c>
      <c r="AW1262" t="s">
        <v>1303</v>
      </c>
      <c r="AX1262" t="s">
        <v>222</v>
      </c>
      <c r="BA1262" s="57">
        <v>46305.333333333336</v>
      </c>
      <c r="BB1262" t="s">
        <v>5643</v>
      </c>
      <c r="BC1262">
        <v>2026</v>
      </c>
      <c r="BD1262">
        <v>10</v>
      </c>
      <c r="BE1262">
        <v>10</v>
      </c>
      <c r="BF1262" s="6">
        <f t="shared" si="57"/>
        <v>46305</v>
      </c>
      <c r="BG1262">
        <f t="shared" si="58"/>
        <v>-0.33333333333575865</v>
      </c>
      <c r="BH1262" t="str">
        <f t="shared" si="59"/>
        <v>COMPLY</v>
      </c>
      <c r="BI1262" t="str">
        <f>VLOOKUP(H1262,Sheet2!$A$1:$B$270,2,FALSE)</f>
        <v>BOJONEGORO</v>
      </c>
    </row>
    <row r="1263" spans="1:61">
      <c r="A1263">
        <v>1262</v>
      </c>
      <c r="B1263">
        <v>1002624365</v>
      </c>
      <c r="C1263">
        <v>3</v>
      </c>
      <c r="D1263" t="s">
        <v>38</v>
      </c>
      <c r="E1263">
        <v>5</v>
      </c>
      <c r="F1263" t="s">
        <v>92</v>
      </c>
      <c r="G1263" t="s">
        <v>97</v>
      </c>
      <c r="H1263" t="s">
        <v>508</v>
      </c>
      <c r="I1263" t="s">
        <v>212</v>
      </c>
      <c r="J1263" t="s">
        <v>213</v>
      </c>
      <c r="K1263" t="s">
        <v>149</v>
      </c>
      <c r="L1263" t="s">
        <v>214</v>
      </c>
      <c r="M1263" t="s">
        <v>1401</v>
      </c>
      <c r="N1263" t="s">
        <v>215</v>
      </c>
      <c r="O1263" s="57">
        <v>46301.569849537038</v>
      </c>
      <c r="P1263" s="57">
        <v>46303.584780092591</v>
      </c>
      <c r="Q1263">
        <v>69405069</v>
      </c>
      <c r="S1263">
        <v>152649201761</v>
      </c>
      <c r="T1263" t="s">
        <v>3608</v>
      </c>
      <c r="U1263" t="s">
        <v>3609</v>
      </c>
      <c r="V1263" t="s">
        <v>3610</v>
      </c>
      <c r="Z1263">
        <v>111.803967330463</v>
      </c>
      <c r="AA1263">
        <v>-6.8600011957564302</v>
      </c>
      <c r="AB1263" t="s">
        <v>3611</v>
      </c>
      <c r="AC1263" t="s">
        <v>235</v>
      </c>
      <c r="AL1263" t="s">
        <v>217</v>
      </c>
      <c r="AM1263" t="s">
        <v>3446</v>
      </c>
      <c r="AN1263" t="s">
        <v>6</v>
      </c>
      <c r="AO1263" s="57">
        <v>46183.601145833331</v>
      </c>
      <c r="AP1263" s="57">
        <v>46302.458333333336</v>
      </c>
      <c r="AQ1263" t="s">
        <v>841</v>
      </c>
      <c r="AR1263" t="s">
        <v>14</v>
      </c>
      <c r="AS1263" t="s">
        <v>844</v>
      </c>
      <c r="AT1263" t="s">
        <v>220</v>
      </c>
      <c r="AV1263" t="s">
        <v>4749</v>
      </c>
      <c r="AW1263" t="s">
        <v>1303</v>
      </c>
      <c r="AX1263" t="s">
        <v>222</v>
      </c>
      <c r="BA1263" s="57">
        <v>46302.458333333336</v>
      </c>
      <c r="BB1263" t="s">
        <v>3446</v>
      </c>
      <c r="BF1263" s="6" t="e">
        <f t="shared" si="57"/>
        <v>#NUM!</v>
      </c>
      <c r="BG1263" t="e">
        <f t="shared" si="58"/>
        <v>#NUM!</v>
      </c>
      <c r="BH1263" t="e">
        <f t="shared" si="59"/>
        <v>#NUM!</v>
      </c>
      <c r="BI1263" t="str">
        <f>VLOOKUP(H1263,Sheet2!$A$1:$B$270,2,FALSE)</f>
        <v>BOJONEGORO</v>
      </c>
    </row>
    <row r="1264" spans="1:61">
      <c r="A1264">
        <v>1263</v>
      </c>
      <c r="B1264">
        <v>1002623571</v>
      </c>
      <c r="C1264">
        <v>3</v>
      </c>
      <c r="D1264" t="s">
        <v>38</v>
      </c>
      <c r="E1264">
        <v>5</v>
      </c>
      <c r="F1264" t="s">
        <v>92</v>
      </c>
      <c r="G1264" t="s">
        <v>97</v>
      </c>
      <c r="H1264" t="s">
        <v>508</v>
      </c>
      <c r="I1264" t="s">
        <v>212</v>
      </c>
      <c r="J1264" t="s">
        <v>213</v>
      </c>
      <c r="K1264" t="s">
        <v>149</v>
      </c>
      <c r="L1264" t="s">
        <v>214</v>
      </c>
      <c r="M1264" t="s">
        <v>1401</v>
      </c>
      <c r="N1264" t="s">
        <v>215</v>
      </c>
      <c r="O1264" s="57">
        <v>46301.388599537036</v>
      </c>
      <c r="P1264" s="57">
        <v>46303.576412037037</v>
      </c>
      <c r="Q1264">
        <v>69404737</v>
      </c>
      <c r="S1264">
        <v>152649201760</v>
      </c>
      <c r="T1264" t="s">
        <v>3612</v>
      </c>
      <c r="U1264" t="s">
        <v>3609</v>
      </c>
      <c r="V1264" t="s">
        <v>3613</v>
      </c>
      <c r="Z1264">
        <v>111.803969170377</v>
      </c>
      <c r="AA1264">
        <v>-6.8599973565457404</v>
      </c>
      <c r="AB1264" t="s">
        <v>3614</v>
      </c>
      <c r="AC1264" t="s">
        <v>235</v>
      </c>
      <c r="AL1264" t="s">
        <v>217</v>
      </c>
      <c r="AM1264" t="s">
        <v>3208</v>
      </c>
      <c r="AN1264" t="s">
        <v>6</v>
      </c>
      <c r="AO1264" s="57">
        <v>46183.392407407409</v>
      </c>
      <c r="AP1264" s="57">
        <v>46302.333333333336</v>
      </c>
      <c r="AQ1264" t="s">
        <v>841</v>
      </c>
      <c r="AR1264" t="s">
        <v>14</v>
      </c>
      <c r="AS1264" t="s">
        <v>844</v>
      </c>
      <c r="AT1264" t="s">
        <v>220</v>
      </c>
      <c r="AV1264" t="s">
        <v>4750</v>
      </c>
      <c r="AW1264" t="s">
        <v>1303</v>
      </c>
      <c r="AX1264" t="s">
        <v>222</v>
      </c>
      <c r="BA1264" s="57">
        <v>46302.333333333336</v>
      </c>
      <c r="BB1264" t="s">
        <v>3208</v>
      </c>
      <c r="BF1264" s="6" t="e">
        <f t="shared" si="57"/>
        <v>#NUM!</v>
      </c>
      <c r="BG1264" t="e">
        <f t="shared" si="58"/>
        <v>#NUM!</v>
      </c>
      <c r="BH1264" t="e">
        <f t="shared" si="59"/>
        <v>#NUM!</v>
      </c>
      <c r="BI1264" t="str">
        <f>VLOOKUP(H1264,Sheet2!$A$1:$B$270,2,FALSE)</f>
        <v>BOJONEGORO</v>
      </c>
    </row>
    <row r="1265" spans="1:61">
      <c r="A1265">
        <v>1264</v>
      </c>
      <c r="B1265">
        <v>1002626272</v>
      </c>
      <c r="C1265">
        <v>3</v>
      </c>
      <c r="D1265" t="s">
        <v>38</v>
      </c>
      <c r="E1265">
        <v>5</v>
      </c>
      <c r="F1265" t="s">
        <v>92</v>
      </c>
      <c r="G1265" t="s">
        <v>97</v>
      </c>
      <c r="H1265" t="s">
        <v>297</v>
      </c>
      <c r="I1265" t="s">
        <v>212</v>
      </c>
      <c r="J1265" t="s">
        <v>213</v>
      </c>
      <c r="K1265" t="s">
        <v>149</v>
      </c>
      <c r="M1265" t="s">
        <v>76</v>
      </c>
      <c r="N1265" t="s">
        <v>215</v>
      </c>
      <c r="O1265" s="57">
        <v>46302.586770833332</v>
      </c>
      <c r="P1265" s="57">
        <v>46304.699988425928</v>
      </c>
      <c r="Q1265">
        <v>69405907</v>
      </c>
      <c r="S1265">
        <v>152647206564</v>
      </c>
      <c r="T1265" t="s">
        <v>4753</v>
      </c>
      <c r="U1265" t="s">
        <v>4295</v>
      </c>
      <c r="V1265" t="s">
        <v>4754</v>
      </c>
      <c r="Z1265">
        <v>112.00614988814699</v>
      </c>
      <c r="AA1265">
        <v>-6.8275325235104098</v>
      </c>
      <c r="AB1265" t="s">
        <v>4296</v>
      </c>
      <c r="AC1265" t="s">
        <v>284</v>
      </c>
      <c r="AL1265" t="s">
        <v>217</v>
      </c>
      <c r="AM1265" t="s">
        <v>4755</v>
      </c>
      <c r="AN1265" t="s">
        <v>6</v>
      </c>
      <c r="AO1265" s="57">
        <v>46213.59065972222</v>
      </c>
      <c r="AP1265" s="57">
        <v>46305.458333333336</v>
      </c>
      <c r="AR1265" t="s">
        <v>218</v>
      </c>
      <c r="AS1265" t="s">
        <v>844</v>
      </c>
      <c r="AT1265" t="s">
        <v>230</v>
      </c>
      <c r="AU1265">
        <v>20261009</v>
      </c>
      <c r="AV1265" t="s">
        <v>221</v>
      </c>
      <c r="AW1265" t="s">
        <v>541</v>
      </c>
      <c r="AX1265" t="s">
        <v>222</v>
      </c>
      <c r="BA1265" s="57">
        <v>46305.458333333336</v>
      </c>
      <c r="BB1265" t="s">
        <v>4755</v>
      </c>
      <c r="BC1265">
        <v>2026</v>
      </c>
      <c r="BD1265">
        <v>10</v>
      </c>
      <c r="BE1265">
        <v>9</v>
      </c>
      <c r="BF1265" s="6">
        <f t="shared" si="57"/>
        <v>46304</v>
      </c>
      <c r="BG1265">
        <f t="shared" si="58"/>
        <v>-1.4583333333357587</v>
      </c>
      <c r="BH1265" t="str">
        <f t="shared" si="59"/>
        <v>COMPLY</v>
      </c>
      <c r="BI1265" t="str">
        <f>VLOOKUP(H1265,Sheet2!$A$1:$B$270,2,FALSE)</f>
        <v>BOJONEGORO</v>
      </c>
    </row>
    <row r="1266" spans="1:61">
      <c r="A1266">
        <v>1265</v>
      </c>
      <c r="B1266">
        <v>1002633818</v>
      </c>
      <c r="C1266">
        <v>3</v>
      </c>
      <c r="D1266" t="s">
        <v>38</v>
      </c>
      <c r="E1266">
        <v>5</v>
      </c>
      <c r="F1266" t="s">
        <v>92</v>
      </c>
      <c r="G1266" t="s">
        <v>97</v>
      </c>
      <c r="H1266" t="s">
        <v>297</v>
      </c>
      <c r="I1266" t="s">
        <v>212</v>
      </c>
      <c r="J1266" t="s">
        <v>213</v>
      </c>
      <c r="K1266" t="s">
        <v>149</v>
      </c>
      <c r="L1266" t="s">
        <v>214</v>
      </c>
      <c r="M1266" t="s">
        <v>76</v>
      </c>
      <c r="N1266" t="s">
        <v>215</v>
      </c>
      <c r="O1266" s="57">
        <v>46307.785127314812</v>
      </c>
      <c r="P1266" s="57">
        <v>46308.429270833331</v>
      </c>
      <c r="Q1266">
        <v>69408975</v>
      </c>
      <c r="S1266">
        <v>152647206569</v>
      </c>
      <c r="T1266" t="s">
        <v>6452</v>
      </c>
      <c r="U1266" t="s">
        <v>6453</v>
      </c>
      <c r="V1266" t="s">
        <v>6454</v>
      </c>
      <c r="Z1266">
        <v>111.985862241467</v>
      </c>
      <c r="AA1266">
        <v>-6.8788866213091504</v>
      </c>
      <c r="AB1266" t="s">
        <v>6455</v>
      </c>
      <c r="AC1266" t="s">
        <v>235</v>
      </c>
      <c r="AL1266" t="s">
        <v>217</v>
      </c>
      <c r="AM1266" t="s">
        <v>5897</v>
      </c>
      <c r="AN1266" t="s">
        <v>6</v>
      </c>
      <c r="AO1266" s="57">
        <v>46366.78837962963</v>
      </c>
      <c r="AP1266" s="57">
        <v>46308.625</v>
      </c>
      <c r="AR1266" t="s">
        <v>218</v>
      </c>
      <c r="AS1266" t="s">
        <v>844</v>
      </c>
      <c r="AT1266" t="s">
        <v>230</v>
      </c>
      <c r="AU1266">
        <v>20261013</v>
      </c>
      <c r="AV1266" t="s">
        <v>221</v>
      </c>
      <c r="AW1266" t="s">
        <v>877</v>
      </c>
      <c r="AX1266" t="s">
        <v>222</v>
      </c>
      <c r="BA1266" s="57">
        <v>46308.625</v>
      </c>
      <c r="BB1266" t="s">
        <v>5897</v>
      </c>
      <c r="BC1266">
        <v>2026</v>
      </c>
      <c r="BD1266">
        <v>10</v>
      </c>
      <c r="BE1266">
        <v>13</v>
      </c>
      <c r="BF1266" s="6">
        <f t="shared" si="57"/>
        <v>46308</v>
      </c>
      <c r="BG1266">
        <f t="shared" si="58"/>
        <v>-0.625</v>
      </c>
      <c r="BH1266" t="str">
        <f t="shared" si="59"/>
        <v>COMPLY</v>
      </c>
      <c r="BI1266" t="str">
        <f>VLOOKUP(H1266,Sheet2!$A$1:$B$270,2,FALSE)</f>
        <v>BOJONEGORO</v>
      </c>
    </row>
    <row r="1267" spans="1:61">
      <c r="A1267">
        <v>1266</v>
      </c>
      <c r="B1267">
        <v>1002624815</v>
      </c>
      <c r="C1267">
        <v>3</v>
      </c>
      <c r="D1267" t="s">
        <v>38</v>
      </c>
      <c r="E1267">
        <v>5</v>
      </c>
      <c r="F1267" t="s">
        <v>92</v>
      </c>
      <c r="G1267" t="s">
        <v>97</v>
      </c>
      <c r="H1267" t="s">
        <v>297</v>
      </c>
      <c r="I1267" t="s">
        <v>212</v>
      </c>
      <c r="J1267" t="s">
        <v>213</v>
      </c>
      <c r="K1267" t="s">
        <v>149</v>
      </c>
      <c r="L1267" t="s">
        <v>214</v>
      </c>
      <c r="M1267" t="s">
        <v>1919</v>
      </c>
      <c r="N1267" t="s">
        <v>215</v>
      </c>
      <c r="O1267" s="57">
        <v>46301.653252314813</v>
      </c>
      <c r="P1267" s="57">
        <v>46304.376261574071</v>
      </c>
      <c r="Q1267">
        <v>69405265</v>
      </c>
      <c r="S1267">
        <v>152647206563</v>
      </c>
      <c r="T1267" t="s">
        <v>3615</v>
      </c>
      <c r="U1267" t="s">
        <v>3616</v>
      </c>
      <c r="V1267" t="s">
        <v>3617</v>
      </c>
      <c r="Z1267">
        <v>112.002631270227</v>
      </c>
      <c r="AA1267">
        <v>-6.8304083520787504</v>
      </c>
      <c r="AB1267" t="s">
        <v>3618</v>
      </c>
      <c r="AC1267" t="s">
        <v>235</v>
      </c>
      <c r="AL1267" t="s">
        <v>217</v>
      </c>
      <c r="AM1267" t="s">
        <v>3619</v>
      </c>
      <c r="AN1267" t="s">
        <v>6</v>
      </c>
      <c r="AO1267" s="57">
        <v>46183.663668981484</v>
      </c>
      <c r="AP1267" s="57">
        <v>46303.333333333336</v>
      </c>
      <c r="AQ1267" t="s">
        <v>841</v>
      </c>
      <c r="AR1267" t="s">
        <v>12</v>
      </c>
      <c r="AS1267" t="s">
        <v>844</v>
      </c>
      <c r="AT1267" t="s">
        <v>220</v>
      </c>
      <c r="AV1267" t="s">
        <v>1627</v>
      </c>
      <c r="AW1267" t="s">
        <v>3620</v>
      </c>
      <c r="AX1267" t="s">
        <v>222</v>
      </c>
      <c r="BA1267" s="57">
        <v>46303.333333333336</v>
      </c>
      <c r="BB1267" t="s">
        <v>3619</v>
      </c>
      <c r="BF1267" s="6" t="e">
        <f t="shared" si="57"/>
        <v>#NUM!</v>
      </c>
      <c r="BG1267" t="e">
        <f t="shared" si="58"/>
        <v>#NUM!</v>
      </c>
      <c r="BH1267" t="e">
        <f t="shared" si="59"/>
        <v>#NUM!</v>
      </c>
      <c r="BI1267" t="str">
        <f>VLOOKUP(H1267,Sheet2!$A$1:$B$270,2,FALSE)</f>
        <v>BOJONEGORO</v>
      </c>
    </row>
    <row r="1268" spans="1:61">
      <c r="A1268">
        <v>1267</v>
      </c>
      <c r="B1268">
        <v>1002616902</v>
      </c>
      <c r="C1268">
        <v>3</v>
      </c>
      <c r="D1268" t="s">
        <v>38</v>
      </c>
      <c r="E1268">
        <v>5</v>
      </c>
      <c r="F1268" t="s">
        <v>92</v>
      </c>
      <c r="G1268" t="s">
        <v>97</v>
      </c>
      <c r="H1268" t="s">
        <v>461</v>
      </c>
      <c r="I1268" t="s">
        <v>212</v>
      </c>
      <c r="J1268" t="s">
        <v>213</v>
      </c>
      <c r="K1268" t="s">
        <v>149</v>
      </c>
      <c r="M1268" t="s">
        <v>76</v>
      </c>
      <c r="N1268" t="s">
        <v>215</v>
      </c>
      <c r="O1268" s="57">
        <v>46296.358287037037</v>
      </c>
      <c r="P1268" s="57">
        <v>46297.448020833333</v>
      </c>
      <c r="Q1268">
        <v>69402022</v>
      </c>
      <c r="S1268">
        <v>152646206273</v>
      </c>
      <c r="T1268" t="s">
        <v>1316</v>
      </c>
      <c r="U1268" t="s">
        <v>1317</v>
      </c>
      <c r="V1268" t="s">
        <v>1318</v>
      </c>
      <c r="Z1268">
        <v>111.96432128548599</v>
      </c>
      <c r="AA1268">
        <v>-7.0930767066443199</v>
      </c>
      <c r="AB1268" t="s">
        <v>1319</v>
      </c>
      <c r="AC1268" t="s">
        <v>284</v>
      </c>
      <c r="AL1268" t="s">
        <v>217</v>
      </c>
      <c r="AM1268" t="s">
        <v>1320</v>
      </c>
      <c r="AN1268" t="s">
        <v>6</v>
      </c>
      <c r="AO1268" s="57">
        <v>46032.392847222225</v>
      </c>
      <c r="AP1268" s="57">
        <v>46297.333333333336</v>
      </c>
      <c r="AR1268" t="s">
        <v>218</v>
      </c>
      <c r="AS1268" t="s">
        <v>844</v>
      </c>
      <c r="AT1268" t="s">
        <v>230</v>
      </c>
      <c r="AU1268">
        <v>20261002</v>
      </c>
      <c r="AV1268" t="s">
        <v>221</v>
      </c>
      <c r="AW1268" t="s">
        <v>540</v>
      </c>
      <c r="AX1268" t="s">
        <v>222</v>
      </c>
      <c r="BA1268" s="57">
        <v>46297.333333333336</v>
      </c>
      <c r="BB1268" t="s">
        <v>1320</v>
      </c>
      <c r="BC1268">
        <v>2026</v>
      </c>
      <c r="BD1268">
        <v>10</v>
      </c>
      <c r="BE1268">
        <v>2</v>
      </c>
      <c r="BF1268" s="6">
        <f t="shared" si="57"/>
        <v>46297</v>
      </c>
      <c r="BG1268">
        <f t="shared" si="58"/>
        <v>-0.33333333333575865</v>
      </c>
      <c r="BH1268" t="str">
        <f t="shared" si="59"/>
        <v>COMPLY</v>
      </c>
      <c r="BI1268" t="str">
        <f>VLOOKUP(H1268,Sheet2!$A$1:$B$270,2,FALSE)</f>
        <v>BOJONEGORO</v>
      </c>
    </row>
    <row r="1269" spans="1:61">
      <c r="A1269">
        <v>1268</v>
      </c>
      <c r="B1269">
        <v>1002621096</v>
      </c>
      <c r="C1269">
        <v>3</v>
      </c>
      <c r="D1269" t="s">
        <v>38</v>
      </c>
      <c r="E1269">
        <v>5</v>
      </c>
      <c r="F1269" t="s">
        <v>92</v>
      </c>
      <c r="G1269" t="s">
        <v>97</v>
      </c>
      <c r="H1269" t="s">
        <v>461</v>
      </c>
      <c r="I1269" t="s">
        <v>212</v>
      </c>
      <c r="J1269" t="s">
        <v>213</v>
      </c>
      <c r="K1269" t="s">
        <v>149</v>
      </c>
      <c r="L1269" t="s">
        <v>214</v>
      </c>
      <c r="M1269" t="s">
        <v>76</v>
      </c>
      <c r="N1269" t="s">
        <v>215</v>
      </c>
      <c r="O1269" s="57">
        <v>46298.658101851855</v>
      </c>
      <c r="P1269" s="57">
        <v>46300.433067129627</v>
      </c>
      <c r="Q1269">
        <v>69403698</v>
      </c>
      <c r="S1269">
        <v>152646206276</v>
      </c>
      <c r="T1269" t="s">
        <v>2332</v>
      </c>
      <c r="U1269" t="s">
        <v>2333</v>
      </c>
      <c r="V1269" t="s">
        <v>2334</v>
      </c>
      <c r="Z1269">
        <v>111.99862266222701</v>
      </c>
      <c r="AA1269">
        <v>-7.0649775207912899</v>
      </c>
      <c r="AB1269" t="s">
        <v>2335</v>
      </c>
      <c r="AC1269" t="s">
        <v>235</v>
      </c>
      <c r="AL1269" t="s">
        <v>217</v>
      </c>
      <c r="AM1269" t="s">
        <v>2336</v>
      </c>
      <c r="AN1269" t="s">
        <v>6</v>
      </c>
      <c r="AO1269" s="57">
        <v>46091.663622685184</v>
      </c>
      <c r="AP1269" s="57">
        <v>46299.625</v>
      </c>
      <c r="AR1269" t="s">
        <v>218</v>
      </c>
      <c r="AS1269" t="s">
        <v>844</v>
      </c>
      <c r="AT1269" t="s">
        <v>230</v>
      </c>
      <c r="AU1269">
        <v>20261005</v>
      </c>
      <c r="AV1269" t="s">
        <v>221</v>
      </c>
      <c r="AW1269" t="s">
        <v>880</v>
      </c>
      <c r="AX1269" t="s">
        <v>222</v>
      </c>
      <c r="BA1269" s="57">
        <v>46299.625</v>
      </c>
      <c r="BB1269" t="s">
        <v>2336</v>
      </c>
      <c r="BC1269">
        <v>2026</v>
      </c>
      <c r="BD1269">
        <v>10</v>
      </c>
      <c r="BE1269">
        <v>5</v>
      </c>
      <c r="BF1269" s="6">
        <f t="shared" si="57"/>
        <v>46300</v>
      </c>
      <c r="BG1269">
        <f t="shared" si="58"/>
        <v>0.375</v>
      </c>
      <c r="BH1269" t="str">
        <f t="shared" si="59"/>
        <v>COMPLY</v>
      </c>
      <c r="BI1269" t="str">
        <f>VLOOKUP(H1269,Sheet2!$A$1:$B$270,2,FALSE)</f>
        <v>BOJONEGORO</v>
      </c>
    </row>
    <row r="1270" spans="1:61">
      <c r="A1270">
        <v>1269</v>
      </c>
      <c r="B1270">
        <v>1002626367</v>
      </c>
      <c r="C1270">
        <v>3</v>
      </c>
      <c r="D1270" t="s">
        <v>38</v>
      </c>
      <c r="E1270">
        <v>5</v>
      </c>
      <c r="F1270" t="s">
        <v>92</v>
      </c>
      <c r="G1270" t="s">
        <v>97</v>
      </c>
      <c r="H1270" t="s">
        <v>461</v>
      </c>
      <c r="I1270" t="s">
        <v>212</v>
      </c>
      <c r="J1270" t="s">
        <v>213</v>
      </c>
      <c r="K1270" t="s">
        <v>149</v>
      </c>
      <c r="L1270" t="s">
        <v>214</v>
      </c>
      <c r="M1270" t="s">
        <v>76</v>
      </c>
      <c r="N1270" t="s">
        <v>215</v>
      </c>
      <c r="O1270" s="57">
        <v>46302.603888888887</v>
      </c>
      <c r="P1270" s="57">
        <v>46303.461608796293</v>
      </c>
      <c r="Q1270">
        <v>69405937</v>
      </c>
      <c r="S1270">
        <v>152646203598</v>
      </c>
      <c r="T1270" t="s">
        <v>4297</v>
      </c>
      <c r="U1270" t="s">
        <v>4298</v>
      </c>
      <c r="V1270" t="s">
        <v>4299</v>
      </c>
      <c r="Z1270">
        <v>112.130394</v>
      </c>
      <c r="AA1270">
        <v>-7.0020870000000004</v>
      </c>
      <c r="AB1270" t="s">
        <v>4300</v>
      </c>
      <c r="AC1270" t="s">
        <v>235</v>
      </c>
      <c r="AL1270" t="s">
        <v>217</v>
      </c>
      <c r="AM1270" t="s">
        <v>4301</v>
      </c>
      <c r="AN1270" t="s">
        <v>6</v>
      </c>
      <c r="AO1270" s="57">
        <v>46213.611087962963</v>
      </c>
      <c r="AP1270" s="57">
        <v>46303.458333333336</v>
      </c>
      <c r="AR1270" t="s">
        <v>218</v>
      </c>
      <c r="AS1270" t="s">
        <v>844</v>
      </c>
      <c r="AT1270" t="s">
        <v>230</v>
      </c>
      <c r="AU1270">
        <v>20261008</v>
      </c>
      <c r="AV1270" t="s">
        <v>221</v>
      </c>
      <c r="AW1270" t="s">
        <v>883</v>
      </c>
      <c r="AX1270" t="s">
        <v>222</v>
      </c>
      <c r="BA1270" s="57">
        <v>46303.458333333336</v>
      </c>
      <c r="BB1270" t="s">
        <v>4301</v>
      </c>
      <c r="BC1270">
        <v>2026</v>
      </c>
      <c r="BD1270">
        <v>10</v>
      </c>
      <c r="BE1270">
        <v>8</v>
      </c>
      <c r="BF1270" s="6">
        <f t="shared" si="57"/>
        <v>46303</v>
      </c>
      <c r="BG1270">
        <f t="shared" si="58"/>
        <v>-0.45833333333575865</v>
      </c>
      <c r="BH1270" t="str">
        <f t="shared" si="59"/>
        <v>COMPLY</v>
      </c>
      <c r="BI1270" t="str">
        <f>VLOOKUP(H1270,Sheet2!$A$1:$B$270,2,FALSE)</f>
        <v>BOJONEGORO</v>
      </c>
    </row>
    <row r="1271" spans="1:61">
      <c r="A1271">
        <v>1270</v>
      </c>
      <c r="B1271">
        <v>1002638347</v>
      </c>
      <c r="C1271">
        <v>3</v>
      </c>
      <c r="D1271" t="s">
        <v>38</v>
      </c>
      <c r="E1271">
        <v>5</v>
      </c>
      <c r="F1271" t="s">
        <v>92</v>
      </c>
      <c r="G1271" t="s">
        <v>97</v>
      </c>
      <c r="H1271" t="s">
        <v>251</v>
      </c>
      <c r="I1271" t="s">
        <v>212</v>
      </c>
      <c r="J1271" t="s">
        <v>213</v>
      </c>
      <c r="K1271" t="s">
        <v>149</v>
      </c>
      <c r="L1271" t="s">
        <v>214</v>
      </c>
      <c r="M1271" t="s">
        <v>76</v>
      </c>
      <c r="N1271" t="s">
        <v>215</v>
      </c>
      <c r="O1271" s="57">
        <v>46310.521990740737</v>
      </c>
      <c r="P1271" s="57">
        <v>46310.70239583333</v>
      </c>
      <c r="Q1271">
        <v>69410744</v>
      </c>
      <c r="S1271">
        <v>152612240662</v>
      </c>
      <c r="T1271" t="s">
        <v>7915</v>
      </c>
      <c r="U1271" t="s">
        <v>7916</v>
      </c>
      <c r="V1271" t="s">
        <v>7917</v>
      </c>
      <c r="Z1271">
        <v>112.1344746</v>
      </c>
      <c r="AA1271">
        <v>-6.9083975000000004</v>
      </c>
      <c r="AB1271" t="s">
        <v>7918</v>
      </c>
      <c r="AC1271" t="s">
        <v>849</v>
      </c>
      <c r="AL1271" t="s">
        <v>217</v>
      </c>
      <c r="AM1271" t="s">
        <v>7919</v>
      </c>
      <c r="AN1271" t="s">
        <v>6</v>
      </c>
      <c r="AO1271" t="s">
        <v>7417</v>
      </c>
      <c r="AP1271" s="57">
        <v>46312.458333333336</v>
      </c>
      <c r="AR1271" t="s">
        <v>218</v>
      </c>
      <c r="AS1271" t="s">
        <v>219</v>
      </c>
      <c r="AT1271" t="s">
        <v>230</v>
      </c>
      <c r="AU1271">
        <v>20261015</v>
      </c>
      <c r="AV1271" t="s">
        <v>221</v>
      </c>
      <c r="AW1271" t="s">
        <v>880</v>
      </c>
      <c r="AX1271" t="s">
        <v>222</v>
      </c>
      <c r="BA1271" s="57">
        <v>46312.458333333336</v>
      </c>
      <c r="BB1271" t="s">
        <v>7919</v>
      </c>
      <c r="BC1271">
        <v>2026</v>
      </c>
      <c r="BD1271">
        <v>10</v>
      </c>
      <c r="BE1271">
        <v>15</v>
      </c>
      <c r="BF1271" s="6">
        <f t="shared" si="57"/>
        <v>46310</v>
      </c>
      <c r="BG1271">
        <f t="shared" si="58"/>
        <v>-2.4583333333357587</v>
      </c>
      <c r="BH1271" t="str">
        <f t="shared" si="59"/>
        <v>COMPLY</v>
      </c>
      <c r="BI1271" t="str">
        <f>VLOOKUP(H1271,Sheet2!$A$1:$B$270,2,FALSE)</f>
        <v>BOJONEGORO</v>
      </c>
    </row>
    <row r="1272" spans="1:61">
      <c r="A1272">
        <v>1271</v>
      </c>
      <c r="B1272">
        <v>1002638738</v>
      </c>
      <c r="C1272">
        <v>3</v>
      </c>
      <c r="D1272" t="s">
        <v>38</v>
      </c>
      <c r="E1272">
        <v>5</v>
      </c>
      <c r="F1272" t="s">
        <v>92</v>
      </c>
      <c r="G1272" t="s">
        <v>97</v>
      </c>
      <c r="H1272" t="s">
        <v>251</v>
      </c>
      <c r="I1272" t="s">
        <v>212</v>
      </c>
      <c r="J1272" t="s">
        <v>213</v>
      </c>
      <c r="K1272" t="s">
        <v>149</v>
      </c>
      <c r="M1272" t="s">
        <v>3142</v>
      </c>
      <c r="N1272" t="s">
        <v>215</v>
      </c>
      <c r="O1272" s="57">
        <v>46310.607604166667</v>
      </c>
      <c r="P1272" s="57">
        <v>46310.608564814815</v>
      </c>
      <c r="Q1272">
        <v>69410914</v>
      </c>
      <c r="S1272">
        <v>152612240661</v>
      </c>
      <c r="T1272" t="s">
        <v>4302</v>
      </c>
      <c r="U1272" t="s">
        <v>4303</v>
      </c>
      <c r="Z1272">
        <v>112.134104288898</v>
      </c>
      <c r="AA1272">
        <v>-6.9047337457830098</v>
      </c>
      <c r="AB1272" t="s">
        <v>7920</v>
      </c>
      <c r="AC1272" t="s">
        <v>284</v>
      </c>
      <c r="AO1272" t="s">
        <v>7455</v>
      </c>
      <c r="AR1272" t="s">
        <v>325</v>
      </c>
      <c r="AS1272" t="s">
        <v>219</v>
      </c>
      <c r="AT1272" t="s">
        <v>230</v>
      </c>
      <c r="AV1272" t="s">
        <v>3143</v>
      </c>
      <c r="AW1272" t="s">
        <v>2455</v>
      </c>
      <c r="AX1272" t="s">
        <v>222</v>
      </c>
      <c r="BF1272" s="6" t="e">
        <f t="shared" si="57"/>
        <v>#NUM!</v>
      </c>
      <c r="BG1272" t="e">
        <f t="shared" si="58"/>
        <v>#NUM!</v>
      </c>
      <c r="BH1272" t="e">
        <f t="shared" si="59"/>
        <v>#NUM!</v>
      </c>
      <c r="BI1272" t="str">
        <f>VLOOKUP(H1272,Sheet2!$A$1:$B$270,2,FALSE)</f>
        <v>BOJONEGORO</v>
      </c>
    </row>
    <row r="1273" spans="1:61">
      <c r="A1273">
        <v>1272</v>
      </c>
      <c r="B1273">
        <v>1002627207</v>
      </c>
      <c r="C1273">
        <v>3</v>
      </c>
      <c r="D1273" t="s">
        <v>38</v>
      </c>
      <c r="E1273">
        <v>5</v>
      </c>
      <c r="F1273" t="s">
        <v>92</v>
      </c>
      <c r="G1273" t="s">
        <v>97</v>
      </c>
      <c r="H1273" t="s">
        <v>251</v>
      </c>
      <c r="I1273" t="s">
        <v>212</v>
      </c>
      <c r="J1273" t="s">
        <v>213</v>
      </c>
      <c r="K1273" t="s">
        <v>149</v>
      </c>
      <c r="M1273" t="s">
        <v>1626</v>
      </c>
      <c r="N1273" t="s">
        <v>215</v>
      </c>
      <c r="O1273" s="57">
        <v>46303.391203703701</v>
      </c>
      <c r="P1273" s="57">
        <v>46307.083518518521</v>
      </c>
      <c r="Q1273">
        <v>69406269</v>
      </c>
      <c r="S1273">
        <v>152612240636</v>
      </c>
      <c r="T1273" t="s">
        <v>4302</v>
      </c>
      <c r="U1273" t="s">
        <v>4303</v>
      </c>
      <c r="Z1273">
        <v>112.134296894073</v>
      </c>
      <c r="AA1273">
        <v>-6.9069785693089401</v>
      </c>
      <c r="AB1273" t="s">
        <v>4304</v>
      </c>
      <c r="AC1273" t="s">
        <v>229</v>
      </c>
      <c r="AO1273" s="57">
        <v>46244.392905092594</v>
      </c>
      <c r="AR1273" t="s">
        <v>1631</v>
      </c>
      <c r="AS1273" t="s">
        <v>219</v>
      </c>
      <c r="AT1273" t="s">
        <v>230</v>
      </c>
      <c r="AV1273" t="s">
        <v>3020</v>
      </c>
      <c r="AW1273" t="s">
        <v>540</v>
      </c>
      <c r="AX1273" t="s">
        <v>222</v>
      </c>
      <c r="AZ1273" t="s">
        <v>3020</v>
      </c>
      <c r="BF1273" s="6" t="e">
        <f t="shared" si="57"/>
        <v>#NUM!</v>
      </c>
      <c r="BG1273" t="e">
        <f t="shared" si="58"/>
        <v>#NUM!</v>
      </c>
      <c r="BH1273" t="e">
        <f t="shared" si="59"/>
        <v>#NUM!</v>
      </c>
      <c r="BI1273" t="str">
        <f>VLOOKUP(H1273,Sheet2!$A$1:$B$270,2,FALSE)</f>
        <v>BOJONEGORO</v>
      </c>
    </row>
    <row r="1274" spans="1:61">
      <c r="A1274">
        <v>1273</v>
      </c>
      <c r="B1274">
        <v>1002627221</v>
      </c>
      <c r="C1274">
        <v>3</v>
      </c>
      <c r="D1274" t="s">
        <v>38</v>
      </c>
      <c r="E1274">
        <v>5</v>
      </c>
      <c r="F1274" t="s">
        <v>92</v>
      </c>
      <c r="G1274" t="s">
        <v>97</v>
      </c>
      <c r="H1274" t="s">
        <v>251</v>
      </c>
      <c r="I1274" t="s">
        <v>212</v>
      </c>
      <c r="J1274" t="s">
        <v>213</v>
      </c>
      <c r="K1274" t="s">
        <v>149</v>
      </c>
      <c r="M1274" t="s">
        <v>1626</v>
      </c>
      <c r="N1274" t="s">
        <v>215</v>
      </c>
      <c r="O1274" s="57">
        <v>46303.394583333335</v>
      </c>
      <c r="P1274" s="57">
        <v>46307.083518518521</v>
      </c>
      <c r="Q1274">
        <v>69406278</v>
      </c>
      <c r="S1274">
        <v>152612240637</v>
      </c>
      <c r="T1274" t="s">
        <v>4302</v>
      </c>
      <c r="U1274" t="s">
        <v>4303</v>
      </c>
      <c r="Z1274">
        <v>112.134082317352</v>
      </c>
      <c r="AA1274">
        <v>-6.9067442478295096</v>
      </c>
      <c r="AB1274" t="s">
        <v>4304</v>
      </c>
      <c r="AC1274" t="s">
        <v>229</v>
      </c>
      <c r="AO1274" s="57">
        <v>46244.403275462966</v>
      </c>
      <c r="AR1274" t="s">
        <v>1631</v>
      </c>
      <c r="AS1274" t="s">
        <v>219</v>
      </c>
      <c r="AT1274" t="s">
        <v>230</v>
      </c>
      <c r="AV1274" t="s">
        <v>3020</v>
      </c>
      <c r="AW1274" t="s">
        <v>540</v>
      </c>
      <c r="AX1274" t="s">
        <v>222</v>
      </c>
      <c r="AZ1274" t="s">
        <v>3020</v>
      </c>
      <c r="BF1274" s="6" t="e">
        <f t="shared" si="57"/>
        <v>#NUM!</v>
      </c>
      <c r="BG1274" t="e">
        <f t="shared" si="58"/>
        <v>#NUM!</v>
      </c>
      <c r="BH1274" t="e">
        <f t="shared" si="59"/>
        <v>#NUM!</v>
      </c>
      <c r="BI1274" t="str">
        <f>VLOOKUP(H1274,Sheet2!$A$1:$B$270,2,FALSE)</f>
        <v>BOJONEGORO</v>
      </c>
    </row>
    <row r="1275" spans="1:61">
      <c r="A1275">
        <v>1274</v>
      </c>
      <c r="B1275">
        <v>1002617187</v>
      </c>
      <c r="C1275">
        <v>3</v>
      </c>
      <c r="D1275" t="s">
        <v>45</v>
      </c>
      <c r="E1275">
        <v>5</v>
      </c>
      <c r="F1275" t="s">
        <v>113</v>
      </c>
      <c r="G1275" t="s">
        <v>109</v>
      </c>
      <c r="H1275" t="s">
        <v>300</v>
      </c>
      <c r="I1275" t="s">
        <v>212</v>
      </c>
      <c r="J1275" t="s">
        <v>213</v>
      </c>
      <c r="K1275" t="s">
        <v>149</v>
      </c>
      <c r="L1275" t="s">
        <v>214</v>
      </c>
      <c r="M1275" t="s">
        <v>76</v>
      </c>
      <c r="N1275" t="s">
        <v>215</v>
      </c>
      <c r="O1275" s="57">
        <v>46296.410127314812</v>
      </c>
      <c r="P1275" s="57">
        <v>46297.902013888888</v>
      </c>
      <c r="Q1275">
        <v>69402104</v>
      </c>
      <c r="S1275">
        <v>172521216812</v>
      </c>
      <c r="T1275" t="s">
        <v>1321</v>
      </c>
      <c r="U1275" t="s">
        <v>1322</v>
      </c>
      <c r="V1275" t="s">
        <v>1323</v>
      </c>
      <c r="Z1275">
        <v>124.890847764909</v>
      </c>
      <c r="AA1275">
        <v>-9.0988937736841393</v>
      </c>
      <c r="AB1275" t="s">
        <v>1324</v>
      </c>
      <c r="AC1275" t="s">
        <v>216</v>
      </c>
      <c r="AL1275" t="s">
        <v>217</v>
      </c>
      <c r="AM1275" t="s">
        <v>1325</v>
      </c>
      <c r="AN1275" t="s">
        <v>6</v>
      </c>
      <c r="AO1275" s="57">
        <v>46032.413738425923</v>
      </c>
      <c r="AP1275" s="57">
        <v>46298.625</v>
      </c>
      <c r="AR1275" t="s">
        <v>218</v>
      </c>
      <c r="AS1275" t="s">
        <v>219</v>
      </c>
      <c r="AT1275" t="s">
        <v>230</v>
      </c>
      <c r="AU1275">
        <v>20261002</v>
      </c>
      <c r="AV1275" t="s">
        <v>221</v>
      </c>
      <c r="AW1275" t="s">
        <v>884</v>
      </c>
      <c r="AX1275" t="s">
        <v>222</v>
      </c>
      <c r="BA1275" s="57">
        <v>46298.625</v>
      </c>
      <c r="BB1275" t="s">
        <v>1325</v>
      </c>
      <c r="BC1275">
        <v>2026</v>
      </c>
      <c r="BD1275">
        <v>10</v>
      </c>
      <c r="BE1275">
        <v>2</v>
      </c>
      <c r="BF1275" s="6">
        <f t="shared" si="57"/>
        <v>46297</v>
      </c>
      <c r="BG1275">
        <f t="shared" si="58"/>
        <v>-1.625</v>
      </c>
      <c r="BH1275" t="str">
        <f t="shared" si="59"/>
        <v>COMPLY</v>
      </c>
      <c r="BI1275" t="str">
        <f>VLOOKUP(H1275,Sheet2!$A$1:$B$270,2,FALSE)</f>
        <v>ATAMBUA</v>
      </c>
    </row>
    <row r="1276" spans="1:61">
      <c r="A1276">
        <v>1275</v>
      </c>
      <c r="B1276">
        <v>1002633151</v>
      </c>
      <c r="C1276">
        <v>3</v>
      </c>
      <c r="D1276" t="s">
        <v>45</v>
      </c>
      <c r="E1276">
        <v>5</v>
      </c>
      <c r="F1276" t="s">
        <v>113</v>
      </c>
      <c r="G1276" t="s">
        <v>113</v>
      </c>
      <c r="H1276" t="s">
        <v>402</v>
      </c>
      <c r="I1276" t="s">
        <v>212</v>
      </c>
      <c r="J1276" t="s">
        <v>213</v>
      </c>
      <c r="K1276" t="s">
        <v>149</v>
      </c>
      <c r="L1276" t="s">
        <v>214</v>
      </c>
      <c r="M1276" t="s">
        <v>224</v>
      </c>
      <c r="N1276" t="s">
        <v>215</v>
      </c>
      <c r="O1276" s="57">
        <v>46307.601168981484</v>
      </c>
      <c r="P1276" s="57">
        <v>46308.482546296298</v>
      </c>
      <c r="Q1276">
        <v>69408726</v>
      </c>
      <c r="S1276">
        <v>172522660862</v>
      </c>
      <c r="T1276" t="s">
        <v>6456</v>
      </c>
      <c r="U1276" t="s">
        <v>6457</v>
      </c>
      <c r="V1276" t="s">
        <v>6458</v>
      </c>
      <c r="Z1276">
        <v>123.0479251</v>
      </c>
      <c r="AA1276">
        <v>-10.7287664</v>
      </c>
      <c r="AB1276" t="s">
        <v>6459</v>
      </c>
      <c r="AC1276" t="s">
        <v>235</v>
      </c>
      <c r="AL1276" t="s">
        <v>217</v>
      </c>
      <c r="AM1276" t="s">
        <v>6460</v>
      </c>
      <c r="AN1276" t="s">
        <v>6</v>
      </c>
      <c r="AO1276" s="57">
        <v>46366.611539351848</v>
      </c>
      <c r="AP1276" s="57">
        <v>46308.458333333336</v>
      </c>
      <c r="AR1276" t="s">
        <v>18</v>
      </c>
      <c r="AS1276" t="s">
        <v>219</v>
      </c>
      <c r="AT1276" t="s">
        <v>220</v>
      </c>
      <c r="AV1276" t="s">
        <v>226</v>
      </c>
      <c r="AW1276" t="s">
        <v>869</v>
      </c>
      <c r="AX1276" t="s">
        <v>222</v>
      </c>
      <c r="BA1276" s="57">
        <v>46308.458333333336</v>
      </c>
      <c r="BB1276" t="s">
        <v>6460</v>
      </c>
      <c r="BF1276" s="6" t="e">
        <f t="shared" si="57"/>
        <v>#NUM!</v>
      </c>
      <c r="BG1276" t="e">
        <f t="shared" si="58"/>
        <v>#NUM!</v>
      </c>
      <c r="BH1276" t="e">
        <f t="shared" si="59"/>
        <v>#NUM!</v>
      </c>
      <c r="BI1276" t="str">
        <f>VLOOKUP(H1276,Sheet2!$A$1:$B$270,2,FALSE)</f>
        <v>KUPANG</v>
      </c>
    </row>
    <row r="1277" spans="1:61">
      <c r="A1277">
        <v>1276</v>
      </c>
      <c r="B1277">
        <v>1002632651</v>
      </c>
      <c r="C1277">
        <v>3</v>
      </c>
      <c r="D1277" t="s">
        <v>45</v>
      </c>
      <c r="E1277">
        <v>5</v>
      </c>
      <c r="F1277" t="s">
        <v>113</v>
      </c>
      <c r="G1277" t="s">
        <v>113</v>
      </c>
      <c r="H1277" t="s">
        <v>315</v>
      </c>
      <c r="I1277" t="s">
        <v>212</v>
      </c>
      <c r="J1277" t="s">
        <v>213</v>
      </c>
      <c r="K1277" t="s">
        <v>149</v>
      </c>
      <c r="L1277" t="s">
        <v>214</v>
      </c>
      <c r="M1277" t="s">
        <v>76</v>
      </c>
      <c r="N1277" t="s">
        <v>215</v>
      </c>
      <c r="O1277" s="57">
        <v>46307.485115740739</v>
      </c>
      <c r="P1277" s="57">
        <v>46310.573923611111</v>
      </c>
      <c r="Q1277">
        <v>69408536</v>
      </c>
      <c r="S1277">
        <v>172503813989</v>
      </c>
      <c r="T1277" t="s">
        <v>6461</v>
      </c>
      <c r="U1277" t="s">
        <v>6462</v>
      </c>
      <c r="V1277" t="s">
        <v>6463</v>
      </c>
      <c r="Z1277">
        <v>123.695596419274</v>
      </c>
      <c r="AA1277">
        <v>-10.139360355246501</v>
      </c>
      <c r="AB1277" t="s">
        <v>6464</v>
      </c>
      <c r="AC1277" t="s">
        <v>216</v>
      </c>
      <c r="AL1277" t="s">
        <v>217</v>
      </c>
      <c r="AM1277" t="s">
        <v>6465</v>
      </c>
      <c r="AN1277" t="s">
        <v>6</v>
      </c>
      <c r="AO1277" s="57">
        <v>46366.486458333333</v>
      </c>
      <c r="AP1277" s="57">
        <v>46308.333333333336</v>
      </c>
      <c r="AR1277" t="s">
        <v>218</v>
      </c>
      <c r="AS1277" t="s">
        <v>113</v>
      </c>
      <c r="AT1277" t="s">
        <v>230</v>
      </c>
      <c r="AU1277">
        <v>20261015</v>
      </c>
      <c r="AV1277" t="s">
        <v>221</v>
      </c>
      <c r="AW1277" t="s">
        <v>877</v>
      </c>
      <c r="AX1277" t="s">
        <v>222</v>
      </c>
      <c r="BA1277" s="57">
        <v>46308.333333333336</v>
      </c>
      <c r="BB1277" t="s">
        <v>6465</v>
      </c>
      <c r="BC1277">
        <v>2026</v>
      </c>
      <c r="BD1277">
        <v>10</v>
      </c>
      <c r="BE1277">
        <v>15</v>
      </c>
      <c r="BF1277" s="6">
        <f t="shared" si="57"/>
        <v>46310</v>
      </c>
      <c r="BG1277">
        <f t="shared" si="58"/>
        <v>1.6666666666642413</v>
      </c>
      <c r="BH1277" t="str">
        <f t="shared" si="59"/>
        <v>NOT COMPLY</v>
      </c>
      <c r="BI1277" t="str">
        <f>VLOOKUP(H1277,Sheet2!$A$1:$B$270,2,FALSE)</f>
        <v>KUPANG</v>
      </c>
    </row>
    <row r="1278" spans="1:61">
      <c r="A1278">
        <v>1277</v>
      </c>
      <c r="B1278">
        <v>1002617257</v>
      </c>
      <c r="C1278">
        <v>3</v>
      </c>
      <c r="D1278" t="s">
        <v>45</v>
      </c>
      <c r="E1278">
        <v>5</v>
      </c>
      <c r="F1278" t="s">
        <v>113</v>
      </c>
      <c r="G1278" t="s">
        <v>113</v>
      </c>
      <c r="H1278" t="s">
        <v>315</v>
      </c>
      <c r="I1278" t="s">
        <v>212</v>
      </c>
      <c r="J1278" t="s">
        <v>213</v>
      </c>
      <c r="K1278" t="s">
        <v>149</v>
      </c>
      <c r="L1278" t="s">
        <v>214</v>
      </c>
      <c r="M1278" t="s">
        <v>542</v>
      </c>
      <c r="N1278" t="s">
        <v>215</v>
      </c>
      <c r="O1278" s="57">
        <v>46296.422013888892</v>
      </c>
      <c r="P1278" s="57">
        <v>46296.422025462962</v>
      </c>
      <c r="Q1278">
        <v>69397425</v>
      </c>
      <c r="T1278" t="s">
        <v>903</v>
      </c>
      <c r="V1278" t="s">
        <v>904</v>
      </c>
      <c r="Z1278">
        <v>123.67400000000001</v>
      </c>
      <c r="AA1278">
        <v>-10.186500000000001</v>
      </c>
      <c r="AB1278" t="s">
        <v>905</v>
      </c>
      <c r="AC1278" t="s">
        <v>216</v>
      </c>
      <c r="AL1278" t="s">
        <v>217</v>
      </c>
      <c r="AM1278" t="s">
        <v>902</v>
      </c>
      <c r="AN1278" t="s">
        <v>6</v>
      </c>
      <c r="AO1278" s="57">
        <v>46032.434247685182</v>
      </c>
      <c r="AP1278" s="57">
        <v>46290</v>
      </c>
      <c r="AR1278" t="s">
        <v>543</v>
      </c>
      <c r="AS1278" t="s">
        <v>113</v>
      </c>
      <c r="AT1278" t="s">
        <v>230</v>
      </c>
      <c r="AV1278" t="s">
        <v>1331</v>
      </c>
      <c r="AW1278" t="s">
        <v>883</v>
      </c>
      <c r="AX1278" t="s">
        <v>222</v>
      </c>
      <c r="BA1278" s="57">
        <v>46290.333333333336</v>
      </c>
      <c r="BB1278" t="s">
        <v>902</v>
      </c>
      <c r="BF1278" s="6" t="e">
        <f t="shared" si="57"/>
        <v>#NUM!</v>
      </c>
      <c r="BG1278" t="e">
        <f t="shared" si="58"/>
        <v>#NUM!</v>
      </c>
      <c r="BH1278" t="e">
        <f t="shared" si="59"/>
        <v>#NUM!</v>
      </c>
      <c r="BI1278" t="str">
        <f>VLOOKUP(H1278,Sheet2!$A$1:$B$270,2,FALSE)</f>
        <v>KUPANG</v>
      </c>
    </row>
    <row r="1279" spans="1:61">
      <c r="A1279">
        <v>1278</v>
      </c>
      <c r="B1279">
        <v>1002632737</v>
      </c>
      <c r="C1279">
        <v>3</v>
      </c>
      <c r="D1279" t="s">
        <v>45</v>
      </c>
      <c r="E1279">
        <v>5</v>
      </c>
      <c r="F1279" t="s">
        <v>113</v>
      </c>
      <c r="G1279" t="s">
        <v>113</v>
      </c>
      <c r="H1279" t="s">
        <v>315</v>
      </c>
      <c r="I1279" t="s">
        <v>212</v>
      </c>
      <c r="J1279" t="s">
        <v>213</v>
      </c>
      <c r="K1279" t="s">
        <v>149</v>
      </c>
      <c r="L1279" t="s">
        <v>214</v>
      </c>
      <c r="M1279" t="s">
        <v>255</v>
      </c>
      <c r="N1279" t="s">
        <v>215</v>
      </c>
      <c r="O1279" s="57">
        <v>46307.505960648145</v>
      </c>
      <c r="P1279" s="57">
        <v>46310.670312499999</v>
      </c>
      <c r="Q1279">
        <v>69408579</v>
      </c>
      <c r="S1279">
        <v>172503813991</v>
      </c>
      <c r="T1279" t="s">
        <v>6466</v>
      </c>
      <c r="U1279" t="s">
        <v>6467</v>
      </c>
      <c r="V1279" t="s">
        <v>6468</v>
      </c>
      <c r="Z1279">
        <v>123.641184</v>
      </c>
      <c r="AA1279">
        <v>-10.182528</v>
      </c>
      <c r="AB1279" t="s">
        <v>6469</v>
      </c>
      <c r="AC1279" t="s">
        <v>235</v>
      </c>
      <c r="AL1279" t="s">
        <v>217</v>
      </c>
      <c r="AM1279" t="s">
        <v>6008</v>
      </c>
      <c r="AN1279" t="s">
        <v>6</v>
      </c>
      <c r="AO1279" s="57">
        <v>46366.517546296294</v>
      </c>
      <c r="AP1279" s="57">
        <v>46308.458333333336</v>
      </c>
      <c r="AR1279" t="s">
        <v>256</v>
      </c>
      <c r="AS1279" t="s">
        <v>113</v>
      </c>
      <c r="AT1279" t="s">
        <v>230</v>
      </c>
      <c r="AV1279" t="s">
        <v>257</v>
      </c>
      <c r="AW1279" t="s">
        <v>877</v>
      </c>
      <c r="AX1279" t="s">
        <v>222</v>
      </c>
      <c r="BA1279" s="57">
        <v>46308.458333333336</v>
      </c>
      <c r="BB1279" t="s">
        <v>6008</v>
      </c>
      <c r="BF1279" s="6" t="e">
        <f t="shared" si="57"/>
        <v>#NUM!</v>
      </c>
      <c r="BG1279" t="e">
        <f t="shared" si="58"/>
        <v>#NUM!</v>
      </c>
      <c r="BH1279" t="e">
        <f t="shared" si="59"/>
        <v>#NUM!</v>
      </c>
      <c r="BI1279" t="str">
        <f>VLOOKUP(H1279,Sheet2!$A$1:$B$270,2,FALSE)</f>
        <v>KUPANG</v>
      </c>
    </row>
    <row r="1280" spans="1:61">
      <c r="A1280">
        <v>1279</v>
      </c>
      <c r="B1280">
        <v>1002635991</v>
      </c>
      <c r="C1280">
        <v>3</v>
      </c>
      <c r="D1280" t="s">
        <v>45</v>
      </c>
      <c r="E1280">
        <v>5</v>
      </c>
      <c r="F1280" t="s">
        <v>113</v>
      </c>
      <c r="G1280" t="s">
        <v>113</v>
      </c>
      <c r="H1280" t="s">
        <v>315</v>
      </c>
      <c r="I1280" t="s">
        <v>212</v>
      </c>
      <c r="J1280" t="s">
        <v>213</v>
      </c>
      <c r="K1280" t="s">
        <v>149</v>
      </c>
      <c r="M1280" t="s">
        <v>238</v>
      </c>
      <c r="N1280" t="s">
        <v>215</v>
      </c>
      <c r="O1280" s="57">
        <v>46309.357395833336</v>
      </c>
      <c r="P1280" s="57">
        <v>46310.487546296295</v>
      </c>
      <c r="Q1280">
        <v>69409780</v>
      </c>
      <c r="S1280">
        <v>172503809922</v>
      </c>
      <c r="T1280" t="s">
        <v>7297</v>
      </c>
      <c r="U1280" t="s">
        <v>7298</v>
      </c>
      <c r="V1280" t="s">
        <v>7921</v>
      </c>
      <c r="Z1280">
        <v>123.664541244506</v>
      </c>
      <c r="AA1280">
        <v>-10.2194484814974</v>
      </c>
      <c r="AB1280" t="s">
        <v>7299</v>
      </c>
      <c r="AC1280" t="s">
        <v>284</v>
      </c>
      <c r="AL1280" t="s">
        <v>217</v>
      </c>
      <c r="AM1280" t="s">
        <v>7922</v>
      </c>
      <c r="AN1280" t="s">
        <v>6</v>
      </c>
      <c r="AO1280" t="s">
        <v>6844</v>
      </c>
      <c r="AP1280" s="57">
        <v>46311.333333333336</v>
      </c>
      <c r="AR1280" t="s">
        <v>239</v>
      </c>
      <c r="AS1280" t="s">
        <v>113</v>
      </c>
      <c r="AT1280" t="s">
        <v>230</v>
      </c>
      <c r="AV1280" t="s">
        <v>238</v>
      </c>
      <c r="AW1280" t="s">
        <v>540</v>
      </c>
      <c r="AX1280" t="s">
        <v>222</v>
      </c>
      <c r="BA1280" s="57">
        <v>46311.333333333336</v>
      </c>
      <c r="BB1280" t="s">
        <v>7922</v>
      </c>
      <c r="BF1280" s="6" t="e">
        <f t="shared" si="57"/>
        <v>#NUM!</v>
      </c>
      <c r="BG1280" t="e">
        <f t="shared" si="58"/>
        <v>#NUM!</v>
      </c>
      <c r="BH1280" t="e">
        <f t="shared" si="59"/>
        <v>#NUM!</v>
      </c>
      <c r="BI1280" t="str">
        <f>VLOOKUP(H1280,Sheet2!$A$1:$B$270,2,FALSE)</f>
        <v>KUPANG</v>
      </c>
    </row>
    <row r="1281" spans="1:61">
      <c r="A1281">
        <v>1280</v>
      </c>
      <c r="B1281">
        <v>1002636020</v>
      </c>
      <c r="C1281">
        <v>3</v>
      </c>
      <c r="D1281" t="s">
        <v>45</v>
      </c>
      <c r="E1281">
        <v>5</v>
      </c>
      <c r="F1281" t="s">
        <v>113</v>
      </c>
      <c r="G1281" t="s">
        <v>113</v>
      </c>
      <c r="H1281" t="s">
        <v>315</v>
      </c>
      <c r="I1281" t="s">
        <v>212</v>
      </c>
      <c r="J1281" t="s">
        <v>213</v>
      </c>
      <c r="K1281" t="s">
        <v>149</v>
      </c>
      <c r="M1281" t="s">
        <v>238</v>
      </c>
      <c r="N1281" t="s">
        <v>215</v>
      </c>
      <c r="O1281" s="57">
        <v>46309.363796296297</v>
      </c>
      <c r="P1281" s="57">
        <v>46310.493125000001</v>
      </c>
      <c r="Q1281">
        <v>69409794</v>
      </c>
      <c r="S1281">
        <v>172503809923</v>
      </c>
      <c r="T1281" t="s">
        <v>7297</v>
      </c>
      <c r="U1281" t="s">
        <v>7300</v>
      </c>
      <c r="V1281" t="s">
        <v>7923</v>
      </c>
      <c r="Z1281">
        <v>123.664486694931</v>
      </c>
      <c r="AA1281">
        <v>-10.2202766188687</v>
      </c>
      <c r="AB1281" t="s">
        <v>7299</v>
      </c>
      <c r="AC1281" t="s">
        <v>284</v>
      </c>
      <c r="AL1281" t="s">
        <v>217</v>
      </c>
      <c r="AM1281" t="s">
        <v>7924</v>
      </c>
      <c r="AN1281" t="s">
        <v>6</v>
      </c>
      <c r="AO1281" t="s">
        <v>6868</v>
      </c>
      <c r="AP1281" s="57">
        <v>46311.333333333336</v>
      </c>
      <c r="AR1281" t="s">
        <v>239</v>
      </c>
      <c r="AS1281" t="s">
        <v>113</v>
      </c>
      <c r="AT1281" t="s">
        <v>230</v>
      </c>
      <c r="AV1281" t="s">
        <v>238</v>
      </c>
      <c r="AW1281" t="s">
        <v>540</v>
      </c>
      <c r="AX1281" t="s">
        <v>222</v>
      </c>
      <c r="BA1281" s="57">
        <v>46311.333333333336</v>
      </c>
      <c r="BB1281" t="s">
        <v>7924</v>
      </c>
      <c r="BF1281" s="6" t="e">
        <f t="shared" si="57"/>
        <v>#NUM!</v>
      </c>
      <c r="BG1281" t="e">
        <f t="shared" si="58"/>
        <v>#NUM!</v>
      </c>
      <c r="BH1281" t="e">
        <f t="shared" si="59"/>
        <v>#NUM!</v>
      </c>
      <c r="BI1281" t="str">
        <f>VLOOKUP(H1281,Sheet2!$A$1:$B$270,2,FALSE)</f>
        <v>KUPANG</v>
      </c>
    </row>
    <row r="1282" spans="1:61">
      <c r="A1282">
        <v>1281</v>
      </c>
      <c r="B1282">
        <v>1002632214</v>
      </c>
      <c r="C1282">
        <v>3</v>
      </c>
      <c r="D1282" t="s">
        <v>45</v>
      </c>
      <c r="E1282">
        <v>5</v>
      </c>
      <c r="F1282" t="s">
        <v>113</v>
      </c>
      <c r="G1282" t="s">
        <v>113</v>
      </c>
      <c r="H1282" t="s">
        <v>315</v>
      </c>
      <c r="I1282" t="s">
        <v>212</v>
      </c>
      <c r="J1282" t="s">
        <v>213</v>
      </c>
      <c r="K1282" t="s">
        <v>149</v>
      </c>
      <c r="M1282" t="s">
        <v>1626</v>
      </c>
      <c r="N1282" t="s">
        <v>895</v>
      </c>
      <c r="O1282" s="57">
        <v>46307.411874999998</v>
      </c>
      <c r="P1282" s="57">
        <v>46309.36273148148</v>
      </c>
      <c r="Q1282">
        <v>69402110</v>
      </c>
      <c r="T1282" t="s">
        <v>1326</v>
      </c>
      <c r="V1282" t="s">
        <v>1328</v>
      </c>
      <c r="Z1282">
        <v>123.6427</v>
      </c>
      <c r="AA1282">
        <v>-10.156912</v>
      </c>
      <c r="AB1282" t="s">
        <v>1329</v>
      </c>
      <c r="AC1282" t="s">
        <v>283</v>
      </c>
      <c r="AL1282" t="s">
        <v>217</v>
      </c>
      <c r="AM1282" t="s">
        <v>1330</v>
      </c>
      <c r="AN1282" t="s">
        <v>6</v>
      </c>
      <c r="AO1282" s="57">
        <v>46366.413472222222</v>
      </c>
      <c r="AP1282" s="57">
        <v>46297</v>
      </c>
      <c r="AR1282" t="s">
        <v>1631</v>
      </c>
      <c r="AS1282" t="s">
        <v>113</v>
      </c>
      <c r="AT1282" t="s">
        <v>230</v>
      </c>
      <c r="AV1282" t="s">
        <v>6804</v>
      </c>
      <c r="AW1282" t="s">
        <v>540</v>
      </c>
      <c r="AX1282" t="s">
        <v>222</v>
      </c>
      <c r="AZ1282" t="s">
        <v>6804</v>
      </c>
      <c r="BA1282" s="57">
        <v>46297.458333333336</v>
      </c>
      <c r="BB1282" t="s">
        <v>1330</v>
      </c>
      <c r="BF1282" s="6" t="e">
        <f t="shared" ref="BF1282:BF1345" si="60">DATE(BC1282,BD1282,BE1282)</f>
        <v>#NUM!</v>
      </c>
      <c r="BG1282" t="e">
        <f t="shared" ref="BG1282:BG1345" si="61">BF1282-BA1282</f>
        <v>#NUM!</v>
      </c>
      <c r="BH1282" t="e">
        <f t="shared" ref="BH1282:BH1345" si="62">IF(BG1282=1,"COMPLY",IF(BG1282&lt;1,"COMPLY","NOT COMPLY"))</f>
        <v>#NUM!</v>
      </c>
      <c r="BI1282" t="str">
        <f>VLOOKUP(H1282,Sheet2!$A$1:$B$270,2,FALSE)</f>
        <v>KUPANG</v>
      </c>
    </row>
    <row r="1283" spans="1:61">
      <c r="A1283">
        <v>1282</v>
      </c>
      <c r="B1283">
        <v>1002617177</v>
      </c>
      <c r="C1283">
        <v>3</v>
      </c>
      <c r="D1283" t="s">
        <v>45</v>
      </c>
      <c r="E1283">
        <v>5</v>
      </c>
      <c r="F1283" t="s">
        <v>113</v>
      </c>
      <c r="G1283" t="s">
        <v>113</v>
      </c>
      <c r="H1283" t="s">
        <v>315</v>
      </c>
      <c r="I1283" t="s">
        <v>212</v>
      </c>
      <c r="J1283" t="s">
        <v>213</v>
      </c>
      <c r="K1283" t="s">
        <v>149</v>
      </c>
      <c r="M1283" t="s">
        <v>1919</v>
      </c>
      <c r="N1283" t="s">
        <v>895</v>
      </c>
      <c r="O1283" s="57">
        <v>46296.409583333334</v>
      </c>
      <c r="P1283" s="57">
        <v>46307.412349537037</v>
      </c>
      <c r="Q1283">
        <v>69402110</v>
      </c>
      <c r="S1283">
        <v>172503813931</v>
      </c>
      <c r="T1283" t="s">
        <v>1326</v>
      </c>
      <c r="U1283" t="s">
        <v>1327</v>
      </c>
      <c r="V1283" t="s">
        <v>1328</v>
      </c>
      <c r="Z1283">
        <v>123.6427059</v>
      </c>
      <c r="AA1283">
        <v>-10.156912699999999</v>
      </c>
      <c r="AB1283" t="s">
        <v>1329</v>
      </c>
      <c r="AC1283" t="s">
        <v>283</v>
      </c>
      <c r="AL1283" t="s">
        <v>217</v>
      </c>
      <c r="AM1283" t="s">
        <v>1330</v>
      </c>
      <c r="AN1283" t="s">
        <v>6</v>
      </c>
      <c r="AO1283" s="57">
        <v>46032.413738425923</v>
      </c>
      <c r="AP1283" s="57">
        <v>46297.458333333336</v>
      </c>
      <c r="AQ1283" t="s">
        <v>838</v>
      </c>
      <c r="AR1283" t="s">
        <v>12</v>
      </c>
      <c r="AS1283" t="s">
        <v>113</v>
      </c>
      <c r="AT1283" t="s">
        <v>230</v>
      </c>
      <c r="AV1283" t="s">
        <v>1627</v>
      </c>
      <c r="AW1283" t="s">
        <v>540</v>
      </c>
      <c r="AX1283" t="s">
        <v>222</v>
      </c>
      <c r="BA1283" s="57">
        <v>46297.458333333336</v>
      </c>
      <c r="BB1283" t="s">
        <v>1330</v>
      </c>
      <c r="BF1283" s="6" t="e">
        <f t="shared" si="60"/>
        <v>#NUM!</v>
      </c>
      <c r="BG1283" t="e">
        <f t="shared" si="61"/>
        <v>#NUM!</v>
      </c>
      <c r="BH1283" t="e">
        <f t="shared" si="62"/>
        <v>#NUM!</v>
      </c>
      <c r="BI1283" t="str">
        <f>VLOOKUP(H1283,Sheet2!$A$1:$B$270,2,FALSE)</f>
        <v>KUPANG</v>
      </c>
    </row>
    <row r="1284" spans="1:61">
      <c r="A1284">
        <v>1283</v>
      </c>
      <c r="B1284">
        <v>1002617806</v>
      </c>
      <c r="C1284">
        <v>3</v>
      </c>
      <c r="D1284" t="s">
        <v>45</v>
      </c>
      <c r="E1284">
        <v>5</v>
      </c>
      <c r="F1284" t="s">
        <v>113</v>
      </c>
      <c r="G1284" t="s">
        <v>113</v>
      </c>
      <c r="H1284" t="s">
        <v>406</v>
      </c>
      <c r="I1284" t="s">
        <v>212</v>
      </c>
      <c r="J1284" t="s">
        <v>213</v>
      </c>
      <c r="K1284" t="s">
        <v>149</v>
      </c>
      <c r="L1284" t="s">
        <v>214</v>
      </c>
      <c r="M1284" t="s">
        <v>76</v>
      </c>
      <c r="N1284" t="s">
        <v>215</v>
      </c>
      <c r="O1284" s="57">
        <v>46296.549062500002</v>
      </c>
      <c r="P1284" s="57">
        <v>46297.770231481481</v>
      </c>
      <c r="Q1284">
        <v>69402338</v>
      </c>
      <c r="S1284">
        <v>172502813927</v>
      </c>
      <c r="T1284" t="s">
        <v>1332</v>
      </c>
      <c r="U1284" t="s">
        <v>1333</v>
      </c>
      <c r="V1284" t="s">
        <v>1334</v>
      </c>
      <c r="Z1284">
        <v>123.6017471</v>
      </c>
      <c r="AA1284">
        <v>-10.176331599999999</v>
      </c>
      <c r="AB1284" t="s">
        <v>1335</v>
      </c>
      <c r="AC1284" t="s">
        <v>235</v>
      </c>
      <c r="AL1284" t="s">
        <v>217</v>
      </c>
      <c r="AM1284" t="s">
        <v>1336</v>
      </c>
      <c r="AN1284" t="s">
        <v>6</v>
      </c>
      <c r="AO1284" s="57">
        <v>46032.559305555558</v>
      </c>
      <c r="AP1284" s="57">
        <v>46297.458333333336</v>
      </c>
      <c r="AR1284" t="s">
        <v>218</v>
      </c>
      <c r="AS1284" t="s">
        <v>113</v>
      </c>
      <c r="AT1284" t="s">
        <v>230</v>
      </c>
      <c r="AU1284">
        <v>20261002</v>
      </c>
      <c r="AV1284" t="s">
        <v>221</v>
      </c>
      <c r="AW1284" t="s">
        <v>802</v>
      </c>
      <c r="AX1284" t="s">
        <v>222</v>
      </c>
      <c r="BA1284" s="57">
        <v>46297.458333333336</v>
      </c>
      <c r="BB1284" t="s">
        <v>1336</v>
      </c>
      <c r="BC1284">
        <v>2026</v>
      </c>
      <c r="BD1284">
        <v>10</v>
      </c>
      <c r="BE1284">
        <v>2</v>
      </c>
      <c r="BF1284" s="6">
        <f t="shared" si="60"/>
        <v>46297</v>
      </c>
      <c r="BG1284">
        <f t="shared" si="61"/>
        <v>-0.45833333333575865</v>
      </c>
      <c r="BH1284" t="str">
        <f t="shared" si="62"/>
        <v>COMPLY</v>
      </c>
      <c r="BI1284" t="str">
        <f>VLOOKUP(H1284,Sheet2!$A$1:$B$270,2,FALSE)</f>
        <v>KUPANG</v>
      </c>
    </row>
    <row r="1285" spans="1:61">
      <c r="A1285">
        <v>1284</v>
      </c>
      <c r="B1285">
        <v>1002618763</v>
      </c>
      <c r="C1285">
        <v>3</v>
      </c>
      <c r="D1285" t="s">
        <v>45</v>
      </c>
      <c r="E1285">
        <v>5</v>
      </c>
      <c r="F1285" t="s">
        <v>113</v>
      </c>
      <c r="G1285" t="s">
        <v>113</v>
      </c>
      <c r="H1285" t="s">
        <v>406</v>
      </c>
      <c r="I1285" t="s">
        <v>212</v>
      </c>
      <c r="J1285" t="s">
        <v>213</v>
      </c>
      <c r="K1285" t="s">
        <v>149</v>
      </c>
      <c r="L1285" t="s">
        <v>214</v>
      </c>
      <c r="M1285" t="s">
        <v>76</v>
      </c>
      <c r="N1285" t="s">
        <v>215</v>
      </c>
      <c r="O1285" s="57">
        <v>46296.743506944447</v>
      </c>
      <c r="P1285" s="57">
        <v>46301.748402777775</v>
      </c>
      <c r="Q1285">
        <v>69402662</v>
      </c>
      <c r="S1285">
        <v>172502813216</v>
      </c>
      <c r="T1285" t="s">
        <v>1337</v>
      </c>
      <c r="U1285" t="s">
        <v>1338</v>
      </c>
      <c r="V1285" t="s">
        <v>1339</v>
      </c>
      <c r="Z1285">
        <v>123.59496660000001</v>
      </c>
      <c r="AA1285">
        <v>-10.156082100000001</v>
      </c>
      <c r="AB1285" t="s">
        <v>1340</v>
      </c>
      <c r="AC1285" t="s">
        <v>216</v>
      </c>
      <c r="AL1285" t="s">
        <v>217</v>
      </c>
      <c r="AM1285" t="s">
        <v>1341</v>
      </c>
      <c r="AN1285" t="s">
        <v>6</v>
      </c>
      <c r="AO1285" s="57">
        <v>46032.746898148151</v>
      </c>
      <c r="AP1285" s="57">
        <v>46297.625</v>
      </c>
      <c r="AR1285" t="s">
        <v>218</v>
      </c>
      <c r="AS1285" t="s">
        <v>113</v>
      </c>
      <c r="AT1285" t="s">
        <v>230</v>
      </c>
      <c r="AU1285">
        <v>20261006</v>
      </c>
      <c r="AV1285" t="s">
        <v>221</v>
      </c>
      <c r="AW1285" t="s">
        <v>876</v>
      </c>
      <c r="AX1285" t="s">
        <v>222</v>
      </c>
      <c r="BA1285" s="57">
        <v>46297.625</v>
      </c>
      <c r="BB1285" t="s">
        <v>1341</v>
      </c>
      <c r="BC1285">
        <v>2026</v>
      </c>
      <c r="BD1285">
        <v>10</v>
      </c>
      <c r="BE1285">
        <v>6</v>
      </c>
      <c r="BF1285" s="6">
        <f t="shared" si="60"/>
        <v>46301</v>
      </c>
      <c r="BG1285">
        <f t="shared" si="61"/>
        <v>3.375</v>
      </c>
      <c r="BH1285" t="str">
        <f t="shared" si="62"/>
        <v>NOT COMPLY</v>
      </c>
      <c r="BI1285" t="str">
        <f>VLOOKUP(H1285,Sheet2!$A$1:$B$270,2,FALSE)</f>
        <v>KUPANG</v>
      </c>
    </row>
    <row r="1286" spans="1:61">
      <c r="A1286">
        <v>1285</v>
      </c>
      <c r="B1286">
        <v>1002620236</v>
      </c>
      <c r="C1286">
        <v>3</v>
      </c>
      <c r="D1286" t="s">
        <v>45</v>
      </c>
      <c r="E1286">
        <v>5</v>
      </c>
      <c r="F1286" t="s">
        <v>113</v>
      </c>
      <c r="G1286" t="s">
        <v>113</v>
      </c>
      <c r="H1286" t="s">
        <v>406</v>
      </c>
      <c r="I1286" t="s">
        <v>212</v>
      </c>
      <c r="J1286" t="s">
        <v>213</v>
      </c>
      <c r="K1286" t="s">
        <v>149</v>
      </c>
      <c r="L1286" t="s">
        <v>214</v>
      </c>
      <c r="M1286" t="s">
        <v>76</v>
      </c>
      <c r="N1286" t="s">
        <v>215</v>
      </c>
      <c r="O1286" s="57">
        <v>46297.640740740739</v>
      </c>
      <c r="P1286" s="57">
        <v>46300.491608796299</v>
      </c>
      <c r="Q1286">
        <v>69403258</v>
      </c>
      <c r="S1286">
        <v>172502813396</v>
      </c>
      <c r="T1286" t="s">
        <v>2341</v>
      </c>
      <c r="U1286" t="s">
        <v>2342</v>
      </c>
      <c r="V1286" t="s">
        <v>2343</v>
      </c>
      <c r="Z1286">
        <v>123.61100709999999</v>
      </c>
      <c r="AA1286">
        <v>-10.1728284</v>
      </c>
      <c r="AB1286" t="s">
        <v>2344</v>
      </c>
      <c r="AC1286" t="s">
        <v>235</v>
      </c>
      <c r="AL1286" t="s">
        <v>217</v>
      </c>
      <c r="AM1286" t="s">
        <v>2345</v>
      </c>
      <c r="AN1286" t="s">
        <v>6</v>
      </c>
      <c r="AO1286" s="57">
        <v>46063.652951388889</v>
      </c>
      <c r="AP1286" s="57">
        <v>46298.625</v>
      </c>
      <c r="AR1286" t="s">
        <v>218</v>
      </c>
      <c r="AS1286" t="s">
        <v>113</v>
      </c>
      <c r="AT1286" t="s">
        <v>230</v>
      </c>
      <c r="AU1286">
        <v>20261005</v>
      </c>
      <c r="AV1286" t="s">
        <v>221</v>
      </c>
      <c r="AW1286" t="s">
        <v>923</v>
      </c>
      <c r="AX1286" t="s">
        <v>222</v>
      </c>
      <c r="BA1286" s="57">
        <v>46298.625</v>
      </c>
      <c r="BB1286" t="s">
        <v>2345</v>
      </c>
      <c r="BC1286">
        <v>2026</v>
      </c>
      <c r="BD1286">
        <v>10</v>
      </c>
      <c r="BE1286">
        <v>5</v>
      </c>
      <c r="BF1286" s="6">
        <f t="shared" si="60"/>
        <v>46300</v>
      </c>
      <c r="BG1286">
        <f t="shared" si="61"/>
        <v>1.375</v>
      </c>
      <c r="BH1286" t="str">
        <f t="shared" si="62"/>
        <v>NOT COMPLY</v>
      </c>
      <c r="BI1286" t="str">
        <f>VLOOKUP(H1286,Sheet2!$A$1:$B$270,2,FALSE)</f>
        <v>KUPANG</v>
      </c>
    </row>
    <row r="1287" spans="1:61">
      <c r="A1287">
        <v>1286</v>
      </c>
      <c r="B1287">
        <v>1002620326</v>
      </c>
      <c r="C1287">
        <v>3</v>
      </c>
      <c r="D1287" t="s">
        <v>45</v>
      </c>
      <c r="E1287">
        <v>5</v>
      </c>
      <c r="F1287" t="s">
        <v>113</v>
      </c>
      <c r="G1287" t="s">
        <v>113</v>
      </c>
      <c r="H1287" t="s">
        <v>406</v>
      </c>
      <c r="I1287" t="s">
        <v>212</v>
      </c>
      <c r="J1287" t="s">
        <v>213</v>
      </c>
      <c r="K1287" t="s">
        <v>149</v>
      </c>
      <c r="L1287" t="s">
        <v>214</v>
      </c>
      <c r="M1287" t="s">
        <v>76</v>
      </c>
      <c r="N1287" t="s">
        <v>215</v>
      </c>
      <c r="O1287" s="57">
        <v>46297.657337962963</v>
      </c>
      <c r="P1287" s="57">
        <v>46300.673402777778</v>
      </c>
      <c r="Q1287">
        <v>69403285</v>
      </c>
      <c r="S1287">
        <v>172502813398</v>
      </c>
      <c r="T1287" t="s">
        <v>2346</v>
      </c>
      <c r="U1287" t="s">
        <v>2347</v>
      </c>
      <c r="V1287" t="s">
        <v>2348</v>
      </c>
      <c r="Z1287">
        <v>123.613508082926</v>
      </c>
      <c r="AA1287">
        <v>-10.1786373183068</v>
      </c>
      <c r="AB1287" t="s">
        <v>2349</v>
      </c>
      <c r="AC1287" t="s">
        <v>216</v>
      </c>
      <c r="AL1287" t="s">
        <v>217</v>
      </c>
      <c r="AM1287" t="s">
        <v>2350</v>
      </c>
      <c r="AN1287" t="s">
        <v>6</v>
      </c>
      <c r="AO1287" s="57">
        <v>46063.663495370369</v>
      </c>
      <c r="AP1287" s="57">
        <v>46298.625</v>
      </c>
      <c r="AR1287" t="s">
        <v>218</v>
      </c>
      <c r="AS1287" t="s">
        <v>113</v>
      </c>
      <c r="AT1287" t="s">
        <v>230</v>
      </c>
      <c r="AU1287">
        <v>20261005</v>
      </c>
      <c r="AV1287" t="s">
        <v>221</v>
      </c>
      <c r="AW1287" t="s">
        <v>883</v>
      </c>
      <c r="AX1287" t="s">
        <v>222</v>
      </c>
      <c r="BA1287" s="57">
        <v>46298.625</v>
      </c>
      <c r="BB1287" t="s">
        <v>2350</v>
      </c>
      <c r="BC1287">
        <v>2026</v>
      </c>
      <c r="BD1287">
        <v>10</v>
      </c>
      <c r="BE1287">
        <v>5</v>
      </c>
      <c r="BF1287" s="6">
        <f t="shared" si="60"/>
        <v>46300</v>
      </c>
      <c r="BG1287">
        <f t="shared" si="61"/>
        <v>1.375</v>
      </c>
      <c r="BH1287" t="str">
        <f t="shared" si="62"/>
        <v>NOT COMPLY</v>
      </c>
      <c r="BI1287" t="str">
        <f>VLOOKUP(H1287,Sheet2!$A$1:$B$270,2,FALSE)</f>
        <v>KUPANG</v>
      </c>
    </row>
    <row r="1288" spans="1:61">
      <c r="A1288">
        <v>1287</v>
      </c>
      <c r="B1288">
        <v>1002619312</v>
      </c>
      <c r="C1288">
        <v>3</v>
      </c>
      <c r="D1288" t="s">
        <v>45</v>
      </c>
      <c r="E1288">
        <v>5</v>
      </c>
      <c r="F1288" t="s">
        <v>113</v>
      </c>
      <c r="G1288" t="s">
        <v>113</v>
      </c>
      <c r="H1288" t="s">
        <v>406</v>
      </c>
      <c r="I1288" t="s">
        <v>212</v>
      </c>
      <c r="J1288" t="s">
        <v>213</v>
      </c>
      <c r="K1288" t="s">
        <v>149</v>
      </c>
      <c r="L1288" t="s">
        <v>214</v>
      </c>
      <c r="M1288" t="s">
        <v>76</v>
      </c>
      <c r="N1288" t="s">
        <v>215</v>
      </c>
      <c r="O1288" s="57">
        <v>46297.432395833333</v>
      </c>
      <c r="P1288" s="57">
        <v>46308.376064814816</v>
      </c>
      <c r="Q1288">
        <v>69402857</v>
      </c>
      <c r="S1288">
        <v>172502813390</v>
      </c>
      <c r="T1288" t="s">
        <v>2337</v>
      </c>
      <c r="U1288" t="s">
        <v>2338</v>
      </c>
      <c r="V1288" t="s">
        <v>2339</v>
      </c>
      <c r="Z1288">
        <v>123.6307018</v>
      </c>
      <c r="AA1288">
        <v>-10.167846000000001</v>
      </c>
      <c r="AB1288" t="s">
        <v>2340</v>
      </c>
      <c r="AC1288" t="s">
        <v>235</v>
      </c>
      <c r="AL1288" t="s">
        <v>217</v>
      </c>
      <c r="AM1288" t="s">
        <v>1860</v>
      </c>
      <c r="AN1288" t="s">
        <v>6</v>
      </c>
      <c r="AO1288" s="57">
        <v>46063.444386574076</v>
      </c>
      <c r="AP1288" s="57">
        <v>46298.333333333336</v>
      </c>
      <c r="AR1288" t="s">
        <v>218</v>
      </c>
      <c r="AS1288" t="s">
        <v>113</v>
      </c>
      <c r="AT1288" t="s">
        <v>230</v>
      </c>
      <c r="AU1288">
        <v>20261013</v>
      </c>
      <c r="AV1288" t="s">
        <v>221</v>
      </c>
      <c r="AW1288" t="s">
        <v>877</v>
      </c>
      <c r="AX1288" t="s">
        <v>222</v>
      </c>
      <c r="BA1288" s="57">
        <v>46298.333333333336</v>
      </c>
      <c r="BB1288" t="s">
        <v>1860</v>
      </c>
      <c r="BC1288">
        <v>2026</v>
      </c>
      <c r="BD1288">
        <v>10</v>
      </c>
      <c r="BE1288">
        <v>13</v>
      </c>
      <c r="BF1288" s="6">
        <f t="shared" si="60"/>
        <v>46308</v>
      </c>
      <c r="BG1288">
        <f t="shared" si="61"/>
        <v>9.6666666666642413</v>
      </c>
      <c r="BH1288" t="str">
        <f t="shared" si="62"/>
        <v>NOT COMPLY</v>
      </c>
      <c r="BI1288" t="str">
        <f>VLOOKUP(H1288,Sheet2!$A$1:$B$270,2,FALSE)</f>
        <v>KUPANG</v>
      </c>
    </row>
    <row r="1289" spans="1:61">
      <c r="A1289">
        <v>1288</v>
      </c>
      <c r="B1289">
        <v>1002621034</v>
      </c>
      <c r="C1289">
        <v>3</v>
      </c>
      <c r="D1289" t="s">
        <v>45</v>
      </c>
      <c r="E1289">
        <v>5</v>
      </c>
      <c r="F1289" t="s">
        <v>113</v>
      </c>
      <c r="G1289" t="s">
        <v>113</v>
      </c>
      <c r="H1289" t="s">
        <v>406</v>
      </c>
      <c r="I1289" t="s">
        <v>212</v>
      </c>
      <c r="J1289" t="s">
        <v>213</v>
      </c>
      <c r="K1289" t="s">
        <v>149</v>
      </c>
      <c r="L1289" t="s">
        <v>214</v>
      </c>
      <c r="M1289" t="s">
        <v>76</v>
      </c>
      <c r="N1289" t="s">
        <v>215</v>
      </c>
      <c r="O1289" s="57">
        <v>46298.593506944446</v>
      </c>
      <c r="P1289" s="57">
        <v>46302.682199074072</v>
      </c>
      <c r="Q1289">
        <v>69403649</v>
      </c>
      <c r="S1289">
        <v>172502813753</v>
      </c>
      <c r="T1289" t="s">
        <v>2351</v>
      </c>
      <c r="U1289" t="s">
        <v>2352</v>
      </c>
      <c r="V1289" t="s">
        <v>2353</v>
      </c>
      <c r="Z1289">
        <v>123.613802455365</v>
      </c>
      <c r="AA1289">
        <v>-10.2085447515353</v>
      </c>
      <c r="AB1289" t="s">
        <v>2354</v>
      </c>
      <c r="AC1289" t="s">
        <v>216</v>
      </c>
      <c r="AL1289" t="s">
        <v>217</v>
      </c>
      <c r="AM1289" t="s">
        <v>2355</v>
      </c>
      <c r="AN1289" t="s">
        <v>6</v>
      </c>
      <c r="AO1289" s="57">
        <v>46091.600613425922</v>
      </c>
      <c r="AP1289" s="57">
        <v>46300.333333333336</v>
      </c>
      <c r="AR1289" t="s">
        <v>218</v>
      </c>
      <c r="AS1289" t="s">
        <v>113</v>
      </c>
      <c r="AT1289" t="s">
        <v>230</v>
      </c>
      <c r="AU1289">
        <v>20261007</v>
      </c>
      <c r="AV1289" t="s">
        <v>221</v>
      </c>
      <c r="AW1289" t="s">
        <v>880</v>
      </c>
      <c r="AX1289" t="s">
        <v>222</v>
      </c>
      <c r="BA1289" s="57">
        <v>46300.333333333336</v>
      </c>
      <c r="BB1289" t="s">
        <v>2355</v>
      </c>
      <c r="BC1289">
        <v>2026</v>
      </c>
      <c r="BD1289">
        <v>10</v>
      </c>
      <c r="BE1289">
        <v>7</v>
      </c>
      <c r="BF1289" s="6">
        <f t="shared" si="60"/>
        <v>46302</v>
      </c>
      <c r="BG1289">
        <f t="shared" si="61"/>
        <v>1.6666666666642413</v>
      </c>
      <c r="BH1289" t="str">
        <f t="shared" si="62"/>
        <v>NOT COMPLY</v>
      </c>
      <c r="BI1289" t="str">
        <f>VLOOKUP(H1289,Sheet2!$A$1:$B$270,2,FALSE)</f>
        <v>KUPANG</v>
      </c>
    </row>
    <row r="1290" spans="1:61">
      <c r="A1290">
        <v>1289</v>
      </c>
      <c r="B1290">
        <v>1002624124</v>
      </c>
      <c r="C1290">
        <v>3</v>
      </c>
      <c r="D1290" t="s">
        <v>45</v>
      </c>
      <c r="E1290">
        <v>5</v>
      </c>
      <c r="F1290" t="s">
        <v>113</v>
      </c>
      <c r="G1290" t="s">
        <v>113</v>
      </c>
      <c r="H1290" t="s">
        <v>406</v>
      </c>
      <c r="I1290" t="s">
        <v>212</v>
      </c>
      <c r="J1290" t="s">
        <v>213</v>
      </c>
      <c r="K1290" t="s">
        <v>149</v>
      </c>
      <c r="L1290" t="s">
        <v>214</v>
      </c>
      <c r="M1290" t="s">
        <v>76</v>
      </c>
      <c r="N1290" t="s">
        <v>215</v>
      </c>
      <c r="O1290" s="57">
        <v>46301.501851851855</v>
      </c>
      <c r="P1290" s="57">
        <v>46303.570613425924</v>
      </c>
      <c r="Q1290">
        <v>69404959</v>
      </c>
      <c r="S1290">
        <v>172502813403</v>
      </c>
      <c r="T1290" t="s">
        <v>3625</v>
      </c>
      <c r="U1290" t="s">
        <v>3626</v>
      </c>
      <c r="V1290" t="s">
        <v>3627</v>
      </c>
      <c r="Z1290">
        <v>123.6207824</v>
      </c>
      <c r="AA1290">
        <v>-10.1882503</v>
      </c>
      <c r="AB1290" t="s">
        <v>3628</v>
      </c>
      <c r="AC1290" t="s">
        <v>235</v>
      </c>
      <c r="AL1290" t="s">
        <v>217</v>
      </c>
      <c r="AM1290" t="s">
        <v>3629</v>
      </c>
      <c r="AN1290" t="s">
        <v>6</v>
      </c>
      <c r="AO1290" s="57">
        <v>46183.517812500002</v>
      </c>
      <c r="AP1290" s="57">
        <v>46302.333333333336</v>
      </c>
      <c r="AR1290" t="s">
        <v>218</v>
      </c>
      <c r="AS1290" t="s">
        <v>113</v>
      </c>
      <c r="AT1290" t="s">
        <v>230</v>
      </c>
      <c r="AU1290">
        <v>20261008</v>
      </c>
      <c r="AV1290" t="s">
        <v>221</v>
      </c>
      <c r="AW1290" t="s">
        <v>877</v>
      </c>
      <c r="AX1290" t="s">
        <v>222</v>
      </c>
      <c r="BA1290" s="57">
        <v>46302.333333333336</v>
      </c>
      <c r="BB1290" t="s">
        <v>3629</v>
      </c>
      <c r="BC1290">
        <v>2026</v>
      </c>
      <c r="BD1290">
        <v>10</v>
      </c>
      <c r="BE1290">
        <v>8</v>
      </c>
      <c r="BF1290" s="6">
        <f t="shared" si="60"/>
        <v>46303</v>
      </c>
      <c r="BG1290">
        <f t="shared" si="61"/>
        <v>0.66666666666424135</v>
      </c>
      <c r="BH1290" t="str">
        <f t="shared" si="62"/>
        <v>COMPLY</v>
      </c>
      <c r="BI1290" t="str">
        <f>VLOOKUP(H1290,Sheet2!$A$1:$B$270,2,FALSE)</f>
        <v>KUPANG</v>
      </c>
    </row>
    <row r="1291" spans="1:61">
      <c r="A1291">
        <v>1290</v>
      </c>
      <c r="B1291">
        <v>1002625179</v>
      </c>
      <c r="C1291">
        <v>3</v>
      </c>
      <c r="D1291" t="s">
        <v>45</v>
      </c>
      <c r="E1291">
        <v>5</v>
      </c>
      <c r="F1291" t="s">
        <v>113</v>
      </c>
      <c r="G1291" t="s">
        <v>113</v>
      </c>
      <c r="H1291" t="s">
        <v>406</v>
      </c>
      <c r="I1291" t="s">
        <v>212</v>
      </c>
      <c r="J1291" t="s">
        <v>213</v>
      </c>
      <c r="K1291" t="s">
        <v>149</v>
      </c>
      <c r="L1291" t="s">
        <v>214</v>
      </c>
      <c r="M1291" t="s">
        <v>76</v>
      </c>
      <c r="N1291" t="s">
        <v>215</v>
      </c>
      <c r="O1291" s="57">
        <v>46301.785115740742</v>
      </c>
      <c r="P1291" s="57">
        <v>46307.32708333333</v>
      </c>
      <c r="Q1291">
        <v>69405405</v>
      </c>
      <c r="S1291">
        <v>172502813588</v>
      </c>
      <c r="T1291" t="s">
        <v>3630</v>
      </c>
      <c r="U1291" t="s">
        <v>3631</v>
      </c>
      <c r="V1291" t="s">
        <v>3632</v>
      </c>
      <c r="Z1291">
        <v>123.61342351936101</v>
      </c>
      <c r="AA1291">
        <v>-10.1544614454676</v>
      </c>
      <c r="AB1291" t="s">
        <v>3633</v>
      </c>
      <c r="AC1291" t="s">
        <v>235</v>
      </c>
      <c r="AL1291" t="s">
        <v>217</v>
      </c>
      <c r="AM1291" t="s">
        <v>3634</v>
      </c>
      <c r="AN1291" t="s">
        <v>6</v>
      </c>
      <c r="AO1291" s="57">
        <v>46183.788287037038</v>
      </c>
      <c r="AP1291" s="57">
        <v>46302.625</v>
      </c>
      <c r="AR1291" t="s">
        <v>218</v>
      </c>
      <c r="AS1291" t="s">
        <v>113</v>
      </c>
      <c r="AT1291" t="s">
        <v>230</v>
      </c>
      <c r="AU1291">
        <v>20261012</v>
      </c>
      <c r="AV1291" t="s">
        <v>221</v>
      </c>
      <c r="AW1291" t="s">
        <v>236</v>
      </c>
      <c r="AX1291" t="s">
        <v>222</v>
      </c>
      <c r="BA1291" s="57">
        <v>46302.625</v>
      </c>
      <c r="BB1291" t="s">
        <v>3634</v>
      </c>
      <c r="BC1291">
        <v>2026</v>
      </c>
      <c r="BD1291">
        <v>10</v>
      </c>
      <c r="BE1291">
        <v>12</v>
      </c>
      <c r="BF1291" s="6">
        <f t="shared" si="60"/>
        <v>46307</v>
      </c>
      <c r="BG1291">
        <f t="shared" si="61"/>
        <v>4.375</v>
      </c>
      <c r="BH1291" t="str">
        <f t="shared" si="62"/>
        <v>NOT COMPLY</v>
      </c>
      <c r="BI1291" t="str">
        <f>VLOOKUP(H1291,Sheet2!$A$1:$B$270,2,FALSE)</f>
        <v>KUPANG</v>
      </c>
    </row>
    <row r="1292" spans="1:61">
      <c r="A1292">
        <v>1291</v>
      </c>
      <c r="B1292">
        <v>1002628009</v>
      </c>
      <c r="C1292">
        <v>3</v>
      </c>
      <c r="D1292" t="s">
        <v>45</v>
      </c>
      <c r="E1292">
        <v>5</v>
      </c>
      <c r="F1292" t="s">
        <v>113</v>
      </c>
      <c r="G1292" t="s">
        <v>113</v>
      </c>
      <c r="H1292" t="s">
        <v>406</v>
      </c>
      <c r="I1292" t="s">
        <v>212</v>
      </c>
      <c r="J1292" t="s">
        <v>213</v>
      </c>
      <c r="K1292" t="s">
        <v>149</v>
      </c>
      <c r="L1292" t="s">
        <v>214</v>
      </c>
      <c r="M1292" t="s">
        <v>76</v>
      </c>
      <c r="N1292" t="s">
        <v>215</v>
      </c>
      <c r="O1292" s="57">
        <v>46303.653171296297</v>
      </c>
      <c r="P1292" s="57">
        <v>46307.904791666668</v>
      </c>
      <c r="Q1292">
        <v>69406656</v>
      </c>
      <c r="S1292">
        <v>172502813051</v>
      </c>
      <c r="T1292" t="s">
        <v>4756</v>
      </c>
      <c r="U1292" t="s">
        <v>4757</v>
      </c>
      <c r="V1292" t="s">
        <v>4758</v>
      </c>
      <c r="Z1292">
        <v>123.61622194426199</v>
      </c>
      <c r="AA1292">
        <v>-10.1733066793324</v>
      </c>
      <c r="AB1292" t="s">
        <v>4759</v>
      </c>
      <c r="AC1292" t="s">
        <v>235</v>
      </c>
      <c r="AL1292" t="s">
        <v>217</v>
      </c>
      <c r="AM1292" t="s">
        <v>4704</v>
      </c>
      <c r="AN1292" t="s">
        <v>6</v>
      </c>
      <c r="AO1292" s="57">
        <v>46244.684513888889</v>
      </c>
      <c r="AP1292" s="57">
        <v>46304.625</v>
      </c>
      <c r="AR1292" t="s">
        <v>218</v>
      </c>
      <c r="AS1292" t="s">
        <v>113</v>
      </c>
      <c r="AT1292" t="s">
        <v>230</v>
      </c>
      <c r="AU1292">
        <v>20261012</v>
      </c>
      <c r="AV1292" t="s">
        <v>221</v>
      </c>
      <c r="AW1292" t="s">
        <v>923</v>
      </c>
      <c r="AX1292" t="s">
        <v>222</v>
      </c>
      <c r="BA1292" s="57">
        <v>46304.625</v>
      </c>
      <c r="BB1292" t="s">
        <v>4704</v>
      </c>
      <c r="BC1292">
        <v>2026</v>
      </c>
      <c r="BD1292">
        <v>10</v>
      </c>
      <c r="BE1292">
        <v>12</v>
      </c>
      <c r="BF1292" s="6">
        <f t="shared" si="60"/>
        <v>46307</v>
      </c>
      <c r="BG1292">
        <f t="shared" si="61"/>
        <v>2.375</v>
      </c>
      <c r="BH1292" t="str">
        <f t="shared" si="62"/>
        <v>NOT COMPLY</v>
      </c>
      <c r="BI1292" t="str">
        <f>VLOOKUP(H1292,Sheet2!$A$1:$B$270,2,FALSE)</f>
        <v>KUPANG</v>
      </c>
    </row>
    <row r="1293" spans="1:61">
      <c r="A1293">
        <v>1292</v>
      </c>
      <c r="B1293">
        <v>1002628991</v>
      </c>
      <c r="C1293">
        <v>3</v>
      </c>
      <c r="D1293" t="s">
        <v>45</v>
      </c>
      <c r="E1293">
        <v>5</v>
      </c>
      <c r="F1293" t="s">
        <v>113</v>
      </c>
      <c r="G1293" t="s">
        <v>113</v>
      </c>
      <c r="H1293" t="s">
        <v>406</v>
      </c>
      <c r="I1293" t="s">
        <v>212</v>
      </c>
      <c r="J1293" t="s">
        <v>213</v>
      </c>
      <c r="K1293" t="s">
        <v>149</v>
      </c>
      <c r="L1293" t="s">
        <v>214</v>
      </c>
      <c r="M1293" t="s">
        <v>224</v>
      </c>
      <c r="N1293" t="s">
        <v>215</v>
      </c>
      <c r="O1293" s="57">
        <v>46304.401782407411</v>
      </c>
      <c r="P1293" s="57">
        <v>46305.343298611115</v>
      </c>
      <c r="Q1293">
        <v>69407076</v>
      </c>
      <c r="S1293">
        <v>172502813410</v>
      </c>
      <c r="T1293" t="s">
        <v>5644</v>
      </c>
      <c r="U1293" t="s">
        <v>5645</v>
      </c>
      <c r="V1293" t="s">
        <v>5646</v>
      </c>
      <c r="Z1293">
        <v>123.627497062299</v>
      </c>
      <c r="AA1293">
        <v>-10.217267014160999</v>
      </c>
      <c r="AB1293" t="s">
        <v>5647</v>
      </c>
      <c r="AC1293" t="s">
        <v>235</v>
      </c>
      <c r="AL1293" t="s">
        <v>217</v>
      </c>
      <c r="AM1293" t="s">
        <v>5648</v>
      </c>
      <c r="AN1293" t="s">
        <v>6</v>
      </c>
      <c r="AO1293" s="57">
        <v>46275.402615740742</v>
      </c>
      <c r="AP1293" s="57">
        <v>46305.333333333336</v>
      </c>
      <c r="AR1293" t="s">
        <v>18</v>
      </c>
      <c r="AS1293" t="s">
        <v>113</v>
      </c>
      <c r="AT1293" t="s">
        <v>230</v>
      </c>
      <c r="AV1293" t="s">
        <v>226</v>
      </c>
      <c r="AW1293" t="s">
        <v>877</v>
      </c>
      <c r="AX1293" t="s">
        <v>222</v>
      </c>
      <c r="BA1293" s="57">
        <v>46305.333333333336</v>
      </c>
      <c r="BB1293" t="s">
        <v>5648</v>
      </c>
      <c r="BF1293" s="6" t="e">
        <f t="shared" si="60"/>
        <v>#NUM!</v>
      </c>
      <c r="BG1293" t="e">
        <f t="shared" si="61"/>
        <v>#NUM!</v>
      </c>
      <c r="BH1293" t="e">
        <f t="shared" si="62"/>
        <v>#NUM!</v>
      </c>
      <c r="BI1293" t="str">
        <f>VLOOKUP(H1293,Sheet2!$A$1:$B$270,2,FALSE)</f>
        <v>KUPANG</v>
      </c>
    </row>
    <row r="1294" spans="1:61">
      <c r="A1294">
        <v>1293</v>
      </c>
      <c r="B1294">
        <v>1002632827</v>
      </c>
      <c r="C1294">
        <v>3</v>
      </c>
      <c r="D1294" t="s">
        <v>45</v>
      </c>
      <c r="E1294">
        <v>5</v>
      </c>
      <c r="F1294" t="s">
        <v>113</v>
      </c>
      <c r="G1294" t="s">
        <v>113</v>
      </c>
      <c r="H1294" t="s">
        <v>406</v>
      </c>
      <c r="I1294" t="s">
        <v>212</v>
      </c>
      <c r="J1294" t="s">
        <v>213</v>
      </c>
      <c r="K1294" t="s">
        <v>149</v>
      </c>
      <c r="L1294" t="s">
        <v>214</v>
      </c>
      <c r="M1294" t="s">
        <v>224</v>
      </c>
      <c r="N1294" t="s">
        <v>215</v>
      </c>
      <c r="O1294" s="57">
        <v>46307.536585648151</v>
      </c>
      <c r="P1294" s="57">
        <v>46310.337152777778</v>
      </c>
      <c r="Q1294">
        <v>69408620</v>
      </c>
      <c r="S1294">
        <v>172502813968</v>
      </c>
      <c r="T1294" t="s">
        <v>6474</v>
      </c>
      <c r="U1294" t="s">
        <v>6475</v>
      </c>
      <c r="V1294" t="s">
        <v>6476</v>
      </c>
      <c r="Z1294">
        <v>123.630987033247</v>
      </c>
      <c r="AA1294">
        <v>-10.155603519181</v>
      </c>
      <c r="AB1294" t="s">
        <v>6477</v>
      </c>
      <c r="AC1294" t="s">
        <v>216</v>
      </c>
      <c r="AL1294" t="s">
        <v>217</v>
      </c>
      <c r="AM1294" t="s">
        <v>6478</v>
      </c>
      <c r="AN1294" t="s">
        <v>6</v>
      </c>
      <c r="AO1294" s="57">
        <v>46366.538518518515</v>
      </c>
      <c r="AP1294" s="57">
        <v>46310.333333333336</v>
      </c>
      <c r="AR1294" t="s">
        <v>18</v>
      </c>
      <c r="AS1294" t="s">
        <v>113</v>
      </c>
      <c r="AT1294" t="s">
        <v>230</v>
      </c>
      <c r="AV1294" t="s">
        <v>226</v>
      </c>
      <c r="AW1294" t="s">
        <v>876</v>
      </c>
      <c r="AX1294" t="s">
        <v>222</v>
      </c>
      <c r="BA1294" s="57">
        <v>46310.333333333336</v>
      </c>
      <c r="BB1294" t="s">
        <v>6478</v>
      </c>
      <c r="BF1294" s="6" t="e">
        <f t="shared" si="60"/>
        <v>#NUM!</v>
      </c>
      <c r="BG1294" t="e">
        <f t="shared" si="61"/>
        <v>#NUM!</v>
      </c>
      <c r="BH1294" t="e">
        <f t="shared" si="62"/>
        <v>#NUM!</v>
      </c>
      <c r="BI1294" t="str">
        <f>VLOOKUP(H1294,Sheet2!$A$1:$B$270,2,FALSE)</f>
        <v>KUPANG</v>
      </c>
    </row>
    <row r="1295" spans="1:61">
      <c r="A1295">
        <v>1294</v>
      </c>
      <c r="B1295">
        <v>1002632811</v>
      </c>
      <c r="C1295">
        <v>3</v>
      </c>
      <c r="D1295" t="s">
        <v>45</v>
      </c>
      <c r="E1295">
        <v>5</v>
      </c>
      <c r="F1295" t="s">
        <v>113</v>
      </c>
      <c r="G1295" t="s">
        <v>113</v>
      </c>
      <c r="H1295" t="s">
        <v>406</v>
      </c>
      <c r="I1295" t="s">
        <v>212</v>
      </c>
      <c r="J1295" t="s">
        <v>213</v>
      </c>
      <c r="K1295" t="s">
        <v>149</v>
      </c>
      <c r="L1295" t="s">
        <v>214</v>
      </c>
      <c r="M1295" t="s">
        <v>224</v>
      </c>
      <c r="N1295" t="s">
        <v>215</v>
      </c>
      <c r="O1295" s="57">
        <v>46307.531018518515</v>
      </c>
      <c r="P1295" s="57">
        <v>46308.472870370373</v>
      </c>
      <c r="Q1295">
        <v>69408618</v>
      </c>
      <c r="S1295">
        <v>172502813967</v>
      </c>
      <c r="T1295" t="s">
        <v>6470</v>
      </c>
      <c r="U1295" t="s">
        <v>6471</v>
      </c>
      <c r="V1295" t="s">
        <v>6472</v>
      </c>
      <c r="Z1295">
        <v>123.62544920000001</v>
      </c>
      <c r="AA1295">
        <v>-10.164024299999999</v>
      </c>
      <c r="AB1295" t="s">
        <v>6473</v>
      </c>
      <c r="AC1295" t="s">
        <v>235</v>
      </c>
      <c r="AL1295" t="s">
        <v>217</v>
      </c>
      <c r="AM1295" t="s">
        <v>6351</v>
      </c>
      <c r="AN1295" t="s">
        <v>6</v>
      </c>
      <c r="AO1295" s="57">
        <v>46366.538518518515</v>
      </c>
      <c r="AP1295" s="57">
        <v>46308.458333333336</v>
      </c>
      <c r="AR1295" t="s">
        <v>18</v>
      </c>
      <c r="AS1295" t="s">
        <v>113</v>
      </c>
      <c r="AT1295" t="s">
        <v>230</v>
      </c>
      <c r="AV1295" t="s">
        <v>226</v>
      </c>
      <c r="AW1295" t="s">
        <v>877</v>
      </c>
      <c r="AX1295" t="s">
        <v>222</v>
      </c>
      <c r="BA1295" s="57">
        <v>46308.458333333336</v>
      </c>
      <c r="BB1295" t="s">
        <v>6351</v>
      </c>
      <c r="BF1295" s="6" t="e">
        <f t="shared" si="60"/>
        <v>#NUM!</v>
      </c>
      <c r="BG1295" t="e">
        <f t="shared" si="61"/>
        <v>#NUM!</v>
      </c>
      <c r="BH1295" t="e">
        <f t="shared" si="62"/>
        <v>#NUM!</v>
      </c>
      <c r="BI1295" t="str">
        <f>VLOOKUP(H1295,Sheet2!$A$1:$B$270,2,FALSE)</f>
        <v>KUPANG</v>
      </c>
    </row>
    <row r="1296" spans="1:61">
      <c r="A1296">
        <v>1295</v>
      </c>
      <c r="B1296">
        <v>1002634874</v>
      </c>
      <c r="C1296">
        <v>3</v>
      </c>
      <c r="D1296" t="s">
        <v>45</v>
      </c>
      <c r="E1296">
        <v>5</v>
      </c>
      <c r="F1296" t="s">
        <v>113</v>
      </c>
      <c r="G1296" t="s">
        <v>113</v>
      </c>
      <c r="H1296" t="s">
        <v>406</v>
      </c>
      <c r="I1296" t="s">
        <v>212</v>
      </c>
      <c r="J1296" t="s">
        <v>213</v>
      </c>
      <c r="K1296" t="s">
        <v>149</v>
      </c>
      <c r="L1296" t="s">
        <v>214</v>
      </c>
      <c r="M1296" t="s">
        <v>224</v>
      </c>
      <c r="N1296" t="s">
        <v>215</v>
      </c>
      <c r="O1296" s="57">
        <v>46308.521932870368</v>
      </c>
      <c r="P1296" s="57">
        <v>46309.472175925926</v>
      </c>
      <c r="Q1296">
        <v>69409334</v>
      </c>
      <c r="S1296">
        <v>172502813426</v>
      </c>
      <c r="T1296" t="s">
        <v>6479</v>
      </c>
      <c r="U1296" t="s">
        <v>6480</v>
      </c>
      <c r="V1296" t="s">
        <v>6481</v>
      </c>
      <c r="Z1296">
        <v>123.569942</v>
      </c>
      <c r="AA1296">
        <v>-10.175926</v>
      </c>
      <c r="AB1296" t="s">
        <v>6482</v>
      </c>
      <c r="AC1296" t="s">
        <v>235</v>
      </c>
      <c r="AL1296" t="s">
        <v>217</v>
      </c>
      <c r="AM1296" t="s">
        <v>6483</v>
      </c>
      <c r="AN1296" t="s">
        <v>6</v>
      </c>
      <c r="AO1296" t="s">
        <v>6277</v>
      </c>
      <c r="AP1296" s="57">
        <v>46309.458333333336</v>
      </c>
      <c r="AR1296" t="s">
        <v>18</v>
      </c>
      <c r="AS1296" t="s">
        <v>113</v>
      </c>
      <c r="AT1296" t="s">
        <v>230</v>
      </c>
      <c r="AV1296" t="s">
        <v>226</v>
      </c>
      <c r="AW1296" t="s">
        <v>877</v>
      </c>
      <c r="AX1296" t="s">
        <v>222</v>
      </c>
      <c r="BA1296" s="57">
        <v>46309.458333333336</v>
      </c>
      <c r="BB1296" t="s">
        <v>6483</v>
      </c>
      <c r="BF1296" s="6" t="e">
        <f t="shared" si="60"/>
        <v>#NUM!</v>
      </c>
      <c r="BG1296" t="e">
        <f t="shared" si="61"/>
        <v>#NUM!</v>
      </c>
      <c r="BH1296" t="e">
        <f t="shared" si="62"/>
        <v>#NUM!</v>
      </c>
      <c r="BI1296" t="str">
        <f>VLOOKUP(H1296,Sheet2!$A$1:$B$270,2,FALSE)</f>
        <v>KUPANG</v>
      </c>
    </row>
    <row r="1297" spans="1:61">
      <c r="A1297">
        <v>1296</v>
      </c>
      <c r="B1297">
        <v>1002637508</v>
      </c>
      <c r="C1297">
        <v>3</v>
      </c>
      <c r="D1297" t="s">
        <v>45</v>
      </c>
      <c r="E1297">
        <v>5</v>
      </c>
      <c r="F1297" t="s">
        <v>113</v>
      </c>
      <c r="G1297" t="s">
        <v>113</v>
      </c>
      <c r="H1297" t="s">
        <v>406</v>
      </c>
      <c r="I1297" t="s">
        <v>212</v>
      </c>
      <c r="J1297" t="s">
        <v>213</v>
      </c>
      <c r="K1297" t="s">
        <v>149</v>
      </c>
      <c r="L1297" t="s">
        <v>214</v>
      </c>
      <c r="M1297" t="s">
        <v>224</v>
      </c>
      <c r="N1297" t="s">
        <v>215</v>
      </c>
      <c r="O1297" s="57">
        <v>46309.787268518521</v>
      </c>
      <c r="P1297" s="57">
        <v>46310.646215277775</v>
      </c>
      <c r="Q1297">
        <v>69410434</v>
      </c>
      <c r="S1297">
        <v>172502813787</v>
      </c>
      <c r="T1297" t="s">
        <v>7301</v>
      </c>
      <c r="U1297" t="s">
        <v>7302</v>
      </c>
      <c r="V1297" t="s">
        <v>7303</v>
      </c>
      <c r="Z1297">
        <v>123.6236348</v>
      </c>
      <c r="AA1297">
        <v>-10.162667900000001</v>
      </c>
      <c r="AB1297" t="s">
        <v>7304</v>
      </c>
      <c r="AC1297" t="s">
        <v>235</v>
      </c>
      <c r="AL1297" t="s">
        <v>217</v>
      </c>
      <c r="AM1297" t="s">
        <v>7282</v>
      </c>
      <c r="AN1297" t="s">
        <v>6</v>
      </c>
      <c r="AO1297" t="s">
        <v>7305</v>
      </c>
      <c r="AP1297" s="57">
        <v>46310.625</v>
      </c>
      <c r="AR1297" t="s">
        <v>18</v>
      </c>
      <c r="AS1297" t="s">
        <v>113</v>
      </c>
      <c r="AT1297" t="s">
        <v>230</v>
      </c>
      <c r="AV1297" t="s">
        <v>226</v>
      </c>
      <c r="AW1297" t="s">
        <v>880</v>
      </c>
      <c r="AX1297" t="s">
        <v>222</v>
      </c>
      <c r="BA1297" s="57">
        <v>46310.625</v>
      </c>
      <c r="BB1297" t="s">
        <v>7282</v>
      </c>
      <c r="BF1297" s="6" t="e">
        <f t="shared" si="60"/>
        <v>#NUM!</v>
      </c>
      <c r="BG1297" t="e">
        <f t="shared" si="61"/>
        <v>#NUM!</v>
      </c>
      <c r="BH1297" t="e">
        <f t="shared" si="62"/>
        <v>#NUM!</v>
      </c>
      <c r="BI1297" t="str">
        <f>VLOOKUP(H1297,Sheet2!$A$1:$B$270,2,FALSE)</f>
        <v>KUPANG</v>
      </c>
    </row>
    <row r="1298" spans="1:61">
      <c r="A1298">
        <v>1297</v>
      </c>
      <c r="B1298">
        <v>1002632209</v>
      </c>
      <c r="C1298">
        <v>3</v>
      </c>
      <c r="D1298" t="s">
        <v>45</v>
      </c>
      <c r="E1298">
        <v>5</v>
      </c>
      <c r="F1298" t="s">
        <v>113</v>
      </c>
      <c r="G1298" t="s">
        <v>113</v>
      </c>
      <c r="H1298" t="s">
        <v>406</v>
      </c>
      <c r="I1298" t="s">
        <v>212</v>
      </c>
      <c r="J1298" t="s">
        <v>213</v>
      </c>
      <c r="K1298" t="s">
        <v>149</v>
      </c>
      <c r="L1298" t="s">
        <v>214</v>
      </c>
      <c r="M1298" t="s">
        <v>2115</v>
      </c>
      <c r="N1298" t="s">
        <v>215</v>
      </c>
      <c r="O1298" s="57">
        <v>46307.410474537035</v>
      </c>
      <c r="P1298" s="57">
        <v>46309.391701388886</v>
      </c>
      <c r="Q1298">
        <v>69404913</v>
      </c>
      <c r="T1298" t="s">
        <v>3621</v>
      </c>
      <c r="V1298" t="s">
        <v>3623</v>
      </c>
      <c r="Z1298">
        <v>123.62289</v>
      </c>
      <c r="AA1298">
        <v>-10.187469</v>
      </c>
      <c r="AB1298" t="s">
        <v>3624</v>
      </c>
      <c r="AC1298" t="s">
        <v>235</v>
      </c>
      <c r="AL1298" t="s">
        <v>217</v>
      </c>
      <c r="AM1298" t="s">
        <v>3400</v>
      </c>
      <c r="AN1298" t="s">
        <v>6</v>
      </c>
      <c r="AO1298" s="57">
        <v>46366.413472222222</v>
      </c>
      <c r="AP1298" s="57">
        <v>46302</v>
      </c>
      <c r="AR1298" t="s">
        <v>543</v>
      </c>
      <c r="AS1298" t="s">
        <v>113</v>
      </c>
      <c r="AT1298" t="s">
        <v>230</v>
      </c>
      <c r="AV1298" t="s">
        <v>2120</v>
      </c>
      <c r="AW1298" t="s">
        <v>877</v>
      </c>
      <c r="AX1298" t="s">
        <v>222</v>
      </c>
      <c r="BA1298" s="57">
        <v>46302.333333333336</v>
      </c>
      <c r="BB1298" t="s">
        <v>3400</v>
      </c>
      <c r="BF1298" s="6" t="e">
        <f t="shared" si="60"/>
        <v>#NUM!</v>
      </c>
      <c r="BG1298" t="e">
        <f t="shared" si="61"/>
        <v>#NUM!</v>
      </c>
      <c r="BH1298" t="e">
        <f t="shared" si="62"/>
        <v>#NUM!</v>
      </c>
      <c r="BI1298" t="str">
        <f>VLOOKUP(H1298,Sheet2!$A$1:$B$270,2,FALSE)</f>
        <v>KUPANG</v>
      </c>
    </row>
    <row r="1299" spans="1:61">
      <c r="A1299">
        <v>1298</v>
      </c>
      <c r="B1299">
        <v>1002624008</v>
      </c>
      <c r="C1299">
        <v>3</v>
      </c>
      <c r="D1299" t="s">
        <v>45</v>
      </c>
      <c r="E1299">
        <v>5</v>
      </c>
      <c r="F1299" t="s">
        <v>113</v>
      </c>
      <c r="G1299" t="s">
        <v>113</v>
      </c>
      <c r="H1299" t="s">
        <v>406</v>
      </c>
      <c r="I1299" t="s">
        <v>212</v>
      </c>
      <c r="J1299" t="s">
        <v>213</v>
      </c>
      <c r="K1299" t="s">
        <v>149</v>
      </c>
      <c r="L1299" t="s">
        <v>214</v>
      </c>
      <c r="M1299" t="s">
        <v>1919</v>
      </c>
      <c r="N1299" t="s">
        <v>215</v>
      </c>
      <c r="O1299" s="57">
        <v>46301.476168981484</v>
      </c>
      <c r="P1299" s="57">
        <v>46307.410960648151</v>
      </c>
      <c r="Q1299">
        <v>69404913</v>
      </c>
      <c r="S1299">
        <v>172502813401</v>
      </c>
      <c r="T1299" t="s">
        <v>3621</v>
      </c>
      <c r="U1299" t="s">
        <v>3622</v>
      </c>
      <c r="V1299" t="s">
        <v>3623</v>
      </c>
      <c r="Z1299">
        <v>123.6228907</v>
      </c>
      <c r="AA1299">
        <v>-10.187469800000001</v>
      </c>
      <c r="AB1299" t="s">
        <v>3624</v>
      </c>
      <c r="AC1299" t="s">
        <v>235</v>
      </c>
      <c r="AL1299" t="s">
        <v>217</v>
      </c>
      <c r="AM1299" t="s">
        <v>3400</v>
      </c>
      <c r="AN1299" t="s">
        <v>6</v>
      </c>
      <c r="AO1299" s="57">
        <v>46183.486203703702</v>
      </c>
      <c r="AP1299" s="57">
        <v>46302.333333333336</v>
      </c>
      <c r="AQ1299" t="s">
        <v>838</v>
      </c>
      <c r="AR1299" t="s">
        <v>12</v>
      </c>
      <c r="AS1299" t="s">
        <v>113</v>
      </c>
      <c r="AT1299" t="s">
        <v>230</v>
      </c>
      <c r="AV1299" t="s">
        <v>1627</v>
      </c>
      <c r="AW1299" t="s">
        <v>877</v>
      </c>
      <c r="AX1299" t="s">
        <v>222</v>
      </c>
      <c r="BA1299" s="57">
        <v>46302.333333333336</v>
      </c>
      <c r="BB1299" t="s">
        <v>3400</v>
      </c>
      <c r="BF1299" s="6" t="e">
        <f t="shared" si="60"/>
        <v>#NUM!</v>
      </c>
      <c r="BG1299" t="e">
        <f t="shared" si="61"/>
        <v>#NUM!</v>
      </c>
      <c r="BH1299" t="e">
        <f t="shared" si="62"/>
        <v>#NUM!</v>
      </c>
      <c r="BI1299" t="str">
        <f>VLOOKUP(H1299,Sheet2!$A$1:$B$270,2,FALSE)</f>
        <v>KUPANG</v>
      </c>
    </row>
    <row r="1300" spans="1:61">
      <c r="A1300">
        <v>1299</v>
      </c>
      <c r="B1300">
        <v>1002627462</v>
      </c>
      <c r="C1300">
        <v>3</v>
      </c>
      <c r="D1300" t="s">
        <v>45</v>
      </c>
      <c r="E1300">
        <v>5</v>
      </c>
      <c r="F1300" t="s">
        <v>113</v>
      </c>
      <c r="G1300" t="s">
        <v>120</v>
      </c>
      <c r="H1300" t="s">
        <v>465</v>
      </c>
      <c r="I1300" t="s">
        <v>212</v>
      </c>
      <c r="J1300" t="s">
        <v>213</v>
      </c>
      <c r="K1300" t="s">
        <v>149</v>
      </c>
      <c r="M1300" t="s">
        <v>76</v>
      </c>
      <c r="N1300" t="s">
        <v>215</v>
      </c>
      <c r="O1300" s="57">
        <v>46303.449803240743</v>
      </c>
      <c r="P1300" s="57">
        <v>46305.455717592595</v>
      </c>
      <c r="Q1300">
        <v>69406387</v>
      </c>
      <c r="S1300">
        <v>172504801869</v>
      </c>
      <c r="T1300" t="s">
        <v>2356</v>
      </c>
      <c r="U1300" t="s">
        <v>2357</v>
      </c>
      <c r="V1300" t="s">
        <v>4760</v>
      </c>
      <c r="Z1300">
        <v>121.9164851</v>
      </c>
      <c r="AA1300">
        <v>-10.446868200000001</v>
      </c>
      <c r="AB1300" t="s">
        <v>2358</v>
      </c>
      <c r="AC1300" t="s">
        <v>229</v>
      </c>
      <c r="AL1300" t="s">
        <v>217</v>
      </c>
      <c r="AM1300" t="s">
        <v>4761</v>
      </c>
      <c r="AN1300" t="s">
        <v>6</v>
      </c>
      <c r="AO1300" s="57">
        <v>46244.476064814815</v>
      </c>
      <c r="AP1300" s="57">
        <v>46305.333333333336</v>
      </c>
      <c r="AR1300" t="s">
        <v>218</v>
      </c>
      <c r="AS1300" t="s">
        <v>219</v>
      </c>
      <c r="AT1300" t="s">
        <v>230</v>
      </c>
      <c r="AU1300">
        <v>20261010</v>
      </c>
      <c r="AV1300" t="s">
        <v>221</v>
      </c>
      <c r="AW1300" t="s">
        <v>540</v>
      </c>
      <c r="AX1300" t="s">
        <v>222</v>
      </c>
      <c r="BA1300" s="57">
        <v>46305.333333333336</v>
      </c>
      <c r="BB1300" t="s">
        <v>4761</v>
      </c>
      <c r="BC1300">
        <v>2026</v>
      </c>
      <c r="BD1300">
        <v>10</v>
      </c>
      <c r="BE1300">
        <v>10</v>
      </c>
      <c r="BF1300" s="6">
        <f t="shared" si="60"/>
        <v>46305</v>
      </c>
      <c r="BG1300">
        <f t="shared" si="61"/>
        <v>-0.33333333333575865</v>
      </c>
      <c r="BH1300" t="str">
        <f t="shared" si="62"/>
        <v>COMPLY</v>
      </c>
      <c r="BI1300" t="str">
        <f>VLOOKUP(H1300,Sheet2!$A$1:$B$270,2,FALSE)</f>
        <v>WAINGAPU</v>
      </c>
    </row>
    <row r="1301" spans="1:61">
      <c r="A1301">
        <v>1300</v>
      </c>
      <c r="B1301">
        <v>1002620003</v>
      </c>
      <c r="C1301">
        <v>3</v>
      </c>
      <c r="D1301" t="s">
        <v>45</v>
      </c>
      <c r="E1301">
        <v>5</v>
      </c>
      <c r="F1301" t="s">
        <v>113</v>
      </c>
      <c r="G1301" t="s">
        <v>120</v>
      </c>
      <c r="H1301" t="s">
        <v>465</v>
      </c>
      <c r="I1301" t="s">
        <v>212</v>
      </c>
      <c r="J1301" t="s">
        <v>213</v>
      </c>
      <c r="K1301" t="s">
        <v>149</v>
      </c>
      <c r="M1301" t="s">
        <v>1626</v>
      </c>
      <c r="N1301" t="s">
        <v>215</v>
      </c>
      <c r="O1301" s="57">
        <v>46297.603761574072</v>
      </c>
      <c r="P1301" s="57">
        <v>46301.083715277775</v>
      </c>
      <c r="Q1301">
        <v>69403166</v>
      </c>
      <c r="S1301">
        <v>172504801744</v>
      </c>
      <c r="T1301" t="s">
        <v>2356</v>
      </c>
      <c r="U1301" t="s">
        <v>2357</v>
      </c>
      <c r="Z1301">
        <v>121.91690537228099</v>
      </c>
      <c r="AA1301">
        <v>-10.446968552249499</v>
      </c>
      <c r="AB1301" t="s">
        <v>2358</v>
      </c>
      <c r="AC1301" t="s">
        <v>2359</v>
      </c>
      <c r="AO1301" s="57">
        <v>46063.61105324074</v>
      </c>
      <c r="AR1301" t="s">
        <v>1631</v>
      </c>
      <c r="AS1301" t="s">
        <v>219</v>
      </c>
      <c r="AT1301" t="s">
        <v>230</v>
      </c>
      <c r="AV1301" t="s">
        <v>3020</v>
      </c>
      <c r="AW1301" t="s">
        <v>1474</v>
      </c>
      <c r="AX1301" t="s">
        <v>222</v>
      </c>
      <c r="AZ1301" t="s">
        <v>3020</v>
      </c>
      <c r="BF1301" s="6" t="e">
        <f t="shared" si="60"/>
        <v>#NUM!</v>
      </c>
      <c r="BG1301" t="e">
        <f t="shared" si="61"/>
        <v>#NUM!</v>
      </c>
      <c r="BH1301" t="e">
        <f t="shared" si="62"/>
        <v>#NUM!</v>
      </c>
      <c r="BI1301" t="str">
        <f>VLOOKUP(H1301,Sheet2!$A$1:$B$270,2,FALSE)</f>
        <v>WAINGAPU</v>
      </c>
    </row>
    <row r="1302" spans="1:61">
      <c r="A1302">
        <v>1301</v>
      </c>
      <c r="B1302">
        <v>1002620421</v>
      </c>
      <c r="C1302">
        <v>3</v>
      </c>
      <c r="D1302" t="s">
        <v>45</v>
      </c>
      <c r="E1302">
        <v>5</v>
      </c>
      <c r="F1302" t="s">
        <v>113</v>
      </c>
      <c r="G1302" t="s">
        <v>119</v>
      </c>
      <c r="H1302" t="s">
        <v>367</v>
      </c>
      <c r="I1302" t="s">
        <v>212</v>
      </c>
      <c r="J1302" t="s">
        <v>213</v>
      </c>
      <c r="K1302" t="s">
        <v>149</v>
      </c>
      <c r="L1302" t="s">
        <v>214</v>
      </c>
      <c r="M1302" t="s">
        <v>76</v>
      </c>
      <c r="N1302" t="s">
        <v>215</v>
      </c>
      <c r="O1302" s="57">
        <v>46297.681006944447</v>
      </c>
      <c r="P1302" s="57">
        <v>46298.696226851855</v>
      </c>
      <c r="Q1302">
        <v>69403298</v>
      </c>
      <c r="S1302">
        <v>172516597756</v>
      </c>
      <c r="T1302" t="s">
        <v>2360</v>
      </c>
      <c r="U1302" t="s">
        <v>2361</v>
      </c>
      <c r="V1302" t="s">
        <v>2362</v>
      </c>
      <c r="Z1302">
        <v>119.38501599999999</v>
      </c>
      <c r="AA1302">
        <v>-9.6343960000000006</v>
      </c>
      <c r="AB1302" t="s">
        <v>2363</v>
      </c>
      <c r="AC1302" t="s">
        <v>235</v>
      </c>
      <c r="AL1302" t="s">
        <v>217</v>
      </c>
      <c r="AM1302" t="s">
        <v>2364</v>
      </c>
      <c r="AN1302" t="s">
        <v>6</v>
      </c>
      <c r="AO1302" s="57">
        <v>46063.684548611112</v>
      </c>
      <c r="AP1302" s="57">
        <v>46298.625</v>
      </c>
      <c r="AR1302" t="s">
        <v>218</v>
      </c>
      <c r="AS1302" t="s">
        <v>119</v>
      </c>
      <c r="AT1302" t="s">
        <v>2365</v>
      </c>
      <c r="AU1302">
        <v>20261003</v>
      </c>
      <c r="AV1302" t="s">
        <v>221</v>
      </c>
      <c r="AW1302" t="s">
        <v>2366</v>
      </c>
      <c r="AX1302" t="s">
        <v>222</v>
      </c>
      <c r="BA1302" s="57">
        <v>46298.625</v>
      </c>
      <c r="BB1302" t="s">
        <v>2364</v>
      </c>
      <c r="BC1302">
        <v>2026</v>
      </c>
      <c r="BD1302">
        <v>10</v>
      </c>
      <c r="BE1302">
        <v>3</v>
      </c>
      <c r="BF1302" s="6">
        <f t="shared" si="60"/>
        <v>46298</v>
      </c>
      <c r="BG1302">
        <f t="shared" si="61"/>
        <v>-0.625</v>
      </c>
      <c r="BH1302" t="str">
        <f t="shared" si="62"/>
        <v>COMPLY</v>
      </c>
      <c r="BI1302" t="str">
        <f>VLOOKUP(H1302,Sheet2!$A$1:$B$270,2,FALSE)</f>
        <v>WAINGAPU</v>
      </c>
    </row>
    <row r="1303" spans="1:61">
      <c r="A1303">
        <v>1302</v>
      </c>
      <c r="B1303">
        <v>1002620730</v>
      </c>
      <c r="C1303">
        <v>3</v>
      </c>
      <c r="D1303" t="s">
        <v>45</v>
      </c>
      <c r="E1303">
        <v>5</v>
      </c>
      <c r="F1303" t="s">
        <v>113</v>
      </c>
      <c r="G1303" t="s">
        <v>119</v>
      </c>
      <c r="H1303" t="s">
        <v>367</v>
      </c>
      <c r="I1303" t="s">
        <v>212</v>
      </c>
      <c r="J1303" t="s">
        <v>213</v>
      </c>
      <c r="K1303" t="s">
        <v>149</v>
      </c>
      <c r="L1303" t="s">
        <v>214</v>
      </c>
      <c r="M1303" t="s">
        <v>1919</v>
      </c>
      <c r="N1303" t="s">
        <v>215</v>
      </c>
      <c r="O1303" s="57">
        <v>46298.349004629628</v>
      </c>
      <c r="P1303" s="57">
        <v>46303.459722222222</v>
      </c>
      <c r="Q1303">
        <v>69403453</v>
      </c>
      <c r="S1303">
        <v>172516597755</v>
      </c>
      <c r="T1303" t="s">
        <v>2360</v>
      </c>
      <c r="U1303" t="s">
        <v>2367</v>
      </c>
      <c r="V1303" t="s">
        <v>2368</v>
      </c>
      <c r="Z1303">
        <v>119.385746368753</v>
      </c>
      <c r="AA1303">
        <v>-9.6342574625225499</v>
      </c>
      <c r="AB1303" t="s">
        <v>2369</v>
      </c>
      <c r="AC1303" t="s">
        <v>235</v>
      </c>
      <c r="AL1303" t="s">
        <v>217</v>
      </c>
      <c r="AM1303" t="s">
        <v>2370</v>
      </c>
      <c r="AN1303" t="s">
        <v>6</v>
      </c>
      <c r="AO1303" s="57">
        <v>46091.350902777776</v>
      </c>
      <c r="AP1303" s="57">
        <v>46301.333333333336</v>
      </c>
      <c r="AQ1303" t="s">
        <v>841</v>
      </c>
      <c r="AR1303" t="s">
        <v>12</v>
      </c>
      <c r="AS1303" t="s">
        <v>119</v>
      </c>
      <c r="AT1303" t="s">
        <v>2365</v>
      </c>
      <c r="AV1303" t="s">
        <v>1627</v>
      </c>
      <c r="AW1303" t="s">
        <v>2371</v>
      </c>
      <c r="AX1303" t="s">
        <v>222</v>
      </c>
      <c r="BA1303" s="57">
        <v>46301.333333333336</v>
      </c>
      <c r="BB1303" t="s">
        <v>2370</v>
      </c>
      <c r="BF1303" s="6" t="e">
        <f t="shared" si="60"/>
        <v>#NUM!</v>
      </c>
      <c r="BG1303" t="e">
        <f t="shared" si="61"/>
        <v>#NUM!</v>
      </c>
      <c r="BH1303" t="e">
        <f t="shared" si="62"/>
        <v>#NUM!</v>
      </c>
      <c r="BI1303" t="str">
        <f>VLOOKUP(H1303,Sheet2!$A$1:$B$270,2,FALSE)</f>
        <v>WAINGAPU</v>
      </c>
    </row>
    <row r="1304" spans="1:61">
      <c r="A1304">
        <v>1303</v>
      </c>
      <c r="B1304">
        <v>1002624149</v>
      </c>
      <c r="C1304">
        <v>3</v>
      </c>
      <c r="D1304" t="s">
        <v>45</v>
      </c>
      <c r="E1304">
        <v>5</v>
      </c>
      <c r="F1304" t="s">
        <v>113</v>
      </c>
      <c r="G1304" t="s">
        <v>120</v>
      </c>
      <c r="H1304" t="s">
        <v>310</v>
      </c>
      <c r="I1304" t="s">
        <v>212</v>
      </c>
      <c r="J1304" t="s">
        <v>213</v>
      </c>
      <c r="K1304" t="s">
        <v>149</v>
      </c>
      <c r="L1304" t="s">
        <v>214</v>
      </c>
      <c r="M1304" t="s">
        <v>76</v>
      </c>
      <c r="N1304" t="s">
        <v>215</v>
      </c>
      <c r="O1304" s="57">
        <v>46301.51358796296</v>
      </c>
      <c r="P1304" s="57">
        <v>46302.647106481483</v>
      </c>
      <c r="Q1304">
        <v>69404986</v>
      </c>
      <c r="S1304">
        <v>172517222773</v>
      </c>
      <c r="T1304" t="s">
        <v>3635</v>
      </c>
      <c r="U1304" t="s">
        <v>3636</v>
      </c>
      <c r="V1304" t="s">
        <v>3637</v>
      </c>
      <c r="Z1304">
        <v>120.2620086</v>
      </c>
      <c r="AA1304">
        <v>-9.6544629000000004</v>
      </c>
      <c r="AB1304" t="s">
        <v>3638</v>
      </c>
      <c r="AC1304" t="s">
        <v>235</v>
      </c>
      <c r="AL1304" t="s">
        <v>217</v>
      </c>
      <c r="AM1304" t="s">
        <v>3639</v>
      </c>
      <c r="AN1304" t="s">
        <v>6</v>
      </c>
      <c r="AO1304" s="57">
        <v>46183.517812500002</v>
      </c>
      <c r="AP1304" s="57">
        <v>46302.625</v>
      </c>
      <c r="AR1304" t="s">
        <v>218</v>
      </c>
      <c r="AS1304" t="s">
        <v>219</v>
      </c>
      <c r="AT1304" t="s">
        <v>230</v>
      </c>
      <c r="AU1304">
        <v>20261007</v>
      </c>
      <c r="AV1304" t="s">
        <v>221</v>
      </c>
      <c r="AW1304" t="s">
        <v>880</v>
      </c>
      <c r="AX1304" t="s">
        <v>222</v>
      </c>
      <c r="BA1304" s="57">
        <v>46302.625</v>
      </c>
      <c r="BB1304" t="s">
        <v>3639</v>
      </c>
      <c r="BC1304">
        <v>2026</v>
      </c>
      <c r="BD1304">
        <v>10</v>
      </c>
      <c r="BE1304">
        <v>7</v>
      </c>
      <c r="BF1304" s="6">
        <f t="shared" si="60"/>
        <v>46302</v>
      </c>
      <c r="BG1304">
        <f t="shared" si="61"/>
        <v>-0.625</v>
      </c>
      <c r="BH1304" t="str">
        <f t="shared" si="62"/>
        <v>COMPLY</v>
      </c>
      <c r="BI1304" t="str">
        <f>VLOOKUP(H1304,Sheet2!$A$1:$B$270,2,FALSE)</f>
        <v>WAINGAPU</v>
      </c>
    </row>
    <row r="1305" spans="1:61">
      <c r="A1305">
        <v>1304</v>
      </c>
      <c r="B1305">
        <v>1002631191</v>
      </c>
      <c r="C1305">
        <v>3</v>
      </c>
      <c r="D1305" t="s">
        <v>45</v>
      </c>
      <c r="E1305">
        <v>5</v>
      </c>
      <c r="F1305" t="s">
        <v>113</v>
      </c>
      <c r="G1305" t="s">
        <v>120</v>
      </c>
      <c r="H1305" t="s">
        <v>310</v>
      </c>
      <c r="I1305" t="s">
        <v>212</v>
      </c>
      <c r="J1305" t="s">
        <v>213</v>
      </c>
      <c r="K1305" t="s">
        <v>149</v>
      </c>
      <c r="L1305" t="s">
        <v>214</v>
      </c>
      <c r="M1305" t="s">
        <v>76</v>
      </c>
      <c r="N1305" t="s">
        <v>215</v>
      </c>
      <c r="O1305" s="57">
        <v>46305.743460648147</v>
      </c>
      <c r="P1305" s="57">
        <v>46309.567395833335</v>
      </c>
      <c r="Q1305">
        <v>69408048</v>
      </c>
      <c r="S1305">
        <v>172517222792</v>
      </c>
      <c r="T1305" t="s">
        <v>5649</v>
      </c>
      <c r="U1305" t="s">
        <v>5650</v>
      </c>
      <c r="V1305" t="s">
        <v>5651</v>
      </c>
      <c r="Z1305">
        <v>120.6647093</v>
      </c>
      <c r="AA1305">
        <v>-9.8908865000000006</v>
      </c>
      <c r="AB1305" t="s">
        <v>5652</v>
      </c>
      <c r="AC1305" t="s">
        <v>235</v>
      </c>
      <c r="AL1305" t="s">
        <v>217</v>
      </c>
      <c r="AM1305" t="s">
        <v>5022</v>
      </c>
      <c r="AN1305" t="s">
        <v>6</v>
      </c>
      <c r="AO1305" s="57">
        <v>46305.75708333333</v>
      </c>
      <c r="AP1305" s="57">
        <v>46306.625</v>
      </c>
      <c r="AR1305" t="s">
        <v>218</v>
      </c>
      <c r="AS1305" t="s">
        <v>219</v>
      </c>
      <c r="AT1305" t="s">
        <v>230</v>
      </c>
      <c r="AU1305">
        <v>20261014</v>
      </c>
      <c r="AV1305" t="s">
        <v>221</v>
      </c>
      <c r="AW1305" t="s">
        <v>877</v>
      </c>
      <c r="AX1305" t="s">
        <v>222</v>
      </c>
      <c r="BA1305" s="57">
        <v>46306.625</v>
      </c>
      <c r="BB1305" t="s">
        <v>5022</v>
      </c>
      <c r="BC1305">
        <v>2026</v>
      </c>
      <c r="BD1305">
        <v>10</v>
      </c>
      <c r="BE1305">
        <v>14</v>
      </c>
      <c r="BF1305" s="6">
        <f t="shared" si="60"/>
        <v>46309</v>
      </c>
      <c r="BG1305">
        <f t="shared" si="61"/>
        <v>2.375</v>
      </c>
      <c r="BH1305" t="str">
        <f t="shared" si="62"/>
        <v>NOT COMPLY</v>
      </c>
      <c r="BI1305" t="str">
        <f>VLOOKUP(H1305,Sheet2!$A$1:$B$270,2,FALSE)</f>
        <v>WAINGAPU</v>
      </c>
    </row>
    <row r="1306" spans="1:61">
      <c r="A1306">
        <v>1305</v>
      </c>
      <c r="B1306">
        <v>1002634493</v>
      </c>
      <c r="C1306">
        <v>3</v>
      </c>
      <c r="D1306" t="s">
        <v>45</v>
      </c>
      <c r="E1306">
        <v>5</v>
      </c>
      <c r="F1306" t="s">
        <v>113</v>
      </c>
      <c r="G1306" t="s">
        <v>120</v>
      </c>
      <c r="H1306" t="s">
        <v>310</v>
      </c>
      <c r="I1306" t="s">
        <v>212</v>
      </c>
      <c r="J1306" t="s">
        <v>213</v>
      </c>
      <c r="K1306" t="s">
        <v>149</v>
      </c>
      <c r="L1306" t="s">
        <v>214</v>
      </c>
      <c r="M1306" t="s">
        <v>76</v>
      </c>
      <c r="N1306" t="s">
        <v>215</v>
      </c>
      <c r="O1306" s="57">
        <v>46308.443506944444</v>
      </c>
      <c r="P1306" s="57">
        <v>46309.614444444444</v>
      </c>
      <c r="Q1306">
        <v>69409208</v>
      </c>
      <c r="S1306">
        <v>172517222807</v>
      </c>
      <c r="T1306" t="s">
        <v>6484</v>
      </c>
      <c r="U1306" t="s">
        <v>6485</v>
      </c>
      <c r="V1306" t="s">
        <v>6486</v>
      </c>
      <c r="Z1306">
        <v>120.25572</v>
      </c>
      <c r="AA1306">
        <v>-9.6595390000000005</v>
      </c>
      <c r="AB1306" t="s">
        <v>6487</v>
      </c>
      <c r="AC1306" t="s">
        <v>235</v>
      </c>
      <c r="AL1306" t="s">
        <v>217</v>
      </c>
      <c r="AM1306" t="s">
        <v>6488</v>
      </c>
      <c r="AN1306" t="s">
        <v>6</v>
      </c>
      <c r="AO1306" t="s">
        <v>5841</v>
      </c>
      <c r="AP1306" s="57">
        <v>46309.625</v>
      </c>
      <c r="AR1306" t="s">
        <v>218</v>
      </c>
      <c r="AS1306" t="s">
        <v>219</v>
      </c>
      <c r="AT1306" t="s">
        <v>230</v>
      </c>
      <c r="AU1306">
        <v>20261014</v>
      </c>
      <c r="AV1306" t="s">
        <v>221</v>
      </c>
      <c r="AW1306" t="s">
        <v>1768</v>
      </c>
      <c r="AX1306" t="s">
        <v>222</v>
      </c>
      <c r="BA1306" s="57">
        <v>46309.625</v>
      </c>
      <c r="BB1306" t="s">
        <v>6488</v>
      </c>
      <c r="BC1306">
        <v>2026</v>
      </c>
      <c r="BD1306">
        <v>10</v>
      </c>
      <c r="BE1306">
        <v>14</v>
      </c>
      <c r="BF1306" s="6">
        <f t="shared" si="60"/>
        <v>46309</v>
      </c>
      <c r="BG1306">
        <f t="shared" si="61"/>
        <v>-0.625</v>
      </c>
      <c r="BH1306" t="str">
        <f t="shared" si="62"/>
        <v>COMPLY</v>
      </c>
      <c r="BI1306" t="str">
        <f>VLOOKUP(H1306,Sheet2!$A$1:$B$270,2,FALSE)</f>
        <v>WAINGAPU</v>
      </c>
    </row>
    <row r="1307" spans="1:61">
      <c r="A1307">
        <v>1306</v>
      </c>
      <c r="B1307">
        <v>1002637302</v>
      </c>
      <c r="C1307">
        <v>3</v>
      </c>
      <c r="D1307" t="s">
        <v>42</v>
      </c>
      <c r="E1307">
        <v>5</v>
      </c>
      <c r="F1307" t="s">
        <v>102</v>
      </c>
      <c r="G1307" t="s">
        <v>99</v>
      </c>
      <c r="H1307" t="s">
        <v>308</v>
      </c>
      <c r="I1307" t="s">
        <v>212</v>
      </c>
      <c r="J1307" t="s">
        <v>213</v>
      </c>
      <c r="K1307" t="s">
        <v>149</v>
      </c>
      <c r="M1307" t="s">
        <v>238</v>
      </c>
      <c r="N1307" t="s">
        <v>563</v>
      </c>
      <c r="O1307" s="57">
        <v>46309.684583333335</v>
      </c>
      <c r="P1307" s="57">
        <v>46310.505624999998</v>
      </c>
      <c r="Q1307">
        <v>69410317</v>
      </c>
      <c r="S1307">
        <v>152503269896</v>
      </c>
      <c r="T1307" t="s">
        <v>7306</v>
      </c>
      <c r="U1307" t="s">
        <v>7307</v>
      </c>
      <c r="V1307" t="s">
        <v>7925</v>
      </c>
      <c r="Z1307">
        <v>114.37717499999999</v>
      </c>
      <c r="AA1307">
        <v>-8.1890280000000004</v>
      </c>
      <c r="AB1307" t="s">
        <v>7308</v>
      </c>
      <c r="AC1307" t="s">
        <v>283</v>
      </c>
      <c r="AL1307" t="s">
        <v>217</v>
      </c>
      <c r="AM1307" t="s">
        <v>7926</v>
      </c>
      <c r="AN1307" t="s">
        <v>6</v>
      </c>
      <c r="AO1307" t="s">
        <v>6856</v>
      </c>
      <c r="AP1307" s="57">
        <v>46311.458333333336</v>
      </c>
      <c r="AR1307" t="s">
        <v>239</v>
      </c>
      <c r="AS1307" t="s">
        <v>99</v>
      </c>
      <c r="AT1307" t="s">
        <v>230</v>
      </c>
      <c r="AV1307" t="s">
        <v>238</v>
      </c>
      <c r="AW1307" t="s">
        <v>540</v>
      </c>
      <c r="AX1307" t="s">
        <v>222</v>
      </c>
      <c r="BA1307" s="57">
        <v>46311.458333333336</v>
      </c>
      <c r="BB1307" t="s">
        <v>7926</v>
      </c>
      <c r="BF1307" s="6" t="e">
        <f t="shared" si="60"/>
        <v>#NUM!</v>
      </c>
      <c r="BG1307" t="e">
        <f t="shared" si="61"/>
        <v>#NUM!</v>
      </c>
      <c r="BH1307" t="e">
        <f t="shared" si="62"/>
        <v>#NUM!</v>
      </c>
      <c r="BI1307" t="str">
        <f>VLOOKUP(H1307,Sheet2!$A$1:$B$270,2,FALSE)</f>
        <v>BANYUWANGI</v>
      </c>
    </row>
    <row r="1308" spans="1:61">
      <c r="A1308">
        <v>1307</v>
      </c>
      <c r="B1308">
        <v>1002638713</v>
      </c>
      <c r="C1308">
        <v>3</v>
      </c>
      <c r="D1308" t="s">
        <v>42</v>
      </c>
      <c r="E1308">
        <v>5</v>
      </c>
      <c r="F1308" t="s">
        <v>102</v>
      </c>
      <c r="G1308" t="s">
        <v>99</v>
      </c>
      <c r="H1308" t="s">
        <v>308</v>
      </c>
      <c r="I1308" t="s">
        <v>212</v>
      </c>
      <c r="J1308" t="s">
        <v>213</v>
      </c>
      <c r="K1308" t="s">
        <v>149</v>
      </c>
      <c r="L1308" t="s">
        <v>214</v>
      </c>
      <c r="M1308" t="s">
        <v>238</v>
      </c>
      <c r="N1308" t="s">
        <v>215</v>
      </c>
      <c r="O1308" s="57">
        <v>46310.603182870371</v>
      </c>
      <c r="P1308" s="57">
        <v>46310.604178240741</v>
      </c>
      <c r="Q1308">
        <v>69410927</v>
      </c>
      <c r="S1308">
        <v>152503269901</v>
      </c>
      <c r="T1308" t="s">
        <v>7306</v>
      </c>
      <c r="U1308" t="s">
        <v>7927</v>
      </c>
      <c r="V1308" t="s">
        <v>7928</v>
      </c>
      <c r="Z1308">
        <v>114.3822754</v>
      </c>
      <c r="AA1308">
        <v>-8.1778336999999901</v>
      </c>
      <c r="AB1308" t="s">
        <v>7929</v>
      </c>
      <c r="AC1308" t="s">
        <v>235</v>
      </c>
      <c r="AL1308" t="s">
        <v>217</v>
      </c>
      <c r="AM1308" t="s">
        <v>7514</v>
      </c>
      <c r="AN1308" t="s">
        <v>6</v>
      </c>
      <c r="AO1308" t="s">
        <v>7455</v>
      </c>
      <c r="AP1308" s="57">
        <v>46311.458333333336</v>
      </c>
      <c r="AR1308" t="s">
        <v>239</v>
      </c>
      <c r="AS1308" t="s">
        <v>99</v>
      </c>
      <c r="AT1308" t="s">
        <v>230</v>
      </c>
      <c r="AV1308" t="s">
        <v>238</v>
      </c>
      <c r="AW1308" t="s">
        <v>875</v>
      </c>
      <c r="AX1308" t="s">
        <v>222</v>
      </c>
      <c r="BA1308" s="57">
        <v>46311.458333333336</v>
      </c>
      <c r="BB1308" t="s">
        <v>7514</v>
      </c>
      <c r="BF1308" s="6" t="e">
        <f t="shared" si="60"/>
        <v>#NUM!</v>
      </c>
      <c r="BG1308" t="e">
        <f t="shared" si="61"/>
        <v>#NUM!</v>
      </c>
      <c r="BH1308" t="e">
        <f t="shared" si="62"/>
        <v>#NUM!</v>
      </c>
      <c r="BI1308" t="str">
        <f>VLOOKUP(H1308,Sheet2!$A$1:$B$270,2,FALSE)</f>
        <v>BANYUWANGI</v>
      </c>
    </row>
    <row r="1309" spans="1:61">
      <c r="A1309">
        <v>1308</v>
      </c>
      <c r="B1309">
        <v>1002625846</v>
      </c>
      <c r="C1309">
        <v>3</v>
      </c>
      <c r="D1309" t="s">
        <v>42</v>
      </c>
      <c r="E1309">
        <v>5</v>
      </c>
      <c r="F1309" t="s">
        <v>102</v>
      </c>
      <c r="G1309" t="s">
        <v>99</v>
      </c>
      <c r="H1309" t="s">
        <v>373</v>
      </c>
      <c r="I1309" t="s">
        <v>212</v>
      </c>
      <c r="J1309" t="s">
        <v>213</v>
      </c>
      <c r="K1309" t="s">
        <v>149</v>
      </c>
      <c r="L1309" t="s">
        <v>214</v>
      </c>
      <c r="M1309" t="s">
        <v>76</v>
      </c>
      <c r="N1309" t="s">
        <v>215</v>
      </c>
      <c r="O1309" s="57">
        <v>46302.485115740739</v>
      </c>
      <c r="P1309" s="57">
        <v>46302.611724537041</v>
      </c>
      <c r="Q1309">
        <v>69405701</v>
      </c>
      <c r="S1309">
        <v>152524211220</v>
      </c>
      <c r="T1309" t="s">
        <v>4305</v>
      </c>
      <c r="U1309" t="s">
        <v>3641</v>
      </c>
      <c r="V1309" t="s">
        <v>4306</v>
      </c>
      <c r="Z1309">
        <v>114.175707</v>
      </c>
      <c r="AA1309">
        <v>-8.4298634999999997</v>
      </c>
      <c r="AB1309" t="s">
        <v>4307</v>
      </c>
      <c r="AC1309" t="s">
        <v>235</v>
      </c>
      <c r="AL1309" t="s">
        <v>217</v>
      </c>
      <c r="AM1309" t="s">
        <v>3821</v>
      </c>
      <c r="AN1309" t="s">
        <v>6</v>
      </c>
      <c r="AO1309" s="57">
        <v>46213.486516203702</v>
      </c>
      <c r="AP1309" s="57">
        <v>46303.333333333336</v>
      </c>
      <c r="AR1309" t="s">
        <v>218</v>
      </c>
      <c r="AS1309" t="s">
        <v>556</v>
      </c>
      <c r="AT1309" t="s">
        <v>230</v>
      </c>
      <c r="AU1309">
        <v>20261007</v>
      </c>
      <c r="AV1309" t="s">
        <v>221</v>
      </c>
      <c r="AW1309" t="s">
        <v>1851</v>
      </c>
      <c r="AX1309" t="s">
        <v>222</v>
      </c>
      <c r="BA1309" s="57">
        <v>46303.333333333336</v>
      </c>
      <c r="BB1309" t="s">
        <v>3821</v>
      </c>
      <c r="BC1309">
        <v>2026</v>
      </c>
      <c r="BD1309">
        <v>10</v>
      </c>
      <c r="BE1309">
        <v>7</v>
      </c>
      <c r="BF1309" s="6">
        <f t="shared" si="60"/>
        <v>46302</v>
      </c>
      <c r="BG1309">
        <f t="shared" si="61"/>
        <v>-1.3333333333357587</v>
      </c>
      <c r="BH1309" t="str">
        <f t="shared" si="62"/>
        <v>COMPLY</v>
      </c>
      <c r="BI1309" t="str">
        <f>VLOOKUP(H1309,Sheet2!$A$1:$B$270,2,FALSE)</f>
        <v>BANYUWANGI</v>
      </c>
    </row>
    <row r="1310" spans="1:61">
      <c r="A1310">
        <v>1309</v>
      </c>
      <c r="B1310">
        <v>1002627645</v>
      </c>
      <c r="C1310">
        <v>3</v>
      </c>
      <c r="D1310" t="s">
        <v>42</v>
      </c>
      <c r="E1310">
        <v>5</v>
      </c>
      <c r="F1310" t="s">
        <v>102</v>
      </c>
      <c r="G1310" t="s">
        <v>99</v>
      </c>
      <c r="H1310" t="s">
        <v>373</v>
      </c>
      <c r="I1310" t="s">
        <v>212</v>
      </c>
      <c r="J1310" t="s">
        <v>213</v>
      </c>
      <c r="K1310" t="s">
        <v>149</v>
      </c>
      <c r="L1310" t="s">
        <v>214</v>
      </c>
      <c r="M1310" t="s">
        <v>76</v>
      </c>
      <c r="N1310" t="s">
        <v>215</v>
      </c>
      <c r="O1310" s="57">
        <v>46303.547893518517</v>
      </c>
      <c r="P1310" s="57">
        <v>46304.700127314813</v>
      </c>
      <c r="Q1310">
        <v>69406463</v>
      </c>
      <c r="S1310">
        <v>152524211226</v>
      </c>
      <c r="T1310" t="s">
        <v>4762</v>
      </c>
      <c r="U1310" t="s">
        <v>4763</v>
      </c>
      <c r="V1310" t="s">
        <v>4764</v>
      </c>
      <c r="Z1310">
        <v>114.1751471</v>
      </c>
      <c r="AA1310">
        <v>-8.4276760999999993</v>
      </c>
      <c r="AB1310" t="s">
        <v>4765</v>
      </c>
      <c r="AC1310" t="s">
        <v>235</v>
      </c>
      <c r="AL1310" t="s">
        <v>217</v>
      </c>
      <c r="AM1310" t="s">
        <v>4553</v>
      </c>
      <c r="AN1310" t="s">
        <v>6</v>
      </c>
      <c r="AO1310" s="57">
        <v>46244.569814814815</v>
      </c>
      <c r="AP1310" s="57">
        <v>46304.458333333336</v>
      </c>
      <c r="AR1310" t="s">
        <v>218</v>
      </c>
      <c r="AS1310" t="s">
        <v>556</v>
      </c>
      <c r="AT1310" t="s">
        <v>230</v>
      </c>
      <c r="AU1310">
        <v>20261009</v>
      </c>
      <c r="AV1310" t="s">
        <v>221</v>
      </c>
      <c r="AW1310" t="s">
        <v>879</v>
      </c>
      <c r="AX1310" t="s">
        <v>222</v>
      </c>
      <c r="BA1310" s="57">
        <v>46304.458333333336</v>
      </c>
      <c r="BB1310" t="s">
        <v>4553</v>
      </c>
      <c r="BC1310">
        <v>2026</v>
      </c>
      <c r="BD1310">
        <v>10</v>
      </c>
      <c r="BE1310">
        <v>9</v>
      </c>
      <c r="BF1310" s="6">
        <f t="shared" si="60"/>
        <v>46304</v>
      </c>
      <c r="BG1310">
        <f t="shared" si="61"/>
        <v>-0.45833333333575865</v>
      </c>
      <c r="BH1310" t="str">
        <f t="shared" si="62"/>
        <v>COMPLY</v>
      </c>
      <c r="BI1310" t="str">
        <f>VLOOKUP(H1310,Sheet2!$A$1:$B$270,2,FALSE)</f>
        <v>BANYUWANGI</v>
      </c>
    </row>
    <row r="1311" spans="1:61">
      <c r="A1311">
        <v>1310</v>
      </c>
      <c r="B1311">
        <v>1002631918</v>
      </c>
      <c r="C1311">
        <v>3</v>
      </c>
      <c r="D1311" t="s">
        <v>42</v>
      </c>
      <c r="E1311">
        <v>5</v>
      </c>
      <c r="F1311" t="s">
        <v>102</v>
      </c>
      <c r="G1311" t="s">
        <v>99</v>
      </c>
      <c r="H1311" t="s">
        <v>373</v>
      </c>
      <c r="I1311" t="s">
        <v>212</v>
      </c>
      <c r="J1311" t="s">
        <v>213</v>
      </c>
      <c r="K1311" t="s">
        <v>149</v>
      </c>
      <c r="L1311" t="s">
        <v>214</v>
      </c>
      <c r="M1311" t="s">
        <v>76</v>
      </c>
      <c r="N1311" t="s">
        <v>215</v>
      </c>
      <c r="O1311" s="57">
        <v>46307.349004629628</v>
      </c>
      <c r="P1311" s="57">
        <v>46307.688298611109</v>
      </c>
      <c r="Q1311">
        <v>69408309</v>
      </c>
      <c r="S1311">
        <v>152524211400</v>
      </c>
      <c r="T1311" t="s">
        <v>6489</v>
      </c>
      <c r="U1311" t="s">
        <v>6490</v>
      </c>
      <c r="V1311" t="s">
        <v>6491</v>
      </c>
      <c r="Z1311">
        <v>114.215441308915</v>
      </c>
      <c r="AA1311">
        <v>-8.4030583783807309</v>
      </c>
      <c r="AB1311" t="s">
        <v>6492</v>
      </c>
      <c r="AC1311" t="s">
        <v>216</v>
      </c>
      <c r="AL1311" t="s">
        <v>217</v>
      </c>
      <c r="AM1311" t="s">
        <v>5477</v>
      </c>
      <c r="AN1311" t="s">
        <v>6</v>
      </c>
      <c r="AO1311" s="57">
        <v>46366.350844907407</v>
      </c>
      <c r="AP1311" s="57">
        <v>46308.333333333336</v>
      </c>
      <c r="AR1311" t="s">
        <v>218</v>
      </c>
      <c r="AS1311" t="s">
        <v>556</v>
      </c>
      <c r="AT1311" t="s">
        <v>230</v>
      </c>
      <c r="AU1311">
        <v>20261012</v>
      </c>
      <c r="AV1311" t="s">
        <v>221</v>
      </c>
      <c r="AW1311" t="s">
        <v>876</v>
      </c>
      <c r="AX1311" t="s">
        <v>222</v>
      </c>
      <c r="BA1311" s="57">
        <v>46308.333333333336</v>
      </c>
      <c r="BB1311" t="s">
        <v>5477</v>
      </c>
      <c r="BC1311">
        <v>2026</v>
      </c>
      <c r="BD1311">
        <v>10</v>
      </c>
      <c r="BE1311">
        <v>12</v>
      </c>
      <c r="BF1311" s="6">
        <f t="shared" si="60"/>
        <v>46307</v>
      </c>
      <c r="BG1311">
        <f t="shared" si="61"/>
        <v>-1.3333333333357587</v>
      </c>
      <c r="BH1311" t="str">
        <f t="shared" si="62"/>
        <v>COMPLY</v>
      </c>
      <c r="BI1311" t="str">
        <f>VLOOKUP(H1311,Sheet2!$A$1:$B$270,2,FALSE)</f>
        <v>BANYUWANGI</v>
      </c>
    </row>
    <row r="1312" spans="1:61">
      <c r="A1312">
        <v>1311</v>
      </c>
      <c r="B1312">
        <v>1002624398</v>
      </c>
      <c r="C1312">
        <v>3</v>
      </c>
      <c r="D1312" t="s">
        <v>42</v>
      </c>
      <c r="E1312">
        <v>5</v>
      </c>
      <c r="F1312" t="s">
        <v>102</v>
      </c>
      <c r="G1312" t="s">
        <v>99</v>
      </c>
      <c r="H1312" t="s">
        <v>373</v>
      </c>
      <c r="I1312" t="s">
        <v>212</v>
      </c>
      <c r="J1312" t="s">
        <v>213</v>
      </c>
      <c r="K1312" t="s">
        <v>149</v>
      </c>
      <c r="L1312" t="s">
        <v>214</v>
      </c>
      <c r="M1312" t="s">
        <v>1919</v>
      </c>
      <c r="N1312" t="s">
        <v>215</v>
      </c>
      <c r="O1312" s="57">
        <v>46301.57476851852</v>
      </c>
      <c r="P1312" s="57">
        <v>46308.522199074076</v>
      </c>
      <c r="Q1312">
        <v>69405078</v>
      </c>
      <c r="S1312">
        <v>152524211051</v>
      </c>
      <c r="T1312" t="s">
        <v>3640</v>
      </c>
      <c r="U1312" t="s">
        <v>3641</v>
      </c>
      <c r="V1312" t="s">
        <v>3642</v>
      </c>
      <c r="Z1312">
        <v>114.176154993474</v>
      </c>
      <c r="AA1312">
        <v>-8.4304671780619493</v>
      </c>
      <c r="AB1312" t="s">
        <v>3643</v>
      </c>
      <c r="AC1312" t="s">
        <v>216</v>
      </c>
      <c r="AL1312" t="s">
        <v>217</v>
      </c>
      <c r="AM1312" t="s">
        <v>3446</v>
      </c>
      <c r="AN1312" t="s">
        <v>6</v>
      </c>
      <c r="AO1312" s="57">
        <v>46183.601145833331</v>
      </c>
      <c r="AP1312" s="57">
        <v>46302.458333333336</v>
      </c>
      <c r="AQ1312" t="s">
        <v>841</v>
      </c>
      <c r="AR1312" t="s">
        <v>12</v>
      </c>
      <c r="AS1312" t="s">
        <v>556</v>
      </c>
      <c r="AT1312" t="s">
        <v>220</v>
      </c>
      <c r="AV1312" t="s">
        <v>1627</v>
      </c>
      <c r="AW1312" t="s">
        <v>3644</v>
      </c>
      <c r="AX1312" t="s">
        <v>222</v>
      </c>
      <c r="BA1312" s="57">
        <v>46302.458333333336</v>
      </c>
      <c r="BB1312" t="s">
        <v>3446</v>
      </c>
      <c r="BF1312" s="6" t="e">
        <f t="shared" si="60"/>
        <v>#NUM!</v>
      </c>
      <c r="BG1312" t="e">
        <f t="shared" si="61"/>
        <v>#NUM!</v>
      </c>
      <c r="BH1312" t="e">
        <f t="shared" si="62"/>
        <v>#NUM!</v>
      </c>
      <c r="BI1312" t="str">
        <f>VLOOKUP(H1312,Sheet2!$A$1:$B$270,2,FALSE)</f>
        <v>BANYUWANGI</v>
      </c>
    </row>
    <row r="1313" spans="1:61">
      <c r="A1313">
        <v>1312</v>
      </c>
      <c r="B1313">
        <v>1002627649</v>
      </c>
      <c r="C1313">
        <v>3</v>
      </c>
      <c r="D1313" t="s">
        <v>42</v>
      </c>
      <c r="E1313">
        <v>5</v>
      </c>
      <c r="F1313" t="s">
        <v>102</v>
      </c>
      <c r="G1313" t="s">
        <v>99</v>
      </c>
      <c r="H1313" t="s">
        <v>373</v>
      </c>
      <c r="I1313" t="s">
        <v>212</v>
      </c>
      <c r="J1313" t="s">
        <v>213</v>
      </c>
      <c r="K1313" t="s">
        <v>149</v>
      </c>
      <c r="L1313" t="s">
        <v>214</v>
      </c>
      <c r="M1313" t="s">
        <v>1919</v>
      </c>
      <c r="N1313" t="s">
        <v>215</v>
      </c>
      <c r="O1313" s="57">
        <v>46303.548900462964</v>
      </c>
      <c r="P1313" s="57">
        <v>46308.517152777778</v>
      </c>
      <c r="Q1313">
        <v>69406463</v>
      </c>
      <c r="S1313">
        <v>152524211226</v>
      </c>
      <c r="T1313" t="s">
        <v>4762</v>
      </c>
      <c r="U1313" t="s">
        <v>4763</v>
      </c>
      <c r="V1313" t="s">
        <v>4764</v>
      </c>
      <c r="Z1313">
        <v>114.1751471</v>
      </c>
      <c r="AA1313">
        <v>-8.4276760999999993</v>
      </c>
      <c r="AB1313" t="s">
        <v>4765</v>
      </c>
      <c r="AC1313" t="s">
        <v>235</v>
      </c>
      <c r="AL1313" t="s">
        <v>217</v>
      </c>
      <c r="AM1313" t="s">
        <v>4553</v>
      </c>
      <c r="AN1313" t="s">
        <v>6</v>
      </c>
      <c r="AO1313" s="57">
        <v>46244.569814814815</v>
      </c>
      <c r="AP1313" s="57">
        <v>46304.458333333336</v>
      </c>
      <c r="AR1313" t="s">
        <v>12</v>
      </c>
      <c r="AS1313" t="s">
        <v>556</v>
      </c>
      <c r="AT1313" t="s">
        <v>230</v>
      </c>
      <c r="AV1313" t="s">
        <v>1627</v>
      </c>
      <c r="AW1313" t="s">
        <v>879</v>
      </c>
      <c r="AX1313" t="s">
        <v>222</v>
      </c>
      <c r="BA1313" s="57">
        <v>46304.458333333336</v>
      </c>
      <c r="BB1313" t="s">
        <v>4553</v>
      </c>
      <c r="BF1313" s="6" t="e">
        <f t="shared" si="60"/>
        <v>#NUM!</v>
      </c>
      <c r="BG1313" t="e">
        <f t="shared" si="61"/>
        <v>#NUM!</v>
      </c>
      <c r="BH1313" t="e">
        <f t="shared" si="62"/>
        <v>#NUM!</v>
      </c>
      <c r="BI1313" t="str">
        <f>VLOOKUP(H1313,Sheet2!$A$1:$B$270,2,FALSE)</f>
        <v>BANYUWANGI</v>
      </c>
    </row>
    <row r="1314" spans="1:61">
      <c r="A1314">
        <v>1313</v>
      </c>
      <c r="B1314">
        <v>1002627653</v>
      </c>
      <c r="C1314">
        <v>3</v>
      </c>
      <c r="D1314" t="s">
        <v>42</v>
      </c>
      <c r="E1314">
        <v>5</v>
      </c>
      <c r="F1314" t="s">
        <v>102</v>
      </c>
      <c r="G1314" t="s">
        <v>99</v>
      </c>
      <c r="H1314" t="s">
        <v>373</v>
      </c>
      <c r="I1314" t="s">
        <v>212</v>
      </c>
      <c r="J1314" t="s">
        <v>213</v>
      </c>
      <c r="K1314" t="s">
        <v>149</v>
      </c>
      <c r="L1314" t="s">
        <v>214</v>
      </c>
      <c r="M1314" t="s">
        <v>1919</v>
      </c>
      <c r="N1314" t="s">
        <v>215</v>
      </c>
      <c r="O1314" s="57">
        <v>46303.549722222226</v>
      </c>
      <c r="P1314" s="57">
        <v>46308.517268518517</v>
      </c>
      <c r="Q1314">
        <v>69406463</v>
      </c>
      <c r="S1314">
        <v>152524211226</v>
      </c>
      <c r="T1314" t="s">
        <v>4762</v>
      </c>
      <c r="U1314" t="s">
        <v>4763</v>
      </c>
      <c r="V1314" t="s">
        <v>4764</v>
      </c>
      <c r="Z1314">
        <v>114.1751471</v>
      </c>
      <c r="AA1314">
        <v>-8.4276760999999993</v>
      </c>
      <c r="AB1314" t="s">
        <v>4765</v>
      </c>
      <c r="AC1314" t="s">
        <v>235</v>
      </c>
      <c r="AL1314" t="s">
        <v>217</v>
      </c>
      <c r="AM1314" t="s">
        <v>4553</v>
      </c>
      <c r="AN1314" t="s">
        <v>6</v>
      </c>
      <c r="AO1314" s="57">
        <v>46244.569814814815</v>
      </c>
      <c r="AP1314" s="57">
        <v>46304.458333333336</v>
      </c>
      <c r="AR1314" t="s">
        <v>12</v>
      </c>
      <c r="AS1314" t="s">
        <v>556</v>
      </c>
      <c r="AT1314" t="s">
        <v>230</v>
      </c>
      <c r="AV1314" t="s">
        <v>1627</v>
      </c>
      <c r="AW1314" t="s">
        <v>879</v>
      </c>
      <c r="AX1314" t="s">
        <v>222</v>
      </c>
      <c r="BA1314" s="57">
        <v>46304.458333333336</v>
      </c>
      <c r="BB1314" t="s">
        <v>4553</v>
      </c>
      <c r="BF1314" s="6" t="e">
        <f t="shared" si="60"/>
        <v>#NUM!</v>
      </c>
      <c r="BG1314" t="e">
        <f t="shared" si="61"/>
        <v>#NUM!</v>
      </c>
      <c r="BH1314" t="e">
        <f t="shared" si="62"/>
        <v>#NUM!</v>
      </c>
      <c r="BI1314" t="str">
        <f>VLOOKUP(H1314,Sheet2!$A$1:$B$270,2,FALSE)</f>
        <v>BANYUWANGI</v>
      </c>
    </row>
    <row r="1315" spans="1:61">
      <c r="A1315">
        <v>1314</v>
      </c>
      <c r="B1315">
        <v>1002630702</v>
      </c>
      <c r="C1315">
        <v>3</v>
      </c>
      <c r="D1315" t="s">
        <v>42</v>
      </c>
      <c r="E1315">
        <v>5</v>
      </c>
      <c r="F1315" t="s">
        <v>102</v>
      </c>
      <c r="G1315" t="s">
        <v>99</v>
      </c>
      <c r="H1315" t="s">
        <v>280</v>
      </c>
      <c r="I1315" t="s">
        <v>212</v>
      </c>
      <c r="J1315" t="s">
        <v>213</v>
      </c>
      <c r="K1315" t="s">
        <v>149</v>
      </c>
      <c r="L1315" t="s">
        <v>214</v>
      </c>
      <c r="M1315" t="s">
        <v>76</v>
      </c>
      <c r="N1315" t="s">
        <v>215</v>
      </c>
      <c r="O1315" s="57">
        <v>46305.428877314815</v>
      </c>
      <c r="P1315" s="57">
        <v>46305.859756944446</v>
      </c>
      <c r="Q1315">
        <v>69407787</v>
      </c>
      <c r="S1315">
        <v>152519204366</v>
      </c>
      <c r="T1315" t="s">
        <v>5653</v>
      </c>
      <c r="U1315" t="s">
        <v>5654</v>
      </c>
      <c r="V1315" t="s">
        <v>5655</v>
      </c>
      <c r="Z1315">
        <v>114.162902869284</v>
      </c>
      <c r="AA1315">
        <v>-8.3681866379614593</v>
      </c>
      <c r="AB1315" t="s">
        <v>5656</v>
      </c>
      <c r="AC1315" t="s">
        <v>216</v>
      </c>
      <c r="AL1315" t="s">
        <v>217</v>
      </c>
      <c r="AM1315" t="s">
        <v>5657</v>
      </c>
      <c r="AN1315" t="s">
        <v>6</v>
      </c>
      <c r="AO1315" s="57">
        <v>46305.434131944443</v>
      </c>
      <c r="AP1315" s="57">
        <v>46306.333333333336</v>
      </c>
      <c r="AR1315" t="s">
        <v>218</v>
      </c>
      <c r="AS1315" t="s">
        <v>556</v>
      </c>
      <c r="AT1315" t="s">
        <v>230</v>
      </c>
      <c r="AU1315">
        <v>20261010</v>
      </c>
      <c r="AV1315" t="s">
        <v>221</v>
      </c>
      <c r="AW1315" t="s">
        <v>877</v>
      </c>
      <c r="AX1315" t="s">
        <v>222</v>
      </c>
      <c r="BA1315" s="57">
        <v>46306.333333333336</v>
      </c>
      <c r="BB1315" t="s">
        <v>5657</v>
      </c>
      <c r="BC1315">
        <v>2026</v>
      </c>
      <c r="BD1315">
        <v>10</v>
      </c>
      <c r="BE1315">
        <v>10</v>
      </c>
      <c r="BF1315" s="6">
        <f t="shared" si="60"/>
        <v>46305</v>
      </c>
      <c r="BG1315">
        <f t="shared" si="61"/>
        <v>-1.3333333333357587</v>
      </c>
      <c r="BH1315" t="str">
        <f t="shared" si="62"/>
        <v>COMPLY</v>
      </c>
      <c r="BI1315" t="str">
        <f>VLOOKUP(H1315,Sheet2!$A$1:$B$270,2,FALSE)</f>
        <v>BANYUWANGI</v>
      </c>
    </row>
    <row r="1316" spans="1:61">
      <c r="A1316">
        <v>1315</v>
      </c>
      <c r="B1316">
        <v>1002624219</v>
      </c>
      <c r="C1316">
        <v>3</v>
      </c>
      <c r="D1316" t="s">
        <v>42</v>
      </c>
      <c r="E1316">
        <v>5</v>
      </c>
      <c r="F1316" t="s">
        <v>102</v>
      </c>
      <c r="G1316" t="s">
        <v>99</v>
      </c>
      <c r="H1316" t="s">
        <v>463</v>
      </c>
      <c r="I1316" t="s">
        <v>212</v>
      </c>
      <c r="J1316" t="s">
        <v>213</v>
      </c>
      <c r="K1316" t="s">
        <v>149</v>
      </c>
      <c r="L1316" t="s">
        <v>214</v>
      </c>
      <c r="M1316" t="s">
        <v>76</v>
      </c>
      <c r="N1316" t="s">
        <v>215</v>
      </c>
      <c r="O1316" s="57">
        <v>46301.540682870371</v>
      </c>
      <c r="P1316" s="57">
        <v>46301.790162037039</v>
      </c>
      <c r="Q1316">
        <v>69404978</v>
      </c>
      <c r="S1316">
        <v>152523202056</v>
      </c>
      <c r="T1316" t="s">
        <v>3645</v>
      </c>
      <c r="U1316" t="s">
        <v>3646</v>
      </c>
      <c r="V1316" t="s">
        <v>3647</v>
      </c>
      <c r="Z1316">
        <v>114.112551435828</v>
      </c>
      <c r="AA1316">
        <v>-8.2821713072810308</v>
      </c>
      <c r="AB1316" t="s">
        <v>3648</v>
      </c>
      <c r="AC1316" t="s">
        <v>216</v>
      </c>
      <c r="AL1316" t="s">
        <v>217</v>
      </c>
      <c r="AM1316" t="s">
        <v>3446</v>
      </c>
      <c r="AN1316" t="s">
        <v>6</v>
      </c>
      <c r="AO1316" s="57">
        <v>46183.559259259258</v>
      </c>
      <c r="AP1316" s="57">
        <v>46302.458333333336</v>
      </c>
      <c r="AR1316" t="s">
        <v>218</v>
      </c>
      <c r="AS1316" t="s">
        <v>556</v>
      </c>
      <c r="AT1316" t="s">
        <v>230</v>
      </c>
      <c r="AU1316">
        <v>20261006</v>
      </c>
      <c r="AV1316" t="s">
        <v>221</v>
      </c>
      <c r="AW1316" t="s">
        <v>875</v>
      </c>
      <c r="AX1316" t="s">
        <v>222</v>
      </c>
      <c r="BA1316" s="57">
        <v>46302.458333333336</v>
      </c>
      <c r="BB1316" t="s">
        <v>3446</v>
      </c>
      <c r="BC1316">
        <v>2026</v>
      </c>
      <c r="BD1316">
        <v>10</v>
      </c>
      <c r="BE1316">
        <v>6</v>
      </c>
      <c r="BF1316" s="6">
        <f t="shared" si="60"/>
        <v>46301</v>
      </c>
      <c r="BG1316">
        <f t="shared" si="61"/>
        <v>-1.4583333333357587</v>
      </c>
      <c r="BH1316" t="str">
        <f t="shared" si="62"/>
        <v>COMPLY</v>
      </c>
      <c r="BI1316" t="str">
        <f>VLOOKUP(H1316,Sheet2!$A$1:$B$270,2,FALSE)</f>
        <v>BANYUWANGI</v>
      </c>
    </row>
    <row r="1317" spans="1:61">
      <c r="A1317">
        <v>1316</v>
      </c>
      <c r="B1317">
        <v>1002621356</v>
      </c>
      <c r="C1317">
        <v>3</v>
      </c>
      <c r="D1317" t="s">
        <v>42</v>
      </c>
      <c r="E1317">
        <v>5</v>
      </c>
      <c r="F1317" t="s">
        <v>102</v>
      </c>
      <c r="G1317" t="s">
        <v>99</v>
      </c>
      <c r="H1317" t="s">
        <v>489</v>
      </c>
      <c r="I1317" t="s">
        <v>212</v>
      </c>
      <c r="J1317" t="s">
        <v>213</v>
      </c>
      <c r="K1317" t="s">
        <v>149</v>
      </c>
      <c r="L1317" t="s">
        <v>214</v>
      </c>
      <c r="M1317" t="s">
        <v>76</v>
      </c>
      <c r="N1317" t="s">
        <v>215</v>
      </c>
      <c r="O1317" s="57">
        <v>46299.518495370372</v>
      </c>
      <c r="P1317" s="57">
        <v>46301.567256944443</v>
      </c>
      <c r="Q1317">
        <v>69403861</v>
      </c>
      <c r="S1317">
        <v>152520202480</v>
      </c>
      <c r="T1317" t="s">
        <v>2372</v>
      </c>
      <c r="U1317" t="s">
        <v>2373</v>
      </c>
      <c r="V1317" t="s">
        <v>2374</v>
      </c>
      <c r="Z1317">
        <v>113.982499502599</v>
      </c>
      <c r="AA1317">
        <v>-8.29811331704847</v>
      </c>
      <c r="AB1317" t="s">
        <v>2375</v>
      </c>
      <c r="AC1317" t="s">
        <v>216</v>
      </c>
      <c r="AL1317" t="s">
        <v>217</v>
      </c>
      <c r="AM1317" t="s">
        <v>2376</v>
      </c>
      <c r="AN1317" t="s">
        <v>6</v>
      </c>
      <c r="AO1317" s="57">
        <v>46122.528171296297</v>
      </c>
      <c r="AP1317" s="57">
        <v>46300.458333333336</v>
      </c>
      <c r="AR1317" t="s">
        <v>218</v>
      </c>
      <c r="AS1317" t="s">
        <v>556</v>
      </c>
      <c r="AT1317" t="s">
        <v>230</v>
      </c>
      <c r="AU1317">
        <v>20261006</v>
      </c>
      <c r="AV1317" t="s">
        <v>221</v>
      </c>
      <c r="AW1317" t="s">
        <v>875</v>
      </c>
      <c r="AX1317" t="s">
        <v>222</v>
      </c>
      <c r="BA1317" s="57">
        <v>46300.458333333336</v>
      </c>
      <c r="BB1317" t="s">
        <v>2376</v>
      </c>
      <c r="BC1317">
        <v>2026</v>
      </c>
      <c r="BD1317">
        <v>10</v>
      </c>
      <c r="BE1317">
        <v>6</v>
      </c>
      <c r="BF1317" s="6">
        <f t="shared" si="60"/>
        <v>46301</v>
      </c>
      <c r="BG1317">
        <f t="shared" si="61"/>
        <v>0.54166666666424135</v>
      </c>
      <c r="BH1317" t="str">
        <f t="shared" si="62"/>
        <v>COMPLY</v>
      </c>
      <c r="BI1317" t="str">
        <f>VLOOKUP(H1317,Sheet2!$A$1:$B$270,2,FALSE)</f>
        <v>BANYUWANGI</v>
      </c>
    </row>
    <row r="1318" spans="1:61">
      <c r="A1318">
        <v>1317</v>
      </c>
      <c r="B1318">
        <v>1002632780</v>
      </c>
      <c r="C1318">
        <v>3</v>
      </c>
      <c r="D1318" t="s">
        <v>42</v>
      </c>
      <c r="E1318">
        <v>5</v>
      </c>
      <c r="F1318" t="s">
        <v>102</v>
      </c>
      <c r="G1318" t="s">
        <v>99</v>
      </c>
      <c r="H1318" t="s">
        <v>489</v>
      </c>
      <c r="I1318" t="s">
        <v>212</v>
      </c>
      <c r="J1318" t="s">
        <v>213</v>
      </c>
      <c r="K1318" t="s">
        <v>149</v>
      </c>
      <c r="L1318" t="s">
        <v>214</v>
      </c>
      <c r="M1318" t="s">
        <v>76</v>
      </c>
      <c r="N1318" t="s">
        <v>215</v>
      </c>
      <c r="O1318" s="57">
        <v>46307.519895833335</v>
      </c>
      <c r="P1318" s="57">
        <v>46308.554618055554</v>
      </c>
      <c r="Q1318">
        <v>69408587</v>
      </c>
      <c r="S1318">
        <v>152520202611</v>
      </c>
      <c r="T1318" t="s">
        <v>6493</v>
      </c>
      <c r="U1318" t="s">
        <v>6494</v>
      </c>
      <c r="V1318" t="s">
        <v>6495</v>
      </c>
      <c r="Z1318">
        <v>113.9877656</v>
      </c>
      <c r="AA1318">
        <v>-8.2892375000000005</v>
      </c>
      <c r="AB1318" t="s">
        <v>6496</v>
      </c>
      <c r="AC1318" t="s">
        <v>216</v>
      </c>
      <c r="AL1318" t="s">
        <v>217</v>
      </c>
      <c r="AM1318" t="s">
        <v>5830</v>
      </c>
      <c r="AN1318" t="s">
        <v>6</v>
      </c>
      <c r="AO1318" s="57">
        <v>46366.538518518515</v>
      </c>
      <c r="AP1318" s="57">
        <v>46308.458333333336</v>
      </c>
      <c r="AR1318" t="s">
        <v>218</v>
      </c>
      <c r="AS1318" t="s">
        <v>556</v>
      </c>
      <c r="AT1318" t="s">
        <v>220</v>
      </c>
      <c r="AU1318">
        <v>20261013</v>
      </c>
      <c r="AV1318" t="s">
        <v>221</v>
      </c>
      <c r="AW1318" t="s">
        <v>2552</v>
      </c>
      <c r="AX1318" t="s">
        <v>222</v>
      </c>
      <c r="BA1318" s="57">
        <v>46308.458333333336</v>
      </c>
      <c r="BB1318" t="s">
        <v>5830</v>
      </c>
      <c r="BC1318">
        <v>2026</v>
      </c>
      <c r="BD1318">
        <v>10</v>
      </c>
      <c r="BE1318">
        <v>13</v>
      </c>
      <c r="BF1318" s="6">
        <f t="shared" si="60"/>
        <v>46308</v>
      </c>
      <c r="BG1318">
        <f t="shared" si="61"/>
        <v>-0.45833333333575865</v>
      </c>
      <c r="BH1318" t="str">
        <f t="shared" si="62"/>
        <v>COMPLY</v>
      </c>
      <c r="BI1318" t="str">
        <f>VLOOKUP(H1318,Sheet2!$A$1:$B$270,2,FALSE)</f>
        <v>BANYUWANGI</v>
      </c>
    </row>
    <row r="1319" spans="1:61">
      <c r="A1319">
        <v>1318</v>
      </c>
      <c r="B1319">
        <v>1002635967</v>
      </c>
      <c r="C1319">
        <v>3</v>
      </c>
      <c r="D1319" t="s">
        <v>42</v>
      </c>
      <c r="E1319">
        <v>5</v>
      </c>
      <c r="F1319" t="s">
        <v>102</v>
      </c>
      <c r="G1319" t="s">
        <v>99</v>
      </c>
      <c r="H1319" t="s">
        <v>489</v>
      </c>
      <c r="I1319" t="s">
        <v>212</v>
      </c>
      <c r="J1319" t="s">
        <v>213</v>
      </c>
      <c r="K1319" t="s">
        <v>149</v>
      </c>
      <c r="L1319" t="s">
        <v>214</v>
      </c>
      <c r="M1319" t="s">
        <v>76</v>
      </c>
      <c r="N1319" t="s">
        <v>215</v>
      </c>
      <c r="O1319" s="57">
        <v>46309.339363425926</v>
      </c>
      <c r="P1319" s="57">
        <v>46309.82980324074</v>
      </c>
      <c r="Q1319">
        <v>69409786</v>
      </c>
      <c r="S1319">
        <v>152520202613</v>
      </c>
      <c r="T1319" t="s">
        <v>7309</v>
      </c>
      <c r="U1319" t="s">
        <v>7310</v>
      </c>
      <c r="V1319" t="s">
        <v>7311</v>
      </c>
      <c r="Z1319">
        <v>113.95618133246801</v>
      </c>
      <c r="AA1319">
        <v>-8.27663420163144</v>
      </c>
      <c r="AB1319" t="s">
        <v>7312</v>
      </c>
      <c r="AC1319" t="s">
        <v>216</v>
      </c>
      <c r="AL1319" t="s">
        <v>217</v>
      </c>
      <c r="AM1319" t="s">
        <v>7313</v>
      </c>
      <c r="AN1319" t="s">
        <v>6</v>
      </c>
      <c r="AO1319" t="s">
        <v>6834</v>
      </c>
      <c r="AP1319" s="57">
        <v>46310.333333333336</v>
      </c>
      <c r="AR1319" t="s">
        <v>218</v>
      </c>
      <c r="AS1319" t="s">
        <v>556</v>
      </c>
      <c r="AT1319" t="s">
        <v>220</v>
      </c>
      <c r="AU1319">
        <v>20261014</v>
      </c>
      <c r="AV1319" t="s">
        <v>221</v>
      </c>
      <c r="AW1319" t="s">
        <v>5048</v>
      </c>
      <c r="AX1319" t="s">
        <v>222</v>
      </c>
      <c r="BA1319" s="57">
        <v>46310.333333333336</v>
      </c>
      <c r="BB1319" t="s">
        <v>7313</v>
      </c>
      <c r="BC1319">
        <v>2026</v>
      </c>
      <c r="BD1319">
        <v>10</v>
      </c>
      <c r="BE1319">
        <v>14</v>
      </c>
      <c r="BF1319" s="6">
        <f t="shared" si="60"/>
        <v>46309</v>
      </c>
      <c r="BG1319">
        <f t="shared" si="61"/>
        <v>-1.3333333333357587</v>
      </c>
      <c r="BH1319" t="str">
        <f t="shared" si="62"/>
        <v>COMPLY</v>
      </c>
      <c r="BI1319" t="str">
        <f>VLOOKUP(H1319,Sheet2!$A$1:$B$270,2,FALSE)</f>
        <v>BANYUWANGI</v>
      </c>
    </row>
    <row r="1320" spans="1:61">
      <c r="A1320">
        <v>1319</v>
      </c>
      <c r="B1320">
        <v>1002636784</v>
      </c>
      <c r="C1320">
        <v>3</v>
      </c>
      <c r="D1320" t="s">
        <v>42</v>
      </c>
      <c r="E1320">
        <v>5</v>
      </c>
      <c r="F1320" t="s">
        <v>102</v>
      </c>
      <c r="G1320" t="s">
        <v>99</v>
      </c>
      <c r="H1320" t="s">
        <v>404</v>
      </c>
      <c r="I1320" t="s">
        <v>212</v>
      </c>
      <c r="J1320" t="s">
        <v>213</v>
      </c>
      <c r="K1320" t="s">
        <v>149</v>
      </c>
      <c r="L1320" t="s">
        <v>214</v>
      </c>
      <c r="M1320" t="s">
        <v>76</v>
      </c>
      <c r="N1320" t="s">
        <v>215</v>
      </c>
      <c r="O1320" s="57">
        <v>46309.559502314813</v>
      </c>
      <c r="P1320" s="57">
        <v>46309.746203703704</v>
      </c>
      <c r="Q1320">
        <v>69410148</v>
      </c>
      <c r="S1320">
        <v>152522206075</v>
      </c>
      <c r="T1320" t="s">
        <v>7314</v>
      </c>
      <c r="U1320" t="s">
        <v>7315</v>
      </c>
      <c r="V1320" t="s">
        <v>7316</v>
      </c>
      <c r="Z1320">
        <v>114.3194855</v>
      </c>
      <c r="AA1320">
        <v>-8.42312879999999</v>
      </c>
      <c r="AB1320" t="s">
        <v>7317</v>
      </c>
      <c r="AC1320" t="s">
        <v>235</v>
      </c>
      <c r="AL1320" t="s">
        <v>217</v>
      </c>
      <c r="AM1320" t="s">
        <v>7318</v>
      </c>
      <c r="AN1320" t="s">
        <v>6</v>
      </c>
      <c r="AO1320" t="s">
        <v>6871</v>
      </c>
      <c r="AP1320" s="57">
        <v>46310.458333333336</v>
      </c>
      <c r="AR1320" t="s">
        <v>218</v>
      </c>
      <c r="AS1320" t="s">
        <v>99</v>
      </c>
      <c r="AT1320" t="s">
        <v>230</v>
      </c>
      <c r="AU1320">
        <v>20261014</v>
      </c>
      <c r="AV1320" t="s">
        <v>221</v>
      </c>
      <c r="AW1320" t="s">
        <v>3702</v>
      </c>
      <c r="AX1320" t="s">
        <v>222</v>
      </c>
      <c r="BA1320" s="57">
        <v>46310.458333333336</v>
      </c>
      <c r="BB1320" t="s">
        <v>7318</v>
      </c>
      <c r="BC1320">
        <v>2026</v>
      </c>
      <c r="BD1320">
        <v>10</v>
      </c>
      <c r="BE1320">
        <v>14</v>
      </c>
      <c r="BF1320" s="6">
        <f t="shared" si="60"/>
        <v>46309</v>
      </c>
      <c r="BG1320">
        <f t="shared" si="61"/>
        <v>-1.4583333333357587</v>
      </c>
      <c r="BH1320" t="str">
        <f t="shared" si="62"/>
        <v>COMPLY</v>
      </c>
      <c r="BI1320" t="str">
        <f>VLOOKUP(H1320,Sheet2!$A$1:$B$270,2,FALSE)</f>
        <v>BANYUWANGI</v>
      </c>
    </row>
    <row r="1321" spans="1:61">
      <c r="A1321">
        <v>1320</v>
      </c>
      <c r="B1321">
        <v>1002638444</v>
      </c>
      <c r="C1321">
        <v>3</v>
      </c>
      <c r="D1321" t="s">
        <v>42</v>
      </c>
      <c r="E1321">
        <v>5</v>
      </c>
      <c r="F1321" t="s">
        <v>102</v>
      </c>
      <c r="G1321" t="s">
        <v>99</v>
      </c>
      <c r="H1321" t="s">
        <v>404</v>
      </c>
      <c r="I1321" t="s">
        <v>212</v>
      </c>
      <c r="J1321" t="s">
        <v>213</v>
      </c>
      <c r="K1321" t="s">
        <v>149</v>
      </c>
      <c r="L1321" t="s">
        <v>214</v>
      </c>
      <c r="M1321" t="s">
        <v>76</v>
      </c>
      <c r="N1321" t="s">
        <v>215</v>
      </c>
      <c r="O1321" s="57">
        <v>46310.556018518517</v>
      </c>
      <c r="P1321" s="57">
        <v>46310.711747685185</v>
      </c>
      <c r="Q1321">
        <v>69410808</v>
      </c>
      <c r="S1321">
        <v>152522206242</v>
      </c>
      <c r="T1321" t="s">
        <v>7314</v>
      </c>
      <c r="U1321" t="s">
        <v>7315</v>
      </c>
      <c r="V1321" t="s">
        <v>7930</v>
      </c>
      <c r="Z1321">
        <v>114.3194855</v>
      </c>
      <c r="AA1321">
        <v>-8.42312879999999</v>
      </c>
      <c r="AB1321" t="s">
        <v>7931</v>
      </c>
      <c r="AC1321" t="s">
        <v>235</v>
      </c>
      <c r="AL1321" t="s">
        <v>217</v>
      </c>
      <c r="AM1321" t="s">
        <v>7514</v>
      </c>
      <c r="AN1321" t="s">
        <v>6</v>
      </c>
      <c r="AO1321" t="s">
        <v>7434</v>
      </c>
      <c r="AP1321" s="57">
        <v>46311.458333333336</v>
      </c>
      <c r="AR1321" t="s">
        <v>218</v>
      </c>
      <c r="AS1321" t="s">
        <v>99</v>
      </c>
      <c r="AT1321" t="s">
        <v>230</v>
      </c>
      <c r="AU1321">
        <v>20261015</v>
      </c>
      <c r="AV1321" t="s">
        <v>221</v>
      </c>
      <c r="AW1321" t="s">
        <v>3702</v>
      </c>
      <c r="AX1321" t="s">
        <v>222</v>
      </c>
      <c r="BA1321" s="57">
        <v>46311.458333333336</v>
      </c>
      <c r="BB1321" t="s">
        <v>7514</v>
      </c>
      <c r="BC1321">
        <v>2026</v>
      </c>
      <c r="BD1321">
        <v>10</v>
      </c>
      <c r="BE1321">
        <v>15</v>
      </c>
      <c r="BF1321" s="6">
        <f t="shared" si="60"/>
        <v>46310</v>
      </c>
      <c r="BG1321">
        <f t="shared" si="61"/>
        <v>-1.4583333333357587</v>
      </c>
      <c r="BH1321" t="str">
        <f t="shared" si="62"/>
        <v>COMPLY</v>
      </c>
      <c r="BI1321" t="str">
        <f>VLOOKUP(H1321,Sheet2!$A$1:$B$270,2,FALSE)</f>
        <v>BANYUWANGI</v>
      </c>
    </row>
    <row r="1322" spans="1:61">
      <c r="A1322">
        <v>1321</v>
      </c>
      <c r="B1322">
        <v>1002618758</v>
      </c>
      <c r="C1322">
        <v>3</v>
      </c>
      <c r="D1322" t="s">
        <v>42</v>
      </c>
      <c r="E1322">
        <v>5</v>
      </c>
      <c r="F1322" t="s">
        <v>102</v>
      </c>
      <c r="G1322" t="s">
        <v>99</v>
      </c>
      <c r="H1322" t="s">
        <v>488</v>
      </c>
      <c r="I1322" t="s">
        <v>212</v>
      </c>
      <c r="J1322" t="s">
        <v>213</v>
      </c>
      <c r="K1322" t="s">
        <v>149</v>
      </c>
      <c r="L1322" t="s">
        <v>214</v>
      </c>
      <c r="M1322" t="s">
        <v>76</v>
      </c>
      <c r="N1322" t="s">
        <v>215</v>
      </c>
      <c r="O1322" s="57">
        <v>46296.742754629631</v>
      </c>
      <c r="P1322" s="57">
        <v>46297.480393518519</v>
      </c>
      <c r="Q1322">
        <v>69402657</v>
      </c>
      <c r="S1322">
        <v>152521203623</v>
      </c>
      <c r="T1322" t="s">
        <v>1342</v>
      </c>
      <c r="U1322" t="s">
        <v>1343</v>
      </c>
      <c r="V1322" t="s">
        <v>1344</v>
      </c>
      <c r="Z1322">
        <v>114.048638418316</v>
      </c>
      <c r="AA1322">
        <v>-8.5835215538648306</v>
      </c>
      <c r="AB1322" t="s">
        <v>1345</v>
      </c>
      <c r="AC1322" t="s">
        <v>216</v>
      </c>
      <c r="AL1322" t="s">
        <v>217</v>
      </c>
      <c r="AM1322" t="s">
        <v>1346</v>
      </c>
      <c r="AN1322" t="s">
        <v>6</v>
      </c>
      <c r="AO1322" s="57">
        <v>46032.746898148151</v>
      </c>
      <c r="AP1322" s="57">
        <v>46297.625</v>
      </c>
      <c r="AR1322" t="s">
        <v>218</v>
      </c>
      <c r="AS1322" t="s">
        <v>556</v>
      </c>
      <c r="AT1322" t="s">
        <v>230</v>
      </c>
      <c r="AU1322">
        <v>20261002</v>
      </c>
      <c r="AV1322" t="s">
        <v>221</v>
      </c>
      <c r="AW1322" t="s">
        <v>875</v>
      </c>
      <c r="AX1322" t="s">
        <v>222</v>
      </c>
      <c r="BA1322" s="57">
        <v>46297.625</v>
      </c>
      <c r="BB1322" t="s">
        <v>1346</v>
      </c>
      <c r="BC1322">
        <v>2026</v>
      </c>
      <c r="BD1322">
        <v>10</v>
      </c>
      <c r="BE1322">
        <v>2</v>
      </c>
      <c r="BF1322" s="6">
        <f t="shared" si="60"/>
        <v>46297</v>
      </c>
      <c r="BG1322">
        <f t="shared" si="61"/>
        <v>-0.625</v>
      </c>
      <c r="BH1322" t="str">
        <f t="shared" si="62"/>
        <v>COMPLY</v>
      </c>
      <c r="BI1322" t="str">
        <f>VLOOKUP(H1322,Sheet2!$A$1:$B$270,2,FALSE)</f>
        <v>BANYUWANGI</v>
      </c>
    </row>
    <row r="1323" spans="1:61">
      <c r="A1323">
        <v>1322</v>
      </c>
      <c r="B1323">
        <v>1002632380</v>
      </c>
      <c r="C1323">
        <v>3</v>
      </c>
      <c r="D1323" t="s">
        <v>42</v>
      </c>
      <c r="E1323">
        <v>5</v>
      </c>
      <c r="F1323" t="s">
        <v>102</v>
      </c>
      <c r="G1323" t="s">
        <v>99</v>
      </c>
      <c r="H1323" t="s">
        <v>339</v>
      </c>
      <c r="I1323" t="s">
        <v>212</v>
      </c>
      <c r="J1323" t="s">
        <v>213</v>
      </c>
      <c r="K1323" t="s">
        <v>149</v>
      </c>
      <c r="M1323" t="s">
        <v>76</v>
      </c>
      <c r="N1323" t="s">
        <v>215</v>
      </c>
      <c r="O1323" s="57">
        <v>46307.438981481479</v>
      </c>
      <c r="P1323" s="57">
        <v>46308.801782407405</v>
      </c>
      <c r="Q1323">
        <v>69408444</v>
      </c>
      <c r="S1323">
        <v>152516207627</v>
      </c>
      <c r="T1323" t="s">
        <v>3664</v>
      </c>
      <c r="U1323" t="s">
        <v>6497</v>
      </c>
      <c r="V1323" t="s">
        <v>6498</v>
      </c>
      <c r="Z1323">
        <v>114.287961493243</v>
      </c>
      <c r="AA1323">
        <v>-8.3388580549257707</v>
      </c>
      <c r="AB1323" t="s">
        <v>3666</v>
      </c>
      <c r="AC1323" t="s">
        <v>225</v>
      </c>
      <c r="AL1323" t="s">
        <v>217</v>
      </c>
      <c r="AM1323" t="s">
        <v>6499</v>
      </c>
      <c r="AN1323" t="s">
        <v>6</v>
      </c>
      <c r="AO1323" s="57">
        <v>46366.455150462964</v>
      </c>
      <c r="AP1323" s="57">
        <v>46308.333333333336</v>
      </c>
      <c r="AR1323" t="s">
        <v>218</v>
      </c>
      <c r="AS1323" t="s">
        <v>99</v>
      </c>
      <c r="AT1323" t="s">
        <v>230</v>
      </c>
      <c r="AU1323">
        <v>20261013</v>
      </c>
      <c r="AV1323" t="s">
        <v>221</v>
      </c>
      <c r="AW1323" t="s">
        <v>6500</v>
      </c>
      <c r="AX1323" t="s">
        <v>222</v>
      </c>
      <c r="BA1323" s="57">
        <v>46308.333333333336</v>
      </c>
      <c r="BB1323" t="s">
        <v>6499</v>
      </c>
      <c r="BC1323">
        <v>2026</v>
      </c>
      <c r="BD1323">
        <v>10</v>
      </c>
      <c r="BE1323">
        <v>13</v>
      </c>
      <c r="BF1323" s="6">
        <f t="shared" si="60"/>
        <v>46308</v>
      </c>
      <c r="BG1323">
        <f t="shared" si="61"/>
        <v>-0.33333333333575865</v>
      </c>
      <c r="BH1323" t="str">
        <f t="shared" si="62"/>
        <v>COMPLY</v>
      </c>
      <c r="BI1323" t="str">
        <f>VLOOKUP(H1323,Sheet2!$A$1:$B$270,2,FALSE)</f>
        <v>BANYUWANGI</v>
      </c>
    </row>
    <row r="1324" spans="1:61">
      <c r="A1324">
        <v>1323</v>
      </c>
      <c r="B1324">
        <v>1002622458</v>
      </c>
      <c r="C1324">
        <v>3</v>
      </c>
      <c r="D1324" t="s">
        <v>42</v>
      </c>
      <c r="E1324">
        <v>5</v>
      </c>
      <c r="F1324" t="s">
        <v>102</v>
      </c>
      <c r="G1324" t="s">
        <v>99</v>
      </c>
      <c r="H1324" t="s">
        <v>448</v>
      </c>
      <c r="I1324" t="s">
        <v>212</v>
      </c>
      <c r="J1324" t="s">
        <v>213</v>
      </c>
      <c r="K1324" t="s">
        <v>149</v>
      </c>
      <c r="M1324" t="s">
        <v>76</v>
      </c>
      <c r="N1324" t="s">
        <v>215</v>
      </c>
      <c r="O1324" s="57">
        <v>46300.56758101852</v>
      </c>
      <c r="P1324" s="57">
        <v>46302.388761574075</v>
      </c>
      <c r="Q1324">
        <v>69404365</v>
      </c>
      <c r="S1324">
        <v>152518202041</v>
      </c>
      <c r="T1324" t="s">
        <v>3021</v>
      </c>
      <c r="U1324" t="s">
        <v>3022</v>
      </c>
      <c r="V1324" t="s">
        <v>3023</v>
      </c>
      <c r="Z1324">
        <v>114.40366419999999</v>
      </c>
      <c r="AA1324">
        <v>-7.9987057999999998</v>
      </c>
      <c r="AB1324" t="s">
        <v>3024</v>
      </c>
      <c r="AC1324" t="s">
        <v>284</v>
      </c>
      <c r="AL1324" t="s">
        <v>217</v>
      </c>
      <c r="AM1324" t="s">
        <v>3025</v>
      </c>
      <c r="AN1324" t="s">
        <v>6</v>
      </c>
      <c r="AO1324" s="57">
        <v>46152.569618055553</v>
      </c>
      <c r="AP1324" s="57">
        <v>46301.625</v>
      </c>
      <c r="AR1324" t="s">
        <v>218</v>
      </c>
      <c r="AS1324" t="s">
        <v>99</v>
      </c>
      <c r="AT1324" t="s">
        <v>230</v>
      </c>
      <c r="AU1324">
        <v>20261007</v>
      </c>
      <c r="AV1324" t="s">
        <v>221</v>
      </c>
      <c r="AW1324" t="s">
        <v>539</v>
      </c>
      <c r="AX1324" t="s">
        <v>222</v>
      </c>
      <c r="BA1324" s="57">
        <v>46301.625</v>
      </c>
      <c r="BB1324" t="s">
        <v>3025</v>
      </c>
      <c r="BC1324">
        <v>2026</v>
      </c>
      <c r="BD1324">
        <v>10</v>
      </c>
      <c r="BE1324">
        <v>7</v>
      </c>
      <c r="BF1324" s="6">
        <f t="shared" si="60"/>
        <v>46302</v>
      </c>
      <c r="BG1324">
        <f t="shared" si="61"/>
        <v>0.375</v>
      </c>
      <c r="BH1324" t="str">
        <f t="shared" si="62"/>
        <v>COMPLY</v>
      </c>
      <c r="BI1324" t="str">
        <f>VLOOKUP(H1324,Sheet2!$A$1:$B$270,2,FALSE)</f>
        <v>BANYUWANGI</v>
      </c>
    </row>
    <row r="1325" spans="1:61">
      <c r="A1325">
        <v>1324</v>
      </c>
      <c r="B1325">
        <v>1002620410</v>
      </c>
      <c r="C1325">
        <v>3</v>
      </c>
      <c r="D1325" t="s">
        <v>42</v>
      </c>
      <c r="E1325">
        <v>5</v>
      </c>
      <c r="F1325" t="s">
        <v>102</v>
      </c>
      <c r="G1325" t="s">
        <v>100</v>
      </c>
      <c r="H1325" t="s">
        <v>275</v>
      </c>
      <c r="I1325" t="s">
        <v>212</v>
      </c>
      <c r="J1325" t="s">
        <v>213</v>
      </c>
      <c r="K1325" t="s">
        <v>149</v>
      </c>
      <c r="L1325" t="s">
        <v>214</v>
      </c>
      <c r="M1325" t="s">
        <v>76</v>
      </c>
      <c r="N1325" t="s">
        <v>215</v>
      </c>
      <c r="O1325" s="57">
        <v>46297.676099537035</v>
      </c>
      <c r="P1325" s="57">
        <v>46298.581689814811</v>
      </c>
      <c r="Q1325">
        <v>69403306</v>
      </c>
      <c r="S1325">
        <v>152507223987</v>
      </c>
      <c r="T1325" t="s">
        <v>2377</v>
      </c>
      <c r="U1325" t="s">
        <v>2378</v>
      </c>
      <c r="V1325" t="s">
        <v>2379</v>
      </c>
      <c r="Z1325">
        <v>113.9235102</v>
      </c>
      <c r="AA1325">
        <v>-7.8683870000000002</v>
      </c>
      <c r="AB1325" t="s">
        <v>2380</v>
      </c>
      <c r="AC1325" t="s">
        <v>235</v>
      </c>
      <c r="AL1325" t="s">
        <v>217</v>
      </c>
      <c r="AM1325" t="s">
        <v>2381</v>
      </c>
      <c r="AN1325" t="s">
        <v>6</v>
      </c>
      <c r="AO1325" s="57">
        <v>46063.684548611112</v>
      </c>
      <c r="AP1325" s="57">
        <v>46298.625</v>
      </c>
      <c r="AR1325" t="s">
        <v>218</v>
      </c>
      <c r="AS1325" t="s">
        <v>100</v>
      </c>
      <c r="AT1325" t="s">
        <v>230</v>
      </c>
      <c r="AU1325">
        <v>20261003</v>
      </c>
      <c r="AV1325" t="s">
        <v>221</v>
      </c>
      <c r="AW1325" t="s">
        <v>881</v>
      </c>
      <c r="AX1325" t="s">
        <v>222</v>
      </c>
      <c r="BA1325" s="57">
        <v>46298.625</v>
      </c>
      <c r="BB1325" t="s">
        <v>2381</v>
      </c>
      <c r="BC1325">
        <v>2026</v>
      </c>
      <c r="BD1325">
        <v>10</v>
      </c>
      <c r="BE1325">
        <v>3</v>
      </c>
      <c r="BF1325" s="6">
        <f t="shared" si="60"/>
        <v>46298</v>
      </c>
      <c r="BG1325">
        <f t="shared" si="61"/>
        <v>-0.625</v>
      </c>
      <c r="BH1325" t="str">
        <f t="shared" si="62"/>
        <v>COMPLY</v>
      </c>
      <c r="BI1325" t="str">
        <f>VLOOKUP(H1325,Sheet2!$A$1:$B$270,2,FALSE)</f>
        <v>JEMBER</v>
      </c>
    </row>
    <row r="1326" spans="1:61">
      <c r="A1326">
        <v>1325</v>
      </c>
      <c r="B1326">
        <v>1002621925</v>
      </c>
      <c r="C1326">
        <v>3</v>
      </c>
      <c r="D1326" t="s">
        <v>42</v>
      </c>
      <c r="E1326">
        <v>5</v>
      </c>
      <c r="F1326" t="s">
        <v>102</v>
      </c>
      <c r="G1326" t="s">
        <v>100</v>
      </c>
      <c r="H1326" t="s">
        <v>275</v>
      </c>
      <c r="I1326" t="s">
        <v>212</v>
      </c>
      <c r="J1326" t="s">
        <v>213</v>
      </c>
      <c r="K1326" t="s">
        <v>149</v>
      </c>
      <c r="L1326" t="s">
        <v>214</v>
      </c>
      <c r="M1326" t="s">
        <v>76</v>
      </c>
      <c r="N1326" t="s">
        <v>215</v>
      </c>
      <c r="O1326" s="57">
        <v>46300.43236111111</v>
      </c>
      <c r="P1326" s="57">
        <v>46300.87300925926</v>
      </c>
      <c r="Q1326">
        <v>69404138</v>
      </c>
      <c r="S1326">
        <v>152507224000</v>
      </c>
      <c r="T1326" t="s">
        <v>3026</v>
      </c>
      <c r="U1326" t="s">
        <v>3027</v>
      </c>
      <c r="V1326" t="s">
        <v>3028</v>
      </c>
      <c r="Z1326">
        <v>113.810461238548</v>
      </c>
      <c r="AA1326">
        <v>-7.9427268156077897</v>
      </c>
      <c r="AB1326" t="s">
        <v>3029</v>
      </c>
      <c r="AC1326" t="s">
        <v>235</v>
      </c>
      <c r="AL1326" t="s">
        <v>217</v>
      </c>
      <c r="AM1326" t="s">
        <v>3030</v>
      </c>
      <c r="AN1326" t="s">
        <v>6</v>
      </c>
      <c r="AO1326" s="57">
        <v>46152.444537037038</v>
      </c>
      <c r="AP1326" s="57">
        <v>46301.333333333336</v>
      </c>
      <c r="AR1326" t="s">
        <v>218</v>
      </c>
      <c r="AS1326" t="s">
        <v>100</v>
      </c>
      <c r="AT1326" t="s">
        <v>220</v>
      </c>
      <c r="AU1326">
        <v>20261005</v>
      </c>
      <c r="AV1326" t="s">
        <v>221</v>
      </c>
      <c r="AW1326" t="s">
        <v>3031</v>
      </c>
      <c r="AX1326" t="s">
        <v>222</v>
      </c>
      <c r="BA1326" s="57">
        <v>46301.333333333336</v>
      </c>
      <c r="BB1326" t="s">
        <v>3030</v>
      </c>
      <c r="BC1326">
        <v>2026</v>
      </c>
      <c r="BD1326">
        <v>10</v>
      </c>
      <c r="BE1326">
        <v>5</v>
      </c>
      <c r="BF1326" s="6">
        <f t="shared" si="60"/>
        <v>46300</v>
      </c>
      <c r="BG1326">
        <f t="shared" si="61"/>
        <v>-1.3333333333357587</v>
      </c>
      <c r="BH1326" t="str">
        <f t="shared" si="62"/>
        <v>COMPLY</v>
      </c>
      <c r="BI1326" t="str">
        <f>VLOOKUP(H1326,Sheet2!$A$1:$B$270,2,FALSE)</f>
        <v>JEMBER</v>
      </c>
    </row>
    <row r="1327" spans="1:61">
      <c r="A1327">
        <v>1326</v>
      </c>
      <c r="B1327">
        <v>1002625471</v>
      </c>
      <c r="C1327">
        <v>3</v>
      </c>
      <c r="D1327" t="s">
        <v>42</v>
      </c>
      <c r="E1327">
        <v>5</v>
      </c>
      <c r="F1327" t="s">
        <v>102</v>
      </c>
      <c r="G1327" t="s">
        <v>100</v>
      </c>
      <c r="H1327" t="s">
        <v>275</v>
      </c>
      <c r="I1327" t="s">
        <v>212</v>
      </c>
      <c r="J1327" t="s">
        <v>213</v>
      </c>
      <c r="K1327" t="s">
        <v>149</v>
      </c>
      <c r="L1327" t="s">
        <v>214</v>
      </c>
      <c r="M1327" t="s">
        <v>76</v>
      </c>
      <c r="N1327" t="s">
        <v>215</v>
      </c>
      <c r="O1327" s="57">
        <v>46302.40184027778</v>
      </c>
      <c r="P1327" s="57">
        <v>46302.803668981483</v>
      </c>
      <c r="Q1327">
        <v>69405510</v>
      </c>
      <c r="S1327">
        <v>152507224183</v>
      </c>
      <c r="T1327" t="s">
        <v>4308</v>
      </c>
      <c r="U1327" t="s">
        <v>4309</v>
      </c>
      <c r="V1327" t="s">
        <v>4310</v>
      </c>
      <c r="Z1327">
        <v>113.776504</v>
      </c>
      <c r="AA1327">
        <v>-8.0299160000000001</v>
      </c>
      <c r="AB1327" t="s">
        <v>4311</v>
      </c>
      <c r="AC1327" t="s">
        <v>235</v>
      </c>
      <c r="AL1327" t="s">
        <v>217</v>
      </c>
      <c r="AM1327" t="s">
        <v>2600</v>
      </c>
      <c r="AN1327" t="s">
        <v>6</v>
      </c>
      <c r="AO1327" s="57">
        <v>46213.402939814812</v>
      </c>
      <c r="AP1327" s="57">
        <v>46303.333333333336</v>
      </c>
      <c r="AR1327" t="s">
        <v>218</v>
      </c>
      <c r="AS1327" t="s">
        <v>100</v>
      </c>
      <c r="AT1327" t="s">
        <v>220</v>
      </c>
      <c r="AU1327">
        <v>20261007</v>
      </c>
      <c r="AV1327" t="s">
        <v>221</v>
      </c>
      <c r="AW1327" t="s">
        <v>1671</v>
      </c>
      <c r="AX1327" t="s">
        <v>222</v>
      </c>
      <c r="BA1327" s="57">
        <v>46303.333333333336</v>
      </c>
      <c r="BB1327" t="s">
        <v>2600</v>
      </c>
      <c r="BC1327">
        <v>2026</v>
      </c>
      <c r="BD1327">
        <v>10</v>
      </c>
      <c r="BE1327">
        <v>7</v>
      </c>
      <c r="BF1327" s="6">
        <f t="shared" si="60"/>
        <v>46302</v>
      </c>
      <c r="BG1327">
        <f t="shared" si="61"/>
        <v>-1.3333333333357587</v>
      </c>
      <c r="BH1327" t="str">
        <f t="shared" si="62"/>
        <v>COMPLY</v>
      </c>
      <c r="BI1327" t="str">
        <f>VLOOKUP(H1327,Sheet2!$A$1:$B$270,2,FALSE)</f>
        <v>JEMBER</v>
      </c>
    </row>
    <row r="1328" spans="1:61">
      <c r="A1328">
        <v>1327</v>
      </c>
      <c r="B1328">
        <v>1002631897</v>
      </c>
      <c r="C1328">
        <v>3</v>
      </c>
      <c r="D1328" t="s">
        <v>42</v>
      </c>
      <c r="E1328">
        <v>5</v>
      </c>
      <c r="F1328" t="s">
        <v>102</v>
      </c>
      <c r="G1328" t="s">
        <v>100</v>
      </c>
      <c r="H1328" t="s">
        <v>275</v>
      </c>
      <c r="I1328" t="s">
        <v>212</v>
      </c>
      <c r="J1328" t="s">
        <v>213</v>
      </c>
      <c r="K1328" t="s">
        <v>149</v>
      </c>
      <c r="L1328" t="s">
        <v>214</v>
      </c>
      <c r="M1328" t="s">
        <v>76</v>
      </c>
      <c r="N1328" t="s">
        <v>215</v>
      </c>
      <c r="O1328" s="57">
        <v>46307.339282407411</v>
      </c>
      <c r="P1328" s="57">
        <v>46307.599699074075</v>
      </c>
      <c r="Q1328">
        <v>69408301</v>
      </c>
      <c r="S1328">
        <v>152507224364</v>
      </c>
      <c r="T1328" t="s">
        <v>6501</v>
      </c>
      <c r="U1328" t="s">
        <v>6502</v>
      </c>
      <c r="V1328" t="s">
        <v>6503</v>
      </c>
      <c r="Z1328">
        <v>113.78679574370599</v>
      </c>
      <c r="AA1328">
        <v>-7.9237612329649396</v>
      </c>
      <c r="AB1328" t="s">
        <v>6504</v>
      </c>
      <c r="AC1328" t="s">
        <v>235</v>
      </c>
      <c r="AL1328" t="s">
        <v>217</v>
      </c>
      <c r="AM1328" t="s">
        <v>5477</v>
      </c>
      <c r="AN1328" t="s">
        <v>6</v>
      </c>
      <c r="AO1328" s="57">
        <v>46366.350844907407</v>
      </c>
      <c r="AP1328" s="57">
        <v>46308.333333333336</v>
      </c>
      <c r="AR1328" t="s">
        <v>218</v>
      </c>
      <c r="AS1328" t="s">
        <v>100</v>
      </c>
      <c r="AT1328" t="s">
        <v>342</v>
      </c>
      <c r="AU1328">
        <v>20261012</v>
      </c>
      <c r="AV1328" t="s">
        <v>221</v>
      </c>
      <c r="AW1328" t="s">
        <v>2949</v>
      </c>
      <c r="AX1328" t="s">
        <v>222</v>
      </c>
      <c r="BA1328" s="57">
        <v>46308.333333333336</v>
      </c>
      <c r="BB1328" t="s">
        <v>5477</v>
      </c>
      <c r="BC1328">
        <v>2026</v>
      </c>
      <c r="BD1328">
        <v>10</v>
      </c>
      <c r="BE1328">
        <v>12</v>
      </c>
      <c r="BF1328" s="6">
        <f t="shared" si="60"/>
        <v>46307</v>
      </c>
      <c r="BG1328">
        <f t="shared" si="61"/>
        <v>-1.3333333333357587</v>
      </c>
      <c r="BH1328" t="str">
        <f t="shared" si="62"/>
        <v>COMPLY</v>
      </c>
      <c r="BI1328" t="str">
        <f>VLOOKUP(H1328,Sheet2!$A$1:$B$270,2,FALSE)</f>
        <v>JEMBER</v>
      </c>
    </row>
    <row r="1329" spans="1:61">
      <c r="A1329">
        <v>1328</v>
      </c>
      <c r="B1329">
        <v>1002634041</v>
      </c>
      <c r="C1329">
        <v>3</v>
      </c>
      <c r="D1329" t="s">
        <v>42</v>
      </c>
      <c r="E1329">
        <v>5</v>
      </c>
      <c r="F1329" t="s">
        <v>102</v>
      </c>
      <c r="G1329" t="s">
        <v>100</v>
      </c>
      <c r="H1329" t="s">
        <v>275</v>
      </c>
      <c r="I1329" t="s">
        <v>212</v>
      </c>
      <c r="J1329" t="s">
        <v>213</v>
      </c>
      <c r="K1329" t="s">
        <v>149</v>
      </c>
      <c r="L1329" t="s">
        <v>214</v>
      </c>
      <c r="M1329" t="s">
        <v>76</v>
      </c>
      <c r="N1329" t="s">
        <v>215</v>
      </c>
      <c r="O1329" s="57">
        <v>46308.368460648147</v>
      </c>
      <c r="P1329" s="57">
        <v>46308.896631944444</v>
      </c>
      <c r="Q1329">
        <v>69409049</v>
      </c>
      <c r="S1329">
        <v>152507224545</v>
      </c>
      <c r="T1329" t="s">
        <v>6505</v>
      </c>
      <c r="U1329" t="s">
        <v>6506</v>
      </c>
      <c r="V1329" t="s">
        <v>6507</v>
      </c>
      <c r="Z1329">
        <v>113.851576800603</v>
      </c>
      <c r="AA1329">
        <v>-7.8877772110974398</v>
      </c>
      <c r="AB1329" t="s">
        <v>6508</v>
      </c>
      <c r="AC1329" t="s">
        <v>235</v>
      </c>
      <c r="AL1329" t="s">
        <v>217</v>
      </c>
      <c r="AM1329" t="s">
        <v>6509</v>
      </c>
      <c r="AN1329" t="s">
        <v>6</v>
      </c>
      <c r="AO1329" t="s">
        <v>6066</v>
      </c>
      <c r="AP1329" s="57">
        <v>46309.458333333336</v>
      </c>
      <c r="AR1329" t="s">
        <v>218</v>
      </c>
      <c r="AS1329" t="s">
        <v>100</v>
      </c>
      <c r="AT1329" t="s">
        <v>342</v>
      </c>
      <c r="AU1329">
        <v>20261013</v>
      </c>
      <c r="AV1329" t="s">
        <v>221</v>
      </c>
      <c r="AW1329" t="s">
        <v>1700</v>
      </c>
      <c r="AX1329" t="s">
        <v>222</v>
      </c>
      <c r="BA1329" s="57">
        <v>46309.458333333336</v>
      </c>
      <c r="BB1329" t="s">
        <v>6509</v>
      </c>
      <c r="BC1329">
        <v>2026</v>
      </c>
      <c r="BD1329">
        <v>10</v>
      </c>
      <c r="BE1329">
        <v>13</v>
      </c>
      <c r="BF1329" s="6">
        <f t="shared" si="60"/>
        <v>46308</v>
      </c>
      <c r="BG1329">
        <f t="shared" si="61"/>
        <v>-1.4583333333357587</v>
      </c>
      <c r="BH1329" t="str">
        <f t="shared" si="62"/>
        <v>COMPLY</v>
      </c>
      <c r="BI1329" t="str">
        <f>VLOOKUP(H1329,Sheet2!$A$1:$B$270,2,FALSE)</f>
        <v>JEMBER</v>
      </c>
    </row>
    <row r="1330" spans="1:61">
      <c r="A1330">
        <v>1329</v>
      </c>
      <c r="B1330">
        <v>1002636697</v>
      </c>
      <c r="C1330">
        <v>3</v>
      </c>
      <c r="D1330" t="s">
        <v>42</v>
      </c>
      <c r="E1330">
        <v>5</v>
      </c>
      <c r="F1330" t="s">
        <v>102</v>
      </c>
      <c r="G1330" t="s">
        <v>100</v>
      </c>
      <c r="H1330" t="s">
        <v>275</v>
      </c>
      <c r="I1330" t="s">
        <v>212</v>
      </c>
      <c r="J1330" t="s">
        <v>213</v>
      </c>
      <c r="K1330" t="s">
        <v>149</v>
      </c>
      <c r="L1330" t="s">
        <v>214</v>
      </c>
      <c r="M1330" t="s">
        <v>76</v>
      </c>
      <c r="N1330" t="s">
        <v>215</v>
      </c>
      <c r="O1330" s="57">
        <v>46309.535196759258</v>
      </c>
      <c r="P1330" s="57">
        <v>46309.81925925926</v>
      </c>
      <c r="Q1330">
        <v>69410075</v>
      </c>
      <c r="S1330">
        <v>152507224549</v>
      </c>
      <c r="T1330" t="s">
        <v>7319</v>
      </c>
      <c r="U1330" t="s">
        <v>7320</v>
      </c>
      <c r="V1330" t="s">
        <v>7321</v>
      </c>
      <c r="Z1330">
        <v>113.90292548796999</v>
      </c>
      <c r="AA1330">
        <v>-7.88085444626675</v>
      </c>
      <c r="AB1330" t="s">
        <v>7322</v>
      </c>
      <c r="AC1330" t="s">
        <v>235</v>
      </c>
      <c r="AL1330" t="s">
        <v>217</v>
      </c>
      <c r="AM1330" t="s">
        <v>7323</v>
      </c>
      <c r="AN1330" t="s">
        <v>6</v>
      </c>
      <c r="AO1330" t="s">
        <v>6919</v>
      </c>
      <c r="AP1330" s="57">
        <v>46310.458333333336</v>
      </c>
      <c r="AR1330" t="s">
        <v>218</v>
      </c>
      <c r="AS1330" t="s">
        <v>100</v>
      </c>
      <c r="AT1330" t="s">
        <v>220</v>
      </c>
      <c r="AU1330">
        <v>20261014</v>
      </c>
      <c r="AV1330" t="s">
        <v>221</v>
      </c>
      <c r="AW1330" t="s">
        <v>7324</v>
      </c>
      <c r="AX1330" t="s">
        <v>222</v>
      </c>
      <c r="BA1330" s="57">
        <v>46310.458333333336</v>
      </c>
      <c r="BB1330" t="s">
        <v>7323</v>
      </c>
      <c r="BC1330">
        <v>2026</v>
      </c>
      <c r="BD1330">
        <v>10</v>
      </c>
      <c r="BE1330">
        <v>14</v>
      </c>
      <c r="BF1330" s="6">
        <f t="shared" si="60"/>
        <v>46309</v>
      </c>
      <c r="BG1330">
        <f t="shared" si="61"/>
        <v>-1.4583333333357587</v>
      </c>
      <c r="BH1330" t="str">
        <f t="shared" si="62"/>
        <v>COMPLY</v>
      </c>
      <c r="BI1330" t="str">
        <f>VLOOKUP(H1330,Sheet2!$A$1:$B$270,2,FALSE)</f>
        <v>JEMBER</v>
      </c>
    </row>
    <row r="1331" spans="1:61">
      <c r="A1331">
        <v>1330</v>
      </c>
      <c r="B1331">
        <v>1002627175</v>
      </c>
      <c r="C1331">
        <v>3</v>
      </c>
      <c r="D1331" t="s">
        <v>42</v>
      </c>
      <c r="E1331">
        <v>5</v>
      </c>
      <c r="F1331" t="s">
        <v>102</v>
      </c>
      <c r="G1331" t="s">
        <v>100</v>
      </c>
      <c r="H1331" t="s">
        <v>431</v>
      </c>
      <c r="I1331" t="s">
        <v>212</v>
      </c>
      <c r="J1331" t="s">
        <v>213</v>
      </c>
      <c r="K1331" t="s">
        <v>149</v>
      </c>
      <c r="L1331" t="s">
        <v>214</v>
      </c>
      <c r="M1331" t="s">
        <v>76</v>
      </c>
      <c r="N1331" t="s">
        <v>215</v>
      </c>
      <c r="O1331" s="57">
        <v>46303.383032407408</v>
      </c>
      <c r="P1331" s="57">
        <v>46303.689479166664</v>
      </c>
      <c r="Q1331">
        <v>69406241</v>
      </c>
      <c r="S1331">
        <v>152526201942</v>
      </c>
      <c r="T1331" t="s">
        <v>4312</v>
      </c>
      <c r="U1331" t="s">
        <v>4313</v>
      </c>
      <c r="V1331" t="s">
        <v>4314</v>
      </c>
      <c r="Z1331">
        <v>113.991360584712</v>
      </c>
      <c r="AA1331">
        <v>-7.7810560286213102</v>
      </c>
      <c r="AB1331" t="s">
        <v>4315</v>
      </c>
      <c r="AC1331" t="s">
        <v>235</v>
      </c>
      <c r="AL1331" t="s">
        <v>217</v>
      </c>
      <c r="AM1331" t="s">
        <v>4316</v>
      </c>
      <c r="AN1331" t="s">
        <v>6</v>
      </c>
      <c r="AO1331" s="57">
        <v>46244.392905092594</v>
      </c>
      <c r="AP1331" s="57">
        <v>46304.458333333336</v>
      </c>
      <c r="AR1331" t="s">
        <v>218</v>
      </c>
      <c r="AS1331" t="s">
        <v>100</v>
      </c>
      <c r="AT1331" t="s">
        <v>220</v>
      </c>
      <c r="AU1331">
        <v>20261008</v>
      </c>
      <c r="AV1331" t="s">
        <v>221</v>
      </c>
      <c r="AW1331" t="s">
        <v>1671</v>
      </c>
      <c r="AX1331" t="s">
        <v>222</v>
      </c>
      <c r="BA1331" s="57">
        <v>46304.458333333336</v>
      </c>
      <c r="BB1331" t="s">
        <v>4316</v>
      </c>
      <c r="BC1331">
        <v>2026</v>
      </c>
      <c r="BD1331">
        <v>10</v>
      </c>
      <c r="BE1331">
        <v>8</v>
      </c>
      <c r="BF1331" s="6">
        <f t="shared" si="60"/>
        <v>46303</v>
      </c>
      <c r="BG1331">
        <f t="shared" si="61"/>
        <v>-1.4583333333357587</v>
      </c>
      <c r="BH1331" t="str">
        <f t="shared" si="62"/>
        <v>COMPLY</v>
      </c>
      <c r="BI1331" t="str">
        <f>VLOOKUP(H1331,Sheet2!$A$1:$B$270,2,FALSE)</f>
        <v>JEMBER</v>
      </c>
    </row>
    <row r="1332" spans="1:61">
      <c r="A1332">
        <v>1331</v>
      </c>
      <c r="B1332">
        <v>1002633655</v>
      </c>
      <c r="C1332">
        <v>3</v>
      </c>
      <c r="D1332" t="s">
        <v>42</v>
      </c>
      <c r="E1332">
        <v>5</v>
      </c>
      <c r="F1332" t="s">
        <v>102</v>
      </c>
      <c r="G1332" t="s">
        <v>100</v>
      </c>
      <c r="H1332" t="s">
        <v>431</v>
      </c>
      <c r="I1332" t="s">
        <v>212</v>
      </c>
      <c r="J1332" t="s">
        <v>213</v>
      </c>
      <c r="K1332" t="s">
        <v>149</v>
      </c>
      <c r="L1332" t="s">
        <v>214</v>
      </c>
      <c r="M1332" t="s">
        <v>76</v>
      </c>
      <c r="N1332" t="s">
        <v>215</v>
      </c>
      <c r="O1332" s="57">
        <v>46307.697002314817</v>
      </c>
      <c r="P1332" s="57">
        <v>46308.607824074075</v>
      </c>
      <c r="Q1332">
        <v>69408922</v>
      </c>
      <c r="S1332">
        <v>152526201944</v>
      </c>
      <c r="T1332" t="s">
        <v>6510</v>
      </c>
      <c r="U1332" t="s">
        <v>6511</v>
      </c>
      <c r="V1332" t="s">
        <v>6512</v>
      </c>
      <c r="Z1332">
        <v>114.012206979095</v>
      </c>
      <c r="AA1332">
        <v>-7.7781119750733296</v>
      </c>
      <c r="AB1332" t="s">
        <v>6513</v>
      </c>
      <c r="AC1332" t="s">
        <v>216</v>
      </c>
      <c r="AL1332" t="s">
        <v>217</v>
      </c>
      <c r="AM1332" t="s">
        <v>5897</v>
      </c>
      <c r="AN1332" t="s">
        <v>6</v>
      </c>
      <c r="AO1332" s="57">
        <v>46366.716041666667</v>
      </c>
      <c r="AP1332" s="57">
        <v>46308.625</v>
      </c>
      <c r="AR1332" t="s">
        <v>218</v>
      </c>
      <c r="AS1332" t="s">
        <v>100</v>
      </c>
      <c r="AT1332" t="s">
        <v>230</v>
      </c>
      <c r="AU1332">
        <v>20261013</v>
      </c>
      <c r="AV1332" t="s">
        <v>221</v>
      </c>
      <c r="AW1332" t="s">
        <v>877</v>
      </c>
      <c r="AX1332" t="s">
        <v>222</v>
      </c>
      <c r="BA1332" s="57">
        <v>46308.625</v>
      </c>
      <c r="BB1332" t="s">
        <v>5897</v>
      </c>
      <c r="BC1332">
        <v>2026</v>
      </c>
      <c r="BD1332">
        <v>10</v>
      </c>
      <c r="BE1332">
        <v>13</v>
      </c>
      <c r="BF1332" s="6">
        <f t="shared" si="60"/>
        <v>46308</v>
      </c>
      <c r="BG1332">
        <f t="shared" si="61"/>
        <v>-0.625</v>
      </c>
      <c r="BH1332" t="str">
        <f t="shared" si="62"/>
        <v>COMPLY</v>
      </c>
      <c r="BI1332" t="str">
        <f>VLOOKUP(H1332,Sheet2!$A$1:$B$270,2,FALSE)</f>
        <v>JEMBER</v>
      </c>
    </row>
    <row r="1333" spans="1:61">
      <c r="A1333">
        <v>1332</v>
      </c>
      <c r="B1333">
        <v>1002634812</v>
      </c>
      <c r="C1333">
        <v>3</v>
      </c>
      <c r="D1333" t="s">
        <v>42</v>
      </c>
      <c r="E1333">
        <v>5</v>
      </c>
      <c r="F1333" t="s">
        <v>102</v>
      </c>
      <c r="G1333" t="s">
        <v>100</v>
      </c>
      <c r="H1333" t="s">
        <v>431</v>
      </c>
      <c r="I1333" t="s">
        <v>212</v>
      </c>
      <c r="J1333" t="s">
        <v>213</v>
      </c>
      <c r="K1333" t="s">
        <v>149</v>
      </c>
      <c r="L1333" t="s">
        <v>214</v>
      </c>
      <c r="M1333" t="s">
        <v>76</v>
      </c>
      <c r="N1333" t="s">
        <v>215</v>
      </c>
      <c r="O1333" s="57">
        <v>46308.497673611113</v>
      </c>
      <c r="P1333" s="57">
        <v>46308.743344907409</v>
      </c>
      <c r="Q1333">
        <v>69409312</v>
      </c>
      <c r="S1333">
        <v>152526201945</v>
      </c>
      <c r="T1333" t="s">
        <v>6514</v>
      </c>
      <c r="U1333" t="s">
        <v>6515</v>
      </c>
      <c r="V1333" t="s">
        <v>6516</v>
      </c>
      <c r="Z1333">
        <v>113.98202294284199</v>
      </c>
      <c r="AA1333">
        <v>-7.8171685693904198</v>
      </c>
      <c r="AB1333" t="s">
        <v>6517</v>
      </c>
      <c r="AC1333" t="s">
        <v>235</v>
      </c>
      <c r="AL1333" t="s">
        <v>217</v>
      </c>
      <c r="AM1333" t="s">
        <v>6020</v>
      </c>
      <c r="AN1333" t="s">
        <v>6</v>
      </c>
      <c r="AO1333" t="s">
        <v>5766</v>
      </c>
      <c r="AP1333" s="57">
        <v>46309.458333333336</v>
      </c>
      <c r="AR1333" t="s">
        <v>218</v>
      </c>
      <c r="AS1333" t="s">
        <v>100</v>
      </c>
      <c r="AT1333" t="s">
        <v>342</v>
      </c>
      <c r="AU1333">
        <v>20261013</v>
      </c>
      <c r="AV1333" t="s">
        <v>221</v>
      </c>
      <c r="AW1333" t="s">
        <v>1700</v>
      </c>
      <c r="AX1333" t="s">
        <v>222</v>
      </c>
      <c r="BA1333" s="57">
        <v>46309.458333333336</v>
      </c>
      <c r="BB1333" t="s">
        <v>6020</v>
      </c>
      <c r="BC1333">
        <v>2026</v>
      </c>
      <c r="BD1333">
        <v>10</v>
      </c>
      <c r="BE1333">
        <v>13</v>
      </c>
      <c r="BF1333" s="6">
        <f t="shared" si="60"/>
        <v>46308</v>
      </c>
      <c r="BG1333">
        <f t="shared" si="61"/>
        <v>-1.4583333333357587</v>
      </c>
      <c r="BH1333" t="str">
        <f t="shared" si="62"/>
        <v>COMPLY</v>
      </c>
      <c r="BI1333" t="str">
        <f>VLOOKUP(H1333,Sheet2!$A$1:$B$270,2,FALSE)</f>
        <v>JEMBER</v>
      </c>
    </row>
    <row r="1334" spans="1:61">
      <c r="A1334">
        <v>1333</v>
      </c>
      <c r="B1334">
        <v>1002635331</v>
      </c>
      <c r="C1334">
        <v>3</v>
      </c>
      <c r="D1334" t="s">
        <v>42</v>
      </c>
      <c r="E1334">
        <v>5</v>
      </c>
      <c r="F1334" t="s">
        <v>102</v>
      </c>
      <c r="G1334" t="s">
        <v>100</v>
      </c>
      <c r="H1334" t="s">
        <v>431</v>
      </c>
      <c r="I1334" t="s">
        <v>212</v>
      </c>
      <c r="J1334" t="s">
        <v>213</v>
      </c>
      <c r="K1334" t="s">
        <v>149</v>
      </c>
      <c r="L1334" t="s">
        <v>214</v>
      </c>
      <c r="M1334" t="s">
        <v>76</v>
      </c>
      <c r="N1334" t="s">
        <v>215</v>
      </c>
      <c r="O1334" s="57">
        <v>46308.623368055552</v>
      </c>
      <c r="P1334" s="57">
        <v>46308.844571759262</v>
      </c>
      <c r="Q1334">
        <v>69409503</v>
      </c>
      <c r="S1334">
        <v>152526201946</v>
      </c>
      <c r="T1334" t="s">
        <v>6805</v>
      </c>
      <c r="U1334" t="s">
        <v>6806</v>
      </c>
      <c r="V1334" t="s">
        <v>6807</v>
      </c>
      <c r="Z1334">
        <v>113.98714113735301</v>
      </c>
      <c r="AA1334">
        <v>-7.8247358742100097</v>
      </c>
      <c r="AB1334" t="s">
        <v>6808</v>
      </c>
      <c r="AC1334" t="s">
        <v>235</v>
      </c>
      <c r="AL1334" t="s">
        <v>217</v>
      </c>
      <c r="AM1334" t="s">
        <v>6809</v>
      </c>
      <c r="AN1334" t="s">
        <v>6</v>
      </c>
      <c r="AO1334" t="s">
        <v>6631</v>
      </c>
      <c r="AP1334" s="57">
        <v>46309.458333333336</v>
      </c>
      <c r="AR1334" t="s">
        <v>218</v>
      </c>
      <c r="AS1334" t="s">
        <v>100</v>
      </c>
      <c r="AT1334" t="s">
        <v>342</v>
      </c>
      <c r="AU1334">
        <v>20261013</v>
      </c>
      <c r="AV1334" t="s">
        <v>221</v>
      </c>
      <c r="AW1334" t="s">
        <v>1700</v>
      </c>
      <c r="AX1334" t="s">
        <v>222</v>
      </c>
      <c r="BA1334" s="57">
        <v>46309.458333333336</v>
      </c>
      <c r="BB1334" t="s">
        <v>6809</v>
      </c>
      <c r="BC1334">
        <v>2026</v>
      </c>
      <c r="BD1334">
        <v>10</v>
      </c>
      <c r="BE1334">
        <v>13</v>
      </c>
      <c r="BF1334" s="6">
        <f t="shared" si="60"/>
        <v>46308</v>
      </c>
      <c r="BG1334">
        <f t="shared" si="61"/>
        <v>-1.4583333333357587</v>
      </c>
      <c r="BH1334" t="str">
        <f t="shared" si="62"/>
        <v>COMPLY</v>
      </c>
      <c r="BI1334" t="str">
        <f>VLOOKUP(H1334,Sheet2!$A$1:$B$270,2,FALSE)</f>
        <v>JEMBER</v>
      </c>
    </row>
    <row r="1335" spans="1:61">
      <c r="A1335">
        <v>1334</v>
      </c>
      <c r="B1335">
        <v>1002634492</v>
      </c>
      <c r="C1335">
        <v>3</v>
      </c>
      <c r="D1335" t="s">
        <v>42</v>
      </c>
      <c r="E1335">
        <v>5</v>
      </c>
      <c r="F1335" t="s">
        <v>102</v>
      </c>
      <c r="G1335" t="s">
        <v>100</v>
      </c>
      <c r="H1335" t="s">
        <v>366</v>
      </c>
      <c r="I1335" t="s">
        <v>212</v>
      </c>
      <c r="J1335" t="s">
        <v>213</v>
      </c>
      <c r="K1335" t="s">
        <v>149</v>
      </c>
      <c r="L1335" t="s">
        <v>214</v>
      </c>
      <c r="M1335" t="s">
        <v>76</v>
      </c>
      <c r="N1335" t="s">
        <v>215</v>
      </c>
      <c r="O1335" s="57">
        <v>46308.443449074075</v>
      </c>
      <c r="P1335" s="57">
        <v>46308.630729166667</v>
      </c>
      <c r="Q1335">
        <v>69409187</v>
      </c>
      <c r="S1335">
        <v>152525202554</v>
      </c>
      <c r="T1335" t="s">
        <v>6518</v>
      </c>
      <c r="U1335" t="s">
        <v>6519</v>
      </c>
      <c r="V1335" t="s">
        <v>6520</v>
      </c>
      <c r="Z1335">
        <v>113.98232899999999</v>
      </c>
      <c r="AA1335">
        <v>-7.960566</v>
      </c>
      <c r="AB1335" t="s">
        <v>6521</v>
      </c>
      <c r="AC1335" t="s">
        <v>235</v>
      </c>
      <c r="AL1335" t="s">
        <v>217</v>
      </c>
      <c r="AM1335" t="s">
        <v>5887</v>
      </c>
      <c r="AN1335" t="s">
        <v>6</v>
      </c>
      <c r="AO1335" t="s">
        <v>5841</v>
      </c>
      <c r="AP1335" s="57">
        <v>46309.333333333336</v>
      </c>
      <c r="AR1335" t="s">
        <v>218</v>
      </c>
      <c r="AS1335" t="s">
        <v>100</v>
      </c>
      <c r="AT1335" t="s">
        <v>230</v>
      </c>
      <c r="AU1335">
        <v>20261013</v>
      </c>
      <c r="AV1335" t="s">
        <v>221</v>
      </c>
      <c r="AW1335" t="s">
        <v>879</v>
      </c>
      <c r="AX1335" t="s">
        <v>222</v>
      </c>
      <c r="BA1335" s="57">
        <v>46309.333333333336</v>
      </c>
      <c r="BB1335" t="s">
        <v>5887</v>
      </c>
      <c r="BC1335">
        <v>2026</v>
      </c>
      <c r="BD1335">
        <v>10</v>
      </c>
      <c r="BE1335">
        <v>13</v>
      </c>
      <c r="BF1335" s="6">
        <f t="shared" si="60"/>
        <v>46308</v>
      </c>
      <c r="BG1335">
        <f t="shared" si="61"/>
        <v>-1.3333333333357587</v>
      </c>
      <c r="BH1335" t="str">
        <f t="shared" si="62"/>
        <v>COMPLY</v>
      </c>
      <c r="BI1335" t="str">
        <f>VLOOKUP(H1335,Sheet2!$A$1:$B$270,2,FALSE)</f>
        <v>JEMBER</v>
      </c>
    </row>
    <row r="1336" spans="1:61">
      <c r="A1336">
        <v>1335</v>
      </c>
      <c r="B1336">
        <v>1002635151</v>
      </c>
      <c r="C1336">
        <v>3</v>
      </c>
      <c r="D1336" t="s">
        <v>42</v>
      </c>
      <c r="E1336">
        <v>5</v>
      </c>
      <c r="F1336" t="s">
        <v>102</v>
      </c>
      <c r="G1336" t="s">
        <v>100</v>
      </c>
      <c r="H1336" t="s">
        <v>366</v>
      </c>
      <c r="I1336" t="s">
        <v>212</v>
      </c>
      <c r="J1336" t="s">
        <v>213</v>
      </c>
      <c r="K1336" t="s">
        <v>149</v>
      </c>
      <c r="L1336" t="s">
        <v>214</v>
      </c>
      <c r="M1336" t="s">
        <v>1919</v>
      </c>
      <c r="N1336" t="s">
        <v>215</v>
      </c>
      <c r="O1336" s="57">
        <v>46308.586585648147</v>
      </c>
      <c r="P1336" s="57">
        <v>46310.376782407409</v>
      </c>
      <c r="Q1336">
        <v>69409467</v>
      </c>
      <c r="S1336">
        <v>152525202555</v>
      </c>
      <c r="T1336" t="s">
        <v>6522</v>
      </c>
      <c r="U1336" t="s">
        <v>6519</v>
      </c>
      <c r="V1336" t="s">
        <v>6523</v>
      </c>
      <c r="Z1336">
        <v>113.982367</v>
      </c>
      <c r="AA1336">
        <v>-7.9606380000000003</v>
      </c>
      <c r="AB1336" t="s">
        <v>6524</v>
      </c>
      <c r="AC1336" t="s">
        <v>235</v>
      </c>
      <c r="AL1336" t="s">
        <v>217</v>
      </c>
      <c r="AM1336" t="s">
        <v>5892</v>
      </c>
      <c r="AN1336" t="s">
        <v>6</v>
      </c>
      <c r="AO1336" t="s">
        <v>5776</v>
      </c>
      <c r="AP1336" s="57">
        <v>46309.458333333336</v>
      </c>
      <c r="AQ1336" t="s">
        <v>1496</v>
      </c>
      <c r="AR1336" t="s">
        <v>12</v>
      </c>
      <c r="AS1336" t="s">
        <v>100</v>
      </c>
      <c r="AT1336" t="s">
        <v>220</v>
      </c>
      <c r="AV1336" t="s">
        <v>1627</v>
      </c>
      <c r="AW1336" t="s">
        <v>5591</v>
      </c>
      <c r="AX1336" t="s">
        <v>222</v>
      </c>
      <c r="BA1336" s="57">
        <v>46309.458333333336</v>
      </c>
      <c r="BB1336" t="s">
        <v>5892</v>
      </c>
      <c r="BF1336" s="6" t="e">
        <f t="shared" si="60"/>
        <v>#NUM!</v>
      </c>
      <c r="BG1336" t="e">
        <f t="shared" si="61"/>
        <v>#NUM!</v>
      </c>
      <c r="BH1336" t="e">
        <f t="shared" si="62"/>
        <v>#NUM!</v>
      </c>
      <c r="BI1336" t="str">
        <f>VLOOKUP(H1336,Sheet2!$A$1:$B$270,2,FALSE)</f>
        <v>JEMBER</v>
      </c>
    </row>
    <row r="1337" spans="1:61">
      <c r="A1337">
        <v>1336</v>
      </c>
      <c r="B1337">
        <v>1002618623</v>
      </c>
      <c r="C1337">
        <v>3</v>
      </c>
      <c r="D1337" t="s">
        <v>42</v>
      </c>
      <c r="E1337">
        <v>5</v>
      </c>
      <c r="F1337" t="s">
        <v>102</v>
      </c>
      <c r="G1337" t="s">
        <v>108</v>
      </c>
      <c r="H1337" t="s">
        <v>494</v>
      </c>
      <c r="I1337" t="s">
        <v>212</v>
      </c>
      <c r="J1337" t="s">
        <v>213</v>
      </c>
      <c r="K1337" t="s">
        <v>149</v>
      </c>
      <c r="L1337" t="s">
        <v>214</v>
      </c>
      <c r="M1337" t="s">
        <v>76</v>
      </c>
      <c r="N1337" t="s">
        <v>215</v>
      </c>
      <c r="O1337" s="57">
        <v>46296.69699074074</v>
      </c>
      <c r="P1337" s="57">
        <v>46298.728703703702</v>
      </c>
      <c r="Q1337">
        <v>69402610</v>
      </c>
      <c r="S1337">
        <v>152529201365</v>
      </c>
      <c r="T1337" t="s">
        <v>1347</v>
      </c>
      <c r="U1337" t="s">
        <v>1348</v>
      </c>
      <c r="V1337" t="s">
        <v>1349</v>
      </c>
      <c r="Z1337">
        <v>113.803239</v>
      </c>
      <c r="AA1337">
        <v>-7.776408</v>
      </c>
      <c r="AB1337" t="s">
        <v>1350</v>
      </c>
      <c r="AC1337" t="s">
        <v>235</v>
      </c>
      <c r="AL1337" t="s">
        <v>217</v>
      </c>
      <c r="AM1337" t="s">
        <v>1351</v>
      </c>
      <c r="AN1337" t="s">
        <v>6</v>
      </c>
      <c r="AO1337" s="57">
        <v>46032.726099537038</v>
      </c>
      <c r="AP1337" s="57">
        <v>46297.625</v>
      </c>
      <c r="AR1337" t="s">
        <v>218</v>
      </c>
      <c r="AS1337" t="s">
        <v>108</v>
      </c>
      <c r="AT1337" t="s">
        <v>230</v>
      </c>
      <c r="AU1337">
        <v>20261003</v>
      </c>
      <c r="AV1337" t="s">
        <v>221</v>
      </c>
      <c r="AW1337" t="s">
        <v>862</v>
      </c>
      <c r="AX1337" t="s">
        <v>222</v>
      </c>
      <c r="BA1337" s="57">
        <v>46297.625</v>
      </c>
      <c r="BB1337" t="s">
        <v>1351</v>
      </c>
      <c r="BC1337">
        <v>2026</v>
      </c>
      <c r="BD1337">
        <v>10</v>
      </c>
      <c r="BE1337">
        <v>3</v>
      </c>
      <c r="BF1337" s="6">
        <f t="shared" si="60"/>
        <v>46298</v>
      </c>
      <c r="BG1337">
        <f t="shared" si="61"/>
        <v>0.375</v>
      </c>
      <c r="BH1337" t="str">
        <f t="shared" si="62"/>
        <v>COMPLY</v>
      </c>
      <c r="BI1337" t="str">
        <f>VLOOKUP(H1337,Sheet2!$A$1:$B$270,2,FALSE)</f>
        <v>BANYUWANGI</v>
      </c>
    </row>
    <row r="1338" spans="1:61">
      <c r="A1338">
        <v>1337</v>
      </c>
      <c r="B1338">
        <v>1002631569</v>
      </c>
      <c r="C1338">
        <v>3</v>
      </c>
      <c r="D1338" t="s">
        <v>42</v>
      </c>
      <c r="E1338">
        <v>5</v>
      </c>
      <c r="F1338" t="s">
        <v>102</v>
      </c>
      <c r="G1338" t="s">
        <v>108</v>
      </c>
      <c r="H1338" t="s">
        <v>494</v>
      </c>
      <c r="I1338" t="s">
        <v>212</v>
      </c>
      <c r="J1338" t="s">
        <v>213</v>
      </c>
      <c r="K1338" t="s">
        <v>149</v>
      </c>
      <c r="L1338" t="s">
        <v>214</v>
      </c>
      <c r="M1338" t="s">
        <v>76</v>
      </c>
      <c r="N1338" t="s">
        <v>215</v>
      </c>
      <c r="O1338" s="57">
        <v>46306.528252314813</v>
      </c>
      <c r="P1338" s="57">
        <v>46307.547210648147</v>
      </c>
      <c r="Q1338">
        <v>69408190</v>
      </c>
      <c r="S1338">
        <v>152529201368</v>
      </c>
      <c r="T1338" t="s">
        <v>5658</v>
      </c>
      <c r="U1338" t="s">
        <v>5659</v>
      </c>
      <c r="V1338" t="s">
        <v>5660</v>
      </c>
      <c r="Z1338">
        <v>113.791253</v>
      </c>
      <c r="AA1338">
        <v>-7.7625529999999996</v>
      </c>
      <c r="AB1338" t="s">
        <v>5661</v>
      </c>
      <c r="AC1338" t="s">
        <v>235</v>
      </c>
      <c r="AL1338" t="s">
        <v>217</v>
      </c>
      <c r="AM1338" t="s">
        <v>5662</v>
      </c>
      <c r="AN1338" t="s">
        <v>6</v>
      </c>
      <c r="AO1338" s="57">
        <v>46336.538078703707</v>
      </c>
      <c r="AP1338" s="57">
        <v>46307.458333333336</v>
      </c>
      <c r="AR1338" t="s">
        <v>218</v>
      </c>
      <c r="AS1338" t="s">
        <v>108</v>
      </c>
      <c r="AT1338" t="s">
        <v>220</v>
      </c>
      <c r="AU1338">
        <v>20261012</v>
      </c>
      <c r="AV1338" t="s">
        <v>221</v>
      </c>
      <c r="AW1338" t="s">
        <v>4777</v>
      </c>
      <c r="AX1338" t="s">
        <v>222</v>
      </c>
      <c r="BA1338" s="57">
        <v>46307.458333333336</v>
      </c>
      <c r="BB1338" t="s">
        <v>5662</v>
      </c>
      <c r="BC1338">
        <v>2026</v>
      </c>
      <c r="BD1338">
        <v>10</v>
      </c>
      <c r="BE1338">
        <v>12</v>
      </c>
      <c r="BF1338" s="6">
        <f t="shared" si="60"/>
        <v>46307</v>
      </c>
      <c r="BG1338">
        <f t="shared" si="61"/>
        <v>-0.45833333333575865</v>
      </c>
      <c r="BH1338" t="str">
        <f t="shared" si="62"/>
        <v>COMPLY</v>
      </c>
      <c r="BI1338" t="str">
        <f>VLOOKUP(H1338,Sheet2!$A$1:$B$270,2,FALSE)</f>
        <v>BANYUWANGI</v>
      </c>
    </row>
    <row r="1339" spans="1:61">
      <c r="A1339">
        <v>1338</v>
      </c>
      <c r="B1339">
        <v>1002635414</v>
      </c>
      <c r="C1339">
        <v>3</v>
      </c>
      <c r="D1339" t="s">
        <v>42</v>
      </c>
      <c r="E1339">
        <v>5</v>
      </c>
      <c r="F1339" t="s">
        <v>102</v>
      </c>
      <c r="G1339" t="s">
        <v>108</v>
      </c>
      <c r="H1339" t="s">
        <v>381</v>
      </c>
      <c r="I1339" t="s">
        <v>212</v>
      </c>
      <c r="J1339" t="s">
        <v>213</v>
      </c>
      <c r="K1339" t="s">
        <v>149</v>
      </c>
      <c r="L1339" t="s">
        <v>214</v>
      </c>
      <c r="M1339" t="s">
        <v>76</v>
      </c>
      <c r="N1339" t="s">
        <v>215</v>
      </c>
      <c r="O1339" s="57">
        <v>46308.641423611109</v>
      </c>
      <c r="P1339" s="57">
        <v>46309.679976851854</v>
      </c>
      <c r="Q1339">
        <v>69409535</v>
      </c>
      <c r="S1339">
        <v>152506219303</v>
      </c>
      <c r="T1339" t="s">
        <v>6810</v>
      </c>
      <c r="U1339" t="s">
        <v>7325</v>
      </c>
      <c r="V1339" t="s">
        <v>6811</v>
      </c>
      <c r="Z1339">
        <v>114.0033755</v>
      </c>
      <c r="AA1339">
        <v>-7.7034665999999898</v>
      </c>
      <c r="AB1339" t="s">
        <v>6812</v>
      </c>
      <c r="AC1339" t="s">
        <v>235</v>
      </c>
      <c r="AL1339" t="s">
        <v>217</v>
      </c>
      <c r="AM1339" t="s">
        <v>6813</v>
      </c>
      <c r="AN1339" t="s">
        <v>6</v>
      </c>
      <c r="AO1339" t="s">
        <v>6615</v>
      </c>
      <c r="AP1339" s="57">
        <v>46309.625</v>
      </c>
      <c r="AR1339" t="s">
        <v>218</v>
      </c>
      <c r="AS1339" t="s">
        <v>108</v>
      </c>
      <c r="AT1339" t="s">
        <v>230</v>
      </c>
      <c r="AU1339">
        <v>20261014</v>
      </c>
      <c r="AV1339" t="s">
        <v>221</v>
      </c>
      <c r="AW1339" t="s">
        <v>877</v>
      </c>
      <c r="AX1339" t="s">
        <v>222</v>
      </c>
      <c r="BA1339" s="57">
        <v>46309.625</v>
      </c>
      <c r="BB1339" t="s">
        <v>6813</v>
      </c>
      <c r="BC1339">
        <v>2026</v>
      </c>
      <c r="BD1339">
        <v>10</v>
      </c>
      <c r="BE1339">
        <v>14</v>
      </c>
      <c r="BF1339" s="6">
        <f t="shared" si="60"/>
        <v>46309</v>
      </c>
      <c r="BG1339">
        <f t="shared" si="61"/>
        <v>-0.625</v>
      </c>
      <c r="BH1339" t="str">
        <f t="shared" si="62"/>
        <v>COMPLY</v>
      </c>
      <c r="BI1339" t="str">
        <f>VLOOKUP(H1339,Sheet2!$A$1:$B$270,2,FALSE)</f>
        <v>BANYUWANGI</v>
      </c>
    </row>
    <row r="1340" spans="1:61">
      <c r="A1340">
        <v>1339</v>
      </c>
      <c r="B1340">
        <v>1002617166</v>
      </c>
      <c r="C1340">
        <v>3</v>
      </c>
      <c r="D1340" t="s">
        <v>42</v>
      </c>
      <c r="E1340">
        <v>5</v>
      </c>
      <c r="F1340" t="s">
        <v>102</v>
      </c>
      <c r="G1340" t="s">
        <v>102</v>
      </c>
      <c r="H1340" t="s">
        <v>372</v>
      </c>
      <c r="I1340" t="s">
        <v>212</v>
      </c>
      <c r="J1340" t="s">
        <v>213</v>
      </c>
      <c r="K1340" t="s">
        <v>149</v>
      </c>
      <c r="M1340" t="s">
        <v>76</v>
      </c>
      <c r="N1340" t="s">
        <v>215</v>
      </c>
      <c r="O1340" s="57">
        <v>46296.408101851855</v>
      </c>
      <c r="P1340" s="57">
        <v>46296.850081018521</v>
      </c>
      <c r="Q1340">
        <v>69400906</v>
      </c>
      <c r="R1340">
        <v>3368900010</v>
      </c>
      <c r="S1340">
        <v>152539206020</v>
      </c>
      <c r="T1340" t="s">
        <v>927</v>
      </c>
      <c r="U1340" t="s">
        <v>1352</v>
      </c>
      <c r="V1340" t="s">
        <v>1353</v>
      </c>
      <c r="Z1340">
        <v>113.608535</v>
      </c>
      <c r="AA1340">
        <v>-8.3398029999999999</v>
      </c>
      <c r="AB1340" t="s">
        <v>928</v>
      </c>
      <c r="AC1340" t="s">
        <v>229</v>
      </c>
      <c r="AL1340" t="s">
        <v>217</v>
      </c>
      <c r="AM1340" t="s">
        <v>1354</v>
      </c>
      <c r="AN1340" t="s">
        <v>6</v>
      </c>
      <c r="AO1340" s="57">
        <v>46032.413738425923</v>
      </c>
      <c r="AR1340" t="s">
        <v>218</v>
      </c>
      <c r="AS1340" t="s">
        <v>574</v>
      </c>
      <c r="AT1340" t="s">
        <v>230</v>
      </c>
      <c r="AU1340">
        <v>20261001</v>
      </c>
      <c r="AV1340" t="s">
        <v>221</v>
      </c>
      <c r="AW1340" t="s">
        <v>540</v>
      </c>
      <c r="AX1340" t="s">
        <v>222</v>
      </c>
      <c r="BA1340" s="57">
        <v>46296.291666666664</v>
      </c>
      <c r="BB1340" t="s">
        <v>1354</v>
      </c>
      <c r="BC1340">
        <v>2026</v>
      </c>
      <c r="BD1340">
        <v>10</v>
      </c>
      <c r="BE1340">
        <v>1</v>
      </c>
      <c r="BF1340" s="6">
        <f t="shared" si="60"/>
        <v>46296</v>
      </c>
      <c r="BG1340">
        <f t="shared" si="61"/>
        <v>-0.29166666666424135</v>
      </c>
      <c r="BH1340" t="str">
        <f t="shared" si="62"/>
        <v>COMPLY</v>
      </c>
      <c r="BI1340" t="str">
        <f>VLOOKUP(H1340,Sheet2!$A$1:$B$270,2,FALSE)</f>
        <v>JEMBER</v>
      </c>
    </row>
    <row r="1341" spans="1:61">
      <c r="A1341">
        <v>1340</v>
      </c>
      <c r="B1341">
        <v>1002617727</v>
      </c>
      <c r="C1341">
        <v>3</v>
      </c>
      <c r="D1341" t="s">
        <v>42</v>
      </c>
      <c r="E1341">
        <v>5</v>
      </c>
      <c r="F1341" t="s">
        <v>102</v>
      </c>
      <c r="G1341" t="s">
        <v>102</v>
      </c>
      <c r="H1341" t="s">
        <v>360</v>
      </c>
      <c r="I1341" t="s">
        <v>212</v>
      </c>
      <c r="J1341" t="s">
        <v>213</v>
      </c>
      <c r="K1341" t="s">
        <v>149</v>
      </c>
      <c r="L1341" t="s">
        <v>214</v>
      </c>
      <c r="M1341" t="s">
        <v>76</v>
      </c>
      <c r="N1341" t="s">
        <v>215</v>
      </c>
      <c r="O1341" s="57">
        <v>46296.519849537035</v>
      </c>
      <c r="P1341" s="57">
        <v>46297.594965277778</v>
      </c>
      <c r="Q1341">
        <v>69402313</v>
      </c>
      <c r="S1341">
        <v>152501281067</v>
      </c>
      <c r="T1341" t="s">
        <v>1355</v>
      </c>
      <c r="U1341" t="s">
        <v>1356</v>
      </c>
      <c r="V1341" t="s">
        <v>1357</v>
      </c>
      <c r="Z1341">
        <v>113.705057166516</v>
      </c>
      <c r="AA1341">
        <v>-8.16480285008255</v>
      </c>
      <c r="AB1341" t="s">
        <v>1358</v>
      </c>
      <c r="AC1341" t="s">
        <v>216</v>
      </c>
      <c r="AL1341" t="s">
        <v>217</v>
      </c>
      <c r="AM1341" t="s">
        <v>1359</v>
      </c>
      <c r="AN1341" t="s">
        <v>6</v>
      </c>
      <c r="AO1341" s="57">
        <v>46032.559305555558</v>
      </c>
      <c r="AP1341" s="57">
        <v>46297.458333333336</v>
      </c>
      <c r="AR1341" t="s">
        <v>218</v>
      </c>
      <c r="AS1341" t="s">
        <v>102</v>
      </c>
      <c r="AT1341" t="s">
        <v>230</v>
      </c>
      <c r="AU1341">
        <v>20261002</v>
      </c>
      <c r="AV1341" t="s">
        <v>221</v>
      </c>
      <c r="AW1341" t="s">
        <v>879</v>
      </c>
      <c r="AX1341" t="s">
        <v>222</v>
      </c>
      <c r="BA1341" s="57">
        <v>46297.458333333336</v>
      </c>
      <c r="BB1341" t="s">
        <v>1359</v>
      </c>
      <c r="BC1341">
        <v>2026</v>
      </c>
      <c r="BD1341">
        <v>10</v>
      </c>
      <c r="BE1341">
        <v>2</v>
      </c>
      <c r="BF1341" s="6">
        <f t="shared" si="60"/>
        <v>46297</v>
      </c>
      <c r="BG1341">
        <f t="shared" si="61"/>
        <v>-0.45833333333575865</v>
      </c>
      <c r="BH1341" t="str">
        <f t="shared" si="62"/>
        <v>COMPLY</v>
      </c>
      <c r="BI1341" t="str">
        <f>VLOOKUP(H1341,Sheet2!$A$1:$B$270,2,FALSE)</f>
        <v>JEMBER</v>
      </c>
    </row>
    <row r="1342" spans="1:61">
      <c r="A1342">
        <v>1341</v>
      </c>
      <c r="B1342">
        <v>1002620211</v>
      </c>
      <c r="C1342">
        <v>3</v>
      </c>
      <c r="D1342" t="s">
        <v>42</v>
      </c>
      <c r="E1342">
        <v>5</v>
      </c>
      <c r="F1342" t="s">
        <v>102</v>
      </c>
      <c r="G1342" t="s">
        <v>102</v>
      </c>
      <c r="H1342" t="s">
        <v>360</v>
      </c>
      <c r="I1342" t="s">
        <v>212</v>
      </c>
      <c r="J1342" t="s">
        <v>213</v>
      </c>
      <c r="K1342" t="s">
        <v>149</v>
      </c>
      <c r="L1342" t="s">
        <v>214</v>
      </c>
      <c r="M1342" t="s">
        <v>76</v>
      </c>
      <c r="N1342" t="s">
        <v>215</v>
      </c>
      <c r="O1342" s="57">
        <v>46297.636574074073</v>
      </c>
      <c r="P1342" s="57">
        <v>46299.37122685185</v>
      </c>
      <c r="Q1342">
        <v>69403248</v>
      </c>
      <c r="S1342">
        <v>152501281076</v>
      </c>
      <c r="T1342" t="s">
        <v>2382</v>
      </c>
      <c r="U1342" t="s">
        <v>2383</v>
      </c>
      <c r="V1342" t="s">
        <v>2384</v>
      </c>
      <c r="Z1342">
        <v>113.670350052416</v>
      </c>
      <c r="AA1342">
        <v>-8.1830560354887698</v>
      </c>
      <c r="AB1342" t="s">
        <v>2385</v>
      </c>
      <c r="AC1342" t="s">
        <v>216</v>
      </c>
      <c r="AL1342" t="s">
        <v>217</v>
      </c>
      <c r="AM1342" t="s">
        <v>2386</v>
      </c>
      <c r="AN1342" t="s">
        <v>6</v>
      </c>
      <c r="AO1342" s="57">
        <v>46063.652951388889</v>
      </c>
      <c r="AP1342" s="57">
        <v>46298.625</v>
      </c>
      <c r="AR1342" t="s">
        <v>218</v>
      </c>
      <c r="AS1342" t="s">
        <v>102</v>
      </c>
      <c r="AT1342" t="s">
        <v>230</v>
      </c>
      <c r="AU1342">
        <v>20261004</v>
      </c>
      <c r="AV1342" t="s">
        <v>221</v>
      </c>
      <c r="AW1342" t="s">
        <v>877</v>
      </c>
      <c r="AX1342" t="s">
        <v>222</v>
      </c>
      <c r="BA1342" s="57">
        <v>46298.625</v>
      </c>
      <c r="BB1342" t="s">
        <v>2386</v>
      </c>
      <c r="BC1342">
        <v>2026</v>
      </c>
      <c r="BD1342">
        <v>10</v>
      </c>
      <c r="BE1342">
        <v>4</v>
      </c>
      <c r="BF1342" s="6">
        <f t="shared" si="60"/>
        <v>46299</v>
      </c>
      <c r="BG1342">
        <f t="shared" si="61"/>
        <v>0.375</v>
      </c>
      <c r="BH1342" t="str">
        <f t="shared" si="62"/>
        <v>COMPLY</v>
      </c>
      <c r="BI1342" t="str">
        <f>VLOOKUP(H1342,Sheet2!$A$1:$B$270,2,FALSE)</f>
        <v>JEMBER</v>
      </c>
    </row>
    <row r="1343" spans="1:61">
      <c r="A1343">
        <v>1342</v>
      </c>
      <c r="B1343">
        <v>1002625867</v>
      </c>
      <c r="C1343">
        <v>3</v>
      </c>
      <c r="D1343" t="s">
        <v>42</v>
      </c>
      <c r="E1343">
        <v>5</v>
      </c>
      <c r="F1343" t="s">
        <v>102</v>
      </c>
      <c r="G1343" t="s">
        <v>102</v>
      </c>
      <c r="H1343" t="s">
        <v>360</v>
      </c>
      <c r="I1343" t="s">
        <v>212</v>
      </c>
      <c r="J1343" t="s">
        <v>213</v>
      </c>
      <c r="K1343" t="s">
        <v>149</v>
      </c>
      <c r="L1343" t="s">
        <v>214</v>
      </c>
      <c r="M1343" t="s">
        <v>76</v>
      </c>
      <c r="N1343" t="s">
        <v>215</v>
      </c>
      <c r="O1343" s="57">
        <v>46302.488680555558</v>
      </c>
      <c r="P1343" s="57">
        <v>46303.866863425923</v>
      </c>
      <c r="Q1343">
        <v>69405712</v>
      </c>
      <c r="S1343">
        <v>152501281097</v>
      </c>
      <c r="T1343" t="s">
        <v>4317</v>
      </c>
      <c r="U1343" t="s">
        <v>4318</v>
      </c>
      <c r="V1343" t="s">
        <v>4319</v>
      </c>
      <c r="Z1343">
        <v>113.66687424480899</v>
      </c>
      <c r="AA1343">
        <v>-8.1848311638775897</v>
      </c>
      <c r="AB1343" t="s">
        <v>4320</v>
      </c>
      <c r="AC1343" t="s">
        <v>216</v>
      </c>
      <c r="AL1343" t="s">
        <v>217</v>
      </c>
      <c r="AM1343" t="s">
        <v>3225</v>
      </c>
      <c r="AN1343" t="s">
        <v>6</v>
      </c>
      <c r="AO1343" s="57">
        <v>46213.496678240743</v>
      </c>
      <c r="AP1343" s="57">
        <v>46303.333333333336</v>
      </c>
      <c r="AR1343" t="s">
        <v>218</v>
      </c>
      <c r="AS1343" t="s">
        <v>102</v>
      </c>
      <c r="AT1343" t="s">
        <v>230</v>
      </c>
      <c r="AU1343">
        <v>20261008</v>
      </c>
      <c r="AV1343" t="s">
        <v>221</v>
      </c>
      <c r="AW1343" t="s">
        <v>880</v>
      </c>
      <c r="AX1343" t="s">
        <v>222</v>
      </c>
      <c r="BA1343" s="57">
        <v>46303.333333333336</v>
      </c>
      <c r="BB1343" t="s">
        <v>3225</v>
      </c>
      <c r="BC1343">
        <v>2026</v>
      </c>
      <c r="BD1343">
        <v>10</v>
      </c>
      <c r="BE1343">
        <v>8</v>
      </c>
      <c r="BF1343" s="6">
        <f t="shared" si="60"/>
        <v>46303</v>
      </c>
      <c r="BG1343">
        <f t="shared" si="61"/>
        <v>-0.33333333333575865</v>
      </c>
      <c r="BH1343" t="str">
        <f t="shared" si="62"/>
        <v>COMPLY</v>
      </c>
      <c r="BI1343" t="str">
        <f>VLOOKUP(H1343,Sheet2!$A$1:$B$270,2,FALSE)</f>
        <v>JEMBER</v>
      </c>
    </row>
    <row r="1344" spans="1:61">
      <c r="A1344">
        <v>1343</v>
      </c>
      <c r="B1344">
        <v>1002633533</v>
      </c>
      <c r="C1344">
        <v>3</v>
      </c>
      <c r="D1344" t="s">
        <v>42</v>
      </c>
      <c r="E1344">
        <v>5</v>
      </c>
      <c r="F1344" t="s">
        <v>102</v>
      </c>
      <c r="G1344" t="s">
        <v>102</v>
      </c>
      <c r="H1344" t="s">
        <v>360</v>
      </c>
      <c r="I1344" t="s">
        <v>212</v>
      </c>
      <c r="J1344" t="s">
        <v>213</v>
      </c>
      <c r="K1344" t="s">
        <v>149</v>
      </c>
      <c r="M1344" t="s">
        <v>76</v>
      </c>
      <c r="N1344" t="s">
        <v>563</v>
      </c>
      <c r="O1344" s="57">
        <v>46307.672847222224</v>
      </c>
      <c r="P1344" s="57">
        <v>46309.845057870371</v>
      </c>
      <c r="Q1344">
        <v>69408860</v>
      </c>
      <c r="S1344">
        <v>152501281111</v>
      </c>
      <c r="T1344" t="s">
        <v>6525</v>
      </c>
      <c r="U1344" t="s">
        <v>6526</v>
      </c>
      <c r="V1344" t="s">
        <v>6527</v>
      </c>
      <c r="Z1344">
        <v>113.7152184</v>
      </c>
      <c r="AA1344">
        <v>-8.1509607000000006</v>
      </c>
      <c r="AB1344" t="s">
        <v>6528</v>
      </c>
      <c r="AC1344" t="s">
        <v>284</v>
      </c>
      <c r="AL1344" t="s">
        <v>217</v>
      </c>
      <c r="AM1344" t="s">
        <v>6529</v>
      </c>
      <c r="AN1344" t="s">
        <v>6</v>
      </c>
      <c r="AO1344" s="57">
        <v>46366.684236111112</v>
      </c>
      <c r="AP1344" s="57">
        <v>46312.333333333336</v>
      </c>
      <c r="AR1344" t="s">
        <v>218</v>
      </c>
      <c r="AS1344" t="s">
        <v>102</v>
      </c>
      <c r="AT1344" t="s">
        <v>230</v>
      </c>
      <c r="AU1344">
        <v>20261014</v>
      </c>
      <c r="AV1344" t="s">
        <v>221</v>
      </c>
      <c r="AW1344" t="s">
        <v>2697</v>
      </c>
      <c r="AX1344" t="s">
        <v>222</v>
      </c>
      <c r="BA1344" s="57">
        <v>46312.333333333336</v>
      </c>
      <c r="BB1344" t="s">
        <v>6529</v>
      </c>
      <c r="BC1344">
        <v>2026</v>
      </c>
      <c r="BD1344">
        <v>10</v>
      </c>
      <c r="BE1344">
        <v>14</v>
      </c>
      <c r="BF1344" s="6">
        <f t="shared" si="60"/>
        <v>46309</v>
      </c>
      <c r="BG1344">
        <f t="shared" si="61"/>
        <v>-3.3333333333357587</v>
      </c>
      <c r="BH1344" t="str">
        <f t="shared" si="62"/>
        <v>COMPLY</v>
      </c>
      <c r="BI1344" t="str">
        <f>VLOOKUP(H1344,Sheet2!$A$1:$B$270,2,FALSE)</f>
        <v>JEMBER</v>
      </c>
    </row>
    <row r="1345" spans="1:61">
      <c r="A1345">
        <v>1344</v>
      </c>
      <c r="B1345">
        <v>1002636916</v>
      </c>
      <c r="C1345">
        <v>3</v>
      </c>
      <c r="D1345" t="s">
        <v>42</v>
      </c>
      <c r="E1345">
        <v>5</v>
      </c>
      <c r="F1345" t="s">
        <v>102</v>
      </c>
      <c r="G1345" t="s">
        <v>102</v>
      </c>
      <c r="H1345" t="s">
        <v>491</v>
      </c>
      <c r="I1345" t="s">
        <v>212</v>
      </c>
      <c r="J1345" t="s">
        <v>213</v>
      </c>
      <c r="K1345" t="s">
        <v>149</v>
      </c>
      <c r="M1345" t="s">
        <v>76</v>
      </c>
      <c r="N1345" t="s">
        <v>215</v>
      </c>
      <c r="O1345" s="57">
        <v>46309.596759259257</v>
      </c>
      <c r="P1345" s="57">
        <v>46310.60491898148</v>
      </c>
      <c r="Q1345">
        <v>69410136</v>
      </c>
      <c r="S1345">
        <v>152514214863</v>
      </c>
      <c r="T1345" t="s">
        <v>7332</v>
      </c>
      <c r="U1345" t="s">
        <v>7333</v>
      </c>
      <c r="V1345" t="s">
        <v>7334</v>
      </c>
      <c r="Z1345">
        <v>113.6328851</v>
      </c>
      <c r="AA1345">
        <v>-8.2549212999999995</v>
      </c>
      <c r="AB1345" t="s">
        <v>7335</v>
      </c>
      <c r="AC1345" t="s">
        <v>229</v>
      </c>
      <c r="AL1345" t="s">
        <v>217</v>
      </c>
      <c r="AM1345" t="s">
        <v>7336</v>
      </c>
      <c r="AN1345" t="s">
        <v>6</v>
      </c>
      <c r="AO1345" t="s">
        <v>7046</v>
      </c>
      <c r="AQ1345" t="s">
        <v>841</v>
      </c>
      <c r="AR1345" t="s">
        <v>218</v>
      </c>
      <c r="AS1345" t="s">
        <v>574</v>
      </c>
      <c r="AT1345" t="s">
        <v>230</v>
      </c>
      <c r="AU1345">
        <v>20261015</v>
      </c>
      <c r="AV1345" t="s">
        <v>221</v>
      </c>
      <c r="AW1345" t="s">
        <v>7331</v>
      </c>
      <c r="AX1345" t="s">
        <v>222</v>
      </c>
      <c r="BA1345" s="57">
        <v>46310.625</v>
      </c>
      <c r="BB1345" t="s">
        <v>7336</v>
      </c>
      <c r="BC1345">
        <v>2026</v>
      </c>
      <c r="BD1345">
        <v>10</v>
      </c>
      <c r="BE1345">
        <v>15</v>
      </c>
      <c r="BF1345" s="6">
        <f t="shared" si="60"/>
        <v>46310</v>
      </c>
      <c r="BG1345">
        <f t="shared" si="61"/>
        <v>-0.625</v>
      </c>
      <c r="BH1345" t="str">
        <f t="shared" si="62"/>
        <v>COMPLY</v>
      </c>
      <c r="BI1345" t="str">
        <f>VLOOKUP(H1345,Sheet2!$A$1:$B$270,2,FALSE)</f>
        <v>JEMBER</v>
      </c>
    </row>
    <row r="1346" spans="1:61">
      <c r="A1346">
        <v>1345</v>
      </c>
      <c r="B1346">
        <v>1002637000</v>
      </c>
      <c r="C1346">
        <v>3</v>
      </c>
      <c r="D1346" t="s">
        <v>42</v>
      </c>
      <c r="E1346">
        <v>5</v>
      </c>
      <c r="F1346" t="s">
        <v>102</v>
      </c>
      <c r="G1346" t="s">
        <v>102</v>
      </c>
      <c r="H1346" t="s">
        <v>491</v>
      </c>
      <c r="I1346" t="s">
        <v>212</v>
      </c>
      <c r="J1346" t="s">
        <v>213</v>
      </c>
      <c r="K1346" t="s">
        <v>149</v>
      </c>
      <c r="M1346" t="s">
        <v>255</v>
      </c>
      <c r="N1346" t="s">
        <v>215</v>
      </c>
      <c r="O1346" s="57">
        <v>46309.613229166665</v>
      </c>
      <c r="P1346" s="57">
        <v>46310.597349537034</v>
      </c>
      <c r="Q1346">
        <v>69410214</v>
      </c>
      <c r="S1346">
        <v>152514214864</v>
      </c>
      <c r="T1346" t="s">
        <v>7326</v>
      </c>
      <c r="U1346" t="s">
        <v>7327</v>
      </c>
      <c r="V1346" t="s">
        <v>7328</v>
      </c>
      <c r="Z1346">
        <v>113.6367742</v>
      </c>
      <c r="AA1346">
        <v>-8.2729215000000007</v>
      </c>
      <c r="AB1346" t="s">
        <v>7329</v>
      </c>
      <c r="AC1346" t="s">
        <v>229</v>
      </c>
      <c r="AL1346" t="s">
        <v>217</v>
      </c>
      <c r="AM1346" t="s">
        <v>7330</v>
      </c>
      <c r="AN1346" t="s">
        <v>6</v>
      </c>
      <c r="AO1346" t="s">
        <v>6866</v>
      </c>
      <c r="AQ1346" t="s">
        <v>841</v>
      </c>
      <c r="AR1346" t="s">
        <v>256</v>
      </c>
      <c r="AS1346" t="s">
        <v>574</v>
      </c>
      <c r="AT1346" t="s">
        <v>230</v>
      </c>
      <c r="AV1346" t="s">
        <v>257</v>
      </c>
      <c r="AW1346" t="s">
        <v>7331</v>
      </c>
      <c r="AX1346" t="s">
        <v>222</v>
      </c>
      <c r="BA1346" s="57">
        <v>46310.625</v>
      </c>
      <c r="BB1346" t="s">
        <v>7330</v>
      </c>
      <c r="BF1346" s="6" t="e">
        <f t="shared" ref="BF1346:BF1409" si="63">DATE(BC1346,BD1346,BE1346)</f>
        <v>#NUM!</v>
      </c>
      <c r="BG1346" t="e">
        <f t="shared" ref="BG1346:BG1409" si="64">BF1346-BA1346</f>
        <v>#NUM!</v>
      </c>
      <c r="BH1346" t="e">
        <f t="shared" ref="BH1346:BH1409" si="65">IF(BG1346=1,"COMPLY",IF(BG1346&lt;1,"COMPLY","NOT COMPLY"))</f>
        <v>#NUM!</v>
      </c>
      <c r="BI1346" t="str">
        <f>VLOOKUP(H1346,Sheet2!$A$1:$B$270,2,FALSE)</f>
        <v>JEMBER</v>
      </c>
    </row>
    <row r="1347" spans="1:61">
      <c r="A1347">
        <v>1346</v>
      </c>
      <c r="B1347">
        <v>1002628437</v>
      </c>
      <c r="C1347">
        <v>3</v>
      </c>
      <c r="D1347" t="s">
        <v>42</v>
      </c>
      <c r="E1347">
        <v>5</v>
      </c>
      <c r="F1347" t="s">
        <v>102</v>
      </c>
      <c r="G1347" t="s">
        <v>102</v>
      </c>
      <c r="H1347" t="s">
        <v>417</v>
      </c>
      <c r="I1347" t="s">
        <v>212</v>
      </c>
      <c r="J1347" t="s">
        <v>213</v>
      </c>
      <c r="K1347" t="s">
        <v>149</v>
      </c>
      <c r="L1347" t="s">
        <v>214</v>
      </c>
      <c r="M1347" t="s">
        <v>76</v>
      </c>
      <c r="N1347" t="s">
        <v>215</v>
      </c>
      <c r="O1347" s="57">
        <v>46303.705960648149</v>
      </c>
      <c r="P1347" s="57">
        <v>46304.702881944446</v>
      </c>
      <c r="Q1347">
        <v>69406817</v>
      </c>
      <c r="S1347">
        <v>152502217128</v>
      </c>
      <c r="T1347" t="s">
        <v>4766</v>
      </c>
      <c r="U1347" t="s">
        <v>4767</v>
      </c>
      <c r="V1347" t="s">
        <v>4768</v>
      </c>
      <c r="Z1347">
        <v>113.693809993565</v>
      </c>
      <c r="AA1347">
        <v>-8.2105817478988108</v>
      </c>
      <c r="AB1347" t="s">
        <v>4769</v>
      </c>
      <c r="AC1347" t="s">
        <v>216</v>
      </c>
      <c r="AL1347" t="s">
        <v>217</v>
      </c>
      <c r="AM1347" t="s">
        <v>4770</v>
      </c>
      <c r="AN1347" t="s">
        <v>6</v>
      </c>
      <c r="AO1347" s="57">
        <v>46244.72587962963</v>
      </c>
      <c r="AP1347" s="57">
        <v>46304.625</v>
      </c>
      <c r="AR1347" t="s">
        <v>218</v>
      </c>
      <c r="AS1347" t="s">
        <v>4771</v>
      </c>
      <c r="AT1347" t="s">
        <v>230</v>
      </c>
      <c r="AU1347">
        <v>20261009</v>
      </c>
      <c r="AV1347" t="s">
        <v>221</v>
      </c>
      <c r="AW1347" t="s">
        <v>886</v>
      </c>
      <c r="AX1347" t="s">
        <v>222</v>
      </c>
      <c r="BA1347" s="57">
        <v>46304.625</v>
      </c>
      <c r="BB1347" t="s">
        <v>4770</v>
      </c>
      <c r="BC1347">
        <v>2026</v>
      </c>
      <c r="BD1347">
        <v>10</v>
      </c>
      <c r="BE1347">
        <v>9</v>
      </c>
      <c r="BF1347" s="6">
        <f t="shared" si="63"/>
        <v>46304</v>
      </c>
      <c r="BG1347">
        <f t="shared" si="64"/>
        <v>-0.625</v>
      </c>
      <c r="BH1347" t="str">
        <f t="shared" si="65"/>
        <v>COMPLY</v>
      </c>
      <c r="BI1347" t="str">
        <f>VLOOKUP(H1347,Sheet2!$A$1:$B$270,2,FALSE)</f>
        <v>JEMBER</v>
      </c>
    </row>
    <row r="1348" spans="1:61">
      <c r="A1348">
        <v>1347</v>
      </c>
      <c r="B1348">
        <v>1002629771</v>
      </c>
      <c r="C1348">
        <v>3</v>
      </c>
      <c r="D1348" t="s">
        <v>42</v>
      </c>
      <c r="E1348">
        <v>5</v>
      </c>
      <c r="F1348" t="s">
        <v>102</v>
      </c>
      <c r="G1348" t="s">
        <v>102</v>
      </c>
      <c r="H1348" t="s">
        <v>417</v>
      </c>
      <c r="I1348" t="s">
        <v>212</v>
      </c>
      <c r="J1348" t="s">
        <v>213</v>
      </c>
      <c r="K1348" t="s">
        <v>149</v>
      </c>
      <c r="L1348" t="s">
        <v>214</v>
      </c>
      <c r="M1348" t="s">
        <v>76</v>
      </c>
      <c r="N1348" t="s">
        <v>215</v>
      </c>
      <c r="O1348" s="57">
        <v>46304.580324074072</v>
      </c>
      <c r="P1348" s="57">
        <v>46305.699178240742</v>
      </c>
      <c r="Q1348">
        <v>69407379</v>
      </c>
      <c r="S1348">
        <v>152502217131</v>
      </c>
      <c r="T1348" t="s">
        <v>5663</v>
      </c>
      <c r="U1348" t="s">
        <v>5664</v>
      </c>
      <c r="V1348" t="s">
        <v>5665</v>
      </c>
      <c r="Z1348">
        <v>113.724638298153</v>
      </c>
      <c r="AA1348">
        <v>-8.1633462363996703</v>
      </c>
      <c r="AB1348" t="s">
        <v>5666</v>
      </c>
      <c r="AC1348" t="s">
        <v>216</v>
      </c>
      <c r="AL1348" t="s">
        <v>217</v>
      </c>
      <c r="AM1348" t="s">
        <v>4984</v>
      </c>
      <c r="AN1348" t="s">
        <v>6</v>
      </c>
      <c r="AO1348" s="57">
        <v>46275.590590277781</v>
      </c>
      <c r="AP1348" s="57">
        <v>46305.458333333336</v>
      </c>
      <c r="AR1348" t="s">
        <v>218</v>
      </c>
      <c r="AS1348" t="s">
        <v>4771</v>
      </c>
      <c r="AT1348" t="s">
        <v>230</v>
      </c>
      <c r="AU1348">
        <v>20261010</v>
      </c>
      <c r="AV1348" t="s">
        <v>221</v>
      </c>
      <c r="AW1348" t="s">
        <v>875</v>
      </c>
      <c r="AX1348" t="s">
        <v>222</v>
      </c>
      <c r="BA1348" s="57">
        <v>46305.458333333336</v>
      </c>
      <c r="BB1348" t="s">
        <v>4984</v>
      </c>
      <c r="BC1348">
        <v>2026</v>
      </c>
      <c r="BD1348">
        <v>10</v>
      </c>
      <c r="BE1348">
        <v>10</v>
      </c>
      <c r="BF1348" s="6">
        <f t="shared" si="63"/>
        <v>46305</v>
      </c>
      <c r="BG1348">
        <f t="shared" si="64"/>
        <v>-0.45833333333575865</v>
      </c>
      <c r="BH1348" t="str">
        <f t="shared" si="65"/>
        <v>COMPLY</v>
      </c>
      <c r="BI1348" t="str">
        <f>VLOOKUP(H1348,Sheet2!$A$1:$B$270,2,FALSE)</f>
        <v>JEMBER</v>
      </c>
    </row>
    <row r="1349" spans="1:61">
      <c r="A1349">
        <v>1348</v>
      </c>
      <c r="B1349">
        <v>1002637112</v>
      </c>
      <c r="C1349">
        <v>3</v>
      </c>
      <c r="D1349" t="s">
        <v>42</v>
      </c>
      <c r="E1349">
        <v>5</v>
      </c>
      <c r="F1349" t="s">
        <v>102</v>
      </c>
      <c r="G1349" t="s">
        <v>102</v>
      </c>
      <c r="H1349" t="s">
        <v>417</v>
      </c>
      <c r="I1349" t="s">
        <v>212</v>
      </c>
      <c r="J1349" t="s">
        <v>213</v>
      </c>
      <c r="K1349" t="s">
        <v>149</v>
      </c>
      <c r="L1349" t="s">
        <v>214</v>
      </c>
      <c r="M1349" t="s">
        <v>76</v>
      </c>
      <c r="N1349" t="s">
        <v>215</v>
      </c>
      <c r="O1349" s="57">
        <v>46309.638599537036</v>
      </c>
      <c r="P1349" s="57">
        <v>46310.650057870371</v>
      </c>
      <c r="Q1349">
        <v>69410258</v>
      </c>
      <c r="S1349">
        <v>152502217143</v>
      </c>
      <c r="T1349" t="s">
        <v>7337</v>
      </c>
      <c r="U1349" t="s">
        <v>7338</v>
      </c>
      <c r="V1349" t="s">
        <v>7339</v>
      </c>
      <c r="Z1349">
        <v>113.721315041184</v>
      </c>
      <c r="AA1349">
        <v>-8.1676138439233892</v>
      </c>
      <c r="AB1349" t="s">
        <v>7340</v>
      </c>
      <c r="AC1349" t="s">
        <v>216</v>
      </c>
      <c r="AL1349" t="s">
        <v>217</v>
      </c>
      <c r="AM1349" t="s">
        <v>7341</v>
      </c>
      <c r="AN1349" t="s">
        <v>6</v>
      </c>
      <c r="AO1349" t="s">
        <v>7164</v>
      </c>
      <c r="AP1349" s="57">
        <v>46311.333333333336</v>
      </c>
      <c r="AR1349" t="s">
        <v>218</v>
      </c>
      <c r="AS1349" t="s">
        <v>4771</v>
      </c>
      <c r="AT1349" t="s">
        <v>230</v>
      </c>
      <c r="AU1349">
        <v>20261015</v>
      </c>
      <c r="AV1349" t="s">
        <v>221</v>
      </c>
      <c r="AW1349" t="s">
        <v>5127</v>
      </c>
      <c r="AX1349" t="s">
        <v>222</v>
      </c>
      <c r="BA1349" s="57">
        <v>46311.333333333336</v>
      </c>
      <c r="BB1349" t="s">
        <v>7341</v>
      </c>
      <c r="BC1349">
        <v>2026</v>
      </c>
      <c r="BD1349">
        <v>10</v>
      </c>
      <c r="BE1349">
        <v>15</v>
      </c>
      <c r="BF1349" s="6">
        <f t="shared" si="63"/>
        <v>46310</v>
      </c>
      <c r="BG1349">
        <f t="shared" si="64"/>
        <v>-1.3333333333357587</v>
      </c>
      <c r="BH1349" t="str">
        <f t="shared" si="65"/>
        <v>COMPLY</v>
      </c>
      <c r="BI1349" t="str">
        <f>VLOOKUP(H1349,Sheet2!$A$1:$B$270,2,FALSE)</f>
        <v>JEMBER</v>
      </c>
    </row>
    <row r="1350" spans="1:61">
      <c r="A1350">
        <v>1349</v>
      </c>
      <c r="B1350">
        <v>1002626551</v>
      </c>
      <c r="C1350">
        <v>3</v>
      </c>
      <c r="D1350" t="s">
        <v>42</v>
      </c>
      <c r="E1350">
        <v>5</v>
      </c>
      <c r="F1350" t="s">
        <v>106</v>
      </c>
      <c r="G1350" t="s">
        <v>104</v>
      </c>
      <c r="H1350" t="s">
        <v>413</v>
      </c>
      <c r="I1350" t="s">
        <v>212</v>
      </c>
      <c r="J1350" t="s">
        <v>213</v>
      </c>
      <c r="K1350" t="s">
        <v>149</v>
      </c>
      <c r="L1350" t="s">
        <v>214</v>
      </c>
      <c r="M1350" t="s">
        <v>76</v>
      </c>
      <c r="N1350" t="s">
        <v>215</v>
      </c>
      <c r="O1350" s="57">
        <v>46302.641423611109</v>
      </c>
      <c r="P1350" s="57">
        <v>46303.521018518521</v>
      </c>
      <c r="Q1350">
        <v>69405992</v>
      </c>
      <c r="S1350">
        <v>152504261685</v>
      </c>
      <c r="T1350" t="s">
        <v>4321</v>
      </c>
      <c r="U1350" t="s">
        <v>4322</v>
      </c>
      <c r="V1350" t="s">
        <v>4323</v>
      </c>
      <c r="Z1350">
        <v>113.21699503809199</v>
      </c>
      <c r="AA1350">
        <v>-8.1060651568624298</v>
      </c>
      <c r="AB1350" t="s">
        <v>4324</v>
      </c>
      <c r="AC1350" t="s">
        <v>216</v>
      </c>
      <c r="AL1350" t="s">
        <v>217</v>
      </c>
      <c r="AM1350" t="s">
        <v>4325</v>
      </c>
      <c r="AN1350" t="s">
        <v>6</v>
      </c>
      <c r="AO1350" s="57">
        <v>46213.642511574071</v>
      </c>
      <c r="AP1350" s="57">
        <v>46303.625</v>
      </c>
      <c r="AR1350" t="s">
        <v>218</v>
      </c>
      <c r="AS1350" t="s">
        <v>104</v>
      </c>
      <c r="AT1350" t="s">
        <v>230</v>
      </c>
      <c r="AU1350">
        <v>20261008</v>
      </c>
      <c r="AV1350" t="s">
        <v>221</v>
      </c>
      <c r="AW1350" t="s">
        <v>875</v>
      </c>
      <c r="AX1350" t="s">
        <v>222</v>
      </c>
      <c r="BA1350" s="57">
        <v>46303.625</v>
      </c>
      <c r="BB1350" t="s">
        <v>4325</v>
      </c>
      <c r="BC1350">
        <v>2026</v>
      </c>
      <c r="BD1350">
        <v>10</v>
      </c>
      <c r="BE1350">
        <v>8</v>
      </c>
      <c r="BF1350" s="6">
        <f t="shared" si="63"/>
        <v>46303</v>
      </c>
      <c r="BG1350">
        <f t="shared" si="64"/>
        <v>-0.625</v>
      </c>
      <c r="BH1350" t="str">
        <f t="shared" si="65"/>
        <v>COMPLY</v>
      </c>
      <c r="BI1350" t="str">
        <f>VLOOKUP(H1350,Sheet2!$A$1:$B$270,2,FALSE)</f>
        <v>PROBOLINGGO</v>
      </c>
    </row>
    <row r="1351" spans="1:61">
      <c r="A1351">
        <v>1350</v>
      </c>
      <c r="B1351">
        <v>1002627850</v>
      </c>
      <c r="C1351">
        <v>3</v>
      </c>
      <c r="D1351" t="s">
        <v>42</v>
      </c>
      <c r="E1351">
        <v>5</v>
      </c>
      <c r="F1351" t="s">
        <v>106</v>
      </c>
      <c r="G1351" t="s">
        <v>104</v>
      </c>
      <c r="H1351" t="s">
        <v>413</v>
      </c>
      <c r="I1351" t="s">
        <v>212</v>
      </c>
      <c r="J1351" t="s">
        <v>213</v>
      </c>
      <c r="K1351" t="s">
        <v>149</v>
      </c>
      <c r="L1351" t="s">
        <v>214</v>
      </c>
      <c r="M1351" t="s">
        <v>76</v>
      </c>
      <c r="N1351" t="s">
        <v>215</v>
      </c>
      <c r="O1351" s="57">
        <v>46303.596307870372</v>
      </c>
      <c r="P1351" s="57">
        <v>46303.687511574077</v>
      </c>
      <c r="Q1351">
        <v>69406557</v>
      </c>
      <c r="S1351">
        <v>152504261589</v>
      </c>
      <c r="T1351" t="s">
        <v>4772</v>
      </c>
      <c r="U1351" t="s">
        <v>4773</v>
      </c>
      <c r="V1351" t="s">
        <v>4774</v>
      </c>
      <c r="Z1351">
        <v>113.229365386068</v>
      </c>
      <c r="AA1351">
        <v>-8.1338577120294104</v>
      </c>
      <c r="AB1351" t="s">
        <v>4775</v>
      </c>
      <c r="AC1351" t="s">
        <v>216</v>
      </c>
      <c r="AL1351" t="s">
        <v>217</v>
      </c>
      <c r="AM1351" t="s">
        <v>3327</v>
      </c>
      <c r="AN1351" t="s">
        <v>6</v>
      </c>
      <c r="AO1351" s="57">
        <v>46244.601203703707</v>
      </c>
      <c r="AP1351" s="57">
        <v>46304.458333333336</v>
      </c>
      <c r="AR1351" t="s">
        <v>218</v>
      </c>
      <c r="AS1351" t="s">
        <v>104</v>
      </c>
      <c r="AT1351" t="s">
        <v>220</v>
      </c>
      <c r="AU1351">
        <v>20261008</v>
      </c>
      <c r="AV1351" t="s">
        <v>221</v>
      </c>
      <c r="AW1351" t="s">
        <v>4777</v>
      </c>
      <c r="AX1351" t="s">
        <v>222</v>
      </c>
      <c r="BA1351" s="57">
        <v>46304.458333333336</v>
      </c>
      <c r="BB1351" t="s">
        <v>3327</v>
      </c>
      <c r="BC1351">
        <v>2026</v>
      </c>
      <c r="BD1351">
        <v>10</v>
      </c>
      <c r="BE1351">
        <v>8</v>
      </c>
      <c r="BF1351" s="6">
        <f t="shared" si="63"/>
        <v>46303</v>
      </c>
      <c r="BG1351">
        <f t="shared" si="64"/>
        <v>-1.4583333333357587</v>
      </c>
      <c r="BH1351" t="str">
        <f t="shared" si="65"/>
        <v>COMPLY</v>
      </c>
      <c r="BI1351" t="str">
        <f>VLOOKUP(H1351,Sheet2!$A$1:$B$270,2,FALSE)</f>
        <v>PROBOLINGGO</v>
      </c>
    </row>
    <row r="1352" spans="1:61">
      <c r="A1352">
        <v>1351</v>
      </c>
      <c r="B1352">
        <v>1002637029</v>
      </c>
      <c r="C1352">
        <v>3</v>
      </c>
      <c r="D1352" t="s">
        <v>42</v>
      </c>
      <c r="E1352">
        <v>5</v>
      </c>
      <c r="F1352" t="s">
        <v>106</v>
      </c>
      <c r="G1352" t="s">
        <v>104</v>
      </c>
      <c r="H1352" t="s">
        <v>413</v>
      </c>
      <c r="I1352" t="s">
        <v>212</v>
      </c>
      <c r="J1352" t="s">
        <v>213</v>
      </c>
      <c r="K1352" t="s">
        <v>149</v>
      </c>
      <c r="L1352" t="s">
        <v>214</v>
      </c>
      <c r="M1352" t="s">
        <v>76</v>
      </c>
      <c r="N1352" t="s">
        <v>215</v>
      </c>
      <c r="O1352" s="57">
        <v>46309.618611111109</v>
      </c>
      <c r="P1352" s="57">
        <v>46310.641932870371</v>
      </c>
      <c r="Q1352">
        <v>69410242</v>
      </c>
      <c r="S1352">
        <v>152504261708</v>
      </c>
      <c r="T1352" t="s">
        <v>7342</v>
      </c>
      <c r="U1352" t="s">
        <v>7343</v>
      </c>
      <c r="V1352" t="s">
        <v>7344</v>
      </c>
      <c r="Z1352">
        <v>113.241752497851</v>
      </c>
      <c r="AA1352">
        <v>-8.1493490001456106</v>
      </c>
      <c r="AB1352" t="s">
        <v>7345</v>
      </c>
      <c r="AC1352" t="s">
        <v>216</v>
      </c>
      <c r="AL1352" t="s">
        <v>217</v>
      </c>
      <c r="AM1352" t="s">
        <v>7045</v>
      </c>
      <c r="AN1352" t="s">
        <v>6</v>
      </c>
      <c r="AO1352" t="s">
        <v>6866</v>
      </c>
      <c r="AP1352" s="57">
        <v>46310.458333333336</v>
      </c>
      <c r="AR1352" t="s">
        <v>218</v>
      </c>
      <c r="AS1352" t="s">
        <v>104</v>
      </c>
      <c r="AT1352" t="s">
        <v>230</v>
      </c>
      <c r="AU1352">
        <v>20261015</v>
      </c>
      <c r="AV1352" t="s">
        <v>221</v>
      </c>
      <c r="AW1352" t="s">
        <v>877</v>
      </c>
      <c r="AX1352" t="s">
        <v>222</v>
      </c>
      <c r="BA1352" s="57">
        <v>46310.458333333336</v>
      </c>
      <c r="BB1352" t="s">
        <v>7045</v>
      </c>
      <c r="BC1352">
        <v>2026</v>
      </c>
      <c r="BD1352">
        <v>10</v>
      </c>
      <c r="BE1352">
        <v>15</v>
      </c>
      <c r="BF1352" s="6">
        <f t="shared" si="63"/>
        <v>46310</v>
      </c>
      <c r="BG1352">
        <f t="shared" si="64"/>
        <v>-0.45833333333575865</v>
      </c>
      <c r="BH1352" t="str">
        <f t="shared" si="65"/>
        <v>COMPLY</v>
      </c>
      <c r="BI1352" t="str">
        <f>VLOOKUP(H1352,Sheet2!$A$1:$B$270,2,FALSE)</f>
        <v>PROBOLINGGO</v>
      </c>
    </row>
    <row r="1353" spans="1:61">
      <c r="A1353">
        <v>1352</v>
      </c>
      <c r="B1353">
        <v>1002627848</v>
      </c>
      <c r="C1353">
        <v>3</v>
      </c>
      <c r="D1353" t="s">
        <v>42</v>
      </c>
      <c r="E1353">
        <v>5</v>
      </c>
      <c r="F1353" t="s">
        <v>106</v>
      </c>
      <c r="G1353" t="s">
        <v>104</v>
      </c>
      <c r="H1353" t="s">
        <v>413</v>
      </c>
      <c r="I1353" t="s">
        <v>212</v>
      </c>
      <c r="J1353" t="s">
        <v>213</v>
      </c>
      <c r="K1353" t="s">
        <v>149</v>
      </c>
      <c r="L1353" t="s">
        <v>214</v>
      </c>
      <c r="M1353" t="s">
        <v>839</v>
      </c>
      <c r="N1353" t="s">
        <v>215</v>
      </c>
      <c r="O1353" s="57">
        <v>46303.596250000002</v>
      </c>
      <c r="P1353" s="57">
        <v>46304.472210648149</v>
      </c>
      <c r="Q1353">
        <v>69406557</v>
      </c>
      <c r="S1353">
        <v>152504261589</v>
      </c>
      <c r="T1353" t="s">
        <v>4772</v>
      </c>
      <c r="U1353" t="s">
        <v>4773</v>
      </c>
      <c r="V1353" t="s">
        <v>4774</v>
      </c>
      <c r="Z1353">
        <v>113.229365386068</v>
      </c>
      <c r="AA1353">
        <v>-8.1338577120294104</v>
      </c>
      <c r="AB1353" t="s">
        <v>4775</v>
      </c>
      <c r="AC1353" t="s">
        <v>216</v>
      </c>
      <c r="AL1353" t="s">
        <v>217</v>
      </c>
      <c r="AM1353" t="s">
        <v>3327</v>
      </c>
      <c r="AN1353" t="s">
        <v>6</v>
      </c>
      <c r="AO1353" s="57">
        <v>46244.601203703707</v>
      </c>
      <c r="AP1353" s="57">
        <v>46304.458333333336</v>
      </c>
      <c r="AR1353" t="s">
        <v>1433</v>
      </c>
      <c r="AS1353" t="s">
        <v>104</v>
      </c>
      <c r="AT1353" t="s">
        <v>220</v>
      </c>
      <c r="AV1353" t="s">
        <v>4776</v>
      </c>
      <c r="AW1353" t="s">
        <v>4777</v>
      </c>
      <c r="AX1353" t="s">
        <v>222</v>
      </c>
      <c r="BA1353" s="57">
        <v>46304.458333333336</v>
      </c>
      <c r="BB1353" t="s">
        <v>3327</v>
      </c>
      <c r="BF1353" s="6" t="e">
        <f t="shared" si="63"/>
        <v>#NUM!</v>
      </c>
      <c r="BG1353" t="e">
        <f t="shared" si="64"/>
        <v>#NUM!</v>
      </c>
      <c r="BH1353" t="e">
        <f t="shared" si="65"/>
        <v>#NUM!</v>
      </c>
      <c r="BI1353" t="str">
        <f>VLOOKUP(H1353,Sheet2!$A$1:$B$270,2,FALSE)</f>
        <v>PROBOLINGGO</v>
      </c>
    </row>
    <row r="1354" spans="1:61">
      <c r="A1354">
        <v>1353</v>
      </c>
      <c r="B1354">
        <v>1002617896</v>
      </c>
      <c r="C1354">
        <v>3</v>
      </c>
      <c r="D1354" t="s">
        <v>42</v>
      </c>
      <c r="E1354">
        <v>5</v>
      </c>
      <c r="F1354" t="s">
        <v>106</v>
      </c>
      <c r="G1354" t="s">
        <v>104</v>
      </c>
      <c r="H1354" t="s">
        <v>495</v>
      </c>
      <c r="I1354" t="s">
        <v>212</v>
      </c>
      <c r="J1354" t="s">
        <v>213</v>
      </c>
      <c r="K1354" t="s">
        <v>149</v>
      </c>
      <c r="M1354" t="s">
        <v>76</v>
      </c>
      <c r="N1354" t="s">
        <v>215</v>
      </c>
      <c r="O1354" s="57">
        <v>46296.569930555554</v>
      </c>
      <c r="P1354" s="57">
        <v>46296.696250000001</v>
      </c>
      <c r="Q1354">
        <v>69401645</v>
      </c>
      <c r="S1354">
        <v>152542208206</v>
      </c>
      <c r="T1354" t="s">
        <v>937</v>
      </c>
      <c r="U1354" t="s">
        <v>929</v>
      </c>
      <c r="V1354" t="s">
        <v>1360</v>
      </c>
      <c r="Z1354">
        <v>113.1216587</v>
      </c>
      <c r="AA1354">
        <v>-8.2018167000000002</v>
      </c>
      <c r="AB1354" t="s">
        <v>938</v>
      </c>
      <c r="AC1354" t="s">
        <v>229</v>
      </c>
      <c r="AL1354" t="s">
        <v>217</v>
      </c>
      <c r="AM1354" t="s">
        <v>1361</v>
      </c>
      <c r="AN1354" t="s">
        <v>6</v>
      </c>
      <c r="AO1354" s="57">
        <v>46032.579872685186</v>
      </c>
      <c r="AR1354" t="s">
        <v>218</v>
      </c>
      <c r="AS1354" t="s">
        <v>219</v>
      </c>
      <c r="AT1354" t="s">
        <v>220</v>
      </c>
      <c r="AU1354">
        <v>20261001</v>
      </c>
      <c r="AV1354" t="s">
        <v>221</v>
      </c>
      <c r="AW1354" t="s">
        <v>576</v>
      </c>
      <c r="AX1354" t="s">
        <v>222</v>
      </c>
      <c r="BA1354" s="57">
        <v>46296.291666666664</v>
      </c>
      <c r="BB1354" t="s">
        <v>1361</v>
      </c>
      <c r="BC1354">
        <v>2026</v>
      </c>
      <c r="BD1354">
        <v>10</v>
      </c>
      <c r="BE1354">
        <v>1</v>
      </c>
      <c r="BF1354" s="6">
        <f t="shared" si="63"/>
        <v>46296</v>
      </c>
      <c r="BG1354">
        <f t="shared" si="64"/>
        <v>-0.29166666666424135</v>
      </c>
      <c r="BH1354" t="str">
        <f t="shared" si="65"/>
        <v>COMPLY</v>
      </c>
      <c r="BI1354" t="str">
        <f>VLOOKUP(H1354,Sheet2!$A$1:$B$270,2,FALSE)</f>
        <v>PROBOLINGGO</v>
      </c>
    </row>
    <row r="1355" spans="1:61">
      <c r="A1355">
        <v>1354</v>
      </c>
      <c r="B1355">
        <v>1002619334</v>
      </c>
      <c r="C1355">
        <v>3</v>
      </c>
      <c r="D1355" t="s">
        <v>42</v>
      </c>
      <c r="E1355">
        <v>5</v>
      </c>
      <c r="F1355" t="s">
        <v>106</v>
      </c>
      <c r="G1355" t="s">
        <v>104</v>
      </c>
      <c r="H1355" t="s">
        <v>495</v>
      </c>
      <c r="I1355" t="s">
        <v>212</v>
      </c>
      <c r="J1355" t="s">
        <v>213</v>
      </c>
      <c r="K1355" t="s">
        <v>149</v>
      </c>
      <c r="L1355" t="s">
        <v>214</v>
      </c>
      <c r="M1355" t="s">
        <v>76</v>
      </c>
      <c r="N1355" t="s">
        <v>215</v>
      </c>
      <c r="O1355" s="57">
        <v>46297.436516203707</v>
      </c>
      <c r="P1355" s="57">
        <v>46298.634201388886</v>
      </c>
      <c r="Q1355">
        <v>69402875</v>
      </c>
      <c r="S1355">
        <v>152542208209</v>
      </c>
      <c r="T1355" t="s">
        <v>2387</v>
      </c>
      <c r="U1355" t="s">
        <v>2388</v>
      </c>
      <c r="V1355" t="s">
        <v>2389</v>
      </c>
      <c r="Z1355">
        <v>112.988416850566</v>
      </c>
      <c r="AA1355">
        <v>-8.1887530777444901</v>
      </c>
      <c r="AB1355" t="s">
        <v>2390</v>
      </c>
      <c r="AC1355" t="s">
        <v>216</v>
      </c>
      <c r="AL1355" t="s">
        <v>217</v>
      </c>
      <c r="AM1355" t="s">
        <v>2391</v>
      </c>
      <c r="AN1355" t="s">
        <v>6</v>
      </c>
      <c r="AO1355" s="57">
        <v>46063.444386574076</v>
      </c>
      <c r="AP1355" s="57">
        <v>46298.333333333336</v>
      </c>
      <c r="AR1355" t="s">
        <v>218</v>
      </c>
      <c r="AS1355" t="s">
        <v>219</v>
      </c>
      <c r="AT1355" t="s">
        <v>230</v>
      </c>
      <c r="AU1355">
        <v>20261003</v>
      </c>
      <c r="AV1355" t="s">
        <v>221</v>
      </c>
      <c r="AW1355" t="s">
        <v>886</v>
      </c>
      <c r="AX1355" t="s">
        <v>222</v>
      </c>
      <c r="BA1355" s="57">
        <v>46298.333333333336</v>
      </c>
      <c r="BB1355" t="s">
        <v>2391</v>
      </c>
      <c r="BC1355">
        <v>2026</v>
      </c>
      <c r="BD1355">
        <v>10</v>
      </c>
      <c r="BE1355">
        <v>3</v>
      </c>
      <c r="BF1355" s="6">
        <f t="shared" si="63"/>
        <v>46298</v>
      </c>
      <c r="BG1355">
        <f t="shared" si="64"/>
        <v>-0.33333333333575865</v>
      </c>
      <c r="BH1355" t="str">
        <f t="shared" si="65"/>
        <v>COMPLY</v>
      </c>
      <c r="BI1355" t="str">
        <f>VLOOKUP(H1355,Sheet2!$A$1:$B$270,2,FALSE)</f>
        <v>PROBOLINGGO</v>
      </c>
    </row>
    <row r="1356" spans="1:61">
      <c r="A1356">
        <v>1355</v>
      </c>
      <c r="B1356">
        <v>1002633401</v>
      </c>
      <c r="C1356">
        <v>3</v>
      </c>
      <c r="D1356" t="s">
        <v>42</v>
      </c>
      <c r="E1356">
        <v>5</v>
      </c>
      <c r="F1356" t="s">
        <v>106</v>
      </c>
      <c r="G1356" t="s">
        <v>104</v>
      </c>
      <c r="H1356" t="s">
        <v>495</v>
      </c>
      <c r="I1356" t="s">
        <v>212</v>
      </c>
      <c r="J1356" t="s">
        <v>213</v>
      </c>
      <c r="K1356" t="s">
        <v>149</v>
      </c>
      <c r="L1356" t="s">
        <v>214</v>
      </c>
      <c r="M1356" t="s">
        <v>839</v>
      </c>
      <c r="N1356" t="s">
        <v>215</v>
      </c>
      <c r="O1356" s="57">
        <v>46307.646932870368</v>
      </c>
      <c r="P1356" s="57">
        <v>46308.760844907411</v>
      </c>
      <c r="Q1356">
        <v>69408836</v>
      </c>
      <c r="S1356">
        <v>152542208161</v>
      </c>
      <c r="T1356" t="s">
        <v>6530</v>
      </c>
      <c r="U1356" t="s">
        <v>6531</v>
      </c>
      <c r="V1356" t="s">
        <v>6532</v>
      </c>
      <c r="Z1356">
        <v>113.11215209573599</v>
      </c>
      <c r="AA1356">
        <v>-8.2310327278964408</v>
      </c>
      <c r="AB1356" t="s">
        <v>6533</v>
      </c>
      <c r="AC1356" t="s">
        <v>235</v>
      </c>
      <c r="AL1356" t="s">
        <v>217</v>
      </c>
      <c r="AM1356" t="s">
        <v>6534</v>
      </c>
      <c r="AN1356" t="s">
        <v>6</v>
      </c>
      <c r="AO1356" s="57">
        <v>46366.652638888889</v>
      </c>
      <c r="AP1356" s="57">
        <v>46308.625</v>
      </c>
      <c r="AQ1356" t="s">
        <v>838</v>
      </c>
      <c r="AR1356" t="s">
        <v>840</v>
      </c>
      <c r="AS1356" t="s">
        <v>219</v>
      </c>
      <c r="AT1356" t="s">
        <v>230</v>
      </c>
      <c r="AV1356" t="s">
        <v>6814</v>
      </c>
      <c r="AW1356" t="s">
        <v>877</v>
      </c>
      <c r="AX1356" t="s">
        <v>222</v>
      </c>
      <c r="BA1356" s="57">
        <v>46308.625</v>
      </c>
      <c r="BB1356" t="s">
        <v>6534</v>
      </c>
      <c r="BF1356" s="6" t="e">
        <f t="shared" si="63"/>
        <v>#NUM!</v>
      </c>
      <c r="BG1356" t="e">
        <f t="shared" si="64"/>
        <v>#NUM!</v>
      </c>
      <c r="BH1356" t="e">
        <f t="shared" si="65"/>
        <v>#NUM!</v>
      </c>
      <c r="BI1356" t="str">
        <f>VLOOKUP(H1356,Sheet2!$A$1:$B$270,2,FALSE)</f>
        <v>PROBOLINGGO</v>
      </c>
    </row>
    <row r="1357" spans="1:61">
      <c r="A1357">
        <v>1356</v>
      </c>
      <c r="B1357">
        <v>1002637305</v>
      </c>
      <c r="C1357">
        <v>3</v>
      </c>
      <c r="D1357" t="s">
        <v>42</v>
      </c>
      <c r="E1357">
        <v>5</v>
      </c>
      <c r="F1357" t="s">
        <v>106</v>
      </c>
      <c r="G1357" t="s">
        <v>104</v>
      </c>
      <c r="H1357" t="s">
        <v>496</v>
      </c>
      <c r="I1357" t="s">
        <v>212</v>
      </c>
      <c r="J1357" t="s">
        <v>213</v>
      </c>
      <c r="K1357" t="s">
        <v>149</v>
      </c>
      <c r="L1357" t="s">
        <v>214</v>
      </c>
      <c r="M1357" t="s">
        <v>76</v>
      </c>
      <c r="N1357" t="s">
        <v>215</v>
      </c>
      <c r="O1357" s="57">
        <v>46309.684490740743</v>
      </c>
      <c r="P1357" s="57">
        <v>46310.550625000003</v>
      </c>
      <c r="Q1357">
        <v>69410322</v>
      </c>
      <c r="S1357">
        <v>152543206104</v>
      </c>
      <c r="T1357" t="s">
        <v>7346</v>
      </c>
      <c r="U1357" t="s">
        <v>7347</v>
      </c>
      <c r="V1357" t="s">
        <v>7348</v>
      </c>
      <c r="Z1357">
        <v>113.222820796072</v>
      </c>
      <c r="AA1357">
        <v>-8.2137730355811591</v>
      </c>
      <c r="AB1357" t="s">
        <v>7349</v>
      </c>
      <c r="AC1357" t="s">
        <v>216</v>
      </c>
      <c r="AL1357" t="s">
        <v>217</v>
      </c>
      <c r="AM1357" t="s">
        <v>7350</v>
      </c>
      <c r="AN1357" t="s">
        <v>6</v>
      </c>
      <c r="AO1357" t="s">
        <v>6856</v>
      </c>
      <c r="AP1357" s="57">
        <v>46310.625</v>
      </c>
      <c r="AR1357" t="s">
        <v>218</v>
      </c>
      <c r="AS1357" t="s">
        <v>219</v>
      </c>
      <c r="AT1357" t="s">
        <v>220</v>
      </c>
      <c r="AU1357">
        <v>20261015</v>
      </c>
      <c r="AV1357" t="s">
        <v>221</v>
      </c>
      <c r="AW1357" t="s">
        <v>5048</v>
      </c>
      <c r="AX1357" t="s">
        <v>222</v>
      </c>
      <c r="BA1357" s="57">
        <v>46310.625</v>
      </c>
      <c r="BB1357" t="s">
        <v>7350</v>
      </c>
      <c r="BC1357">
        <v>2026</v>
      </c>
      <c r="BD1357">
        <v>10</v>
      </c>
      <c r="BE1357">
        <v>15</v>
      </c>
      <c r="BF1357" s="6">
        <f t="shared" si="63"/>
        <v>46310</v>
      </c>
      <c r="BG1357">
        <f t="shared" si="64"/>
        <v>-0.625</v>
      </c>
      <c r="BH1357" t="str">
        <f t="shared" si="65"/>
        <v>COMPLY</v>
      </c>
      <c r="BI1357" t="str">
        <f>VLOOKUP(H1357,Sheet2!$A$1:$B$270,2,FALSE)</f>
        <v>PROBOLINGGO</v>
      </c>
    </row>
    <row r="1358" spans="1:61">
      <c r="A1358">
        <v>1357</v>
      </c>
      <c r="B1358">
        <v>1002636394</v>
      </c>
      <c r="C1358">
        <v>3</v>
      </c>
      <c r="D1358" t="s">
        <v>42</v>
      </c>
      <c r="E1358">
        <v>5</v>
      </c>
      <c r="F1358" t="s">
        <v>106</v>
      </c>
      <c r="G1358" t="s">
        <v>107</v>
      </c>
      <c r="H1358" t="s">
        <v>291</v>
      </c>
      <c r="I1358" t="s">
        <v>212</v>
      </c>
      <c r="J1358" t="s">
        <v>213</v>
      </c>
      <c r="K1358" t="s">
        <v>149</v>
      </c>
      <c r="M1358" t="s">
        <v>76</v>
      </c>
      <c r="N1358" t="s">
        <v>215</v>
      </c>
      <c r="O1358" s="57">
        <v>46309.449930555558</v>
      </c>
      <c r="P1358" s="57">
        <v>46309.808530092596</v>
      </c>
      <c r="Q1358">
        <v>69409962</v>
      </c>
      <c r="S1358">
        <v>152510206139</v>
      </c>
      <c r="T1358" t="s">
        <v>7351</v>
      </c>
      <c r="U1358" t="s">
        <v>7352</v>
      </c>
      <c r="V1358" t="s">
        <v>7353</v>
      </c>
      <c r="Z1358">
        <v>113.2933735</v>
      </c>
      <c r="AA1358">
        <v>-7.8681314999999996</v>
      </c>
      <c r="AB1358" t="s">
        <v>7354</v>
      </c>
      <c r="AC1358" t="s">
        <v>229</v>
      </c>
      <c r="AL1358" t="s">
        <v>217</v>
      </c>
      <c r="AM1358" t="s">
        <v>7355</v>
      </c>
      <c r="AN1358" t="s">
        <v>6</v>
      </c>
      <c r="AO1358" t="s">
        <v>7356</v>
      </c>
      <c r="AP1358" s="57">
        <v>46310.333333333336</v>
      </c>
      <c r="AR1358" t="s">
        <v>218</v>
      </c>
      <c r="AS1358" t="s">
        <v>219</v>
      </c>
      <c r="AT1358" t="s">
        <v>220</v>
      </c>
      <c r="AU1358">
        <v>20261014</v>
      </c>
      <c r="AV1358" t="s">
        <v>221</v>
      </c>
      <c r="AW1358" t="s">
        <v>7357</v>
      </c>
      <c r="AX1358" t="s">
        <v>222</v>
      </c>
      <c r="BA1358" s="57">
        <v>46310.333333333336</v>
      </c>
      <c r="BB1358" t="s">
        <v>7355</v>
      </c>
      <c r="BC1358">
        <v>2026</v>
      </c>
      <c r="BD1358">
        <v>10</v>
      </c>
      <c r="BE1358">
        <v>14</v>
      </c>
      <c r="BF1358" s="6">
        <f t="shared" si="63"/>
        <v>46309</v>
      </c>
      <c r="BG1358">
        <f t="shared" si="64"/>
        <v>-1.3333333333357587</v>
      </c>
      <c r="BH1358" t="str">
        <f t="shared" si="65"/>
        <v>COMPLY</v>
      </c>
      <c r="BI1358" t="str">
        <f>VLOOKUP(H1358,Sheet2!$A$1:$B$270,2,FALSE)</f>
        <v>PROBOLINGGO</v>
      </c>
    </row>
    <row r="1359" spans="1:61">
      <c r="A1359">
        <v>1358</v>
      </c>
      <c r="B1359">
        <v>1002619058</v>
      </c>
      <c r="C1359">
        <v>3</v>
      </c>
      <c r="D1359" t="s">
        <v>42</v>
      </c>
      <c r="E1359">
        <v>5</v>
      </c>
      <c r="F1359" t="s">
        <v>106</v>
      </c>
      <c r="G1359" t="s">
        <v>107</v>
      </c>
      <c r="H1359" t="s">
        <v>343</v>
      </c>
      <c r="I1359" t="s">
        <v>212</v>
      </c>
      <c r="J1359" t="s">
        <v>213</v>
      </c>
      <c r="K1359" t="s">
        <v>149</v>
      </c>
      <c r="M1359" t="s">
        <v>76</v>
      </c>
      <c r="N1359" t="s">
        <v>215</v>
      </c>
      <c r="O1359" s="57">
        <v>46297.379432870373</v>
      </c>
      <c r="P1359" s="57">
        <v>46297.673495370371</v>
      </c>
      <c r="Q1359">
        <v>69402740</v>
      </c>
      <c r="S1359">
        <v>152509216431</v>
      </c>
      <c r="T1359" t="s">
        <v>2392</v>
      </c>
      <c r="U1359" t="s">
        <v>2393</v>
      </c>
      <c r="V1359" t="s">
        <v>2394</v>
      </c>
      <c r="Z1359">
        <v>113.4281189</v>
      </c>
      <c r="AA1359">
        <v>-7.7806913</v>
      </c>
      <c r="AB1359" t="s">
        <v>2395</v>
      </c>
      <c r="AC1359" t="s">
        <v>229</v>
      </c>
      <c r="AL1359" t="s">
        <v>217</v>
      </c>
      <c r="AM1359" t="s">
        <v>2396</v>
      </c>
      <c r="AN1359" t="s">
        <v>6</v>
      </c>
      <c r="AO1359" s="57">
        <v>46063.39334490741</v>
      </c>
      <c r="AP1359" s="57">
        <v>46298.333333333336</v>
      </c>
      <c r="AR1359" t="s">
        <v>218</v>
      </c>
      <c r="AS1359" t="s">
        <v>2397</v>
      </c>
      <c r="AT1359" t="s">
        <v>342</v>
      </c>
      <c r="AU1359">
        <v>20261002</v>
      </c>
      <c r="AV1359" t="s">
        <v>221</v>
      </c>
      <c r="AW1359" t="s">
        <v>2398</v>
      </c>
      <c r="AX1359" t="s">
        <v>222</v>
      </c>
      <c r="BA1359" s="57">
        <v>46298.333333333336</v>
      </c>
      <c r="BB1359" t="s">
        <v>2396</v>
      </c>
      <c r="BC1359">
        <v>2026</v>
      </c>
      <c r="BD1359">
        <v>10</v>
      </c>
      <c r="BE1359">
        <v>2</v>
      </c>
      <c r="BF1359" s="6">
        <f t="shared" si="63"/>
        <v>46297</v>
      </c>
      <c r="BG1359">
        <f t="shared" si="64"/>
        <v>-1.3333333333357587</v>
      </c>
      <c r="BH1359" t="str">
        <f t="shared" si="65"/>
        <v>COMPLY</v>
      </c>
      <c r="BI1359" t="str">
        <f>VLOOKUP(H1359,Sheet2!$A$1:$B$270,2,FALSE)</f>
        <v>PROBOLINGGO</v>
      </c>
    </row>
    <row r="1360" spans="1:61">
      <c r="A1360">
        <v>1359</v>
      </c>
      <c r="B1360">
        <v>1002625929</v>
      </c>
      <c r="C1360">
        <v>3</v>
      </c>
      <c r="D1360" t="s">
        <v>42</v>
      </c>
      <c r="E1360">
        <v>5</v>
      </c>
      <c r="F1360" t="s">
        <v>106</v>
      </c>
      <c r="G1360" t="s">
        <v>107</v>
      </c>
      <c r="H1360" t="s">
        <v>343</v>
      </c>
      <c r="I1360" t="s">
        <v>212</v>
      </c>
      <c r="J1360" t="s">
        <v>213</v>
      </c>
      <c r="K1360" t="s">
        <v>149</v>
      </c>
      <c r="M1360" t="s">
        <v>76</v>
      </c>
      <c r="N1360" t="s">
        <v>563</v>
      </c>
      <c r="O1360" s="57">
        <v>46302.507789351854</v>
      </c>
      <c r="P1360" s="57">
        <v>46303.590798611112</v>
      </c>
      <c r="Q1360">
        <v>66525052</v>
      </c>
      <c r="S1360">
        <v>152509216398</v>
      </c>
      <c r="T1360" t="s">
        <v>1653</v>
      </c>
      <c r="U1360" t="s">
        <v>4326</v>
      </c>
      <c r="V1360" t="s">
        <v>4327</v>
      </c>
      <c r="Z1360">
        <v>113.42803020605299</v>
      </c>
      <c r="AA1360">
        <v>-7.7595124479947799</v>
      </c>
      <c r="AB1360" t="s">
        <v>1655</v>
      </c>
      <c r="AC1360" t="s">
        <v>284</v>
      </c>
      <c r="AL1360" t="s">
        <v>217</v>
      </c>
      <c r="AM1360" t="s">
        <v>4328</v>
      </c>
      <c r="AN1360" t="s">
        <v>6</v>
      </c>
      <c r="AO1360" s="57">
        <v>46213.517812500002</v>
      </c>
      <c r="AP1360" s="57">
        <v>46303.625</v>
      </c>
      <c r="AR1360" t="s">
        <v>218</v>
      </c>
      <c r="AS1360" t="s">
        <v>2397</v>
      </c>
      <c r="AT1360" t="s">
        <v>230</v>
      </c>
      <c r="AU1360">
        <v>20261008</v>
      </c>
      <c r="AV1360" t="s">
        <v>221</v>
      </c>
      <c r="AW1360" t="s">
        <v>540</v>
      </c>
      <c r="AX1360" t="s">
        <v>222</v>
      </c>
      <c r="BA1360" s="57">
        <v>46303.625</v>
      </c>
      <c r="BB1360" t="s">
        <v>4328</v>
      </c>
      <c r="BC1360">
        <v>2026</v>
      </c>
      <c r="BD1360">
        <v>10</v>
      </c>
      <c r="BE1360">
        <v>8</v>
      </c>
      <c r="BF1360" s="6">
        <f t="shared" si="63"/>
        <v>46303</v>
      </c>
      <c r="BG1360">
        <f t="shared" si="64"/>
        <v>-0.625</v>
      </c>
      <c r="BH1360" t="str">
        <f t="shared" si="65"/>
        <v>COMPLY</v>
      </c>
      <c r="BI1360" t="str">
        <f>VLOOKUP(H1360,Sheet2!$A$1:$B$270,2,FALSE)</f>
        <v>PROBOLINGGO</v>
      </c>
    </row>
    <row r="1361" spans="1:61">
      <c r="A1361">
        <v>1360</v>
      </c>
      <c r="B1361">
        <v>1002631087</v>
      </c>
      <c r="C1361">
        <v>3</v>
      </c>
      <c r="D1361" t="s">
        <v>42</v>
      </c>
      <c r="E1361">
        <v>5</v>
      </c>
      <c r="F1361" t="s">
        <v>106</v>
      </c>
      <c r="G1361" t="s">
        <v>107</v>
      </c>
      <c r="H1361" t="s">
        <v>343</v>
      </c>
      <c r="I1361" t="s">
        <v>212</v>
      </c>
      <c r="J1361" t="s">
        <v>213</v>
      </c>
      <c r="K1361" t="s">
        <v>149</v>
      </c>
      <c r="M1361" t="s">
        <v>76</v>
      </c>
      <c r="N1361" t="s">
        <v>215</v>
      </c>
      <c r="O1361" s="57">
        <v>46305.677314814813</v>
      </c>
      <c r="P1361" s="57">
        <v>46306.741585648146</v>
      </c>
      <c r="Q1361">
        <v>69408008</v>
      </c>
      <c r="S1361">
        <v>152509216441</v>
      </c>
      <c r="T1361" t="s">
        <v>5667</v>
      </c>
      <c r="U1361" t="s">
        <v>5668</v>
      </c>
      <c r="V1361" t="s">
        <v>5669</v>
      </c>
      <c r="Z1361">
        <v>113.21584009999999</v>
      </c>
      <c r="AA1361">
        <v>-7.7441461</v>
      </c>
      <c r="AB1361" t="s">
        <v>5670</v>
      </c>
      <c r="AC1361" t="s">
        <v>229</v>
      </c>
      <c r="AL1361" t="s">
        <v>217</v>
      </c>
      <c r="AM1361" t="s">
        <v>5671</v>
      </c>
      <c r="AN1361" t="s">
        <v>6</v>
      </c>
      <c r="AO1361" s="57">
        <v>46305.684120370373</v>
      </c>
      <c r="AP1361" s="57">
        <v>46306.625</v>
      </c>
      <c r="AR1361" t="s">
        <v>218</v>
      </c>
      <c r="AS1361" t="s">
        <v>2397</v>
      </c>
      <c r="AT1361" t="s">
        <v>220</v>
      </c>
      <c r="AU1361">
        <v>20261011</v>
      </c>
      <c r="AV1361" t="s">
        <v>221</v>
      </c>
      <c r="AW1361" t="s">
        <v>540</v>
      </c>
      <c r="AX1361" t="s">
        <v>222</v>
      </c>
      <c r="BA1361" s="57">
        <v>46306.625</v>
      </c>
      <c r="BB1361" t="s">
        <v>5671</v>
      </c>
      <c r="BC1361">
        <v>2026</v>
      </c>
      <c r="BD1361">
        <v>10</v>
      </c>
      <c r="BE1361">
        <v>11</v>
      </c>
      <c r="BF1361" s="6">
        <f t="shared" si="63"/>
        <v>46306</v>
      </c>
      <c r="BG1361">
        <f t="shared" si="64"/>
        <v>-0.625</v>
      </c>
      <c r="BH1361" t="str">
        <f t="shared" si="65"/>
        <v>COMPLY</v>
      </c>
      <c r="BI1361" t="str">
        <f>VLOOKUP(H1361,Sheet2!$A$1:$B$270,2,FALSE)</f>
        <v>PROBOLINGGO</v>
      </c>
    </row>
    <row r="1362" spans="1:61">
      <c r="A1362">
        <v>1361</v>
      </c>
      <c r="B1362">
        <v>1002634556</v>
      </c>
      <c r="C1362">
        <v>3</v>
      </c>
      <c r="D1362" t="s">
        <v>42</v>
      </c>
      <c r="E1362">
        <v>5</v>
      </c>
      <c r="F1362" t="s">
        <v>106</v>
      </c>
      <c r="G1362" t="s">
        <v>107</v>
      </c>
      <c r="H1362" t="s">
        <v>343</v>
      </c>
      <c r="I1362" t="s">
        <v>212</v>
      </c>
      <c r="J1362" t="s">
        <v>213</v>
      </c>
      <c r="K1362" t="s">
        <v>149</v>
      </c>
      <c r="M1362" t="s">
        <v>76</v>
      </c>
      <c r="N1362" t="s">
        <v>215</v>
      </c>
      <c r="O1362" s="57">
        <v>46308.452476851853</v>
      </c>
      <c r="P1362" s="57">
        <v>46308.723530092589</v>
      </c>
      <c r="Q1362">
        <v>69409225</v>
      </c>
      <c r="S1362">
        <v>152509216443</v>
      </c>
      <c r="T1362" t="s">
        <v>6535</v>
      </c>
      <c r="U1362" t="s">
        <v>6536</v>
      </c>
      <c r="V1362" t="s">
        <v>6537</v>
      </c>
      <c r="Z1362">
        <v>113.4060362</v>
      </c>
      <c r="AA1362">
        <v>-7.7945593000000004</v>
      </c>
      <c r="AB1362" t="s">
        <v>6538</v>
      </c>
      <c r="AC1362" t="s">
        <v>229</v>
      </c>
      <c r="AL1362" t="s">
        <v>217</v>
      </c>
      <c r="AM1362" t="s">
        <v>6539</v>
      </c>
      <c r="AN1362" t="s">
        <v>6</v>
      </c>
      <c r="AO1362" t="s">
        <v>5841</v>
      </c>
      <c r="AP1362" s="57">
        <v>46309.458333333336</v>
      </c>
      <c r="AR1362" t="s">
        <v>218</v>
      </c>
      <c r="AS1362" t="s">
        <v>2397</v>
      </c>
      <c r="AT1362" t="s">
        <v>230</v>
      </c>
      <c r="AU1362">
        <v>20261013</v>
      </c>
      <c r="AV1362" t="s">
        <v>221</v>
      </c>
      <c r="AW1362" t="s">
        <v>539</v>
      </c>
      <c r="AX1362" t="s">
        <v>222</v>
      </c>
      <c r="BA1362" s="57">
        <v>46309.458333333336</v>
      </c>
      <c r="BB1362" t="s">
        <v>6539</v>
      </c>
      <c r="BC1362">
        <v>2026</v>
      </c>
      <c r="BD1362">
        <v>10</v>
      </c>
      <c r="BE1362">
        <v>13</v>
      </c>
      <c r="BF1362" s="6">
        <f t="shared" si="63"/>
        <v>46308</v>
      </c>
      <c r="BG1362">
        <f t="shared" si="64"/>
        <v>-1.4583333333357587</v>
      </c>
      <c r="BH1362" t="str">
        <f t="shared" si="65"/>
        <v>COMPLY</v>
      </c>
      <c r="BI1362" t="str">
        <f>VLOOKUP(H1362,Sheet2!$A$1:$B$270,2,FALSE)</f>
        <v>PROBOLINGGO</v>
      </c>
    </row>
    <row r="1363" spans="1:61">
      <c r="A1363">
        <v>1362</v>
      </c>
      <c r="B1363">
        <v>1002635433</v>
      </c>
      <c r="C1363">
        <v>3</v>
      </c>
      <c r="D1363" t="s">
        <v>42</v>
      </c>
      <c r="E1363">
        <v>5</v>
      </c>
      <c r="F1363" t="s">
        <v>106</v>
      </c>
      <c r="G1363" t="s">
        <v>107</v>
      </c>
      <c r="H1363" t="s">
        <v>343</v>
      </c>
      <c r="I1363" t="s">
        <v>212</v>
      </c>
      <c r="J1363" t="s">
        <v>213</v>
      </c>
      <c r="K1363" t="s">
        <v>149</v>
      </c>
      <c r="M1363" t="s">
        <v>76</v>
      </c>
      <c r="N1363" t="s">
        <v>215</v>
      </c>
      <c r="O1363" s="57">
        <v>46308.645879629628</v>
      </c>
      <c r="P1363" s="57">
        <v>46310.341331018521</v>
      </c>
      <c r="Q1363">
        <v>69409560</v>
      </c>
      <c r="S1363">
        <v>152509216445</v>
      </c>
      <c r="T1363" t="s">
        <v>6815</v>
      </c>
      <c r="U1363" t="s">
        <v>6816</v>
      </c>
      <c r="V1363" t="s">
        <v>6817</v>
      </c>
      <c r="Z1363">
        <v>113.37134</v>
      </c>
      <c r="AA1363">
        <v>-7.8288640000000003</v>
      </c>
      <c r="AB1363" t="s">
        <v>6818</v>
      </c>
      <c r="AC1363" t="s">
        <v>229</v>
      </c>
      <c r="AL1363" t="s">
        <v>217</v>
      </c>
      <c r="AM1363" t="s">
        <v>6819</v>
      </c>
      <c r="AN1363" t="s">
        <v>6</v>
      </c>
      <c r="AO1363" t="s">
        <v>6675</v>
      </c>
      <c r="AP1363" s="57">
        <v>46309.625</v>
      </c>
      <c r="AR1363" t="s">
        <v>218</v>
      </c>
      <c r="AS1363" t="s">
        <v>2397</v>
      </c>
      <c r="AT1363" t="s">
        <v>230</v>
      </c>
      <c r="AU1363">
        <v>20261015</v>
      </c>
      <c r="AV1363" t="s">
        <v>221</v>
      </c>
      <c r="AW1363" t="s">
        <v>540</v>
      </c>
      <c r="AX1363" t="s">
        <v>222</v>
      </c>
      <c r="BA1363" s="57">
        <v>46309.625</v>
      </c>
      <c r="BB1363" t="s">
        <v>6819</v>
      </c>
      <c r="BC1363">
        <v>2026</v>
      </c>
      <c r="BD1363">
        <v>10</v>
      </c>
      <c r="BE1363">
        <v>15</v>
      </c>
      <c r="BF1363" s="6">
        <f t="shared" si="63"/>
        <v>46310</v>
      </c>
      <c r="BG1363">
        <f t="shared" si="64"/>
        <v>0.375</v>
      </c>
      <c r="BH1363" t="str">
        <f t="shared" si="65"/>
        <v>COMPLY</v>
      </c>
      <c r="BI1363" t="str">
        <f>VLOOKUP(H1363,Sheet2!$A$1:$B$270,2,FALSE)</f>
        <v>PROBOLINGGO</v>
      </c>
    </row>
    <row r="1364" spans="1:61">
      <c r="A1364">
        <v>1363</v>
      </c>
      <c r="B1364">
        <v>1002624619</v>
      </c>
      <c r="C1364">
        <v>3</v>
      </c>
      <c r="D1364" t="s">
        <v>42</v>
      </c>
      <c r="E1364">
        <v>5</v>
      </c>
      <c r="F1364" t="s">
        <v>106</v>
      </c>
      <c r="G1364" t="s">
        <v>107</v>
      </c>
      <c r="H1364" t="s">
        <v>498</v>
      </c>
      <c r="I1364" t="s">
        <v>212</v>
      </c>
      <c r="J1364" t="s">
        <v>213</v>
      </c>
      <c r="K1364" t="s">
        <v>149</v>
      </c>
      <c r="M1364" t="s">
        <v>76</v>
      </c>
      <c r="N1364" t="s">
        <v>215</v>
      </c>
      <c r="O1364" s="57">
        <v>46301.615451388891</v>
      </c>
      <c r="P1364" s="57">
        <v>46302.445856481485</v>
      </c>
      <c r="Q1364">
        <v>69405191</v>
      </c>
      <c r="S1364">
        <v>152508210945</v>
      </c>
      <c r="T1364" t="s">
        <v>3649</v>
      </c>
      <c r="U1364" t="s">
        <v>3650</v>
      </c>
      <c r="V1364" t="s">
        <v>3651</v>
      </c>
      <c r="Z1364">
        <v>113.6097698</v>
      </c>
      <c r="AA1364">
        <v>-7.7240783000000004</v>
      </c>
      <c r="AB1364" t="s">
        <v>3652</v>
      </c>
      <c r="AC1364" t="s">
        <v>284</v>
      </c>
      <c r="AL1364" t="s">
        <v>217</v>
      </c>
      <c r="AM1364" t="s">
        <v>3653</v>
      </c>
      <c r="AN1364" t="s">
        <v>6</v>
      </c>
      <c r="AO1364" s="57">
        <v>46183.621979166666</v>
      </c>
      <c r="AP1364" s="57">
        <v>46302.625</v>
      </c>
      <c r="AR1364" t="s">
        <v>218</v>
      </c>
      <c r="AS1364" t="s">
        <v>219</v>
      </c>
      <c r="AT1364" t="s">
        <v>230</v>
      </c>
      <c r="AU1364">
        <v>20261007</v>
      </c>
      <c r="AV1364" t="s">
        <v>221</v>
      </c>
      <c r="AW1364" t="s">
        <v>540</v>
      </c>
      <c r="AX1364" t="s">
        <v>222</v>
      </c>
      <c r="BA1364" s="57">
        <v>46302.625</v>
      </c>
      <c r="BB1364" t="s">
        <v>3653</v>
      </c>
      <c r="BC1364">
        <v>2026</v>
      </c>
      <c r="BD1364">
        <v>10</v>
      </c>
      <c r="BE1364">
        <v>7</v>
      </c>
      <c r="BF1364" s="6">
        <f t="shared" si="63"/>
        <v>46302</v>
      </c>
      <c r="BG1364">
        <f t="shared" si="64"/>
        <v>-0.625</v>
      </c>
      <c r="BH1364" t="str">
        <f t="shared" si="65"/>
        <v>COMPLY</v>
      </c>
      <c r="BI1364" t="str">
        <f>VLOOKUP(H1364,Sheet2!$A$1:$B$270,2,FALSE)</f>
        <v>PROBOLINGGO</v>
      </c>
    </row>
    <row r="1365" spans="1:61">
      <c r="A1365">
        <v>1364</v>
      </c>
      <c r="B1365">
        <v>1002637870</v>
      </c>
      <c r="C1365">
        <v>3</v>
      </c>
      <c r="D1365" t="s">
        <v>42</v>
      </c>
      <c r="E1365">
        <v>5</v>
      </c>
      <c r="F1365" t="s">
        <v>106</v>
      </c>
      <c r="G1365" t="s">
        <v>107</v>
      </c>
      <c r="H1365" t="s">
        <v>422</v>
      </c>
      <c r="I1365" t="s">
        <v>212</v>
      </c>
      <c r="J1365" t="s">
        <v>213</v>
      </c>
      <c r="K1365" t="s">
        <v>149</v>
      </c>
      <c r="M1365" t="s">
        <v>76</v>
      </c>
      <c r="N1365" t="s">
        <v>215</v>
      </c>
      <c r="O1365" s="57">
        <v>46310.40351851852</v>
      </c>
      <c r="P1365" s="57">
        <v>46310.659363425926</v>
      </c>
      <c r="Q1365">
        <v>69410565</v>
      </c>
      <c r="S1365">
        <v>152528204102</v>
      </c>
      <c r="T1365" t="s">
        <v>7932</v>
      </c>
      <c r="U1365" t="s">
        <v>7933</v>
      </c>
      <c r="V1365" t="s">
        <v>7934</v>
      </c>
      <c r="Z1365">
        <v>113.08743680000001</v>
      </c>
      <c r="AA1365">
        <v>-7.8037315999999999</v>
      </c>
      <c r="AB1365" t="s">
        <v>7935</v>
      </c>
      <c r="AC1365" t="s">
        <v>229</v>
      </c>
      <c r="AL1365" t="s">
        <v>217</v>
      </c>
      <c r="AM1365" t="s">
        <v>7679</v>
      </c>
      <c r="AN1365" t="s">
        <v>6</v>
      </c>
      <c r="AO1365" t="s">
        <v>7680</v>
      </c>
      <c r="AP1365" s="57">
        <v>46311.333333333336</v>
      </c>
      <c r="AR1365" t="s">
        <v>218</v>
      </c>
      <c r="AS1365" t="s">
        <v>219</v>
      </c>
      <c r="AT1365" t="s">
        <v>230</v>
      </c>
      <c r="AU1365">
        <v>20261015</v>
      </c>
      <c r="AV1365" t="s">
        <v>221</v>
      </c>
      <c r="AW1365" t="s">
        <v>7936</v>
      </c>
      <c r="AX1365" t="s">
        <v>222</v>
      </c>
      <c r="BA1365" s="57">
        <v>46311.333333333336</v>
      </c>
      <c r="BB1365" t="s">
        <v>7679</v>
      </c>
      <c r="BC1365">
        <v>2026</v>
      </c>
      <c r="BD1365">
        <v>10</v>
      </c>
      <c r="BE1365">
        <v>15</v>
      </c>
      <c r="BF1365" s="6">
        <f t="shared" si="63"/>
        <v>46310</v>
      </c>
      <c r="BG1365">
        <f t="shared" si="64"/>
        <v>-1.3333333333357587</v>
      </c>
      <c r="BH1365" t="str">
        <f t="shared" si="65"/>
        <v>COMPLY</v>
      </c>
      <c r="BI1365" t="str">
        <f>VLOOKUP(H1365,Sheet2!$A$1:$B$270,2,FALSE)</f>
        <v>PROBOLINGGO</v>
      </c>
    </row>
    <row r="1366" spans="1:61">
      <c r="A1366">
        <v>1365</v>
      </c>
      <c r="B1366">
        <v>1002638245</v>
      </c>
      <c r="C1366">
        <v>3</v>
      </c>
      <c r="D1366" t="s">
        <v>42</v>
      </c>
      <c r="E1366">
        <v>5</v>
      </c>
      <c r="F1366" t="s">
        <v>106</v>
      </c>
      <c r="G1366" t="s">
        <v>107</v>
      </c>
      <c r="H1366" t="s">
        <v>422</v>
      </c>
      <c r="I1366" t="s">
        <v>212</v>
      </c>
      <c r="J1366" t="s">
        <v>213</v>
      </c>
      <c r="K1366" t="s">
        <v>149</v>
      </c>
      <c r="M1366" t="s">
        <v>76</v>
      </c>
      <c r="N1366" t="s">
        <v>215</v>
      </c>
      <c r="O1366" s="57">
        <v>46310.482534722221</v>
      </c>
      <c r="P1366" s="57">
        <v>46310.838680555556</v>
      </c>
      <c r="Q1366">
        <v>69410714</v>
      </c>
      <c r="S1366">
        <v>152528204104</v>
      </c>
      <c r="T1366" t="s">
        <v>7937</v>
      </c>
      <c r="U1366" t="s">
        <v>7938</v>
      </c>
      <c r="V1366" t="s">
        <v>7939</v>
      </c>
      <c r="Z1366">
        <v>113.071865</v>
      </c>
      <c r="AA1366">
        <v>-7.8261474</v>
      </c>
      <c r="AB1366" t="s">
        <v>7940</v>
      </c>
      <c r="AC1366" t="s">
        <v>229</v>
      </c>
      <c r="AL1366" t="s">
        <v>217</v>
      </c>
      <c r="AM1366" t="s">
        <v>7941</v>
      </c>
      <c r="AN1366" t="s">
        <v>6</v>
      </c>
      <c r="AO1366" t="s">
        <v>7535</v>
      </c>
      <c r="AP1366" s="57">
        <v>46311.458333333336</v>
      </c>
      <c r="AR1366" t="s">
        <v>218</v>
      </c>
      <c r="AS1366" t="s">
        <v>219</v>
      </c>
      <c r="AT1366" t="s">
        <v>342</v>
      </c>
      <c r="AU1366">
        <v>20261015</v>
      </c>
      <c r="AV1366" t="s">
        <v>221</v>
      </c>
      <c r="AW1366" t="s">
        <v>559</v>
      </c>
      <c r="AX1366" t="s">
        <v>222</v>
      </c>
      <c r="BA1366" s="57">
        <v>46311.458333333336</v>
      </c>
      <c r="BB1366" t="s">
        <v>7941</v>
      </c>
      <c r="BC1366">
        <v>2026</v>
      </c>
      <c r="BD1366">
        <v>10</v>
      </c>
      <c r="BE1366">
        <v>15</v>
      </c>
      <c r="BF1366" s="6">
        <f t="shared" si="63"/>
        <v>46310</v>
      </c>
      <c r="BG1366">
        <f t="shared" si="64"/>
        <v>-1.4583333333357587</v>
      </c>
      <c r="BH1366" t="str">
        <f t="shared" si="65"/>
        <v>COMPLY</v>
      </c>
      <c r="BI1366" t="str">
        <f>VLOOKUP(H1366,Sheet2!$A$1:$B$270,2,FALSE)</f>
        <v>PROBOLINGGO</v>
      </c>
    </row>
    <row r="1367" spans="1:61">
      <c r="A1367">
        <v>1366</v>
      </c>
      <c r="B1367">
        <v>1002638329</v>
      </c>
      <c r="C1367">
        <v>3</v>
      </c>
      <c r="D1367" t="s">
        <v>42</v>
      </c>
      <c r="E1367">
        <v>5</v>
      </c>
      <c r="F1367" t="s">
        <v>106</v>
      </c>
      <c r="G1367" t="s">
        <v>107</v>
      </c>
      <c r="H1367" t="s">
        <v>469</v>
      </c>
      <c r="I1367" t="s">
        <v>212</v>
      </c>
      <c r="J1367" t="s">
        <v>213</v>
      </c>
      <c r="K1367" t="s">
        <v>149</v>
      </c>
      <c r="L1367" t="s">
        <v>214</v>
      </c>
      <c r="M1367" t="s">
        <v>255</v>
      </c>
      <c r="N1367" t="s">
        <v>215</v>
      </c>
      <c r="O1367" s="57">
        <v>46310.512280092589</v>
      </c>
      <c r="P1367" s="57">
        <v>46310.614305555559</v>
      </c>
      <c r="Q1367">
        <v>69410753</v>
      </c>
      <c r="S1367">
        <v>152530201999</v>
      </c>
      <c r="T1367" t="s">
        <v>7942</v>
      </c>
      <c r="U1367" t="s">
        <v>7943</v>
      </c>
      <c r="V1367" t="s">
        <v>7944</v>
      </c>
      <c r="Z1367">
        <v>113.10327700000001</v>
      </c>
      <c r="AA1367">
        <v>-7.729641</v>
      </c>
      <c r="AB1367" t="s">
        <v>7945</v>
      </c>
      <c r="AC1367" t="s">
        <v>235</v>
      </c>
      <c r="AL1367" t="s">
        <v>217</v>
      </c>
      <c r="AM1367" t="s">
        <v>7946</v>
      </c>
      <c r="AN1367" t="s">
        <v>6</v>
      </c>
      <c r="AO1367" t="s">
        <v>7640</v>
      </c>
      <c r="AP1367" s="57">
        <v>46311.458333333336</v>
      </c>
      <c r="AR1367" t="s">
        <v>256</v>
      </c>
      <c r="AS1367" t="s">
        <v>219</v>
      </c>
      <c r="AT1367" t="s">
        <v>230</v>
      </c>
      <c r="AV1367" t="s">
        <v>257</v>
      </c>
      <c r="AW1367" t="s">
        <v>877</v>
      </c>
      <c r="AX1367" t="s">
        <v>222</v>
      </c>
      <c r="BA1367" s="57">
        <v>46311.458333333336</v>
      </c>
      <c r="BB1367" t="s">
        <v>7946</v>
      </c>
      <c r="BF1367" s="6" t="e">
        <f t="shared" si="63"/>
        <v>#NUM!</v>
      </c>
      <c r="BG1367" t="e">
        <f t="shared" si="64"/>
        <v>#NUM!</v>
      </c>
      <c r="BH1367" t="e">
        <f t="shared" si="65"/>
        <v>#NUM!</v>
      </c>
      <c r="BI1367" t="str">
        <f>VLOOKUP(H1367,Sheet2!$A$1:$B$270,2,FALSE)</f>
        <v>PROBOLINGGO</v>
      </c>
    </row>
    <row r="1368" spans="1:61">
      <c r="A1368">
        <v>1367</v>
      </c>
      <c r="B1368">
        <v>1002635361</v>
      </c>
      <c r="C1368">
        <v>3</v>
      </c>
      <c r="D1368" t="s">
        <v>42</v>
      </c>
      <c r="E1368">
        <v>5</v>
      </c>
      <c r="F1368" t="s">
        <v>106</v>
      </c>
      <c r="G1368" t="s">
        <v>107</v>
      </c>
      <c r="H1368" t="s">
        <v>259</v>
      </c>
      <c r="I1368" t="s">
        <v>212</v>
      </c>
      <c r="J1368" t="s">
        <v>213</v>
      </c>
      <c r="K1368" t="s">
        <v>149</v>
      </c>
      <c r="L1368" t="s">
        <v>214</v>
      </c>
      <c r="M1368" t="s">
        <v>76</v>
      </c>
      <c r="N1368" t="s">
        <v>215</v>
      </c>
      <c r="O1368" s="57">
        <v>46308.631018518521</v>
      </c>
      <c r="P1368" s="57">
        <v>46309.725324074076</v>
      </c>
      <c r="Q1368">
        <v>69409521</v>
      </c>
      <c r="S1368">
        <v>152505341301</v>
      </c>
      <c r="T1368" t="s">
        <v>6820</v>
      </c>
      <c r="U1368" t="s">
        <v>6821</v>
      </c>
      <c r="V1368" t="s">
        <v>6822</v>
      </c>
      <c r="Z1368">
        <v>113.156582973897</v>
      </c>
      <c r="AA1368">
        <v>-7.8199759714413002</v>
      </c>
      <c r="AB1368" t="s">
        <v>6823</v>
      </c>
      <c r="AC1368" t="s">
        <v>216</v>
      </c>
      <c r="AL1368" t="s">
        <v>217</v>
      </c>
      <c r="AM1368" t="s">
        <v>6824</v>
      </c>
      <c r="AN1368" t="s">
        <v>6</v>
      </c>
      <c r="AO1368" t="s">
        <v>6631</v>
      </c>
      <c r="AP1368" s="57">
        <v>46309.625</v>
      </c>
      <c r="AR1368" t="s">
        <v>218</v>
      </c>
      <c r="AS1368" t="s">
        <v>107</v>
      </c>
      <c r="AT1368" t="s">
        <v>230</v>
      </c>
      <c r="AU1368">
        <v>20261014</v>
      </c>
      <c r="AV1368" t="s">
        <v>221</v>
      </c>
      <c r="AW1368" t="s">
        <v>875</v>
      </c>
      <c r="AX1368" t="s">
        <v>222</v>
      </c>
      <c r="BA1368" s="57">
        <v>46309.625</v>
      </c>
      <c r="BB1368" t="s">
        <v>6824</v>
      </c>
      <c r="BC1368">
        <v>2026</v>
      </c>
      <c r="BD1368">
        <v>10</v>
      </c>
      <c r="BE1368">
        <v>14</v>
      </c>
      <c r="BF1368" s="6">
        <f t="shared" si="63"/>
        <v>46309</v>
      </c>
      <c r="BG1368">
        <f t="shared" si="64"/>
        <v>-0.625</v>
      </c>
      <c r="BH1368" t="str">
        <f t="shared" si="65"/>
        <v>COMPLY</v>
      </c>
      <c r="BI1368" t="str">
        <f>VLOOKUP(H1368,Sheet2!$A$1:$B$270,2,FALSE)</f>
        <v>PROBOLINGGO</v>
      </c>
    </row>
    <row r="1369" spans="1:61">
      <c r="A1369">
        <v>1368</v>
      </c>
      <c r="B1369">
        <v>1002636967</v>
      </c>
      <c r="C1369">
        <v>3</v>
      </c>
      <c r="D1369" t="s">
        <v>42</v>
      </c>
      <c r="E1369">
        <v>5</v>
      </c>
      <c r="F1369" t="s">
        <v>106</v>
      </c>
      <c r="G1369" t="s">
        <v>107</v>
      </c>
      <c r="H1369" t="s">
        <v>259</v>
      </c>
      <c r="I1369" t="s">
        <v>212</v>
      </c>
      <c r="J1369" t="s">
        <v>213</v>
      </c>
      <c r="K1369" t="s">
        <v>149</v>
      </c>
      <c r="L1369" t="s">
        <v>214</v>
      </c>
      <c r="M1369" t="s">
        <v>76</v>
      </c>
      <c r="N1369" t="s">
        <v>215</v>
      </c>
      <c r="O1369" s="57">
        <v>46309.60596064815</v>
      </c>
      <c r="P1369" s="57">
        <v>46309.746203703704</v>
      </c>
      <c r="Q1369">
        <v>69410233</v>
      </c>
      <c r="S1369">
        <v>152505341315</v>
      </c>
      <c r="T1369" t="s">
        <v>7358</v>
      </c>
      <c r="U1369" t="s">
        <v>7359</v>
      </c>
      <c r="V1369" t="s">
        <v>7360</v>
      </c>
      <c r="Z1369">
        <v>113.201831839978</v>
      </c>
      <c r="AA1369">
        <v>-7.7719790115698197</v>
      </c>
      <c r="AB1369" t="s">
        <v>7361</v>
      </c>
      <c r="AC1369" t="s">
        <v>216</v>
      </c>
      <c r="AL1369" t="s">
        <v>217</v>
      </c>
      <c r="AM1369" t="s">
        <v>7010</v>
      </c>
      <c r="AN1369" t="s">
        <v>6</v>
      </c>
      <c r="AO1369" t="s">
        <v>7046</v>
      </c>
      <c r="AP1369" s="57">
        <v>46310.458333333336</v>
      </c>
      <c r="AR1369" t="s">
        <v>218</v>
      </c>
      <c r="AS1369" t="s">
        <v>107</v>
      </c>
      <c r="AT1369" t="s">
        <v>230</v>
      </c>
      <c r="AU1369">
        <v>20261014</v>
      </c>
      <c r="AV1369" t="s">
        <v>221</v>
      </c>
      <c r="AW1369" t="s">
        <v>875</v>
      </c>
      <c r="AX1369" t="s">
        <v>222</v>
      </c>
      <c r="BA1369" s="57">
        <v>46310.458333333336</v>
      </c>
      <c r="BB1369" t="s">
        <v>7010</v>
      </c>
      <c r="BC1369">
        <v>2026</v>
      </c>
      <c r="BD1369">
        <v>10</v>
      </c>
      <c r="BE1369">
        <v>14</v>
      </c>
      <c r="BF1369" s="6">
        <f t="shared" si="63"/>
        <v>46309</v>
      </c>
      <c r="BG1369">
        <f t="shared" si="64"/>
        <v>-1.4583333333357587</v>
      </c>
      <c r="BH1369" t="str">
        <f t="shared" si="65"/>
        <v>COMPLY</v>
      </c>
      <c r="BI1369" t="str">
        <f>VLOOKUP(H1369,Sheet2!$A$1:$B$270,2,FALSE)</f>
        <v>PROBOLINGGO</v>
      </c>
    </row>
    <row r="1370" spans="1:61">
      <c r="A1370">
        <v>1369</v>
      </c>
      <c r="B1370">
        <v>1002636964</v>
      </c>
      <c r="C1370">
        <v>3</v>
      </c>
      <c r="D1370" t="s">
        <v>42</v>
      </c>
      <c r="E1370">
        <v>5</v>
      </c>
      <c r="F1370" t="s">
        <v>106</v>
      </c>
      <c r="G1370" t="s">
        <v>107</v>
      </c>
      <c r="H1370" t="s">
        <v>259</v>
      </c>
      <c r="I1370" t="s">
        <v>212</v>
      </c>
      <c r="J1370" t="s">
        <v>213</v>
      </c>
      <c r="K1370" t="s">
        <v>149</v>
      </c>
      <c r="L1370" t="s">
        <v>214</v>
      </c>
      <c r="M1370" t="s">
        <v>76</v>
      </c>
      <c r="N1370" t="s">
        <v>215</v>
      </c>
      <c r="O1370" s="57">
        <v>46309.60533564815</v>
      </c>
      <c r="P1370" s="57">
        <v>46309.804351851853</v>
      </c>
      <c r="Q1370">
        <v>69410232</v>
      </c>
      <c r="S1370">
        <v>152505341314</v>
      </c>
      <c r="T1370" t="s">
        <v>7358</v>
      </c>
      <c r="U1370" t="s">
        <v>7362</v>
      </c>
      <c r="V1370" t="s">
        <v>7363</v>
      </c>
      <c r="Z1370">
        <v>113.220065161585</v>
      </c>
      <c r="AA1370">
        <v>-7.7703060676085798</v>
      </c>
      <c r="AB1370" t="s">
        <v>7364</v>
      </c>
      <c r="AC1370" t="s">
        <v>216</v>
      </c>
      <c r="AL1370" t="s">
        <v>217</v>
      </c>
      <c r="AM1370" t="s">
        <v>7010</v>
      </c>
      <c r="AN1370" t="s">
        <v>6</v>
      </c>
      <c r="AO1370" t="s">
        <v>7046</v>
      </c>
      <c r="AP1370" s="57">
        <v>46310.458333333336</v>
      </c>
      <c r="AR1370" t="s">
        <v>218</v>
      </c>
      <c r="AS1370" t="s">
        <v>107</v>
      </c>
      <c r="AT1370" t="s">
        <v>230</v>
      </c>
      <c r="AU1370">
        <v>20261014</v>
      </c>
      <c r="AV1370" t="s">
        <v>221</v>
      </c>
      <c r="AW1370" t="s">
        <v>877</v>
      </c>
      <c r="AX1370" t="s">
        <v>222</v>
      </c>
      <c r="BA1370" s="57">
        <v>46310.458333333336</v>
      </c>
      <c r="BB1370" t="s">
        <v>7010</v>
      </c>
      <c r="BC1370">
        <v>2026</v>
      </c>
      <c r="BD1370">
        <v>10</v>
      </c>
      <c r="BE1370">
        <v>14</v>
      </c>
      <c r="BF1370" s="6">
        <f t="shared" si="63"/>
        <v>46309</v>
      </c>
      <c r="BG1370">
        <f t="shared" si="64"/>
        <v>-1.4583333333357587</v>
      </c>
      <c r="BH1370" t="str">
        <f t="shared" si="65"/>
        <v>COMPLY</v>
      </c>
      <c r="BI1370" t="str">
        <f>VLOOKUP(H1370,Sheet2!$A$1:$B$270,2,FALSE)</f>
        <v>PROBOLINGGO</v>
      </c>
    </row>
    <row r="1371" spans="1:61">
      <c r="A1371">
        <v>1370</v>
      </c>
      <c r="B1371">
        <v>1002637942</v>
      </c>
      <c r="C1371">
        <v>3</v>
      </c>
      <c r="D1371" t="s">
        <v>42</v>
      </c>
      <c r="E1371">
        <v>5</v>
      </c>
      <c r="F1371" t="s">
        <v>106</v>
      </c>
      <c r="G1371" t="s">
        <v>107</v>
      </c>
      <c r="H1371" t="s">
        <v>259</v>
      </c>
      <c r="I1371" t="s">
        <v>212</v>
      </c>
      <c r="J1371" t="s">
        <v>213</v>
      </c>
      <c r="K1371" t="s">
        <v>149</v>
      </c>
      <c r="M1371" t="s">
        <v>224</v>
      </c>
      <c r="N1371" t="s">
        <v>215</v>
      </c>
      <c r="O1371" s="57">
        <v>46310.417974537035</v>
      </c>
      <c r="P1371" s="57">
        <v>46310.831435185188</v>
      </c>
      <c r="Q1371">
        <v>69410598</v>
      </c>
      <c r="R1371">
        <v>3358788060</v>
      </c>
      <c r="S1371">
        <v>152505341322</v>
      </c>
      <c r="T1371" t="s">
        <v>7947</v>
      </c>
      <c r="U1371" t="s">
        <v>7948</v>
      </c>
      <c r="V1371" t="s">
        <v>7949</v>
      </c>
      <c r="Z1371">
        <v>113.1947583</v>
      </c>
      <c r="AA1371">
        <v>-7.7539775999999998</v>
      </c>
      <c r="AB1371" t="s">
        <v>7950</v>
      </c>
      <c r="AC1371" t="s">
        <v>229</v>
      </c>
      <c r="AL1371" t="s">
        <v>217</v>
      </c>
      <c r="AM1371" t="s">
        <v>7951</v>
      </c>
      <c r="AN1371" t="s">
        <v>6</v>
      </c>
      <c r="AO1371" t="s">
        <v>7508</v>
      </c>
      <c r="AP1371" s="57">
        <v>46311.333333333336</v>
      </c>
      <c r="AR1371" t="s">
        <v>18</v>
      </c>
      <c r="AS1371" t="s">
        <v>107</v>
      </c>
      <c r="AT1371" t="s">
        <v>230</v>
      </c>
      <c r="AV1371" t="s">
        <v>226</v>
      </c>
      <c r="AW1371" t="s">
        <v>7952</v>
      </c>
      <c r="AX1371" t="s">
        <v>222</v>
      </c>
      <c r="BA1371" s="57">
        <v>46311.333333333336</v>
      </c>
      <c r="BB1371" t="s">
        <v>7951</v>
      </c>
      <c r="BF1371" s="6" t="e">
        <f t="shared" si="63"/>
        <v>#NUM!</v>
      </c>
      <c r="BG1371" t="e">
        <f t="shared" si="64"/>
        <v>#NUM!</v>
      </c>
      <c r="BH1371" t="e">
        <f t="shared" si="65"/>
        <v>#NUM!</v>
      </c>
      <c r="BI1371" t="str">
        <f>VLOOKUP(H1371,Sheet2!$A$1:$B$270,2,FALSE)</f>
        <v>PROBOLINGGO</v>
      </c>
    </row>
    <row r="1372" spans="1:61">
      <c r="A1372">
        <v>1371</v>
      </c>
      <c r="B1372">
        <v>1002637787</v>
      </c>
      <c r="C1372">
        <v>3</v>
      </c>
      <c r="D1372" t="s">
        <v>42</v>
      </c>
      <c r="E1372">
        <v>5</v>
      </c>
      <c r="F1372" t="s">
        <v>106</v>
      </c>
      <c r="G1372" t="s">
        <v>107</v>
      </c>
      <c r="H1372" t="s">
        <v>259</v>
      </c>
      <c r="I1372" t="s">
        <v>212</v>
      </c>
      <c r="J1372" t="s">
        <v>213</v>
      </c>
      <c r="K1372" t="s">
        <v>149</v>
      </c>
      <c r="M1372" t="s">
        <v>238</v>
      </c>
      <c r="N1372" t="s">
        <v>215</v>
      </c>
      <c r="O1372" s="57">
        <v>46310.38721064815</v>
      </c>
      <c r="P1372" s="57">
        <v>46310.445914351854</v>
      </c>
      <c r="Q1372">
        <v>69410546</v>
      </c>
      <c r="S1372">
        <v>152505341320</v>
      </c>
      <c r="T1372" t="s">
        <v>7953</v>
      </c>
      <c r="U1372" t="s">
        <v>7954</v>
      </c>
      <c r="V1372" t="s">
        <v>7955</v>
      </c>
      <c r="Z1372">
        <v>113.2644055</v>
      </c>
      <c r="AA1372">
        <v>-7.7762547</v>
      </c>
      <c r="AB1372" t="s">
        <v>7956</v>
      </c>
      <c r="AC1372" t="s">
        <v>229</v>
      </c>
      <c r="AL1372" t="s">
        <v>217</v>
      </c>
      <c r="AM1372" t="s">
        <v>7957</v>
      </c>
      <c r="AN1372" t="s">
        <v>6</v>
      </c>
      <c r="AO1372" t="s">
        <v>7557</v>
      </c>
      <c r="AP1372" s="57">
        <v>46311.333333333336</v>
      </c>
      <c r="AR1372" t="s">
        <v>239</v>
      </c>
      <c r="AS1372" t="s">
        <v>107</v>
      </c>
      <c r="AT1372" t="s">
        <v>230</v>
      </c>
      <c r="AV1372" t="s">
        <v>238</v>
      </c>
      <c r="AW1372" t="s">
        <v>540</v>
      </c>
      <c r="AX1372" t="s">
        <v>222</v>
      </c>
      <c r="BA1372" s="57">
        <v>46311.333333333336</v>
      </c>
      <c r="BB1372" t="s">
        <v>7957</v>
      </c>
      <c r="BF1372" s="6" t="e">
        <f t="shared" si="63"/>
        <v>#NUM!</v>
      </c>
      <c r="BG1372" t="e">
        <f t="shared" si="64"/>
        <v>#NUM!</v>
      </c>
      <c r="BH1372" t="e">
        <f t="shared" si="65"/>
        <v>#NUM!</v>
      </c>
      <c r="BI1372" t="str">
        <f>VLOOKUP(H1372,Sheet2!$A$1:$B$270,2,FALSE)</f>
        <v>PROBOLINGGO</v>
      </c>
    </row>
    <row r="1373" spans="1:61">
      <c r="A1373">
        <v>1372</v>
      </c>
      <c r="B1373">
        <v>1002632327</v>
      </c>
      <c r="C1373">
        <v>3</v>
      </c>
      <c r="D1373" t="s">
        <v>42</v>
      </c>
      <c r="E1373">
        <v>5</v>
      </c>
      <c r="F1373" t="s">
        <v>106</v>
      </c>
      <c r="G1373" t="s">
        <v>107</v>
      </c>
      <c r="H1373" t="s">
        <v>259</v>
      </c>
      <c r="I1373" t="s">
        <v>212</v>
      </c>
      <c r="J1373" t="s">
        <v>213</v>
      </c>
      <c r="K1373" t="s">
        <v>149</v>
      </c>
      <c r="L1373" t="s">
        <v>214</v>
      </c>
      <c r="M1373" t="s">
        <v>1919</v>
      </c>
      <c r="N1373" t="s">
        <v>215</v>
      </c>
      <c r="O1373" s="57">
        <v>46307.430266203701</v>
      </c>
      <c r="P1373" s="57">
        <v>46310.602488425924</v>
      </c>
      <c r="Q1373">
        <v>69408438</v>
      </c>
      <c r="S1373">
        <v>152505341284</v>
      </c>
      <c r="T1373" t="s">
        <v>6540</v>
      </c>
      <c r="U1373" t="s">
        <v>6541</v>
      </c>
      <c r="V1373" t="s">
        <v>6542</v>
      </c>
      <c r="Z1373">
        <v>113.2081687</v>
      </c>
      <c r="AA1373">
        <v>-7.8040129999999897</v>
      </c>
      <c r="AB1373" t="s">
        <v>6543</v>
      </c>
      <c r="AC1373" t="s">
        <v>235</v>
      </c>
      <c r="AL1373" t="s">
        <v>217</v>
      </c>
      <c r="AM1373" t="s">
        <v>5846</v>
      </c>
      <c r="AN1373" t="s">
        <v>6</v>
      </c>
      <c r="AO1373" s="57">
        <v>46366.434120370373</v>
      </c>
      <c r="AP1373" s="57">
        <v>46308.333333333336</v>
      </c>
      <c r="AQ1373" t="s">
        <v>841</v>
      </c>
      <c r="AR1373" t="s">
        <v>12</v>
      </c>
      <c r="AS1373" t="s">
        <v>107</v>
      </c>
      <c r="AT1373" t="s">
        <v>230</v>
      </c>
      <c r="AV1373" t="s">
        <v>1627</v>
      </c>
      <c r="AW1373" t="s">
        <v>2049</v>
      </c>
      <c r="AX1373" t="s">
        <v>222</v>
      </c>
      <c r="BA1373" s="57">
        <v>46308.333333333336</v>
      </c>
      <c r="BB1373" t="s">
        <v>5846</v>
      </c>
      <c r="BF1373" s="6" t="e">
        <f t="shared" si="63"/>
        <v>#NUM!</v>
      </c>
      <c r="BG1373" t="e">
        <f t="shared" si="64"/>
        <v>#NUM!</v>
      </c>
      <c r="BH1373" t="e">
        <f t="shared" si="65"/>
        <v>#NUM!</v>
      </c>
      <c r="BI1373" t="str">
        <f>VLOOKUP(H1373,Sheet2!$A$1:$B$270,2,FALSE)</f>
        <v>PROBOLINGGO</v>
      </c>
    </row>
    <row r="1374" spans="1:61">
      <c r="A1374">
        <v>1373</v>
      </c>
      <c r="B1374">
        <v>1002636864</v>
      </c>
      <c r="C1374">
        <v>3</v>
      </c>
      <c r="D1374" t="s">
        <v>45</v>
      </c>
      <c r="E1374">
        <v>5</v>
      </c>
      <c r="F1374" t="s">
        <v>113</v>
      </c>
      <c r="G1374" t="s">
        <v>109</v>
      </c>
      <c r="H1374" t="s">
        <v>376</v>
      </c>
      <c r="I1374" t="s">
        <v>212</v>
      </c>
      <c r="J1374" t="s">
        <v>213</v>
      </c>
      <c r="K1374" t="s">
        <v>149</v>
      </c>
      <c r="M1374" t="s">
        <v>1734</v>
      </c>
      <c r="N1374" t="s">
        <v>215</v>
      </c>
      <c r="O1374" s="57">
        <v>46309.584340277775</v>
      </c>
      <c r="P1374" s="57">
        <v>46310.484976851854</v>
      </c>
      <c r="Q1374">
        <v>69410131</v>
      </c>
      <c r="S1374">
        <v>172515214156</v>
      </c>
      <c r="T1374" t="s">
        <v>3144</v>
      </c>
      <c r="U1374" t="s">
        <v>7365</v>
      </c>
      <c r="V1374" t="s">
        <v>7366</v>
      </c>
      <c r="Z1374">
        <v>124.51126739999999</v>
      </c>
      <c r="AA1374">
        <v>-8.2212832999999996</v>
      </c>
      <c r="AB1374" t="s">
        <v>7367</v>
      </c>
      <c r="AC1374" t="s">
        <v>229</v>
      </c>
      <c r="AL1374" t="s">
        <v>217</v>
      </c>
      <c r="AM1374" t="s">
        <v>7368</v>
      </c>
      <c r="AN1374" t="s">
        <v>6</v>
      </c>
      <c r="AO1374" t="s">
        <v>7052</v>
      </c>
      <c r="AP1374" s="57">
        <v>46310.458333333336</v>
      </c>
      <c r="AR1374" t="s">
        <v>325</v>
      </c>
      <c r="AS1374" t="s">
        <v>770</v>
      </c>
      <c r="AT1374" t="s">
        <v>230</v>
      </c>
      <c r="AV1374" t="s">
        <v>7394</v>
      </c>
      <c r="AW1374" t="s">
        <v>540</v>
      </c>
      <c r="AX1374" t="s">
        <v>222</v>
      </c>
      <c r="BA1374" s="57">
        <v>46310.458333333336</v>
      </c>
      <c r="BB1374" t="s">
        <v>7368</v>
      </c>
      <c r="BF1374" s="6" t="e">
        <f t="shared" si="63"/>
        <v>#NUM!</v>
      </c>
      <c r="BG1374" t="e">
        <f t="shared" si="64"/>
        <v>#NUM!</v>
      </c>
      <c r="BH1374" t="e">
        <f t="shared" si="65"/>
        <v>#NUM!</v>
      </c>
      <c r="BI1374" t="str">
        <f>VLOOKUP(H1374,Sheet2!$A$1:$B$270,2,FALSE)</f>
        <v>ATAMBUA</v>
      </c>
    </row>
    <row r="1375" spans="1:61">
      <c r="A1375">
        <v>1374</v>
      </c>
      <c r="B1375">
        <v>1002618764</v>
      </c>
      <c r="C1375">
        <v>3</v>
      </c>
      <c r="D1375" t="s">
        <v>45</v>
      </c>
      <c r="E1375">
        <v>5</v>
      </c>
      <c r="F1375" t="s">
        <v>113</v>
      </c>
      <c r="G1375" t="s">
        <v>111</v>
      </c>
      <c r="H1375" t="s">
        <v>254</v>
      </c>
      <c r="I1375" t="s">
        <v>212</v>
      </c>
      <c r="J1375" t="s">
        <v>213</v>
      </c>
      <c r="K1375" t="s">
        <v>149</v>
      </c>
      <c r="L1375" t="s">
        <v>214</v>
      </c>
      <c r="M1375" t="s">
        <v>76</v>
      </c>
      <c r="N1375" t="s">
        <v>215</v>
      </c>
      <c r="O1375" s="57">
        <v>46296.74486111111</v>
      </c>
      <c r="P1375" s="57">
        <v>46298.30636574074</v>
      </c>
      <c r="Q1375">
        <v>69402663</v>
      </c>
      <c r="S1375">
        <v>172506789383</v>
      </c>
      <c r="T1375" t="s">
        <v>1367</v>
      </c>
      <c r="U1375" t="s">
        <v>1368</v>
      </c>
      <c r="V1375" t="s">
        <v>1369</v>
      </c>
      <c r="Z1375">
        <v>121.643787327577</v>
      </c>
      <c r="AA1375">
        <v>-8.8519966214243997</v>
      </c>
      <c r="AB1375" t="s">
        <v>1370</v>
      </c>
      <c r="AC1375" t="s">
        <v>235</v>
      </c>
      <c r="AL1375" t="s">
        <v>217</v>
      </c>
      <c r="AM1375" t="s">
        <v>1371</v>
      </c>
      <c r="AN1375" t="s">
        <v>6</v>
      </c>
      <c r="AO1375" s="57">
        <v>46032.746898148151</v>
      </c>
      <c r="AP1375" s="57">
        <v>46298.333333333336</v>
      </c>
      <c r="AR1375" t="s">
        <v>218</v>
      </c>
      <c r="AS1375" t="s">
        <v>111</v>
      </c>
      <c r="AT1375" t="s">
        <v>230</v>
      </c>
      <c r="AU1375">
        <v>20261003</v>
      </c>
      <c r="AV1375" t="s">
        <v>221</v>
      </c>
      <c r="AW1375" t="s">
        <v>877</v>
      </c>
      <c r="AX1375" t="s">
        <v>222</v>
      </c>
      <c r="BA1375" s="57">
        <v>46298.333333333336</v>
      </c>
      <c r="BB1375" t="s">
        <v>1371</v>
      </c>
      <c r="BC1375">
        <v>2026</v>
      </c>
      <c r="BD1375">
        <v>10</v>
      </c>
      <c r="BE1375">
        <v>3</v>
      </c>
      <c r="BF1375" s="6">
        <f t="shared" si="63"/>
        <v>46298</v>
      </c>
      <c r="BG1375">
        <f t="shared" si="64"/>
        <v>-0.33333333333575865</v>
      </c>
      <c r="BH1375" t="str">
        <f t="shared" si="65"/>
        <v>COMPLY</v>
      </c>
      <c r="BI1375" t="str">
        <f>VLOOKUP(H1375,Sheet2!$A$1:$B$270,2,FALSE)</f>
        <v>ENDE</v>
      </c>
    </row>
    <row r="1376" spans="1:61">
      <c r="A1376">
        <v>1375</v>
      </c>
      <c r="B1376">
        <v>1002617892</v>
      </c>
      <c r="C1376">
        <v>3</v>
      </c>
      <c r="D1376" t="s">
        <v>45</v>
      </c>
      <c r="E1376">
        <v>5</v>
      </c>
      <c r="F1376" t="s">
        <v>113</v>
      </c>
      <c r="G1376" t="s">
        <v>111</v>
      </c>
      <c r="H1376" t="s">
        <v>254</v>
      </c>
      <c r="I1376" t="s">
        <v>212</v>
      </c>
      <c r="J1376" t="s">
        <v>213</v>
      </c>
      <c r="K1376" t="s">
        <v>149</v>
      </c>
      <c r="L1376" t="s">
        <v>214</v>
      </c>
      <c r="M1376" t="s">
        <v>76</v>
      </c>
      <c r="N1376" t="s">
        <v>215</v>
      </c>
      <c r="O1376" s="57">
        <v>46296.567824074074</v>
      </c>
      <c r="P1376" s="57">
        <v>46299.377465277779</v>
      </c>
      <c r="Q1376">
        <v>69402370</v>
      </c>
      <c r="S1376">
        <v>172506789376</v>
      </c>
      <c r="T1376" t="s">
        <v>1362</v>
      </c>
      <c r="U1376" t="s">
        <v>1363</v>
      </c>
      <c r="V1376" t="s">
        <v>1364</v>
      </c>
      <c r="Z1376">
        <v>121.6568403</v>
      </c>
      <c r="AA1376">
        <v>-8.8478326000000003</v>
      </c>
      <c r="AB1376" t="s">
        <v>1365</v>
      </c>
      <c r="AC1376" t="s">
        <v>235</v>
      </c>
      <c r="AL1376" t="s">
        <v>217</v>
      </c>
      <c r="AM1376" t="s">
        <v>1366</v>
      </c>
      <c r="AN1376" t="s">
        <v>6</v>
      </c>
      <c r="AO1376" s="57">
        <v>46032.569884259261</v>
      </c>
      <c r="AP1376" s="57">
        <v>46299.333333333336</v>
      </c>
      <c r="AR1376" t="s">
        <v>218</v>
      </c>
      <c r="AS1376" t="s">
        <v>111</v>
      </c>
      <c r="AT1376" t="s">
        <v>230</v>
      </c>
      <c r="AU1376">
        <v>20261004</v>
      </c>
      <c r="AV1376" t="s">
        <v>221</v>
      </c>
      <c r="AW1376" t="s">
        <v>923</v>
      </c>
      <c r="AX1376" t="s">
        <v>222</v>
      </c>
      <c r="BA1376" s="57">
        <v>46299.333333333336</v>
      </c>
      <c r="BB1376" t="s">
        <v>1366</v>
      </c>
      <c r="BC1376">
        <v>2026</v>
      </c>
      <c r="BD1376">
        <v>10</v>
      </c>
      <c r="BE1376">
        <v>4</v>
      </c>
      <c r="BF1376" s="6">
        <f t="shared" si="63"/>
        <v>46299</v>
      </c>
      <c r="BG1376">
        <f t="shared" si="64"/>
        <v>-0.33333333333575865</v>
      </c>
      <c r="BH1376" t="str">
        <f t="shared" si="65"/>
        <v>COMPLY</v>
      </c>
      <c r="BI1376" t="str">
        <f>VLOOKUP(H1376,Sheet2!$A$1:$B$270,2,FALSE)</f>
        <v>ENDE</v>
      </c>
    </row>
    <row r="1377" spans="1:61">
      <c r="A1377">
        <v>1376</v>
      </c>
      <c r="B1377">
        <v>1002621429</v>
      </c>
      <c r="C1377">
        <v>3</v>
      </c>
      <c r="D1377" t="s">
        <v>45</v>
      </c>
      <c r="E1377">
        <v>5</v>
      </c>
      <c r="F1377" t="s">
        <v>113</v>
      </c>
      <c r="G1377" t="s">
        <v>111</v>
      </c>
      <c r="H1377" t="s">
        <v>254</v>
      </c>
      <c r="I1377" t="s">
        <v>212</v>
      </c>
      <c r="J1377" t="s">
        <v>213</v>
      </c>
      <c r="K1377" t="s">
        <v>149</v>
      </c>
      <c r="L1377" t="s">
        <v>214</v>
      </c>
      <c r="M1377" t="s">
        <v>76</v>
      </c>
      <c r="N1377" t="s">
        <v>215</v>
      </c>
      <c r="O1377" s="57">
        <v>46299.601793981485</v>
      </c>
      <c r="P1377" s="57">
        <v>46304.276018518518</v>
      </c>
      <c r="Q1377">
        <v>69403918</v>
      </c>
      <c r="S1377">
        <v>172506789401</v>
      </c>
      <c r="T1377" t="s">
        <v>2399</v>
      </c>
      <c r="U1377" t="s">
        <v>2400</v>
      </c>
      <c r="V1377" t="s">
        <v>2401</v>
      </c>
      <c r="Z1377">
        <v>121.656959510265</v>
      </c>
      <c r="AA1377">
        <v>-8.8388608162366307</v>
      </c>
      <c r="AB1377" t="s">
        <v>2402</v>
      </c>
      <c r="AC1377" t="s">
        <v>235</v>
      </c>
      <c r="AL1377" t="s">
        <v>217</v>
      </c>
      <c r="AM1377" t="s">
        <v>2403</v>
      </c>
      <c r="AN1377" t="s">
        <v>6</v>
      </c>
      <c r="AO1377" s="57">
        <v>46122.610983796294</v>
      </c>
      <c r="AP1377" s="57">
        <v>46301.333333333336</v>
      </c>
      <c r="AR1377" t="s">
        <v>218</v>
      </c>
      <c r="AS1377" t="s">
        <v>111</v>
      </c>
      <c r="AT1377" t="s">
        <v>230</v>
      </c>
      <c r="AU1377">
        <v>20261009</v>
      </c>
      <c r="AV1377" t="s">
        <v>221</v>
      </c>
      <c r="AW1377" t="s">
        <v>877</v>
      </c>
      <c r="AX1377" t="s">
        <v>222</v>
      </c>
      <c r="BA1377" s="57">
        <v>46301.333333333336</v>
      </c>
      <c r="BB1377" t="s">
        <v>2403</v>
      </c>
      <c r="BC1377">
        <v>2026</v>
      </c>
      <c r="BD1377">
        <v>10</v>
      </c>
      <c r="BE1377">
        <v>9</v>
      </c>
      <c r="BF1377" s="6">
        <f t="shared" si="63"/>
        <v>46304</v>
      </c>
      <c r="BG1377">
        <f t="shared" si="64"/>
        <v>2.6666666666642413</v>
      </c>
      <c r="BH1377" t="str">
        <f t="shared" si="65"/>
        <v>NOT COMPLY</v>
      </c>
      <c r="BI1377" t="str">
        <f>VLOOKUP(H1377,Sheet2!$A$1:$B$270,2,FALSE)</f>
        <v>ENDE</v>
      </c>
    </row>
    <row r="1378" spans="1:61">
      <c r="A1378">
        <v>1377</v>
      </c>
      <c r="B1378">
        <v>1002622150</v>
      </c>
      <c r="C1378">
        <v>3</v>
      </c>
      <c r="D1378" t="s">
        <v>45</v>
      </c>
      <c r="E1378">
        <v>5</v>
      </c>
      <c r="F1378" t="s">
        <v>113</v>
      </c>
      <c r="G1378" t="s">
        <v>111</v>
      </c>
      <c r="H1378" t="s">
        <v>254</v>
      </c>
      <c r="I1378" t="s">
        <v>212</v>
      </c>
      <c r="J1378" t="s">
        <v>213</v>
      </c>
      <c r="K1378" t="s">
        <v>149</v>
      </c>
      <c r="L1378" t="s">
        <v>214</v>
      </c>
      <c r="M1378" t="s">
        <v>76</v>
      </c>
      <c r="N1378" t="s">
        <v>215</v>
      </c>
      <c r="O1378" s="57">
        <v>46300.471921296295</v>
      </c>
      <c r="P1378" s="57">
        <v>46300.769085648149</v>
      </c>
      <c r="Q1378">
        <v>69404225</v>
      </c>
      <c r="S1378">
        <v>172506789412</v>
      </c>
      <c r="T1378" t="s">
        <v>3032</v>
      </c>
      <c r="U1378" t="s">
        <v>3033</v>
      </c>
      <c r="V1378" t="s">
        <v>3034</v>
      </c>
      <c r="Z1378">
        <v>121.515062760603</v>
      </c>
      <c r="AA1378">
        <v>-8.8037081863906401</v>
      </c>
      <c r="AB1378" t="s">
        <v>3035</v>
      </c>
      <c r="AC1378" t="s">
        <v>235</v>
      </c>
      <c r="AL1378" t="s">
        <v>217</v>
      </c>
      <c r="AM1378" t="s">
        <v>3036</v>
      </c>
      <c r="AN1378" t="s">
        <v>6</v>
      </c>
      <c r="AO1378" s="57">
        <v>46152.486157407409</v>
      </c>
      <c r="AP1378" s="57">
        <v>46301.625</v>
      </c>
      <c r="AR1378" t="s">
        <v>218</v>
      </c>
      <c r="AS1378" t="s">
        <v>111</v>
      </c>
      <c r="AT1378" t="s">
        <v>230</v>
      </c>
      <c r="AU1378">
        <v>20261005</v>
      </c>
      <c r="AV1378" t="s">
        <v>221</v>
      </c>
      <c r="AW1378" t="s">
        <v>876</v>
      </c>
      <c r="AX1378" t="s">
        <v>222</v>
      </c>
      <c r="BA1378" s="57">
        <v>46301.625</v>
      </c>
      <c r="BB1378" t="s">
        <v>3036</v>
      </c>
      <c r="BC1378">
        <v>2026</v>
      </c>
      <c r="BD1378">
        <v>10</v>
      </c>
      <c r="BE1378">
        <v>5</v>
      </c>
      <c r="BF1378" s="6">
        <f t="shared" si="63"/>
        <v>46300</v>
      </c>
      <c r="BG1378">
        <f t="shared" si="64"/>
        <v>-1.625</v>
      </c>
      <c r="BH1378" t="str">
        <f t="shared" si="65"/>
        <v>COMPLY</v>
      </c>
      <c r="BI1378" t="str">
        <f>VLOOKUP(H1378,Sheet2!$A$1:$B$270,2,FALSE)</f>
        <v>ENDE</v>
      </c>
    </row>
    <row r="1379" spans="1:61">
      <c r="A1379">
        <v>1378</v>
      </c>
      <c r="B1379">
        <v>1002626926</v>
      </c>
      <c r="C1379">
        <v>3</v>
      </c>
      <c r="D1379" t="s">
        <v>45</v>
      </c>
      <c r="E1379">
        <v>5</v>
      </c>
      <c r="F1379" t="s">
        <v>113</v>
      </c>
      <c r="G1379" t="s">
        <v>111</v>
      </c>
      <c r="H1379" t="s">
        <v>254</v>
      </c>
      <c r="I1379" t="s">
        <v>212</v>
      </c>
      <c r="J1379" t="s">
        <v>213</v>
      </c>
      <c r="K1379" t="s">
        <v>149</v>
      </c>
      <c r="L1379" t="s">
        <v>214</v>
      </c>
      <c r="M1379" t="s">
        <v>76</v>
      </c>
      <c r="N1379" t="s">
        <v>215</v>
      </c>
      <c r="O1379" s="57">
        <v>46302.776782407411</v>
      </c>
      <c r="P1379" s="57">
        <v>46305.472442129627</v>
      </c>
      <c r="Q1379">
        <v>69406169</v>
      </c>
      <c r="S1379">
        <v>172506789445</v>
      </c>
      <c r="T1379" t="s">
        <v>4329</v>
      </c>
      <c r="U1379" t="s">
        <v>4330</v>
      </c>
      <c r="V1379" t="s">
        <v>4331</v>
      </c>
      <c r="Z1379">
        <v>121.6044721</v>
      </c>
      <c r="AA1379">
        <v>-8.8189481999999995</v>
      </c>
      <c r="AB1379" t="s">
        <v>4332</v>
      </c>
      <c r="AC1379" t="s">
        <v>235</v>
      </c>
      <c r="AL1379" t="s">
        <v>217</v>
      </c>
      <c r="AM1379" t="s">
        <v>4333</v>
      </c>
      <c r="AN1379" t="s">
        <v>6</v>
      </c>
      <c r="AO1379" s="57">
        <v>46213.778194444443</v>
      </c>
      <c r="AP1379" s="57">
        <v>46305.333333333336</v>
      </c>
      <c r="AR1379" t="s">
        <v>218</v>
      </c>
      <c r="AS1379" t="s">
        <v>111</v>
      </c>
      <c r="AT1379" t="s">
        <v>230</v>
      </c>
      <c r="AU1379">
        <v>20261010</v>
      </c>
      <c r="AV1379" t="s">
        <v>221</v>
      </c>
      <c r="AW1379" t="s">
        <v>877</v>
      </c>
      <c r="AX1379" t="s">
        <v>222</v>
      </c>
      <c r="BA1379" s="57">
        <v>46305.333333333336</v>
      </c>
      <c r="BB1379" t="s">
        <v>4333</v>
      </c>
      <c r="BC1379">
        <v>2026</v>
      </c>
      <c r="BD1379">
        <v>10</v>
      </c>
      <c r="BE1379">
        <v>10</v>
      </c>
      <c r="BF1379" s="6">
        <f t="shared" si="63"/>
        <v>46305</v>
      </c>
      <c r="BG1379">
        <f t="shared" si="64"/>
        <v>-0.33333333333575865</v>
      </c>
      <c r="BH1379" t="str">
        <f t="shared" si="65"/>
        <v>COMPLY</v>
      </c>
      <c r="BI1379" t="str">
        <f>VLOOKUP(H1379,Sheet2!$A$1:$B$270,2,FALSE)</f>
        <v>ENDE</v>
      </c>
    </row>
    <row r="1380" spans="1:61">
      <c r="A1380">
        <v>1379</v>
      </c>
      <c r="B1380">
        <v>1002626945</v>
      </c>
      <c r="C1380">
        <v>3</v>
      </c>
      <c r="D1380" t="s">
        <v>45</v>
      </c>
      <c r="E1380">
        <v>5</v>
      </c>
      <c r="F1380" t="s">
        <v>113</v>
      </c>
      <c r="G1380" t="s">
        <v>111</v>
      </c>
      <c r="H1380" t="s">
        <v>254</v>
      </c>
      <c r="I1380" t="s">
        <v>212</v>
      </c>
      <c r="J1380" t="s">
        <v>213</v>
      </c>
      <c r="K1380" t="s">
        <v>149</v>
      </c>
      <c r="L1380" t="s">
        <v>214</v>
      </c>
      <c r="M1380" t="s">
        <v>76</v>
      </c>
      <c r="N1380" t="s">
        <v>215</v>
      </c>
      <c r="O1380" s="57">
        <v>46302.812222222223</v>
      </c>
      <c r="P1380" s="57">
        <v>46305.775925925926</v>
      </c>
      <c r="Q1380">
        <v>69406153</v>
      </c>
      <c r="S1380">
        <v>172506789447</v>
      </c>
      <c r="T1380" t="s">
        <v>4334</v>
      </c>
      <c r="U1380" t="s">
        <v>4335</v>
      </c>
      <c r="V1380" t="s">
        <v>4336</v>
      </c>
      <c r="Z1380">
        <v>121.6574098</v>
      </c>
      <c r="AA1380">
        <v>-8.8482451999999991</v>
      </c>
      <c r="AB1380" t="s">
        <v>4337</v>
      </c>
      <c r="AC1380" t="s">
        <v>235</v>
      </c>
      <c r="AL1380" t="s">
        <v>217</v>
      </c>
      <c r="AM1380" t="s">
        <v>4338</v>
      </c>
      <c r="AN1380" t="s">
        <v>6</v>
      </c>
      <c r="AO1380" s="57">
        <v>46213.819537037038</v>
      </c>
      <c r="AP1380" s="57">
        <v>46305.458333333336</v>
      </c>
      <c r="AR1380" t="s">
        <v>218</v>
      </c>
      <c r="AS1380" t="s">
        <v>111</v>
      </c>
      <c r="AT1380" t="s">
        <v>230</v>
      </c>
      <c r="AU1380">
        <v>20261010</v>
      </c>
      <c r="AV1380" t="s">
        <v>221</v>
      </c>
      <c r="AW1380" t="s">
        <v>877</v>
      </c>
      <c r="AX1380" t="s">
        <v>222</v>
      </c>
      <c r="BA1380" s="57">
        <v>46305.458333333336</v>
      </c>
      <c r="BB1380" t="s">
        <v>4338</v>
      </c>
      <c r="BC1380">
        <v>2026</v>
      </c>
      <c r="BD1380">
        <v>10</v>
      </c>
      <c r="BE1380">
        <v>10</v>
      </c>
      <c r="BF1380" s="6">
        <f t="shared" si="63"/>
        <v>46305</v>
      </c>
      <c r="BG1380">
        <f t="shared" si="64"/>
        <v>-0.45833333333575865</v>
      </c>
      <c r="BH1380" t="str">
        <f t="shared" si="65"/>
        <v>COMPLY</v>
      </c>
      <c r="BI1380" t="str">
        <f>VLOOKUP(H1380,Sheet2!$A$1:$B$270,2,FALSE)</f>
        <v>ENDE</v>
      </c>
    </row>
    <row r="1381" spans="1:61">
      <c r="A1381">
        <v>1380</v>
      </c>
      <c r="B1381">
        <v>1002628412</v>
      </c>
      <c r="C1381">
        <v>3</v>
      </c>
      <c r="D1381" t="s">
        <v>45</v>
      </c>
      <c r="E1381">
        <v>5</v>
      </c>
      <c r="F1381" t="s">
        <v>113</v>
      </c>
      <c r="G1381" t="s">
        <v>111</v>
      </c>
      <c r="H1381" t="s">
        <v>254</v>
      </c>
      <c r="I1381" t="s">
        <v>212</v>
      </c>
      <c r="J1381" t="s">
        <v>213</v>
      </c>
      <c r="K1381" t="s">
        <v>149</v>
      </c>
      <c r="L1381" t="s">
        <v>214</v>
      </c>
      <c r="M1381" t="s">
        <v>76</v>
      </c>
      <c r="N1381" t="s">
        <v>215</v>
      </c>
      <c r="O1381" s="57">
        <v>46303.701851851853</v>
      </c>
      <c r="P1381" s="57">
        <v>46305.750300925924</v>
      </c>
      <c r="Q1381">
        <v>69406779</v>
      </c>
      <c r="S1381">
        <v>172506789194</v>
      </c>
      <c r="T1381" t="s">
        <v>4778</v>
      </c>
      <c r="U1381" t="s">
        <v>4779</v>
      </c>
      <c r="V1381" t="s">
        <v>4780</v>
      </c>
      <c r="Z1381">
        <v>121.7600013</v>
      </c>
      <c r="AA1381">
        <v>-8.7188452000000005</v>
      </c>
      <c r="AB1381" t="s">
        <v>4781</v>
      </c>
      <c r="AC1381" t="s">
        <v>235</v>
      </c>
      <c r="AL1381" t="s">
        <v>217</v>
      </c>
      <c r="AM1381" t="s">
        <v>4782</v>
      </c>
      <c r="AN1381" t="s">
        <v>6</v>
      </c>
      <c r="AO1381" s="57">
        <v>46244.72587962963</v>
      </c>
      <c r="AP1381" s="57">
        <v>46305.458333333336</v>
      </c>
      <c r="AR1381" t="s">
        <v>218</v>
      </c>
      <c r="AS1381" t="s">
        <v>111</v>
      </c>
      <c r="AT1381" t="s">
        <v>230</v>
      </c>
      <c r="AU1381">
        <v>20261010</v>
      </c>
      <c r="AV1381" t="s">
        <v>221</v>
      </c>
      <c r="AW1381" t="s">
        <v>878</v>
      </c>
      <c r="AX1381" t="s">
        <v>222</v>
      </c>
      <c r="BA1381" s="57">
        <v>46305.458333333336</v>
      </c>
      <c r="BB1381" t="s">
        <v>4782</v>
      </c>
      <c r="BC1381">
        <v>2026</v>
      </c>
      <c r="BD1381">
        <v>10</v>
      </c>
      <c r="BE1381">
        <v>10</v>
      </c>
      <c r="BF1381" s="6">
        <f t="shared" si="63"/>
        <v>46305</v>
      </c>
      <c r="BG1381">
        <f t="shared" si="64"/>
        <v>-0.45833333333575865</v>
      </c>
      <c r="BH1381" t="str">
        <f t="shared" si="65"/>
        <v>COMPLY</v>
      </c>
      <c r="BI1381" t="str">
        <f>VLOOKUP(H1381,Sheet2!$A$1:$B$270,2,FALSE)</f>
        <v>ENDE</v>
      </c>
    </row>
    <row r="1382" spans="1:61">
      <c r="A1382">
        <v>1381</v>
      </c>
      <c r="B1382">
        <v>1002632012</v>
      </c>
      <c r="C1382">
        <v>3</v>
      </c>
      <c r="D1382" t="s">
        <v>45</v>
      </c>
      <c r="E1382">
        <v>5</v>
      </c>
      <c r="F1382" t="s">
        <v>113</v>
      </c>
      <c r="G1382" t="s">
        <v>111</v>
      </c>
      <c r="H1382" t="s">
        <v>254</v>
      </c>
      <c r="I1382" t="s">
        <v>212</v>
      </c>
      <c r="J1382" t="s">
        <v>213</v>
      </c>
      <c r="K1382" t="s">
        <v>149</v>
      </c>
      <c r="L1382" t="s">
        <v>214</v>
      </c>
      <c r="M1382" t="s">
        <v>76</v>
      </c>
      <c r="N1382" t="s">
        <v>215</v>
      </c>
      <c r="O1382" s="57">
        <v>46307.372673611113</v>
      </c>
      <c r="P1382" s="57">
        <v>46308.744270833333</v>
      </c>
      <c r="Q1382">
        <v>69408351</v>
      </c>
      <c r="S1382">
        <v>172506789471</v>
      </c>
      <c r="T1382" t="s">
        <v>6544</v>
      </c>
      <c r="U1382" t="s">
        <v>6545</v>
      </c>
      <c r="V1382" t="s">
        <v>6546</v>
      </c>
      <c r="Z1382">
        <v>121.6665318</v>
      </c>
      <c r="AA1382">
        <v>-8.8320650999999994</v>
      </c>
      <c r="AB1382" t="s">
        <v>6547</v>
      </c>
      <c r="AC1382" t="s">
        <v>235</v>
      </c>
      <c r="AL1382" t="s">
        <v>217</v>
      </c>
      <c r="AM1382" t="s">
        <v>6094</v>
      </c>
      <c r="AN1382" t="s">
        <v>6</v>
      </c>
      <c r="AO1382" s="57">
        <v>46366.392314814817</v>
      </c>
      <c r="AP1382" s="57">
        <v>46308.333333333336</v>
      </c>
      <c r="AR1382" t="s">
        <v>218</v>
      </c>
      <c r="AS1382" t="s">
        <v>111</v>
      </c>
      <c r="AT1382" t="s">
        <v>230</v>
      </c>
      <c r="AU1382">
        <v>20261013</v>
      </c>
      <c r="AV1382" t="s">
        <v>221</v>
      </c>
      <c r="AW1382" t="s">
        <v>877</v>
      </c>
      <c r="AX1382" t="s">
        <v>222</v>
      </c>
      <c r="BA1382" s="57">
        <v>46308.333333333336</v>
      </c>
      <c r="BB1382" t="s">
        <v>6094</v>
      </c>
      <c r="BC1382">
        <v>2026</v>
      </c>
      <c r="BD1382">
        <v>10</v>
      </c>
      <c r="BE1382">
        <v>13</v>
      </c>
      <c r="BF1382" s="6">
        <f t="shared" si="63"/>
        <v>46308</v>
      </c>
      <c r="BG1382">
        <f t="shared" si="64"/>
        <v>-0.33333333333575865</v>
      </c>
      <c r="BH1382" t="str">
        <f t="shared" si="65"/>
        <v>COMPLY</v>
      </c>
      <c r="BI1382" t="str">
        <f>VLOOKUP(H1382,Sheet2!$A$1:$B$270,2,FALSE)</f>
        <v>ENDE</v>
      </c>
    </row>
    <row r="1383" spans="1:61">
      <c r="A1383">
        <v>1382</v>
      </c>
      <c r="B1383">
        <v>1002628472</v>
      </c>
      <c r="C1383">
        <v>3</v>
      </c>
      <c r="D1383" t="s">
        <v>45</v>
      </c>
      <c r="E1383">
        <v>5</v>
      </c>
      <c r="F1383" t="s">
        <v>113</v>
      </c>
      <c r="G1383" t="s">
        <v>111</v>
      </c>
      <c r="H1383" t="s">
        <v>526</v>
      </c>
      <c r="I1383" t="s">
        <v>212</v>
      </c>
      <c r="J1383" t="s">
        <v>213</v>
      </c>
      <c r="K1383" t="s">
        <v>149</v>
      </c>
      <c r="L1383" t="s">
        <v>214</v>
      </c>
      <c r="M1383" t="s">
        <v>76</v>
      </c>
      <c r="N1383" t="s">
        <v>215</v>
      </c>
      <c r="O1383" s="57">
        <v>46303.713599537034</v>
      </c>
      <c r="P1383" s="57">
        <v>46304.690717592595</v>
      </c>
      <c r="Q1383">
        <v>69406835</v>
      </c>
      <c r="S1383">
        <v>172507204771</v>
      </c>
      <c r="T1383" t="s">
        <v>4783</v>
      </c>
      <c r="U1383" t="s">
        <v>4784</v>
      </c>
      <c r="V1383" t="s">
        <v>4785</v>
      </c>
      <c r="Z1383">
        <v>121.8733386</v>
      </c>
      <c r="AA1383">
        <v>-8.8110379999999999</v>
      </c>
      <c r="AB1383" t="s">
        <v>4786</v>
      </c>
      <c r="AC1383" t="s">
        <v>235</v>
      </c>
      <c r="AL1383" t="s">
        <v>217</v>
      </c>
      <c r="AM1383" t="s">
        <v>4787</v>
      </c>
      <c r="AN1383" t="s">
        <v>6</v>
      </c>
      <c r="AO1383" s="57">
        <v>46244.72587962963</v>
      </c>
      <c r="AP1383" s="57">
        <v>46304.625</v>
      </c>
      <c r="AR1383" t="s">
        <v>218</v>
      </c>
      <c r="AS1383" t="s">
        <v>219</v>
      </c>
      <c r="AT1383" t="s">
        <v>230</v>
      </c>
      <c r="AU1383">
        <v>20261009</v>
      </c>
      <c r="AV1383" t="s">
        <v>221</v>
      </c>
      <c r="AW1383" t="s">
        <v>876</v>
      </c>
      <c r="AX1383" t="s">
        <v>222</v>
      </c>
      <c r="BA1383" s="57">
        <v>46304.625</v>
      </c>
      <c r="BB1383" t="s">
        <v>4787</v>
      </c>
      <c r="BC1383">
        <v>2026</v>
      </c>
      <c r="BD1383">
        <v>10</v>
      </c>
      <c r="BE1383">
        <v>9</v>
      </c>
      <c r="BF1383" s="6">
        <f t="shared" si="63"/>
        <v>46304</v>
      </c>
      <c r="BG1383">
        <f t="shared" si="64"/>
        <v>-0.625</v>
      </c>
      <c r="BH1383" t="str">
        <f t="shared" si="65"/>
        <v>COMPLY</v>
      </c>
      <c r="BI1383" t="str">
        <f>VLOOKUP(H1383,Sheet2!$A$1:$B$270,2,FALSE)</f>
        <v>ENDE</v>
      </c>
    </row>
    <row r="1384" spans="1:61">
      <c r="A1384">
        <v>1383</v>
      </c>
      <c r="B1384">
        <v>1002630904</v>
      </c>
      <c r="C1384">
        <v>3</v>
      </c>
      <c r="D1384" t="s">
        <v>45</v>
      </c>
      <c r="E1384">
        <v>5</v>
      </c>
      <c r="F1384" t="s">
        <v>113</v>
      </c>
      <c r="G1384" t="s">
        <v>111</v>
      </c>
      <c r="H1384" t="s">
        <v>526</v>
      </c>
      <c r="I1384" t="s">
        <v>212</v>
      </c>
      <c r="J1384" t="s">
        <v>213</v>
      </c>
      <c r="K1384" t="s">
        <v>149</v>
      </c>
      <c r="L1384" t="s">
        <v>214</v>
      </c>
      <c r="M1384" t="s">
        <v>76</v>
      </c>
      <c r="N1384" t="s">
        <v>215</v>
      </c>
      <c r="O1384" s="57">
        <v>46305.551851851851</v>
      </c>
      <c r="P1384" s="57">
        <v>46308.74554398148</v>
      </c>
      <c r="Q1384">
        <v>69407889</v>
      </c>
      <c r="S1384">
        <v>172507204239</v>
      </c>
      <c r="T1384" t="s">
        <v>5672</v>
      </c>
      <c r="U1384" t="s">
        <v>5673</v>
      </c>
      <c r="V1384" t="s">
        <v>5674</v>
      </c>
      <c r="Z1384">
        <v>121.88525260971601</v>
      </c>
      <c r="AA1384">
        <v>-8.7849010311773892</v>
      </c>
      <c r="AB1384" t="s">
        <v>5675</v>
      </c>
      <c r="AC1384" t="s">
        <v>235</v>
      </c>
      <c r="AL1384" t="s">
        <v>217</v>
      </c>
      <c r="AM1384" t="s">
        <v>5676</v>
      </c>
      <c r="AN1384" t="s">
        <v>6</v>
      </c>
      <c r="AO1384" s="57">
        <v>46305.570069444446</v>
      </c>
      <c r="AP1384" s="57">
        <v>46306.625</v>
      </c>
      <c r="AR1384" t="s">
        <v>218</v>
      </c>
      <c r="AS1384" t="s">
        <v>219</v>
      </c>
      <c r="AT1384" t="s">
        <v>230</v>
      </c>
      <c r="AU1384">
        <v>20261013</v>
      </c>
      <c r="AV1384" t="s">
        <v>221</v>
      </c>
      <c r="AW1384" t="s">
        <v>876</v>
      </c>
      <c r="AX1384" t="s">
        <v>222</v>
      </c>
      <c r="BA1384" s="57">
        <v>46306.625</v>
      </c>
      <c r="BB1384" t="s">
        <v>5676</v>
      </c>
      <c r="BC1384">
        <v>2026</v>
      </c>
      <c r="BD1384">
        <v>10</v>
      </c>
      <c r="BE1384">
        <v>13</v>
      </c>
      <c r="BF1384" s="6">
        <f t="shared" si="63"/>
        <v>46308</v>
      </c>
      <c r="BG1384">
        <f t="shared" si="64"/>
        <v>1.375</v>
      </c>
      <c r="BH1384" t="str">
        <f t="shared" si="65"/>
        <v>NOT COMPLY</v>
      </c>
      <c r="BI1384" t="str">
        <f>VLOOKUP(H1384,Sheet2!$A$1:$B$270,2,FALSE)</f>
        <v>ENDE</v>
      </c>
    </row>
    <row r="1385" spans="1:61">
      <c r="A1385">
        <v>1384</v>
      </c>
      <c r="B1385">
        <v>1002628166</v>
      </c>
      <c r="C1385">
        <v>3</v>
      </c>
      <c r="D1385" t="s">
        <v>45</v>
      </c>
      <c r="E1385">
        <v>5</v>
      </c>
      <c r="F1385" t="s">
        <v>113</v>
      </c>
      <c r="G1385" t="s">
        <v>111</v>
      </c>
      <c r="H1385" t="s">
        <v>526</v>
      </c>
      <c r="I1385" t="s">
        <v>212</v>
      </c>
      <c r="J1385" t="s">
        <v>213</v>
      </c>
      <c r="K1385" t="s">
        <v>149</v>
      </c>
      <c r="L1385" t="s">
        <v>214</v>
      </c>
      <c r="M1385" t="s">
        <v>224</v>
      </c>
      <c r="N1385" t="s">
        <v>215</v>
      </c>
      <c r="O1385" s="57">
        <v>46303.670532407406</v>
      </c>
      <c r="P1385" s="57">
        <v>46304.634085648147</v>
      </c>
      <c r="Q1385">
        <v>69406699</v>
      </c>
      <c r="S1385">
        <v>172507204770</v>
      </c>
      <c r="T1385" t="s">
        <v>4788</v>
      </c>
      <c r="U1385" t="s">
        <v>4789</v>
      </c>
      <c r="V1385" t="s">
        <v>4790</v>
      </c>
      <c r="Z1385">
        <v>121.848385143887</v>
      </c>
      <c r="AA1385">
        <v>-8.75051163380712</v>
      </c>
      <c r="AB1385" t="s">
        <v>4791</v>
      </c>
      <c r="AC1385" t="s">
        <v>235</v>
      </c>
      <c r="AL1385" t="s">
        <v>217</v>
      </c>
      <c r="AM1385" t="s">
        <v>4792</v>
      </c>
      <c r="AN1385" t="s">
        <v>6</v>
      </c>
      <c r="AO1385" s="57">
        <v>46244.684513888889</v>
      </c>
      <c r="AP1385" s="57">
        <v>46304.625</v>
      </c>
      <c r="AR1385" t="s">
        <v>18</v>
      </c>
      <c r="AS1385" t="s">
        <v>219</v>
      </c>
      <c r="AT1385" t="s">
        <v>230</v>
      </c>
      <c r="AV1385" t="s">
        <v>226</v>
      </c>
      <c r="AW1385" t="s">
        <v>877</v>
      </c>
      <c r="AX1385" t="s">
        <v>222</v>
      </c>
      <c r="BA1385" s="57">
        <v>46304.625</v>
      </c>
      <c r="BB1385" t="s">
        <v>4792</v>
      </c>
      <c r="BF1385" s="6" t="e">
        <f t="shared" si="63"/>
        <v>#NUM!</v>
      </c>
      <c r="BG1385" t="e">
        <f t="shared" si="64"/>
        <v>#NUM!</v>
      </c>
      <c r="BH1385" t="e">
        <f t="shared" si="65"/>
        <v>#NUM!</v>
      </c>
      <c r="BI1385" t="str">
        <f>VLOOKUP(H1385,Sheet2!$A$1:$B$270,2,FALSE)</f>
        <v>ENDE</v>
      </c>
    </row>
    <row r="1386" spans="1:61">
      <c r="A1386">
        <v>1385</v>
      </c>
      <c r="B1386">
        <v>1002623904</v>
      </c>
      <c r="C1386">
        <v>3</v>
      </c>
      <c r="D1386" t="s">
        <v>45</v>
      </c>
      <c r="E1386">
        <v>5</v>
      </c>
      <c r="F1386" t="s">
        <v>113</v>
      </c>
      <c r="G1386" t="s">
        <v>117</v>
      </c>
      <c r="H1386" t="s">
        <v>409</v>
      </c>
      <c r="I1386" t="s">
        <v>212</v>
      </c>
      <c r="J1386" t="s">
        <v>213</v>
      </c>
      <c r="K1386" t="s">
        <v>149</v>
      </c>
      <c r="L1386" t="s">
        <v>214</v>
      </c>
      <c r="M1386" t="s">
        <v>76</v>
      </c>
      <c r="N1386" t="s">
        <v>215</v>
      </c>
      <c r="O1386" s="57">
        <v>46301.453240740739</v>
      </c>
      <c r="P1386" s="57">
        <v>46304.877372685187</v>
      </c>
      <c r="Q1386">
        <v>69404874</v>
      </c>
      <c r="S1386">
        <v>172509796778</v>
      </c>
      <c r="T1386" t="s">
        <v>3654</v>
      </c>
      <c r="U1386" t="s">
        <v>3655</v>
      </c>
      <c r="V1386" t="s">
        <v>3656</v>
      </c>
      <c r="Z1386">
        <v>122.979019135236</v>
      </c>
      <c r="AA1386">
        <v>-8.3474129623928395</v>
      </c>
      <c r="AB1386" t="s">
        <v>3657</v>
      </c>
      <c r="AC1386" t="s">
        <v>216</v>
      </c>
      <c r="AL1386" t="s">
        <v>217</v>
      </c>
      <c r="AM1386" t="s">
        <v>3658</v>
      </c>
      <c r="AN1386" t="s">
        <v>6</v>
      </c>
      <c r="AO1386" s="57">
        <v>46183.454942129632</v>
      </c>
      <c r="AP1386" s="57">
        <v>46302.333333333336</v>
      </c>
      <c r="AR1386" t="s">
        <v>218</v>
      </c>
      <c r="AS1386" t="s">
        <v>219</v>
      </c>
      <c r="AT1386" t="s">
        <v>230</v>
      </c>
      <c r="AU1386">
        <v>20261009</v>
      </c>
      <c r="AV1386" t="s">
        <v>221</v>
      </c>
      <c r="AW1386" t="s">
        <v>880</v>
      </c>
      <c r="AX1386" t="s">
        <v>222</v>
      </c>
      <c r="BA1386" s="57">
        <v>46302.333333333336</v>
      </c>
      <c r="BB1386" t="s">
        <v>3658</v>
      </c>
      <c r="BC1386">
        <v>2026</v>
      </c>
      <c r="BD1386">
        <v>10</v>
      </c>
      <c r="BE1386">
        <v>9</v>
      </c>
      <c r="BF1386" s="6">
        <f t="shared" si="63"/>
        <v>46304</v>
      </c>
      <c r="BG1386">
        <f t="shared" si="64"/>
        <v>1.6666666666642413</v>
      </c>
      <c r="BH1386" t="str">
        <f t="shared" si="65"/>
        <v>NOT COMPLY</v>
      </c>
      <c r="BI1386" t="str">
        <f>VLOOKUP(H1386,Sheet2!$A$1:$B$270,2,FALSE)</f>
        <v>MAUMERE</v>
      </c>
    </row>
    <row r="1387" spans="1:61">
      <c r="A1387">
        <v>1386</v>
      </c>
      <c r="B1387">
        <v>1002628639</v>
      </c>
      <c r="C1387">
        <v>3</v>
      </c>
      <c r="D1387" t="s">
        <v>45</v>
      </c>
      <c r="E1387">
        <v>5</v>
      </c>
      <c r="F1387" t="s">
        <v>113</v>
      </c>
      <c r="G1387" t="s">
        <v>117</v>
      </c>
      <c r="H1387" t="s">
        <v>409</v>
      </c>
      <c r="I1387" t="s">
        <v>212</v>
      </c>
      <c r="J1387" t="s">
        <v>213</v>
      </c>
      <c r="K1387" t="s">
        <v>149</v>
      </c>
      <c r="L1387" t="s">
        <v>214</v>
      </c>
      <c r="M1387" t="s">
        <v>76</v>
      </c>
      <c r="N1387" t="s">
        <v>215</v>
      </c>
      <c r="O1387" s="57">
        <v>46303.816435185188</v>
      </c>
      <c r="P1387" s="57">
        <v>46307.402858796297</v>
      </c>
      <c r="Q1387">
        <v>69406913</v>
      </c>
      <c r="S1387">
        <v>172509796789</v>
      </c>
      <c r="T1387" t="s">
        <v>4793</v>
      </c>
      <c r="U1387" t="s">
        <v>4794</v>
      </c>
      <c r="V1387" t="s">
        <v>4795</v>
      </c>
      <c r="Z1387">
        <v>122.96141540000001</v>
      </c>
      <c r="AA1387">
        <v>-8.3495504999999994</v>
      </c>
      <c r="AB1387" t="s">
        <v>4796</v>
      </c>
      <c r="AC1387" t="s">
        <v>235</v>
      </c>
      <c r="AL1387" t="s">
        <v>217</v>
      </c>
      <c r="AM1387" t="s">
        <v>4797</v>
      </c>
      <c r="AN1387" t="s">
        <v>6</v>
      </c>
      <c r="AO1387" s="57">
        <v>46244.83021990741</v>
      </c>
      <c r="AP1387" s="57">
        <v>46305.333333333336</v>
      </c>
      <c r="AR1387" t="s">
        <v>218</v>
      </c>
      <c r="AS1387" t="s">
        <v>219</v>
      </c>
      <c r="AT1387" t="s">
        <v>230</v>
      </c>
      <c r="AU1387">
        <v>20261012</v>
      </c>
      <c r="AV1387" t="s">
        <v>221</v>
      </c>
      <c r="AW1387" t="s">
        <v>4798</v>
      </c>
      <c r="AX1387" t="s">
        <v>222</v>
      </c>
      <c r="BA1387" s="57">
        <v>46305.333333333336</v>
      </c>
      <c r="BB1387" t="s">
        <v>4797</v>
      </c>
      <c r="BC1387">
        <v>2026</v>
      </c>
      <c r="BD1387">
        <v>10</v>
      </c>
      <c r="BE1387">
        <v>12</v>
      </c>
      <c r="BF1387" s="6">
        <f t="shared" si="63"/>
        <v>46307</v>
      </c>
      <c r="BG1387">
        <f t="shared" si="64"/>
        <v>1.6666666666642413</v>
      </c>
      <c r="BH1387" t="str">
        <f t="shared" si="65"/>
        <v>NOT COMPLY</v>
      </c>
      <c r="BI1387" t="str">
        <f>VLOOKUP(H1387,Sheet2!$A$1:$B$270,2,FALSE)</f>
        <v>MAUMERE</v>
      </c>
    </row>
    <row r="1388" spans="1:61">
      <c r="A1388">
        <v>1387</v>
      </c>
      <c r="B1388">
        <v>1002633791</v>
      </c>
      <c r="C1388">
        <v>3</v>
      </c>
      <c r="D1388" t="s">
        <v>45</v>
      </c>
      <c r="E1388">
        <v>5</v>
      </c>
      <c r="F1388" t="s">
        <v>113</v>
      </c>
      <c r="G1388" t="s">
        <v>117</v>
      </c>
      <c r="H1388" t="s">
        <v>409</v>
      </c>
      <c r="I1388" t="s">
        <v>212</v>
      </c>
      <c r="J1388" t="s">
        <v>213</v>
      </c>
      <c r="K1388" t="s">
        <v>149</v>
      </c>
      <c r="L1388" t="s">
        <v>214</v>
      </c>
      <c r="M1388" t="s">
        <v>224</v>
      </c>
      <c r="N1388" t="s">
        <v>215</v>
      </c>
      <c r="O1388" s="57">
        <v>46307.757349537038</v>
      </c>
      <c r="P1388" s="57">
        <v>46309.337152777778</v>
      </c>
      <c r="Q1388">
        <v>69408958</v>
      </c>
      <c r="S1388">
        <v>172509796793</v>
      </c>
      <c r="T1388" t="s">
        <v>6548</v>
      </c>
      <c r="U1388" t="s">
        <v>6549</v>
      </c>
      <c r="V1388" t="s">
        <v>6550</v>
      </c>
      <c r="Z1388">
        <v>123.161861</v>
      </c>
      <c r="AA1388">
        <v>-8.3857488999999994</v>
      </c>
      <c r="AB1388" t="s">
        <v>6551</v>
      </c>
      <c r="AC1388" t="s">
        <v>235</v>
      </c>
      <c r="AL1388" t="s">
        <v>217</v>
      </c>
      <c r="AM1388" t="s">
        <v>6552</v>
      </c>
      <c r="AN1388" t="s">
        <v>6</v>
      </c>
      <c r="AO1388" s="57">
        <v>46366.767488425925</v>
      </c>
      <c r="AP1388" s="57">
        <v>46309.333333333336</v>
      </c>
      <c r="AR1388" t="s">
        <v>18</v>
      </c>
      <c r="AS1388" t="s">
        <v>219</v>
      </c>
      <c r="AT1388" t="s">
        <v>230</v>
      </c>
      <c r="AV1388" t="s">
        <v>226</v>
      </c>
      <c r="AW1388" t="s">
        <v>880</v>
      </c>
      <c r="AX1388" t="s">
        <v>222</v>
      </c>
      <c r="BA1388" s="57">
        <v>46309.333333333336</v>
      </c>
      <c r="BB1388" t="s">
        <v>6552</v>
      </c>
      <c r="BF1388" s="6" t="e">
        <f t="shared" si="63"/>
        <v>#NUM!</v>
      </c>
      <c r="BG1388" t="e">
        <f t="shared" si="64"/>
        <v>#NUM!</v>
      </c>
      <c r="BH1388" t="e">
        <f t="shared" si="65"/>
        <v>#NUM!</v>
      </c>
      <c r="BI1388" t="str">
        <f>VLOOKUP(H1388,Sheet2!$A$1:$B$270,2,FALSE)</f>
        <v>MAUMERE</v>
      </c>
    </row>
    <row r="1389" spans="1:61">
      <c r="A1389">
        <v>1388</v>
      </c>
      <c r="B1389">
        <v>1002628335</v>
      </c>
      <c r="C1389">
        <v>3</v>
      </c>
      <c r="D1389" t="s">
        <v>45</v>
      </c>
      <c r="E1389">
        <v>5</v>
      </c>
      <c r="F1389" t="s">
        <v>113</v>
      </c>
      <c r="G1389" t="s">
        <v>117</v>
      </c>
      <c r="H1389" t="s">
        <v>273</v>
      </c>
      <c r="I1389" t="s">
        <v>212</v>
      </c>
      <c r="J1389" t="s">
        <v>213</v>
      </c>
      <c r="K1389" t="s">
        <v>149</v>
      </c>
      <c r="L1389" t="s">
        <v>214</v>
      </c>
      <c r="M1389" t="s">
        <v>224</v>
      </c>
      <c r="N1389" t="s">
        <v>215</v>
      </c>
      <c r="O1389" s="57">
        <v>46303.689502314817</v>
      </c>
      <c r="P1389" s="57">
        <v>46304.64166666667</v>
      </c>
      <c r="Q1389">
        <v>69406790</v>
      </c>
      <c r="S1389">
        <v>172510701141</v>
      </c>
      <c r="T1389" t="s">
        <v>4799</v>
      </c>
      <c r="U1389" t="s">
        <v>4800</v>
      </c>
      <c r="V1389" t="s">
        <v>4801</v>
      </c>
      <c r="Z1389">
        <v>123.437822695744</v>
      </c>
      <c r="AA1389">
        <v>-8.3704699589543008</v>
      </c>
      <c r="AB1389" t="s">
        <v>4802</v>
      </c>
      <c r="AC1389" t="s">
        <v>235</v>
      </c>
      <c r="AL1389" t="s">
        <v>217</v>
      </c>
      <c r="AM1389" t="s">
        <v>4803</v>
      </c>
      <c r="AN1389" t="s">
        <v>6</v>
      </c>
      <c r="AO1389" s="57">
        <v>46244.694594907407</v>
      </c>
      <c r="AP1389" s="57">
        <v>46304.625</v>
      </c>
      <c r="AR1389" t="s">
        <v>18</v>
      </c>
      <c r="AS1389" t="s">
        <v>219</v>
      </c>
      <c r="AT1389" t="s">
        <v>230</v>
      </c>
      <c r="AV1389" t="s">
        <v>226</v>
      </c>
      <c r="AW1389" t="s">
        <v>880</v>
      </c>
      <c r="AX1389" t="s">
        <v>222</v>
      </c>
      <c r="BA1389" s="57">
        <v>46304.625</v>
      </c>
      <c r="BB1389" t="s">
        <v>4803</v>
      </c>
      <c r="BF1389" s="6" t="e">
        <f t="shared" si="63"/>
        <v>#NUM!</v>
      </c>
      <c r="BG1389" t="e">
        <f t="shared" si="64"/>
        <v>#NUM!</v>
      </c>
      <c r="BH1389" t="e">
        <f t="shared" si="65"/>
        <v>#NUM!</v>
      </c>
      <c r="BI1389" t="str">
        <f>VLOOKUP(H1389,Sheet2!$A$1:$B$270,2,FALSE)</f>
        <v>MAUMERE</v>
      </c>
    </row>
    <row r="1390" spans="1:61">
      <c r="A1390">
        <v>1389</v>
      </c>
      <c r="B1390">
        <v>1002621271</v>
      </c>
      <c r="C1390">
        <v>3</v>
      </c>
      <c r="D1390" t="s">
        <v>45</v>
      </c>
      <c r="E1390">
        <v>5</v>
      </c>
      <c r="F1390" t="s">
        <v>113</v>
      </c>
      <c r="G1390" t="s">
        <v>117</v>
      </c>
      <c r="H1390" t="s">
        <v>454</v>
      </c>
      <c r="I1390" t="s">
        <v>212</v>
      </c>
      <c r="J1390" t="s">
        <v>213</v>
      </c>
      <c r="K1390" t="s">
        <v>149</v>
      </c>
      <c r="L1390" t="s">
        <v>214</v>
      </c>
      <c r="M1390" t="s">
        <v>76</v>
      </c>
      <c r="N1390" t="s">
        <v>215</v>
      </c>
      <c r="O1390" s="57">
        <v>46299.405324074076</v>
      </c>
      <c r="P1390" s="57">
        <v>46300.617534722223</v>
      </c>
      <c r="Q1390">
        <v>69403817</v>
      </c>
      <c r="S1390">
        <v>172508209667</v>
      </c>
      <c r="T1390" t="s">
        <v>2404</v>
      </c>
      <c r="U1390" t="s">
        <v>2405</v>
      </c>
      <c r="V1390" t="s">
        <v>2409</v>
      </c>
      <c r="Z1390">
        <v>122.21116539090799</v>
      </c>
      <c r="AA1390">
        <v>-8.6143129513385901</v>
      </c>
      <c r="AB1390" t="s">
        <v>2410</v>
      </c>
      <c r="AC1390" t="s">
        <v>216</v>
      </c>
      <c r="AL1390" t="s">
        <v>217</v>
      </c>
      <c r="AM1390" t="s">
        <v>2408</v>
      </c>
      <c r="AN1390" t="s">
        <v>6</v>
      </c>
      <c r="AO1390" s="57">
        <v>46122.413159722222</v>
      </c>
      <c r="AP1390" s="57">
        <v>46300.333333333336</v>
      </c>
      <c r="AR1390" t="s">
        <v>218</v>
      </c>
      <c r="AS1390" t="s">
        <v>219</v>
      </c>
      <c r="AT1390" t="s">
        <v>230</v>
      </c>
      <c r="AU1390">
        <v>20261005</v>
      </c>
      <c r="AV1390" t="s">
        <v>221</v>
      </c>
      <c r="AW1390" t="s">
        <v>880</v>
      </c>
      <c r="AX1390" t="s">
        <v>222</v>
      </c>
      <c r="BA1390" s="57">
        <v>46300.333333333336</v>
      </c>
      <c r="BB1390" t="s">
        <v>2408</v>
      </c>
      <c r="BC1390">
        <v>2026</v>
      </c>
      <c r="BD1390">
        <v>10</v>
      </c>
      <c r="BE1390">
        <v>5</v>
      </c>
      <c r="BF1390" s="6">
        <f t="shared" si="63"/>
        <v>46300</v>
      </c>
      <c r="BG1390">
        <f t="shared" si="64"/>
        <v>-0.33333333333575865</v>
      </c>
      <c r="BH1390" t="str">
        <f t="shared" si="65"/>
        <v>COMPLY</v>
      </c>
      <c r="BI1390" t="str">
        <f>VLOOKUP(H1390,Sheet2!$A$1:$B$270,2,FALSE)</f>
        <v>MAUMERE</v>
      </c>
    </row>
    <row r="1391" spans="1:61">
      <c r="A1391">
        <v>1390</v>
      </c>
      <c r="B1391">
        <v>1002621270</v>
      </c>
      <c r="C1391">
        <v>3</v>
      </c>
      <c r="D1391" t="s">
        <v>45</v>
      </c>
      <c r="E1391">
        <v>5</v>
      </c>
      <c r="F1391" t="s">
        <v>113</v>
      </c>
      <c r="G1391" t="s">
        <v>117</v>
      </c>
      <c r="H1391" t="s">
        <v>454</v>
      </c>
      <c r="I1391" t="s">
        <v>212</v>
      </c>
      <c r="J1391" t="s">
        <v>213</v>
      </c>
      <c r="K1391" t="s">
        <v>149</v>
      </c>
      <c r="L1391" t="s">
        <v>214</v>
      </c>
      <c r="M1391" t="s">
        <v>76</v>
      </c>
      <c r="N1391" t="s">
        <v>215</v>
      </c>
      <c r="O1391" s="57">
        <v>46299.405266203707</v>
      </c>
      <c r="P1391" s="57">
        <v>46303.366076388891</v>
      </c>
      <c r="Q1391">
        <v>69403793</v>
      </c>
      <c r="S1391">
        <v>172508209666</v>
      </c>
      <c r="T1391" t="s">
        <v>2404</v>
      </c>
      <c r="U1391" t="s">
        <v>2405</v>
      </c>
      <c r="V1391" t="s">
        <v>2406</v>
      </c>
      <c r="Z1391">
        <v>122.21119724214</v>
      </c>
      <c r="AA1391">
        <v>-8.6143056584732793</v>
      </c>
      <c r="AB1391" t="s">
        <v>2407</v>
      </c>
      <c r="AC1391" t="s">
        <v>216</v>
      </c>
      <c r="AL1391" t="s">
        <v>217</v>
      </c>
      <c r="AM1391" t="s">
        <v>2408</v>
      </c>
      <c r="AN1391" t="s">
        <v>6</v>
      </c>
      <c r="AO1391" s="57">
        <v>46122.413159722222</v>
      </c>
      <c r="AP1391" s="57">
        <v>46300.333333333336</v>
      </c>
      <c r="AR1391" t="s">
        <v>218</v>
      </c>
      <c r="AS1391" t="s">
        <v>219</v>
      </c>
      <c r="AT1391" t="s">
        <v>230</v>
      </c>
      <c r="AU1391">
        <v>20261008</v>
      </c>
      <c r="AV1391" t="s">
        <v>221</v>
      </c>
      <c r="AW1391" t="s">
        <v>880</v>
      </c>
      <c r="AX1391" t="s">
        <v>222</v>
      </c>
      <c r="BA1391" s="57">
        <v>46300.333333333336</v>
      </c>
      <c r="BB1391" t="s">
        <v>2408</v>
      </c>
      <c r="BC1391">
        <v>2026</v>
      </c>
      <c r="BD1391">
        <v>10</v>
      </c>
      <c r="BE1391">
        <v>8</v>
      </c>
      <c r="BF1391" s="6">
        <f t="shared" si="63"/>
        <v>46303</v>
      </c>
      <c r="BG1391">
        <f t="shared" si="64"/>
        <v>2.6666666666642413</v>
      </c>
      <c r="BH1391" t="str">
        <f t="shared" si="65"/>
        <v>NOT COMPLY</v>
      </c>
      <c r="BI1391" t="str">
        <f>VLOOKUP(H1391,Sheet2!$A$1:$B$270,2,FALSE)</f>
        <v>MAUMERE</v>
      </c>
    </row>
    <row r="1392" spans="1:61">
      <c r="A1392">
        <v>1391</v>
      </c>
      <c r="B1392">
        <v>1002621495</v>
      </c>
      <c r="C1392">
        <v>3</v>
      </c>
      <c r="D1392" t="s">
        <v>45</v>
      </c>
      <c r="E1392">
        <v>5</v>
      </c>
      <c r="F1392" t="s">
        <v>113</v>
      </c>
      <c r="G1392" t="s">
        <v>117</v>
      </c>
      <c r="H1392" t="s">
        <v>454</v>
      </c>
      <c r="I1392" t="s">
        <v>212</v>
      </c>
      <c r="J1392" t="s">
        <v>213</v>
      </c>
      <c r="K1392" t="s">
        <v>149</v>
      </c>
      <c r="L1392" t="s">
        <v>214</v>
      </c>
      <c r="M1392" t="s">
        <v>255</v>
      </c>
      <c r="N1392" t="s">
        <v>215</v>
      </c>
      <c r="O1392" s="57">
        <v>46299.71366898148</v>
      </c>
      <c r="P1392" s="57">
        <v>46307.425115740742</v>
      </c>
      <c r="Q1392">
        <v>69403977</v>
      </c>
      <c r="S1392">
        <v>172508209675</v>
      </c>
      <c r="T1392" t="s">
        <v>2411</v>
      </c>
      <c r="U1392" t="s">
        <v>2412</v>
      </c>
      <c r="V1392" t="s">
        <v>2413</v>
      </c>
      <c r="Z1392">
        <v>122.2079598</v>
      </c>
      <c r="AA1392">
        <v>-8.6389528000000002</v>
      </c>
      <c r="AB1392" t="s">
        <v>2414</v>
      </c>
      <c r="AC1392" t="s">
        <v>216</v>
      </c>
      <c r="AL1392" t="s">
        <v>217</v>
      </c>
      <c r="AM1392" t="s">
        <v>2415</v>
      </c>
      <c r="AN1392" t="s">
        <v>6</v>
      </c>
      <c r="AO1392" s="57">
        <v>46122.725798611114</v>
      </c>
      <c r="AP1392" s="57">
        <v>46300.625</v>
      </c>
      <c r="AR1392" t="s">
        <v>256</v>
      </c>
      <c r="AS1392" t="s">
        <v>219</v>
      </c>
      <c r="AT1392" t="s">
        <v>220</v>
      </c>
      <c r="AV1392" t="s">
        <v>257</v>
      </c>
      <c r="AW1392" t="s">
        <v>2416</v>
      </c>
      <c r="AX1392" t="s">
        <v>222</v>
      </c>
      <c r="BA1392" s="57">
        <v>46300.625</v>
      </c>
      <c r="BB1392" t="s">
        <v>2415</v>
      </c>
      <c r="BF1392" s="6" t="e">
        <f t="shared" si="63"/>
        <v>#NUM!</v>
      </c>
      <c r="BG1392" t="e">
        <f t="shared" si="64"/>
        <v>#NUM!</v>
      </c>
      <c r="BH1392" t="e">
        <f t="shared" si="65"/>
        <v>#NUM!</v>
      </c>
      <c r="BI1392" t="str">
        <f>VLOOKUP(H1392,Sheet2!$A$1:$B$270,2,FALSE)</f>
        <v>MAUMERE</v>
      </c>
    </row>
    <row r="1393" spans="1:61">
      <c r="A1393">
        <v>1392</v>
      </c>
      <c r="B1393">
        <v>1002636481</v>
      </c>
      <c r="C1393">
        <v>3</v>
      </c>
      <c r="D1393" t="s">
        <v>45</v>
      </c>
      <c r="E1393">
        <v>5</v>
      </c>
      <c r="F1393" t="s">
        <v>113</v>
      </c>
      <c r="G1393" t="s">
        <v>117</v>
      </c>
      <c r="H1393" t="s">
        <v>454</v>
      </c>
      <c r="I1393" t="s">
        <v>212</v>
      </c>
      <c r="J1393" t="s">
        <v>213</v>
      </c>
      <c r="K1393" t="s">
        <v>149</v>
      </c>
      <c r="L1393" t="s">
        <v>214</v>
      </c>
      <c r="M1393" t="s">
        <v>255</v>
      </c>
      <c r="N1393" t="s">
        <v>215</v>
      </c>
      <c r="O1393" s="57">
        <v>46309.470543981479</v>
      </c>
      <c r="P1393" s="57">
        <v>46310.54991898148</v>
      </c>
      <c r="Q1393">
        <v>69409982</v>
      </c>
      <c r="S1393">
        <v>172508209807</v>
      </c>
      <c r="T1393" t="s">
        <v>7369</v>
      </c>
      <c r="U1393" t="s">
        <v>7370</v>
      </c>
      <c r="V1393" t="s">
        <v>7371</v>
      </c>
      <c r="Z1393">
        <v>122.208414115011</v>
      </c>
      <c r="AA1393">
        <v>-8.6120249736919803</v>
      </c>
      <c r="AB1393" t="s">
        <v>7372</v>
      </c>
      <c r="AC1393" t="s">
        <v>216</v>
      </c>
      <c r="AL1393" t="s">
        <v>217</v>
      </c>
      <c r="AM1393" t="s">
        <v>7117</v>
      </c>
      <c r="AN1393" t="s">
        <v>6</v>
      </c>
      <c r="AO1393" t="s">
        <v>7171</v>
      </c>
      <c r="AP1393" s="57">
        <v>46310.458333333336</v>
      </c>
      <c r="AR1393" t="s">
        <v>256</v>
      </c>
      <c r="AS1393" t="s">
        <v>219</v>
      </c>
      <c r="AT1393" t="s">
        <v>230</v>
      </c>
      <c r="AV1393" t="s">
        <v>257</v>
      </c>
      <c r="AW1393" t="s">
        <v>882</v>
      </c>
      <c r="AX1393" t="s">
        <v>222</v>
      </c>
      <c r="BA1393" s="57">
        <v>46310.458333333336</v>
      </c>
      <c r="BB1393" t="s">
        <v>7117</v>
      </c>
      <c r="BF1393" s="6" t="e">
        <f t="shared" si="63"/>
        <v>#NUM!</v>
      </c>
      <c r="BG1393" t="e">
        <f t="shared" si="64"/>
        <v>#NUM!</v>
      </c>
      <c r="BH1393" t="e">
        <f t="shared" si="65"/>
        <v>#NUM!</v>
      </c>
      <c r="BI1393" t="str">
        <f>VLOOKUP(H1393,Sheet2!$A$1:$B$270,2,FALSE)</f>
        <v>MAUMERE</v>
      </c>
    </row>
    <row r="1394" spans="1:61">
      <c r="A1394">
        <v>1393</v>
      </c>
      <c r="B1394">
        <v>1002620752</v>
      </c>
      <c r="C1394">
        <v>3</v>
      </c>
      <c r="D1394" t="s">
        <v>45</v>
      </c>
      <c r="E1394">
        <v>5</v>
      </c>
      <c r="F1394" t="s">
        <v>113</v>
      </c>
      <c r="G1394" t="s">
        <v>114</v>
      </c>
      <c r="H1394" t="s">
        <v>387</v>
      </c>
      <c r="I1394" t="s">
        <v>212</v>
      </c>
      <c r="J1394" t="s">
        <v>213</v>
      </c>
      <c r="K1394" t="s">
        <v>149</v>
      </c>
      <c r="M1394" t="s">
        <v>76</v>
      </c>
      <c r="N1394" t="s">
        <v>215</v>
      </c>
      <c r="O1394" s="57">
        <v>46298.373888888891</v>
      </c>
      <c r="P1394" s="57">
        <v>46302.364814814813</v>
      </c>
      <c r="Q1394">
        <v>69403465</v>
      </c>
      <c r="S1394">
        <v>172512452812</v>
      </c>
      <c r="T1394" t="s">
        <v>2417</v>
      </c>
      <c r="U1394" t="s">
        <v>2418</v>
      </c>
      <c r="V1394" t="s">
        <v>2419</v>
      </c>
      <c r="Z1394">
        <v>119.882962703704</v>
      </c>
      <c r="AA1394">
        <v>-8.4986089452023403</v>
      </c>
      <c r="AB1394" t="s">
        <v>2420</v>
      </c>
      <c r="AC1394" t="s">
        <v>225</v>
      </c>
      <c r="AL1394" t="s">
        <v>217</v>
      </c>
      <c r="AM1394" t="s">
        <v>2421</v>
      </c>
      <c r="AN1394" t="s">
        <v>6</v>
      </c>
      <c r="AO1394" s="57">
        <v>46091.392974537041</v>
      </c>
      <c r="AP1394" s="57">
        <v>46299.333333333336</v>
      </c>
      <c r="AR1394" t="s">
        <v>218</v>
      </c>
      <c r="AS1394" t="s">
        <v>571</v>
      </c>
      <c r="AT1394" t="s">
        <v>230</v>
      </c>
      <c r="AU1394">
        <v>20261007</v>
      </c>
      <c r="AV1394" t="s">
        <v>221</v>
      </c>
      <c r="AW1394" t="s">
        <v>559</v>
      </c>
      <c r="AX1394" t="s">
        <v>222</v>
      </c>
      <c r="BA1394" s="57">
        <v>46299.333333333336</v>
      </c>
      <c r="BB1394" t="s">
        <v>2421</v>
      </c>
      <c r="BC1394">
        <v>2026</v>
      </c>
      <c r="BD1394">
        <v>10</v>
      </c>
      <c r="BE1394">
        <v>7</v>
      </c>
      <c r="BF1394" s="6">
        <f t="shared" si="63"/>
        <v>46302</v>
      </c>
      <c r="BG1394">
        <f t="shared" si="64"/>
        <v>2.6666666666642413</v>
      </c>
      <c r="BH1394" t="str">
        <f t="shared" si="65"/>
        <v>NOT COMPLY</v>
      </c>
      <c r="BI1394" t="str">
        <f>VLOOKUP(H1394,Sheet2!$A$1:$B$270,2,FALSE)</f>
        <v>LABOAN BAJO</v>
      </c>
    </row>
    <row r="1395" spans="1:61">
      <c r="A1395">
        <v>1394</v>
      </c>
      <c r="B1395">
        <v>1002630893</v>
      </c>
      <c r="C1395">
        <v>3</v>
      </c>
      <c r="D1395" t="s">
        <v>45</v>
      </c>
      <c r="E1395">
        <v>5</v>
      </c>
      <c r="F1395" t="s">
        <v>113</v>
      </c>
      <c r="G1395" t="s">
        <v>114</v>
      </c>
      <c r="H1395" t="s">
        <v>387</v>
      </c>
      <c r="I1395" t="s">
        <v>212</v>
      </c>
      <c r="J1395" t="s">
        <v>213</v>
      </c>
      <c r="K1395" t="s">
        <v>149</v>
      </c>
      <c r="L1395" t="s">
        <v>214</v>
      </c>
      <c r="M1395" t="s">
        <v>76</v>
      </c>
      <c r="N1395" t="s">
        <v>215</v>
      </c>
      <c r="O1395" s="57">
        <v>46305.544895833336</v>
      </c>
      <c r="P1395" s="57">
        <v>46309.788877314815</v>
      </c>
      <c r="Q1395">
        <v>69407855</v>
      </c>
      <c r="S1395">
        <v>172512452836</v>
      </c>
      <c r="T1395" t="s">
        <v>5677</v>
      </c>
      <c r="U1395" t="s">
        <v>5678</v>
      </c>
      <c r="V1395" t="s">
        <v>5679</v>
      </c>
      <c r="Z1395">
        <v>119.873703382909</v>
      </c>
      <c r="AA1395">
        <v>-8.5222489219758994</v>
      </c>
      <c r="AB1395" t="s">
        <v>5680</v>
      </c>
      <c r="AC1395" t="s">
        <v>216</v>
      </c>
      <c r="AL1395" t="s">
        <v>217</v>
      </c>
      <c r="AM1395" t="s">
        <v>5113</v>
      </c>
      <c r="AN1395" t="s">
        <v>6</v>
      </c>
      <c r="AO1395" s="57">
        <v>46305.570069444446</v>
      </c>
      <c r="AP1395" s="57">
        <v>46306.458333333336</v>
      </c>
      <c r="AR1395" t="s">
        <v>218</v>
      </c>
      <c r="AS1395" t="s">
        <v>571</v>
      </c>
      <c r="AT1395" t="s">
        <v>230</v>
      </c>
      <c r="AU1395">
        <v>20261014</v>
      </c>
      <c r="AV1395" t="s">
        <v>221</v>
      </c>
      <c r="AW1395" t="s">
        <v>877</v>
      </c>
      <c r="AX1395" t="s">
        <v>222</v>
      </c>
      <c r="BA1395" s="57">
        <v>46306.458333333336</v>
      </c>
      <c r="BB1395" t="s">
        <v>5113</v>
      </c>
      <c r="BC1395">
        <v>2026</v>
      </c>
      <c r="BD1395">
        <v>10</v>
      </c>
      <c r="BE1395">
        <v>14</v>
      </c>
      <c r="BF1395" s="6">
        <f t="shared" si="63"/>
        <v>46309</v>
      </c>
      <c r="BG1395">
        <f t="shared" si="64"/>
        <v>2.5416666666642413</v>
      </c>
      <c r="BH1395" t="str">
        <f t="shared" si="65"/>
        <v>NOT COMPLY</v>
      </c>
      <c r="BI1395" t="str">
        <f>VLOOKUP(H1395,Sheet2!$A$1:$B$270,2,FALSE)</f>
        <v>LABOAN BAJO</v>
      </c>
    </row>
    <row r="1396" spans="1:61">
      <c r="A1396">
        <v>1395</v>
      </c>
      <c r="B1396">
        <v>1002617761</v>
      </c>
      <c r="C1396">
        <v>3</v>
      </c>
      <c r="D1396" t="s">
        <v>45</v>
      </c>
      <c r="E1396">
        <v>5</v>
      </c>
      <c r="F1396" t="s">
        <v>113</v>
      </c>
      <c r="G1396" t="s">
        <v>114</v>
      </c>
      <c r="H1396" t="s">
        <v>357</v>
      </c>
      <c r="I1396" t="s">
        <v>212</v>
      </c>
      <c r="J1396" t="s">
        <v>213</v>
      </c>
      <c r="K1396" t="s">
        <v>149</v>
      </c>
      <c r="L1396" t="s">
        <v>214</v>
      </c>
      <c r="M1396" t="s">
        <v>76</v>
      </c>
      <c r="N1396" t="s">
        <v>215</v>
      </c>
      <c r="O1396" s="57">
        <v>46296.532442129632</v>
      </c>
      <c r="P1396" s="57">
        <v>46298.387129629627</v>
      </c>
      <c r="Q1396">
        <v>69402304</v>
      </c>
      <c r="S1396">
        <v>172514217309</v>
      </c>
      <c r="T1396" t="s">
        <v>1372</v>
      </c>
      <c r="U1396" t="s">
        <v>1373</v>
      </c>
      <c r="V1396" t="s">
        <v>1374</v>
      </c>
      <c r="Z1396">
        <v>120.474511633902</v>
      </c>
      <c r="AA1396">
        <v>-8.6045969281323096</v>
      </c>
      <c r="AB1396" t="s">
        <v>1375</v>
      </c>
      <c r="AC1396" t="s">
        <v>235</v>
      </c>
      <c r="AL1396" t="s">
        <v>217</v>
      </c>
      <c r="AM1396" t="s">
        <v>1376</v>
      </c>
      <c r="AN1396" t="s">
        <v>6</v>
      </c>
      <c r="AO1396" s="57">
        <v>46032.559305555558</v>
      </c>
      <c r="AP1396" s="57">
        <v>46297.458333333336</v>
      </c>
      <c r="AR1396" t="s">
        <v>218</v>
      </c>
      <c r="AS1396" t="s">
        <v>219</v>
      </c>
      <c r="AT1396" t="s">
        <v>230</v>
      </c>
      <c r="AU1396">
        <v>20261003</v>
      </c>
      <c r="AV1396" t="s">
        <v>221</v>
      </c>
      <c r="AW1396" t="s">
        <v>877</v>
      </c>
      <c r="AX1396" t="s">
        <v>222</v>
      </c>
      <c r="BA1396" s="57">
        <v>46297.458333333336</v>
      </c>
      <c r="BB1396" t="s">
        <v>1376</v>
      </c>
      <c r="BC1396">
        <v>2026</v>
      </c>
      <c r="BD1396">
        <v>10</v>
      </c>
      <c r="BE1396">
        <v>3</v>
      </c>
      <c r="BF1396" s="6">
        <f t="shared" si="63"/>
        <v>46298</v>
      </c>
      <c r="BG1396">
        <f t="shared" si="64"/>
        <v>0.54166666666424135</v>
      </c>
      <c r="BH1396" t="str">
        <f t="shared" si="65"/>
        <v>COMPLY</v>
      </c>
      <c r="BI1396" t="str">
        <f>VLOOKUP(H1396,Sheet2!$A$1:$B$270,2,FALSE)</f>
        <v>LABOAN BAJO</v>
      </c>
    </row>
    <row r="1397" spans="1:61">
      <c r="A1397">
        <v>1396</v>
      </c>
      <c r="B1397">
        <v>1002621180</v>
      </c>
      <c r="C1397">
        <v>3</v>
      </c>
      <c r="D1397" t="s">
        <v>45</v>
      </c>
      <c r="E1397">
        <v>5</v>
      </c>
      <c r="F1397" t="s">
        <v>113</v>
      </c>
      <c r="G1397" t="s">
        <v>114</v>
      </c>
      <c r="H1397" t="s">
        <v>357</v>
      </c>
      <c r="I1397" t="s">
        <v>212</v>
      </c>
      <c r="J1397" t="s">
        <v>213</v>
      </c>
      <c r="K1397" t="s">
        <v>149</v>
      </c>
      <c r="L1397" t="s">
        <v>214</v>
      </c>
      <c r="M1397" t="s">
        <v>76</v>
      </c>
      <c r="N1397" t="s">
        <v>215</v>
      </c>
      <c r="O1397" s="57">
        <v>46298.753240740742</v>
      </c>
      <c r="P1397" s="57">
        <v>46301.342974537038</v>
      </c>
      <c r="Q1397">
        <v>69403767</v>
      </c>
      <c r="S1397">
        <v>172514217335</v>
      </c>
      <c r="T1397" t="s">
        <v>2422</v>
      </c>
      <c r="U1397" t="s">
        <v>2423</v>
      </c>
      <c r="V1397" t="s">
        <v>2424</v>
      </c>
      <c r="Z1397">
        <v>120.466906164337</v>
      </c>
      <c r="AA1397">
        <v>-8.5952350993956106</v>
      </c>
      <c r="AB1397" t="s">
        <v>2425</v>
      </c>
      <c r="AC1397" t="s">
        <v>235</v>
      </c>
      <c r="AL1397" t="s">
        <v>217</v>
      </c>
      <c r="AM1397" t="s">
        <v>2426</v>
      </c>
      <c r="AN1397" t="s">
        <v>6</v>
      </c>
      <c r="AO1397" s="57">
        <v>46091.757280092592</v>
      </c>
      <c r="AP1397" s="57">
        <v>46300.333333333336</v>
      </c>
      <c r="AR1397" t="s">
        <v>218</v>
      </c>
      <c r="AS1397" t="s">
        <v>219</v>
      </c>
      <c r="AT1397" t="s">
        <v>230</v>
      </c>
      <c r="AU1397">
        <v>20261006</v>
      </c>
      <c r="AV1397" t="s">
        <v>221</v>
      </c>
      <c r="AW1397" t="s">
        <v>880</v>
      </c>
      <c r="AX1397" t="s">
        <v>222</v>
      </c>
      <c r="BA1397" s="57">
        <v>46300.333333333336</v>
      </c>
      <c r="BB1397" t="s">
        <v>2426</v>
      </c>
      <c r="BC1397">
        <v>2026</v>
      </c>
      <c r="BD1397">
        <v>10</v>
      </c>
      <c r="BE1397">
        <v>6</v>
      </c>
      <c r="BF1397" s="6">
        <f t="shared" si="63"/>
        <v>46301</v>
      </c>
      <c r="BG1397">
        <f t="shared" si="64"/>
        <v>0.66666666666424135</v>
      </c>
      <c r="BH1397" t="str">
        <f t="shared" si="65"/>
        <v>COMPLY</v>
      </c>
      <c r="BI1397" t="str">
        <f>VLOOKUP(H1397,Sheet2!$A$1:$B$270,2,FALSE)</f>
        <v>LABOAN BAJO</v>
      </c>
    </row>
    <row r="1398" spans="1:61">
      <c r="A1398">
        <v>1397</v>
      </c>
      <c r="B1398">
        <v>1002632360</v>
      </c>
      <c r="C1398">
        <v>3</v>
      </c>
      <c r="D1398" t="s">
        <v>45</v>
      </c>
      <c r="E1398">
        <v>5</v>
      </c>
      <c r="F1398" t="s">
        <v>113</v>
      </c>
      <c r="G1398" t="s">
        <v>114</v>
      </c>
      <c r="H1398" t="s">
        <v>357</v>
      </c>
      <c r="I1398" t="s">
        <v>212</v>
      </c>
      <c r="J1398" t="s">
        <v>213</v>
      </c>
      <c r="K1398" t="s">
        <v>149</v>
      </c>
      <c r="L1398" t="s">
        <v>214</v>
      </c>
      <c r="M1398" t="s">
        <v>76</v>
      </c>
      <c r="N1398" t="s">
        <v>215</v>
      </c>
      <c r="O1398" s="57">
        <v>46307.435115740744</v>
      </c>
      <c r="P1398" s="57">
        <v>46308.753680555557</v>
      </c>
      <c r="Q1398">
        <v>69408443</v>
      </c>
      <c r="S1398">
        <v>172514217424</v>
      </c>
      <c r="T1398" t="s">
        <v>6553</v>
      </c>
      <c r="U1398" t="s">
        <v>6554</v>
      </c>
      <c r="V1398" t="s">
        <v>6555</v>
      </c>
      <c r="Z1398">
        <v>120.4668173</v>
      </c>
      <c r="AA1398">
        <v>-8.6042979000000006</v>
      </c>
      <c r="AB1398" t="s">
        <v>6556</v>
      </c>
      <c r="AC1398" t="s">
        <v>235</v>
      </c>
      <c r="AL1398" t="s">
        <v>217</v>
      </c>
      <c r="AM1398" t="s">
        <v>6557</v>
      </c>
      <c r="AN1398" t="s">
        <v>6</v>
      </c>
      <c r="AO1398" s="57">
        <v>46366.455150462964</v>
      </c>
      <c r="AP1398" s="57">
        <v>46308.333333333336</v>
      </c>
      <c r="AR1398" t="s">
        <v>218</v>
      </c>
      <c r="AS1398" t="s">
        <v>219</v>
      </c>
      <c r="AT1398" t="s">
        <v>230</v>
      </c>
      <c r="AU1398">
        <v>20261013</v>
      </c>
      <c r="AV1398" t="s">
        <v>221</v>
      </c>
      <c r="AW1398" t="s">
        <v>2232</v>
      </c>
      <c r="AX1398" t="s">
        <v>222</v>
      </c>
      <c r="BA1398" s="57">
        <v>46308.333333333336</v>
      </c>
      <c r="BB1398" t="s">
        <v>6557</v>
      </c>
      <c r="BC1398">
        <v>2026</v>
      </c>
      <c r="BD1398">
        <v>10</v>
      </c>
      <c r="BE1398">
        <v>13</v>
      </c>
      <c r="BF1398" s="6">
        <f t="shared" si="63"/>
        <v>46308</v>
      </c>
      <c r="BG1398">
        <f t="shared" si="64"/>
        <v>-0.33333333333575865</v>
      </c>
      <c r="BH1398" t="str">
        <f t="shared" si="65"/>
        <v>COMPLY</v>
      </c>
      <c r="BI1398" t="str">
        <f>VLOOKUP(H1398,Sheet2!$A$1:$B$270,2,FALSE)</f>
        <v>LABOAN BAJO</v>
      </c>
    </row>
    <row r="1399" spans="1:61">
      <c r="A1399">
        <v>1398</v>
      </c>
      <c r="B1399">
        <v>1002632132</v>
      </c>
      <c r="C1399">
        <v>3</v>
      </c>
      <c r="D1399" t="s">
        <v>45</v>
      </c>
      <c r="E1399">
        <v>5</v>
      </c>
      <c r="F1399" t="s">
        <v>113</v>
      </c>
      <c r="G1399" t="s">
        <v>114</v>
      </c>
      <c r="H1399" t="s">
        <v>357</v>
      </c>
      <c r="I1399" t="s">
        <v>212</v>
      </c>
      <c r="J1399" t="s">
        <v>213</v>
      </c>
      <c r="K1399" t="s">
        <v>149</v>
      </c>
      <c r="L1399" t="s">
        <v>214</v>
      </c>
      <c r="M1399" t="s">
        <v>76</v>
      </c>
      <c r="N1399" t="s">
        <v>215</v>
      </c>
      <c r="O1399" s="57">
        <v>46307.395601851851</v>
      </c>
      <c r="P1399" s="57">
        <v>46308.650451388887</v>
      </c>
      <c r="Q1399">
        <v>69408381</v>
      </c>
      <c r="S1399">
        <v>172514217398</v>
      </c>
      <c r="T1399" t="s">
        <v>6558</v>
      </c>
      <c r="U1399" t="s">
        <v>6559</v>
      </c>
      <c r="V1399" t="s">
        <v>6560</v>
      </c>
      <c r="Z1399">
        <v>120.46824293013201</v>
      </c>
      <c r="AA1399">
        <v>-8.6171834588894907</v>
      </c>
      <c r="AB1399" t="s">
        <v>6561</v>
      </c>
      <c r="AC1399" t="s">
        <v>235</v>
      </c>
      <c r="AL1399" t="s">
        <v>217</v>
      </c>
      <c r="AM1399" t="s">
        <v>6562</v>
      </c>
      <c r="AN1399" t="s">
        <v>6</v>
      </c>
      <c r="AO1399" s="57">
        <v>46366.403032407405</v>
      </c>
      <c r="AP1399" s="57">
        <v>46310.333333333336</v>
      </c>
      <c r="AR1399" t="s">
        <v>218</v>
      </c>
      <c r="AS1399" t="s">
        <v>219</v>
      </c>
      <c r="AT1399" t="s">
        <v>230</v>
      </c>
      <c r="AU1399">
        <v>20261013</v>
      </c>
      <c r="AV1399" t="s">
        <v>221</v>
      </c>
      <c r="AW1399" t="s">
        <v>886</v>
      </c>
      <c r="AX1399" t="s">
        <v>222</v>
      </c>
      <c r="BA1399" s="57">
        <v>46310.333333333336</v>
      </c>
      <c r="BB1399" t="s">
        <v>6562</v>
      </c>
      <c r="BC1399">
        <v>2026</v>
      </c>
      <c r="BD1399">
        <v>10</v>
      </c>
      <c r="BE1399">
        <v>13</v>
      </c>
      <c r="BF1399" s="6">
        <f t="shared" si="63"/>
        <v>46308</v>
      </c>
      <c r="BG1399">
        <f t="shared" si="64"/>
        <v>-2.3333333333357587</v>
      </c>
      <c r="BH1399" t="str">
        <f t="shared" si="65"/>
        <v>COMPLY</v>
      </c>
      <c r="BI1399" t="str">
        <f>VLOOKUP(H1399,Sheet2!$A$1:$B$270,2,FALSE)</f>
        <v>LABOAN BAJO</v>
      </c>
    </row>
    <row r="1400" spans="1:61">
      <c r="A1400">
        <v>1399</v>
      </c>
      <c r="B1400">
        <v>1002636408</v>
      </c>
      <c r="C1400">
        <v>3</v>
      </c>
      <c r="D1400" t="s">
        <v>45</v>
      </c>
      <c r="E1400">
        <v>5</v>
      </c>
      <c r="F1400" t="s">
        <v>113</v>
      </c>
      <c r="G1400" t="s">
        <v>114</v>
      </c>
      <c r="H1400" t="s">
        <v>357</v>
      </c>
      <c r="I1400" t="s">
        <v>212</v>
      </c>
      <c r="J1400" t="s">
        <v>213</v>
      </c>
      <c r="K1400" t="s">
        <v>149</v>
      </c>
      <c r="L1400" t="s">
        <v>214</v>
      </c>
      <c r="M1400" t="s">
        <v>224</v>
      </c>
      <c r="N1400" t="s">
        <v>215</v>
      </c>
      <c r="O1400" s="57">
        <v>46309.451157407406</v>
      </c>
      <c r="P1400" s="57">
        <v>46310.344756944447</v>
      </c>
      <c r="Q1400">
        <v>69409964</v>
      </c>
      <c r="S1400">
        <v>172514217458</v>
      </c>
      <c r="T1400" t="s">
        <v>7373</v>
      </c>
      <c r="U1400" t="s">
        <v>7374</v>
      </c>
      <c r="V1400" t="s">
        <v>7375</v>
      </c>
      <c r="Z1400">
        <v>120.4546897</v>
      </c>
      <c r="AA1400">
        <v>-8.6117986000000002</v>
      </c>
      <c r="AB1400" t="s">
        <v>7376</v>
      </c>
      <c r="AC1400" t="s">
        <v>235</v>
      </c>
      <c r="AL1400" t="s">
        <v>217</v>
      </c>
      <c r="AM1400" t="s">
        <v>7377</v>
      </c>
      <c r="AN1400" t="s">
        <v>6</v>
      </c>
      <c r="AO1400" t="s">
        <v>7356</v>
      </c>
      <c r="AP1400" s="57">
        <v>46310.333333333336</v>
      </c>
      <c r="AR1400" t="s">
        <v>18</v>
      </c>
      <c r="AS1400" t="s">
        <v>219</v>
      </c>
      <c r="AT1400" t="s">
        <v>230</v>
      </c>
      <c r="AV1400" t="s">
        <v>226</v>
      </c>
      <c r="AW1400" t="s">
        <v>886</v>
      </c>
      <c r="AX1400" t="s">
        <v>222</v>
      </c>
      <c r="BA1400" s="57">
        <v>46310.333333333336</v>
      </c>
      <c r="BB1400" t="s">
        <v>7377</v>
      </c>
      <c r="BF1400" s="6" t="e">
        <f t="shared" si="63"/>
        <v>#NUM!</v>
      </c>
      <c r="BG1400" t="e">
        <f t="shared" si="64"/>
        <v>#NUM!</v>
      </c>
      <c r="BH1400" t="e">
        <f t="shared" si="65"/>
        <v>#NUM!</v>
      </c>
      <c r="BI1400" t="str">
        <f>VLOOKUP(H1400,Sheet2!$A$1:$B$270,2,FALSE)</f>
        <v>LABOAN BAJO</v>
      </c>
    </row>
    <row r="1401" spans="1:61">
      <c r="A1401">
        <v>1400</v>
      </c>
      <c r="B1401">
        <v>1002625314</v>
      </c>
      <c r="C1401">
        <v>3</v>
      </c>
      <c r="D1401" t="s">
        <v>45</v>
      </c>
      <c r="E1401">
        <v>5</v>
      </c>
      <c r="F1401" t="s">
        <v>113</v>
      </c>
      <c r="G1401" t="s">
        <v>114</v>
      </c>
      <c r="H1401" t="s">
        <v>357</v>
      </c>
      <c r="I1401" t="s">
        <v>212</v>
      </c>
      <c r="J1401" t="s">
        <v>213</v>
      </c>
      <c r="K1401" t="s">
        <v>149</v>
      </c>
      <c r="L1401" t="s">
        <v>214</v>
      </c>
      <c r="M1401" t="s">
        <v>542</v>
      </c>
      <c r="N1401" t="s">
        <v>215</v>
      </c>
      <c r="O1401" s="57">
        <v>46302.361481481479</v>
      </c>
      <c r="P1401" s="57">
        <v>46302.361481481479</v>
      </c>
      <c r="Q1401">
        <v>69397958</v>
      </c>
      <c r="T1401" t="s">
        <v>4339</v>
      </c>
      <c r="V1401" t="s">
        <v>4340</v>
      </c>
      <c r="Z1401">
        <v>120.6082</v>
      </c>
      <c r="AA1401">
        <v>-8.8148400000000002</v>
      </c>
      <c r="AB1401" t="s">
        <v>4341</v>
      </c>
      <c r="AC1401" t="s">
        <v>235</v>
      </c>
      <c r="AL1401" t="s">
        <v>217</v>
      </c>
      <c r="AM1401" t="s">
        <v>4342</v>
      </c>
      <c r="AN1401" t="s">
        <v>6</v>
      </c>
      <c r="AO1401" s="57">
        <v>46213.392731481479</v>
      </c>
      <c r="AP1401" s="57">
        <v>46290</v>
      </c>
      <c r="AR1401" t="s">
        <v>543</v>
      </c>
      <c r="AS1401" t="s">
        <v>219</v>
      </c>
      <c r="AT1401" t="s">
        <v>230</v>
      </c>
      <c r="AV1401" t="s">
        <v>4343</v>
      </c>
      <c r="AW1401" t="s">
        <v>879</v>
      </c>
      <c r="AX1401" t="s">
        <v>222</v>
      </c>
      <c r="BA1401" s="57">
        <v>46290.625</v>
      </c>
      <c r="BB1401" t="s">
        <v>4342</v>
      </c>
      <c r="BF1401" s="6" t="e">
        <f t="shared" si="63"/>
        <v>#NUM!</v>
      </c>
      <c r="BG1401" t="e">
        <f t="shared" si="64"/>
        <v>#NUM!</v>
      </c>
      <c r="BH1401" t="e">
        <f t="shared" si="65"/>
        <v>#NUM!</v>
      </c>
      <c r="BI1401" t="str">
        <f>VLOOKUP(H1401,Sheet2!$A$1:$B$270,2,FALSE)</f>
        <v>LABOAN BAJO</v>
      </c>
    </row>
    <row r="1402" spans="1:61">
      <c r="A1402">
        <v>1401</v>
      </c>
      <c r="B1402">
        <v>1002625322</v>
      </c>
      <c r="C1402">
        <v>3</v>
      </c>
      <c r="D1402" t="s">
        <v>45</v>
      </c>
      <c r="E1402">
        <v>5</v>
      </c>
      <c r="F1402" t="s">
        <v>113</v>
      </c>
      <c r="G1402" t="s">
        <v>114</v>
      </c>
      <c r="H1402" t="s">
        <v>357</v>
      </c>
      <c r="I1402" t="s">
        <v>212</v>
      </c>
      <c r="J1402" t="s">
        <v>213</v>
      </c>
      <c r="K1402" t="s">
        <v>149</v>
      </c>
      <c r="L1402" t="s">
        <v>214</v>
      </c>
      <c r="M1402" t="s">
        <v>542</v>
      </c>
      <c r="N1402" t="s">
        <v>215</v>
      </c>
      <c r="O1402" s="57">
        <v>46302.363159722219</v>
      </c>
      <c r="P1402" s="57">
        <v>46302.363171296296</v>
      </c>
      <c r="Q1402">
        <v>69398260</v>
      </c>
      <c r="T1402" t="s">
        <v>4344</v>
      </c>
      <c r="V1402" t="s">
        <v>4345</v>
      </c>
      <c r="Z1402">
        <v>120.6082</v>
      </c>
      <c r="AA1402">
        <v>-8.8148400000000002</v>
      </c>
      <c r="AB1402" t="s">
        <v>4346</v>
      </c>
      <c r="AC1402" t="s">
        <v>235</v>
      </c>
      <c r="AL1402" t="s">
        <v>217</v>
      </c>
      <c r="AM1402" t="s">
        <v>4347</v>
      </c>
      <c r="AN1402" t="s">
        <v>6</v>
      </c>
      <c r="AO1402" s="57">
        <v>46213.392731481479</v>
      </c>
      <c r="AP1402" s="57">
        <v>46291</v>
      </c>
      <c r="AR1402" t="s">
        <v>543</v>
      </c>
      <c r="AS1402" t="s">
        <v>219</v>
      </c>
      <c r="AT1402" t="s">
        <v>230</v>
      </c>
      <c r="AV1402" t="s">
        <v>4348</v>
      </c>
      <c r="AW1402" t="s">
        <v>879</v>
      </c>
      <c r="AX1402" t="s">
        <v>222</v>
      </c>
      <c r="BA1402" s="57">
        <v>46291.333333333336</v>
      </c>
      <c r="BB1402" t="s">
        <v>4347</v>
      </c>
      <c r="BF1402" s="6" t="e">
        <f t="shared" si="63"/>
        <v>#NUM!</v>
      </c>
      <c r="BG1402" t="e">
        <f t="shared" si="64"/>
        <v>#NUM!</v>
      </c>
      <c r="BH1402" t="e">
        <f t="shared" si="65"/>
        <v>#NUM!</v>
      </c>
      <c r="BI1402" t="str">
        <f>VLOOKUP(H1402,Sheet2!$A$1:$B$270,2,FALSE)</f>
        <v>LABOAN BAJO</v>
      </c>
    </row>
    <row r="1403" spans="1:61">
      <c r="A1403">
        <v>1402</v>
      </c>
      <c r="B1403">
        <v>1002619237</v>
      </c>
      <c r="C1403">
        <v>3</v>
      </c>
      <c r="D1403" t="s">
        <v>45</v>
      </c>
      <c r="E1403">
        <v>5</v>
      </c>
      <c r="F1403" t="s">
        <v>113</v>
      </c>
      <c r="G1403" t="s">
        <v>111</v>
      </c>
      <c r="H1403" t="s">
        <v>337</v>
      </c>
      <c r="I1403" t="s">
        <v>212</v>
      </c>
      <c r="J1403" t="s">
        <v>213</v>
      </c>
      <c r="K1403" t="s">
        <v>149</v>
      </c>
      <c r="L1403" t="s">
        <v>214</v>
      </c>
      <c r="M1403" t="s">
        <v>76</v>
      </c>
      <c r="N1403" t="s">
        <v>215</v>
      </c>
      <c r="O1403" s="57">
        <v>46297.417824074073</v>
      </c>
      <c r="P1403" s="57">
        <v>46300.750891203701</v>
      </c>
      <c r="Q1403">
        <v>69402834</v>
      </c>
      <c r="S1403">
        <v>172511797280</v>
      </c>
      <c r="T1403" t="s">
        <v>2427</v>
      </c>
      <c r="U1403" t="s">
        <v>2428</v>
      </c>
      <c r="V1403" t="s">
        <v>2429</v>
      </c>
      <c r="Z1403">
        <v>120.9763482</v>
      </c>
      <c r="AA1403">
        <v>-8.7885245999999899</v>
      </c>
      <c r="AB1403" t="s">
        <v>2430</v>
      </c>
      <c r="AC1403" t="s">
        <v>235</v>
      </c>
      <c r="AL1403" t="s">
        <v>217</v>
      </c>
      <c r="AM1403" t="s">
        <v>2431</v>
      </c>
      <c r="AN1403" t="s">
        <v>6</v>
      </c>
      <c r="AO1403" s="57">
        <v>46063.42392361111</v>
      </c>
      <c r="AP1403" s="57">
        <v>46300.333333333336</v>
      </c>
      <c r="AR1403" t="s">
        <v>218</v>
      </c>
      <c r="AS1403" t="s">
        <v>572</v>
      </c>
      <c r="AT1403" t="s">
        <v>230</v>
      </c>
      <c r="AU1403">
        <v>20261005</v>
      </c>
      <c r="AV1403" t="s">
        <v>221</v>
      </c>
      <c r="AW1403" t="s">
        <v>876</v>
      </c>
      <c r="AX1403" t="s">
        <v>222</v>
      </c>
      <c r="BA1403" s="57">
        <v>46300.333333333336</v>
      </c>
      <c r="BB1403" t="s">
        <v>2431</v>
      </c>
      <c r="BC1403">
        <v>2026</v>
      </c>
      <c r="BD1403">
        <v>10</v>
      </c>
      <c r="BE1403">
        <v>5</v>
      </c>
      <c r="BF1403" s="6">
        <f t="shared" si="63"/>
        <v>46300</v>
      </c>
      <c r="BG1403">
        <f t="shared" si="64"/>
        <v>-0.33333333333575865</v>
      </c>
      <c r="BH1403" t="str">
        <f t="shared" si="65"/>
        <v>COMPLY</v>
      </c>
      <c r="BI1403" t="str">
        <f>VLOOKUP(H1403,Sheet2!$A$1:$B$270,2,FALSE)</f>
        <v>ENDE</v>
      </c>
    </row>
    <row r="1404" spans="1:61">
      <c r="A1404">
        <v>1403</v>
      </c>
      <c r="B1404">
        <v>1002628407</v>
      </c>
      <c r="C1404">
        <v>3</v>
      </c>
      <c r="D1404" t="s">
        <v>45</v>
      </c>
      <c r="E1404">
        <v>5</v>
      </c>
      <c r="F1404" t="s">
        <v>113</v>
      </c>
      <c r="G1404" t="s">
        <v>111</v>
      </c>
      <c r="H1404" t="s">
        <v>337</v>
      </c>
      <c r="I1404" t="s">
        <v>212</v>
      </c>
      <c r="J1404" t="s">
        <v>213</v>
      </c>
      <c r="K1404" t="s">
        <v>149</v>
      </c>
      <c r="L1404" t="s">
        <v>214</v>
      </c>
      <c r="M1404" t="s">
        <v>76</v>
      </c>
      <c r="N1404" t="s">
        <v>215</v>
      </c>
      <c r="O1404" s="57">
        <v>46303.701099537036</v>
      </c>
      <c r="P1404" s="57">
        <v>46310.263541666667</v>
      </c>
      <c r="Q1404">
        <v>69406778</v>
      </c>
      <c r="S1404">
        <v>172511797319</v>
      </c>
      <c r="T1404" t="s">
        <v>4804</v>
      </c>
      <c r="U1404" t="s">
        <v>4805</v>
      </c>
      <c r="V1404" t="s">
        <v>4806</v>
      </c>
      <c r="Z1404">
        <v>120.96002049744099</v>
      </c>
      <c r="AA1404">
        <v>-8.8323721773716706</v>
      </c>
      <c r="AB1404" t="s">
        <v>4807</v>
      </c>
      <c r="AC1404" t="s">
        <v>216</v>
      </c>
      <c r="AL1404" t="s">
        <v>217</v>
      </c>
      <c r="AM1404" t="s">
        <v>4808</v>
      </c>
      <c r="AN1404" t="s">
        <v>6</v>
      </c>
      <c r="AO1404" s="57">
        <v>46244.72587962963</v>
      </c>
      <c r="AP1404" s="57">
        <v>46305.333333333336</v>
      </c>
      <c r="AR1404" t="s">
        <v>218</v>
      </c>
      <c r="AS1404" t="s">
        <v>572</v>
      </c>
      <c r="AT1404" t="s">
        <v>230</v>
      </c>
      <c r="AU1404">
        <v>20261015</v>
      </c>
      <c r="AV1404" t="s">
        <v>221</v>
      </c>
      <c r="AW1404" t="s">
        <v>923</v>
      </c>
      <c r="AX1404" t="s">
        <v>222</v>
      </c>
      <c r="BA1404" s="57">
        <v>46305.333333333336</v>
      </c>
      <c r="BB1404" t="s">
        <v>4808</v>
      </c>
      <c r="BC1404">
        <v>2026</v>
      </c>
      <c r="BD1404">
        <v>10</v>
      </c>
      <c r="BE1404">
        <v>15</v>
      </c>
      <c r="BF1404" s="6">
        <f t="shared" si="63"/>
        <v>46310</v>
      </c>
      <c r="BG1404">
        <f t="shared" si="64"/>
        <v>4.6666666666642413</v>
      </c>
      <c r="BH1404" t="str">
        <f t="shared" si="65"/>
        <v>NOT COMPLY</v>
      </c>
      <c r="BI1404" t="str">
        <f>VLOOKUP(H1404,Sheet2!$A$1:$B$270,2,FALSE)</f>
        <v>ENDE</v>
      </c>
    </row>
    <row r="1405" spans="1:61">
      <c r="A1405">
        <v>1404</v>
      </c>
      <c r="B1405">
        <v>1002635047</v>
      </c>
      <c r="C1405">
        <v>3</v>
      </c>
      <c r="D1405" t="s">
        <v>45</v>
      </c>
      <c r="E1405">
        <v>5</v>
      </c>
      <c r="F1405" t="s">
        <v>113</v>
      </c>
      <c r="G1405" t="s">
        <v>111</v>
      </c>
      <c r="H1405" t="s">
        <v>337</v>
      </c>
      <c r="I1405" t="s">
        <v>212</v>
      </c>
      <c r="J1405" t="s">
        <v>213</v>
      </c>
      <c r="K1405" t="s">
        <v>149</v>
      </c>
      <c r="L1405" t="s">
        <v>214</v>
      </c>
      <c r="M1405" t="s">
        <v>224</v>
      </c>
      <c r="N1405" t="s">
        <v>215</v>
      </c>
      <c r="O1405" s="57">
        <v>46308.567835648151</v>
      </c>
      <c r="P1405" s="57">
        <v>46309.474687499998</v>
      </c>
      <c r="Q1405">
        <v>69409401</v>
      </c>
      <c r="S1405">
        <v>172511797336</v>
      </c>
      <c r="T1405" t="s">
        <v>6563</v>
      </c>
      <c r="U1405" t="s">
        <v>2428</v>
      </c>
      <c r="V1405" t="s">
        <v>6564</v>
      </c>
      <c r="Z1405">
        <v>120.9770572</v>
      </c>
      <c r="AA1405">
        <v>-8.7885852999999994</v>
      </c>
      <c r="AB1405" t="s">
        <v>6565</v>
      </c>
      <c r="AC1405" t="s">
        <v>235</v>
      </c>
      <c r="AL1405" t="s">
        <v>217</v>
      </c>
      <c r="AM1405" t="s">
        <v>6566</v>
      </c>
      <c r="AN1405" t="s">
        <v>6</v>
      </c>
      <c r="AO1405" t="s">
        <v>6143</v>
      </c>
      <c r="AP1405" s="57">
        <v>46309.458333333336</v>
      </c>
      <c r="AR1405" t="s">
        <v>18</v>
      </c>
      <c r="AS1405" t="s">
        <v>572</v>
      </c>
      <c r="AT1405" t="s">
        <v>220</v>
      </c>
      <c r="AV1405" t="s">
        <v>226</v>
      </c>
      <c r="AW1405" t="s">
        <v>1480</v>
      </c>
      <c r="AX1405" t="s">
        <v>222</v>
      </c>
      <c r="BA1405" s="57">
        <v>46309.458333333336</v>
      </c>
      <c r="BB1405" t="s">
        <v>6566</v>
      </c>
      <c r="BF1405" s="6" t="e">
        <f t="shared" si="63"/>
        <v>#NUM!</v>
      </c>
      <c r="BG1405" t="e">
        <f t="shared" si="64"/>
        <v>#NUM!</v>
      </c>
      <c r="BH1405" t="e">
        <f t="shared" si="65"/>
        <v>#NUM!</v>
      </c>
      <c r="BI1405" t="str">
        <f>VLOOKUP(H1405,Sheet2!$A$1:$B$270,2,FALSE)</f>
        <v>ENDE</v>
      </c>
    </row>
    <row r="1406" spans="1:61">
      <c r="A1406">
        <v>1405</v>
      </c>
      <c r="B1406">
        <v>1002623755</v>
      </c>
      <c r="C1406">
        <v>3</v>
      </c>
      <c r="D1406" t="s">
        <v>34</v>
      </c>
      <c r="E1406">
        <v>5</v>
      </c>
      <c r="F1406" t="s">
        <v>546</v>
      </c>
      <c r="G1406" t="s">
        <v>84</v>
      </c>
      <c r="H1406" t="s">
        <v>250</v>
      </c>
      <c r="I1406" t="s">
        <v>212</v>
      </c>
      <c r="J1406" t="s">
        <v>213</v>
      </c>
      <c r="K1406" t="s">
        <v>149</v>
      </c>
      <c r="M1406" t="s">
        <v>76</v>
      </c>
      <c r="N1406" t="s">
        <v>215</v>
      </c>
      <c r="O1406" s="57">
        <v>46301.425416666665</v>
      </c>
      <c r="P1406" s="57">
        <v>46301.538449074076</v>
      </c>
      <c r="Q1406">
        <v>69400226</v>
      </c>
      <c r="S1406">
        <v>172425708534</v>
      </c>
      <c r="T1406" t="s">
        <v>3659</v>
      </c>
      <c r="U1406" t="s">
        <v>3660</v>
      </c>
      <c r="V1406" t="s">
        <v>3661</v>
      </c>
      <c r="Z1406">
        <v>115.034295916557</v>
      </c>
      <c r="AA1406">
        <v>-8.2591448109780696</v>
      </c>
      <c r="AB1406" t="s">
        <v>3662</v>
      </c>
      <c r="AC1406" t="s">
        <v>229</v>
      </c>
      <c r="AL1406" t="s">
        <v>217</v>
      </c>
      <c r="AM1406" t="s">
        <v>3663</v>
      </c>
      <c r="AN1406" t="s">
        <v>6</v>
      </c>
      <c r="AO1406" s="57">
        <v>46183.433946759258</v>
      </c>
      <c r="AR1406" t="s">
        <v>218</v>
      </c>
      <c r="AS1406" t="s">
        <v>219</v>
      </c>
      <c r="AT1406" t="s">
        <v>230</v>
      </c>
      <c r="AU1406">
        <v>20261006</v>
      </c>
      <c r="AV1406" t="s">
        <v>221</v>
      </c>
      <c r="AW1406" t="s">
        <v>3539</v>
      </c>
      <c r="AX1406" t="s">
        <v>222</v>
      </c>
      <c r="BA1406" s="57">
        <v>46301.291666666664</v>
      </c>
      <c r="BB1406" t="s">
        <v>3663</v>
      </c>
      <c r="BC1406">
        <v>2026</v>
      </c>
      <c r="BD1406">
        <v>10</v>
      </c>
      <c r="BE1406">
        <v>6</v>
      </c>
      <c r="BF1406" s="6">
        <f t="shared" si="63"/>
        <v>46301</v>
      </c>
      <c r="BG1406">
        <f t="shared" si="64"/>
        <v>-0.29166666666424135</v>
      </c>
      <c r="BH1406" t="str">
        <f t="shared" si="65"/>
        <v>COMPLY</v>
      </c>
      <c r="BI1406" t="str">
        <f>VLOOKUP(H1406,Sheet2!$A$1:$B$270,2,FALSE)</f>
        <v>SINGARAJA</v>
      </c>
    </row>
    <row r="1407" spans="1:61">
      <c r="A1407">
        <v>1406</v>
      </c>
      <c r="B1407">
        <v>1002631565</v>
      </c>
      <c r="C1407">
        <v>3</v>
      </c>
      <c r="D1407" t="s">
        <v>34</v>
      </c>
      <c r="E1407">
        <v>5</v>
      </c>
      <c r="F1407" t="s">
        <v>546</v>
      </c>
      <c r="G1407" t="s">
        <v>84</v>
      </c>
      <c r="H1407" t="s">
        <v>250</v>
      </c>
      <c r="I1407" t="s">
        <v>212</v>
      </c>
      <c r="J1407" t="s">
        <v>213</v>
      </c>
      <c r="K1407" t="s">
        <v>149</v>
      </c>
      <c r="M1407" t="s">
        <v>76</v>
      </c>
      <c r="N1407" t="s">
        <v>215</v>
      </c>
      <c r="O1407" s="57">
        <v>46306.528078703705</v>
      </c>
      <c r="P1407" s="57">
        <v>46306.650914351849</v>
      </c>
      <c r="Q1407">
        <v>69407127</v>
      </c>
      <c r="S1407">
        <v>172425708569</v>
      </c>
      <c r="T1407" t="s">
        <v>5681</v>
      </c>
      <c r="U1407" t="s">
        <v>5682</v>
      </c>
      <c r="V1407" t="s">
        <v>5683</v>
      </c>
      <c r="Z1407">
        <v>115.01537950597201</v>
      </c>
      <c r="AA1407">
        <v>-8.2597451094315595</v>
      </c>
      <c r="AB1407" t="s">
        <v>5684</v>
      </c>
      <c r="AC1407" t="s">
        <v>229</v>
      </c>
      <c r="AL1407" t="s">
        <v>217</v>
      </c>
      <c r="AM1407" t="s">
        <v>5685</v>
      </c>
      <c r="AN1407" t="s">
        <v>6</v>
      </c>
      <c r="AO1407" s="57">
        <v>46336.538078703707</v>
      </c>
      <c r="AR1407" t="s">
        <v>218</v>
      </c>
      <c r="AS1407" t="s">
        <v>219</v>
      </c>
      <c r="AT1407" t="s">
        <v>230</v>
      </c>
      <c r="AU1407">
        <v>20261011</v>
      </c>
      <c r="AV1407" t="s">
        <v>221</v>
      </c>
      <c r="AW1407" t="s">
        <v>540</v>
      </c>
      <c r="AX1407" t="s">
        <v>222</v>
      </c>
      <c r="BA1407" s="57">
        <v>46306.291666666664</v>
      </c>
      <c r="BB1407" t="s">
        <v>5685</v>
      </c>
      <c r="BC1407">
        <v>2026</v>
      </c>
      <c r="BD1407">
        <v>10</v>
      </c>
      <c r="BE1407">
        <v>11</v>
      </c>
      <c r="BF1407" s="6">
        <f t="shared" si="63"/>
        <v>46306</v>
      </c>
      <c r="BG1407">
        <f t="shared" si="64"/>
        <v>-0.29166666666424135</v>
      </c>
      <c r="BH1407" t="str">
        <f t="shared" si="65"/>
        <v>COMPLY</v>
      </c>
      <c r="BI1407" t="str">
        <f>VLOOKUP(H1407,Sheet2!$A$1:$B$270,2,FALSE)</f>
        <v>SINGARAJA</v>
      </c>
    </row>
    <row r="1408" spans="1:61">
      <c r="A1408">
        <v>1407</v>
      </c>
      <c r="B1408">
        <v>1002629134</v>
      </c>
      <c r="C1408">
        <v>3</v>
      </c>
      <c r="D1408" t="s">
        <v>34</v>
      </c>
      <c r="E1408">
        <v>5</v>
      </c>
      <c r="F1408" t="s">
        <v>546</v>
      </c>
      <c r="G1408" t="s">
        <v>84</v>
      </c>
      <c r="H1408" t="s">
        <v>250</v>
      </c>
      <c r="I1408" t="s">
        <v>212</v>
      </c>
      <c r="J1408" t="s">
        <v>213</v>
      </c>
      <c r="K1408" t="s">
        <v>149</v>
      </c>
      <c r="L1408" t="s">
        <v>214</v>
      </c>
      <c r="M1408" t="s">
        <v>1401</v>
      </c>
      <c r="N1408" t="s">
        <v>215</v>
      </c>
      <c r="O1408" s="57">
        <v>46304.426087962966</v>
      </c>
      <c r="P1408" s="57">
        <v>46306.528067129628</v>
      </c>
      <c r="Q1408">
        <v>69407127</v>
      </c>
      <c r="S1408">
        <v>172425708550</v>
      </c>
      <c r="T1408" t="s">
        <v>5681</v>
      </c>
      <c r="U1408" t="s">
        <v>5686</v>
      </c>
      <c r="V1408" t="s">
        <v>5687</v>
      </c>
      <c r="Z1408">
        <v>115.019187</v>
      </c>
      <c r="AA1408">
        <v>-8.2578859999999992</v>
      </c>
      <c r="AB1408" t="s">
        <v>5684</v>
      </c>
      <c r="AC1408" t="s">
        <v>235</v>
      </c>
      <c r="AL1408" t="s">
        <v>217</v>
      </c>
      <c r="AM1408" t="s">
        <v>5314</v>
      </c>
      <c r="AN1408" t="s">
        <v>6</v>
      </c>
      <c r="AO1408" s="57">
        <v>46275.434861111113</v>
      </c>
      <c r="AP1408" s="57">
        <v>46305.333333333336</v>
      </c>
      <c r="AR1408" t="s">
        <v>14</v>
      </c>
      <c r="AS1408" t="s">
        <v>219</v>
      </c>
      <c r="AT1408" t="s">
        <v>230</v>
      </c>
      <c r="AV1408" t="s">
        <v>5688</v>
      </c>
      <c r="AW1408" t="s">
        <v>1768</v>
      </c>
      <c r="AX1408" t="s">
        <v>222</v>
      </c>
      <c r="BA1408" s="57">
        <v>46305.333333333336</v>
      </c>
      <c r="BB1408" t="s">
        <v>5314</v>
      </c>
      <c r="BF1408" s="6" t="e">
        <f t="shared" si="63"/>
        <v>#NUM!</v>
      </c>
      <c r="BG1408" t="e">
        <f t="shared" si="64"/>
        <v>#NUM!</v>
      </c>
      <c r="BH1408" t="e">
        <f t="shared" si="65"/>
        <v>#NUM!</v>
      </c>
      <c r="BI1408" t="str">
        <f>VLOOKUP(H1408,Sheet2!$A$1:$B$270,2,FALSE)</f>
        <v>SINGARAJA</v>
      </c>
    </row>
    <row r="1409" spans="1:61">
      <c r="A1409">
        <v>1408</v>
      </c>
      <c r="B1409">
        <v>1002623759</v>
      </c>
      <c r="C1409">
        <v>3</v>
      </c>
      <c r="D1409" t="s">
        <v>34</v>
      </c>
      <c r="E1409">
        <v>5</v>
      </c>
      <c r="F1409" t="s">
        <v>546</v>
      </c>
      <c r="G1409" t="s">
        <v>84</v>
      </c>
      <c r="H1409" t="s">
        <v>250</v>
      </c>
      <c r="I1409" t="s">
        <v>212</v>
      </c>
      <c r="J1409" t="s">
        <v>213</v>
      </c>
      <c r="K1409" t="s">
        <v>149</v>
      </c>
      <c r="M1409" t="s">
        <v>224</v>
      </c>
      <c r="N1409" t="s">
        <v>215</v>
      </c>
      <c r="O1409" s="57">
        <v>46301.426886574074</v>
      </c>
      <c r="P1409" s="57">
        <v>46304.642291666663</v>
      </c>
      <c r="Q1409">
        <v>69404795</v>
      </c>
      <c r="S1409">
        <v>172425708533</v>
      </c>
      <c r="T1409" t="s">
        <v>3664</v>
      </c>
      <c r="U1409" t="s">
        <v>3665</v>
      </c>
      <c r="V1409" t="s">
        <v>4809</v>
      </c>
      <c r="Z1409">
        <v>114.970737523751</v>
      </c>
      <c r="AA1409">
        <v>-8.1876562081695798</v>
      </c>
      <c r="AB1409" t="s">
        <v>3666</v>
      </c>
      <c r="AC1409" t="s">
        <v>225</v>
      </c>
      <c r="AL1409" t="s">
        <v>217</v>
      </c>
      <c r="AM1409" t="s">
        <v>4810</v>
      </c>
      <c r="AN1409" t="s">
        <v>6</v>
      </c>
      <c r="AO1409" s="57">
        <v>46183.433946759258</v>
      </c>
      <c r="AP1409" s="57">
        <v>46304.625</v>
      </c>
      <c r="AR1409" t="s">
        <v>18</v>
      </c>
      <c r="AS1409" t="s">
        <v>219</v>
      </c>
      <c r="AT1409" t="s">
        <v>230</v>
      </c>
      <c r="AV1409" t="s">
        <v>226</v>
      </c>
      <c r="AW1409" t="s">
        <v>540</v>
      </c>
      <c r="AX1409" t="s">
        <v>222</v>
      </c>
      <c r="BA1409" s="57">
        <v>46304.625</v>
      </c>
      <c r="BB1409" t="s">
        <v>4810</v>
      </c>
      <c r="BF1409" s="6" t="e">
        <f t="shared" si="63"/>
        <v>#NUM!</v>
      </c>
      <c r="BG1409" t="e">
        <f t="shared" si="64"/>
        <v>#NUM!</v>
      </c>
      <c r="BH1409" t="e">
        <f t="shared" si="65"/>
        <v>#NUM!</v>
      </c>
      <c r="BI1409" t="str">
        <f>VLOOKUP(H1409,Sheet2!$A$1:$B$270,2,FALSE)</f>
        <v>SINGARAJA</v>
      </c>
    </row>
    <row r="1410" spans="1:61">
      <c r="A1410">
        <v>1409</v>
      </c>
      <c r="B1410">
        <v>1002626117</v>
      </c>
      <c r="C1410">
        <v>3</v>
      </c>
      <c r="D1410" t="s">
        <v>34</v>
      </c>
      <c r="E1410">
        <v>5</v>
      </c>
      <c r="F1410" t="s">
        <v>546</v>
      </c>
      <c r="G1410" t="s">
        <v>84</v>
      </c>
      <c r="H1410" t="s">
        <v>240</v>
      </c>
      <c r="I1410" t="s">
        <v>212</v>
      </c>
      <c r="J1410" t="s">
        <v>213</v>
      </c>
      <c r="K1410" t="s">
        <v>149</v>
      </c>
      <c r="M1410" t="s">
        <v>76</v>
      </c>
      <c r="N1410" t="s">
        <v>215</v>
      </c>
      <c r="O1410" s="57">
        <v>46302.560972222222</v>
      </c>
      <c r="P1410" s="57">
        <v>46306.634259259263</v>
      </c>
      <c r="Q1410">
        <v>69405841</v>
      </c>
      <c r="S1410">
        <v>172424837351</v>
      </c>
      <c r="T1410" t="s">
        <v>4349</v>
      </c>
      <c r="U1410" t="s">
        <v>4350</v>
      </c>
      <c r="V1410" t="s">
        <v>5689</v>
      </c>
      <c r="Z1410">
        <v>115.06662660000001</v>
      </c>
      <c r="AA1410">
        <v>-8.1384498999999995</v>
      </c>
      <c r="AB1410" t="s">
        <v>4351</v>
      </c>
      <c r="AC1410" t="s">
        <v>229</v>
      </c>
      <c r="AL1410" t="s">
        <v>217</v>
      </c>
      <c r="AM1410" t="s">
        <v>5690</v>
      </c>
      <c r="AN1410" t="s">
        <v>6</v>
      </c>
      <c r="AO1410" s="57">
        <v>46213.56962962963</v>
      </c>
      <c r="AP1410" s="57">
        <v>46307.333333333336</v>
      </c>
      <c r="AR1410" t="s">
        <v>218</v>
      </c>
      <c r="AS1410" t="s">
        <v>219</v>
      </c>
      <c r="AT1410" t="s">
        <v>342</v>
      </c>
      <c r="AU1410">
        <v>20261011</v>
      </c>
      <c r="AV1410" t="s">
        <v>221</v>
      </c>
      <c r="AW1410" t="s">
        <v>1571</v>
      </c>
      <c r="AX1410" t="s">
        <v>222</v>
      </c>
      <c r="BA1410" s="57">
        <v>46307.333333333336</v>
      </c>
      <c r="BB1410" t="s">
        <v>5690</v>
      </c>
      <c r="BC1410">
        <v>2026</v>
      </c>
      <c r="BD1410">
        <v>10</v>
      </c>
      <c r="BE1410">
        <v>11</v>
      </c>
      <c r="BF1410" s="6">
        <f t="shared" ref="BF1410:BF1473" si="66">DATE(BC1410,BD1410,BE1410)</f>
        <v>46306</v>
      </c>
      <c r="BG1410">
        <f t="shared" ref="BG1410:BG1473" si="67">BF1410-BA1410</f>
        <v>-1.3333333333357587</v>
      </c>
      <c r="BH1410" t="str">
        <f t="shared" ref="BH1410:BH1473" si="68">IF(BG1410=1,"COMPLY",IF(BG1410&lt;1,"COMPLY","NOT COMPLY"))</f>
        <v>COMPLY</v>
      </c>
      <c r="BI1410" t="str">
        <f>VLOOKUP(H1410,Sheet2!$A$1:$B$270,2,FALSE)</f>
        <v>SINGARAJA</v>
      </c>
    </row>
    <row r="1411" spans="1:61">
      <c r="A1411">
        <v>1410</v>
      </c>
      <c r="B1411">
        <v>1002630327</v>
      </c>
      <c r="C1411">
        <v>3</v>
      </c>
      <c r="D1411" t="s">
        <v>34</v>
      </c>
      <c r="E1411">
        <v>5</v>
      </c>
      <c r="F1411" t="s">
        <v>546</v>
      </c>
      <c r="G1411" t="s">
        <v>80</v>
      </c>
      <c r="H1411" t="s">
        <v>330</v>
      </c>
      <c r="I1411" t="s">
        <v>212</v>
      </c>
      <c r="J1411" t="s">
        <v>213</v>
      </c>
      <c r="K1411" t="s">
        <v>149</v>
      </c>
      <c r="L1411" t="s">
        <v>214</v>
      </c>
      <c r="M1411" t="s">
        <v>76</v>
      </c>
      <c r="N1411" t="s">
        <v>215</v>
      </c>
      <c r="O1411" s="57">
        <v>46304.676099537035</v>
      </c>
      <c r="P1411" s="57">
        <v>46305.537152777775</v>
      </c>
      <c r="Q1411">
        <v>69407560</v>
      </c>
      <c r="S1411">
        <v>172411226290</v>
      </c>
      <c r="T1411" t="s">
        <v>5691</v>
      </c>
      <c r="U1411" t="s">
        <v>5692</v>
      </c>
      <c r="V1411" t="s">
        <v>5693</v>
      </c>
      <c r="Z1411">
        <v>114.62849989999999</v>
      </c>
      <c r="AA1411">
        <v>-8.3604780000000005</v>
      </c>
      <c r="AB1411" t="s">
        <v>5694</v>
      </c>
      <c r="AC1411" t="s">
        <v>235</v>
      </c>
      <c r="AL1411" t="s">
        <v>217</v>
      </c>
      <c r="AM1411" t="s">
        <v>5392</v>
      </c>
      <c r="AN1411" t="s">
        <v>6</v>
      </c>
      <c r="AO1411" s="57">
        <v>46275.725983796299</v>
      </c>
      <c r="AP1411" s="57">
        <v>46305.625</v>
      </c>
      <c r="AR1411" t="s">
        <v>218</v>
      </c>
      <c r="AS1411" t="s">
        <v>783</v>
      </c>
      <c r="AT1411" t="s">
        <v>230</v>
      </c>
      <c r="AU1411">
        <v>20261010</v>
      </c>
      <c r="AV1411" t="s">
        <v>221</v>
      </c>
      <c r="AW1411" t="s">
        <v>1421</v>
      </c>
      <c r="AX1411" t="s">
        <v>222</v>
      </c>
      <c r="BA1411" s="57">
        <v>46305.625</v>
      </c>
      <c r="BB1411" t="s">
        <v>5392</v>
      </c>
      <c r="BC1411">
        <v>2026</v>
      </c>
      <c r="BD1411">
        <v>10</v>
      </c>
      <c r="BE1411">
        <v>10</v>
      </c>
      <c r="BF1411" s="6">
        <f t="shared" si="66"/>
        <v>46305</v>
      </c>
      <c r="BG1411">
        <f t="shared" si="67"/>
        <v>-0.625</v>
      </c>
      <c r="BH1411" t="str">
        <f t="shared" si="68"/>
        <v>COMPLY</v>
      </c>
      <c r="BI1411" t="str">
        <f>VLOOKUP(H1411,Sheet2!$A$1:$B$270,2,FALSE)</f>
        <v>JEMBRANA</v>
      </c>
    </row>
    <row r="1412" spans="1:61">
      <c r="A1412">
        <v>1411</v>
      </c>
      <c r="B1412">
        <v>1002617688</v>
      </c>
      <c r="C1412">
        <v>3</v>
      </c>
      <c r="D1412" t="s">
        <v>34</v>
      </c>
      <c r="E1412">
        <v>5</v>
      </c>
      <c r="F1412" t="s">
        <v>546</v>
      </c>
      <c r="G1412" t="s">
        <v>85</v>
      </c>
      <c r="H1412" t="s">
        <v>355</v>
      </c>
      <c r="I1412" t="s">
        <v>212</v>
      </c>
      <c r="J1412" t="s">
        <v>213</v>
      </c>
      <c r="K1412" t="s">
        <v>149</v>
      </c>
      <c r="M1412" t="s">
        <v>76</v>
      </c>
      <c r="N1412" t="s">
        <v>215</v>
      </c>
      <c r="O1412" s="57">
        <v>46296.50371527778</v>
      </c>
      <c r="P1412" s="57">
        <v>46297.795717592591</v>
      </c>
      <c r="Q1412">
        <v>69402261</v>
      </c>
      <c r="S1412">
        <v>172414214642</v>
      </c>
      <c r="T1412" t="s">
        <v>1377</v>
      </c>
      <c r="U1412" t="s">
        <v>1378</v>
      </c>
      <c r="V1412" t="s">
        <v>1379</v>
      </c>
      <c r="Z1412">
        <v>115.1615592</v>
      </c>
      <c r="AA1412">
        <v>-8.3697926999999996</v>
      </c>
      <c r="AB1412" t="s">
        <v>1380</v>
      </c>
      <c r="AC1412" t="s">
        <v>229</v>
      </c>
      <c r="AL1412" t="s">
        <v>217</v>
      </c>
      <c r="AM1412" t="s">
        <v>1381</v>
      </c>
      <c r="AN1412" t="s">
        <v>6</v>
      </c>
      <c r="AO1412" s="57">
        <v>46032.517557870371</v>
      </c>
      <c r="AP1412" s="57">
        <v>46297.458333333336</v>
      </c>
      <c r="AR1412" t="s">
        <v>218</v>
      </c>
      <c r="AS1412" t="s">
        <v>85</v>
      </c>
      <c r="AT1412" t="s">
        <v>230</v>
      </c>
      <c r="AU1412">
        <v>20261002</v>
      </c>
      <c r="AV1412" t="s">
        <v>221</v>
      </c>
      <c r="AW1412" t="s">
        <v>540</v>
      </c>
      <c r="AX1412" t="s">
        <v>222</v>
      </c>
      <c r="BA1412" s="57">
        <v>46297.458333333336</v>
      </c>
      <c r="BB1412" t="s">
        <v>1381</v>
      </c>
      <c r="BC1412">
        <v>2026</v>
      </c>
      <c r="BD1412">
        <v>10</v>
      </c>
      <c r="BE1412">
        <v>2</v>
      </c>
      <c r="BF1412" s="6">
        <f t="shared" si="66"/>
        <v>46297</v>
      </c>
      <c r="BG1412">
        <f t="shared" si="67"/>
        <v>-0.45833333333575865</v>
      </c>
      <c r="BH1412" t="str">
        <f t="shared" si="68"/>
        <v>COMPLY</v>
      </c>
      <c r="BI1412" t="str">
        <f>VLOOKUP(H1412,Sheet2!$A$1:$B$270,2,FALSE)</f>
        <v>TABANAN</v>
      </c>
    </row>
    <row r="1413" spans="1:61">
      <c r="A1413">
        <v>1412</v>
      </c>
      <c r="B1413">
        <v>1002617698</v>
      </c>
      <c r="C1413">
        <v>3</v>
      </c>
      <c r="D1413" t="s">
        <v>34</v>
      </c>
      <c r="E1413">
        <v>5</v>
      </c>
      <c r="F1413" t="s">
        <v>546</v>
      </c>
      <c r="G1413" t="s">
        <v>85</v>
      </c>
      <c r="H1413" t="s">
        <v>355</v>
      </c>
      <c r="I1413" t="s">
        <v>212</v>
      </c>
      <c r="J1413" t="s">
        <v>213</v>
      </c>
      <c r="K1413" t="s">
        <v>149</v>
      </c>
      <c r="M1413" t="s">
        <v>76</v>
      </c>
      <c r="N1413" t="s">
        <v>215</v>
      </c>
      <c r="O1413" s="57">
        <v>46296.506469907406</v>
      </c>
      <c r="P1413" s="57">
        <v>46297.793634259258</v>
      </c>
      <c r="Q1413">
        <v>69402262</v>
      </c>
      <c r="S1413">
        <v>172414214639</v>
      </c>
      <c r="T1413" t="s">
        <v>1382</v>
      </c>
      <c r="U1413" t="s">
        <v>1383</v>
      </c>
      <c r="V1413" t="s">
        <v>1384</v>
      </c>
      <c r="Z1413">
        <v>115.14373620000001</v>
      </c>
      <c r="AA1413">
        <v>-8.3613206000000009</v>
      </c>
      <c r="AB1413" t="s">
        <v>1385</v>
      </c>
      <c r="AC1413" t="s">
        <v>229</v>
      </c>
      <c r="AL1413" t="s">
        <v>217</v>
      </c>
      <c r="AM1413" t="s">
        <v>1386</v>
      </c>
      <c r="AN1413" t="s">
        <v>6</v>
      </c>
      <c r="AO1413" s="57">
        <v>46032.517557870371</v>
      </c>
      <c r="AP1413" s="57">
        <v>46297.458333333336</v>
      </c>
      <c r="AR1413" t="s">
        <v>218</v>
      </c>
      <c r="AS1413" t="s">
        <v>85</v>
      </c>
      <c r="AT1413" t="s">
        <v>230</v>
      </c>
      <c r="AU1413">
        <v>20261002</v>
      </c>
      <c r="AV1413" t="s">
        <v>221</v>
      </c>
      <c r="AW1413" t="s">
        <v>540</v>
      </c>
      <c r="AX1413" t="s">
        <v>222</v>
      </c>
      <c r="BA1413" s="57">
        <v>46297.458333333336</v>
      </c>
      <c r="BB1413" t="s">
        <v>1386</v>
      </c>
      <c r="BC1413">
        <v>2026</v>
      </c>
      <c r="BD1413">
        <v>10</v>
      </c>
      <c r="BE1413">
        <v>2</v>
      </c>
      <c r="BF1413" s="6">
        <f t="shared" si="66"/>
        <v>46297</v>
      </c>
      <c r="BG1413">
        <f t="shared" si="67"/>
        <v>-0.45833333333575865</v>
      </c>
      <c r="BH1413" t="str">
        <f t="shared" si="68"/>
        <v>COMPLY</v>
      </c>
      <c r="BI1413" t="str">
        <f>VLOOKUP(H1413,Sheet2!$A$1:$B$270,2,FALSE)</f>
        <v>TABANAN</v>
      </c>
    </row>
    <row r="1414" spans="1:61">
      <c r="A1414">
        <v>1413</v>
      </c>
      <c r="B1414">
        <v>1002620294</v>
      </c>
      <c r="C1414">
        <v>3</v>
      </c>
      <c r="D1414" t="s">
        <v>34</v>
      </c>
      <c r="E1414">
        <v>5</v>
      </c>
      <c r="F1414" t="s">
        <v>546</v>
      </c>
      <c r="G1414" t="s">
        <v>85</v>
      </c>
      <c r="H1414" t="s">
        <v>355</v>
      </c>
      <c r="I1414" t="s">
        <v>212</v>
      </c>
      <c r="J1414" t="s">
        <v>213</v>
      </c>
      <c r="K1414" t="s">
        <v>149</v>
      </c>
      <c r="M1414" t="s">
        <v>76</v>
      </c>
      <c r="N1414" t="s">
        <v>215</v>
      </c>
      <c r="O1414" s="57">
        <v>46297.653240740743</v>
      </c>
      <c r="P1414" s="57">
        <v>46300.561331018522</v>
      </c>
      <c r="Q1414">
        <v>69403239</v>
      </c>
      <c r="S1414">
        <v>172414214645</v>
      </c>
      <c r="T1414" t="s">
        <v>2432</v>
      </c>
      <c r="U1414" t="s">
        <v>2433</v>
      </c>
      <c r="V1414" t="s">
        <v>2434</v>
      </c>
      <c r="Z1414">
        <v>115.19612909999999</v>
      </c>
      <c r="AA1414">
        <v>-8.3990746000000005</v>
      </c>
      <c r="AB1414" t="s">
        <v>2435</v>
      </c>
      <c r="AC1414" t="s">
        <v>229</v>
      </c>
      <c r="AL1414" t="s">
        <v>217</v>
      </c>
      <c r="AM1414" t="s">
        <v>2436</v>
      </c>
      <c r="AN1414" t="s">
        <v>6</v>
      </c>
      <c r="AO1414" s="57">
        <v>46063.663495370369</v>
      </c>
      <c r="AP1414" s="57">
        <v>46300.333333333336</v>
      </c>
      <c r="AR1414" t="s">
        <v>218</v>
      </c>
      <c r="AS1414" t="s">
        <v>85</v>
      </c>
      <c r="AT1414" t="s">
        <v>230</v>
      </c>
      <c r="AU1414">
        <v>20261005</v>
      </c>
      <c r="AV1414" t="s">
        <v>221</v>
      </c>
      <c r="AW1414" t="s">
        <v>1985</v>
      </c>
      <c r="AX1414" t="s">
        <v>222</v>
      </c>
      <c r="BA1414" s="57">
        <v>46300.333333333336</v>
      </c>
      <c r="BB1414" t="s">
        <v>2436</v>
      </c>
      <c r="BC1414">
        <v>2026</v>
      </c>
      <c r="BD1414">
        <v>10</v>
      </c>
      <c r="BE1414">
        <v>5</v>
      </c>
      <c r="BF1414" s="6">
        <f t="shared" si="66"/>
        <v>46300</v>
      </c>
      <c r="BG1414">
        <f t="shared" si="67"/>
        <v>-0.33333333333575865</v>
      </c>
      <c r="BH1414" t="str">
        <f t="shared" si="68"/>
        <v>COMPLY</v>
      </c>
      <c r="BI1414" t="str">
        <f>VLOOKUP(H1414,Sheet2!$A$1:$B$270,2,FALSE)</f>
        <v>TABANAN</v>
      </c>
    </row>
    <row r="1415" spans="1:61">
      <c r="A1415">
        <v>1414</v>
      </c>
      <c r="B1415">
        <v>1002622343</v>
      </c>
      <c r="C1415">
        <v>3</v>
      </c>
      <c r="D1415" t="s">
        <v>34</v>
      </c>
      <c r="E1415">
        <v>5</v>
      </c>
      <c r="F1415" t="s">
        <v>546</v>
      </c>
      <c r="G1415" t="s">
        <v>85</v>
      </c>
      <c r="H1415" t="s">
        <v>355</v>
      </c>
      <c r="I1415" t="s">
        <v>212</v>
      </c>
      <c r="J1415" t="s">
        <v>213</v>
      </c>
      <c r="K1415" t="s">
        <v>149</v>
      </c>
      <c r="M1415" t="s">
        <v>76</v>
      </c>
      <c r="N1415" t="s">
        <v>215</v>
      </c>
      <c r="O1415" s="57">
        <v>46300.535300925927</v>
      </c>
      <c r="P1415" s="57">
        <v>46301.642881944441</v>
      </c>
      <c r="Q1415">
        <v>69404309</v>
      </c>
      <c r="S1415">
        <v>172414214649</v>
      </c>
      <c r="T1415" t="s">
        <v>3037</v>
      </c>
      <c r="U1415" t="s">
        <v>3038</v>
      </c>
      <c r="V1415" t="s">
        <v>3039</v>
      </c>
      <c r="Z1415">
        <v>115.19286990000001</v>
      </c>
      <c r="AA1415">
        <v>-8.3685223000000004</v>
      </c>
      <c r="AB1415" t="s">
        <v>3040</v>
      </c>
      <c r="AC1415" t="s">
        <v>229</v>
      </c>
      <c r="AL1415" t="s">
        <v>217</v>
      </c>
      <c r="AM1415" t="s">
        <v>3041</v>
      </c>
      <c r="AN1415" t="s">
        <v>6</v>
      </c>
      <c r="AO1415" s="57">
        <v>46152.569618055553</v>
      </c>
      <c r="AP1415" s="57">
        <v>46301.458333333336</v>
      </c>
      <c r="AR1415" t="s">
        <v>218</v>
      </c>
      <c r="AS1415" t="s">
        <v>85</v>
      </c>
      <c r="AT1415" t="s">
        <v>230</v>
      </c>
      <c r="AU1415">
        <v>20261006</v>
      </c>
      <c r="AV1415" t="s">
        <v>221</v>
      </c>
      <c r="AW1415" t="s">
        <v>559</v>
      </c>
      <c r="AX1415" t="s">
        <v>222</v>
      </c>
      <c r="BA1415" s="57">
        <v>46301.458333333336</v>
      </c>
      <c r="BB1415" t="s">
        <v>3041</v>
      </c>
      <c r="BC1415">
        <v>2026</v>
      </c>
      <c r="BD1415">
        <v>10</v>
      </c>
      <c r="BE1415">
        <v>6</v>
      </c>
      <c r="BF1415" s="6">
        <f t="shared" si="66"/>
        <v>46301</v>
      </c>
      <c r="BG1415">
        <f t="shared" si="67"/>
        <v>-0.45833333333575865</v>
      </c>
      <c r="BH1415" t="str">
        <f t="shared" si="68"/>
        <v>COMPLY</v>
      </c>
      <c r="BI1415" t="str">
        <f>VLOOKUP(H1415,Sheet2!$A$1:$B$270,2,FALSE)</f>
        <v>TABANAN</v>
      </c>
    </row>
    <row r="1416" spans="1:61">
      <c r="A1416">
        <v>1415</v>
      </c>
      <c r="B1416">
        <v>1002625634</v>
      </c>
      <c r="C1416">
        <v>3</v>
      </c>
      <c r="D1416" t="s">
        <v>34</v>
      </c>
      <c r="E1416">
        <v>5</v>
      </c>
      <c r="F1416" t="s">
        <v>546</v>
      </c>
      <c r="G1416" t="s">
        <v>85</v>
      </c>
      <c r="H1416" t="s">
        <v>355</v>
      </c>
      <c r="I1416" t="s">
        <v>212</v>
      </c>
      <c r="J1416" t="s">
        <v>213</v>
      </c>
      <c r="K1416" t="s">
        <v>149</v>
      </c>
      <c r="M1416" t="s">
        <v>76</v>
      </c>
      <c r="N1416" t="s">
        <v>215</v>
      </c>
      <c r="O1416" s="57">
        <v>46302.439305555556</v>
      </c>
      <c r="P1416" s="57">
        <v>46302.624791666669</v>
      </c>
      <c r="Q1416">
        <v>69404311</v>
      </c>
      <c r="S1416">
        <v>172414214655</v>
      </c>
      <c r="T1416" t="s">
        <v>3042</v>
      </c>
      <c r="U1416" t="s">
        <v>4352</v>
      </c>
      <c r="V1416" t="s">
        <v>4353</v>
      </c>
      <c r="Z1416">
        <v>115.192901158822</v>
      </c>
      <c r="AA1416">
        <v>-8.3725817915668408</v>
      </c>
      <c r="AB1416" t="s">
        <v>3045</v>
      </c>
      <c r="AC1416" t="s">
        <v>229</v>
      </c>
      <c r="AL1416" t="s">
        <v>217</v>
      </c>
      <c r="AM1416" t="s">
        <v>4354</v>
      </c>
      <c r="AN1416" t="s">
        <v>6</v>
      </c>
      <c r="AO1416" s="57">
        <v>46213.444687499999</v>
      </c>
      <c r="AR1416" t="s">
        <v>218</v>
      </c>
      <c r="AS1416" t="s">
        <v>85</v>
      </c>
      <c r="AT1416" t="s">
        <v>230</v>
      </c>
      <c r="AU1416">
        <v>20261007</v>
      </c>
      <c r="AV1416" t="s">
        <v>221</v>
      </c>
      <c r="AW1416" t="s">
        <v>4355</v>
      </c>
      <c r="AX1416" t="s">
        <v>222</v>
      </c>
      <c r="BA1416" s="57">
        <v>46302.291666666664</v>
      </c>
      <c r="BB1416" t="s">
        <v>4354</v>
      </c>
      <c r="BC1416">
        <v>2026</v>
      </c>
      <c r="BD1416">
        <v>10</v>
      </c>
      <c r="BE1416">
        <v>7</v>
      </c>
      <c r="BF1416" s="6">
        <f t="shared" si="66"/>
        <v>46302</v>
      </c>
      <c r="BG1416">
        <f t="shared" si="67"/>
        <v>-0.29166666666424135</v>
      </c>
      <c r="BH1416" t="str">
        <f t="shared" si="68"/>
        <v>COMPLY</v>
      </c>
      <c r="BI1416" t="str">
        <f>VLOOKUP(H1416,Sheet2!$A$1:$B$270,2,FALSE)</f>
        <v>TABANAN</v>
      </c>
    </row>
    <row r="1417" spans="1:61">
      <c r="A1417">
        <v>1416</v>
      </c>
      <c r="B1417">
        <v>1002628743</v>
      </c>
      <c r="C1417">
        <v>3</v>
      </c>
      <c r="D1417" t="s">
        <v>34</v>
      </c>
      <c r="E1417">
        <v>5</v>
      </c>
      <c r="F1417" t="s">
        <v>546</v>
      </c>
      <c r="G1417" t="s">
        <v>85</v>
      </c>
      <c r="H1417" t="s">
        <v>355</v>
      </c>
      <c r="I1417" t="s">
        <v>212</v>
      </c>
      <c r="J1417" t="s">
        <v>213</v>
      </c>
      <c r="K1417" t="s">
        <v>149</v>
      </c>
      <c r="M1417" t="s">
        <v>76</v>
      </c>
      <c r="N1417" t="s">
        <v>215</v>
      </c>
      <c r="O1417" s="57">
        <v>46304.340138888889</v>
      </c>
      <c r="P1417" s="57">
        <v>46307.715636574074</v>
      </c>
      <c r="Q1417">
        <v>69406965</v>
      </c>
      <c r="S1417">
        <v>172414214658</v>
      </c>
      <c r="T1417" t="s">
        <v>5695</v>
      </c>
      <c r="U1417" t="s">
        <v>5696</v>
      </c>
      <c r="V1417" t="s">
        <v>5697</v>
      </c>
      <c r="Z1417">
        <v>115.1961371</v>
      </c>
      <c r="AA1417">
        <v>-8.3991354000000005</v>
      </c>
      <c r="AB1417" t="s">
        <v>5698</v>
      </c>
      <c r="AC1417" t="s">
        <v>229</v>
      </c>
      <c r="AL1417" t="s">
        <v>217</v>
      </c>
      <c r="AM1417" t="s">
        <v>5699</v>
      </c>
      <c r="AN1417" t="s">
        <v>6</v>
      </c>
      <c r="AO1417" s="57">
        <v>46275.340740740743</v>
      </c>
      <c r="AP1417" s="57">
        <v>46307.458333333336</v>
      </c>
      <c r="AQ1417" t="s">
        <v>841</v>
      </c>
      <c r="AR1417" t="s">
        <v>218</v>
      </c>
      <c r="AS1417" t="s">
        <v>85</v>
      </c>
      <c r="AT1417" t="s">
        <v>342</v>
      </c>
      <c r="AU1417">
        <v>20261012</v>
      </c>
      <c r="AV1417" t="s">
        <v>221</v>
      </c>
      <c r="AW1417" t="s">
        <v>1592</v>
      </c>
      <c r="AX1417" t="s">
        <v>222</v>
      </c>
      <c r="BA1417" s="57">
        <v>46307.458333333336</v>
      </c>
      <c r="BB1417" t="s">
        <v>5699</v>
      </c>
      <c r="BC1417">
        <v>2026</v>
      </c>
      <c r="BD1417">
        <v>10</v>
      </c>
      <c r="BE1417">
        <v>12</v>
      </c>
      <c r="BF1417" s="6">
        <f t="shared" si="66"/>
        <v>46307</v>
      </c>
      <c r="BG1417">
        <f t="shared" si="67"/>
        <v>-0.45833333333575865</v>
      </c>
      <c r="BH1417" t="str">
        <f t="shared" si="68"/>
        <v>COMPLY</v>
      </c>
      <c r="BI1417" t="str">
        <f>VLOOKUP(H1417,Sheet2!$A$1:$B$270,2,FALSE)</f>
        <v>TABANAN</v>
      </c>
    </row>
    <row r="1418" spans="1:61">
      <c r="A1418">
        <v>1417</v>
      </c>
      <c r="B1418">
        <v>1002628757</v>
      </c>
      <c r="C1418">
        <v>3</v>
      </c>
      <c r="D1418" t="s">
        <v>34</v>
      </c>
      <c r="E1418">
        <v>5</v>
      </c>
      <c r="F1418" t="s">
        <v>546</v>
      </c>
      <c r="G1418" t="s">
        <v>85</v>
      </c>
      <c r="H1418" t="s">
        <v>355</v>
      </c>
      <c r="I1418" t="s">
        <v>212</v>
      </c>
      <c r="J1418" t="s">
        <v>213</v>
      </c>
      <c r="K1418" t="s">
        <v>149</v>
      </c>
      <c r="M1418" t="s">
        <v>76</v>
      </c>
      <c r="N1418" t="s">
        <v>215</v>
      </c>
      <c r="O1418" s="57">
        <v>46304.345405092594</v>
      </c>
      <c r="P1418" s="57">
        <v>46309.362800925926</v>
      </c>
      <c r="Q1418">
        <v>69406967</v>
      </c>
      <c r="S1418">
        <v>172414214660</v>
      </c>
      <c r="T1418" t="s">
        <v>5700</v>
      </c>
      <c r="U1418" t="s">
        <v>5701</v>
      </c>
      <c r="V1418" t="s">
        <v>5702</v>
      </c>
      <c r="Z1418">
        <v>115.1954396</v>
      </c>
      <c r="AA1418">
        <v>-8.3843010000000007</v>
      </c>
      <c r="AB1418" t="s">
        <v>5703</v>
      </c>
      <c r="AC1418" t="s">
        <v>229</v>
      </c>
      <c r="AL1418" t="s">
        <v>217</v>
      </c>
      <c r="AM1418" t="s">
        <v>5704</v>
      </c>
      <c r="AN1418" t="s">
        <v>6</v>
      </c>
      <c r="AO1418" s="57">
        <v>46275.361435185187</v>
      </c>
      <c r="AP1418" s="57">
        <v>46305.458333333336</v>
      </c>
      <c r="AR1418" t="s">
        <v>218</v>
      </c>
      <c r="AS1418" t="s">
        <v>85</v>
      </c>
      <c r="AT1418" t="s">
        <v>342</v>
      </c>
      <c r="AU1418">
        <v>20261014</v>
      </c>
      <c r="AV1418" t="s">
        <v>221</v>
      </c>
      <c r="AW1418" t="s">
        <v>540</v>
      </c>
      <c r="AX1418" t="s">
        <v>222</v>
      </c>
      <c r="BA1418" s="57">
        <v>46305.458333333336</v>
      </c>
      <c r="BB1418" t="s">
        <v>5704</v>
      </c>
      <c r="BC1418">
        <v>2026</v>
      </c>
      <c r="BD1418">
        <v>10</v>
      </c>
      <c r="BE1418">
        <v>14</v>
      </c>
      <c r="BF1418" s="6">
        <f t="shared" si="66"/>
        <v>46309</v>
      </c>
      <c r="BG1418">
        <f t="shared" si="67"/>
        <v>3.5416666666642413</v>
      </c>
      <c r="BH1418" t="str">
        <f t="shared" si="68"/>
        <v>NOT COMPLY</v>
      </c>
      <c r="BI1418" t="str">
        <f>VLOOKUP(H1418,Sheet2!$A$1:$B$270,2,FALSE)</f>
        <v>TABANAN</v>
      </c>
    </row>
    <row r="1419" spans="1:61">
      <c r="A1419">
        <v>1418</v>
      </c>
      <c r="B1419">
        <v>1002622354</v>
      </c>
      <c r="C1419">
        <v>3</v>
      </c>
      <c r="D1419" t="s">
        <v>34</v>
      </c>
      <c r="E1419">
        <v>5</v>
      </c>
      <c r="F1419" t="s">
        <v>546</v>
      </c>
      <c r="G1419" t="s">
        <v>85</v>
      </c>
      <c r="H1419" t="s">
        <v>355</v>
      </c>
      <c r="I1419" t="s">
        <v>212</v>
      </c>
      <c r="J1419" t="s">
        <v>213</v>
      </c>
      <c r="K1419" t="s">
        <v>149</v>
      </c>
      <c r="M1419" t="s">
        <v>1401</v>
      </c>
      <c r="N1419" t="s">
        <v>215</v>
      </c>
      <c r="O1419" s="57">
        <v>46300.539571759262</v>
      </c>
      <c r="P1419" s="57">
        <v>46302.439293981479</v>
      </c>
      <c r="Q1419">
        <v>69404311</v>
      </c>
      <c r="S1419">
        <v>172414214650</v>
      </c>
      <c r="T1419" t="s">
        <v>3042</v>
      </c>
      <c r="U1419" t="s">
        <v>3043</v>
      </c>
      <c r="V1419" t="s">
        <v>3044</v>
      </c>
      <c r="Z1419">
        <v>115.19494330000001</v>
      </c>
      <c r="AA1419">
        <v>-8.3803806000000005</v>
      </c>
      <c r="AB1419" t="s">
        <v>3045</v>
      </c>
      <c r="AC1419" t="s">
        <v>229</v>
      </c>
      <c r="AL1419" t="s">
        <v>217</v>
      </c>
      <c r="AM1419" t="s">
        <v>3046</v>
      </c>
      <c r="AN1419" t="s">
        <v>6</v>
      </c>
      <c r="AO1419" s="57">
        <v>46152.569618055553</v>
      </c>
      <c r="AP1419" s="57">
        <v>46301.458333333336</v>
      </c>
      <c r="AR1419" t="s">
        <v>14</v>
      </c>
      <c r="AS1419" t="s">
        <v>85</v>
      </c>
      <c r="AT1419" t="s">
        <v>230</v>
      </c>
      <c r="AV1419" t="s">
        <v>3667</v>
      </c>
      <c r="AW1419" t="s">
        <v>1985</v>
      </c>
      <c r="AX1419" t="s">
        <v>222</v>
      </c>
      <c r="BA1419" s="57">
        <v>46301.458333333336</v>
      </c>
      <c r="BB1419" t="s">
        <v>3046</v>
      </c>
      <c r="BF1419" s="6" t="e">
        <f t="shared" si="66"/>
        <v>#NUM!</v>
      </c>
      <c r="BG1419" t="e">
        <f t="shared" si="67"/>
        <v>#NUM!</v>
      </c>
      <c r="BH1419" t="e">
        <f t="shared" si="68"/>
        <v>#NUM!</v>
      </c>
      <c r="BI1419" t="str">
        <f>VLOOKUP(H1419,Sheet2!$A$1:$B$270,2,FALSE)</f>
        <v>TABANAN</v>
      </c>
    </row>
    <row r="1420" spans="1:61">
      <c r="A1420">
        <v>1419</v>
      </c>
      <c r="B1420">
        <v>1002621590</v>
      </c>
      <c r="C1420">
        <v>3</v>
      </c>
      <c r="D1420" t="s">
        <v>34</v>
      </c>
      <c r="E1420">
        <v>5</v>
      </c>
      <c r="F1420" t="s">
        <v>546</v>
      </c>
      <c r="G1420" t="s">
        <v>85</v>
      </c>
      <c r="H1420" t="s">
        <v>278</v>
      </c>
      <c r="I1420" t="s">
        <v>212</v>
      </c>
      <c r="J1420" t="s">
        <v>213</v>
      </c>
      <c r="K1420" t="s">
        <v>149</v>
      </c>
      <c r="M1420" t="s">
        <v>76</v>
      </c>
      <c r="N1420" t="s">
        <v>215</v>
      </c>
      <c r="O1420" s="57">
        <v>46300.35528935185</v>
      </c>
      <c r="P1420" s="57">
        <v>46301.449826388889</v>
      </c>
      <c r="Q1420">
        <v>69404022</v>
      </c>
      <c r="S1420">
        <v>172413245197</v>
      </c>
      <c r="T1420" t="s">
        <v>3057</v>
      </c>
      <c r="U1420" t="s">
        <v>3058</v>
      </c>
      <c r="V1420" t="s">
        <v>3059</v>
      </c>
      <c r="Z1420">
        <v>115.1276422</v>
      </c>
      <c r="AA1420">
        <v>-8.5313531999999999</v>
      </c>
      <c r="AB1420" t="s">
        <v>3060</v>
      </c>
      <c r="AC1420" t="s">
        <v>229</v>
      </c>
      <c r="AL1420" t="s">
        <v>217</v>
      </c>
      <c r="AM1420" t="s">
        <v>3061</v>
      </c>
      <c r="AN1420" t="s">
        <v>6</v>
      </c>
      <c r="AO1420" s="57">
        <v>46152.361574074072</v>
      </c>
      <c r="AP1420" s="57">
        <v>46301.333333333336</v>
      </c>
      <c r="AR1420" t="s">
        <v>218</v>
      </c>
      <c r="AS1420" t="s">
        <v>85</v>
      </c>
      <c r="AT1420" t="s">
        <v>230</v>
      </c>
      <c r="AU1420">
        <v>20261006</v>
      </c>
      <c r="AV1420" t="s">
        <v>221</v>
      </c>
      <c r="AW1420" t="s">
        <v>540</v>
      </c>
      <c r="AX1420" t="s">
        <v>222</v>
      </c>
      <c r="BA1420" s="57">
        <v>46301.333333333336</v>
      </c>
      <c r="BB1420" t="s">
        <v>3061</v>
      </c>
      <c r="BC1420">
        <v>2026</v>
      </c>
      <c r="BD1420">
        <v>10</v>
      </c>
      <c r="BE1420">
        <v>6</v>
      </c>
      <c r="BF1420" s="6">
        <f t="shared" si="66"/>
        <v>46301</v>
      </c>
      <c r="BG1420">
        <f t="shared" si="67"/>
        <v>-0.33333333333575865</v>
      </c>
      <c r="BH1420" t="str">
        <f t="shared" si="68"/>
        <v>COMPLY</v>
      </c>
      <c r="BI1420" t="str">
        <f>VLOOKUP(H1420,Sheet2!$A$1:$B$270,2,FALSE)</f>
        <v>TABANAN</v>
      </c>
    </row>
    <row r="1421" spans="1:61">
      <c r="A1421">
        <v>1420</v>
      </c>
      <c r="B1421">
        <v>1002621600</v>
      </c>
      <c r="C1421">
        <v>3</v>
      </c>
      <c r="D1421" t="s">
        <v>34</v>
      </c>
      <c r="E1421">
        <v>5</v>
      </c>
      <c r="F1421" t="s">
        <v>546</v>
      </c>
      <c r="G1421" t="s">
        <v>85</v>
      </c>
      <c r="H1421" t="s">
        <v>278</v>
      </c>
      <c r="I1421" t="s">
        <v>212</v>
      </c>
      <c r="J1421" t="s">
        <v>213</v>
      </c>
      <c r="K1421" t="s">
        <v>149</v>
      </c>
      <c r="M1421" t="s">
        <v>76</v>
      </c>
      <c r="N1421" t="s">
        <v>215</v>
      </c>
      <c r="O1421" s="57">
        <v>46300.359872685185</v>
      </c>
      <c r="P1421" s="57">
        <v>46301.663854166669</v>
      </c>
      <c r="Q1421">
        <v>69404036</v>
      </c>
      <c r="S1421">
        <v>172413245198</v>
      </c>
      <c r="T1421" t="s">
        <v>3062</v>
      </c>
      <c r="U1421" t="s">
        <v>3063</v>
      </c>
      <c r="V1421" t="s">
        <v>3064</v>
      </c>
      <c r="Z1421">
        <v>115.14450720000001</v>
      </c>
      <c r="AA1421">
        <v>-8.4264419000000004</v>
      </c>
      <c r="AB1421" t="s">
        <v>3065</v>
      </c>
      <c r="AC1421" t="s">
        <v>229</v>
      </c>
      <c r="AL1421" t="s">
        <v>217</v>
      </c>
      <c r="AM1421" t="s">
        <v>3066</v>
      </c>
      <c r="AN1421" t="s">
        <v>6</v>
      </c>
      <c r="AO1421" s="57">
        <v>46152.361574074072</v>
      </c>
      <c r="AP1421" s="57">
        <v>46301.333333333336</v>
      </c>
      <c r="AR1421" t="s">
        <v>218</v>
      </c>
      <c r="AS1421" t="s">
        <v>85</v>
      </c>
      <c r="AT1421" t="s">
        <v>230</v>
      </c>
      <c r="AU1421">
        <v>20261006</v>
      </c>
      <c r="AV1421" t="s">
        <v>221</v>
      </c>
      <c r="AW1421" t="s">
        <v>540</v>
      </c>
      <c r="AX1421" t="s">
        <v>222</v>
      </c>
      <c r="BA1421" s="57">
        <v>46301.333333333336</v>
      </c>
      <c r="BB1421" t="s">
        <v>3066</v>
      </c>
      <c r="BC1421">
        <v>2026</v>
      </c>
      <c r="BD1421">
        <v>10</v>
      </c>
      <c r="BE1421">
        <v>6</v>
      </c>
      <c r="BF1421" s="6">
        <f t="shared" si="66"/>
        <v>46301</v>
      </c>
      <c r="BG1421">
        <f t="shared" si="67"/>
        <v>-0.33333333333575865</v>
      </c>
      <c r="BH1421" t="str">
        <f t="shared" si="68"/>
        <v>COMPLY</v>
      </c>
      <c r="BI1421" t="str">
        <f>VLOOKUP(H1421,Sheet2!$A$1:$B$270,2,FALSE)</f>
        <v>TABANAN</v>
      </c>
    </row>
    <row r="1422" spans="1:61">
      <c r="A1422">
        <v>1421</v>
      </c>
      <c r="B1422">
        <v>1002626557</v>
      </c>
      <c r="C1422">
        <v>3</v>
      </c>
      <c r="D1422" t="s">
        <v>34</v>
      </c>
      <c r="E1422">
        <v>5</v>
      </c>
      <c r="F1422" t="s">
        <v>546</v>
      </c>
      <c r="G1422" t="s">
        <v>85</v>
      </c>
      <c r="H1422" t="s">
        <v>278</v>
      </c>
      <c r="I1422" t="s">
        <v>212</v>
      </c>
      <c r="J1422" t="s">
        <v>213</v>
      </c>
      <c r="K1422" t="s">
        <v>149</v>
      </c>
      <c r="M1422" t="s">
        <v>76</v>
      </c>
      <c r="N1422" t="s">
        <v>563</v>
      </c>
      <c r="O1422" s="57">
        <v>46302.645370370374</v>
      </c>
      <c r="P1422" s="57">
        <v>46303.720324074071</v>
      </c>
      <c r="Q1422">
        <v>69405991</v>
      </c>
      <c r="S1422">
        <v>172413244789</v>
      </c>
      <c r="T1422" t="s">
        <v>4356</v>
      </c>
      <c r="U1422" t="s">
        <v>4357</v>
      </c>
      <c r="V1422" t="s">
        <v>4358</v>
      </c>
      <c r="Z1422">
        <v>115.1451118</v>
      </c>
      <c r="AA1422">
        <v>-8.4218925999999996</v>
      </c>
      <c r="AB1422" t="s">
        <v>4359</v>
      </c>
      <c r="AC1422" t="s">
        <v>229</v>
      </c>
      <c r="AL1422" t="s">
        <v>217</v>
      </c>
      <c r="AM1422" t="s">
        <v>4108</v>
      </c>
      <c r="AN1422" t="s">
        <v>6</v>
      </c>
      <c r="AO1422" s="57">
        <v>46213.66333333333</v>
      </c>
      <c r="AP1422" s="57">
        <v>46303.625</v>
      </c>
      <c r="AR1422" t="s">
        <v>218</v>
      </c>
      <c r="AS1422" t="s">
        <v>85</v>
      </c>
      <c r="AT1422" t="s">
        <v>342</v>
      </c>
      <c r="AU1422">
        <v>20261008</v>
      </c>
      <c r="AV1422" t="s">
        <v>221</v>
      </c>
      <c r="AW1422" t="s">
        <v>559</v>
      </c>
      <c r="AX1422" t="s">
        <v>222</v>
      </c>
      <c r="BA1422" s="57">
        <v>46303.625</v>
      </c>
      <c r="BB1422" t="s">
        <v>4108</v>
      </c>
      <c r="BC1422">
        <v>2026</v>
      </c>
      <c r="BD1422">
        <v>10</v>
      </c>
      <c r="BE1422">
        <v>8</v>
      </c>
      <c r="BF1422" s="6">
        <f t="shared" si="66"/>
        <v>46303</v>
      </c>
      <c r="BG1422">
        <f t="shared" si="67"/>
        <v>-0.625</v>
      </c>
      <c r="BH1422" t="str">
        <f t="shared" si="68"/>
        <v>COMPLY</v>
      </c>
      <c r="BI1422" t="str">
        <f>VLOOKUP(H1422,Sheet2!$A$1:$B$270,2,FALSE)</f>
        <v>TABANAN</v>
      </c>
    </row>
    <row r="1423" spans="1:61">
      <c r="A1423">
        <v>1422</v>
      </c>
      <c r="B1423">
        <v>1002626521</v>
      </c>
      <c r="C1423">
        <v>3</v>
      </c>
      <c r="D1423" t="s">
        <v>34</v>
      </c>
      <c r="E1423">
        <v>5</v>
      </c>
      <c r="F1423" t="s">
        <v>546</v>
      </c>
      <c r="G1423" t="s">
        <v>85</v>
      </c>
      <c r="H1423" t="s">
        <v>278</v>
      </c>
      <c r="I1423" t="s">
        <v>212</v>
      </c>
      <c r="J1423" t="s">
        <v>213</v>
      </c>
      <c r="K1423" t="s">
        <v>149</v>
      </c>
      <c r="M1423" t="s">
        <v>76</v>
      </c>
      <c r="N1423" t="s">
        <v>215</v>
      </c>
      <c r="O1423" s="57">
        <v>46302.638009259259</v>
      </c>
      <c r="P1423" s="57">
        <v>46303.709432870368</v>
      </c>
      <c r="Q1423">
        <v>69405962</v>
      </c>
      <c r="S1423">
        <v>172413245225</v>
      </c>
      <c r="T1423" t="s">
        <v>4356</v>
      </c>
      <c r="U1423" t="s">
        <v>4357</v>
      </c>
      <c r="V1423" t="s">
        <v>4366</v>
      </c>
      <c r="Z1423">
        <v>115.1451118</v>
      </c>
      <c r="AA1423">
        <v>-8.4218925999999996</v>
      </c>
      <c r="AB1423" t="s">
        <v>4359</v>
      </c>
      <c r="AC1423" t="s">
        <v>229</v>
      </c>
      <c r="AL1423" t="s">
        <v>217</v>
      </c>
      <c r="AM1423" t="s">
        <v>4367</v>
      </c>
      <c r="AN1423" t="s">
        <v>6</v>
      </c>
      <c r="AO1423" s="57">
        <v>46213.642511574071</v>
      </c>
      <c r="AP1423" s="57">
        <v>46304.458333333336</v>
      </c>
      <c r="AR1423" t="s">
        <v>218</v>
      </c>
      <c r="AS1423" t="s">
        <v>85</v>
      </c>
      <c r="AT1423" t="s">
        <v>342</v>
      </c>
      <c r="AU1423">
        <v>20261008</v>
      </c>
      <c r="AV1423" t="s">
        <v>221</v>
      </c>
      <c r="AW1423" t="s">
        <v>1592</v>
      </c>
      <c r="AX1423" t="s">
        <v>222</v>
      </c>
      <c r="BA1423" s="57">
        <v>46304.458333333336</v>
      </c>
      <c r="BB1423" t="s">
        <v>4367</v>
      </c>
      <c r="BC1423">
        <v>2026</v>
      </c>
      <c r="BD1423">
        <v>10</v>
      </c>
      <c r="BE1423">
        <v>8</v>
      </c>
      <c r="BF1423" s="6">
        <f t="shared" si="66"/>
        <v>46303</v>
      </c>
      <c r="BG1423">
        <f t="shared" si="67"/>
        <v>-1.4583333333357587</v>
      </c>
      <c r="BH1423" t="str">
        <f t="shared" si="68"/>
        <v>COMPLY</v>
      </c>
      <c r="BI1423" t="str">
        <f>VLOOKUP(H1423,Sheet2!$A$1:$B$270,2,FALSE)</f>
        <v>TABANAN</v>
      </c>
    </row>
    <row r="1424" spans="1:61">
      <c r="A1424">
        <v>1423</v>
      </c>
      <c r="B1424">
        <v>1002629282</v>
      </c>
      <c r="C1424">
        <v>3</v>
      </c>
      <c r="D1424" t="s">
        <v>34</v>
      </c>
      <c r="E1424">
        <v>5</v>
      </c>
      <c r="F1424" t="s">
        <v>546</v>
      </c>
      <c r="G1424" t="s">
        <v>85</v>
      </c>
      <c r="H1424" t="s">
        <v>278</v>
      </c>
      <c r="I1424" t="s">
        <v>212</v>
      </c>
      <c r="J1424" t="s">
        <v>213</v>
      </c>
      <c r="K1424" t="s">
        <v>149</v>
      </c>
      <c r="M1424" t="s">
        <v>76</v>
      </c>
      <c r="N1424" t="s">
        <v>215</v>
      </c>
      <c r="O1424" s="57">
        <v>46304.448067129626</v>
      </c>
      <c r="P1424" s="57">
        <v>46304.579583333332</v>
      </c>
      <c r="Q1424">
        <v>69400838</v>
      </c>
      <c r="S1424">
        <v>172413244816</v>
      </c>
      <c r="T1424" t="s">
        <v>4811</v>
      </c>
      <c r="U1424" t="s">
        <v>5705</v>
      </c>
      <c r="V1424" t="s">
        <v>5706</v>
      </c>
      <c r="Z1424">
        <v>115.09691204695299</v>
      </c>
      <c r="AA1424">
        <v>-8.5769942907975896</v>
      </c>
      <c r="AB1424" t="s">
        <v>4814</v>
      </c>
      <c r="AC1424" t="s">
        <v>229</v>
      </c>
      <c r="AL1424" t="s">
        <v>217</v>
      </c>
      <c r="AM1424" t="s">
        <v>4815</v>
      </c>
      <c r="AN1424" t="s">
        <v>6</v>
      </c>
      <c r="AO1424" s="57">
        <v>46275.454965277779</v>
      </c>
      <c r="AR1424" t="s">
        <v>218</v>
      </c>
      <c r="AS1424" t="s">
        <v>85</v>
      </c>
      <c r="AT1424" t="s">
        <v>342</v>
      </c>
      <c r="AU1424">
        <v>20261009</v>
      </c>
      <c r="AV1424" t="s">
        <v>221</v>
      </c>
      <c r="AW1424" t="s">
        <v>5707</v>
      </c>
      <c r="AX1424" t="s">
        <v>222</v>
      </c>
      <c r="BA1424" s="57">
        <v>46304.291666666664</v>
      </c>
      <c r="BB1424" t="s">
        <v>4815</v>
      </c>
      <c r="BC1424">
        <v>2026</v>
      </c>
      <c r="BD1424">
        <v>10</v>
      </c>
      <c r="BE1424">
        <v>9</v>
      </c>
      <c r="BF1424" s="6">
        <f t="shared" si="66"/>
        <v>46304</v>
      </c>
      <c r="BG1424">
        <f t="shared" si="67"/>
        <v>-0.29166666666424135</v>
      </c>
      <c r="BH1424" t="str">
        <f t="shared" si="68"/>
        <v>COMPLY</v>
      </c>
      <c r="BI1424" t="str">
        <f>VLOOKUP(H1424,Sheet2!$A$1:$B$270,2,FALSE)</f>
        <v>TABANAN</v>
      </c>
    </row>
    <row r="1425" spans="1:61">
      <c r="A1425">
        <v>1424</v>
      </c>
      <c r="B1425">
        <v>1002629893</v>
      </c>
      <c r="C1425">
        <v>3</v>
      </c>
      <c r="D1425" t="s">
        <v>34</v>
      </c>
      <c r="E1425">
        <v>5</v>
      </c>
      <c r="F1425" t="s">
        <v>546</v>
      </c>
      <c r="G1425" t="s">
        <v>85</v>
      </c>
      <c r="H1425" t="s">
        <v>278</v>
      </c>
      <c r="I1425" t="s">
        <v>212</v>
      </c>
      <c r="J1425" t="s">
        <v>213</v>
      </c>
      <c r="K1425" t="s">
        <v>149</v>
      </c>
      <c r="M1425" t="s">
        <v>76</v>
      </c>
      <c r="N1425" t="s">
        <v>215</v>
      </c>
      <c r="O1425" s="57">
        <v>46304.603043981479</v>
      </c>
      <c r="P1425" s="57">
        <v>46304.859803240739</v>
      </c>
      <c r="Q1425">
        <v>69407430</v>
      </c>
      <c r="S1425">
        <v>172413245244</v>
      </c>
      <c r="T1425" t="s">
        <v>2437</v>
      </c>
      <c r="U1425" t="s">
        <v>2452</v>
      </c>
      <c r="V1425" t="s">
        <v>5708</v>
      </c>
      <c r="Z1425">
        <v>114.9505413</v>
      </c>
      <c r="AA1425">
        <v>-8.4895628999999992</v>
      </c>
      <c r="AB1425" t="s">
        <v>2440</v>
      </c>
      <c r="AC1425" t="s">
        <v>229</v>
      </c>
      <c r="AL1425" t="s">
        <v>217</v>
      </c>
      <c r="AM1425" t="s">
        <v>5709</v>
      </c>
      <c r="AN1425" t="s">
        <v>6</v>
      </c>
      <c r="AO1425" s="57">
        <v>46275.611446759256</v>
      </c>
      <c r="AP1425" s="57">
        <v>46305.625</v>
      </c>
      <c r="AR1425" t="s">
        <v>218</v>
      </c>
      <c r="AS1425" t="s">
        <v>85</v>
      </c>
      <c r="AT1425" t="s">
        <v>230</v>
      </c>
      <c r="AU1425">
        <v>20261009</v>
      </c>
      <c r="AV1425" t="s">
        <v>221</v>
      </c>
      <c r="AW1425" t="s">
        <v>540</v>
      </c>
      <c r="AX1425" t="s">
        <v>222</v>
      </c>
      <c r="BA1425" s="57">
        <v>46305.625</v>
      </c>
      <c r="BB1425" t="s">
        <v>5709</v>
      </c>
      <c r="BC1425">
        <v>2026</v>
      </c>
      <c r="BD1425">
        <v>10</v>
      </c>
      <c r="BE1425">
        <v>9</v>
      </c>
      <c r="BF1425" s="6">
        <f t="shared" si="66"/>
        <v>46304</v>
      </c>
      <c r="BG1425">
        <f t="shared" si="67"/>
        <v>-1.625</v>
      </c>
      <c r="BH1425" t="str">
        <f t="shared" si="68"/>
        <v>COMPLY</v>
      </c>
      <c r="BI1425" t="str">
        <f>VLOOKUP(H1425,Sheet2!$A$1:$B$270,2,FALSE)</f>
        <v>TABANAN</v>
      </c>
    </row>
    <row r="1426" spans="1:61">
      <c r="A1426">
        <v>1425</v>
      </c>
      <c r="B1426">
        <v>1002630184</v>
      </c>
      <c r="C1426">
        <v>3</v>
      </c>
      <c r="D1426" t="s">
        <v>34</v>
      </c>
      <c r="E1426">
        <v>5</v>
      </c>
      <c r="F1426" t="s">
        <v>546</v>
      </c>
      <c r="G1426" t="s">
        <v>85</v>
      </c>
      <c r="H1426" t="s">
        <v>278</v>
      </c>
      <c r="I1426" t="s">
        <v>212</v>
      </c>
      <c r="J1426" t="s">
        <v>213</v>
      </c>
      <c r="K1426" t="s">
        <v>149</v>
      </c>
      <c r="M1426" t="s">
        <v>76</v>
      </c>
      <c r="N1426" t="s">
        <v>215</v>
      </c>
      <c r="O1426" s="57">
        <v>46304.648541666669</v>
      </c>
      <c r="P1426" s="57">
        <v>46304.861886574072</v>
      </c>
      <c r="Q1426">
        <v>69407533</v>
      </c>
      <c r="S1426">
        <v>172413244821</v>
      </c>
      <c r="T1426" t="s">
        <v>5710</v>
      </c>
      <c r="U1426" t="s">
        <v>5711</v>
      </c>
      <c r="V1426" t="s">
        <v>5712</v>
      </c>
      <c r="Z1426">
        <v>114.9505413</v>
      </c>
      <c r="AA1426">
        <v>-8.4895628999999992</v>
      </c>
      <c r="AB1426" t="s">
        <v>2440</v>
      </c>
      <c r="AC1426" t="s">
        <v>229</v>
      </c>
      <c r="AL1426" t="s">
        <v>217</v>
      </c>
      <c r="AM1426" t="s">
        <v>5713</v>
      </c>
      <c r="AN1426" t="s">
        <v>6</v>
      </c>
      <c r="AO1426" s="57">
        <v>46275.653252314813</v>
      </c>
      <c r="AP1426" s="57">
        <v>46305.625</v>
      </c>
      <c r="AR1426" t="s">
        <v>218</v>
      </c>
      <c r="AS1426" t="s">
        <v>85</v>
      </c>
      <c r="AT1426" t="s">
        <v>230</v>
      </c>
      <c r="AU1426">
        <v>20261009</v>
      </c>
      <c r="AV1426" t="s">
        <v>221</v>
      </c>
      <c r="AW1426" t="s">
        <v>2455</v>
      </c>
      <c r="AX1426" t="s">
        <v>222</v>
      </c>
      <c r="BA1426" s="57">
        <v>46305.625</v>
      </c>
      <c r="BB1426" t="s">
        <v>5713</v>
      </c>
      <c r="BC1426">
        <v>2026</v>
      </c>
      <c r="BD1426">
        <v>10</v>
      </c>
      <c r="BE1426">
        <v>9</v>
      </c>
      <c r="BF1426" s="6">
        <f t="shared" si="66"/>
        <v>46304</v>
      </c>
      <c r="BG1426">
        <f t="shared" si="67"/>
        <v>-1.625</v>
      </c>
      <c r="BH1426" t="str">
        <f t="shared" si="68"/>
        <v>COMPLY</v>
      </c>
      <c r="BI1426" t="str">
        <f>VLOOKUP(H1426,Sheet2!$A$1:$B$270,2,FALSE)</f>
        <v>TABANAN</v>
      </c>
    </row>
    <row r="1427" spans="1:61">
      <c r="A1427">
        <v>1426</v>
      </c>
      <c r="B1427">
        <v>1002636217</v>
      </c>
      <c r="C1427">
        <v>3</v>
      </c>
      <c r="D1427" t="s">
        <v>34</v>
      </c>
      <c r="E1427">
        <v>5</v>
      </c>
      <c r="F1427" t="s">
        <v>546</v>
      </c>
      <c r="G1427" t="s">
        <v>85</v>
      </c>
      <c r="H1427" t="s">
        <v>278</v>
      </c>
      <c r="I1427" t="s">
        <v>212</v>
      </c>
      <c r="J1427" t="s">
        <v>213</v>
      </c>
      <c r="K1427" t="s">
        <v>149</v>
      </c>
      <c r="M1427" t="s">
        <v>76</v>
      </c>
      <c r="N1427" t="s">
        <v>563</v>
      </c>
      <c r="O1427" s="57">
        <v>46309.411377314813</v>
      </c>
      <c r="P1427" s="57">
        <v>46310.934583333335</v>
      </c>
      <c r="Q1427">
        <v>69409887</v>
      </c>
      <c r="S1427">
        <v>172413245306</v>
      </c>
      <c r="T1427" t="s">
        <v>6976</v>
      </c>
      <c r="U1427" t="s">
        <v>7958</v>
      </c>
      <c r="V1427" t="s">
        <v>7382</v>
      </c>
      <c r="Z1427">
        <v>115.111919045448</v>
      </c>
      <c r="AA1427">
        <v>-8.5361480498941695</v>
      </c>
      <c r="AB1427" t="s">
        <v>7236</v>
      </c>
      <c r="AC1427" t="s">
        <v>284</v>
      </c>
      <c r="AL1427" t="s">
        <v>217</v>
      </c>
      <c r="AM1427" t="s">
        <v>7383</v>
      </c>
      <c r="AN1427" t="s">
        <v>6</v>
      </c>
      <c r="AO1427" t="s">
        <v>6897</v>
      </c>
      <c r="AP1427" s="57">
        <v>46310.625</v>
      </c>
      <c r="AR1427" t="s">
        <v>218</v>
      </c>
      <c r="AS1427" t="s">
        <v>85</v>
      </c>
      <c r="AT1427" t="s">
        <v>230</v>
      </c>
      <c r="AU1427">
        <v>20261015</v>
      </c>
      <c r="AV1427" t="s">
        <v>221</v>
      </c>
      <c r="AW1427" t="s">
        <v>540</v>
      </c>
      <c r="AX1427" t="s">
        <v>222</v>
      </c>
      <c r="BA1427" s="57">
        <v>46310.625</v>
      </c>
      <c r="BB1427" t="s">
        <v>7383</v>
      </c>
      <c r="BC1427">
        <v>2026</v>
      </c>
      <c r="BD1427">
        <v>10</v>
      </c>
      <c r="BE1427">
        <v>15</v>
      </c>
      <c r="BF1427" s="6">
        <f t="shared" si="66"/>
        <v>46310</v>
      </c>
      <c r="BG1427">
        <f t="shared" si="67"/>
        <v>-0.625</v>
      </c>
      <c r="BH1427" t="str">
        <f t="shared" si="68"/>
        <v>COMPLY</v>
      </c>
      <c r="BI1427" t="str">
        <f>VLOOKUP(H1427,Sheet2!$A$1:$B$270,2,FALSE)</f>
        <v>TABANAN</v>
      </c>
    </row>
    <row r="1428" spans="1:61">
      <c r="A1428">
        <v>1427</v>
      </c>
      <c r="B1428">
        <v>1002632857</v>
      </c>
      <c r="C1428">
        <v>3</v>
      </c>
      <c r="D1428" t="s">
        <v>34</v>
      </c>
      <c r="E1428">
        <v>5</v>
      </c>
      <c r="F1428" t="s">
        <v>546</v>
      </c>
      <c r="G1428" t="s">
        <v>85</v>
      </c>
      <c r="H1428" t="s">
        <v>278</v>
      </c>
      <c r="I1428" t="s">
        <v>212</v>
      </c>
      <c r="J1428" t="s">
        <v>213</v>
      </c>
      <c r="K1428" t="s">
        <v>149</v>
      </c>
      <c r="M1428" t="s">
        <v>1401</v>
      </c>
      <c r="N1428" t="s">
        <v>215</v>
      </c>
      <c r="O1428" s="57">
        <v>46307.549432870372</v>
      </c>
      <c r="P1428" s="57">
        <v>46309.660995370374</v>
      </c>
      <c r="Q1428">
        <v>69408623</v>
      </c>
      <c r="S1428">
        <v>172413245262</v>
      </c>
      <c r="T1428" t="s">
        <v>6567</v>
      </c>
      <c r="U1428" t="s">
        <v>6568</v>
      </c>
      <c r="V1428" t="s">
        <v>6569</v>
      </c>
      <c r="Z1428">
        <v>115.1265478</v>
      </c>
      <c r="AA1428">
        <v>-8.5390294999999998</v>
      </c>
      <c r="AB1428" t="s">
        <v>6570</v>
      </c>
      <c r="AC1428" t="s">
        <v>229</v>
      </c>
      <c r="AL1428" t="s">
        <v>217</v>
      </c>
      <c r="AM1428" t="s">
        <v>6571</v>
      </c>
      <c r="AN1428" t="s">
        <v>6</v>
      </c>
      <c r="AO1428" s="57">
        <v>46366.55909722222</v>
      </c>
      <c r="AP1428" s="57">
        <v>46308.458333333336</v>
      </c>
      <c r="AQ1428" t="s">
        <v>838</v>
      </c>
      <c r="AR1428" t="s">
        <v>14</v>
      </c>
      <c r="AS1428" t="s">
        <v>85</v>
      </c>
      <c r="AT1428" t="s">
        <v>342</v>
      </c>
      <c r="AV1428" t="s">
        <v>7378</v>
      </c>
      <c r="AW1428" t="s">
        <v>1592</v>
      </c>
      <c r="AX1428" t="s">
        <v>222</v>
      </c>
      <c r="BA1428" s="57">
        <v>46308.458333333336</v>
      </c>
      <c r="BB1428" t="s">
        <v>6571</v>
      </c>
      <c r="BF1428" s="6" t="e">
        <f t="shared" si="66"/>
        <v>#NUM!</v>
      </c>
      <c r="BG1428" t="e">
        <f t="shared" si="67"/>
        <v>#NUM!</v>
      </c>
      <c r="BH1428" t="e">
        <f t="shared" si="68"/>
        <v>#NUM!</v>
      </c>
      <c r="BI1428" t="str">
        <f>VLOOKUP(H1428,Sheet2!$A$1:$B$270,2,FALSE)</f>
        <v>TABANAN</v>
      </c>
    </row>
    <row r="1429" spans="1:61">
      <c r="A1429">
        <v>1428</v>
      </c>
      <c r="B1429">
        <v>1002626101</v>
      </c>
      <c r="C1429">
        <v>3</v>
      </c>
      <c r="D1429" t="s">
        <v>34</v>
      </c>
      <c r="E1429">
        <v>5</v>
      </c>
      <c r="F1429" t="s">
        <v>546</v>
      </c>
      <c r="G1429" t="s">
        <v>85</v>
      </c>
      <c r="H1429" t="s">
        <v>278</v>
      </c>
      <c r="I1429" t="s">
        <v>212</v>
      </c>
      <c r="J1429" t="s">
        <v>213</v>
      </c>
      <c r="K1429" t="s">
        <v>149</v>
      </c>
      <c r="M1429" t="s">
        <v>224</v>
      </c>
      <c r="N1429" t="s">
        <v>215</v>
      </c>
      <c r="O1429" s="57">
        <v>46302.557129629633</v>
      </c>
      <c r="P1429" s="57">
        <v>46307.362002314818</v>
      </c>
      <c r="Q1429">
        <v>69405836</v>
      </c>
      <c r="S1429">
        <v>172413244777</v>
      </c>
      <c r="T1429" t="s">
        <v>4360</v>
      </c>
      <c r="U1429" t="s">
        <v>4361</v>
      </c>
      <c r="V1429" t="s">
        <v>4362</v>
      </c>
      <c r="Z1429">
        <v>115.1439596</v>
      </c>
      <c r="AA1429">
        <v>-8.4251176000000001</v>
      </c>
      <c r="AB1429" t="s">
        <v>4363</v>
      </c>
      <c r="AC1429" t="s">
        <v>229</v>
      </c>
      <c r="AL1429" t="s">
        <v>217</v>
      </c>
      <c r="AM1429" t="s">
        <v>4364</v>
      </c>
      <c r="AN1429" t="s">
        <v>6</v>
      </c>
      <c r="AO1429" s="57">
        <v>46213.559548611112</v>
      </c>
      <c r="AP1429" s="57">
        <v>46303.458333333336</v>
      </c>
      <c r="AR1429" t="s">
        <v>18</v>
      </c>
      <c r="AS1429" t="s">
        <v>85</v>
      </c>
      <c r="AT1429" t="s">
        <v>342</v>
      </c>
      <c r="AV1429" t="s">
        <v>226</v>
      </c>
      <c r="AW1429" t="s">
        <v>4365</v>
      </c>
      <c r="AX1429" t="s">
        <v>222</v>
      </c>
      <c r="BA1429" s="57">
        <v>46303.458333333336</v>
      </c>
      <c r="BB1429" t="s">
        <v>4364</v>
      </c>
      <c r="BF1429" s="6" t="e">
        <f t="shared" si="66"/>
        <v>#NUM!</v>
      </c>
      <c r="BG1429" t="e">
        <f t="shared" si="67"/>
        <v>#NUM!</v>
      </c>
      <c r="BH1429" t="e">
        <f t="shared" si="68"/>
        <v>#NUM!</v>
      </c>
      <c r="BI1429" t="str">
        <f>VLOOKUP(H1429,Sheet2!$A$1:$B$270,2,FALSE)</f>
        <v>TABANAN</v>
      </c>
    </row>
    <row r="1430" spans="1:61">
      <c r="A1430">
        <v>1429</v>
      </c>
      <c r="B1430">
        <v>1002637200</v>
      </c>
      <c r="C1430">
        <v>3</v>
      </c>
      <c r="D1430" t="s">
        <v>34</v>
      </c>
      <c r="E1430">
        <v>5</v>
      </c>
      <c r="F1430" t="s">
        <v>546</v>
      </c>
      <c r="G1430" t="s">
        <v>85</v>
      </c>
      <c r="H1430" t="s">
        <v>278</v>
      </c>
      <c r="I1430" t="s">
        <v>212</v>
      </c>
      <c r="J1430" t="s">
        <v>213</v>
      </c>
      <c r="K1430" t="s">
        <v>149</v>
      </c>
      <c r="M1430" t="s">
        <v>224</v>
      </c>
      <c r="N1430" t="s">
        <v>215</v>
      </c>
      <c r="O1430" s="57">
        <v>46309.661006944443</v>
      </c>
      <c r="P1430" s="57">
        <v>46310.474583333336</v>
      </c>
      <c r="Q1430">
        <v>69408623</v>
      </c>
      <c r="S1430">
        <v>172413245301</v>
      </c>
      <c r="T1430" t="s">
        <v>6567</v>
      </c>
      <c r="U1430" t="s">
        <v>7379</v>
      </c>
      <c r="V1430" t="s">
        <v>7380</v>
      </c>
      <c r="Z1430">
        <v>115.12637078762</v>
      </c>
      <c r="AA1430">
        <v>-8.5395122711215894</v>
      </c>
      <c r="AB1430" t="s">
        <v>6570</v>
      </c>
      <c r="AC1430" t="s">
        <v>229</v>
      </c>
      <c r="AL1430" t="s">
        <v>217</v>
      </c>
      <c r="AM1430" t="s">
        <v>7381</v>
      </c>
      <c r="AN1430" t="s">
        <v>6</v>
      </c>
      <c r="AO1430" t="s">
        <v>7026</v>
      </c>
      <c r="AR1430" t="s">
        <v>18</v>
      </c>
      <c r="AS1430" t="s">
        <v>85</v>
      </c>
      <c r="AT1430" t="s">
        <v>342</v>
      </c>
      <c r="AV1430" t="s">
        <v>226</v>
      </c>
      <c r="AW1430" t="s">
        <v>4586</v>
      </c>
      <c r="AX1430" t="s">
        <v>222</v>
      </c>
      <c r="BA1430" s="57">
        <v>46309.291666666664</v>
      </c>
      <c r="BB1430" t="s">
        <v>7381</v>
      </c>
      <c r="BF1430" s="6" t="e">
        <f t="shared" si="66"/>
        <v>#NUM!</v>
      </c>
      <c r="BG1430" t="e">
        <f t="shared" si="67"/>
        <v>#NUM!</v>
      </c>
      <c r="BH1430" t="e">
        <f t="shared" si="68"/>
        <v>#NUM!</v>
      </c>
      <c r="BI1430" t="str">
        <f>VLOOKUP(H1430,Sheet2!$A$1:$B$270,2,FALSE)</f>
        <v>TABANAN</v>
      </c>
    </row>
    <row r="1431" spans="1:61">
      <c r="A1431">
        <v>1430</v>
      </c>
      <c r="B1431">
        <v>1002636891</v>
      </c>
      <c r="C1431">
        <v>3</v>
      </c>
      <c r="D1431" t="s">
        <v>34</v>
      </c>
      <c r="E1431">
        <v>5</v>
      </c>
      <c r="F1431" t="s">
        <v>546</v>
      </c>
      <c r="G1431" t="s">
        <v>85</v>
      </c>
      <c r="H1431" t="s">
        <v>278</v>
      </c>
      <c r="I1431" t="s">
        <v>212</v>
      </c>
      <c r="J1431" t="s">
        <v>213</v>
      </c>
      <c r="K1431" t="s">
        <v>149</v>
      </c>
      <c r="M1431" t="s">
        <v>224</v>
      </c>
      <c r="N1431" t="s">
        <v>215</v>
      </c>
      <c r="O1431" s="57">
        <v>46309.589155092595</v>
      </c>
      <c r="P1431" s="57">
        <v>46310.47246527778</v>
      </c>
      <c r="Q1431">
        <v>69410191</v>
      </c>
      <c r="S1431">
        <v>172413245297</v>
      </c>
      <c r="T1431" t="s">
        <v>5714</v>
      </c>
      <c r="U1431" t="s">
        <v>5715</v>
      </c>
      <c r="V1431" t="s">
        <v>7384</v>
      </c>
      <c r="Z1431">
        <v>115.1416273</v>
      </c>
      <c r="AA1431">
        <v>-8.4282594999999993</v>
      </c>
      <c r="AB1431" t="s">
        <v>7385</v>
      </c>
      <c r="AC1431" t="s">
        <v>229</v>
      </c>
      <c r="AL1431" t="s">
        <v>217</v>
      </c>
      <c r="AM1431" t="s">
        <v>7386</v>
      </c>
      <c r="AN1431" t="s">
        <v>6</v>
      </c>
      <c r="AO1431" t="s">
        <v>7052</v>
      </c>
      <c r="AP1431" s="57">
        <v>46310.458333333336</v>
      </c>
      <c r="AR1431" t="s">
        <v>18</v>
      </c>
      <c r="AS1431" t="s">
        <v>85</v>
      </c>
      <c r="AT1431" t="s">
        <v>220</v>
      </c>
      <c r="AV1431" t="s">
        <v>226</v>
      </c>
      <c r="AW1431" t="s">
        <v>540</v>
      </c>
      <c r="AX1431" t="s">
        <v>222</v>
      </c>
      <c r="BA1431" s="57">
        <v>46310.458333333336</v>
      </c>
      <c r="BB1431" t="s">
        <v>7386</v>
      </c>
      <c r="BF1431" s="6" t="e">
        <f t="shared" si="66"/>
        <v>#NUM!</v>
      </c>
      <c r="BG1431" t="e">
        <f t="shared" si="67"/>
        <v>#NUM!</v>
      </c>
      <c r="BH1431" t="e">
        <f t="shared" si="68"/>
        <v>#NUM!</v>
      </c>
      <c r="BI1431" t="str">
        <f>VLOOKUP(H1431,Sheet2!$A$1:$B$270,2,FALSE)</f>
        <v>TABANAN</v>
      </c>
    </row>
    <row r="1432" spans="1:61">
      <c r="A1432">
        <v>1431</v>
      </c>
      <c r="B1432">
        <v>1002619183</v>
      </c>
      <c r="C1432">
        <v>3</v>
      </c>
      <c r="D1432" t="s">
        <v>34</v>
      </c>
      <c r="E1432">
        <v>5</v>
      </c>
      <c r="F1432" t="s">
        <v>546</v>
      </c>
      <c r="G1432" t="s">
        <v>85</v>
      </c>
      <c r="H1432" t="s">
        <v>278</v>
      </c>
      <c r="I1432" t="s">
        <v>212</v>
      </c>
      <c r="J1432" t="s">
        <v>213</v>
      </c>
      <c r="K1432" t="s">
        <v>149</v>
      </c>
      <c r="M1432" t="s">
        <v>839</v>
      </c>
      <c r="N1432" t="s">
        <v>215</v>
      </c>
      <c r="O1432" s="57">
        <v>46297.407152777778</v>
      </c>
      <c r="P1432" s="57">
        <v>46301.376817129632</v>
      </c>
      <c r="Q1432">
        <v>69402795</v>
      </c>
      <c r="S1432">
        <v>172413245144</v>
      </c>
      <c r="T1432" t="s">
        <v>2464</v>
      </c>
      <c r="U1432" t="s">
        <v>2452</v>
      </c>
      <c r="V1432" t="s">
        <v>2465</v>
      </c>
      <c r="Z1432">
        <v>114.9505413</v>
      </c>
      <c r="AA1432">
        <v>-8.4895628999999992</v>
      </c>
      <c r="AB1432" t="s">
        <v>2466</v>
      </c>
      <c r="AC1432" t="s">
        <v>229</v>
      </c>
      <c r="AL1432" t="s">
        <v>217</v>
      </c>
      <c r="AM1432" t="s">
        <v>2467</v>
      </c>
      <c r="AN1432" t="s">
        <v>6</v>
      </c>
      <c r="AO1432" s="57">
        <v>46063.42392361111</v>
      </c>
      <c r="AP1432" s="57">
        <v>46298.458333333336</v>
      </c>
      <c r="AQ1432" t="s">
        <v>838</v>
      </c>
      <c r="AR1432" t="s">
        <v>840</v>
      </c>
      <c r="AS1432" t="s">
        <v>85</v>
      </c>
      <c r="AT1432" t="s">
        <v>220</v>
      </c>
      <c r="AV1432" t="s">
        <v>3047</v>
      </c>
      <c r="AW1432" t="s">
        <v>540</v>
      </c>
      <c r="AX1432" t="s">
        <v>222</v>
      </c>
      <c r="BA1432" s="57">
        <v>46298.458333333336</v>
      </c>
      <c r="BB1432" t="s">
        <v>2467</v>
      </c>
      <c r="BF1432" s="6" t="e">
        <f t="shared" si="66"/>
        <v>#NUM!</v>
      </c>
      <c r="BG1432" t="e">
        <f t="shared" si="67"/>
        <v>#NUM!</v>
      </c>
      <c r="BH1432" t="e">
        <f t="shared" si="68"/>
        <v>#NUM!</v>
      </c>
      <c r="BI1432" t="str">
        <f>VLOOKUP(H1432,Sheet2!$A$1:$B$270,2,FALSE)</f>
        <v>TABANAN</v>
      </c>
    </row>
    <row r="1433" spans="1:61">
      <c r="A1433">
        <v>1432</v>
      </c>
      <c r="B1433">
        <v>1002621601</v>
      </c>
      <c r="C1433">
        <v>3</v>
      </c>
      <c r="D1433" t="s">
        <v>34</v>
      </c>
      <c r="E1433">
        <v>5</v>
      </c>
      <c r="F1433" t="s">
        <v>546</v>
      </c>
      <c r="G1433" t="s">
        <v>85</v>
      </c>
      <c r="H1433" t="s">
        <v>278</v>
      </c>
      <c r="I1433" t="s">
        <v>212</v>
      </c>
      <c r="J1433" t="s">
        <v>213</v>
      </c>
      <c r="K1433" t="s">
        <v>149</v>
      </c>
      <c r="M1433" t="s">
        <v>839</v>
      </c>
      <c r="N1433" t="s">
        <v>215</v>
      </c>
      <c r="O1433" s="57">
        <v>46300.360115740739</v>
      </c>
      <c r="P1433" s="57">
        <v>46301.469085648147</v>
      </c>
      <c r="Q1433">
        <v>69404038</v>
      </c>
      <c r="S1433">
        <v>172413245199</v>
      </c>
      <c r="T1433" t="s">
        <v>2464</v>
      </c>
      <c r="U1433" t="s">
        <v>3048</v>
      </c>
      <c r="V1433" t="s">
        <v>3049</v>
      </c>
      <c r="Z1433">
        <v>114.9505413</v>
      </c>
      <c r="AA1433">
        <v>-8.4895628999999992</v>
      </c>
      <c r="AB1433" t="s">
        <v>2466</v>
      </c>
      <c r="AC1433" t="s">
        <v>229</v>
      </c>
      <c r="AL1433" t="s">
        <v>217</v>
      </c>
      <c r="AM1433" t="s">
        <v>3050</v>
      </c>
      <c r="AN1433" t="s">
        <v>6</v>
      </c>
      <c r="AO1433" s="57">
        <v>46152.361574074072</v>
      </c>
      <c r="AP1433" s="57">
        <v>46301.458333333336</v>
      </c>
      <c r="AQ1433" t="s">
        <v>838</v>
      </c>
      <c r="AR1433" t="s">
        <v>840</v>
      </c>
      <c r="AS1433" t="s">
        <v>85</v>
      </c>
      <c r="AT1433" t="s">
        <v>230</v>
      </c>
      <c r="AV1433" t="s">
        <v>3051</v>
      </c>
      <c r="AW1433" t="s">
        <v>540</v>
      </c>
      <c r="AX1433" t="s">
        <v>222</v>
      </c>
      <c r="BA1433" s="57">
        <v>46301.458333333336</v>
      </c>
      <c r="BB1433" t="s">
        <v>3050</v>
      </c>
      <c r="BF1433" s="6" t="e">
        <f t="shared" si="66"/>
        <v>#NUM!</v>
      </c>
      <c r="BG1433" t="e">
        <f t="shared" si="67"/>
        <v>#NUM!</v>
      </c>
      <c r="BH1433" t="e">
        <f t="shared" si="68"/>
        <v>#NUM!</v>
      </c>
      <c r="BI1433" t="str">
        <f>VLOOKUP(H1433,Sheet2!$A$1:$B$270,2,FALSE)</f>
        <v>TABANAN</v>
      </c>
    </row>
    <row r="1434" spans="1:61">
      <c r="A1434">
        <v>1433</v>
      </c>
      <c r="B1434">
        <v>1002622681</v>
      </c>
      <c r="C1434">
        <v>3</v>
      </c>
      <c r="D1434" t="s">
        <v>34</v>
      </c>
      <c r="E1434">
        <v>5</v>
      </c>
      <c r="F1434" t="s">
        <v>546</v>
      </c>
      <c r="G1434" t="s">
        <v>85</v>
      </c>
      <c r="H1434" t="s">
        <v>278</v>
      </c>
      <c r="I1434" t="s">
        <v>212</v>
      </c>
      <c r="J1434" t="s">
        <v>213</v>
      </c>
      <c r="K1434" t="s">
        <v>149</v>
      </c>
      <c r="M1434" t="s">
        <v>542</v>
      </c>
      <c r="N1434" t="s">
        <v>215</v>
      </c>
      <c r="O1434" s="57">
        <v>46300.605682870373</v>
      </c>
      <c r="P1434" s="57">
        <v>46300.605682870373</v>
      </c>
      <c r="Q1434">
        <v>69403301</v>
      </c>
      <c r="T1434" t="s">
        <v>2451</v>
      </c>
      <c r="V1434" t="s">
        <v>2453</v>
      </c>
      <c r="Z1434">
        <v>114.9491</v>
      </c>
      <c r="AA1434">
        <v>-8.49</v>
      </c>
      <c r="AB1434" t="s">
        <v>2444</v>
      </c>
      <c r="AC1434" t="s">
        <v>229</v>
      </c>
      <c r="AL1434" t="s">
        <v>217</v>
      </c>
      <c r="AM1434" t="s">
        <v>2441</v>
      </c>
      <c r="AN1434" t="s">
        <v>6</v>
      </c>
      <c r="AO1434" s="57">
        <v>46152.611331018517</v>
      </c>
      <c r="AP1434" s="57">
        <v>46299</v>
      </c>
      <c r="AR1434" t="s">
        <v>543</v>
      </c>
      <c r="AS1434" t="s">
        <v>85</v>
      </c>
      <c r="AT1434" t="s">
        <v>230</v>
      </c>
      <c r="AV1434" t="s">
        <v>3052</v>
      </c>
      <c r="AW1434" t="s">
        <v>1985</v>
      </c>
      <c r="AX1434" t="s">
        <v>222</v>
      </c>
      <c r="BA1434" s="57">
        <v>46299.333333333336</v>
      </c>
      <c r="BB1434" t="s">
        <v>2441</v>
      </c>
      <c r="BF1434" s="6" t="e">
        <f t="shared" si="66"/>
        <v>#NUM!</v>
      </c>
      <c r="BG1434" t="e">
        <f t="shared" si="67"/>
        <v>#NUM!</v>
      </c>
      <c r="BH1434" t="e">
        <f t="shared" si="68"/>
        <v>#NUM!</v>
      </c>
      <c r="BI1434" t="str">
        <f>VLOOKUP(H1434,Sheet2!$A$1:$B$270,2,FALSE)</f>
        <v>TABANAN</v>
      </c>
    </row>
    <row r="1435" spans="1:61">
      <c r="A1435">
        <v>1434</v>
      </c>
      <c r="B1435">
        <v>1002622687</v>
      </c>
      <c r="C1435">
        <v>3</v>
      </c>
      <c r="D1435" t="s">
        <v>34</v>
      </c>
      <c r="E1435">
        <v>5</v>
      </c>
      <c r="F1435" t="s">
        <v>546</v>
      </c>
      <c r="G1435" t="s">
        <v>85</v>
      </c>
      <c r="H1435" t="s">
        <v>278</v>
      </c>
      <c r="I1435" t="s">
        <v>212</v>
      </c>
      <c r="J1435" t="s">
        <v>213</v>
      </c>
      <c r="K1435" t="s">
        <v>149</v>
      </c>
      <c r="M1435" t="s">
        <v>542</v>
      </c>
      <c r="N1435" t="s">
        <v>215</v>
      </c>
      <c r="O1435" s="57">
        <v>46300.607303240744</v>
      </c>
      <c r="P1435" s="57">
        <v>46300.607314814813</v>
      </c>
      <c r="Q1435">
        <v>69403328</v>
      </c>
      <c r="T1435" t="s">
        <v>2442</v>
      </c>
      <c r="V1435" t="s">
        <v>2443</v>
      </c>
      <c r="Z1435">
        <v>114.9491</v>
      </c>
      <c r="AA1435">
        <v>-8.49</v>
      </c>
      <c r="AB1435" t="s">
        <v>2444</v>
      </c>
      <c r="AC1435" t="s">
        <v>229</v>
      </c>
      <c r="AL1435" t="s">
        <v>217</v>
      </c>
      <c r="AM1435" t="s">
        <v>2441</v>
      </c>
      <c r="AN1435" t="s">
        <v>6</v>
      </c>
      <c r="AO1435" s="57">
        <v>46152.611331018517</v>
      </c>
      <c r="AP1435" s="57">
        <v>46299</v>
      </c>
      <c r="AR1435" t="s">
        <v>543</v>
      </c>
      <c r="AS1435" t="s">
        <v>85</v>
      </c>
      <c r="AT1435" t="s">
        <v>230</v>
      </c>
      <c r="AV1435" t="s">
        <v>3053</v>
      </c>
      <c r="AW1435" t="s">
        <v>2445</v>
      </c>
      <c r="AX1435" t="s">
        <v>222</v>
      </c>
      <c r="BA1435" s="57">
        <v>46299.333333333336</v>
      </c>
      <c r="BB1435" t="s">
        <v>2441</v>
      </c>
      <c r="BF1435" s="6" t="e">
        <f t="shared" si="66"/>
        <v>#NUM!</v>
      </c>
      <c r="BG1435" t="e">
        <f t="shared" si="67"/>
        <v>#NUM!</v>
      </c>
      <c r="BH1435" t="e">
        <f t="shared" si="68"/>
        <v>#NUM!</v>
      </c>
      <c r="BI1435" t="str">
        <f>VLOOKUP(H1435,Sheet2!$A$1:$B$270,2,FALSE)</f>
        <v>TABANAN</v>
      </c>
    </row>
    <row r="1436" spans="1:61">
      <c r="A1436">
        <v>1435</v>
      </c>
      <c r="B1436">
        <v>1002622731</v>
      </c>
      <c r="C1436">
        <v>3</v>
      </c>
      <c r="D1436" t="s">
        <v>34</v>
      </c>
      <c r="E1436">
        <v>5</v>
      </c>
      <c r="F1436" t="s">
        <v>546</v>
      </c>
      <c r="G1436" t="s">
        <v>85</v>
      </c>
      <c r="H1436" t="s">
        <v>278</v>
      </c>
      <c r="I1436" t="s">
        <v>212</v>
      </c>
      <c r="J1436" t="s">
        <v>213</v>
      </c>
      <c r="K1436" t="s">
        <v>149</v>
      </c>
      <c r="M1436" t="s">
        <v>542</v>
      </c>
      <c r="N1436" t="s">
        <v>215</v>
      </c>
      <c r="O1436" s="57">
        <v>46300.618252314816</v>
      </c>
      <c r="P1436" s="57">
        <v>46300.618263888886</v>
      </c>
      <c r="Q1436">
        <v>69403354</v>
      </c>
      <c r="T1436" t="s">
        <v>2442</v>
      </c>
      <c r="V1436" t="s">
        <v>2450</v>
      </c>
      <c r="Z1436">
        <v>114.9491</v>
      </c>
      <c r="AA1436">
        <v>-8.49</v>
      </c>
      <c r="AB1436" t="s">
        <v>2440</v>
      </c>
      <c r="AC1436" t="s">
        <v>229</v>
      </c>
      <c r="AL1436" t="s">
        <v>217</v>
      </c>
      <c r="AM1436" t="s">
        <v>2441</v>
      </c>
      <c r="AN1436" t="s">
        <v>6</v>
      </c>
      <c r="AO1436" s="57">
        <v>46152.632743055554</v>
      </c>
      <c r="AP1436" s="57">
        <v>46299</v>
      </c>
      <c r="AR1436" t="s">
        <v>543</v>
      </c>
      <c r="AS1436" t="s">
        <v>85</v>
      </c>
      <c r="AT1436" t="s">
        <v>230</v>
      </c>
      <c r="AV1436" t="s">
        <v>3054</v>
      </c>
      <c r="AW1436" t="s">
        <v>540</v>
      </c>
      <c r="AX1436" t="s">
        <v>222</v>
      </c>
      <c r="BA1436" s="57">
        <v>46299.333333333336</v>
      </c>
      <c r="BB1436" t="s">
        <v>2441</v>
      </c>
      <c r="BF1436" s="6" t="e">
        <f t="shared" si="66"/>
        <v>#NUM!</v>
      </c>
      <c r="BG1436" t="e">
        <f t="shared" si="67"/>
        <v>#NUM!</v>
      </c>
      <c r="BH1436" t="e">
        <f t="shared" si="68"/>
        <v>#NUM!</v>
      </c>
      <c r="BI1436" t="str">
        <f>VLOOKUP(H1436,Sheet2!$A$1:$B$270,2,FALSE)</f>
        <v>TABANAN</v>
      </c>
    </row>
    <row r="1437" spans="1:61">
      <c r="A1437">
        <v>1436</v>
      </c>
      <c r="B1437">
        <v>1002622711</v>
      </c>
      <c r="C1437">
        <v>3</v>
      </c>
      <c r="D1437" t="s">
        <v>34</v>
      </c>
      <c r="E1437">
        <v>5</v>
      </c>
      <c r="F1437" t="s">
        <v>546</v>
      </c>
      <c r="G1437" t="s">
        <v>85</v>
      </c>
      <c r="H1437" t="s">
        <v>278</v>
      </c>
      <c r="I1437" t="s">
        <v>212</v>
      </c>
      <c r="J1437" t="s">
        <v>213</v>
      </c>
      <c r="K1437" t="s">
        <v>149</v>
      </c>
      <c r="M1437" t="s">
        <v>542</v>
      </c>
      <c r="N1437" t="s">
        <v>215</v>
      </c>
      <c r="O1437" s="57">
        <v>46300.615034722221</v>
      </c>
      <c r="P1437" s="57">
        <v>46300.615046296298</v>
      </c>
      <c r="Q1437">
        <v>69403343</v>
      </c>
      <c r="T1437" t="s">
        <v>2437</v>
      </c>
      <c r="V1437" t="s">
        <v>2439</v>
      </c>
      <c r="Z1437">
        <v>114.9491</v>
      </c>
      <c r="AA1437">
        <v>-8.49</v>
      </c>
      <c r="AB1437" t="s">
        <v>2440</v>
      </c>
      <c r="AC1437" t="s">
        <v>229</v>
      </c>
      <c r="AL1437" t="s">
        <v>217</v>
      </c>
      <c r="AM1437" t="s">
        <v>2441</v>
      </c>
      <c r="AN1437" t="s">
        <v>6</v>
      </c>
      <c r="AO1437" s="57">
        <v>46152.632743055554</v>
      </c>
      <c r="AP1437" s="57">
        <v>46299</v>
      </c>
      <c r="AR1437" t="s">
        <v>543</v>
      </c>
      <c r="AS1437" t="s">
        <v>85</v>
      </c>
      <c r="AT1437" t="s">
        <v>230</v>
      </c>
      <c r="AV1437" t="s">
        <v>3055</v>
      </c>
      <c r="AW1437" t="s">
        <v>540</v>
      </c>
      <c r="AX1437" t="s">
        <v>222</v>
      </c>
      <c r="BA1437" s="57">
        <v>46299.333333333336</v>
      </c>
      <c r="BB1437" t="s">
        <v>2441</v>
      </c>
      <c r="BF1437" s="6" t="e">
        <f t="shared" si="66"/>
        <v>#NUM!</v>
      </c>
      <c r="BG1437" t="e">
        <f t="shared" si="67"/>
        <v>#NUM!</v>
      </c>
      <c r="BH1437" t="e">
        <f t="shared" si="68"/>
        <v>#NUM!</v>
      </c>
      <c r="BI1437" t="str">
        <f>VLOOKUP(H1437,Sheet2!$A$1:$B$270,2,FALSE)</f>
        <v>TABANAN</v>
      </c>
    </row>
    <row r="1438" spans="1:61">
      <c r="A1438">
        <v>1437</v>
      </c>
      <c r="B1438">
        <v>1002622699</v>
      </c>
      <c r="C1438">
        <v>3</v>
      </c>
      <c r="D1438" t="s">
        <v>34</v>
      </c>
      <c r="E1438">
        <v>5</v>
      </c>
      <c r="F1438" t="s">
        <v>546</v>
      </c>
      <c r="G1438" t="s">
        <v>85</v>
      </c>
      <c r="H1438" t="s">
        <v>278</v>
      </c>
      <c r="I1438" t="s">
        <v>212</v>
      </c>
      <c r="J1438" t="s">
        <v>213</v>
      </c>
      <c r="K1438" t="s">
        <v>149</v>
      </c>
      <c r="M1438" t="s">
        <v>542</v>
      </c>
      <c r="N1438" t="s">
        <v>215</v>
      </c>
      <c r="O1438" s="57">
        <v>46300.611296296294</v>
      </c>
      <c r="P1438" s="57">
        <v>46300.611307870371</v>
      </c>
      <c r="Q1438">
        <v>69403340</v>
      </c>
      <c r="T1438" t="s">
        <v>2442</v>
      </c>
      <c r="V1438" t="s">
        <v>2454</v>
      </c>
      <c r="Z1438">
        <v>114.9491</v>
      </c>
      <c r="AA1438">
        <v>-8.49</v>
      </c>
      <c r="AB1438" t="s">
        <v>2440</v>
      </c>
      <c r="AC1438" t="s">
        <v>229</v>
      </c>
      <c r="AL1438" t="s">
        <v>217</v>
      </c>
      <c r="AM1438" t="s">
        <v>2441</v>
      </c>
      <c r="AN1438" t="s">
        <v>6</v>
      </c>
      <c r="AO1438" s="57">
        <v>46152.632743055554</v>
      </c>
      <c r="AP1438" s="57">
        <v>46299</v>
      </c>
      <c r="AR1438" t="s">
        <v>543</v>
      </c>
      <c r="AS1438" t="s">
        <v>85</v>
      </c>
      <c r="AT1438" t="s">
        <v>230</v>
      </c>
      <c r="AV1438" t="s">
        <v>3056</v>
      </c>
      <c r="AW1438" t="s">
        <v>2455</v>
      </c>
      <c r="AX1438" t="s">
        <v>222</v>
      </c>
      <c r="BA1438" s="57">
        <v>46299.333333333336</v>
      </c>
      <c r="BB1438" t="s">
        <v>2441</v>
      </c>
      <c r="BF1438" s="6" t="e">
        <f t="shared" si="66"/>
        <v>#NUM!</v>
      </c>
      <c r="BG1438" t="e">
        <f t="shared" si="67"/>
        <v>#NUM!</v>
      </c>
      <c r="BH1438" t="e">
        <f t="shared" si="68"/>
        <v>#NUM!</v>
      </c>
      <c r="BI1438" t="str">
        <f>VLOOKUP(H1438,Sheet2!$A$1:$B$270,2,FALSE)</f>
        <v>TABANAN</v>
      </c>
    </row>
    <row r="1439" spans="1:61">
      <c r="A1439">
        <v>1438</v>
      </c>
      <c r="B1439">
        <v>1002623520</v>
      </c>
      <c r="C1439">
        <v>3</v>
      </c>
      <c r="D1439" t="s">
        <v>34</v>
      </c>
      <c r="E1439">
        <v>5</v>
      </c>
      <c r="F1439" t="s">
        <v>546</v>
      </c>
      <c r="G1439" t="s">
        <v>85</v>
      </c>
      <c r="H1439" t="s">
        <v>278</v>
      </c>
      <c r="I1439" t="s">
        <v>212</v>
      </c>
      <c r="J1439" t="s">
        <v>213</v>
      </c>
      <c r="K1439" t="s">
        <v>149</v>
      </c>
      <c r="M1439" t="s">
        <v>542</v>
      </c>
      <c r="N1439" t="s">
        <v>215</v>
      </c>
      <c r="O1439" s="57">
        <v>46301.379224537035</v>
      </c>
      <c r="P1439" s="57">
        <v>46301.379236111112</v>
      </c>
      <c r="Q1439">
        <v>69403334</v>
      </c>
      <c r="T1439" t="s">
        <v>2437</v>
      </c>
      <c r="V1439" t="s">
        <v>2463</v>
      </c>
      <c r="Z1439">
        <v>114.9491</v>
      </c>
      <c r="AA1439">
        <v>-8.49</v>
      </c>
      <c r="AB1439" t="s">
        <v>2444</v>
      </c>
      <c r="AC1439" t="s">
        <v>229</v>
      </c>
      <c r="AL1439" t="s">
        <v>217</v>
      </c>
      <c r="AM1439" t="s">
        <v>2441</v>
      </c>
      <c r="AN1439" t="s">
        <v>6</v>
      </c>
      <c r="AO1439" s="57">
        <v>46183.392407407409</v>
      </c>
      <c r="AP1439" s="57">
        <v>46299</v>
      </c>
      <c r="AR1439" t="s">
        <v>543</v>
      </c>
      <c r="AS1439" t="s">
        <v>85</v>
      </c>
      <c r="AT1439" t="s">
        <v>230</v>
      </c>
      <c r="AV1439" t="s">
        <v>3668</v>
      </c>
      <c r="AW1439" t="s">
        <v>1985</v>
      </c>
      <c r="AX1439" t="s">
        <v>222</v>
      </c>
      <c r="BA1439" s="57">
        <v>46299.333333333336</v>
      </c>
      <c r="BB1439" t="s">
        <v>2441</v>
      </c>
      <c r="BF1439" s="6" t="e">
        <f t="shared" si="66"/>
        <v>#NUM!</v>
      </c>
      <c r="BG1439" t="e">
        <f t="shared" si="67"/>
        <v>#NUM!</v>
      </c>
      <c r="BH1439" t="e">
        <f t="shared" si="68"/>
        <v>#NUM!</v>
      </c>
      <c r="BI1439" t="str">
        <f>VLOOKUP(H1439,Sheet2!$A$1:$B$270,2,FALSE)</f>
        <v>TABANAN</v>
      </c>
    </row>
    <row r="1440" spans="1:61">
      <c r="A1440">
        <v>1439</v>
      </c>
      <c r="B1440">
        <v>1002623524</v>
      </c>
      <c r="C1440">
        <v>3</v>
      </c>
      <c r="D1440" t="s">
        <v>34</v>
      </c>
      <c r="E1440">
        <v>5</v>
      </c>
      <c r="F1440" t="s">
        <v>546</v>
      </c>
      <c r="G1440" t="s">
        <v>85</v>
      </c>
      <c r="H1440" t="s">
        <v>278</v>
      </c>
      <c r="I1440" t="s">
        <v>212</v>
      </c>
      <c r="J1440" t="s">
        <v>213</v>
      </c>
      <c r="K1440" t="s">
        <v>149</v>
      </c>
      <c r="M1440" t="s">
        <v>542</v>
      </c>
      <c r="N1440" t="s">
        <v>215</v>
      </c>
      <c r="O1440" s="57">
        <v>46301.38003472222</v>
      </c>
      <c r="P1440" s="57">
        <v>46301.38003472222</v>
      </c>
      <c r="Q1440">
        <v>69403349</v>
      </c>
      <c r="T1440" t="s">
        <v>2437</v>
      </c>
      <c r="V1440" t="s">
        <v>2462</v>
      </c>
      <c r="Z1440">
        <v>114.9491</v>
      </c>
      <c r="AA1440">
        <v>-8.49</v>
      </c>
      <c r="AB1440" t="s">
        <v>2444</v>
      </c>
      <c r="AC1440" t="s">
        <v>229</v>
      </c>
      <c r="AL1440" t="s">
        <v>217</v>
      </c>
      <c r="AM1440" t="s">
        <v>2441</v>
      </c>
      <c r="AN1440" t="s">
        <v>6</v>
      </c>
      <c r="AO1440" s="57">
        <v>46183.392407407409</v>
      </c>
      <c r="AP1440" s="57">
        <v>46299</v>
      </c>
      <c r="AR1440" t="s">
        <v>543</v>
      </c>
      <c r="AS1440" t="s">
        <v>85</v>
      </c>
      <c r="AT1440" t="s">
        <v>230</v>
      </c>
      <c r="AV1440" t="s">
        <v>3669</v>
      </c>
      <c r="AW1440" t="s">
        <v>1985</v>
      </c>
      <c r="AX1440" t="s">
        <v>222</v>
      </c>
      <c r="BA1440" s="57">
        <v>46299.333333333336</v>
      </c>
      <c r="BB1440" t="s">
        <v>2441</v>
      </c>
      <c r="BF1440" s="6" t="e">
        <f t="shared" si="66"/>
        <v>#NUM!</v>
      </c>
      <c r="BG1440" t="e">
        <f t="shared" si="67"/>
        <v>#NUM!</v>
      </c>
      <c r="BH1440" t="e">
        <f t="shared" si="68"/>
        <v>#NUM!</v>
      </c>
      <c r="BI1440" t="str">
        <f>VLOOKUP(H1440,Sheet2!$A$1:$B$270,2,FALSE)</f>
        <v>TABANAN</v>
      </c>
    </row>
    <row r="1441" spans="1:61">
      <c r="A1441">
        <v>1440</v>
      </c>
      <c r="B1441">
        <v>1002623506</v>
      </c>
      <c r="C1441">
        <v>3</v>
      </c>
      <c r="D1441" t="s">
        <v>34</v>
      </c>
      <c r="E1441">
        <v>5</v>
      </c>
      <c r="F1441" t="s">
        <v>546</v>
      </c>
      <c r="G1441" t="s">
        <v>85</v>
      </c>
      <c r="H1441" t="s">
        <v>278</v>
      </c>
      <c r="I1441" t="s">
        <v>212</v>
      </c>
      <c r="J1441" t="s">
        <v>213</v>
      </c>
      <c r="K1441" t="s">
        <v>149</v>
      </c>
      <c r="M1441" t="s">
        <v>542</v>
      </c>
      <c r="N1441" t="s">
        <v>215</v>
      </c>
      <c r="O1441" s="57">
        <v>46301.376562500001</v>
      </c>
      <c r="P1441" s="57">
        <v>46301.376562500001</v>
      </c>
      <c r="Q1441">
        <v>69403369</v>
      </c>
      <c r="T1441" t="s">
        <v>2458</v>
      </c>
      <c r="V1441" t="s">
        <v>2460</v>
      </c>
      <c r="Z1441">
        <v>114.9491</v>
      </c>
      <c r="AA1441">
        <v>-8.49</v>
      </c>
      <c r="AB1441" t="s">
        <v>2440</v>
      </c>
      <c r="AC1441" t="s">
        <v>229</v>
      </c>
      <c r="AL1441" t="s">
        <v>217</v>
      </c>
      <c r="AM1441" t="s">
        <v>2441</v>
      </c>
      <c r="AN1441" t="s">
        <v>6</v>
      </c>
      <c r="AO1441" s="57">
        <v>46183.392407407409</v>
      </c>
      <c r="AP1441" s="57">
        <v>46299</v>
      </c>
      <c r="AR1441" t="s">
        <v>543</v>
      </c>
      <c r="AS1441" t="s">
        <v>85</v>
      </c>
      <c r="AT1441" t="s">
        <v>230</v>
      </c>
      <c r="AV1441" t="s">
        <v>3670</v>
      </c>
      <c r="AW1441" t="s">
        <v>2455</v>
      </c>
      <c r="AX1441" t="s">
        <v>222</v>
      </c>
      <c r="BA1441" s="57">
        <v>46299.333333333336</v>
      </c>
      <c r="BB1441" t="s">
        <v>2441</v>
      </c>
      <c r="BF1441" s="6" t="e">
        <f t="shared" si="66"/>
        <v>#NUM!</v>
      </c>
      <c r="BG1441" t="e">
        <f t="shared" si="67"/>
        <v>#NUM!</v>
      </c>
      <c r="BH1441" t="e">
        <f t="shared" si="68"/>
        <v>#NUM!</v>
      </c>
      <c r="BI1441" t="str">
        <f>VLOOKUP(H1441,Sheet2!$A$1:$B$270,2,FALSE)</f>
        <v>TABANAN</v>
      </c>
    </row>
    <row r="1442" spans="1:61">
      <c r="A1442">
        <v>1441</v>
      </c>
      <c r="B1442">
        <v>1002623518</v>
      </c>
      <c r="C1442">
        <v>3</v>
      </c>
      <c r="D1442" t="s">
        <v>34</v>
      </c>
      <c r="E1442">
        <v>5</v>
      </c>
      <c r="F1442" t="s">
        <v>546</v>
      </c>
      <c r="G1442" t="s">
        <v>85</v>
      </c>
      <c r="H1442" t="s">
        <v>278</v>
      </c>
      <c r="I1442" t="s">
        <v>212</v>
      </c>
      <c r="J1442" t="s">
        <v>213</v>
      </c>
      <c r="K1442" t="s">
        <v>149</v>
      </c>
      <c r="M1442" t="s">
        <v>542</v>
      </c>
      <c r="N1442" t="s">
        <v>215</v>
      </c>
      <c r="O1442" s="57">
        <v>46301.378483796296</v>
      </c>
      <c r="P1442" s="57">
        <v>46301.378483796296</v>
      </c>
      <c r="Q1442">
        <v>69403323</v>
      </c>
      <c r="T1442" t="s">
        <v>2442</v>
      </c>
      <c r="V1442" t="s">
        <v>2456</v>
      </c>
      <c r="Z1442">
        <v>114.9491</v>
      </c>
      <c r="AA1442">
        <v>-8.49</v>
      </c>
      <c r="AB1442" t="s">
        <v>2444</v>
      </c>
      <c r="AC1442" t="s">
        <v>229</v>
      </c>
      <c r="AL1442" t="s">
        <v>217</v>
      </c>
      <c r="AM1442" t="s">
        <v>2457</v>
      </c>
      <c r="AN1442" t="s">
        <v>6</v>
      </c>
      <c r="AO1442" s="57">
        <v>46183.392407407409</v>
      </c>
      <c r="AP1442" s="57">
        <v>46299</v>
      </c>
      <c r="AR1442" t="s">
        <v>543</v>
      </c>
      <c r="AS1442" t="s">
        <v>85</v>
      </c>
      <c r="AT1442" t="s">
        <v>230</v>
      </c>
      <c r="AV1442" t="s">
        <v>3671</v>
      </c>
      <c r="AW1442" t="s">
        <v>1985</v>
      </c>
      <c r="AX1442" t="s">
        <v>222</v>
      </c>
      <c r="BA1442" s="57">
        <v>46299.333333333336</v>
      </c>
      <c r="BB1442" t="s">
        <v>2457</v>
      </c>
      <c r="BF1442" s="6" t="e">
        <f t="shared" si="66"/>
        <v>#NUM!</v>
      </c>
      <c r="BG1442" t="e">
        <f t="shared" si="67"/>
        <v>#NUM!</v>
      </c>
      <c r="BH1442" t="e">
        <f t="shared" si="68"/>
        <v>#NUM!</v>
      </c>
      <c r="BI1442" t="str">
        <f>VLOOKUP(H1442,Sheet2!$A$1:$B$270,2,FALSE)</f>
        <v>TABANAN</v>
      </c>
    </row>
    <row r="1443" spans="1:61">
      <c r="A1443">
        <v>1442</v>
      </c>
      <c r="B1443">
        <v>1002628549</v>
      </c>
      <c r="C1443">
        <v>3</v>
      </c>
      <c r="D1443" t="s">
        <v>34</v>
      </c>
      <c r="E1443">
        <v>5</v>
      </c>
      <c r="F1443" t="s">
        <v>546</v>
      </c>
      <c r="G1443" t="s">
        <v>85</v>
      </c>
      <c r="H1443" t="s">
        <v>278</v>
      </c>
      <c r="I1443" t="s">
        <v>212</v>
      </c>
      <c r="J1443" t="s">
        <v>213</v>
      </c>
      <c r="K1443" t="s">
        <v>149</v>
      </c>
      <c r="M1443" t="s">
        <v>836</v>
      </c>
      <c r="N1443" t="s">
        <v>215</v>
      </c>
      <c r="O1443" s="57">
        <v>46303.742627314816</v>
      </c>
      <c r="P1443" s="57">
        <v>46304.417870370373</v>
      </c>
      <c r="Q1443">
        <v>69400838</v>
      </c>
      <c r="S1443">
        <v>172413245235</v>
      </c>
      <c r="T1443" t="s">
        <v>4811</v>
      </c>
      <c r="U1443" t="s">
        <v>4812</v>
      </c>
      <c r="V1443" t="s">
        <v>4813</v>
      </c>
      <c r="Z1443">
        <v>115.09691204695299</v>
      </c>
      <c r="AA1443">
        <v>-8.5769942907975896</v>
      </c>
      <c r="AB1443" t="s">
        <v>4814</v>
      </c>
      <c r="AC1443" t="s">
        <v>229</v>
      </c>
      <c r="AL1443" t="s">
        <v>217</v>
      </c>
      <c r="AM1443" t="s">
        <v>4815</v>
      </c>
      <c r="AN1443" t="s">
        <v>6</v>
      </c>
      <c r="AO1443" s="57">
        <v>46244.746631944443</v>
      </c>
      <c r="AQ1443" t="s">
        <v>838</v>
      </c>
      <c r="AR1443" t="s">
        <v>14</v>
      </c>
      <c r="AS1443" t="s">
        <v>85</v>
      </c>
      <c r="AT1443" t="s">
        <v>342</v>
      </c>
      <c r="AV1443" t="s">
        <v>837</v>
      </c>
      <c r="AW1443" t="s">
        <v>4586</v>
      </c>
      <c r="AX1443" t="s">
        <v>222</v>
      </c>
      <c r="BA1443" s="57">
        <v>46303.291666666664</v>
      </c>
      <c r="BB1443" t="s">
        <v>4815</v>
      </c>
      <c r="BF1443" s="6" t="e">
        <f t="shared" si="66"/>
        <v>#NUM!</v>
      </c>
      <c r="BG1443" t="e">
        <f t="shared" si="67"/>
        <v>#NUM!</v>
      </c>
      <c r="BH1443" t="e">
        <f t="shared" si="68"/>
        <v>#NUM!</v>
      </c>
      <c r="BI1443" t="str">
        <f>VLOOKUP(H1443,Sheet2!$A$1:$B$270,2,FALSE)</f>
        <v>TABANAN</v>
      </c>
    </row>
    <row r="1444" spans="1:61">
      <c r="A1444">
        <v>1443</v>
      </c>
      <c r="B1444">
        <v>1002621888</v>
      </c>
      <c r="C1444">
        <v>3</v>
      </c>
      <c r="D1444" t="s">
        <v>34</v>
      </c>
      <c r="E1444">
        <v>5</v>
      </c>
      <c r="F1444" t="s">
        <v>546</v>
      </c>
      <c r="G1444" t="s">
        <v>85</v>
      </c>
      <c r="H1444" t="s">
        <v>278</v>
      </c>
      <c r="I1444" t="s">
        <v>212</v>
      </c>
      <c r="J1444" t="s">
        <v>213</v>
      </c>
      <c r="K1444" t="s">
        <v>149</v>
      </c>
      <c r="M1444" t="s">
        <v>238</v>
      </c>
      <c r="N1444" t="s">
        <v>215</v>
      </c>
      <c r="O1444" s="57">
        <v>46300.425509259258</v>
      </c>
      <c r="P1444" s="57">
        <v>46300.613842592589</v>
      </c>
      <c r="Q1444">
        <v>69404148</v>
      </c>
      <c r="S1444">
        <v>172413244757</v>
      </c>
      <c r="T1444" t="s">
        <v>3067</v>
      </c>
      <c r="U1444" t="s">
        <v>3068</v>
      </c>
      <c r="V1444" t="s">
        <v>3069</v>
      </c>
      <c r="Z1444">
        <v>114.958879</v>
      </c>
      <c r="AA1444">
        <v>-8.4973027999999999</v>
      </c>
      <c r="AB1444" t="s">
        <v>3070</v>
      </c>
      <c r="AC1444" t="s">
        <v>229</v>
      </c>
      <c r="AL1444" t="s">
        <v>217</v>
      </c>
      <c r="AM1444" t="s">
        <v>3071</v>
      </c>
      <c r="AN1444" t="s">
        <v>6</v>
      </c>
      <c r="AO1444" s="57">
        <v>46152.444537037038</v>
      </c>
      <c r="AP1444" s="57">
        <v>46301</v>
      </c>
      <c r="AR1444" t="s">
        <v>239</v>
      </c>
      <c r="AS1444" t="s">
        <v>85</v>
      </c>
      <c r="AT1444" t="s">
        <v>230</v>
      </c>
      <c r="AV1444" t="s">
        <v>238</v>
      </c>
      <c r="AW1444" t="s">
        <v>540</v>
      </c>
      <c r="AX1444" t="s">
        <v>222</v>
      </c>
      <c r="BA1444" s="57">
        <v>46301.458333333336</v>
      </c>
      <c r="BB1444" t="s">
        <v>3071</v>
      </c>
      <c r="BF1444" s="6" t="e">
        <f t="shared" si="66"/>
        <v>#NUM!</v>
      </c>
      <c r="BG1444" t="e">
        <f t="shared" si="67"/>
        <v>#NUM!</v>
      </c>
      <c r="BH1444" t="e">
        <f t="shared" si="68"/>
        <v>#NUM!</v>
      </c>
      <c r="BI1444" t="str">
        <f>VLOOKUP(H1444,Sheet2!$A$1:$B$270,2,FALSE)</f>
        <v>TABANAN</v>
      </c>
    </row>
    <row r="1445" spans="1:61">
      <c r="A1445">
        <v>1444</v>
      </c>
      <c r="B1445">
        <v>1002622743</v>
      </c>
      <c r="C1445">
        <v>3</v>
      </c>
      <c r="D1445" t="s">
        <v>34</v>
      </c>
      <c r="E1445">
        <v>5</v>
      </c>
      <c r="F1445" t="s">
        <v>546</v>
      </c>
      <c r="G1445" t="s">
        <v>85</v>
      </c>
      <c r="H1445" t="s">
        <v>278</v>
      </c>
      <c r="I1445" t="s">
        <v>212</v>
      </c>
      <c r="J1445" t="s">
        <v>213</v>
      </c>
      <c r="K1445" t="s">
        <v>149</v>
      </c>
      <c r="M1445" t="s">
        <v>2115</v>
      </c>
      <c r="N1445" t="s">
        <v>215</v>
      </c>
      <c r="O1445" s="57">
        <v>46300.620023148149</v>
      </c>
      <c r="P1445" s="57">
        <v>46301.468784722223</v>
      </c>
      <c r="Q1445">
        <v>69403357</v>
      </c>
      <c r="T1445" t="s">
        <v>2446</v>
      </c>
      <c r="V1445" t="s">
        <v>2448</v>
      </c>
      <c r="Z1445">
        <v>114.9491</v>
      </c>
      <c r="AA1445">
        <v>-8.49</v>
      </c>
      <c r="AB1445" t="s">
        <v>2440</v>
      </c>
      <c r="AC1445" t="s">
        <v>229</v>
      </c>
      <c r="AL1445" t="s">
        <v>217</v>
      </c>
      <c r="AM1445" t="s">
        <v>2441</v>
      </c>
      <c r="AN1445" t="s">
        <v>6</v>
      </c>
      <c r="AO1445" s="57">
        <v>46152.632743055554</v>
      </c>
      <c r="AP1445" s="57">
        <v>46299</v>
      </c>
      <c r="AR1445" t="s">
        <v>543</v>
      </c>
      <c r="AS1445" t="s">
        <v>85</v>
      </c>
      <c r="AT1445" t="s">
        <v>230</v>
      </c>
      <c r="AV1445" t="s">
        <v>2120</v>
      </c>
      <c r="AW1445" t="s">
        <v>540</v>
      </c>
      <c r="AX1445" t="s">
        <v>222</v>
      </c>
      <c r="BA1445" s="57">
        <v>46299.333333333336</v>
      </c>
      <c r="BB1445" t="s">
        <v>2441</v>
      </c>
      <c r="BF1445" s="6" t="e">
        <f t="shared" si="66"/>
        <v>#NUM!</v>
      </c>
      <c r="BG1445" t="e">
        <f t="shared" si="67"/>
        <v>#NUM!</v>
      </c>
      <c r="BH1445" t="e">
        <f t="shared" si="68"/>
        <v>#NUM!</v>
      </c>
      <c r="BI1445" t="str">
        <f>VLOOKUP(H1445,Sheet2!$A$1:$B$270,2,FALSE)</f>
        <v>TABANAN</v>
      </c>
    </row>
    <row r="1446" spans="1:61">
      <c r="A1446">
        <v>1445</v>
      </c>
      <c r="B1446">
        <v>1002623512</v>
      </c>
      <c r="C1446">
        <v>3</v>
      </c>
      <c r="D1446" t="s">
        <v>34</v>
      </c>
      <c r="E1446">
        <v>5</v>
      </c>
      <c r="F1446" t="s">
        <v>546</v>
      </c>
      <c r="G1446" t="s">
        <v>85</v>
      </c>
      <c r="H1446" t="s">
        <v>278</v>
      </c>
      <c r="I1446" t="s">
        <v>212</v>
      </c>
      <c r="J1446" t="s">
        <v>213</v>
      </c>
      <c r="K1446" t="s">
        <v>149</v>
      </c>
      <c r="M1446" t="s">
        <v>6039</v>
      </c>
      <c r="N1446" t="s">
        <v>215</v>
      </c>
      <c r="O1446" s="57">
        <v>46301.377523148149</v>
      </c>
      <c r="P1446" s="57">
        <v>46307.599305555559</v>
      </c>
      <c r="Q1446">
        <v>69403325</v>
      </c>
      <c r="S1446">
        <v>172413244875</v>
      </c>
      <c r="T1446" t="s">
        <v>2437</v>
      </c>
      <c r="U1446" t="s">
        <v>2452</v>
      </c>
      <c r="V1446" t="s">
        <v>2461</v>
      </c>
      <c r="Z1446">
        <v>114.9491</v>
      </c>
      <c r="AA1446">
        <v>-8.49</v>
      </c>
      <c r="AB1446" t="s">
        <v>2444</v>
      </c>
      <c r="AC1446" t="s">
        <v>229</v>
      </c>
      <c r="AL1446" t="s">
        <v>217</v>
      </c>
      <c r="AM1446" t="s">
        <v>6572</v>
      </c>
      <c r="AN1446" t="s">
        <v>6</v>
      </c>
      <c r="AO1446" s="57">
        <v>46183.392407407409</v>
      </c>
      <c r="AP1446" s="57">
        <v>46308</v>
      </c>
      <c r="AR1446" t="s">
        <v>325</v>
      </c>
      <c r="AS1446" t="s">
        <v>85</v>
      </c>
      <c r="AT1446" t="s">
        <v>230</v>
      </c>
      <c r="AV1446" t="s">
        <v>6039</v>
      </c>
      <c r="AW1446" t="s">
        <v>2445</v>
      </c>
      <c r="AX1446" t="s">
        <v>222</v>
      </c>
      <c r="BA1446" s="57">
        <v>46308.458333333336</v>
      </c>
      <c r="BB1446" t="s">
        <v>6572</v>
      </c>
      <c r="BF1446" s="6" t="e">
        <f t="shared" si="66"/>
        <v>#NUM!</v>
      </c>
      <c r="BG1446" t="e">
        <f t="shared" si="67"/>
        <v>#NUM!</v>
      </c>
      <c r="BH1446" t="e">
        <f t="shared" si="68"/>
        <v>#NUM!</v>
      </c>
      <c r="BI1446" t="str">
        <f>VLOOKUP(H1446,Sheet2!$A$1:$B$270,2,FALSE)</f>
        <v>TABANAN</v>
      </c>
    </row>
    <row r="1447" spans="1:61">
      <c r="A1447">
        <v>1446</v>
      </c>
      <c r="B1447">
        <v>1002625616</v>
      </c>
      <c r="C1447">
        <v>3</v>
      </c>
      <c r="D1447" t="s">
        <v>34</v>
      </c>
      <c r="E1447">
        <v>5</v>
      </c>
      <c r="F1447" t="s">
        <v>546</v>
      </c>
      <c r="G1447" t="s">
        <v>85</v>
      </c>
      <c r="H1447" t="s">
        <v>278</v>
      </c>
      <c r="I1447" t="s">
        <v>212</v>
      </c>
      <c r="J1447" t="s">
        <v>213</v>
      </c>
      <c r="K1447" t="s">
        <v>149</v>
      </c>
      <c r="M1447" t="s">
        <v>1626</v>
      </c>
      <c r="N1447" t="s">
        <v>215</v>
      </c>
      <c r="O1447" s="57">
        <v>46302.437337962961</v>
      </c>
      <c r="P1447" s="57">
        <v>46302.469837962963</v>
      </c>
      <c r="Q1447">
        <v>69405562</v>
      </c>
      <c r="S1447">
        <v>172413244358</v>
      </c>
      <c r="T1447" t="s">
        <v>4360</v>
      </c>
      <c r="U1447" t="s">
        <v>3063</v>
      </c>
      <c r="Z1447">
        <v>115.1439596</v>
      </c>
      <c r="AA1447">
        <v>-8.4251176000000001</v>
      </c>
      <c r="AB1447" t="s">
        <v>4363</v>
      </c>
      <c r="AC1447" t="s">
        <v>229</v>
      </c>
      <c r="AO1447" s="57">
        <v>46213.444687499999</v>
      </c>
      <c r="AR1447" t="s">
        <v>1631</v>
      </c>
      <c r="AS1447" t="s">
        <v>85</v>
      </c>
      <c r="AT1447" t="s">
        <v>342</v>
      </c>
      <c r="AV1447" t="s">
        <v>4368</v>
      </c>
      <c r="AW1447" t="s">
        <v>540</v>
      </c>
      <c r="AX1447" t="s">
        <v>222</v>
      </c>
      <c r="AZ1447" t="s">
        <v>4368</v>
      </c>
      <c r="BF1447" s="6" t="e">
        <f t="shared" si="66"/>
        <v>#NUM!</v>
      </c>
      <c r="BG1447" t="e">
        <f t="shared" si="67"/>
        <v>#NUM!</v>
      </c>
      <c r="BH1447" t="e">
        <f t="shared" si="68"/>
        <v>#NUM!</v>
      </c>
      <c r="BI1447" t="str">
        <f>VLOOKUP(H1447,Sheet2!$A$1:$B$270,2,FALSE)</f>
        <v>TABANAN</v>
      </c>
    </row>
    <row r="1448" spans="1:61">
      <c r="A1448">
        <v>1447</v>
      </c>
      <c r="B1448">
        <v>1002629508</v>
      </c>
      <c r="C1448">
        <v>3</v>
      </c>
      <c r="D1448" t="s">
        <v>34</v>
      </c>
      <c r="E1448">
        <v>5</v>
      </c>
      <c r="F1448" t="s">
        <v>546</v>
      </c>
      <c r="G1448" t="s">
        <v>85</v>
      </c>
      <c r="H1448" t="s">
        <v>278</v>
      </c>
      <c r="I1448" t="s">
        <v>212</v>
      </c>
      <c r="J1448" t="s">
        <v>213</v>
      </c>
      <c r="K1448" t="s">
        <v>149</v>
      </c>
      <c r="M1448" t="s">
        <v>1626</v>
      </c>
      <c r="N1448" t="s">
        <v>215</v>
      </c>
      <c r="O1448" s="57">
        <v>46304.49046296296</v>
      </c>
      <c r="P1448" s="57">
        <v>46309.378078703703</v>
      </c>
      <c r="Q1448">
        <v>69407259</v>
      </c>
      <c r="S1448">
        <v>172413245238</v>
      </c>
      <c r="T1448" t="s">
        <v>5714</v>
      </c>
      <c r="U1448" t="s">
        <v>5715</v>
      </c>
      <c r="Z1448">
        <v>115.1416273</v>
      </c>
      <c r="AA1448">
        <v>-8.4282594999999993</v>
      </c>
      <c r="AB1448" t="s">
        <v>5716</v>
      </c>
      <c r="AC1448" t="s">
        <v>229</v>
      </c>
      <c r="AO1448" s="57">
        <v>46275.496678240743</v>
      </c>
      <c r="AR1448" t="s">
        <v>1631</v>
      </c>
      <c r="AS1448" t="s">
        <v>85</v>
      </c>
      <c r="AT1448" t="s">
        <v>220</v>
      </c>
      <c r="AV1448" t="s">
        <v>6825</v>
      </c>
      <c r="AW1448" t="s">
        <v>942</v>
      </c>
      <c r="AX1448" t="s">
        <v>222</v>
      </c>
      <c r="AZ1448" t="s">
        <v>6825</v>
      </c>
      <c r="BF1448" s="6" t="e">
        <f t="shared" si="66"/>
        <v>#NUM!</v>
      </c>
      <c r="BG1448" t="e">
        <f t="shared" si="67"/>
        <v>#NUM!</v>
      </c>
      <c r="BH1448" t="e">
        <f t="shared" si="68"/>
        <v>#NUM!</v>
      </c>
      <c r="BI1448" t="str">
        <f>VLOOKUP(H1448,Sheet2!$A$1:$B$270,2,FALSE)</f>
        <v>TABANAN</v>
      </c>
    </row>
    <row r="1449" spans="1:61">
      <c r="A1449">
        <v>1448</v>
      </c>
      <c r="B1449">
        <v>1002620492</v>
      </c>
      <c r="C1449">
        <v>3</v>
      </c>
      <c r="D1449" t="s">
        <v>34</v>
      </c>
      <c r="E1449">
        <v>5</v>
      </c>
      <c r="F1449" t="s">
        <v>546</v>
      </c>
      <c r="G1449" t="s">
        <v>85</v>
      </c>
      <c r="H1449" t="s">
        <v>278</v>
      </c>
      <c r="I1449" t="s">
        <v>212</v>
      </c>
      <c r="J1449" t="s">
        <v>213</v>
      </c>
      <c r="K1449" t="s">
        <v>149</v>
      </c>
      <c r="M1449" t="s">
        <v>1919</v>
      </c>
      <c r="N1449" t="s">
        <v>215</v>
      </c>
      <c r="O1449" s="57">
        <v>46297.703900462962</v>
      </c>
      <c r="P1449" s="57">
        <v>46301.379074074073</v>
      </c>
      <c r="Q1449">
        <v>69403323</v>
      </c>
      <c r="S1449">
        <v>172413245153</v>
      </c>
      <c r="T1449" t="s">
        <v>2442</v>
      </c>
      <c r="U1449" t="s">
        <v>2438</v>
      </c>
      <c r="V1449" t="s">
        <v>2456</v>
      </c>
      <c r="Z1449">
        <v>114.9505413</v>
      </c>
      <c r="AA1449">
        <v>-8.4895628999999992</v>
      </c>
      <c r="AB1449" t="s">
        <v>2444</v>
      </c>
      <c r="AC1449" t="s">
        <v>229</v>
      </c>
      <c r="AL1449" t="s">
        <v>217</v>
      </c>
      <c r="AM1449" t="s">
        <v>2457</v>
      </c>
      <c r="AN1449" t="s">
        <v>6</v>
      </c>
      <c r="AO1449" s="57">
        <v>46063.705462962964</v>
      </c>
      <c r="AP1449" s="57">
        <v>46299.333333333336</v>
      </c>
      <c r="AQ1449" t="s">
        <v>838</v>
      </c>
      <c r="AR1449" t="s">
        <v>12</v>
      </c>
      <c r="AS1449" t="s">
        <v>85</v>
      </c>
      <c r="AT1449" t="s">
        <v>230</v>
      </c>
      <c r="AV1449" t="s">
        <v>1627</v>
      </c>
      <c r="AW1449" t="s">
        <v>1985</v>
      </c>
      <c r="AX1449" t="s">
        <v>222</v>
      </c>
      <c r="BA1449" s="57">
        <v>46299.333333333336</v>
      </c>
      <c r="BB1449" t="s">
        <v>2457</v>
      </c>
      <c r="BF1449" s="6" t="e">
        <f t="shared" si="66"/>
        <v>#NUM!</v>
      </c>
      <c r="BG1449" t="e">
        <f t="shared" si="67"/>
        <v>#NUM!</v>
      </c>
      <c r="BH1449" t="e">
        <f t="shared" si="68"/>
        <v>#NUM!</v>
      </c>
      <c r="BI1449" t="str">
        <f>VLOOKUP(H1449,Sheet2!$A$1:$B$270,2,FALSE)</f>
        <v>TABANAN</v>
      </c>
    </row>
    <row r="1450" spans="1:61">
      <c r="A1450">
        <v>1449</v>
      </c>
      <c r="B1450">
        <v>1002620541</v>
      </c>
      <c r="C1450">
        <v>3</v>
      </c>
      <c r="D1450" t="s">
        <v>34</v>
      </c>
      <c r="E1450">
        <v>5</v>
      </c>
      <c r="F1450" t="s">
        <v>546</v>
      </c>
      <c r="G1450" t="s">
        <v>85</v>
      </c>
      <c r="H1450" t="s">
        <v>278</v>
      </c>
      <c r="I1450" t="s">
        <v>212</v>
      </c>
      <c r="J1450" t="s">
        <v>213</v>
      </c>
      <c r="K1450" t="s">
        <v>149</v>
      </c>
      <c r="M1450" t="s">
        <v>1919</v>
      </c>
      <c r="N1450" t="s">
        <v>215</v>
      </c>
      <c r="O1450" s="57">
        <v>46297.716215277775</v>
      </c>
      <c r="P1450" s="57">
        <v>46300.615729166668</v>
      </c>
      <c r="Q1450">
        <v>69403343</v>
      </c>
      <c r="S1450">
        <v>172413245157</v>
      </c>
      <c r="T1450" t="s">
        <v>2437</v>
      </c>
      <c r="U1450" t="s">
        <v>2438</v>
      </c>
      <c r="V1450" t="s">
        <v>2439</v>
      </c>
      <c r="Z1450">
        <v>114.9505413</v>
      </c>
      <c r="AA1450">
        <v>-8.4895628999999992</v>
      </c>
      <c r="AB1450" t="s">
        <v>2440</v>
      </c>
      <c r="AC1450" t="s">
        <v>229</v>
      </c>
      <c r="AL1450" t="s">
        <v>217</v>
      </c>
      <c r="AM1450" t="s">
        <v>2441</v>
      </c>
      <c r="AN1450" t="s">
        <v>6</v>
      </c>
      <c r="AO1450" s="57">
        <v>46063.736041666663</v>
      </c>
      <c r="AP1450" s="57">
        <v>46299.333333333336</v>
      </c>
      <c r="AQ1450" t="s">
        <v>838</v>
      </c>
      <c r="AR1450" t="s">
        <v>12</v>
      </c>
      <c r="AS1450" t="s">
        <v>85</v>
      </c>
      <c r="AT1450" t="s">
        <v>230</v>
      </c>
      <c r="AV1450" t="s">
        <v>1627</v>
      </c>
      <c r="AW1450" t="s">
        <v>540</v>
      </c>
      <c r="AX1450" t="s">
        <v>222</v>
      </c>
      <c r="BA1450" s="57">
        <v>46299.333333333336</v>
      </c>
      <c r="BB1450" t="s">
        <v>2441</v>
      </c>
      <c r="BF1450" s="6" t="e">
        <f t="shared" si="66"/>
        <v>#NUM!</v>
      </c>
      <c r="BG1450" t="e">
        <f t="shared" si="67"/>
        <v>#NUM!</v>
      </c>
      <c r="BH1450" t="e">
        <f t="shared" si="68"/>
        <v>#NUM!</v>
      </c>
      <c r="BI1450" t="str">
        <f>VLOOKUP(H1450,Sheet2!$A$1:$B$270,2,FALSE)</f>
        <v>TABANAN</v>
      </c>
    </row>
    <row r="1451" spans="1:61">
      <c r="A1451">
        <v>1450</v>
      </c>
      <c r="B1451">
        <v>1002620478</v>
      </c>
      <c r="C1451">
        <v>3</v>
      </c>
      <c r="D1451" t="s">
        <v>34</v>
      </c>
      <c r="E1451">
        <v>5</v>
      </c>
      <c r="F1451" t="s">
        <v>546</v>
      </c>
      <c r="G1451" t="s">
        <v>85</v>
      </c>
      <c r="H1451" t="s">
        <v>278</v>
      </c>
      <c r="I1451" t="s">
        <v>212</v>
      </c>
      <c r="J1451" t="s">
        <v>213</v>
      </c>
      <c r="K1451" t="s">
        <v>149</v>
      </c>
      <c r="M1451" t="s">
        <v>1919</v>
      </c>
      <c r="N1451" t="s">
        <v>215</v>
      </c>
      <c r="O1451" s="57">
        <v>46297.700023148151</v>
      </c>
      <c r="P1451" s="57">
        <v>46300.607731481483</v>
      </c>
      <c r="Q1451">
        <v>69403328</v>
      </c>
      <c r="S1451">
        <v>172413245152</v>
      </c>
      <c r="T1451" t="s">
        <v>2442</v>
      </c>
      <c r="U1451" t="s">
        <v>2438</v>
      </c>
      <c r="V1451" t="s">
        <v>2443</v>
      </c>
      <c r="Z1451">
        <v>114.9505413</v>
      </c>
      <c r="AA1451">
        <v>-8.4895628999999992</v>
      </c>
      <c r="AB1451" t="s">
        <v>2444</v>
      </c>
      <c r="AC1451" t="s">
        <v>229</v>
      </c>
      <c r="AL1451" t="s">
        <v>217</v>
      </c>
      <c r="AM1451" t="s">
        <v>2441</v>
      </c>
      <c r="AN1451" t="s">
        <v>6</v>
      </c>
      <c r="AO1451" s="57">
        <v>46063.705462962964</v>
      </c>
      <c r="AP1451" s="57">
        <v>46299.333333333336</v>
      </c>
      <c r="AQ1451" t="s">
        <v>838</v>
      </c>
      <c r="AR1451" t="s">
        <v>12</v>
      </c>
      <c r="AS1451" t="s">
        <v>85</v>
      </c>
      <c r="AT1451" t="s">
        <v>230</v>
      </c>
      <c r="AV1451" t="s">
        <v>1627</v>
      </c>
      <c r="AW1451" t="s">
        <v>2445</v>
      </c>
      <c r="AX1451" t="s">
        <v>222</v>
      </c>
      <c r="BA1451" s="57">
        <v>46299.333333333336</v>
      </c>
      <c r="BB1451" t="s">
        <v>2441</v>
      </c>
      <c r="BF1451" s="6" t="e">
        <f t="shared" si="66"/>
        <v>#NUM!</v>
      </c>
      <c r="BG1451" t="e">
        <f t="shared" si="67"/>
        <v>#NUM!</v>
      </c>
      <c r="BH1451" t="e">
        <f t="shared" si="68"/>
        <v>#NUM!</v>
      </c>
      <c r="BI1451" t="str">
        <f>VLOOKUP(H1451,Sheet2!$A$1:$B$270,2,FALSE)</f>
        <v>TABANAN</v>
      </c>
    </row>
    <row r="1452" spans="1:61">
      <c r="A1452">
        <v>1451</v>
      </c>
      <c r="B1452">
        <v>1002620569</v>
      </c>
      <c r="C1452">
        <v>3</v>
      </c>
      <c r="D1452" t="s">
        <v>34</v>
      </c>
      <c r="E1452">
        <v>5</v>
      </c>
      <c r="F1452" t="s">
        <v>546</v>
      </c>
      <c r="G1452" t="s">
        <v>85</v>
      </c>
      <c r="H1452" t="s">
        <v>278</v>
      </c>
      <c r="I1452" t="s">
        <v>212</v>
      </c>
      <c r="J1452" t="s">
        <v>213</v>
      </c>
      <c r="K1452" t="s">
        <v>149</v>
      </c>
      <c r="M1452" t="s">
        <v>1919</v>
      </c>
      <c r="N1452" t="s">
        <v>215</v>
      </c>
      <c r="O1452" s="57">
        <v>46297.725034722222</v>
      </c>
      <c r="P1452" s="57">
        <v>46301.377187500002</v>
      </c>
      <c r="Q1452">
        <v>69403369</v>
      </c>
      <c r="S1452">
        <v>172413245159</v>
      </c>
      <c r="T1452" t="s">
        <v>2458</v>
      </c>
      <c r="U1452" t="s">
        <v>2459</v>
      </c>
      <c r="V1452" t="s">
        <v>2460</v>
      </c>
      <c r="Z1452">
        <v>114.9505413</v>
      </c>
      <c r="AA1452">
        <v>-8.4895628999999992</v>
      </c>
      <c r="AB1452" t="s">
        <v>2440</v>
      </c>
      <c r="AC1452" t="s">
        <v>229</v>
      </c>
      <c r="AL1452" t="s">
        <v>217</v>
      </c>
      <c r="AM1452" t="s">
        <v>2441</v>
      </c>
      <c r="AN1452" t="s">
        <v>6</v>
      </c>
      <c r="AO1452" s="57">
        <v>46063.736041666663</v>
      </c>
      <c r="AP1452" s="57">
        <v>46299.333333333336</v>
      </c>
      <c r="AQ1452" t="s">
        <v>838</v>
      </c>
      <c r="AR1452" t="s">
        <v>12</v>
      </c>
      <c r="AS1452" t="s">
        <v>85</v>
      </c>
      <c r="AT1452" t="s">
        <v>230</v>
      </c>
      <c r="AV1452" t="s">
        <v>1627</v>
      </c>
      <c r="AW1452" t="s">
        <v>2455</v>
      </c>
      <c r="AX1452" t="s">
        <v>222</v>
      </c>
      <c r="BA1452" s="57">
        <v>46299.333333333336</v>
      </c>
      <c r="BB1452" t="s">
        <v>2441</v>
      </c>
      <c r="BF1452" s="6" t="e">
        <f t="shared" si="66"/>
        <v>#NUM!</v>
      </c>
      <c r="BG1452" t="e">
        <f t="shared" si="67"/>
        <v>#NUM!</v>
      </c>
      <c r="BH1452" t="e">
        <f t="shared" si="68"/>
        <v>#NUM!</v>
      </c>
      <c r="BI1452" t="str">
        <f>VLOOKUP(H1452,Sheet2!$A$1:$B$270,2,FALSE)</f>
        <v>TABANAN</v>
      </c>
    </row>
    <row r="1453" spans="1:61">
      <c r="A1453">
        <v>1452</v>
      </c>
      <c r="B1453">
        <v>1002620470</v>
      </c>
      <c r="C1453">
        <v>3</v>
      </c>
      <c r="D1453" t="s">
        <v>34</v>
      </c>
      <c r="E1453">
        <v>5</v>
      </c>
      <c r="F1453" t="s">
        <v>546</v>
      </c>
      <c r="G1453" t="s">
        <v>85</v>
      </c>
      <c r="H1453" t="s">
        <v>278</v>
      </c>
      <c r="I1453" t="s">
        <v>212</v>
      </c>
      <c r="J1453" t="s">
        <v>213</v>
      </c>
      <c r="K1453" t="s">
        <v>149</v>
      </c>
      <c r="M1453" t="s">
        <v>1919</v>
      </c>
      <c r="N1453" t="s">
        <v>215</v>
      </c>
      <c r="O1453" s="57">
        <v>46297.697337962964</v>
      </c>
      <c r="P1453" s="57">
        <v>46301.377905092595</v>
      </c>
      <c r="Q1453">
        <v>69403325</v>
      </c>
      <c r="S1453">
        <v>172413245151</v>
      </c>
      <c r="T1453" t="s">
        <v>2437</v>
      </c>
      <c r="U1453" t="s">
        <v>2438</v>
      </c>
      <c r="V1453" t="s">
        <v>2461</v>
      </c>
      <c r="Z1453">
        <v>114.9505413</v>
      </c>
      <c r="AA1453">
        <v>-8.4895628999999992</v>
      </c>
      <c r="AB1453" t="s">
        <v>2444</v>
      </c>
      <c r="AC1453" t="s">
        <v>229</v>
      </c>
      <c r="AL1453" t="s">
        <v>217</v>
      </c>
      <c r="AM1453" t="s">
        <v>2441</v>
      </c>
      <c r="AN1453" t="s">
        <v>6</v>
      </c>
      <c r="AO1453" s="57">
        <v>46063.705462962964</v>
      </c>
      <c r="AP1453" s="57">
        <v>46299.333333333336</v>
      </c>
      <c r="AQ1453" t="s">
        <v>838</v>
      </c>
      <c r="AR1453" t="s">
        <v>12</v>
      </c>
      <c r="AS1453" t="s">
        <v>85</v>
      </c>
      <c r="AT1453" t="s">
        <v>230</v>
      </c>
      <c r="AV1453" t="s">
        <v>1627</v>
      </c>
      <c r="AW1453" t="s">
        <v>2445</v>
      </c>
      <c r="AX1453" t="s">
        <v>222</v>
      </c>
      <c r="BA1453" s="57">
        <v>46299.333333333336</v>
      </c>
      <c r="BB1453" t="s">
        <v>2441</v>
      </c>
      <c r="BF1453" s="6" t="e">
        <f t="shared" si="66"/>
        <v>#NUM!</v>
      </c>
      <c r="BG1453" t="e">
        <f t="shared" si="67"/>
        <v>#NUM!</v>
      </c>
      <c r="BH1453" t="e">
        <f t="shared" si="68"/>
        <v>#NUM!</v>
      </c>
      <c r="BI1453" t="str">
        <f>VLOOKUP(H1453,Sheet2!$A$1:$B$270,2,FALSE)</f>
        <v>TABANAN</v>
      </c>
    </row>
    <row r="1454" spans="1:61">
      <c r="A1454">
        <v>1453</v>
      </c>
      <c r="B1454">
        <v>1002620582</v>
      </c>
      <c r="C1454">
        <v>3</v>
      </c>
      <c r="D1454" t="s">
        <v>34</v>
      </c>
      <c r="E1454">
        <v>5</v>
      </c>
      <c r="F1454" t="s">
        <v>546</v>
      </c>
      <c r="G1454" t="s">
        <v>85</v>
      </c>
      <c r="H1454" t="s">
        <v>278</v>
      </c>
      <c r="I1454" t="s">
        <v>212</v>
      </c>
      <c r="J1454" t="s">
        <v>213</v>
      </c>
      <c r="K1454" t="s">
        <v>149</v>
      </c>
      <c r="M1454" t="s">
        <v>1919</v>
      </c>
      <c r="N1454" t="s">
        <v>215</v>
      </c>
      <c r="O1454" s="57">
        <v>46297.729687500003</v>
      </c>
      <c r="P1454" s="57">
        <v>46300.620486111111</v>
      </c>
      <c r="Q1454">
        <v>69403357</v>
      </c>
      <c r="S1454">
        <v>172413245160</v>
      </c>
      <c r="T1454" t="s">
        <v>2446</v>
      </c>
      <c r="U1454" t="s">
        <v>2447</v>
      </c>
      <c r="V1454" t="s">
        <v>2448</v>
      </c>
      <c r="Z1454">
        <v>114.9505413</v>
      </c>
      <c r="AA1454">
        <v>-8.4895628999999992</v>
      </c>
      <c r="AB1454" t="s">
        <v>2440</v>
      </c>
      <c r="AC1454" t="s">
        <v>229</v>
      </c>
      <c r="AL1454" t="s">
        <v>217</v>
      </c>
      <c r="AM1454" t="s">
        <v>2441</v>
      </c>
      <c r="AN1454" t="s">
        <v>6</v>
      </c>
      <c r="AO1454" s="57">
        <v>46063.736041666663</v>
      </c>
      <c r="AP1454" s="57">
        <v>46299.333333333336</v>
      </c>
      <c r="AQ1454" t="s">
        <v>838</v>
      </c>
      <c r="AR1454" t="s">
        <v>12</v>
      </c>
      <c r="AS1454" t="s">
        <v>85</v>
      </c>
      <c r="AT1454" t="s">
        <v>230</v>
      </c>
      <c r="AV1454" t="s">
        <v>1627</v>
      </c>
      <c r="AW1454" t="s">
        <v>540</v>
      </c>
      <c r="AX1454" t="s">
        <v>222</v>
      </c>
      <c r="BA1454" s="57">
        <v>46299.333333333336</v>
      </c>
      <c r="BB1454" t="s">
        <v>2441</v>
      </c>
      <c r="BF1454" s="6" t="e">
        <f t="shared" si="66"/>
        <v>#NUM!</v>
      </c>
      <c r="BG1454" t="e">
        <f t="shared" si="67"/>
        <v>#NUM!</v>
      </c>
      <c r="BH1454" t="e">
        <f t="shared" si="68"/>
        <v>#NUM!</v>
      </c>
      <c r="BI1454" t="str">
        <f>VLOOKUP(H1454,Sheet2!$A$1:$B$270,2,FALSE)</f>
        <v>TABANAN</v>
      </c>
    </row>
    <row r="1455" spans="1:61">
      <c r="A1455">
        <v>1454</v>
      </c>
      <c r="B1455">
        <v>1002620552</v>
      </c>
      <c r="C1455">
        <v>3</v>
      </c>
      <c r="D1455" t="s">
        <v>34</v>
      </c>
      <c r="E1455">
        <v>5</v>
      </c>
      <c r="F1455" t="s">
        <v>546</v>
      </c>
      <c r="G1455" t="s">
        <v>85</v>
      </c>
      <c r="H1455" t="s">
        <v>278</v>
      </c>
      <c r="I1455" t="s">
        <v>212</v>
      </c>
      <c r="J1455" t="s">
        <v>213</v>
      </c>
      <c r="K1455" t="s">
        <v>149</v>
      </c>
      <c r="M1455" t="s">
        <v>1919</v>
      </c>
      <c r="N1455" t="s">
        <v>215</v>
      </c>
      <c r="O1455" s="57">
        <v>46297.719340277778</v>
      </c>
      <c r="P1455" s="57">
        <v>46300.618981481479</v>
      </c>
      <c r="Q1455">
        <v>69403354</v>
      </c>
      <c r="S1455">
        <v>172413245158</v>
      </c>
      <c r="T1455" t="s">
        <v>2442</v>
      </c>
      <c r="U1455" t="s">
        <v>2449</v>
      </c>
      <c r="V1455" t="s">
        <v>2450</v>
      </c>
      <c r="Z1455">
        <v>114.9505413</v>
      </c>
      <c r="AA1455">
        <v>-8.4895628999999992</v>
      </c>
      <c r="AB1455" t="s">
        <v>2440</v>
      </c>
      <c r="AC1455" t="s">
        <v>229</v>
      </c>
      <c r="AL1455" t="s">
        <v>217</v>
      </c>
      <c r="AM1455" t="s">
        <v>2441</v>
      </c>
      <c r="AN1455" t="s">
        <v>6</v>
      </c>
      <c r="AO1455" s="57">
        <v>46063.736041666663</v>
      </c>
      <c r="AP1455" s="57">
        <v>46299.333333333336</v>
      </c>
      <c r="AQ1455" t="s">
        <v>838</v>
      </c>
      <c r="AR1455" t="s">
        <v>12</v>
      </c>
      <c r="AS1455" t="s">
        <v>85</v>
      </c>
      <c r="AT1455" t="s">
        <v>230</v>
      </c>
      <c r="AV1455" t="s">
        <v>1627</v>
      </c>
      <c r="AW1455" t="s">
        <v>540</v>
      </c>
      <c r="AX1455" t="s">
        <v>222</v>
      </c>
      <c r="BA1455" s="57">
        <v>46299.333333333336</v>
      </c>
      <c r="BB1455" t="s">
        <v>2441</v>
      </c>
      <c r="BF1455" s="6" t="e">
        <f t="shared" si="66"/>
        <v>#NUM!</v>
      </c>
      <c r="BG1455" t="e">
        <f t="shared" si="67"/>
        <v>#NUM!</v>
      </c>
      <c r="BH1455" t="e">
        <f t="shared" si="68"/>
        <v>#NUM!</v>
      </c>
      <c r="BI1455" t="str">
        <f>VLOOKUP(H1455,Sheet2!$A$1:$B$270,2,FALSE)</f>
        <v>TABANAN</v>
      </c>
    </row>
    <row r="1456" spans="1:61">
      <c r="A1456">
        <v>1455</v>
      </c>
      <c r="B1456">
        <v>1002620445</v>
      </c>
      <c r="C1456">
        <v>3</v>
      </c>
      <c r="D1456" t="s">
        <v>34</v>
      </c>
      <c r="E1456">
        <v>5</v>
      </c>
      <c r="F1456" t="s">
        <v>546</v>
      </c>
      <c r="G1456" t="s">
        <v>85</v>
      </c>
      <c r="H1456" t="s">
        <v>278</v>
      </c>
      <c r="I1456" t="s">
        <v>212</v>
      </c>
      <c r="J1456" t="s">
        <v>213</v>
      </c>
      <c r="K1456" t="s">
        <v>149</v>
      </c>
      <c r="M1456" t="s">
        <v>1919</v>
      </c>
      <c r="N1456" t="s">
        <v>215</v>
      </c>
      <c r="O1456" s="57">
        <v>46297.688645833332</v>
      </c>
      <c r="P1456" s="57">
        <v>46300.606099537035</v>
      </c>
      <c r="Q1456">
        <v>69403301</v>
      </c>
      <c r="S1456">
        <v>172413245150</v>
      </c>
      <c r="T1456" t="s">
        <v>2451</v>
      </c>
      <c r="U1456" t="s">
        <v>2452</v>
      </c>
      <c r="V1456" t="s">
        <v>2453</v>
      </c>
      <c r="Z1456">
        <v>114.9505413</v>
      </c>
      <c r="AA1456">
        <v>-8.4895628999999992</v>
      </c>
      <c r="AB1456" t="s">
        <v>2444</v>
      </c>
      <c r="AC1456" t="s">
        <v>229</v>
      </c>
      <c r="AL1456" t="s">
        <v>217</v>
      </c>
      <c r="AM1456" t="s">
        <v>2441</v>
      </c>
      <c r="AN1456" t="s">
        <v>6</v>
      </c>
      <c r="AO1456" s="57">
        <v>46063.694699074076</v>
      </c>
      <c r="AP1456" s="57">
        <v>46299.333333333336</v>
      </c>
      <c r="AQ1456" t="s">
        <v>838</v>
      </c>
      <c r="AR1456" t="s">
        <v>12</v>
      </c>
      <c r="AS1456" t="s">
        <v>85</v>
      </c>
      <c r="AT1456" t="s">
        <v>230</v>
      </c>
      <c r="AV1456" t="s">
        <v>1627</v>
      </c>
      <c r="AW1456" t="s">
        <v>1985</v>
      </c>
      <c r="AX1456" t="s">
        <v>222</v>
      </c>
      <c r="BA1456" s="57">
        <v>46299.333333333336</v>
      </c>
      <c r="BB1456" t="s">
        <v>2441</v>
      </c>
      <c r="BF1456" s="6" t="e">
        <f t="shared" si="66"/>
        <v>#NUM!</v>
      </c>
      <c r="BG1456" t="e">
        <f t="shared" si="67"/>
        <v>#NUM!</v>
      </c>
      <c r="BH1456" t="e">
        <f t="shared" si="68"/>
        <v>#NUM!</v>
      </c>
      <c r="BI1456" t="str">
        <f>VLOOKUP(H1456,Sheet2!$A$1:$B$270,2,FALSE)</f>
        <v>TABANAN</v>
      </c>
    </row>
    <row r="1457" spans="1:61">
      <c r="A1457">
        <v>1456</v>
      </c>
      <c r="B1457">
        <v>1002620534</v>
      </c>
      <c r="C1457">
        <v>3</v>
      </c>
      <c r="D1457" t="s">
        <v>34</v>
      </c>
      <c r="E1457">
        <v>5</v>
      </c>
      <c r="F1457" t="s">
        <v>546</v>
      </c>
      <c r="G1457" t="s">
        <v>85</v>
      </c>
      <c r="H1457" t="s">
        <v>278</v>
      </c>
      <c r="I1457" t="s">
        <v>212</v>
      </c>
      <c r="J1457" t="s">
        <v>213</v>
      </c>
      <c r="K1457" t="s">
        <v>149</v>
      </c>
      <c r="M1457" t="s">
        <v>1919</v>
      </c>
      <c r="N1457" t="s">
        <v>215</v>
      </c>
      <c r="O1457" s="57">
        <v>46297.713541666664</v>
      </c>
      <c r="P1457" s="57">
        <v>46300.61173611111</v>
      </c>
      <c r="Q1457">
        <v>69403340</v>
      </c>
      <c r="S1457">
        <v>172413245156</v>
      </c>
      <c r="T1457" t="s">
        <v>2442</v>
      </c>
      <c r="U1457" t="s">
        <v>2438</v>
      </c>
      <c r="V1457" t="s">
        <v>2454</v>
      </c>
      <c r="Z1457">
        <v>114.9505413</v>
      </c>
      <c r="AA1457">
        <v>-8.4895628999999992</v>
      </c>
      <c r="AB1457" t="s">
        <v>2440</v>
      </c>
      <c r="AC1457" t="s">
        <v>229</v>
      </c>
      <c r="AL1457" t="s">
        <v>217</v>
      </c>
      <c r="AM1457" t="s">
        <v>2441</v>
      </c>
      <c r="AN1457" t="s">
        <v>6</v>
      </c>
      <c r="AO1457" s="57">
        <v>46063.716145833336</v>
      </c>
      <c r="AP1457" s="57">
        <v>46299.333333333336</v>
      </c>
      <c r="AQ1457" t="s">
        <v>838</v>
      </c>
      <c r="AR1457" t="s">
        <v>12</v>
      </c>
      <c r="AS1457" t="s">
        <v>85</v>
      </c>
      <c r="AT1457" t="s">
        <v>230</v>
      </c>
      <c r="AV1457" t="s">
        <v>1627</v>
      </c>
      <c r="AW1457" t="s">
        <v>2455</v>
      </c>
      <c r="AX1457" t="s">
        <v>222</v>
      </c>
      <c r="BA1457" s="57">
        <v>46299.333333333336</v>
      </c>
      <c r="BB1457" t="s">
        <v>2441</v>
      </c>
      <c r="BF1457" s="6" t="e">
        <f t="shared" si="66"/>
        <v>#NUM!</v>
      </c>
      <c r="BG1457" t="e">
        <f t="shared" si="67"/>
        <v>#NUM!</v>
      </c>
      <c r="BH1457" t="e">
        <f t="shared" si="68"/>
        <v>#NUM!</v>
      </c>
      <c r="BI1457" t="str">
        <f>VLOOKUP(H1457,Sheet2!$A$1:$B$270,2,FALSE)</f>
        <v>TABANAN</v>
      </c>
    </row>
    <row r="1458" spans="1:61">
      <c r="A1458">
        <v>1457</v>
      </c>
      <c r="B1458">
        <v>1002620518</v>
      </c>
      <c r="C1458">
        <v>3</v>
      </c>
      <c r="D1458" t="s">
        <v>34</v>
      </c>
      <c r="E1458">
        <v>5</v>
      </c>
      <c r="F1458" t="s">
        <v>546</v>
      </c>
      <c r="G1458" t="s">
        <v>85</v>
      </c>
      <c r="H1458" t="s">
        <v>278</v>
      </c>
      <c r="I1458" t="s">
        <v>212</v>
      </c>
      <c r="J1458" t="s">
        <v>213</v>
      </c>
      <c r="K1458" t="s">
        <v>149</v>
      </c>
      <c r="M1458" t="s">
        <v>1919</v>
      </c>
      <c r="N1458" t="s">
        <v>215</v>
      </c>
      <c r="O1458" s="57">
        <v>46297.709803240738</v>
      </c>
      <c r="P1458" s="57">
        <v>46301.380694444444</v>
      </c>
      <c r="Q1458">
        <v>69403349</v>
      </c>
      <c r="S1458">
        <v>172413245155</v>
      </c>
      <c r="T1458" t="s">
        <v>2437</v>
      </c>
      <c r="U1458" t="s">
        <v>2438</v>
      </c>
      <c r="V1458" t="s">
        <v>2462</v>
      </c>
      <c r="Z1458">
        <v>114.9505413</v>
      </c>
      <c r="AA1458">
        <v>-8.4895628999999992</v>
      </c>
      <c r="AB1458" t="s">
        <v>2444</v>
      </c>
      <c r="AC1458" t="s">
        <v>229</v>
      </c>
      <c r="AL1458" t="s">
        <v>217</v>
      </c>
      <c r="AM1458" t="s">
        <v>2441</v>
      </c>
      <c r="AN1458" t="s">
        <v>6</v>
      </c>
      <c r="AO1458" s="57">
        <v>46063.716145833336</v>
      </c>
      <c r="AP1458" s="57">
        <v>46299.333333333336</v>
      </c>
      <c r="AQ1458" t="s">
        <v>838</v>
      </c>
      <c r="AR1458" t="s">
        <v>12</v>
      </c>
      <c r="AS1458" t="s">
        <v>85</v>
      </c>
      <c r="AT1458" t="s">
        <v>230</v>
      </c>
      <c r="AV1458" t="s">
        <v>1627</v>
      </c>
      <c r="AW1458" t="s">
        <v>1985</v>
      </c>
      <c r="AX1458" t="s">
        <v>222</v>
      </c>
      <c r="BA1458" s="57">
        <v>46299.333333333336</v>
      </c>
      <c r="BB1458" t="s">
        <v>2441</v>
      </c>
      <c r="BF1458" s="6" t="e">
        <f t="shared" si="66"/>
        <v>#NUM!</v>
      </c>
      <c r="BG1458" t="e">
        <f t="shared" si="67"/>
        <v>#NUM!</v>
      </c>
      <c r="BH1458" t="e">
        <f t="shared" si="68"/>
        <v>#NUM!</v>
      </c>
      <c r="BI1458" t="str">
        <f>VLOOKUP(H1458,Sheet2!$A$1:$B$270,2,FALSE)</f>
        <v>TABANAN</v>
      </c>
    </row>
    <row r="1459" spans="1:61">
      <c r="A1459">
        <v>1458</v>
      </c>
      <c r="B1459">
        <v>1002620504</v>
      </c>
      <c r="C1459">
        <v>3</v>
      </c>
      <c r="D1459" t="s">
        <v>34</v>
      </c>
      <c r="E1459">
        <v>5</v>
      </c>
      <c r="F1459" t="s">
        <v>546</v>
      </c>
      <c r="G1459" t="s">
        <v>85</v>
      </c>
      <c r="H1459" t="s">
        <v>278</v>
      </c>
      <c r="I1459" t="s">
        <v>212</v>
      </c>
      <c r="J1459" t="s">
        <v>213</v>
      </c>
      <c r="K1459" t="s">
        <v>149</v>
      </c>
      <c r="M1459" t="s">
        <v>1919</v>
      </c>
      <c r="N1459" t="s">
        <v>215</v>
      </c>
      <c r="O1459" s="57">
        <v>46297.706620370373</v>
      </c>
      <c r="P1459" s="57">
        <v>46301.379849537036</v>
      </c>
      <c r="Q1459">
        <v>69403334</v>
      </c>
      <c r="S1459">
        <v>172413245154</v>
      </c>
      <c r="T1459" t="s">
        <v>2437</v>
      </c>
      <c r="U1459" t="s">
        <v>2438</v>
      </c>
      <c r="V1459" t="s">
        <v>2463</v>
      </c>
      <c r="Z1459">
        <v>114.9505413</v>
      </c>
      <c r="AA1459">
        <v>-8.4895628999999992</v>
      </c>
      <c r="AB1459" t="s">
        <v>2444</v>
      </c>
      <c r="AC1459" t="s">
        <v>229</v>
      </c>
      <c r="AL1459" t="s">
        <v>217</v>
      </c>
      <c r="AM1459" t="s">
        <v>2441</v>
      </c>
      <c r="AN1459" t="s">
        <v>6</v>
      </c>
      <c r="AO1459" s="57">
        <v>46063.716145833336</v>
      </c>
      <c r="AP1459" s="57">
        <v>46299.333333333336</v>
      </c>
      <c r="AQ1459" t="s">
        <v>838</v>
      </c>
      <c r="AR1459" t="s">
        <v>12</v>
      </c>
      <c r="AS1459" t="s">
        <v>85</v>
      </c>
      <c r="AT1459" t="s">
        <v>230</v>
      </c>
      <c r="AV1459" t="s">
        <v>1627</v>
      </c>
      <c r="AW1459" t="s">
        <v>1985</v>
      </c>
      <c r="AX1459" t="s">
        <v>222</v>
      </c>
      <c r="BA1459" s="57">
        <v>46299.333333333336</v>
      </c>
      <c r="BB1459" t="s">
        <v>2441</v>
      </c>
      <c r="BF1459" s="6" t="e">
        <f t="shared" si="66"/>
        <v>#NUM!</v>
      </c>
      <c r="BG1459" t="e">
        <f t="shared" si="67"/>
        <v>#NUM!</v>
      </c>
      <c r="BH1459" t="e">
        <f t="shared" si="68"/>
        <v>#NUM!</v>
      </c>
      <c r="BI1459" t="str">
        <f>VLOOKUP(H1459,Sheet2!$A$1:$B$270,2,FALSE)</f>
        <v>TABANAN</v>
      </c>
    </row>
    <row r="1460" spans="1:61">
      <c r="A1460">
        <v>1459</v>
      </c>
      <c r="B1460">
        <v>1002628602</v>
      </c>
      <c r="C1460">
        <v>3</v>
      </c>
      <c r="D1460" t="s">
        <v>34</v>
      </c>
      <c r="E1460">
        <v>5</v>
      </c>
      <c r="F1460" t="s">
        <v>553</v>
      </c>
      <c r="G1460" t="s">
        <v>86</v>
      </c>
      <c r="H1460" t="s">
        <v>298</v>
      </c>
      <c r="I1460" t="s">
        <v>212</v>
      </c>
      <c r="J1460" t="s">
        <v>213</v>
      </c>
      <c r="K1460" t="s">
        <v>149</v>
      </c>
      <c r="M1460" t="s">
        <v>76</v>
      </c>
      <c r="N1460" t="s">
        <v>215</v>
      </c>
      <c r="O1460" s="57">
        <v>46303.786458333336</v>
      </c>
      <c r="P1460" s="57">
        <v>46304.821053240739</v>
      </c>
      <c r="Q1460">
        <v>69404260</v>
      </c>
      <c r="S1460">
        <v>172416797958</v>
      </c>
      <c r="T1460" t="s">
        <v>3072</v>
      </c>
      <c r="U1460" t="s">
        <v>4817</v>
      </c>
      <c r="V1460" t="s">
        <v>4818</v>
      </c>
      <c r="Z1460">
        <v>115.16459999999999</v>
      </c>
      <c r="AA1460">
        <v>-8.6694999999999993</v>
      </c>
      <c r="AB1460" t="s">
        <v>3075</v>
      </c>
      <c r="AC1460" t="s">
        <v>229</v>
      </c>
      <c r="AL1460" t="s">
        <v>217</v>
      </c>
      <c r="AM1460" t="s">
        <v>4819</v>
      </c>
      <c r="AN1460" t="s">
        <v>6</v>
      </c>
      <c r="AO1460" s="57">
        <v>46244.809351851851</v>
      </c>
      <c r="AR1460" t="s">
        <v>218</v>
      </c>
      <c r="AS1460" t="s">
        <v>575</v>
      </c>
      <c r="AT1460" t="s">
        <v>220</v>
      </c>
      <c r="AU1460">
        <v>20261009</v>
      </c>
      <c r="AV1460" t="s">
        <v>221</v>
      </c>
      <c r="AW1460" t="s">
        <v>1571</v>
      </c>
      <c r="AX1460" t="s">
        <v>222</v>
      </c>
      <c r="BA1460" s="57">
        <v>46303.291666666664</v>
      </c>
      <c r="BB1460" t="s">
        <v>4819</v>
      </c>
      <c r="BC1460">
        <v>2026</v>
      </c>
      <c r="BD1460">
        <v>10</v>
      </c>
      <c r="BE1460">
        <v>9</v>
      </c>
      <c r="BF1460" s="6">
        <f t="shared" si="66"/>
        <v>46304</v>
      </c>
      <c r="BG1460">
        <f t="shared" si="67"/>
        <v>0.70833333333575865</v>
      </c>
      <c r="BH1460" t="str">
        <f t="shared" si="68"/>
        <v>COMPLY</v>
      </c>
      <c r="BI1460" t="str">
        <f>VLOOKUP(H1460,Sheet2!$A$1:$B$270,2,FALSE)</f>
        <v>UBUNG</v>
      </c>
    </row>
    <row r="1461" spans="1:61">
      <c r="A1461">
        <v>1460</v>
      </c>
      <c r="B1461">
        <v>1002622206</v>
      </c>
      <c r="C1461">
        <v>3</v>
      </c>
      <c r="D1461" t="s">
        <v>34</v>
      </c>
      <c r="E1461">
        <v>5</v>
      </c>
      <c r="F1461" t="s">
        <v>553</v>
      </c>
      <c r="G1461" t="s">
        <v>86</v>
      </c>
      <c r="H1461" t="s">
        <v>298</v>
      </c>
      <c r="I1461" t="s">
        <v>212</v>
      </c>
      <c r="J1461" t="s">
        <v>213</v>
      </c>
      <c r="K1461" t="s">
        <v>149</v>
      </c>
      <c r="L1461" t="s">
        <v>214</v>
      </c>
      <c r="M1461" t="s">
        <v>1401</v>
      </c>
      <c r="N1461" t="s">
        <v>215</v>
      </c>
      <c r="O1461" s="57">
        <v>46300.489351851851</v>
      </c>
      <c r="P1461" s="57">
        <v>46303.786458333336</v>
      </c>
      <c r="Q1461">
        <v>69404260</v>
      </c>
      <c r="S1461">
        <v>172416797936</v>
      </c>
      <c r="T1461" t="s">
        <v>3072</v>
      </c>
      <c r="U1461" t="s">
        <v>3073</v>
      </c>
      <c r="V1461" t="s">
        <v>3074</v>
      </c>
      <c r="Z1461">
        <v>115.1647837</v>
      </c>
      <c r="AA1461">
        <v>-8.6711109000000004</v>
      </c>
      <c r="AB1461" t="s">
        <v>3075</v>
      </c>
      <c r="AC1461" t="s">
        <v>235</v>
      </c>
      <c r="AL1461" t="s">
        <v>217</v>
      </c>
      <c r="AM1461" t="s">
        <v>3076</v>
      </c>
      <c r="AN1461" t="s">
        <v>6</v>
      </c>
      <c r="AO1461" s="57">
        <v>46152.496620370373</v>
      </c>
      <c r="AP1461" s="57">
        <v>46301.333333333336</v>
      </c>
      <c r="AQ1461" t="s">
        <v>838</v>
      </c>
      <c r="AR1461" t="s">
        <v>14</v>
      </c>
      <c r="AS1461" t="s">
        <v>575</v>
      </c>
      <c r="AT1461" t="s">
        <v>220</v>
      </c>
      <c r="AV1461" t="s">
        <v>4816</v>
      </c>
      <c r="AW1461" t="s">
        <v>869</v>
      </c>
      <c r="AX1461" t="s">
        <v>222</v>
      </c>
      <c r="BA1461" s="57">
        <v>46301.333333333336</v>
      </c>
      <c r="BB1461" t="s">
        <v>3076</v>
      </c>
      <c r="BF1461" s="6" t="e">
        <f t="shared" si="66"/>
        <v>#NUM!</v>
      </c>
      <c r="BG1461" t="e">
        <f t="shared" si="67"/>
        <v>#NUM!</v>
      </c>
      <c r="BH1461" t="e">
        <f t="shared" si="68"/>
        <v>#NUM!</v>
      </c>
      <c r="BI1461" t="str">
        <f>VLOOKUP(H1461,Sheet2!$A$1:$B$270,2,FALSE)</f>
        <v>UBUNG</v>
      </c>
    </row>
    <row r="1462" spans="1:61">
      <c r="A1462">
        <v>1461</v>
      </c>
      <c r="B1462">
        <v>1002636202</v>
      </c>
      <c r="C1462">
        <v>3</v>
      </c>
      <c r="D1462" t="s">
        <v>34</v>
      </c>
      <c r="E1462">
        <v>5</v>
      </c>
      <c r="F1462" t="s">
        <v>553</v>
      </c>
      <c r="G1462" t="s">
        <v>86</v>
      </c>
      <c r="H1462" t="s">
        <v>298</v>
      </c>
      <c r="I1462" t="s">
        <v>212</v>
      </c>
      <c r="J1462" t="s">
        <v>213</v>
      </c>
      <c r="K1462" t="s">
        <v>149</v>
      </c>
      <c r="M1462" t="s">
        <v>224</v>
      </c>
      <c r="N1462" t="s">
        <v>563</v>
      </c>
      <c r="O1462" s="57">
        <v>46309.406944444447</v>
      </c>
      <c r="P1462" s="57">
        <v>46310.344305555554</v>
      </c>
      <c r="Q1462">
        <v>69409840</v>
      </c>
      <c r="S1462">
        <v>172416797819</v>
      </c>
      <c r="T1462" t="s">
        <v>6976</v>
      </c>
      <c r="U1462" t="s">
        <v>7387</v>
      </c>
      <c r="V1462" t="s">
        <v>7388</v>
      </c>
      <c r="Z1462">
        <v>115.16708490000001</v>
      </c>
      <c r="AA1462">
        <v>-8.6617493000000003</v>
      </c>
      <c r="AB1462" t="s">
        <v>6979</v>
      </c>
      <c r="AC1462" t="s">
        <v>567</v>
      </c>
      <c r="AL1462" t="s">
        <v>217</v>
      </c>
      <c r="AM1462" t="s">
        <v>7389</v>
      </c>
      <c r="AN1462" t="s">
        <v>6</v>
      </c>
      <c r="AO1462" t="s">
        <v>6897</v>
      </c>
      <c r="AP1462" s="57">
        <v>46310.333333333336</v>
      </c>
      <c r="AR1462" t="s">
        <v>18</v>
      </c>
      <c r="AS1462" t="s">
        <v>575</v>
      </c>
      <c r="AT1462" t="s">
        <v>230</v>
      </c>
      <c r="AV1462" t="s">
        <v>226</v>
      </c>
      <c r="AW1462" t="s">
        <v>540</v>
      </c>
      <c r="AX1462" t="s">
        <v>222</v>
      </c>
      <c r="BA1462" s="57">
        <v>46310.333333333336</v>
      </c>
      <c r="BB1462" t="s">
        <v>7389</v>
      </c>
      <c r="BF1462" s="6" t="e">
        <f t="shared" si="66"/>
        <v>#NUM!</v>
      </c>
      <c r="BG1462" t="e">
        <f t="shared" si="67"/>
        <v>#NUM!</v>
      </c>
      <c r="BH1462" t="e">
        <f t="shared" si="68"/>
        <v>#NUM!</v>
      </c>
      <c r="BI1462" t="str">
        <f>VLOOKUP(H1462,Sheet2!$A$1:$B$270,2,FALSE)</f>
        <v>UBUNG</v>
      </c>
    </row>
    <row r="1463" spans="1:61">
      <c r="A1463">
        <v>1462</v>
      </c>
      <c r="B1463">
        <v>1002616976</v>
      </c>
      <c r="C1463">
        <v>3</v>
      </c>
      <c r="D1463" t="s">
        <v>34</v>
      </c>
      <c r="E1463">
        <v>5</v>
      </c>
      <c r="F1463" t="s">
        <v>553</v>
      </c>
      <c r="G1463" t="s">
        <v>86</v>
      </c>
      <c r="H1463" t="s">
        <v>271</v>
      </c>
      <c r="I1463" t="s">
        <v>212</v>
      </c>
      <c r="J1463" t="s">
        <v>213</v>
      </c>
      <c r="K1463" t="s">
        <v>149</v>
      </c>
      <c r="M1463" t="s">
        <v>76</v>
      </c>
      <c r="N1463" t="s">
        <v>215</v>
      </c>
      <c r="O1463" s="57">
        <v>46296.374502314815</v>
      </c>
      <c r="P1463" s="57">
        <v>46297.457881944443</v>
      </c>
      <c r="Q1463">
        <v>69402057</v>
      </c>
      <c r="S1463">
        <v>172418758697</v>
      </c>
      <c r="T1463" t="s">
        <v>939</v>
      </c>
      <c r="U1463" t="s">
        <v>940</v>
      </c>
      <c r="V1463" t="s">
        <v>1392</v>
      </c>
      <c r="Z1463">
        <v>115.2095704</v>
      </c>
      <c r="AA1463">
        <v>-8.6576401000000001</v>
      </c>
      <c r="AB1463" t="s">
        <v>941</v>
      </c>
      <c r="AC1463" t="s">
        <v>229</v>
      </c>
      <c r="AL1463" t="s">
        <v>217</v>
      </c>
      <c r="AM1463" t="s">
        <v>1393</v>
      </c>
      <c r="AN1463" t="s">
        <v>6</v>
      </c>
      <c r="AO1463" s="57">
        <v>46032.392847222225</v>
      </c>
      <c r="AP1463" s="57">
        <v>46297.333333333336</v>
      </c>
      <c r="AR1463" t="s">
        <v>218</v>
      </c>
      <c r="AS1463" t="s">
        <v>86</v>
      </c>
      <c r="AT1463" t="s">
        <v>230</v>
      </c>
      <c r="AU1463">
        <v>20261002</v>
      </c>
      <c r="AV1463" t="s">
        <v>221</v>
      </c>
      <c r="AW1463" t="s">
        <v>540</v>
      </c>
      <c r="AX1463" t="s">
        <v>222</v>
      </c>
      <c r="BA1463" s="57">
        <v>46297.333333333336</v>
      </c>
      <c r="BB1463" t="s">
        <v>1393</v>
      </c>
      <c r="BC1463">
        <v>2026</v>
      </c>
      <c r="BD1463">
        <v>10</v>
      </c>
      <c r="BE1463">
        <v>2</v>
      </c>
      <c r="BF1463" s="6">
        <f t="shared" si="66"/>
        <v>46297</v>
      </c>
      <c r="BG1463">
        <f t="shared" si="67"/>
        <v>-0.33333333333575865</v>
      </c>
      <c r="BH1463" t="str">
        <f t="shared" si="68"/>
        <v>COMPLY</v>
      </c>
      <c r="BI1463" t="str">
        <f>VLOOKUP(H1463,Sheet2!$A$1:$B$270,2,FALSE)</f>
        <v>UBUNG</v>
      </c>
    </row>
    <row r="1464" spans="1:61">
      <c r="A1464">
        <v>1463</v>
      </c>
      <c r="B1464">
        <v>1002626420</v>
      </c>
      <c r="C1464">
        <v>3</v>
      </c>
      <c r="D1464" t="s">
        <v>34</v>
      </c>
      <c r="E1464">
        <v>5</v>
      </c>
      <c r="F1464" t="s">
        <v>553</v>
      </c>
      <c r="G1464" t="s">
        <v>86</v>
      </c>
      <c r="H1464" t="s">
        <v>271</v>
      </c>
      <c r="I1464" t="s">
        <v>212</v>
      </c>
      <c r="J1464" t="s">
        <v>213</v>
      </c>
      <c r="K1464" t="s">
        <v>149</v>
      </c>
      <c r="L1464" t="s">
        <v>214</v>
      </c>
      <c r="M1464" t="s">
        <v>76</v>
      </c>
      <c r="N1464" t="s">
        <v>215</v>
      </c>
      <c r="O1464" s="57">
        <v>46302.612256944441</v>
      </c>
      <c r="P1464" s="57">
        <v>46304.779768518521</v>
      </c>
      <c r="Q1464">
        <v>69405968</v>
      </c>
      <c r="S1464">
        <v>172418759471</v>
      </c>
      <c r="T1464" t="s">
        <v>4375</v>
      </c>
      <c r="U1464" t="s">
        <v>4376</v>
      </c>
      <c r="V1464" t="s">
        <v>4377</v>
      </c>
      <c r="Z1464">
        <v>115.1324072</v>
      </c>
      <c r="AA1464">
        <v>-8.6532097999999902</v>
      </c>
      <c r="AB1464" t="s">
        <v>4378</v>
      </c>
      <c r="AC1464" t="s">
        <v>235</v>
      </c>
      <c r="AL1464" t="s">
        <v>217</v>
      </c>
      <c r="AM1464" t="s">
        <v>3806</v>
      </c>
      <c r="AN1464" t="s">
        <v>6</v>
      </c>
      <c r="AO1464" s="57">
        <v>46213.621770833335</v>
      </c>
      <c r="AP1464" s="57">
        <v>46303.458333333336</v>
      </c>
      <c r="AR1464" t="s">
        <v>218</v>
      </c>
      <c r="AS1464" t="s">
        <v>86</v>
      </c>
      <c r="AT1464" t="s">
        <v>230</v>
      </c>
      <c r="AU1464">
        <v>20261009</v>
      </c>
      <c r="AV1464" t="s">
        <v>221</v>
      </c>
      <c r="AW1464" t="s">
        <v>880</v>
      </c>
      <c r="AX1464" t="s">
        <v>222</v>
      </c>
      <c r="BA1464" s="57">
        <v>46303.458333333336</v>
      </c>
      <c r="BB1464" t="s">
        <v>3806</v>
      </c>
      <c r="BC1464">
        <v>2026</v>
      </c>
      <c r="BD1464">
        <v>10</v>
      </c>
      <c r="BE1464">
        <v>9</v>
      </c>
      <c r="BF1464" s="6">
        <f t="shared" si="66"/>
        <v>46304</v>
      </c>
      <c r="BG1464">
        <f t="shared" si="67"/>
        <v>0.54166666666424135</v>
      </c>
      <c r="BH1464" t="str">
        <f t="shared" si="68"/>
        <v>COMPLY</v>
      </c>
      <c r="BI1464" t="str">
        <f>VLOOKUP(H1464,Sheet2!$A$1:$B$270,2,FALSE)</f>
        <v>UBUNG</v>
      </c>
    </row>
    <row r="1465" spans="1:61">
      <c r="A1465">
        <v>1464</v>
      </c>
      <c r="B1465">
        <v>1002625492</v>
      </c>
      <c r="C1465">
        <v>3</v>
      </c>
      <c r="D1465" t="s">
        <v>34</v>
      </c>
      <c r="E1465">
        <v>5</v>
      </c>
      <c r="F1465" t="s">
        <v>553</v>
      </c>
      <c r="G1465" t="s">
        <v>86</v>
      </c>
      <c r="H1465" t="s">
        <v>271</v>
      </c>
      <c r="I1465" t="s">
        <v>212</v>
      </c>
      <c r="J1465" t="s">
        <v>213</v>
      </c>
      <c r="K1465" t="s">
        <v>149</v>
      </c>
      <c r="L1465" t="s">
        <v>214</v>
      </c>
      <c r="M1465" t="s">
        <v>76</v>
      </c>
      <c r="N1465" t="s">
        <v>215</v>
      </c>
      <c r="O1465" s="57">
        <v>46302.408101851855</v>
      </c>
      <c r="P1465" s="57">
        <v>46302.712766203702</v>
      </c>
      <c r="Q1465">
        <v>69405513</v>
      </c>
      <c r="S1465">
        <v>172418759464</v>
      </c>
      <c r="T1465" t="s">
        <v>4370</v>
      </c>
      <c r="U1465" t="s">
        <v>4371</v>
      </c>
      <c r="V1465" t="s">
        <v>4372</v>
      </c>
      <c r="Z1465">
        <v>115.1877368</v>
      </c>
      <c r="AA1465">
        <v>-8.6606921999999997</v>
      </c>
      <c r="AB1465" t="s">
        <v>4373</v>
      </c>
      <c r="AC1465" t="s">
        <v>235</v>
      </c>
      <c r="AL1465" t="s">
        <v>217</v>
      </c>
      <c r="AM1465" t="s">
        <v>4374</v>
      </c>
      <c r="AN1465" t="s">
        <v>6</v>
      </c>
      <c r="AO1465" s="57">
        <v>46213.413402777776</v>
      </c>
      <c r="AP1465" s="57">
        <v>46303.333333333336</v>
      </c>
      <c r="AR1465" t="s">
        <v>218</v>
      </c>
      <c r="AS1465" t="s">
        <v>86</v>
      </c>
      <c r="AT1465" t="s">
        <v>230</v>
      </c>
      <c r="AU1465">
        <v>20261007</v>
      </c>
      <c r="AV1465" t="s">
        <v>221</v>
      </c>
      <c r="AW1465" t="s">
        <v>880</v>
      </c>
      <c r="AX1465" t="s">
        <v>222</v>
      </c>
      <c r="BA1465" s="57">
        <v>46303.333333333336</v>
      </c>
      <c r="BB1465" t="s">
        <v>4374</v>
      </c>
      <c r="BC1465">
        <v>2026</v>
      </c>
      <c r="BD1465">
        <v>10</v>
      </c>
      <c r="BE1465">
        <v>7</v>
      </c>
      <c r="BF1465" s="6">
        <f t="shared" si="66"/>
        <v>46302</v>
      </c>
      <c r="BG1465">
        <f t="shared" si="67"/>
        <v>-1.3333333333357587</v>
      </c>
      <c r="BH1465" t="str">
        <f t="shared" si="68"/>
        <v>COMPLY</v>
      </c>
      <c r="BI1465" t="str">
        <f>VLOOKUP(H1465,Sheet2!$A$1:$B$270,2,FALSE)</f>
        <v>UBUNG</v>
      </c>
    </row>
    <row r="1466" spans="1:61">
      <c r="A1466">
        <v>1465</v>
      </c>
      <c r="B1466">
        <v>1002617925</v>
      </c>
      <c r="C1466">
        <v>3</v>
      </c>
      <c r="D1466" t="s">
        <v>34</v>
      </c>
      <c r="E1466">
        <v>5</v>
      </c>
      <c r="F1466" t="s">
        <v>553</v>
      </c>
      <c r="G1466" t="s">
        <v>86</v>
      </c>
      <c r="H1466" t="s">
        <v>271</v>
      </c>
      <c r="I1466" t="s">
        <v>212</v>
      </c>
      <c r="J1466" t="s">
        <v>213</v>
      </c>
      <c r="K1466" t="s">
        <v>149</v>
      </c>
      <c r="M1466" t="s">
        <v>1401</v>
      </c>
      <c r="N1466" t="s">
        <v>215</v>
      </c>
      <c r="O1466" s="57">
        <v>46296.575636574074</v>
      </c>
      <c r="P1466" s="57">
        <v>46302.589259259257</v>
      </c>
      <c r="Q1466">
        <v>69402378</v>
      </c>
      <c r="S1466">
        <v>172418758061</v>
      </c>
      <c r="T1466" t="s">
        <v>1387</v>
      </c>
      <c r="U1466" t="s">
        <v>1388</v>
      </c>
      <c r="V1466" t="s">
        <v>1389</v>
      </c>
      <c r="Z1466">
        <v>115.2218709</v>
      </c>
      <c r="AA1466">
        <v>-8.6356625999999999</v>
      </c>
      <c r="AB1466" t="s">
        <v>1390</v>
      </c>
      <c r="AC1466" t="s">
        <v>225</v>
      </c>
      <c r="AL1466" t="s">
        <v>217</v>
      </c>
      <c r="AM1466" t="s">
        <v>1391</v>
      </c>
      <c r="AN1466" t="s">
        <v>6</v>
      </c>
      <c r="AO1466" s="57">
        <v>46032.579872685186</v>
      </c>
      <c r="AP1466" s="57">
        <v>46297.458333333336</v>
      </c>
      <c r="AQ1466" t="s">
        <v>1496</v>
      </c>
      <c r="AR1466" t="s">
        <v>14</v>
      </c>
      <c r="AS1466" t="s">
        <v>86</v>
      </c>
      <c r="AT1466" t="s">
        <v>220</v>
      </c>
      <c r="AV1466" t="s">
        <v>4369</v>
      </c>
      <c r="AW1466" t="s">
        <v>851</v>
      </c>
      <c r="AX1466" t="s">
        <v>222</v>
      </c>
      <c r="BA1466" s="57">
        <v>46297.458333333336</v>
      </c>
      <c r="BB1466" t="s">
        <v>1391</v>
      </c>
      <c r="BF1466" s="6" t="e">
        <f t="shared" si="66"/>
        <v>#NUM!</v>
      </c>
      <c r="BG1466" t="e">
        <f t="shared" si="67"/>
        <v>#NUM!</v>
      </c>
      <c r="BH1466" t="e">
        <f t="shared" si="68"/>
        <v>#NUM!</v>
      </c>
      <c r="BI1466" t="str">
        <f>VLOOKUP(H1466,Sheet2!$A$1:$B$270,2,FALSE)</f>
        <v>UBUNG</v>
      </c>
    </row>
    <row r="1467" spans="1:61">
      <c r="A1467">
        <v>1466</v>
      </c>
      <c r="B1467">
        <v>1002637080</v>
      </c>
      <c r="C1467">
        <v>3</v>
      </c>
      <c r="D1467" t="s">
        <v>34</v>
      </c>
      <c r="E1467">
        <v>5</v>
      </c>
      <c r="F1467" t="s">
        <v>553</v>
      </c>
      <c r="G1467" t="s">
        <v>86</v>
      </c>
      <c r="H1467" t="s">
        <v>271</v>
      </c>
      <c r="I1467" t="s">
        <v>212</v>
      </c>
      <c r="J1467" t="s">
        <v>213</v>
      </c>
      <c r="K1467" t="s">
        <v>149</v>
      </c>
      <c r="L1467" t="s">
        <v>214</v>
      </c>
      <c r="M1467" t="s">
        <v>224</v>
      </c>
      <c r="N1467" t="s">
        <v>215</v>
      </c>
      <c r="O1467" s="57">
        <v>46309.628877314812</v>
      </c>
      <c r="P1467" s="57">
        <v>46310.631701388891</v>
      </c>
      <c r="Q1467">
        <v>69410250</v>
      </c>
      <c r="S1467">
        <v>172418758980</v>
      </c>
      <c r="T1467" t="s">
        <v>4416</v>
      </c>
      <c r="U1467" t="s">
        <v>7390</v>
      </c>
      <c r="V1467" t="s">
        <v>7391</v>
      </c>
      <c r="Z1467">
        <v>115.2199983</v>
      </c>
      <c r="AA1467">
        <v>-8.6358550999999899</v>
      </c>
      <c r="AB1467" t="s">
        <v>7392</v>
      </c>
      <c r="AC1467" t="s">
        <v>235</v>
      </c>
      <c r="AL1467" t="s">
        <v>217</v>
      </c>
      <c r="AM1467" t="s">
        <v>7393</v>
      </c>
      <c r="AN1467" t="s">
        <v>6</v>
      </c>
      <c r="AO1467" t="s">
        <v>7088</v>
      </c>
      <c r="AP1467" s="57">
        <v>46310.625</v>
      </c>
      <c r="AR1467" t="s">
        <v>18</v>
      </c>
      <c r="AS1467" t="s">
        <v>86</v>
      </c>
      <c r="AT1467" t="s">
        <v>230</v>
      </c>
      <c r="AV1467" t="s">
        <v>226</v>
      </c>
      <c r="AW1467" t="s">
        <v>880</v>
      </c>
      <c r="AX1467" t="s">
        <v>222</v>
      </c>
      <c r="BA1467" s="57">
        <v>46310.625</v>
      </c>
      <c r="BB1467" t="s">
        <v>7393</v>
      </c>
      <c r="BF1467" s="6" t="e">
        <f t="shared" si="66"/>
        <v>#NUM!</v>
      </c>
      <c r="BG1467" t="e">
        <f t="shared" si="67"/>
        <v>#NUM!</v>
      </c>
      <c r="BH1467" t="e">
        <f t="shared" si="68"/>
        <v>#NUM!</v>
      </c>
      <c r="BI1467" t="str">
        <f>VLOOKUP(H1467,Sheet2!$A$1:$B$270,2,FALSE)</f>
        <v>UBUNG</v>
      </c>
    </row>
    <row r="1468" spans="1:61">
      <c r="A1468">
        <v>1467</v>
      </c>
      <c r="B1468">
        <v>1002630105</v>
      </c>
      <c r="C1468">
        <v>3</v>
      </c>
      <c r="D1468" t="s">
        <v>34</v>
      </c>
      <c r="E1468">
        <v>5</v>
      </c>
      <c r="F1468" t="s">
        <v>553</v>
      </c>
      <c r="G1468" t="s">
        <v>86</v>
      </c>
      <c r="H1468" t="s">
        <v>271</v>
      </c>
      <c r="I1468" t="s">
        <v>212</v>
      </c>
      <c r="J1468" t="s">
        <v>213</v>
      </c>
      <c r="K1468" t="s">
        <v>149</v>
      </c>
      <c r="M1468" t="s">
        <v>839</v>
      </c>
      <c r="N1468" t="s">
        <v>215</v>
      </c>
      <c r="O1468" s="57">
        <v>46304.636516203704</v>
      </c>
      <c r="P1468" s="57">
        <v>46310.779490740744</v>
      </c>
      <c r="Q1468">
        <v>69407485</v>
      </c>
      <c r="S1468">
        <v>172418758884</v>
      </c>
      <c r="T1468" t="s">
        <v>5717</v>
      </c>
      <c r="U1468" t="s">
        <v>5718</v>
      </c>
      <c r="V1468" t="s">
        <v>5719</v>
      </c>
      <c r="Z1468">
        <v>115.209575</v>
      </c>
      <c r="AA1468">
        <v>-8.6447573999999996</v>
      </c>
      <c r="AB1468" t="s">
        <v>5720</v>
      </c>
      <c r="AC1468" t="s">
        <v>229</v>
      </c>
      <c r="AL1468" t="s">
        <v>217</v>
      </c>
      <c r="AM1468" t="s">
        <v>5721</v>
      </c>
      <c r="AN1468" t="s">
        <v>6</v>
      </c>
      <c r="AO1468" s="57">
        <v>46275.653252314813</v>
      </c>
      <c r="AP1468" s="57">
        <v>46307.625</v>
      </c>
      <c r="AQ1468" t="s">
        <v>838</v>
      </c>
      <c r="AR1468" t="s">
        <v>840</v>
      </c>
      <c r="AS1468" t="s">
        <v>86</v>
      </c>
      <c r="AT1468" t="s">
        <v>342</v>
      </c>
      <c r="AV1468" t="s">
        <v>7959</v>
      </c>
      <c r="AW1468" t="s">
        <v>5722</v>
      </c>
      <c r="AX1468" t="s">
        <v>222</v>
      </c>
      <c r="BA1468" s="57">
        <v>46307.625</v>
      </c>
      <c r="BB1468" t="s">
        <v>5721</v>
      </c>
      <c r="BF1468" s="6" t="e">
        <f t="shared" si="66"/>
        <v>#NUM!</v>
      </c>
      <c r="BG1468" t="e">
        <f t="shared" si="67"/>
        <v>#NUM!</v>
      </c>
      <c r="BH1468" t="e">
        <f t="shared" si="68"/>
        <v>#NUM!</v>
      </c>
      <c r="BI1468" t="str">
        <f>VLOOKUP(H1468,Sheet2!$A$1:$B$270,2,FALSE)</f>
        <v>UBUNG</v>
      </c>
    </row>
    <row r="1469" spans="1:61">
      <c r="A1469">
        <v>1468</v>
      </c>
      <c r="B1469">
        <v>1002616933</v>
      </c>
      <c r="C1469">
        <v>3</v>
      </c>
      <c r="D1469" t="s">
        <v>34</v>
      </c>
      <c r="E1469">
        <v>5</v>
      </c>
      <c r="F1469" t="s">
        <v>553</v>
      </c>
      <c r="G1469" t="s">
        <v>86</v>
      </c>
      <c r="H1469" t="s">
        <v>271</v>
      </c>
      <c r="I1469" t="s">
        <v>212</v>
      </c>
      <c r="J1469" t="s">
        <v>213</v>
      </c>
      <c r="K1469" t="s">
        <v>149</v>
      </c>
      <c r="M1469" t="s">
        <v>1919</v>
      </c>
      <c r="N1469" t="s">
        <v>215</v>
      </c>
      <c r="O1469" s="57">
        <v>46296.365520833337</v>
      </c>
      <c r="P1469" s="57">
        <v>46301.397245370368</v>
      </c>
      <c r="Q1469">
        <v>69401252</v>
      </c>
      <c r="S1469">
        <v>172418758695</v>
      </c>
      <c r="T1469" t="s">
        <v>939</v>
      </c>
      <c r="U1469" t="s">
        <v>940</v>
      </c>
      <c r="V1469" t="s">
        <v>1394</v>
      </c>
      <c r="Z1469">
        <v>115.209762709739</v>
      </c>
      <c r="AA1469">
        <v>-8.65767524401166</v>
      </c>
      <c r="AB1469" t="s">
        <v>941</v>
      </c>
      <c r="AC1469" t="s">
        <v>229</v>
      </c>
      <c r="AL1469" t="s">
        <v>217</v>
      </c>
      <c r="AM1469" t="s">
        <v>1395</v>
      </c>
      <c r="AN1469" t="s">
        <v>6</v>
      </c>
      <c r="AO1469" s="57">
        <v>46032.392847222225</v>
      </c>
      <c r="AQ1469" t="s">
        <v>841</v>
      </c>
      <c r="AR1469" t="s">
        <v>12</v>
      </c>
      <c r="AS1469" t="s">
        <v>86</v>
      </c>
      <c r="AT1469" t="s">
        <v>342</v>
      </c>
      <c r="AV1469" t="s">
        <v>1627</v>
      </c>
      <c r="AW1469" t="s">
        <v>899</v>
      </c>
      <c r="AX1469" t="s">
        <v>222</v>
      </c>
      <c r="BA1469" s="57">
        <v>46296.291666666664</v>
      </c>
      <c r="BB1469" t="s">
        <v>1395</v>
      </c>
      <c r="BF1469" s="6" t="e">
        <f t="shared" si="66"/>
        <v>#NUM!</v>
      </c>
      <c r="BG1469" t="e">
        <f t="shared" si="67"/>
        <v>#NUM!</v>
      </c>
      <c r="BH1469" t="e">
        <f t="shared" si="68"/>
        <v>#NUM!</v>
      </c>
      <c r="BI1469" t="str">
        <f>VLOOKUP(H1469,Sheet2!$A$1:$B$270,2,FALSE)</f>
        <v>UBUNG</v>
      </c>
    </row>
    <row r="1470" spans="1:61">
      <c r="A1470">
        <v>1469</v>
      </c>
      <c r="B1470">
        <v>1002630345</v>
      </c>
      <c r="C1470">
        <v>3</v>
      </c>
      <c r="D1470" t="s">
        <v>34</v>
      </c>
      <c r="E1470">
        <v>5</v>
      </c>
      <c r="F1470" t="s">
        <v>553</v>
      </c>
      <c r="G1470" t="s">
        <v>86</v>
      </c>
      <c r="H1470" t="s">
        <v>414</v>
      </c>
      <c r="I1470" t="s">
        <v>212</v>
      </c>
      <c r="J1470" t="s">
        <v>213</v>
      </c>
      <c r="K1470" t="s">
        <v>149</v>
      </c>
      <c r="L1470" t="s">
        <v>214</v>
      </c>
      <c r="M1470" t="s">
        <v>76</v>
      </c>
      <c r="N1470" t="s">
        <v>215</v>
      </c>
      <c r="O1470" s="57">
        <v>46304.680324074077</v>
      </c>
      <c r="P1470" s="57">
        <v>46306.515648148146</v>
      </c>
      <c r="Q1470">
        <v>69407605</v>
      </c>
      <c r="S1470">
        <v>172419207316</v>
      </c>
      <c r="T1470" t="s">
        <v>5723</v>
      </c>
      <c r="U1470" t="s">
        <v>5724</v>
      </c>
      <c r="V1470" t="s">
        <v>5725</v>
      </c>
      <c r="Z1470">
        <v>115.1850226</v>
      </c>
      <c r="AA1470">
        <v>-8.7207825999999997</v>
      </c>
      <c r="AB1470" t="s">
        <v>5726</v>
      </c>
      <c r="AC1470" t="s">
        <v>235</v>
      </c>
      <c r="AL1470" t="s">
        <v>217</v>
      </c>
      <c r="AM1470" t="s">
        <v>5537</v>
      </c>
      <c r="AN1470" t="s">
        <v>6</v>
      </c>
      <c r="AO1470" s="57">
        <v>46275.725983796299</v>
      </c>
      <c r="AP1470" s="57">
        <v>46305.625</v>
      </c>
      <c r="AR1470" t="s">
        <v>218</v>
      </c>
      <c r="AS1470" t="s">
        <v>791</v>
      </c>
      <c r="AT1470" t="s">
        <v>342</v>
      </c>
      <c r="AU1470">
        <v>20261011</v>
      </c>
      <c r="AV1470" t="s">
        <v>221</v>
      </c>
      <c r="AW1470" t="s">
        <v>3929</v>
      </c>
      <c r="AX1470" t="s">
        <v>222</v>
      </c>
      <c r="BA1470" s="57">
        <v>46305.625</v>
      </c>
      <c r="BB1470" t="s">
        <v>5537</v>
      </c>
      <c r="BC1470">
        <v>2026</v>
      </c>
      <c r="BD1470">
        <v>10</v>
      </c>
      <c r="BE1470">
        <v>11</v>
      </c>
      <c r="BF1470" s="6">
        <f t="shared" si="66"/>
        <v>46306</v>
      </c>
      <c r="BG1470">
        <f t="shared" si="67"/>
        <v>0.375</v>
      </c>
      <c r="BH1470" t="str">
        <f t="shared" si="68"/>
        <v>COMPLY</v>
      </c>
      <c r="BI1470" t="str">
        <f>VLOOKUP(H1470,Sheet2!$A$1:$B$270,2,FALSE)</f>
        <v>UBUNG</v>
      </c>
    </row>
    <row r="1471" spans="1:61">
      <c r="A1471">
        <v>1470</v>
      </c>
      <c r="B1471">
        <v>1002630328</v>
      </c>
      <c r="C1471">
        <v>3</v>
      </c>
      <c r="D1471" t="s">
        <v>34</v>
      </c>
      <c r="E1471">
        <v>5</v>
      </c>
      <c r="F1471" t="s">
        <v>553</v>
      </c>
      <c r="G1471" t="s">
        <v>86</v>
      </c>
      <c r="H1471" t="s">
        <v>414</v>
      </c>
      <c r="I1471" t="s">
        <v>212</v>
      </c>
      <c r="J1471" t="s">
        <v>213</v>
      </c>
      <c r="K1471" t="s">
        <v>149</v>
      </c>
      <c r="L1471" t="s">
        <v>214</v>
      </c>
      <c r="M1471" t="s">
        <v>76</v>
      </c>
      <c r="N1471" t="s">
        <v>215</v>
      </c>
      <c r="O1471" s="57">
        <v>46304.676157407404</v>
      </c>
      <c r="P1471" s="57">
        <v>46306.522164351853</v>
      </c>
      <c r="Q1471">
        <v>69407561</v>
      </c>
      <c r="S1471">
        <v>172419207308</v>
      </c>
      <c r="T1471" t="s">
        <v>5723</v>
      </c>
      <c r="U1471" t="s">
        <v>5724</v>
      </c>
      <c r="V1471" t="s">
        <v>5727</v>
      </c>
      <c r="Z1471">
        <v>115.1850226</v>
      </c>
      <c r="AA1471">
        <v>-8.7207825999999997</v>
      </c>
      <c r="AB1471" t="s">
        <v>5728</v>
      </c>
      <c r="AC1471" t="s">
        <v>235</v>
      </c>
      <c r="AL1471" t="s">
        <v>217</v>
      </c>
      <c r="AM1471" t="s">
        <v>5537</v>
      </c>
      <c r="AN1471" t="s">
        <v>6</v>
      </c>
      <c r="AO1471" s="57">
        <v>46275.725983796299</v>
      </c>
      <c r="AP1471" s="57">
        <v>46305.625</v>
      </c>
      <c r="AR1471" t="s">
        <v>218</v>
      </c>
      <c r="AS1471" t="s">
        <v>791</v>
      </c>
      <c r="AT1471" t="s">
        <v>342</v>
      </c>
      <c r="AU1471">
        <v>20261011</v>
      </c>
      <c r="AV1471" t="s">
        <v>221</v>
      </c>
      <c r="AW1471" t="s">
        <v>3929</v>
      </c>
      <c r="AX1471" t="s">
        <v>222</v>
      </c>
      <c r="BA1471" s="57">
        <v>46305.625</v>
      </c>
      <c r="BB1471" t="s">
        <v>5537</v>
      </c>
      <c r="BC1471">
        <v>2026</v>
      </c>
      <c r="BD1471">
        <v>10</v>
      </c>
      <c r="BE1471">
        <v>11</v>
      </c>
      <c r="BF1471" s="6">
        <f t="shared" si="66"/>
        <v>46306</v>
      </c>
      <c r="BG1471">
        <f t="shared" si="67"/>
        <v>0.375</v>
      </c>
      <c r="BH1471" t="str">
        <f t="shared" si="68"/>
        <v>COMPLY</v>
      </c>
      <c r="BI1471" t="str">
        <f>VLOOKUP(H1471,Sheet2!$A$1:$B$270,2,FALSE)</f>
        <v>UBUNG</v>
      </c>
    </row>
    <row r="1472" spans="1:61">
      <c r="A1472">
        <v>1471</v>
      </c>
      <c r="B1472">
        <v>1002630341</v>
      </c>
      <c r="C1472">
        <v>3</v>
      </c>
      <c r="D1472" t="s">
        <v>34</v>
      </c>
      <c r="E1472">
        <v>5</v>
      </c>
      <c r="F1472" t="s">
        <v>553</v>
      </c>
      <c r="G1472" t="s">
        <v>86</v>
      </c>
      <c r="H1472" t="s">
        <v>414</v>
      </c>
      <c r="I1472" t="s">
        <v>212</v>
      </c>
      <c r="J1472" t="s">
        <v>213</v>
      </c>
      <c r="K1472" t="s">
        <v>149</v>
      </c>
      <c r="L1472" t="s">
        <v>214</v>
      </c>
      <c r="M1472" t="s">
        <v>76</v>
      </c>
      <c r="N1472" t="s">
        <v>215</v>
      </c>
      <c r="O1472" s="57">
        <v>46304.678935185184</v>
      </c>
      <c r="P1472" s="57">
        <v>46306.514479166668</v>
      </c>
      <c r="Q1472">
        <v>69407583</v>
      </c>
      <c r="S1472">
        <v>172419207314</v>
      </c>
      <c r="T1472" t="s">
        <v>5723</v>
      </c>
      <c r="U1472" t="s">
        <v>5729</v>
      </c>
      <c r="V1472" t="s">
        <v>5730</v>
      </c>
      <c r="Z1472">
        <v>115.1850226</v>
      </c>
      <c r="AA1472">
        <v>-8.7207825999999997</v>
      </c>
      <c r="AB1472" t="s">
        <v>5731</v>
      </c>
      <c r="AC1472" t="s">
        <v>235</v>
      </c>
      <c r="AL1472" t="s">
        <v>217</v>
      </c>
      <c r="AM1472" t="s">
        <v>5537</v>
      </c>
      <c r="AN1472" t="s">
        <v>6</v>
      </c>
      <c r="AO1472" s="57">
        <v>46275.725983796299</v>
      </c>
      <c r="AP1472" s="57">
        <v>46305.625</v>
      </c>
      <c r="AR1472" t="s">
        <v>218</v>
      </c>
      <c r="AS1472" t="s">
        <v>791</v>
      </c>
      <c r="AT1472" t="s">
        <v>220</v>
      </c>
      <c r="AU1472">
        <v>20261011</v>
      </c>
      <c r="AV1472" t="s">
        <v>221</v>
      </c>
      <c r="AW1472" t="s">
        <v>3620</v>
      </c>
      <c r="AX1472" t="s">
        <v>222</v>
      </c>
      <c r="BA1472" s="57">
        <v>46305.625</v>
      </c>
      <c r="BB1472" t="s">
        <v>5537</v>
      </c>
      <c r="BC1472">
        <v>2026</v>
      </c>
      <c r="BD1472">
        <v>10</v>
      </c>
      <c r="BE1472">
        <v>11</v>
      </c>
      <c r="BF1472" s="6">
        <f t="shared" si="66"/>
        <v>46306</v>
      </c>
      <c r="BG1472">
        <f t="shared" si="67"/>
        <v>0.375</v>
      </c>
      <c r="BH1472" t="str">
        <f t="shared" si="68"/>
        <v>COMPLY</v>
      </c>
      <c r="BI1472" t="str">
        <f>VLOOKUP(H1472,Sheet2!$A$1:$B$270,2,FALSE)</f>
        <v>UBUNG</v>
      </c>
    </row>
    <row r="1473" spans="1:61">
      <c r="A1473">
        <v>1472</v>
      </c>
      <c r="B1473">
        <v>1002630204</v>
      </c>
      <c r="C1473">
        <v>3</v>
      </c>
      <c r="D1473" t="s">
        <v>34</v>
      </c>
      <c r="E1473">
        <v>5</v>
      </c>
      <c r="F1473" t="s">
        <v>553</v>
      </c>
      <c r="G1473" t="s">
        <v>86</v>
      </c>
      <c r="H1473" t="s">
        <v>414</v>
      </c>
      <c r="I1473" t="s">
        <v>212</v>
      </c>
      <c r="J1473" t="s">
        <v>213</v>
      </c>
      <c r="K1473" t="s">
        <v>149</v>
      </c>
      <c r="L1473" t="s">
        <v>214</v>
      </c>
      <c r="M1473" t="s">
        <v>76</v>
      </c>
      <c r="N1473" t="s">
        <v>215</v>
      </c>
      <c r="O1473" s="57">
        <v>46304.65115740741</v>
      </c>
      <c r="P1473" s="57">
        <v>46306.550069444442</v>
      </c>
      <c r="Q1473">
        <v>69407536</v>
      </c>
      <c r="S1473">
        <v>172419207307</v>
      </c>
      <c r="T1473" t="s">
        <v>5732</v>
      </c>
      <c r="U1473" t="s">
        <v>5724</v>
      </c>
      <c r="V1473" t="s">
        <v>5733</v>
      </c>
      <c r="Z1473">
        <v>115.1850226</v>
      </c>
      <c r="AA1473">
        <v>-8.7207825999999997</v>
      </c>
      <c r="AB1473" t="s">
        <v>5734</v>
      </c>
      <c r="AC1473" t="s">
        <v>235</v>
      </c>
      <c r="AL1473" t="s">
        <v>217</v>
      </c>
      <c r="AM1473" t="s">
        <v>5735</v>
      </c>
      <c r="AN1473" t="s">
        <v>6</v>
      </c>
      <c r="AO1473" s="57">
        <v>46275.653252314813</v>
      </c>
      <c r="AP1473" s="57">
        <v>46305.625</v>
      </c>
      <c r="AR1473" t="s">
        <v>218</v>
      </c>
      <c r="AS1473" t="s">
        <v>791</v>
      </c>
      <c r="AT1473" t="s">
        <v>342</v>
      </c>
      <c r="AU1473">
        <v>20261011</v>
      </c>
      <c r="AV1473" t="s">
        <v>221</v>
      </c>
      <c r="AW1473" t="s">
        <v>3929</v>
      </c>
      <c r="AX1473" t="s">
        <v>222</v>
      </c>
      <c r="BA1473" s="57">
        <v>46305.625</v>
      </c>
      <c r="BB1473" t="s">
        <v>5735</v>
      </c>
      <c r="BC1473">
        <v>2026</v>
      </c>
      <c r="BD1473">
        <v>10</v>
      </c>
      <c r="BE1473">
        <v>11</v>
      </c>
      <c r="BF1473" s="6">
        <f t="shared" si="66"/>
        <v>46306</v>
      </c>
      <c r="BG1473">
        <f t="shared" si="67"/>
        <v>0.375</v>
      </c>
      <c r="BH1473" t="str">
        <f t="shared" si="68"/>
        <v>COMPLY</v>
      </c>
      <c r="BI1473" t="str">
        <f>VLOOKUP(H1473,Sheet2!$A$1:$B$270,2,FALSE)</f>
        <v>UBUNG</v>
      </c>
    </row>
    <row r="1474" spans="1:61">
      <c r="A1474">
        <v>1473</v>
      </c>
      <c r="B1474">
        <v>1002631228</v>
      </c>
      <c r="C1474">
        <v>3</v>
      </c>
      <c r="D1474" t="s">
        <v>34</v>
      </c>
      <c r="E1474">
        <v>5</v>
      </c>
      <c r="F1474" t="s">
        <v>553</v>
      </c>
      <c r="G1474" t="s">
        <v>86</v>
      </c>
      <c r="H1474" t="s">
        <v>414</v>
      </c>
      <c r="I1474" t="s">
        <v>212</v>
      </c>
      <c r="J1474" t="s">
        <v>213</v>
      </c>
      <c r="K1474" t="s">
        <v>149</v>
      </c>
      <c r="L1474" t="s">
        <v>214</v>
      </c>
      <c r="M1474" t="s">
        <v>76</v>
      </c>
      <c r="N1474" t="s">
        <v>215</v>
      </c>
      <c r="O1474" s="57">
        <v>46305.771990740737</v>
      </c>
      <c r="P1474" s="57">
        <v>46306.51703703704</v>
      </c>
      <c r="Q1474">
        <v>69408069</v>
      </c>
      <c r="S1474">
        <v>172419207458</v>
      </c>
      <c r="T1474" t="s">
        <v>5723</v>
      </c>
      <c r="U1474" t="s">
        <v>5724</v>
      </c>
      <c r="V1474" t="s">
        <v>5736</v>
      </c>
      <c r="Z1474">
        <v>115.1850226</v>
      </c>
      <c r="AA1474">
        <v>-8.7207825999999997</v>
      </c>
      <c r="AB1474" t="s">
        <v>5737</v>
      </c>
      <c r="AC1474" t="s">
        <v>235</v>
      </c>
      <c r="AL1474" t="s">
        <v>217</v>
      </c>
      <c r="AM1474" t="s">
        <v>5022</v>
      </c>
      <c r="AN1474" t="s">
        <v>6</v>
      </c>
      <c r="AO1474" s="57">
        <v>46305.778182870374</v>
      </c>
      <c r="AP1474" s="57">
        <v>46306.625</v>
      </c>
      <c r="AR1474" t="s">
        <v>218</v>
      </c>
      <c r="AS1474" t="s">
        <v>791</v>
      </c>
      <c r="AT1474" t="s">
        <v>220</v>
      </c>
      <c r="AU1474">
        <v>20261011</v>
      </c>
      <c r="AV1474" t="s">
        <v>221</v>
      </c>
      <c r="AW1474" t="s">
        <v>3620</v>
      </c>
      <c r="AX1474" t="s">
        <v>222</v>
      </c>
      <c r="BA1474" s="57">
        <v>46306.625</v>
      </c>
      <c r="BB1474" t="s">
        <v>5022</v>
      </c>
      <c r="BC1474">
        <v>2026</v>
      </c>
      <c r="BD1474">
        <v>10</v>
      </c>
      <c r="BE1474">
        <v>11</v>
      </c>
      <c r="BF1474" s="6">
        <f t="shared" ref="BF1474:BF1537" si="69">DATE(BC1474,BD1474,BE1474)</f>
        <v>46306</v>
      </c>
      <c r="BG1474">
        <f t="shared" ref="BG1474:BG1537" si="70">BF1474-BA1474</f>
        <v>-0.625</v>
      </c>
      <c r="BH1474" t="str">
        <f t="shared" ref="BH1474:BH1537" si="71">IF(BG1474=1,"COMPLY",IF(BG1474&lt;1,"COMPLY","NOT COMPLY"))</f>
        <v>COMPLY</v>
      </c>
      <c r="BI1474" t="str">
        <f>VLOOKUP(H1474,Sheet2!$A$1:$B$270,2,FALSE)</f>
        <v>UBUNG</v>
      </c>
    </row>
    <row r="1475" spans="1:61">
      <c r="A1475">
        <v>1474</v>
      </c>
      <c r="B1475">
        <v>1002625984</v>
      </c>
      <c r="C1475">
        <v>3</v>
      </c>
      <c r="D1475" t="s">
        <v>34</v>
      </c>
      <c r="E1475">
        <v>5</v>
      </c>
      <c r="F1475" t="s">
        <v>553</v>
      </c>
      <c r="G1475" t="s">
        <v>86</v>
      </c>
      <c r="H1475" t="s">
        <v>414</v>
      </c>
      <c r="I1475" t="s">
        <v>212</v>
      </c>
      <c r="J1475" t="s">
        <v>213</v>
      </c>
      <c r="K1475" t="s">
        <v>149</v>
      </c>
      <c r="L1475" t="s">
        <v>214</v>
      </c>
      <c r="M1475" t="s">
        <v>224</v>
      </c>
      <c r="N1475" t="s">
        <v>215</v>
      </c>
      <c r="O1475" s="57">
        <v>46302.524710648147</v>
      </c>
      <c r="P1475" s="57">
        <v>46303.479062500002</v>
      </c>
      <c r="Q1475">
        <v>69405774</v>
      </c>
      <c r="S1475">
        <v>172419207450</v>
      </c>
      <c r="T1475" t="s">
        <v>4383</v>
      </c>
      <c r="U1475" t="s">
        <v>4384</v>
      </c>
      <c r="V1475" t="s">
        <v>4385</v>
      </c>
      <c r="Z1475">
        <v>115.196907</v>
      </c>
      <c r="AA1475">
        <v>-8.681635</v>
      </c>
      <c r="AB1475" t="s">
        <v>4386</v>
      </c>
      <c r="AC1475" t="s">
        <v>235</v>
      </c>
      <c r="AL1475" t="s">
        <v>217</v>
      </c>
      <c r="AM1475" t="s">
        <v>4387</v>
      </c>
      <c r="AN1475" t="s">
        <v>6</v>
      </c>
      <c r="AO1475" s="57">
        <v>46213.538645833331</v>
      </c>
      <c r="AP1475" s="57">
        <v>46303.458333333336</v>
      </c>
      <c r="AR1475" t="s">
        <v>18</v>
      </c>
      <c r="AS1475" t="s">
        <v>791</v>
      </c>
      <c r="AT1475" t="s">
        <v>230</v>
      </c>
      <c r="AV1475" t="s">
        <v>226</v>
      </c>
      <c r="AW1475" t="s">
        <v>880</v>
      </c>
      <c r="AX1475" t="s">
        <v>222</v>
      </c>
      <c r="BA1475" s="57">
        <v>46303.458333333336</v>
      </c>
      <c r="BB1475" t="s">
        <v>4387</v>
      </c>
      <c r="BF1475" s="6" t="e">
        <f t="shared" si="69"/>
        <v>#NUM!</v>
      </c>
      <c r="BG1475" t="e">
        <f t="shared" si="70"/>
        <v>#NUM!</v>
      </c>
      <c r="BH1475" t="e">
        <f t="shared" si="71"/>
        <v>#NUM!</v>
      </c>
      <c r="BI1475" t="str">
        <f>VLOOKUP(H1475,Sheet2!$A$1:$B$270,2,FALSE)</f>
        <v>UBUNG</v>
      </c>
    </row>
    <row r="1476" spans="1:61">
      <c r="A1476">
        <v>1475</v>
      </c>
      <c r="B1476">
        <v>1002625512</v>
      </c>
      <c r="C1476">
        <v>3</v>
      </c>
      <c r="D1476" t="s">
        <v>34</v>
      </c>
      <c r="E1476">
        <v>5</v>
      </c>
      <c r="F1476" t="s">
        <v>553</v>
      </c>
      <c r="G1476" t="s">
        <v>86</v>
      </c>
      <c r="H1476" t="s">
        <v>414</v>
      </c>
      <c r="I1476" t="s">
        <v>212</v>
      </c>
      <c r="J1476" t="s">
        <v>213</v>
      </c>
      <c r="K1476" t="s">
        <v>149</v>
      </c>
      <c r="L1476" t="s">
        <v>214</v>
      </c>
      <c r="M1476" t="s">
        <v>224</v>
      </c>
      <c r="N1476" t="s">
        <v>215</v>
      </c>
      <c r="O1476" s="57">
        <v>46302.412210648145</v>
      </c>
      <c r="P1476" s="57">
        <v>46303.337395833332</v>
      </c>
      <c r="Q1476">
        <v>69405520</v>
      </c>
      <c r="S1476">
        <v>172419207448</v>
      </c>
      <c r="T1476" t="s">
        <v>4379</v>
      </c>
      <c r="U1476" t="s">
        <v>4380</v>
      </c>
      <c r="V1476" t="s">
        <v>4381</v>
      </c>
      <c r="Z1476">
        <v>115.19958509999999</v>
      </c>
      <c r="AA1476">
        <v>-8.6599863999999993</v>
      </c>
      <c r="AB1476" t="s">
        <v>4382</v>
      </c>
      <c r="AC1476" t="s">
        <v>235</v>
      </c>
      <c r="AL1476" t="s">
        <v>217</v>
      </c>
      <c r="AM1476" t="s">
        <v>4374</v>
      </c>
      <c r="AN1476" t="s">
        <v>6</v>
      </c>
      <c r="AO1476" s="57">
        <v>46213.413402777776</v>
      </c>
      <c r="AP1476" s="57">
        <v>46303.333333333336</v>
      </c>
      <c r="AR1476" t="s">
        <v>18</v>
      </c>
      <c r="AS1476" t="s">
        <v>791</v>
      </c>
      <c r="AT1476" t="s">
        <v>230</v>
      </c>
      <c r="AV1476" t="s">
        <v>226</v>
      </c>
      <c r="AW1476" t="s">
        <v>880</v>
      </c>
      <c r="AX1476" t="s">
        <v>222</v>
      </c>
      <c r="BA1476" s="57">
        <v>46303.333333333336</v>
      </c>
      <c r="BB1476" t="s">
        <v>4374</v>
      </c>
      <c r="BF1476" s="6" t="e">
        <f t="shared" si="69"/>
        <v>#NUM!</v>
      </c>
      <c r="BG1476" t="e">
        <f t="shared" si="70"/>
        <v>#NUM!</v>
      </c>
      <c r="BH1476" t="e">
        <f t="shared" si="71"/>
        <v>#NUM!</v>
      </c>
      <c r="BI1476" t="str">
        <f>VLOOKUP(H1476,Sheet2!$A$1:$B$270,2,FALSE)</f>
        <v>UBUNG</v>
      </c>
    </row>
    <row r="1477" spans="1:61">
      <c r="A1477">
        <v>1476</v>
      </c>
      <c r="B1477">
        <v>1002630192</v>
      </c>
      <c r="C1477">
        <v>3</v>
      </c>
      <c r="D1477" t="s">
        <v>34</v>
      </c>
      <c r="E1477">
        <v>5</v>
      </c>
      <c r="F1477" t="s">
        <v>553</v>
      </c>
      <c r="G1477" t="s">
        <v>86</v>
      </c>
      <c r="H1477" t="s">
        <v>414</v>
      </c>
      <c r="I1477" t="s">
        <v>212</v>
      </c>
      <c r="J1477" t="s">
        <v>213</v>
      </c>
      <c r="K1477" t="s">
        <v>149</v>
      </c>
      <c r="L1477" t="s">
        <v>214</v>
      </c>
      <c r="M1477" t="s">
        <v>836</v>
      </c>
      <c r="N1477" t="s">
        <v>215</v>
      </c>
      <c r="O1477" s="57">
        <v>46304.649016203701</v>
      </c>
      <c r="P1477" s="57">
        <v>46305.688530092593</v>
      </c>
      <c r="Q1477">
        <v>69407523</v>
      </c>
      <c r="S1477">
        <v>172419207306</v>
      </c>
      <c r="T1477" t="s">
        <v>5723</v>
      </c>
      <c r="U1477" t="s">
        <v>5724</v>
      </c>
      <c r="V1477" t="s">
        <v>5738</v>
      </c>
      <c r="Z1477">
        <v>115.1850226</v>
      </c>
      <c r="AA1477">
        <v>-8.7207825999999997</v>
      </c>
      <c r="AB1477" t="s">
        <v>5739</v>
      </c>
      <c r="AC1477" t="s">
        <v>235</v>
      </c>
      <c r="AL1477" t="s">
        <v>217</v>
      </c>
      <c r="AM1477" t="s">
        <v>5212</v>
      </c>
      <c r="AN1477" t="s">
        <v>6</v>
      </c>
      <c r="AO1477" s="57">
        <v>46275.653252314813</v>
      </c>
      <c r="AP1477" s="57">
        <v>46305.625</v>
      </c>
      <c r="AR1477" t="s">
        <v>14</v>
      </c>
      <c r="AS1477" t="s">
        <v>791</v>
      </c>
      <c r="AT1477" t="s">
        <v>220</v>
      </c>
      <c r="AV1477" t="s">
        <v>837</v>
      </c>
      <c r="AW1477" t="s">
        <v>3620</v>
      </c>
      <c r="AX1477" t="s">
        <v>222</v>
      </c>
      <c r="BA1477" s="57">
        <v>46305.625</v>
      </c>
      <c r="BB1477" t="s">
        <v>5212</v>
      </c>
      <c r="BF1477" s="6" t="e">
        <f t="shared" si="69"/>
        <v>#NUM!</v>
      </c>
      <c r="BG1477" t="e">
        <f t="shared" si="70"/>
        <v>#NUM!</v>
      </c>
      <c r="BH1477" t="e">
        <f t="shared" si="71"/>
        <v>#NUM!</v>
      </c>
      <c r="BI1477" t="str">
        <f>VLOOKUP(H1477,Sheet2!$A$1:$B$270,2,FALSE)</f>
        <v>UBUNG</v>
      </c>
    </row>
    <row r="1478" spans="1:61">
      <c r="A1478">
        <v>1477</v>
      </c>
      <c r="B1478">
        <v>1002624917</v>
      </c>
      <c r="C1478">
        <v>3</v>
      </c>
      <c r="D1478" t="s">
        <v>34</v>
      </c>
      <c r="E1478">
        <v>5</v>
      </c>
      <c r="F1478" t="s">
        <v>553</v>
      </c>
      <c r="G1478" t="s">
        <v>83</v>
      </c>
      <c r="H1478" t="s">
        <v>377</v>
      </c>
      <c r="I1478" t="s">
        <v>212</v>
      </c>
      <c r="J1478" t="s">
        <v>213</v>
      </c>
      <c r="K1478" t="s">
        <v>149</v>
      </c>
      <c r="M1478" t="s">
        <v>76</v>
      </c>
      <c r="N1478" t="s">
        <v>215</v>
      </c>
      <c r="O1478" s="57">
        <v>46301.68712962963</v>
      </c>
      <c r="P1478" s="57">
        <v>46302.530868055554</v>
      </c>
      <c r="Q1478">
        <v>69405277</v>
      </c>
      <c r="S1478">
        <v>172422212992</v>
      </c>
      <c r="T1478" t="s">
        <v>3678</v>
      </c>
      <c r="U1478" t="s">
        <v>3679</v>
      </c>
      <c r="V1478" t="s">
        <v>3680</v>
      </c>
      <c r="Z1478">
        <v>115.2278987</v>
      </c>
      <c r="AA1478">
        <v>-8.6179930999999996</v>
      </c>
      <c r="AB1478" t="s">
        <v>3681</v>
      </c>
      <c r="AC1478" t="s">
        <v>229</v>
      </c>
      <c r="AL1478" t="s">
        <v>217</v>
      </c>
      <c r="AM1478" t="s">
        <v>3682</v>
      </c>
      <c r="AN1478" t="s">
        <v>6</v>
      </c>
      <c r="AO1478" s="57">
        <v>46183.694976851853</v>
      </c>
      <c r="AP1478" s="57">
        <v>46302.625</v>
      </c>
      <c r="AR1478" t="s">
        <v>218</v>
      </c>
      <c r="AS1478" t="s">
        <v>3677</v>
      </c>
      <c r="AT1478" t="s">
        <v>342</v>
      </c>
      <c r="AU1478">
        <v>20261007</v>
      </c>
      <c r="AV1478" t="s">
        <v>221</v>
      </c>
      <c r="AW1478" t="s">
        <v>1571</v>
      </c>
      <c r="AX1478" t="s">
        <v>222</v>
      </c>
      <c r="BA1478" s="57">
        <v>46302.625</v>
      </c>
      <c r="BB1478" t="s">
        <v>3682</v>
      </c>
      <c r="BC1478">
        <v>2026</v>
      </c>
      <c r="BD1478">
        <v>10</v>
      </c>
      <c r="BE1478">
        <v>7</v>
      </c>
      <c r="BF1478" s="6">
        <f t="shared" si="69"/>
        <v>46302</v>
      </c>
      <c r="BG1478">
        <f t="shared" si="70"/>
        <v>-0.625</v>
      </c>
      <c r="BH1478" t="str">
        <f t="shared" si="71"/>
        <v>COMPLY</v>
      </c>
      <c r="BI1478" t="str">
        <f>VLOOKUP(H1478,Sheet2!$A$1:$B$270,2,FALSE)</f>
        <v>SANUR</v>
      </c>
    </row>
    <row r="1479" spans="1:61">
      <c r="A1479">
        <v>1478</v>
      </c>
      <c r="B1479">
        <v>1002625401</v>
      </c>
      <c r="C1479">
        <v>3</v>
      </c>
      <c r="D1479" t="s">
        <v>34</v>
      </c>
      <c r="E1479">
        <v>5</v>
      </c>
      <c r="F1479" t="s">
        <v>553</v>
      </c>
      <c r="G1479" t="s">
        <v>83</v>
      </c>
      <c r="H1479" t="s">
        <v>377</v>
      </c>
      <c r="I1479" t="s">
        <v>212</v>
      </c>
      <c r="J1479" t="s">
        <v>213</v>
      </c>
      <c r="K1479" t="s">
        <v>149</v>
      </c>
      <c r="M1479" t="s">
        <v>76</v>
      </c>
      <c r="N1479" t="s">
        <v>215</v>
      </c>
      <c r="O1479" s="57">
        <v>46302.388958333337</v>
      </c>
      <c r="P1479" s="57">
        <v>46303.680694444447</v>
      </c>
      <c r="Q1479">
        <v>69405485</v>
      </c>
      <c r="S1479">
        <v>172422212989</v>
      </c>
      <c r="T1479" t="s">
        <v>4392</v>
      </c>
      <c r="U1479" t="s">
        <v>4393</v>
      </c>
      <c r="V1479" t="s">
        <v>4394</v>
      </c>
      <c r="Z1479">
        <v>115.24038160000001</v>
      </c>
      <c r="AA1479">
        <v>-8.6185463999999996</v>
      </c>
      <c r="AB1479" t="s">
        <v>4395</v>
      </c>
      <c r="AC1479" t="s">
        <v>229</v>
      </c>
      <c r="AL1479" t="s">
        <v>217</v>
      </c>
      <c r="AM1479" t="s">
        <v>4396</v>
      </c>
      <c r="AN1479" t="s">
        <v>6</v>
      </c>
      <c r="AO1479" s="57">
        <v>46213.392731481479</v>
      </c>
      <c r="AP1479" s="57">
        <v>46303.625</v>
      </c>
      <c r="AR1479" t="s">
        <v>218</v>
      </c>
      <c r="AS1479" t="s">
        <v>3677</v>
      </c>
      <c r="AT1479" t="s">
        <v>230</v>
      </c>
      <c r="AU1479">
        <v>20261008</v>
      </c>
      <c r="AV1479" t="s">
        <v>221</v>
      </c>
      <c r="AW1479" t="s">
        <v>540</v>
      </c>
      <c r="AX1479" t="s">
        <v>222</v>
      </c>
      <c r="BA1479" s="57">
        <v>46303.625</v>
      </c>
      <c r="BB1479" t="s">
        <v>4396</v>
      </c>
      <c r="BC1479">
        <v>2026</v>
      </c>
      <c r="BD1479">
        <v>10</v>
      </c>
      <c r="BE1479">
        <v>8</v>
      </c>
      <c r="BF1479" s="6">
        <f t="shared" si="69"/>
        <v>46303</v>
      </c>
      <c r="BG1479">
        <f t="shared" si="70"/>
        <v>-0.625</v>
      </c>
      <c r="BH1479" t="str">
        <f t="shared" si="71"/>
        <v>COMPLY</v>
      </c>
      <c r="BI1479" t="str">
        <f>VLOOKUP(H1479,Sheet2!$A$1:$B$270,2,FALSE)</f>
        <v>SANUR</v>
      </c>
    </row>
    <row r="1480" spans="1:61">
      <c r="A1480">
        <v>1479</v>
      </c>
      <c r="B1480">
        <v>1002626540</v>
      </c>
      <c r="C1480">
        <v>3</v>
      </c>
      <c r="D1480" t="s">
        <v>34</v>
      </c>
      <c r="E1480">
        <v>5</v>
      </c>
      <c r="F1480" t="s">
        <v>553</v>
      </c>
      <c r="G1480" t="s">
        <v>83</v>
      </c>
      <c r="H1480" t="s">
        <v>377</v>
      </c>
      <c r="I1480" t="s">
        <v>212</v>
      </c>
      <c r="J1480" t="s">
        <v>213</v>
      </c>
      <c r="K1480" t="s">
        <v>149</v>
      </c>
      <c r="M1480" t="s">
        <v>76</v>
      </c>
      <c r="N1480" t="s">
        <v>215</v>
      </c>
      <c r="O1480" s="57">
        <v>46302.640555555554</v>
      </c>
      <c r="P1480" s="57">
        <v>46302.684166666666</v>
      </c>
      <c r="Q1480">
        <v>69404730</v>
      </c>
      <c r="R1480">
        <v>3619583045</v>
      </c>
      <c r="S1480">
        <v>172422212998</v>
      </c>
      <c r="T1480" t="s">
        <v>3672</v>
      </c>
      <c r="U1480" t="s">
        <v>4389</v>
      </c>
      <c r="V1480" t="s">
        <v>4390</v>
      </c>
      <c r="Z1480">
        <v>115.214159700189</v>
      </c>
      <c r="AA1480">
        <v>-8.5609337248596393</v>
      </c>
      <c r="AB1480" t="s">
        <v>3675</v>
      </c>
      <c r="AC1480" t="s">
        <v>229</v>
      </c>
      <c r="AL1480" t="s">
        <v>217</v>
      </c>
      <c r="AM1480" t="s">
        <v>4391</v>
      </c>
      <c r="AN1480" t="s">
        <v>6</v>
      </c>
      <c r="AO1480" s="57">
        <v>46213.642511574071</v>
      </c>
      <c r="AR1480" t="s">
        <v>218</v>
      </c>
      <c r="AS1480" t="s">
        <v>3677</v>
      </c>
      <c r="AT1480" t="s">
        <v>230</v>
      </c>
      <c r="AU1480">
        <v>20261007</v>
      </c>
      <c r="AV1480" t="s">
        <v>221</v>
      </c>
      <c r="AW1480" t="s">
        <v>1586</v>
      </c>
      <c r="AX1480" t="s">
        <v>222</v>
      </c>
      <c r="BA1480" s="57">
        <v>46302.291666666664</v>
      </c>
      <c r="BB1480" t="s">
        <v>4391</v>
      </c>
      <c r="BC1480">
        <v>2026</v>
      </c>
      <c r="BD1480">
        <v>10</v>
      </c>
      <c r="BE1480">
        <v>7</v>
      </c>
      <c r="BF1480" s="6">
        <f t="shared" si="69"/>
        <v>46302</v>
      </c>
      <c r="BG1480">
        <f t="shared" si="70"/>
        <v>-0.29166666666424135</v>
      </c>
      <c r="BH1480" t="str">
        <f t="shared" si="71"/>
        <v>COMPLY</v>
      </c>
      <c r="BI1480" t="str">
        <f>VLOOKUP(H1480,Sheet2!$A$1:$B$270,2,FALSE)</f>
        <v>SANUR</v>
      </c>
    </row>
    <row r="1481" spans="1:61">
      <c r="A1481">
        <v>1480</v>
      </c>
      <c r="B1481">
        <v>1002629344</v>
      </c>
      <c r="C1481">
        <v>3</v>
      </c>
      <c r="D1481" t="s">
        <v>34</v>
      </c>
      <c r="E1481">
        <v>5</v>
      </c>
      <c r="F1481" t="s">
        <v>553</v>
      </c>
      <c r="G1481" t="s">
        <v>83</v>
      </c>
      <c r="H1481" t="s">
        <v>377</v>
      </c>
      <c r="I1481" t="s">
        <v>212</v>
      </c>
      <c r="J1481" t="s">
        <v>213</v>
      </c>
      <c r="K1481" t="s">
        <v>149</v>
      </c>
      <c r="M1481" t="s">
        <v>76</v>
      </c>
      <c r="N1481" t="s">
        <v>215</v>
      </c>
      <c r="O1481" s="57">
        <v>46304.460243055553</v>
      </c>
      <c r="P1481" s="57">
        <v>46305.661053240743</v>
      </c>
      <c r="Q1481">
        <v>69407164</v>
      </c>
      <c r="S1481">
        <v>172422212991</v>
      </c>
      <c r="T1481" t="s">
        <v>4820</v>
      </c>
      <c r="U1481" t="s">
        <v>4821</v>
      </c>
      <c r="V1481" t="s">
        <v>5740</v>
      </c>
      <c r="Z1481">
        <v>115.243647</v>
      </c>
      <c r="AA1481">
        <v>-8.5909416000000007</v>
      </c>
      <c r="AB1481" t="s">
        <v>5741</v>
      </c>
      <c r="AC1481" t="s">
        <v>229</v>
      </c>
      <c r="AL1481" t="s">
        <v>217</v>
      </c>
      <c r="AM1481" t="s">
        <v>5742</v>
      </c>
      <c r="AN1481" t="s">
        <v>6</v>
      </c>
      <c r="AO1481" s="57">
        <v>46275.47583333333</v>
      </c>
      <c r="AP1481" s="57">
        <v>46305.333333333336</v>
      </c>
      <c r="AR1481" t="s">
        <v>218</v>
      </c>
      <c r="AS1481" t="s">
        <v>3677</v>
      </c>
      <c r="AT1481" t="s">
        <v>220</v>
      </c>
      <c r="AU1481">
        <v>20261010</v>
      </c>
      <c r="AV1481" t="s">
        <v>221</v>
      </c>
      <c r="AW1481" t="s">
        <v>540</v>
      </c>
      <c r="AX1481" t="s">
        <v>222</v>
      </c>
      <c r="BA1481" s="57">
        <v>46305.333333333336</v>
      </c>
      <c r="BB1481" t="s">
        <v>5742</v>
      </c>
      <c r="BC1481">
        <v>2026</v>
      </c>
      <c r="BD1481">
        <v>10</v>
      </c>
      <c r="BE1481">
        <v>10</v>
      </c>
      <c r="BF1481" s="6">
        <f t="shared" si="69"/>
        <v>46305</v>
      </c>
      <c r="BG1481">
        <f t="shared" si="70"/>
        <v>-0.33333333333575865</v>
      </c>
      <c r="BH1481" t="str">
        <f t="shared" si="71"/>
        <v>COMPLY</v>
      </c>
      <c r="BI1481" t="str">
        <f>VLOOKUP(H1481,Sheet2!$A$1:$B$270,2,FALSE)</f>
        <v>SANUR</v>
      </c>
    </row>
    <row r="1482" spans="1:61">
      <c r="A1482">
        <v>1481</v>
      </c>
      <c r="B1482">
        <v>1002629579</v>
      </c>
      <c r="C1482">
        <v>3</v>
      </c>
      <c r="D1482" t="s">
        <v>34</v>
      </c>
      <c r="E1482">
        <v>5</v>
      </c>
      <c r="F1482" t="s">
        <v>553</v>
      </c>
      <c r="G1482" t="s">
        <v>83</v>
      </c>
      <c r="H1482" t="s">
        <v>377</v>
      </c>
      <c r="I1482" t="s">
        <v>212</v>
      </c>
      <c r="J1482" t="s">
        <v>213</v>
      </c>
      <c r="K1482" t="s">
        <v>149</v>
      </c>
      <c r="M1482" t="s">
        <v>76</v>
      </c>
      <c r="N1482" t="s">
        <v>215</v>
      </c>
      <c r="O1482" s="57">
        <v>46304.523032407407</v>
      </c>
      <c r="P1482" s="57">
        <v>46305.778240740743</v>
      </c>
      <c r="Q1482">
        <v>69407312</v>
      </c>
      <c r="S1482">
        <v>172422213010</v>
      </c>
      <c r="T1482" t="s">
        <v>5743</v>
      </c>
      <c r="U1482" t="s">
        <v>5744</v>
      </c>
      <c r="V1482" t="s">
        <v>5745</v>
      </c>
      <c r="Z1482">
        <v>115.2507226</v>
      </c>
      <c r="AA1482">
        <v>-8.6211859000000004</v>
      </c>
      <c r="AB1482" t="s">
        <v>5746</v>
      </c>
      <c r="AC1482" t="s">
        <v>229</v>
      </c>
      <c r="AL1482" t="s">
        <v>217</v>
      </c>
      <c r="AM1482" t="s">
        <v>5747</v>
      </c>
      <c r="AN1482" t="s">
        <v>6</v>
      </c>
      <c r="AO1482" s="57">
        <v>46275.528298611112</v>
      </c>
      <c r="AP1482" s="57">
        <v>46305.458333333336</v>
      </c>
      <c r="AR1482" t="s">
        <v>218</v>
      </c>
      <c r="AS1482" t="s">
        <v>3677</v>
      </c>
      <c r="AT1482" t="s">
        <v>220</v>
      </c>
      <c r="AU1482">
        <v>20261010</v>
      </c>
      <c r="AV1482" t="s">
        <v>221</v>
      </c>
      <c r="AW1482" t="s">
        <v>576</v>
      </c>
      <c r="AX1482" t="s">
        <v>222</v>
      </c>
      <c r="BA1482" s="57">
        <v>46305.458333333336</v>
      </c>
      <c r="BB1482" t="s">
        <v>5747</v>
      </c>
      <c r="BC1482">
        <v>2026</v>
      </c>
      <c r="BD1482">
        <v>10</v>
      </c>
      <c r="BE1482">
        <v>10</v>
      </c>
      <c r="BF1482" s="6">
        <f t="shared" si="69"/>
        <v>46305</v>
      </c>
      <c r="BG1482">
        <f t="shared" si="70"/>
        <v>-0.45833333333575865</v>
      </c>
      <c r="BH1482" t="str">
        <f t="shared" si="71"/>
        <v>COMPLY</v>
      </c>
      <c r="BI1482" t="str">
        <f>VLOOKUP(H1482,Sheet2!$A$1:$B$270,2,FALSE)</f>
        <v>SANUR</v>
      </c>
    </row>
    <row r="1483" spans="1:61">
      <c r="A1483">
        <v>1482</v>
      </c>
      <c r="B1483">
        <v>1002623560</v>
      </c>
      <c r="C1483">
        <v>3</v>
      </c>
      <c r="D1483" t="s">
        <v>34</v>
      </c>
      <c r="E1483">
        <v>5</v>
      </c>
      <c r="F1483" t="s">
        <v>553</v>
      </c>
      <c r="G1483" t="s">
        <v>83</v>
      </c>
      <c r="H1483" t="s">
        <v>377</v>
      </c>
      <c r="I1483" t="s">
        <v>212</v>
      </c>
      <c r="J1483" t="s">
        <v>213</v>
      </c>
      <c r="K1483" t="s">
        <v>149</v>
      </c>
      <c r="M1483" t="s">
        <v>1401</v>
      </c>
      <c r="N1483" t="s">
        <v>215</v>
      </c>
      <c r="O1483" s="57">
        <v>46301.387025462966</v>
      </c>
      <c r="P1483" s="57">
        <v>46302.640555555554</v>
      </c>
      <c r="Q1483">
        <v>69404730</v>
      </c>
      <c r="R1483">
        <v>3619583044</v>
      </c>
      <c r="S1483">
        <v>172422212977</v>
      </c>
      <c r="T1483" t="s">
        <v>3672</v>
      </c>
      <c r="U1483" t="s">
        <v>3673</v>
      </c>
      <c r="V1483" t="s">
        <v>3674</v>
      </c>
      <c r="Z1483">
        <v>115.2203195</v>
      </c>
      <c r="AA1483">
        <v>-8.5661214000000001</v>
      </c>
      <c r="AB1483" t="s">
        <v>3675</v>
      </c>
      <c r="AC1483" t="s">
        <v>229</v>
      </c>
      <c r="AL1483" t="s">
        <v>217</v>
      </c>
      <c r="AM1483" t="s">
        <v>3676</v>
      </c>
      <c r="AN1483" t="s">
        <v>6</v>
      </c>
      <c r="AO1483" s="57">
        <v>46183.392407407409</v>
      </c>
      <c r="AP1483" s="57">
        <v>46302.458333333336</v>
      </c>
      <c r="AR1483" t="s">
        <v>14</v>
      </c>
      <c r="AS1483" t="s">
        <v>3677</v>
      </c>
      <c r="AT1483" t="s">
        <v>230</v>
      </c>
      <c r="AV1483" t="s">
        <v>4388</v>
      </c>
      <c r="AW1483" t="s">
        <v>1586</v>
      </c>
      <c r="AX1483" t="s">
        <v>222</v>
      </c>
      <c r="BA1483" s="57">
        <v>46302.458333333336</v>
      </c>
      <c r="BB1483" t="s">
        <v>3676</v>
      </c>
      <c r="BF1483" s="6" t="e">
        <f t="shared" si="69"/>
        <v>#NUM!</v>
      </c>
      <c r="BG1483" t="e">
        <f t="shared" si="70"/>
        <v>#NUM!</v>
      </c>
      <c r="BH1483" t="e">
        <f t="shared" si="71"/>
        <v>#NUM!</v>
      </c>
      <c r="BI1483" t="str">
        <f>VLOOKUP(H1483,Sheet2!$A$1:$B$270,2,FALSE)</f>
        <v>SANUR</v>
      </c>
    </row>
    <row r="1484" spans="1:61">
      <c r="A1484">
        <v>1483</v>
      </c>
      <c r="B1484">
        <v>1002628154</v>
      </c>
      <c r="C1484">
        <v>3</v>
      </c>
      <c r="D1484" t="s">
        <v>34</v>
      </c>
      <c r="E1484">
        <v>5</v>
      </c>
      <c r="F1484" t="s">
        <v>553</v>
      </c>
      <c r="G1484" t="s">
        <v>83</v>
      </c>
      <c r="H1484" t="s">
        <v>377</v>
      </c>
      <c r="I1484" t="s">
        <v>212</v>
      </c>
      <c r="J1484" t="s">
        <v>213</v>
      </c>
      <c r="K1484" t="s">
        <v>149</v>
      </c>
      <c r="M1484" t="s">
        <v>1626</v>
      </c>
      <c r="N1484" t="s">
        <v>215</v>
      </c>
      <c r="O1484" s="57">
        <v>46303.670324074075</v>
      </c>
      <c r="P1484" s="57">
        <v>46304.422013888892</v>
      </c>
      <c r="Q1484">
        <v>69406719</v>
      </c>
      <c r="S1484">
        <v>172422213005</v>
      </c>
      <c r="T1484" t="s">
        <v>4820</v>
      </c>
      <c r="U1484" t="s">
        <v>4821</v>
      </c>
      <c r="Z1484">
        <v>115.243647</v>
      </c>
      <c r="AA1484">
        <v>-8.5909416000000007</v>
      </c>
      <c r="AB1484" t="s">
        <v>4822</v>
      </c>
      <c r="AC1484" t="s">
        <v>229</v>
      </c>
      <c r="AO1484" s="57">
        <v>46244.684513888889</v>
      </c>
      <c r="AR1484" t="s">
        <v>1631</v>
      </c>
      <c r="AS1484" t="s">
        <v>3677</v>
      </c>
      <c r="AT1484" t="s">
        <v>220</v>
      </c>
      <c r="AV1484" t="s">
        <v>4119</v>
      </c>
      <c r="AW1484" t="s">
        <v>576</v>
      </c>
      <c r="AX1484" t="s">
        <v>222</v>
      </c>
      <c r="BF1484" s="6" t="e">
        <f t="shared" si="69"/>
        <v>#NUM!</v>
      </c>
      <c r="BG1484" t="e">
        <f t="shared" si="70"/>
        <v>#NUM!</v>
      </c>
      <c r="BH1484" t="e">
        <f t="shared" si="71"/>
        <v>#NUM!</v>
      </c>
      <c r="BI1484" t="str">
        <f>VLOOKUP(H1484,Sheet2!$A$1:$B$270,2,FALSE)</f>
        <v>SANUR</v>
      </c>
    </row>
    <row r="1485" spans="1:61">
      <c r="A1485">
        <v>1484</v>
      </c>
      <c r="B1485">
        <v>1002622443</v>
      </c>
      <c r="C1485">
        <v>3</v>
      </c>
      <c r="D1485" t="s">
        <v>34</v>
      </c>
      <c r="E1485">
        <v>5</v>
      </c>
      <c r="F1485" t="s">
        <v>553</v>
      </c>
      <c r="G1485" t="s">
        <v>81</v>
      </c>
      <c r="H1485" t="s">
        <v>314</v>
      </c>
      <c r="I1485" t="s">
        <v>212</v>
      </c>
      <c r="J1485" t="s">
        <v>213</v>
      </c>
      <c r="K1485" t="s">
        <v>149</v>
      </c>
      <c r="M1485" t="s">
        <v>76</v>
      </c>
      <c r="N1485" t="s">
        <v>215</v>
      </c>
      <c r="O1485" s="57">
        <v>46300.563599537039</v>
      </c>
      <c r="P1485" s="57">
        <v>46303.380972222221</v>
      </c>
      <c r="Q1485">
        <v>69404353</v>
      </c>
      <c r="S1485">
        <v>172415799062</v>
      </c>
      <c r="T1485" t="s">
        <v>3077</v>
      </c>
      <c r="U1485" t="s">
        <v>3078</v>
      </c>
      <c r="V1485" t="s">
        <v>3079</v>
      </c>
      <c r="Z1485">
        <v>115.17277989999999</v>
      </c>
      <c r="AA1485">
        <v>-8.7640621999999997</v>
      </c>
      <c r="AB1485" t="s">
        <v>3080</v>
      </c>
      <c r="AC1485" t="s">
        <v>229</v>
      </c>
      <c r="AL1485" t="s">
        <v>217</v>
      </c>
      <c r="AM1485" t="s">
        <v>3081</v>
      </c>
      <c r="AN1485" t="s">
        <v>6</v>
      </c>
      <c r="AO1485" s="57">
        <v>46152.569618055553</v>
      </c>
      <c r="AP1485" s="57">
        <v>46302.333333333336</v>
      </c>
      <c r="AR1485" t="s">
        <v>218</v>
      </c>
      <c r="AS1485" t="s">
        <v>3082</v>
      </c>
      <c r="AT1485" t="s">
        <v>230</v>
      </c>
      <c r="AU1485">
        <v>20261008</v>
      </c>
      <c r="AV1485" t="s">
        <v>221</v>
      </c>
      <c r="AW1485" t="s">
        <v>540</v>
      </c>
      <c r="AX1485" t="s">
        <v>222</v>
      </c>
      <c r="BA1485" s="57">
        <v>46302.333333333336</v>
      </c>
      <c r="BB1485" t="s">
        <v>3081</v>
      </c>
      <c r="BC1485">
        <v>2026</v>
      </c>
      <c r="BD1485">
        <v>10</v>
      </c>
      <c r="BE1485">
        <v>8</v>
      </c>
      <c r="BF1485" s="6">
        <f t="shared" si="69"/>
        <v>46303</v>
      </c>
      <c r="BG1485">
        <f t="shared" si="70"/>
        <v>0.66666666666424135</v>
      </c>
      <c r="BH1485" t="str">
        <f t="shared" si="71"/>
        <v>COMPLY</v>
      </c>
      <c r="BI1485" t="str">
        <f>VLOOKUP(H1485,Sheet2!$A$1:$B$270,2,FALSE)</f>
        <v>JIMBARAN</v>
      </c>
    </row>
    <row r="1486" spans="1:61">
      <c r="A1486">
        <v>1485</v>
      </c>
      <c r="B1486">
        <v>1002626311</v>
      </c>
      <c r="C1486">
        <v>3</v>
      </c>
      <c r="D1486" t="s">
        <v>34</v>
      </c>
      <c r="E1486">
        <v>5</v>
      </c>
      <c r="F1486" t="s">
        <v>553</v>
      </c>
      <c r="G1486" t="s">
        <v>81</v>
      </c>
      <c r="H1486" t="s">
        <v>314</v>
      </c>
      <c r="I1486" t="s">
        <v>212</v>
      </c>
      <c r="J1486" t="s">
        <v>213</v>
      </c>
      <c r="K1486" t="s">
        <v>149</v>
      </c>
      <c r="M1486" t="s">
        <v>76</v>
      </c>
      <c r="N1486" t="s">
        <v>215</v>
      </c>
      <c r="O1486" s="57">
        <v>46302.592881944445</v>
      </c>
      <c r="P1486" s="57">
        <v>46302.711724537039</v>
      </c>
      <c r="Q1486">
        <v>69386156</v>
      </c>
      <c r="S1486">
        <v>172415799080</v>
      </c>
      <c r="T1486" t="s">
        <v>4397</v>
      </c>
      <c r="U1486" t="s">
        <v>4398</v>
      </c>
      <c r="V1486" t="s">
        <v>4399</v>
      </c>
      <c r="Z1486">
        <v>115.108496981862</v>
      </c>
      <c r="AA1486">
        <v>-8.8409450363345403</v>
      </c>
      <c r="AB1486" t="s">
        <v>4400</v>
      </c>
      <c r="AC1486" t="s">
        <v>283</v>
      </c>
      <c r="AL1486" t="s">
        <v>217</v>
      </c>
      <c r="AM1486" t="s">
        <v>4401</v>
      </c>
      <c r="AN1486" t="s">
        <v>6</v>
      </c>
      <c r="AO1486" s="57">
        <v>46213.601053240738</v>
      </c>
      <c r="AR1486" t="s">
        <v>218</v>
      </c>
      <c r="AS1486" t="s">
        <v>3082</v>
      </c>
      <c r="AT1486" t="s">
        <v>230</v>
      </c>
      <c r="AU1486">
        <v>20261007</v>
      </c>
      <c r="AV1486" t="s">
        <v>221</v>
      </c>
      <c r="AW1486" t="s">
        <v>539</v>
      </c>
      <c r="AX1486" t="s">
        <v>222</v>
      </c>
      <c r="BA1486" s="57">
        <v>46302.291666666664</v>
      </c>
      <c r="BB1486" t="s">
        <v>4401</v>
      </c>
      <c r="BC1486">
        <v>2026</v>
      </c>
      <c r="BD1486">
        <v>10</v>
      </c>
      <c r="BE1486">
        <v>7</v>
      </c>
      <c r="BF1486" s="6">
        <f t="shared" si="69"/>
        <v>46302</v>
      </c>
      <c r="BG1486">
        <f t="shared" si="70"/>
        <v>-0.29166666666424135</v>
      </c>
      <c r="BH1486" t="str">
        <f t="shared" si="71"/>
        <v>COMPLY</v>
      </c>
      <c r="BI1486" t="str">
        <f>VLOOKUP(H1486,Sheet2!$A$1:$B$270,2,FALSE)</f>
        <v>JIMBARAN</v>
      </c>
    </row>
    <row r="1487" spans="1:61">
      <c r="A1487">
        <v>1486</v>
      </c>
      <c r="B1487">
        <v>1002633167</v>
      </c>
      <c r="C1487">
        <v>3</v>
      </c>
      <c r="D1487" t="s">
        <v>34</v>
      </c>
      <c r="E1487">
        <v>5</v>
      </c>
      <c r="F1487" t="s">
        <v>553</v>
      </c>
      <c r="G1487" t="s">
        <v>81</v>
      </c>
      <c r="H1487" t="s">
        <v>314</v>
      </c>
      <c r="I1487" t="s">
        <v>212</v>
      </c>
      <c r="J1487" t="s">
        <v>213</v>
      </c>
      <c r="K1487" t="s">
        <v>149</v>
      </c>
      <c r="L1487" t="s">
        <v>214</v>
      </c>
      <c r="M1487" t="s">
        <v>76</v>
      </c>
      <c r="N1487" t="s">
        <v>215</v>
      </c>
      <c r="O1487" s="57">
        <v>46307.603877314818</v>
      </c>
      <c r="P1487" s="57">
        <v>46308.388101851851</v>
      </c>
      <c r="Q1487">
        <v>69408731</v>
      </c>
      <c r="S1487">
        <v>172415799108</v>
      </c>
      <c r="T1487" t="s">
        <v>4406</v>
      </c>
      <c r="U1487" t="s">
        <v>6573</v>
      </c>
      <c r="V1487" t="s">
        <v>6574</v>
      </c>
      <c r="Z1487">
        <v>115.173014402389</v>
      </c>
      <c r="AA1487">
        <v>-8.7544271026908707</v>
      </c>
      <c r="AB1487" t="s">
        <v>6575</v>
      </c>
      <c r="AC1487" t="s">
        <v>216</v>
      </c>
      <c r="AL1487" t="s">
        <v>217</v>
      </c>
      <c r="AM1487" t="s">
        <v>6236</v>
      </c>
      <c r="AN1487" t="s">
        <v>6</v>
      </c>
      <c r="AO1487" s="57">
        <v>46366.611539351848</v>
      </c>
      <c r="AP1487" s="57">
        <v>46308.458333333336</v>
      </c>
      <c r="AR1487" t="s">
        <v>218</v>
      </c>
      <c r="AS1487" t="s">
        <v>3082</v>
      </c>
      <c r="AT1487" t="s">
        <v>230</v>
      </c>
      <c r="AU1487">
        <v>20261013</v>
      </c>
      <c r="AV1487" t="s">
        <v>221</v>
      </c>
      <c r="AW1487" t="s">
        <v>886</v>
      </c>
      <c r="AX1487" t="s">
        <v>222</v>
      </c>
      <c r="BA1487" s="57">
        <v>46308.458333333336</v>
      </c>
      <c r="BB1487" t="s">
        <v>6236</v>
      </c>
      <c r="BC1487">
        <v>2026</v>
      </c>
      <c r="BD1487">
        <v>10</v>
      </c>
      <c r="BE1487">
        <v>13</v>
      </c>
      <c r="BF1487" s="6">
        <f t="shared" si="69"/>
        <v>46308</v>
      </c>
      <c r="BG1487">
        <f t="shared" si="70"/>
        <v>-0.45833333333575865</v>
      </c>
      <c r="BH1487" t="str">
        <f t="shared" si="71"/>
        <v>COMPLY</v>
      </c>
      <c r="BI1487" t="str">
        <f>VLOOKUP(H1487,Sheet2!$A$1:$B$270,2,FALSE)</f>
        <v>JIMBARAN</v>
      </c>
    </row>
    <row r="1488" spans="1:61">
      <c r="A1488">
        <v>1487</v>
      </c>
      <c r="B1488">
        <v>1002625250</v>
      </c>
      <c r="C1488">
        <v>3</v>
      </c>
      <c r="D1488" t="s">
        <v>34</v>
      </c>
      <c r="E1488">
        <v>5</v>
      </c>
      <c r="F1488" t="s">
        <v>553</v>
      </c>
      <c r="G1488" t="s">
        <v>81</v>
      </c>
      <c r="H1488" t="s">
        <v>314</v>
      </c>
      <c r="I1488" t="s">
        <v>212</v>
      </c>
      <c r="J1488" t="s">
        <v>213</v>
      </c>
      <c r="K1488" t="s">
        <v>149</v>
      </c>
      <c r="L1488" t="s">
        <v>214</v>
      </c>
      <c r="M1488" t="s">
        <v>839</v>
      </c>
      <c r="N1488" t="s">
        <v>215</v>
      </c>
      <c r="O1488" s="57">
        <v>46302.316435185188</v>
      </c>
      <c r="P1488" s="57">
        <v>46310.474085648151</v>
      </c>
      <c r="Q1488">
        <v>69405431</v>
      </c>
      <c r="S1488">
        <v>172415799069</v>
      </c>
      <c r="T1488" t="s">
        <v>4402</v>
      </c>
      <c r="U1488" t="s">
        <v>4403</v>
      </c>
      <c r="V1488" t="s">
        <v>4404</v>
      </c>
      <c r="Z1488">
        <v>115.17430521547701</v>
      </c>
      <c r="AA1488">
        <v>-8.75555552660337</v>
      </c>
      <c r="AB1488" t="s">
        <v>4405</v>
      </c>
      <c r="AC1488" t="s">
        <v>216</v>
      </c>
      <c r="AL1488" t="s">
        <v>217</v>
      </c>
      <c r="AM1488" t="s">
        <v>2600</v>
      </c>
      <c r="AN1488" t="s">
        <v>6</v>
      </c>
      <c r="AO1488" s="57">
        <v>46213.319502314815</v>
      </c>
      <c r="AP1488" s="57">
        <v>46303.333333333336</v>
      </c>
      <c r="AQ1488" t="s">
        <v>841</v>
      </c>
      <c r="AR1488" t="s">
        <v>840</v>
      </c>
      <c r="AS1488" t="s">
        <v>3082</v>
      </c>
      <c r="AT1488" t="s">
        <v>230</v>
      </c>
      <c r="AV1488" t="s">
        <v>7960</v>
      </c>
      <c r="AW1488" t="s">
        <v>880</v>
      </c>
      <c r="AX1488" t="s">
        <v>222</v>
      </c>
      <c r="BA1488" s="57">
        <v>46303.333333333336</v>
      </c>
      <c r="BB1488" t="s">
        <v>2600</v>
      </c>
      <c r="BF1488" s="6" t="e">
        <f t="shared" si="69"/>
        <v>#NUM!</v>
      </c>
      <c r="BG1488" t="e">
        <f t="shared" si="70"/>
        <v>#NUM!</v>
      </c>
      <c r="BH1488" t="e">
        <f t="shared" si="71"/>
        <v>#NUM!</v>
      </c>
      <c r="BI1488" t="str">
        <f>VLOOKUP(H1488,Sheet2!$A$1:$B$270,2,FALSE)</f>
        <v>JIMBARAN</v>
      </c>
    </row>
    <row r="1489" spans="1:61">
      <c r="A1489">
        <v>1488</v>
      </c>
      <c r="B1489">
        <v>1002626137</v>
      </c>
      <c r="C1489">
        <v>3</v>
      </c>
      <c r="D1489" t="s">
        <v>34</v>
      </c>
      <c r="E1489">
        <v>5</v>
      </c>
      <c r="F1489" t="s">
        <v>553</v>
      </c>
      <c r="G1489" t="s">
        <v>81</v>
      </c>
      <c r="H1489" t="s">
        <v>314</v>
      </c>
      <c r="I1489" t="s">
        <v>212</v>
      </c>
      <c r="J1489" t="s">
        <v>213</v>
      </c>
      <c r="K1489" t="s">
        <v>149</v>
      </c>
      <c r="L1489" t="s">
        <v>214</v>
      </c>
      <c r="M1489" t="s">
        <v>6576</v>
      </c>
      <c r="N1489" t="s">
        <v>215</v>
      </c>
      <c r="O1489" s="57">
        <v>46302.562210648146</v>
      </c>
      <c r="P1489" s="57">
        <v>46307.393564814818</v>
      </c>
      <c r="Q1489">
        <v>69405842</v>
      </c>
      <c r="S1489">
        <v>172415799078</v>
      </c>
      <c r="T1489" t="s">
        <v>4406</v>
      </c>
      <c r="U1489" t="s">
        <v>4407</v>
      </c>
      <c r="V1489" t="s">
        <v>4408</v>
      </c>
      <c r="Z1489">
        <v>115.172865204513</v>
      </c>
      <c r="AA1489">
        <v>-8.7547009247845793</v>
      </c>
      <c r="AB1489" t="s">
        <v>4409</v>
      </c>
      <c r="AC1489" t="s">
        <v>216</v>
      </c>
      <c r="AL1489" t="s">
        <v>217</v>
      </c>
      <c r="AM1489" t="s">
        <v>4410</v>
      </c>
      <c r="AN1489" t="s">
        <v>6</v>
      </c>
      <c r="AO1489" s="57">
        <v>46213.56962962963</v>
      </c>
      <c r="AP1489" s="57">
        <v>46303.458333333336</v>
      </c>
      <c r="AR1489" t="s">
        <v>14</v>
      </c>
      <c r="AS1489" t="s">
        <v>3082</v>
      </c>
      <c r="AT1489" t="s">
        <v>230</v>
      </c>
      <c r="AV1489" t="s">
        <v>6577</v>
      </c>
      <c r="AW1489" t="s">
        <v>886</v>
      </c>
      <c r="AX1489" t="s">
        <v>222</v>
      </c>
      <c r="BA1489" s="57">
        <v>46303.458333333336</v>
      </c>
      <c r="BB1489" t="s">
        <v>4410</v>
      </c>
      <c r="BF1489" s="6" t="e">
        <f t="shared" si="69"/>
        <v>#NUM!</v>
      </c>
      <c r="BG1489" t="e">
        <f t="shared" si="70"/>
        <v>#NUM!</v>
      </c>
      <c r="BH1489" t="e">
        <f t="shared" si="71"/>
        <v>#NUM!</v>
      </c>
      <c r="BI1489" t="str">
        <f>VLOOKUP(H1489,Sheet2!$A$1:$B$270,2,FALSE)</f>
        <v>JIMBARAN</v>
      </c>
    </row>
    <row r="1490" spans="1:61">
      <c r="A1490">
        <v>1489</v>
      </c>
      <c r="B1490">
        <v>1002638542</v>
      </c>
      <c r="C1490">
        <v>3</v>
      </c>
      <c r="D1490" t="s">
        <v>34</v>
      </c>
      <c r="E1490">
        <v>5</v>
      </c>
      <c r="F1490" t="s">
        <v>553</v>
      </c>
      <c r="G1490" t="s">
        <v>81</v>
      </c>
      <c r="H1490" t="s">
        <v>314</v>
      </c>
      <c r="I1490" t="s">
        <v>212</v>
      </c>
      <c r="J1490" t="s">
        <v>213</v>
      </c>
      <c r="K1490" t="s">
        <v>149</v>
      </c>
      <c r="M1490" t="s">
        <v>238</v>
      </c>
      <c r="N1490" t="s">
        <v>215</v>
      </c>
      <c r="O1490" s="57">
        <v>46310.574942129628</v>
      </c>
      <c r="P1490" s="57">
        <v>46310.62363425926</v>
      </c>
      <c r="Q1490">
        <v>69410832</v>
      </c>
      <c r="S1490">
        <v>172415798331</v>
      </c>
      <c r="T1490" t="s">
        <v>7961</v>
      </c>
      <c r="U1490" t="s">
        <v>7962</v>
      </c>
      <c r="V1490" t="s">
        <v>7963</v>
      </c>
      <c r="Z1490">
        <v>115.17601310000001</v>
      </c>
      <c r="AA1490">
        <v>-8.7681067000000006</v>
      </c>
      <c r="AB1490" t="s">
        <v>7964</v>
      </c>
      <c r="AC1490" t="s">
        <v>229</v>
      </c>
      <c r="AL1490" t="s">
        <v>217</v>
      </c>
      <c r="AM1490" t="s">
        <v>7965</v>
      </c>
      <c r="AN1490" t="s">
        <v>6</v>
      </c>
      <c r="AO1490" t="s">
        <v>7672</v>
      </c>
      <c r="AP1490" s="57">
        <v>46311.458333333336</v>
      </c>
      <c r="AR1490" t="s">
        <v>239</v>
      </c>
      <c r="AS1490" t="s">
        <v>3082</v>
      </c>
      <c r="AT1490" t="s">
        <v>342</v>
      </c>
      <c r="AV1490" t="s">
        <v>238</v>
      </c>
      <c r="AW1490" t="s">
        <v>1592</v>
      </c>
      <c r="AX1490" t="s">
        <v>222</v>
      </c>
      <c r="BA1490" s="57">
        <v>46311.458333333336</v>
      </c>
      <c r="BB1490" t="s">
        <v>7965</v>
      </c>
      <c r="BF1490" s="6" t="e">
        <f t="shared" si="69"/>
        <v>#NUM!</v>
      </c>
      <c r="BG1490" t="e">
        <f t="shared" si="70"/>
        <v>#NUM!</v>
      </c>
      <c r="BH1490" t="e">
        <f t="shared" si="71"/>
        <v>#NUM!</v>
      </c>
      <c r="BI1490" t="str">
        <f>VLOOKUP(H1490,Sheet2!$A$1:$B$270,2,FALSE)</f>
        <v>JIMBARAN</v>
      </c>
    </row>
    <row r="1491" spans="1:61">
      <c r="A1491">
        <v>1490</v>
      </c>
      <c r="B1491">
        <v>1002622473</v>
      </c>
      <c r="C1491">
        <v>3</v>
      </c>
      <c r="D1491" t="s">
        <v>34</v>
      </c>
      <c r="E1491">
        <v>5</v>
      </c>
      <c r="F1491" t="s">
        <v>553</v>
      </c>
      <c r="G1491" t="s">
        <v>81</v>
      </c>
      <c r="H1491" t="s">
        <v>314</v>
      </c>
      <c r="I1491" t="s">
        <v>212</v>
      </c>
      <c r="J1491" t="s">
        <v>213</v>
      </c>
      <c r="K1491" t="s">
        <v>149</v>
      </c>
      <c r="M1491" t="s">
        <v>1626</v>
      </c>
      <c r="N1491" t="s">
        <v>215</v>
      </c>
      <c r="O1491" s="57">
        <v>46300.570543981485</v>
      </c>
      <c r="P1491" s="57">
        <v>46301.719918981478</v>
      </c>
      <c r="Q1491">
        <v>69404358</v>
      </c>
      <c r="S1491">
        <v>172415799063</v>
      </c>
      <c r="T1491" t="s">
        <v>3083</v>
      </c>
      <c r="U1491" t="s">
        <v>3084</v>
      </c>
      <c r="Z1491">
        <v>115.1744427</v>
      </c>
      <c r="AA1491">
        <v>-8.7556173000000008</v>
      </c>
      <c r="AB1491" t="s">
        <v>3085</v>
      </c>
      <c r="AC1491" t="s">
        <v>229</v>
      </c>
      <c r="AO1491" s="57">
        <v>46152.601203703707</v>
      </c>
      <c r="AR1491" t="s">
        <v>1631</v>
      </c>
      <c r="AS1491" t="s">
        <v>3082</v>
      </c>
      <c r="AT1491" t="s">
        <v>230</v>
      </c>
      <c r="AV1491" t="s">
        <v>3683</v>
      </c>
      <c r="AW1491" t="s">
        <v>540</v>
      </c>
      <c r="AX1491" t="s">
        <v>222</v>
      </c>
      <c r="AZ1491" t="s">
        <v>3683</v>
      </c>
      <c r="BF1491" s="6" t="e">
        <f t="shared" si="69"/>
        <v>#NUM!</v>
      </c>
      <c r="BG1491" t="e">
        <f t="shared" si="70"/>
        <v>#NUM!</v>
      </c>
      <c r="BH1491" t="e">
        <f t="shared" si="71"/>
        <v>#NUM!</v>
      </c>
      <c r="BI1491" t="str">
        <f>VLOOKUP(H1491,Sheet2!$A$1:$B$270,2,FALSE)</f>
        <v>JIMBARAN</v>
      </c>
    </row>
    <row r="1492" spans="1:61">
      <c r="A1492">
        <v>1491</v>
      </c>
      <c r="B1492">
        <v>1002634128</v>
      </c>
      <c r="C1492">
        <v>3</v>
      </c>
      <c r="D1492" t="s">
        <v>34</v>
      </c>
      <c r="E1492">
        <v>5</v>
      </c>
      <c r="F1492" t="s">
        <v>553</v>
      </c>
      <c r="G1492" t="s">
        <v>81</v>
      </c>
      <c r="H1492" t="s">
        <v>314</v>
      </c>
      <c r="I1492" t="s">
        <v>212</v>
      </c>
      <c r="J1492" t="s">
        <v>213</v>
      </c>
      <c r="K1492" t="s">
        <v>149</v>
      </c>
      <c r="M1492" t="s">
        <v>1626</v>
      </c>
      <c r="N1492" t="s">
        <v>215</v>
      </c>
      <c r="O1492" s="57">
        <v>46308.387118055558</v>
      </c>
      <c r="P1492" s="57">
        <v>46308.550185185188</v>
      </c>
      <c r="Q1492">
        <v>69409074</v>
      </c>
      <c r="S1492">
        <v>172415799112</v>
      </c>
      <c r="T1492" t="s">
        <v>6578</v>
      </c>
      <c r="U1492" t="s">
        <v>6579</v>
      </c>
      <c r="Z1492">
        <v>115.14214440000001</v>
      </c>
      <c r="AA1492">
        <v>-8.8223514000000005</v>
      </c>
      <c r="AB1492" t="s">
        <v>6580</v>
      </c>
      <c r="AC1492" t="s">
        <v>229</v>
      </c>
      <c r="AO1492" t="s">
        <v>6254</v>
      </c>
      <c r="AR1492" t="s">
        <v>1631</v>
      </c>
      <c r="AS1492" t="s">
        <v>3082</v>
      </c>
      <c r="AT1492" t="s">
        <v>230</v>
      </c>
      <c r="AV1492" t="s">
        <v>3110</v>
      </c>
      <c r="AW1492" t="s">
        <v>541</v>
      </c>
      <c r="AX1492" t="s">
        <v>222</v>
      </c>
      <c r="AZ1492" t="s">
        <v>3110</v>
      </c>
      <c r="BF1492" s="6" t="e">
        <f t="shared" si="69"/>
        <v>#NUM!</v>
      </c>
      <c r="BG1492" t="e">
        <f t="shared" si="70"/>
        <v>#NUM!</v>
      </c>
      <c r="BH1492" t="e">
        <f t="shared" si="71"/>
        <v>#NUM!</v>
      </c>
      <c r="BI1492" t="str">
        <f>VLOOKUP(H1492,Sheet2!$A$1:$B$270,2,FALSE)</f>
        <v>JIMBARAN</v>
      </c>
    </row>
    <row r="1493" spans="1:61">
      <c r="A1493">
        <v>1492</v>
      </c>
      <c r="B1493">
        <v>1002626577</v>
      </c>
      <c r="C1493">
        <v>3</v>
      </c>
      <c r="D1493" t="s">
        <v>34</v>
      </c>
      <c r="E1493">
        <v>5</v>
      </c>
      <c r="F1493" t="s">
        <v>553</v>
      </c>
      <c r="G1493" t="s">
        <v>81</v>
      </c>
      <c r="H1493" t="s">
        <v>348</v>
      </c>
      <c r="I1493" t="s">
        <v>212</v>
      </c>
      <c r="J1493" t="s">
        <v>213</v>
      </c>
      <c r="K1493" t="s">
        <v>149</v>
      </c>
      <c r="M1493" t="s">
        <v>76</v>
      </c>
      <c r="N1493" t="s">
        <v>215</v>
      </c>
      <c r="O1493" s="57">
        <v>46302.64916666667</v>
      </c>
      <c r="P1493" s="57">
        <v>46307.350729166668</v>
      </c>
      <c r="Q1493">
        <v>69406010</v>
      </c>
      <c r="S1493">
        <v>172416429369</v>
      </c>
      <c r="T1493" t="s">
        <v>4421</v>
      </c>
      <c r="U1493" t="s">
        <v>4422</v>
      </c>
      <c r="V1493" t="s">
        <v>4423</v>
      </c>
      <c r="Z1493">
        <v>115.1721465</v>
      </c>
      <c r="AA1493">
        <v>-8.7123358999999994</v>
      </c>
      <c r="AB1493" t="s">
        <v>4424</v>
      </c>
      <c r="AC1493" t="s">
        <v>229</v>
      </c>
      <c r="AL1493" t="s">
        <v>217</v>
      </c>
      <c r="AM1493" t="s">
        <v>4425</v>
      </c>
      <c r="AN1493" t="s">
        <v>6</v>
      </c>
      <c r="AO1493" s="57">
        <v>46213.66333333333</v>
      </c>
      <c r="AP1493" s="57">
        <v>46303.625</v>
      </c>
      <c r="AQ1493" t="s">
        <v>838</v>
      </c>
      <c r="AR1493" t="s">
        <v>218</v>
      </c>
      <c r="AS1493" t="s">
        <v>792</v>
      </c>
      <c r="AT1493" t="s">
        <v>230</v>
      </c>
      <c r="AU1493">
        <v>20261012</v>
      </c>
      <c r="AV1493" t="s">
        <v>221</v>
      </c>
      <c r="AW1493" t="s">
        <v>540</v>
      </c>
      <c r="AX1493" t="s">
        <v>222</v>
      </c>
      <c r="BA1493" s="57">
        <v>46303.625</v>
      </c>
      <c r="BB1493" t="s">
        <v>4425</v>
      </c>
      <c r="BC1493">
        <v>2026</v>
      </c>
      <c r="BD1493">
        <v>10</v>
      </c>
      <c r="BE1493">
        <v>12</v>
      </c>
      <c r="BF1493" s="6">
        <f t="shared" si="69"/>
        <v>46307</v>
      </c>
      <c r="BG1493">
        <f t="shared" si="70"/>
        <v>3.375</v>
      </c>
      <c r="BH1493" t="str">
        <f t="shared" si="71"/>
        <v>NOT COMPLY</v>
      </c>
      <c r="BI1493" t="str">
        <f>VLOOKUP(H1493,Sheet2!$A$1:$B$270,2,FALSE)</f>
        <v>JIMBARAN</v>
      </c>
    </row>
    <row r="1494" spans="1:61">
      <c r="A1494">
        <v>1493</v>
      </c>
      <c r="B1494">
        <v>1002627508</v>
      </c>
      <c r="C1494">
        <v>3</v>
      </c>
      <c r="D1494" t="s">
        <v>34</v>
      </c>
      <c r="E1494">
        <v>5</v>
      </c>
      <c r="F1494" t="s">
        <v>553</v>
      </c>
      <c r="G1494" t="s">
        <v>81</v>
      </c>
      <c r="H1494" t="s">
        <v>348</v>
      </c>
      <c r="I1494" t="s">
        <v>212</v>
      </c>
      <c r="J1494" t="s">
        <v>213</v>
      </c>
      <c r="K1494" t="s">
        <v>149</v>
      </c>
      <c r="M1494" t="s">
        <v>76</v>
      </c>
      <c r="N1494" t="s">
        <v>215</v>
      </c>
      <c r="O1494" s="57">
        <v>46303.477025462962</v>
      </c>
      <c r="P1494" s="57">
        <v>46304.625023148146</v>
      </c>
      <c r="Q1494">
        <v>69405473</v>
      </c>
      <c r="S1494">
        <v>172416429507</v>
      </c>
      <c r="T1494" t="s">
        <v>4411</v>
      </c>
      <c r="U1494" t="s">
        <v>4824</v>
      </c>
      <c r="V1494" t="s">
        <v>4825</v>
      </c>
      <c r="Z1494">
        <v>115.166129</v>
      </c>
      <c r="AA1494">
        <v>-8.7017129999999998</v>
      </c>
      <c r="AB1494" t="s">
        <v>4414</v>
      </c>
      <c r="AC1494" t="s">
        <v>229</v>
      </c>
      <c r="AL1494" t="s">
        <v>217</v>
      </c>
      <c r="AM1494" t="s">
        <v>4826</v>
      </c>
      <c r="AN1494" t="s">
        <v>6</v>
      </c>
      <c r="AO1494" s="57">
        <v>46244.486527777779</v>
      </c>
      <c r="AR1494" t="s">
        <v>218</v>
      </c>
      <c r="AS1494" t="s">
        <v>792</v>
      </c>
      <c r="AT1494" t="s">
        <v>230</v>
      </c>
      <c r="AU1494">
        <v>20261009</v>
      </c>
      <c r="AV1494" t="s">
        <v>221</v>
      </c>
      <c r="AW1494" t="s">
        <v>4355</v>
      </c>
      <c r="AX1494" t="s">
        <v>222</v>
      </c>
      <c r="BA1494" s="57">
        <v>46303.291666666664</v>
      </c>
      <c r="BB1494" t="s">
        <v>4826</v>
      </c>
      <c r="BC1494">
        <v>2026</v>
      </c>
      <c r="BD1494">
        <v>10</v>
      </c>
      <c r="BE1494">
        <v>9</v>
      </c>
      <c r="BF1494" s="6">
        <f t="shared" si="69"/>
        <v>46304</v>
      </c>
      <c r="BG1494">
        <f t="shared" si="70"/>
        <v>0.70833333333575865</v>
      </c>
      <c r="BH1494" t="str">
        <f t="shared" si="71"/>
        <v>COMPLY</v>
      </c>
      <c r="BI1494" t="str">
        <f>VLOOKUP(H1494,Sheet2!$A$1:$B$270,2,FALSE)</f>
        <v>JIMBARAN</v>
      </c>
    </row>
    <row r="1495" spans="1:61">
      <c r="A1495">
        <v>1494</v>
      </c>
      <c r="B1495">
        <v>1002625326</v>
      </c>
      <c r="C1495">
        <v>3</v>
      </c>
      <c r="D1495" t="s">
        <v>34</v>
      </c>
      <c r="E1495">
        <v>5</v>
      </c>
      <c r="F1495" t="s">
        <v>553</v>
      </c>
      <c r="G1495" t="s">
        <v>81</v>
      </c>
      <c r="H1495" t="s">
        <v>348</v>
      </c>
      <c r="I1495" t="s">
        <v>212</v>
      </c>
      <c r="J1495" t="s">
        <v>213</v>
      </c>
      <c r="K1495" t="s">
        <v>149</v>
      </c>
      <c r="M1495" t="s">
        <v>1401</v>
      </c>
      <c r="N1495" t="s">
        <v>215</v>
      </c>
      <c r="O1495" s="57">
        <v>46302.365891203706</v>
      </c>
      <c r="P1495" s="57">
        <v>46303.477013888885</v>
      </c>
      <c r="Q1495">
        <v>69405473</v>
      </c>
      <c r="S1495">
        <v>172416429502</v>
      </c>
      <c r="T1495" t="s">
        <v>4411</v>
      </c>
      <c r="U1495" t="s">
        <v>4412</v>
      </c>
      <c r="V1495" t="s">
        <v>4413</v>
      </c>
      <c r="AB1495" t="s">
        <v>4414</v>
      </c>
      <c r="AC1495" t="s">
        <v>229</v>
      </c>
      <c r="AL1495" t="s">
        <v>217</v>
      </c>
      <c r="AM1495" t="s">
        <v>4415</v>
      </c>
      <c r="AN1495" t="s">
        <v>6</v>
      </c>
      <c r="AO1495" s="57">
        <v>46213.392731481479</v>
      </c>
      <c r="AP1495" s="57">
        <v>46303.333333333336</v>
      </c>
      <c r="AR1495" t="s">
        <v>14</v>
      </c>
      <c r="AS1495" t="s">
        <v>792</v>
      </c>
      <c r="AT1495" t="s">
        <v>230</v>
      </c>
      <c r="AV1495" t="s">
        <v>4823</v>
      </c>
      <c r="AW1495" t="s">
        <v>1985</v>
      </c>
      <c r="AX1495" t="s">
        <v>222</v>
      </c>
      <c r="BA1495" s="57">
        <v>46303.333333333336</v>
      </c>
      <c r="BB1495" t="s">
        <v>4415</v>
      </c>
      <c r="BF1495" s="6" t="e">
        <f t="shared" si="69"/>
        <v>#NUM!</v>
      </c>
      <c r="BG1495" t="e">
        <f t="shared" si="70"/>
        <v>#NUM!</v>
      </c>
      <c r="BH1495" t="e">
        <f t="shared" si="71"/>
        <v>#NUM!</v>
      </c>
      <c r="BI1495" t="str">
        <f>VLOOKUP(H1495,Sheet2!$A$1:$B$270,2,FALSE)</f>
        <v>JIMBARAN</v>
      </c>
    </row>
    <row r="1496" spans="1:61">
      <c r="A1496">
        <v>1495</v>
      </c>
      <c r="B1496">
        <v>1002619911</v>
      </c>
      <c r="C1496">
        <v>3</v>
      </c>
      <c r="D1496" t="s">
        <v>34</v>
      </c>
      <c r="E1496">
        <v>5</v>
      </c>
      <c r="F1496" t="s">
        <v>553</v>
      </c>
      <c r="G1496" t="s">
        <v>81</v>
      </c>
      <c r="H1496" t="s">
        <v>348</v>
      </c>
      <c r="I1496" t="s">
        <v>212</v>
      </c>
      <c r="J1496" t="s">
        <v>213</v>
      </c>
      <c r="K1496" t="s">
        <v>149</v>
      </c>
      <c r="M1496" t="s">
        <v>224</v>
      </c>
      <c r="N1496" t="s">
        <v>215</v>
      </c>
      <c r="O1496" s="57">
        <v>46297.58798611111</v>
      </c>
      <c r="P1496" s="57">
        <v>46299.635439814818</v>
      </c>
      <c r="Q1496">
        <v>69403135</v>
      </c>
      <c r="S1496">
        <v>172416429347</v>
      </c>
      <c r="T1496" t="s">
        <v>2468</v>
      </c>
      <c r="U1496" t="s">
        <v>2469</v>
      </c>
      <c r="V1496" t="s">
        <v>2470</v>
      </c>
      <c r="Z1496">
        <v>115.1830829</v>
      </c>
      <c r="AA1496">
        <v>-8.7048287999999996</v>
      </c>
      <c r="AB1496" t="s">
        <v>2471</v>
      </c>
      <c r="AC1496" t="s">
        <v>229</v>
      </c>
      <c r="AL1496" t="s">
        <v>217</v>
      </c>
      <c r="AM1496" t="s">
        <v>2472</v>
      </c>
      <c r="AN1496" t="s">
        <v>6</v>
      </c>
      <c r="AO1496" s="57">
        <v>46063.61105324074</v>
      </c>
      <c r="AP1496" s="57">
        <v>46299.625</v>
      </c>
      <c r="AR1496" t="s">
        <v>18</v>
      </c>
      <c r="AS1496" t="s">
        <v>792</v>
      </c>
      <c r="AT1496" t="s">
        <v>220</v>
      </c>
      <c r="AV1496" t="s">
        <v>226</v>
      </c>
      <c r="AW1496" t="s">
        <v>576</v>
      </c>
      <c r="AX1496" t="s">
        <v>222</v>
      </c>
      <c r="BA1496" s="57">
        <v>46299.625</v>
      </c>
      <c r="BB1496" t="s">
        <v>2472</v>
      </c>
      <c r="BF1496" s="6" t="e">
        <f t="shared" si="69"/>
        <v>#NUM!</v>
      </c>
      <c r="BG1496" t="e">
        <f t="shared" si="70"/>
        <v>#NUM!</v>
      </c>
      <c r="BH1496" t="e">
        <f t="shared" si="71"/>
        <v>#NUM!</v>
      </c>
      <c r="BI1496" t="str">
        <f>VLOOKUP(H1496,Sheet2!$A$1:$B$270,2,FALSE)</f>
        <v>JIMBARAN</v>
      </c>
    </row>
    <row r="1497" spans="1:61">
      <c r="A1497">
        <v>1496</v>
      </c>
      <c r="B1497">
        <v>1002621594</v>
      </c>
      <c r="C1497">
        <v>3</v>
      </c>
      <c r="D1497" t="s">
        <v>34</v>
      </c>
      <c r="E1497">
        <v>5</v>
      </c>
      <c r="F1497" t="s">
        <v>553</v>
      </c>
      <c r="G1497" t="s">
        <v>81</v>
      </c>
      <c r="H1497" t="s">
        <v>348</v>
      </c>
      <c r="I1497" t="s">
        <v>212</v>
      </c>
      <c r="J1497" t="s">
        <v>213</v>
      </c>
      <c r="K1497" t="s">
        <v>149</v>
      </c>
      <c r="M1497" t="s">
        <v>224</v>
      </c>
      <c r="N1497" t="s">
        <v>215</v>
      </c>
      <c r="O1497" s="57">
        <v>46300.356423611112</v>
      </c>
      <c r="P1497" s="57">
        <v>46301.341134259259</v>
      </c>
      <c r="Q1497">
        <v>69404024</v>
      </c>
      <c r="S1497">
        <v>172416429487</v>
      </c>
      <c r="T1497" t="s">
        <v>3086</v>
      </c>
      <c r="U1497" t="s">
        <v>2469</v>
      </c>
      <c r="V1497" t="s">
        <v>3087</v>
      </c>
      <c r="Z1497">
        <v>115.1830829</v>
      </c>
      <c r="AA1497">
        <v>-8.7048287999999996</v>
      </c>
      <c r="AB1497" t="s">
        <v>2471</v>
      </c>
      <c r="AC1497" t="s">
        <v>229</v>
      </c>
      <c r="AL1497" t="s">
        <v>217</v>
      </c>
      <c r="AM1497" t="s">
        <v>3088</v>
      </c>
      <c r="AN1497" t="s">
        <v>6</v>
      </c>
      <c r="AO1497" s="57">
        <v>46152.361574074072</v>
      </c>
      <c r="AP1497" s="57">
        <v>46301.333333333336</v>
      </c>
      <c r="AR1497" t="s">
        <v>18</v>
      </c>
      <c r="AS1497" t="s">
        <v>792</v>
      </c>
      <c r="AT1497" t="s">
        <v>230</v>
      </c>
      <c r="AV1497" t="s">
        <v>226</v>
      </c>
      <c r="AW1497" t="s">
        <v>540</v>
      </c>
      <c r="AX1497" t="s">
        <v>222</v>
      </c>
      <c r="BA1497" s="57">
        <v>46301.333333333336</v>
      </c>
      <c r="BB1497" t="s">
        <v>3088</v>
      </c>
      <c r="BF1497" s="6" t="e">
        <f t="shared" si="69"/>
        <v>#NUM!</v>
      </c>
      <c r="BG1497" t="e">
        <f t="shared" si="70"/>
        <v>#NUM!</v>
      </c>
      <c r="BH1497" t="e">
        <f t="shared" si="71"/>
        <v>#NUM!</v>
      </c>
      <c r="BI1497" t="str">
        <f>VLOOKUP(H1497,Sheet2!$A$1:$B$270,2,FALSE)</f>
        <v>JIMBARAN</v>
      </c>
    </row>
    <row r="1498" spans="1:61">
      <c r="A1498">
        <v>1497</v>
      </c>
      <c r="B1498">
        <v>1002626636</v>
      </c>
      <c r="C1498">
        <v>3</v>
      </c>
      <c r="D1498" t="s">
        <v>34</v>
      </c>
      <c r="E1498">
        <v>5</v>
      </c>
      <c r="F1498" t="s">
        <v>553</v>
      </c>
      <c r="G1498" t="s">
        <v>81</v>
      </c>
      <c r="H1498" t="s">
        <v>348</v>
      </c>
      <c r="I1498" t="s">
        <v>212</v>
      </c>
      <c r="J1498" t="s">
        <v>213</v>
      </c>
      <c r="K1498" t="s">
        <v>149</v>
      </c>
      <c r="L1498" t="s">
        <v>214</v>
      </c>
      <c r="M1498" t="s">
        <v>224</v>
      </c>
      <c r="N1498" t="s">
        <v>215</v>
      </c>
      <c r="O1498" s="57">
        <v>46302.658113425925</v>
      </c>
      <c r="P1498" s="57">
        <v>46304.689918981479</v>
      </c>
      <c r="Q1498">
        <v>69406029</v>
      </c>
      <c r="S1498">
        <v>172416429505</v>
      </c>
      <c r="T1498" t="s">
        <v>4416</v>
      </c>
      <c r="U1498" t="s">
        <v>4417</v>
      </c>
      <c r="V1498" t="s">
        <v>4418</v>
      </c>
      <c r="Z1498">
        <v>115.1783271</v>
      </c>
      <c r="AA1498">
        <v>-8.7406834</v>
      </c>
      <c r="AB1498" t="s">
        <v>4419</v>
      </c>
      <c r="AC1498" t="s">
        <v>235</v>
      </c>
      <c r="AL1498" t="s">
        <v>217</v>
      </c>
      <c r="AM1498" t="s">
        <v>4420</v>
      </c>
      <c r="AN1498" t="s">
        <v>6</v>
      </c>
      <c r="AO1498" s="57">
        <v>46213.66333333333</v>
      </c>
      <c r="AP1498" s="57">
        <v>46303.625</v>
      </c>
      <c r="AR1498" t="s">
        <v>18</v>
      </c>
      <c r="AS1498" t="s">
        <v>792</v>
      </c>
      <c r="AT1498" t="s">
        <v>230</v>
      </c>
      <c r="AV1498" t="s">
        <v>226</v>
      </c>
      <c r="AW1498" t="s">
        <v>880</v>
      </c>
      <c r="AX1498" t="s">
        <v>222</v>
      </c>
      <c r="BA1498" s="57">
        <v>46303.625</v>
      </c>
      <c r="BB1498" t="s">
        <v>4420</v>
      </c>
      <c r="BF1498" s="6" t="e">
        <f t="shared" si="69"/>
        <v>#NUM!</v>
      </c>
      <c r="BG1498" t="e">
        <f t="shared" si="70"/>
        <v>#NUM!</v>
      </c>
      <c r="BH1498" t="e">
        <f t="shared" si="71"/>
        <v>#NUM!</v>
      </c>
      <c r="BI1498" t="str">
        <f>VLOOKUP(H1498,Sheet2!$A$1:$B$270,2,FALSE)</f>
        <v>JIMBARAN</v>
      </c>
    </row>
    <row r="1499" spans="1:61">
      <c r="A1499">
        <v>1498</v>
      </c>
      <c r="B1499">
        <v>1002619261</v>
      </c>
      <c r="C1499">
        <v>3</v>
      </c>
      <c r="D1499" t="s">
        <v>34</v>
      </c>
      <c r="E1499">
        <v>5</v>
      </c>
      <c r="F1499" t="s">
        <v>553</v>
      </c>
      <c r="G1499" t="s">
        <v>81</v>
      </c>
      <c r="H1499" t="s">
        <v>348</v>
      </c>
      <c r="I1499" t="s">
        <v>212</v>
      </c>
      <c r="J1499" t="s">
        <v>213</v>
      </c>
      <c r="K1499" t="s">
        <v>149</v>
      </c>
      <c r="M1499" t="s">
        <v>1626</v>
      </c>
      <c r="N1499" t="s">
        <v>215</v>
      </c>
      <c r="O1499" s="57">
        <v>46297.432245370372</v>
      </c>
      <c r="P1499" s="57">
        <v>46304.588460648149</v>
      </c>
      <c r="Q1499">
        <v>69402843</v>
      </c>
      <c r="S1499">
        <v>172416429336</v>
      </c>
      <c r="T1499" t="s">
        <v>2473</v>
      </c>
      <c r="U1499" t="s">
        <v>2469</v>
      </c>
      <c r="Z1499">
        <v>115.1830829</v>
      </c>
      <c r="AA1499">
        <v>-8.7048287999999996</v>
      </c>
      <c r="AB1499" t="s">
        <v>2471</v>
      </c>
      <c r="AC1499" t="s">
        <v>229</v>
      </c>
      <c r="AO1499" s="57">
        <v>46063.444386574076</v>
      </c>
      <c r="AR1499" t="s">
        <v>1631</v>
      </c>
      <c r="AS1499" t="s">
        <v>792</v>
      </c>
      <c r="AT1499" t="s">
        <v>220</v>
      </c>
      <c r="AV1499" t="s">
        <v>5200</v>
      </c>
      <c r="AW1499" t="s">
        <v>540</v>
      </c>
      <c r="AX1499" t="s">
        <v>222</v>
      </c>
      <c r="BF1499" s="6" t="e">
        <f t="shared" si="69"/>
        <v>#NUM!</v>
      </c>
      <c r="BG1499" t="e">
        <f t="shared" si="70"/>
        <v>#NUM!</v>
      </c>
      <c r="BH1499" t="e">
        <f t="shared" si="71"/>
        <v>#NUM!</v>
      </c>
      <c r="BI1499" t="str">
        <f>VLOOKUP(H1499,Sheet2!$A$1:$B$270,2,FALSE)</f>
        <v>JIMBARAN</v>
      </c>
    </row>
    <row r="1500" spans="1:61">
      <c r="A1500">
        <v>1499</v>
      </c>
      <c r="B1500">
        <v>1002621473</v>
      </c>
      <c r="C1500">
        <v>3</v>
      </c>
      <c r="D1500" t="s">
        <v>34</v>
      </c>
      <c r="E1500">
        <v>5</v>
      </c>
      <c r="F1500" t="s">
        <v>553</v>
      </c>
      <c r="G1500" t="s">
        <v>83</v>
      </c>
      <c r="H1500" t="s">
        <v>316</v>
      </c>
      <c r="I1500" t="s">
        <v>212</v>
      </c>
      <c r="J1500" t="s">
        <v>213</v>
      </c>
      <c r="K1500" t="s">
        <v>149</v>
      </c>
      <c r="L1500" t="s">
        <v>214</v>
      </c>
      <c r="M1500" t="s">
        <v>76</v>
      </c>
      <c r="N1500" t="s">
        <v>215</v>
      </c>
      <c r="O1500" s="57">
        <v>46299.66574074074</v>
      </c>
      <c r="P1500" s="57">
        <v>46301.33084490741</v>
      </c>
      <c r="Q1500">
        <v>69403960</v>
      </c>
      <c r="S1500">
        <v>172401794124</v>
      </c>
      <c r="T1500" t="s">
        <v>2474</v>
      </c>
      <c r="U1500" t="s">
        <v>2475</v>
      </c>
      <c r="V1500" t="s">
        <v>2476</v>
      </c>
      <c r="Z1500">
        <v>115.233876292338</v>
      </c>
      <c r="AA1500">
        <v>-8.68437292116249</v>
      </c>
      <c r="AB1500" t="s">
        <v>2477</v>
      </c>
      <c r="AC1500" t="s">
        <v>2478</v>
      </c>
      <c r="AL1500" t="s">
        <v>217</v>
      </c>
      <c r="AM1500" t="s">
        <v>2479</v>
      </c>
      <c r="AN1500" t="s">
        <v>6</v>
      </c>
      <c r="AO1500" s="57">
        <v>46122.674062500002</v>
      </c>
      <c r="AP1500" s="57">
        <v>46300.625</v>
      </c>
      <c r="AR1500" t="s">
        <v>218</v>
      </c>
      <c r="AS1500" t="s">
        <v>2480</v>
      </c>
      <c r="AT1500" t="s">
        <v>230</v>
      </c>
      <c r="AU1500">
        <v>20261006</v>
      </c>
      <c r="AV1500" t="s">
        <v>221</v>
      </c>
      <c r="AW1500" t="s">
        <v>2481</v>
      </c>
      <c r="AX1500" t="s">
        <v>222</v>
      </c>
      <c r="BA1500" s="57">
        <v>46300.625</v>
      </c>
      <c r="BB1500" t="s">
        <v>2479</v>
      </c>
      <c r="BC1500">
        <v>2026</v>
      </c>
      <c r="BD1500">
        <v>10</v>
      </c>
      <c r="BE1500">
        <v>6</v>
      </c>
      <c r="BF1500" s="6">
        <f t="shared" si="69"/>
        <v>46301</v>
      </c>
      <c r="BG1500">
        <f t="shared" si="70"/>
        <v>0.375</v>
      </c>
      <c r="BH1500" t="str">
        <f t="shared" si="71"/>
        <v>COMPLY</v>
      </c>
      <c r="BI1500" t="str">
        <f>VLOOKUP(H1500,Sheet2!$A$1:$B$270,2,FALSE)</f>
        <v>SANUR</v>
      </c>
    </row>
    <row r="1501" spans="1:61">
      <c r="A1501">
        <v>1500</v>
      </c>
      <c r="B1501">
        <v>1002626288</v>
      </c>
      <c r="C1501">
        <v>3</v>
      </c>
      <c r="D1501" t="s">
        <v>34</v>
      </c>
      <c r="E1501">
        <v>5</v>
      </c>
      <c r="F1501" t="s">
        <v>553</v>
      </c>
      <c r="G1501" t="s">
        <v>83</v>
      </c>
      <c r="H1501" t="s">
        <v>316</v>
      </c>
      <c r="I1501" t="s">
        <v>212</v>
      </c>
      <c r="J1501" t="s">
        <v>213</v>
      </c>
      <c r="K1501" t="s">
        <v>149</v>
      </c>
      <c r="M1501" t="s">
        <v>76</v>
      </c>
      <c r="N1501" t="s">
        <v>215</v>
      </c>
      <c r="O1501" s="57">
        <v>46302.589259259257</v>
      </c>
      <c r="P1501" s="57">
        <v>46302.711076388892</v>
      </c>
      <c r="Q1501">
        <v>69402378</v>
      </c>
      <c r="S1501">
        <v>172401793742</v>
      </c>
      <c r="T1501" t="s">
        <v>1387</v>
      </c>
      <c r="U1501" t="s">
        <v>4426</v>
      </c>
      <c r="V1501" t="s">
        <v>4427</v>
      </c>
      <c r="Z1501">
        <v>115.221521</v>
      </c>
      <c r="AA1501">
        <v>-8.6358139999999999</v>
      </c>
      <c r="AB1501" t="s">
        <v>1390</v>
      </c>
      <c r="AC1501" t="s">
        <v>225</v>
      </c>
      <c r="AL1501" t="s">
        <v>217</v>
      </c>
      <c r="AM1501" t="s">
        <v>4428</v>
      </c>
      <c r="AN1501" t="s">
        <v>6</v>
      </c>
      <c r="AO1501" s="57">
        <v>46213.59065972222</v>
      </c>
      <c r="AR1501" t="s">
        <v>218</v>
      </c>
      <c r="AS1501" t="s">
        <v>2480</v>
      </c>
      <c r="AT1501" t="s">
        <v>220</v>
      </c>
      <c r="AU1501">
        <v>20261007</v>
      </c>
      <c r="AV1501" t="s">
        <v>221</v>
      </c>
      <c r="AW1501" t="s">
        <v>576</v>
      </c>
      <c r="AX1501" t="s">
        <v>222</v>
      </c>
      <c r="BA1501" s="57">
        <v>46302.291666666664</v>
      </c>
      <c r="BB1501" t="s">
        <v>4428</v>
      </c>
      <c r="BC1501">
        <v>2026</v>
      </c>
      <c r="BD1501">
        <v>10</v>
      </c>
      <c r="BE1501">
        <v>7</v>
      </c>
      <c r="BF1501" s="6">
        <f t="shared" si="69"/>
        <v>46302</v>
      </c>
      <c r="BG1501">
        <f t="shared" si="70"/>
        <v>-0.29166666666424135</v>
      </c>
      <c r="BH1501" t="str">
        <f t="shared" si="71"/>
        <v>COMPLY</v>
      </c>
      <c r="BI1501" t="str">
        <f>VLOOKUP(H1501,Sheet2!$A$1:$B$270,2,FALSE)</f>
        <v>SANUR</v>
      </c>
    </row>
    <row r="1502" spans="1:61">
      <c r="A1502">
        <v>1501</v>
      </c>
      <c r="B1502">
        <v>1002628227</v>
      </c>
      <c r="C1502">
        <v>3</v>
      </c>
      <c r="D1502" t="s">
        <v>34</v>
      </c>
      <c r="E1502">
        <v>5</v>
      </c>
      <c r="F1502" t="s">
        <v>553</v>
      </c>
      <c r="G1502" t="s">
        <v>83</v>
      </c>
      <c r="H1502" t="s">
        <v>316</v>
      </c>
      <c r="I1502" t="s">
        <v>212</v>
      </c>
      <c r="J1502" t="s">
        <v>213</v>
      </c>
      <c r="K1502" t="s">
        <v>149</v>
      </c>
      <c r="M1502" t="s">
        <v>76</v>
      </c>
      <c r="N1502" t="s">
        <v>215</v>
      </c>
      <c r="O1502" s="57">
        <v>46303.677719907406</v>
      </c>
      <c r="P1502" s="57">
        <v>46306.512627314813</v>
      </c>
      <c r="Q1502">
        <v>69406751</v>
      </c>
      <c r="S1502">
        <v>172401794182</v>
      </c>
      <c r="T1502" t="s">
        <v>4827</v>
      </c>
      <c r="U1502" t="s">
        <v>4828</v>
      </c>
      <c r="V1502" t="s">
        <v>4829</v>
      </c>
      <c r="Z1502">
        <v>115.2201859</v>
      </c>
      <c r="AA1502">
        <v>-8.6584436</v>
      </c>
      <c r="AB1502" t="s">
        <v>4830</v>
      </c>
      <c r="AC1502" t="s">
        <v>229</v>
      </c>
      <c r="AL1502" t="s">
        <v>217</v>
      </c>
      <c r="AM1502" t="s">
        <v>4590</v>
      </c>
      <c r="AN1502" t="s">
        <v>6</v>
      </c>
      <c r="AO1502" s="57">
        <v>46244.684513888889</v>
      </c>
      <c r="AP1502" s="57">
        <v>46305.333333333336</v>
      </c>
      <c r="AR1502" t="s">
        <v>218</v>
      </c>
      <c r="AS1502" t="s">
        <v>2480</v>
      </c>
      <c r="AT1502" t="s">
        <v>220</v>
      </c>
      <c r="AU1502">
        <v>20261011</v>
      </c>
      <c r="AV1502" t="s">
        <v>221</v>
      </c>
      <c r="AW1502" t="s">
        <v>3019</v>
      </c>
      <c r="AX1502" t="s">
        <v>222</v>
      </c>
      <c r="BA1502" s="57">
        <v>46305.333333333336</v>
      </c>
      <c r="BB1502" t="s">
        <v>4590</v>
      </c>
      <c r="BC1502">
        <v>2026</v>
      </c>
      <c r="BD1502">
        <v>10</v>
      </c>
      <c r="BE1502">
        <v>11</v>
      </c>
      <c r="BF1502" s="6">
        <f t="shared" si="69"/>
        <v>46306</v>
      </c>
      <c r="BG1502">
        <f t="shared" si="70"/>
        <v>0.66666666666424135</v>
      </c>
      <c r="BH1502" t="str">
        <f t="shared" si="71"/>
        <v>COMPLY</v>
      </c>
      <c r="BI1502" t="str">
        <f>VLOOKUP(H1502,Sheet2!$A$1:$B$270,2,FALSE)</f>
        <v>SANUR</v>
      </c>
    </row>
    <row r="1503" spans="1:61">
      <c r="A1503">
        <v>1502</v>
      </c>
      <c r="B1503">
        <v>1002629952</v>
      </c>
      <c r="C1503">
        <v>3</v>
      </c>
      <c r="D1503" t="s">
        <v>34</v>
      </c>
      <c r="E1503">
        <v>5</v>
      </c>
      <c r="F1503" t="s">
        <v>553</v>
      </c>
      <c r="G1503" t="s">
        <v>83</v>
      </c>
      <c r="H1503" t="s">
        <v>316</v>
      </c>
      <c r="I1503" t="s">
        <v>212</v>
      </c>
      <c r="J1503" t="s">
        <v>213</v>
      </c>
      <c r="K1503" t="s">
        <v>149</v>
      </c>
      <c r="M1503" t="s">
        <v>76</v>
      </c>
      <c r="N1503" t="s">
        <v>215</v>
      </c>
      <c r="O1503" s="57">
        <v>46304.613321759258</v>
      </c>
      <c r="P1503" s="57">
        <v>46308.589189814818</v>
      </c>
      <c r="Q1503">
        <v>69407456</v>
      </c>
      <c r="S1503">
        <v>172401793785</v>
      </c>
      <c r="T1503" t="s">
        <v>5748</v>
      </c>
      <c r="U1503" t="s">
        <v>5749</v>
      </c>
      <c r="V1503" t="s">
        <v>5750</v>
      </c>
      <c r="Z1503">
        <v>115.2409576</v>
      </c>
      <c r="AA1503">
        <v>-8.6679416000000007</v>
      </c>
      <c r="AB1503" t="s">
        <v>5751</v>
      </c>
      <c r="AC1503" t="s">
        <v>229</v>
      </c>
      <c r="AL1503" t="s">
        <v>217</v>
      </c>
      <c r="AM1503" t="s">
        <v>5752</v>
      </c>
      <c r="AN1503" t="s">
        <v>6</v>
      </c>
      <c r="AO1503" s="57">
        <v>46275.622025462966</v>
      </c>
      <c r="AP1503" s="57">
        <v>46307.458333333336</v>
      </c>
      <c r="AR1503" t="s">
        <v>218</v>
      </c>
      <c r="AS1503" t="s">
        <v>2480</v>
      </c>
      <c r="AT1503" t="s">
        <v>230</v>
      </c>
      <c r="AU1503">
        <v>20261013</v>
      </c>
      <c r="AV1503" t="s">
        <v>221</v>
      </c>
      <c r="AW1503" t="s">
        <v>559</v>
      </c>
      <c r="AX1503" t="s">
        <v>222</v>
      </c>
      <c r="BA1503" s="57">
        <v>46307.458333333336</v>
      </c>
      <c r="BB1503" t="s">
        <v>5752</v>
      </c>
      <c r="BC1503">
        <v>2026</v>
      </c>
      <c r="BD1503">
        <v>10</v>
      </c>
      <c r="BE1503">
        <v>13</v>
      </c>
      <c r="BF1503" s="6">
        <f t="shared" si="69"/>
        <v>46308</v>
      </c>
      <c r="BG1503">
        <f t="shared" si="70"/>
        <v>0.54166666666424135</v>
      </c>
      <c r="BH1503" t="str">
        <f t="shared" si="71"/>
        <v>COMPLY</v>
      </c>
      <c r="BI1503" t="str">
        <f>VLOOKUP(H1503,Sheet2!$A$1:$B$270,2,FALSE)</f>
        <v>SANUR</v>
      </c>
    </row>
    <row r="1504" spans="1:61">
      <c r="A1504">
        <v>1503</v>
      </c>
      <c r="B1504">
        <v>1002636845</v>
      </c>
      <c r="C1504">
        <v>3</v>
      </c>
      <c r="D1504" t="s">
        <v>34</v>
      </c>
      <c r="E1504">
        <v>5</v>
      </c>
      <c r="F1504" t="s">
        <v>553</v>
      </c>
      <c r="G1504" t="s">
        <v>83</v>
      </c>
      <c r="H1504" t="s">
        <v>316</v>
      </c>
      <c r="I1504" t="s">
        <v>212</v>
      </c>
      <c r="J1504" t="s">
        <v>213</v>
      </c>
      <c r="K1504" t="s">
        <v>149</v>
      </c>
      <c r="L1504" t="s">
        <v>826</v>
      </c>
      <c r="M1504" t="s">
        <v>255</v>
      </c>
      <c r="N1504" t="s">
        <v>215</v>
      </c>
      <c r="O1504" s="57">
        <v>46309.576157407406</v>
      </c>
      <c r="P1504" s="57">
        <v>46310.502256944441</v>
      </c>
      <c r="Q1504">
        <v>69410178</v>
      </c>
      <c r="R1504">
        <v>3612108164</v>
      </c>
      <c r="S1504">
        <v>172401794233</v>
      </c>
      <c r="T1504" t="s">
        <v>7395</v>
      </c>
      <c r="U1504" t="s">
        <v>7396</v>
      </c>
      <c r="V1504" t="s">
        <v>7397</v>
      </c>
      <c r="Z1504">
        <v>115.232325084507</v>
      </c>
      <c r="AA1504">
        <v>-8.6745429015287208</v>
      </c>
      <c r="AB1504" t="s">
        <v>7398</v>
      </c>
      <c r="AC1504" t="s">
        <v>216</v>
      </c>
      <c r="AL1504" t="s">
        <v>217</v>
      </c>
      <c r="AM1504" t="s">
        <v>7151</v>
      </c>
      <c r="AN1504" t="s">
        <v>6</v>
      </c>
      <c r="AO1504" t="s">
        <v>7138</v>
      </c>
      <c r="AP1504" s="57">
        <v>46310.458333333336</v>
      </c>
      <c r="AR1504" t="s">
        <v>256</v>
      </c>
      <c r="AS1504" t="s">
        <v>2480</v>
      </c>
      <c r="AT1504" t="s">
        <v>230</v>
      </c>
      <c r="AV1504" t="s">
        <v>257</v>
      </c>
      <c r="AW1504" t="s">
        <v>7399</v>
      </c>
      <c r="AX1504" t="s">
        <v>222</v>
      </c>
      <c r="BA1504" s="57">
        <v>46310.458333333336</v>
      </c>
      <c r="BB1504" t="s">
        <v>7151</v>
      </c>
      <c r="BF1504" s="6" t="e">
        <f t="shared" si="69"/>
        <v>#NUM!</v>
      </c>
      <c r="BG1504" t="e">
        <f t="shared" si="70"/>
        <v>#NUM!</v>
      </c>
      <c r="BH1504" t="e">
        <f t="shared" si="71"/>
        <v>#NUM!</v>
      </c>
      <c r="BI1504" t="str">
        <f>VLOOKUP(H1504,Sheet2!$A$1:$B$270,2,FALSE)</f>
        <v>SANUR</v>
      </c>
    </row>
    <row r="1505" spans="1:61">
      <c r="A1505">
        <v>1504</v>
      </c>
      <c r="B1505">
        <v>1002638415</v>
      </c>
      <c r="C1505">
        <v>3</v>
      </c>
      <c r="D1505" t="s">
        <v>34</v>
      </c>
      <c r="E1505">
        <v>5</v>
      </c>
      <c r="F1505" t="s">
        <v>553</v>
      </c>
      <c r="G1505" t="s">
        <v>83</v>
      </c>
      <c r="H1505" t="s">
        <v>316</v>
      </c>
      <c r="I1505" t="s">
        <v>212</v>
      </c>
      <c r="J1505" t="s">
        <v>213</v>
      </c>
      <c r="K1505" t="s">
        <v>149</v>
      </c>
      <c r="L1505" t="s">
        <v>214</v>
      </c>
      <c r="M1505" t="s">
        <v>238</v>
      </c>
      <c r="N1505" t="s">
        <v>215</v>
      </c>
      <c r="O1505" s="57">
        <v>46310.549074074072</v>
      </c>
      <c r="P1505" s="57">
        <v>46310.550011574072</v>
      </c>
      <c r="Q1505">
        <v>69410781</v>
      </c>
      <c r="S1505">
        <v>172401794239</v>
      </c>
      <c r="T1505" t="s">
        <v>7966</v>
      </c>
      <c r="U1505" t="s">
        <v>7967</v>
      </c>
      <c r="V1505" t="s">
        <v>7968</v>
      </c>
      <c r="Z1505">
        <v>115.2173212</v>
      </c>
      <c r="AA1505">
        <v>-8.6739538999999901</v>
      </c>
      <c r="AB1505" t="s">
        <v>7969</v>
      </c>
      <c r="AC1505" t="s">
        <v>235</v>
      </c>
      <c r="AL1505" t="s">
        <v>217</v>
      </c>
      <c r="AM1505" t="s">
        <v>7970</v>
      </c>
      <c r="AN1505" t="s">
        <v>6</v>
      </c>
      <c r="AO1505" t="s">
        <v>7434</v>
      </c>
      <c r="AP1505" s="57">
        <v>46311.458333333336</v>
      </c>
      <c r="AR1505" t="s">
        <v>239</v>
      </c>
      <c r="AS1505" t="s">
        <v>2480</v>
      </c>
      <c r="AT1505" t="s">
        <v>342</v>
      </c>
      <c r="AV1505" t="s">
        <v>238</v>
      </c>
      <c r="AW1505" t="s">
        <v>7971</v>
      </c>
      <c r="AX1505" t="s">
        <v>222</v>
      </c>
      <c r="BA1505" s="57">
        <v>46311.458333333336</v>
      </c>
      <c r="BB1505" t="s">
        <v>7970</v>
      </c>
      <c r="BF1505" s="6" t="e">
        <f t="shared" si="69"/>
        <v>#NUM!</v>
      </c>
      <c r="BG1505" t="e">
        <f t="shared" si="70"/>
        <v>#NUM!</v>
      </c>
      <c r="BH1505" t="e">
        <f t="shared" si="71"/>
        <v>#NUM!</v>
      </c>
      <c r="BI1505" t="str">
        <f>VLOOKUP(H1505,Sheet2!$A$1:$B$270,2,FALSE)</f>
        <v>SANUR</v>
      </c>
    </row>
    <row r="1506" spans="1:61">
      <c r="A1506">
        <v>1505</v>
      </c>
      <c r="B1506">
        <v>1002617750</v>
      </c>
      <c r="C1506">
        <v>3</v>
      </c>
      <c r="D1506" t="s">
        <v>34</v>
      </c>
      <c r="E1506">
        <v>5</v>
      </c>
      <c r="F1506" t="s">
        <v>546</v>
      </c>
      <c r="G1506" t="s">
        <v>84</v>
      </c>
      <c r="H1506" t="s">
        <v>408</v>
      </c>
      <c r="I1506" t="s">
        <v>212</v>
      </c>
      <c r="J1506" t="s">
        <v>213</v>
      </c>
      <c r="K1506" t="s">
        <v>149</v>
      </c>
      <c r="M1506" t="s">
        <v>76</v>
      </c>
      <c r="N1506" t="s">
        <v>215</v>
      </c>
      <c r="O1506" s="57">
        <v>46296.530219907407</v>
      </c>
      <c r="P1506" s="57">
        <v>46297.860289351855</v>
      </c>
      <c r="Q1506">
        <v>69402318</v>
      </c>
      <c r="S1506">
        <v>172406213398</v>
      </c>
      <c r="T1506" t="s">
        <v>1396</v>
      </c>
      <c r="U1506" t="s">
        <v>1397</v>
      </c>
      <c r="V1506" t="s">
        <v>1398</v>
      </c>
      <c r="Z1506">
        <v>115.3283899</v>
      </c>
      <c r="AA1506">
        <v>-8.2477935999999996</v>
      </c>
      <c r="AB1506" t="s">
        <v>1399</v>
      </c>
      <c r="AC1506" t="s">
        <v>229</v>
      </c>
      <c r="AL1506" t="s">
        <v>217</v>
      </c>
      <c r="AM1506" t="s">
        <v>1400</v>
      </c>
      <c r="AN1506" t="s">
        <v>6</v>
      </c>
      <c r="AO1506" s="57">
        <v>46032.559305555558</v>
      </c>
      <c r="AP1506" s="57">
        <v>46297.625</v>
      </c>
      <c r="AR1506" t="s">
        <v>218</v>
      </c>
      <c r="AS1506" t="s">
        <v>219</v>
      </c>
      <c r="AT1506" t="s">
        <v>220</v>
      </c>
      <c r="AU1506">
        <v>20261002</v>
      </c>
      <c r="AV1506" t="s">
        <v>221</v>
      </c>
      <c r="AW1506" t="s">
        <v>930</v>
      </c>
      <c r="AX1506" t="s">
        <v>222</v>
      </c>
      <c r="BA1506" s="57">
        <v>46297.625</v>
      </c>
      <c r="BB1506" t="s">
        <v>1400</v>
      </c>
      <c r="BC1506">
        <v>2026</v>
      </c>
      <c r="BD1506">
        <v>10</v>
      </c>
      <c r="BE1506">
        <v>2</v>
      </c>
      <c r="BF1506" s="6">
        <f t="shared" si="69"/>
        <v>46297</v>
      </c>
      <c r="BG1506">
        <f t="shared" si="70"/>
        <v>-0.625</v>
      </c>
      <c r="BH1506" t="str">
        <f t="shared" si="71"/>
        <v>COMPLY</v>
      </c>
      <c r="BI1506" t="str">
        <f>VLOOKUP(H1506,Sheet2!$A$1:$B$270,2,FALSE)</f>
        <v>SINGARAJA</v>
      </c>
    </row>
    <row r="1507" spans="1:61">
      <c r="A1507">
        <v>1506</v>
      </c>
      <c r="B1507">
        <v>1002621736</v>
      </c>
      <c r="C1507">
        <v>3</v>
      </c>
      <c r="D1507" t="s">
        <v>34</v>
      </c>
      <c r="E1507">
        <v>5</v>
      </c>
      <c r="F1507" t="s">
        <v>546</v>
      </c>
      <c r="G1507" t="s">
        <v>84</v>
      </c>
      <c r="H1507" t="s">
        <v>408</v>
      </c>
      <c r="I1507" t="s">
        <v>212</v>
      </c>
      <c r="J1507" t="s">
        <v>213</v>
      </c>
      <c r="K1507" t="s">
        <v>149</v>
      </c>
      <c r="M1507" t="s">
        <v>76</v>
      </c>
      <c r="N1507" t="s">
        <v>215</v>
      </c>
      <c r="O1507" s="57">
        <v>46300.394108796296</v>
      </c>
      <c r="P1507" s="57">
        <v>46304.822997685187</v>
      </c>
      <c r="Q1507">
        <v>69404079</v>
      </c>
      <c r="S1507">
        <v>172406213405</v>
      </c>
      <c r="T1507" t="s">
        <v>3089</v>
      </c>
      <c r="U1507" t="s">
        <v>3090</v>
      </c>
      <c r="V1507" t="s">
        <v>3091</v>
      </c>
      <c r="Z1507">
        <v>115.3249307</v>
      </c>
      <c r="AA1507">
        <v>-8.2389054999999995</v>
      </c>
      <c r="AB1507" t="s">
        <v>3092</v>
      </c>
      <c r="AC1507" t="s">
        <v>229</v>
      </c>
      <c r="AL1507" t="s">
        <v>217</v>
      </c>
      <c r="AM1507" t="s">
        <v>3093</v>
      </c>
      <c r="AN1507" t="s">
        <v>6</v>
      </c>
      <c r="AO1507" s="57">
        <v>46152.40284722222</v>
      </c>
      <c r="AP1507" s="57">
        <v>46307.333333333336</v>
      </c>
      <c r="AR1507" t="s">
        <v>218</v>
      </c>
      <c r="AS1507" t="s">
        <v>219</v>
      </c>
      <c r="AT1507" t="s">
        <v>230</v>
      </c>
      <c r="AU1507">
        <v>20261009</v>
      </c>
      <c r="AV1507" t="s">
        <v>221</v>
      </c>
      <c r="AW1507" t="s">
        <v>539</v>
      </c>
      <c r="AX1507" t="s">
        <v>222</v>
      </c>
      <c r="BA1507" s="57">
        <v>46307.333333333336</v>
      </c>
      <c r="BB1507" t="s">
        <v>3093</v>
      </c>
      <c r="BC1507">
        <v>2026</v>
      </c>
      <c r="BD1507">
        <v>10</v>
      </c>
      <c r="BE1507">
        <v>9</v>
      </c>
      <c r="BF1507" s="6">
        <f t="shared" si="69"/>
        <v>46304</v>
      </c>
      <c r="BG1507">
        <f t="shared" si="70"/>
        <v>-3.3333333333357587</v>
      </c>
      <c r="BH1507" t="str">
        <f t="shared" si="71"/>
        <v>COMPLY</v>
      </c>
      <c r="BI1507" t="str">
        <f>VLOOKUP(H1507,Sheet2!$A$1:$B$270,2,FALSE)</f>
        <v>SINGARAJA</v>
      </c>
    </row>
    <row r="1508" spans="1:61">
      <c r="A1508">
        <v>1507</v>
      </c>
      <c r="B1508">
        <v>1002619726</v>
      </c>
      <c r="C1508">
        <v>3</v>
      </c>
      <c r="D1508" t="s">
        <v>34</v>
      </c>
      <c r="E1508">
        <v>5</v>
      </c>
      <c r="F1508" t="s">
        <v>546</v>
      </c>
      <c r="G1508" t="s">
        <v>79</v>
      </c>
      <c r="H1508" t="s">
        <v>459</v>
      </c>
      <c r="I1508" t="s">
        <v>212</v>
      </c>
      <c r="J1508" t="s">
        <v>213</v>
      </c>
      <c r="K1508" t="s">
        <v>149</v>
      </c>
      <c r="M1508" t="s">
        <v>76</v>
      </c>
      <c r="N1508" t="s">
        <v>215</v>
      </c>
      <c r="O1508" s="57">
        <v>46297.548194444447</v>
      </c>
      <c r="P1508" s="57">
        <v>46301.70480324074</v>
      </c>
      <c r="Q1508">
        <v>69403052</v>
      </c>
      <c r="S1508">
        <v>172407214848</v>
      </c>
      <c r="T1508" t="s">
        <v>2482</v>
      </c>
      <c r="U1508" t="s">
        <v>2483</v>
      </c>
      <c r="V1508" t="s">
        <v>2484</v>
      </c>
      <c r="Z1508">
        <v>115.3231564</v>
      </c>
      <c r="AA1508">
        <v>-8.5493194999999993</v>
      </c>
      <c r="AB1508" t="s">
        <v>2485</v>
      </c>
      <c r="AC1508" t="s">
        <v>229</v>
      </c>
      <c r="AL1508" t="s">
        <v>217</v>
      </c>
      <c r="AM1508" t="s">
        <v>2486</v>
      </c>
      <c r="AN1508" t="s">
        <v>6</v>
      </c>
      <c r="AO1508" s="57">
        <v>46063.549375000002</v>
      </c>
      <c r="AP1508" s="57">
        <v>46298.625</v>
      </c>
      <c r="AR1508" t="s">
        <v>218</v>
      </c>
      <c r="AS1508" t="s">
        <v>79</v>
      </c>
      <c r="AT1508" t="s">
        <v>230</v>
      </c>
      <c r="AU1508">
        <v>20261006</v>
      </c>
      <c r="AV1508" t="s">
        <v>221</v>
      </c>
      <c r="AW1508" t="s">
        <v>540</v>
      </c>
      <c r="AX1508" t="s">
        <v>222</v>
      </c>
      <c r="BA1508" s="57">
        <v>46298.625</v>
      </c>
      <c r="BB1508" t="s">
        <v>2486</v>
      </c>
      <c r="BC1508">
        <v>2026</v>
      </c>
      <c r="BD1508">
        <v>10</v>
      </c>
      <c r="BE1508">
        <v>6</v>
      </c>
      <c r="BF1508" s="6">
        <f t="shared" si="69"/>
        <v>46301</v>
      </c>
      <c r="BG1508">
        <f t="shared" si="70"/>
        <v>2.375</v>
      </c>
      <c r="BH1508" t="str">
        <f t="shared" si="71"/>
        <v>NOT COMPLY</v>
      </c>
      <c r="BI1508" t="str">
        <f>VLOOKUP(H1508,Sheet2!$A$1:$B$270,2,FALSE)</f>
        <v>GIANYAR</v>
      </c>
    </row>
    <row r="1509" spans="1:61">
      <c r="A1509">
        <v>1508</v>
      </c>
      <c r="B1509">
        <v>1002620148</v>
      </c>
      <c r="C1509">
        <v>3</v>
      </c>
      <c r="D1509" t="s">
        <v>34</v>
      </c>
      <c r="E1509">
        <v>5</v>
      </c>
      <c r="F1509" t="s">
        <v>546</v>
      </c>
      <c r="G1509" t="s">
        <v>79</v>
      </c>
      <c r="H1509" t="s">
        <v>459</v>
      </c>
      <c r="I1509" t="s">
        <v>212</v>
      </c>
      <c r="J1509" t="s">
        <v>213</v>
      </c>
      <c r="K1509" t="s">
        <v>149</v>
      </c>
      <c r="M1509" t="s">
        <v>76</v>
      </c>
      <c r="N1509" t="s">
        <v>215</v>
      </c>
      <c r="O1509" s="57">
        <v>46297.627303240741</v>
      </c>
      <c r="P1509" s="57">
        <v>46300.70890046296</v>
      </c>
      <c r="Q1509">
        <v>69403198</v>
      </c>
      <c r="S1509">
        <v>172407215204</v>
      </c>
      <c r="T1509" t="s">
        <v>2487</v>
      </c>
      <c r="U1509" t="s">
        <v>2488</v>
      </c>
      <c r="V1509" t="s">
        <v>2489</v>
      </c>
      <c r="Z1509">
        <v>115.33344959999999</v>
      </c>
      <c r="AA1509">
        <v>-8.5427497999999993</v>
      </c>
      <c r="AB1509" t="s">
        <v>2490</v>
      </c>
      <c r="AC1509" t="s">
        <v>229</v>
      </c>
      <c r="AL1509" t="s">
        <v>217</v>
      </c>
      <c r="AM1509" t="s">
        <v>2491</v>
      </c>
      <c r="AN1509" t="s">
        <v>6</v>
      </c>
      <c r="AO1509" s="57">
        <v>46063.652951388889</v>
      </c>
      <c r="AP1509" s="57">
        <v>46300.333333333336</v>
      </c>
      <c r="AR1509" t="s">
        <v>218</v>
      </c>
      <c r="AS1509" t="s">
        <v>79</v>
      </c>
      <c r="AT1509" t="s">
        <v>230</v>
      </c>
      <c r="AU1509">
        <v>20261005</v>
      </c>
      <c r="AV1509" t="s">
        <v>221</v>
      </c>
      <c r="AW1509" t="s">
        <v>1985</v>
      </c>
      <c r="AX1509" t="s">
        <v>222</v>
      </c>
      <c r="BA1509" s="57">
        <v>46300.333333333336</v>
      </c>
      <c r="BB1509" t="s">
        <v>2491</v>
      </c>
      <c r="BC1509">
        <v>2026</v>
      </c>
      <c r="BD1509">
        <v>10</v>
      </c>
      <c r="BE1509">
        <v>5</v>
      </c>
      <c r="BF1509" s="6">
        <f t="shared" si="69"/>
        <v>46300</v>
      </c>
      <c r="BG1509">
        <f t="shared" si="70"/>
        <v>-0.33333333333575865</v>
      </c>
      <c r="BH1509" t="str">
        <f t="shared" si="71"/>
        <v>COMPLY</v>
      </c>
      <c r="BI1509" t="str">
        <f>VLOOKUP(H1509,Sheet2!$A$1:$B$270,2,FALSE)</f>
        <v>GIANYAR</v>
      </c>
    </row>
    <row r="1510" spans="1:61">
      <c r="A1510">
        <v>1509</v>
      </c>
      <c r="B1510">
        <v>1002619348</v>
      </c>
      <c r="C1510">
        <v>3</v>
      </c>
      <c r="D1510" t="s">
        <v>34</v>
      </c>
      <c r="E1510">
        <v>5</v>
      </c>
      <c r="F1510" t="s">
        <v>546</v>
      </c>
      <c r="G1510" t="s">
        <v>79</v>
      </c>
      <c r="H1510" t="s">
        <v>459</v>
      </c>
      <c r="I1510" t="s">
        <v>212</v>
      </c>
      <c r="J1510" t="s">
        <v>213</v>
      </c>
      <c r="K1510" t="s">
        <v>149</v>
      </c>
      <c r="M1510" t="s">
        <v>76</v>
      </c>
      <c r="N1510" t="s">
        <v>215</v>
      </c>
      <c r="O1510" s="57">
        <v>46297.440694444442</v>
      </c>
      <c r="P1510" s="57">
        <v>46300.713310185187</v>
      </c>
      <c r="Q1510">
        <v>69402864</v>
      </c>
      <c r="S1510">
        <v>172407214846</v>
      </c>
      <c r="T1510" t="s">
        <v>2492</v>
      </c>
      <c r="U1510" t="s">
        <v>2493</v>
      </c>
      <c r="V1510" t="s">
        <v>2494</v>
      </c>
      <c r="Z1510">
        <v>115.3345219</v>
      </c>
      <c r="AA1510">
        <v>-8.5517137999999999</v>
      </c>
      <c r="AB1510" t="s">
        <v>2495</v>
      </c>
      <c r="AC1510" t="s">
        <v>229</v>
      </c>
      <c r="AL1510" t="s">
        <v>217</v>
      </c>
      <c r="AM1510" t="s">
        <v>1151</v>
      </c>
      <c r="AN1510" t="s">
        <v>6</v>
      </c>
      <c r="AO1510" s="57">
        <v>46063.444386574076</v>
      </c>
      <c r="AP1510" s="57">
        <v>46298.333333333336</v>
      </c>
      <c r="AR1510" t="s">
        <v>218</v>
      </c>
      <c r="AS1510" t="s">
        <v>79</v>
      </c>
      <c r="AT1510" t="s">
        <v>230</v>
      </c>
      <c r="AU1510">
        <v>20261005</v>
      </c>
      <c r="AV1510" t="s">
        <v>221</v>
      </c>
      <c r="AW1510" t="s">
        <v>2455</v>
      </c>
      <c r="AX1510" t="s">
        <v>222</v>
      </c>
      <c r="BA1510" s="57">
        <v>46298.333333333336</v>
      </c>
      <c r="BB1510" t="s">
        <v>1151</v>
      </c>
      <c r="BC1510">
        <v>2026</v>
      </c>
      <c r="BD1510">
        <v>10</v>
      </c>
      <c r="BE1510">
        <v>5</v>
      </c>
      <c r="BF1510" s="6">
        <f t="shared" si="69"/>
        <v>46300</v>
      </c>
      <c r="BG1510">
        <f t="shared" si="70"/>
        <v>1.6666666666642413</v>
      </c>
      <c r="BH1510" t="str">
        <f t="shared" si="71"/>
        <v>NOT COMPLY</v>
      </c>
      <c r="BI1510" t="str">
        <f>VLOOKUP(H1510,Sheet2!$A$1:$B$270,2,FALSE)</f>
        <v>GIANYAR</v>
      </c>
    </row>
    <row r="1511" spans="1:61">
      <c r="A1511">
        <v>1510</v>
      </c>
      <c r="B1511">
        <v>1002624615</v>
      </c>
      <c r="C1511">
        <v>3</v>
      </c>
      <c r="D1511" t="s">
        <v>34</v>
      </c>
      <c r="E1511">
        <v>5</v>
      </c>
      <c r="F1511" t="s">
        <v>546</v>
      </c>
      <c r="G1511" t="s">
        <v>79</v>
      </c>
      <c r="H1511" t="s">
        <v>459</v>
      </c>
      <c r="I1511" t="s">
        <v>212</v>
      </c>
      <c r="J1511" t="s">
        <v>213</v>
      </c>
      <c r="K1511" t="s">
        <v>149</v>
      </c>
      <c r="M1511" t="s">
        <v>76</v>
      </c>
      <c r="N1511" t="s">
        <v>215</v>
      </c>
      <c r="O1511" s="57">
        <v>46301.614328703705</v>
      </c>
      <c r="P1511" s="57">
        <v>46301.678587962961</v>
      </c>
      <c r="Q1511">
        <v>69403887</v>
      </c>
      <c r="S1511">
        <v>172407215397</v>
      </c>
      <c r="T1511" t="s">
        <v>2496</v>
      </c>
      <c r="U1511" t="s">
        <v>3689</v>
      </c>
      <c r="V1511" t="s">
        <v>3690</v>
      </c>
      <c r="Z1511">
        <v>115.3298109</v>
      </c>
      <c r="AA1511">
        <v>-8.5302106000000002</v>
      </c>
      <c r="AB1511" t="s">
        <v>2499</v>
      </c>
      <c r="AC1511" t="s">
        <v>229</v>
      </c>
      <c r="AL1511" t="s">
        <v>217</v>
      </c>
      <c r="AM1511" t="s">
        <v>3691</v>
      </c>
      <c r="AN1511" t="s">
        <v>6</v>
      </c>
      <c r="AO1511" s="57">
        <v>46183.621979166666</v>
      </c>
      <c r="AR1511" t="s">
        <v>218</v>
      </c>
      <c r="AS1511" t="s">
        <v>79</v>
      </c>
      <c r="AT1511" t="s">
        <v>230</v>
      </c>
      <c r="AU1511">
        <v>20261006</v>
      </c>
      <c r="AV1511" t="s">
        <v>221</v>
      </c>
      <c r="AW1511" t="s">
        <v>3536</v>
      </c>
      <c r="AX1511" t="s">
        <v>222</v>
      </c>
      <c r="BA1511" s="57">
        <v>46301.291666666664</v>
      </c>
      <c r="BB1511" t="s">
        <v>3691</v>
      </c>
      <c r="BC1511">
        <v>2026</v>
      </c>
      <c r="BD1511">
        <v>10</v>
      </c>
      <c r="BE1511">
        <v>6</v>
      </c>
      <c r="BF1511" s="6">
        <f t="shared" si="69"/>
        <v>46301</v>
      </c>
      <c r="BG1511">
        <f t="shared" si="70"/>
        <v>-0.29166666666424135</v>
      </c>
      <c r="BH1511" t="str">
        <f t="shared" si="71"/>
        <v>COMPLY</v>
      </c>
      <c r="BI1511" t="str">
        <f>VLOOKUP(H1511,Sheet2!$A$1:$B$270,2,FALSE)</f>
        <v>GIANYAR</v>
      </c>
    </row>
    <row r="1512" spans="1:61">
      <c r="A1512">
        <v>1511</v>
      </c>
      <c r="B1512">
        <v>1002623430</v>
      </c>
      <c r="C1512">
        <v>3</v>
      </c>
      <c r="D1512" t="s">
        <v>34</v>
      </c>
      <c r="E1512">
        <v>5</v>
      </c>
      <c r="F1512" t="s">
        <v>546</v>
      </c>
      <c r="G1512" t="s">
        <v>79</v>
      </c>
      <c r="H1512" t="s">
        <v>459</v>
      </c>
      <c r="I1512" t="s">
        <v>212</v>
      </c>
      <c r="J1512" t="s">
        <v>213</v>
      </c>
      <c r="K1512" t="s">
        <v>149</v>
      </c>
      <c r="M1512" t="s">
        <v>76</v>
      </c>
      <c r="N1512" t="s">
        <v>215</v>
      </c>
      <c r="O1512" s="57">
        <v>46301.358819444446</v>
      </c>
      <c r="P1512" s="57">
        <v>46303.69458333333</v>
      </c>
      <c r="Q1512">
        <v>69404688</v>
      </c>
      <c r="S1512">
        <v>172407215218</v>
      </c>
      <c r="T1512" t="s">
        <v>3684</v>
      </c>
      <c r="U1512" t="s">
        <v>3685</v>
      </c>
      <c r="V1512" t="s">
        <v>3686</v>
      </c>
      <c r="Z1512">
        <v>115.3188648</v>
      </c>
      <c r="AA1512">
        <v>-8.5513589999999997</v>
      </c>
      <c r="AB1512" t="s">
        <v>3687</v>
      </c>
      <c r="AC1512" t="s">
        <v>229</v>
      </c>
      <c r="AL1512" t="s">
        <v>217</v>
      </c>
      <c r="AM1512" t="s">
        <v>3688</v>
      </c>
      <c r="AN1512" t="s">
        <v>6</v>
      </c>
      <c r="AO1512" s="57">
        <v>46183.361655092594</v>
      </c>
      <c r="AP1512" s="57">
        <v>46302.333333333336</v>
      </c>
      <c r="AQ1512" t="s">
        <v>1496</v>
      </c>
      <c r="AR1512" t="s">
        <v>218</v>
      </c>
      <c r="AS1512" t="s">
        <v>79</v>
      </c>
      <c r="AT1512" t="s">
        <v>342</v>
      </c>
      <c r="AU1512">
        <v>20261008</v>
      </c>
      <c r="AV1512" t="s">
        <v>221</v>
      </c>
      <c r="AW1512" t="s">
        <v>3019</v>
      </c>
      <c r="AX1512" t="s">
        <v>222</v>
      </c>
      <c r="BA1512" s="57">
        <v>46302.333333333336</v>
      </c>
      <c r="BB1512" t="s">
        <v>3688</v>
      </c>
      <c r="BC1512">
        <v>2026</v>
      </c>
      <c r="BD1512">
        <v>10</v>
      </c>
      <c r="BE1512">
        <v>8</v>
      </c>
      <c r="BF1512" s="6">
        <f t="shared" si="69"/>
        <v>46303</v>
      </c>
      <c r="BG1512">
        <f t="shared" si="70"/>
        <v>0.66666666666424135</v>
      </c>
      <c r="BH1512" t="str">
        <f t="shared" si="71"/>
        <v>COMPLY</v>
      </c>
      <c r="BI1512" t="str">
        <f>VLOOKUP(H1512,Sheet2!$A$1:$B$270,2,FALSE)</f>
        <v>GIANYAR</v>
      </c>
    </row>
    <row r="1513" spans="1:61">
      <c r="A1513">
        <v>1512</v>
      </c>
      <c r="B1513">
        <v>1002625358</v>
      </c>
      <c r="C1513">
        <v>3</v>
      </c>
      <c r="D1513" t="s">
        <v>34</v>
      </c>
      <c r="E1513">
        <v>5</v>
      </c>
      <c r="F1513" t="s">
        <v>546</v>
      </c>
      <c r="G1513" t="s">
        <v>79</v>
      </c>
      <c r="H1513" t="s">
        <v>459</v>
      </c>
      <c r="I1513" t="s">
        <v>212</v>
      </c>
      <c r="J1513" t="s">
        <v>213</v>
      </c>
      <c r="K1513" t="s">
        <v>149</v>
      </c>
      <c r="M1513" t="s">
        <v>76</v>
      </c>
      <c r="N1513" t="s">
        <v>215</v>
      </c>
      <c r="O1513" s="57">
        <v>46302.377847222226</v>
      </c>
      <c r="P1513" s="57">
        <v>46307.314375000002</v>
      </c>
      <c r="Q1513">
        <v>69405458</v>
      </c>
      <c r="S1513">
        <v>172407215399</v>
      </c>
      <c r="T1513" t="s">
        <v>4429</v>
      </c>
      <c r="U1513" t="s">
        <v>4430</v>
      </c>
      <c r="V1513" t="s">
        <v>4431</v>
      </c>
      <c r="AB1513" t="s">
        <v>4432</v>
      </c>
      <c r="AC1513" t="s">
        <v>229</v>
      </c>
      <c r="AL1513" t="s">
        <v>217</v>
      </c>
      <c r="AM1513" t="s">
        <v>4433</v>
      </c>
      <c r="AN1513" t="s">
        <v>6</v>
      </c>
      <c r="AO1513" s="57">
        <v>46213.392731481479</v>
      </c>
      <c r="AP1513" s="57">
        <v>46303.458333333336</v>
      </c>
      <c r="AR1513" t="s">
        <v>218</v>
      </c>
      <c r="AS1513" t="s">
        <v>79</v>
      </c>
      <c r="AT1513" t="s">
        <v>230</v>
      </c>
      <c r="AU1513">
        <v>20261012</v>
      </c>
      <c r="AV1513" t="s">
        <v>221</v>
      </c>
      <c r="AW1513" t="s">
        <v>2455</v>
      </c>
      <c r="AX1513" t="s">
        <v>222</v>
      </c>
      <c r="BA1513" s="57">
        <v>46303.458333333336</v>
      </c>
      <c r="BB1513" t="s">
        <v>4433</v>
      </c>
      <c r="BC1513">
        <v>2026</v>
      </c>
      <c r="BD1513">
        <v>10</v>
      </c>
      <c r="BE1513">
        <v>12</v>
      </c>
      <c r="BF1513" s="6">
        <f t="shared" si="69"/>
        <v>46307</v>
      </c>
      <c r="BG1513">
        <f t="shared" si="70"/>
        <v>3.5416666666642413</v>
      </c>
      <c r="BH1513" t="str">
        <f t="shared" si="71"/>
        <v>NOT COMPLY</v>
      </c>
      <c r="BI1513" t="str">
        <f>VLOOKUP(H1513,Sheet2!$A$1:$B$270,2,FALSE)</f>
        <v>GIANYAR</v>
      </c>
    </row>
    <row r="1514" spans="1:61">
      <c r="A1514">
        <v>1513</v>
      </c>
      <c r="B1514">
        <v>1002627714</v>
      </c>
      <c r="C1514">
        <v>3</v>
      </c>
      <c r="D1514" t="s">
        <v>34</v>
      </c>
      <c r="E1514">
        <v>5</v>
      </c>
      <c r="F1514" t="s">
        <v>546</v>
      </c>
      <c r="G1514" t="s">
        <v>79</v>
      </c>
      <c r="H1514" t="s">
        <v>459</v>
      </c>
      <c r="I1514" t="s">
        <v>212</v>
      </c>
      <c r="J1514" t="s">
        <v>213</v>
      </c>
      <c r="K1514" t="s">
        <v>149</v>
      </c>
      <c r="M1514" t="s">
        <v>76</v>
      </c>
      <c r="N1514" t="s">
        <v>215</v>
      </c>
      <c r="O1514" s="57">
        <v>46303.566006944442</v>
      </c>
      <c r="P1514" s="57">
        <v>46303.697638888887</v>
      </c>
      <c r="Q1514">
        <v>69403881</v>
      </c>
      <c r="S1514">
        <v>172407212667</v>
      </c>
      <c r="T1514" t="s">
        <v>2501</v>
      </c>
      <c r="U1514" t="s">
        <v>4832</v>
      </c>
      <c r="V1514" t="s">
        <v>4833</v>
      </c>
      <c r="Z1514">
        <v>115.33045470714499</v>
      </c>
      <c r="AA1514">
        <v>-8.52090737065509</v>
      </c>
      <c r="AB1514" t="s">
        <v>2503</v>
      </c>
      <c r="AC1514" t="s">
        <v>229</v>
      </c>
      <c r="AL1514" t="s">
        <v>217</v>
      </c>
      <c r="AM1514" t="s">
        <v>4834</v>
      </c>
      <c r="AN1514" t="s">
        <v>6</v>
      </c>
      <c r="AO1514" s="57">
        <v>46244.569814814815</v>
      </c>
      <c r="AR1514" t="s">
        <v>218</v>
      </c>
      <c r="AS1514" t="s">
        <v>79</v>
      </c>
      <c r="AT1514" t="s">
        <v>230</v>
      </c>
      <c r="AU1514">
        <v>20261008</v>
      </c>
      <c r="AV1514" t="s">
        <v>221</v>
      </c>
      <c r="AW1514" t="s">
        <v>3536</v>
      </c>
      <c r="AX1514" t="s">
        <v>222</v>
      </c>
      <c r="BA1514" s="57">
        <v>46303.291666666664</v>
      </c>
      <c r="BB1514" t="s">
        <v>4834</v>
      </c>
      <c r="BC1514">
        <v>2026</v>
      </c>
      <c r="BD1514">
        <v>10</v>
      </c>
      <c r="BE1514">
        <v>8</v>
      </c>
      <c r="BF1514" s="6">
        <f t="shared" si="69"/>
        <v>46303</v>
      </c>
      <c r="BG1514">
        <f t="shared" si="70"/>
        <v>-0.29166666666424135</v>
      </c>
      <c r="BH1514" t="str">
        <f t="shared" si="71"/>
        <v>COMPLY</v>
      </c>
      <c r="BI1514" t="str">
        <f>VLOOKUP(H1514,Sheet2!$A$1:$B$270,2,FALSE)</f>
        <v>GIANYAR</v>
      </c>
    </row>
    <row r="1515" spans="1:61">
      <c r="A1515">
        <v>1514</v>
      </c>
      <c r="B1515">
        <v>1002631844</v>
      </c>
      <c r="C1515">
        <v>3</v>
      </c>
      <c r="D1515" t="s">
        <v>34</v>
      </c>
      <c r="E1515">
        <v>5</v>
      </c>
      <c r="F1515" t="s">
        <v>546</v>
      </c>
      <c r="G1515" t="s">
        <v>79</v>
      </c>
      <c r="H1515" t="s">
        <v>459</v>
      </c>
      <c r="I1515" t="s">
        <v>212</v>
      </c>
      <c r="J1515" t="s">
        <v>213</v>
      </c>
      <c r="K1515" t="s">
        <v>149</v>
      </c>
      <c r="M1515" t="s">
        <v>76</v>
      </c>
      <c r="N1515" t="s">
        <v>215</v>
      </c>
      <c r="O1515" s="57">
        <v>46306.860520833332</v>
      </c>
      <c r="P1515" s="57">
        <v>46307.685185185182</v>
      </c>
      <c r="Q1515">
        <v>69404114</v>
      </c>
      <c r="S1515">
        <v>172407212673</v>
      </c>
      <c r="T1515" t="s">
        <v>3095</v>
      </c>
      <c r="U1515" t="s">
        <v>5754</v>
      </c>
      <c r="V1515" t="s">
        <v>5755</v>
      </c>
      <c r="Z1515">
        <v>115.30650184</v>
      </c>
      <c r="AA1515">
        <v>-8.5488376719999994</v>
      </c>
      <c r="AB1515" t="s">
        <v>3098</v>
      </c>
      <c r="AC1515" t="s">
        <v>229</v>
      </c>
      <c r="AL1515" t="s">
        <v>217</v>
      </c>
      <c r="AM1515" t="s">
        <v>5756</v>
      </c>
      <c r="AN1515" t="s">
        <v>6</v>
      </c>
      <c r="AO1515" s="57">
        <v>46336.861342592594</v>
      </c>
      <c r="AR1515" t="s">
        <v>218</v>
      </c>
      <c r="AS1515" t="s">
        <v>79</v>
      </c>
      <c r="AT1515" t="s">
        <v>230</v>
      </c>
      <c r="AU1515">
        <v>20261012</v>
      </c>
      <c r="AV1515" t="s">
        <v>221</v>
      </c>
      <c r="AW1515" t="s">
        <v>577</v>
      </c>
      <c r="AX1515" t="s">
        <v>222</v>
      </c>
      <c r="BA1515" s="57">
        <v>46306.291666666664</v>
      </c>
      <c r="BB1515" t="s">
        <v>5756</v>
      </c>
      <c r="BC1515">
        <v>2026</v>
      </c>
      <c r="BD1515">
        <v>10</v>
      </c>
      <c r="BE1515">
        <v>12</v>
      </c>
      <c r="BF1515" s="6">
        <f t="shared" si="69"/>
        <v>46307</v>
      </c>
      <c r="BG1515">
        <f t="shared" si="70"/>
        <v>0.70833333333575865</v>
      </c>
      <c r="BH1515" t="str">
        <f t="shared" si="71"/>
        <v>COMPLY</v>
      </c>
      <c r="BI1515" t="str">
        <f>VLOOKUP(H1515,Sheet2!$A$1:$B$270,2,FALSE)</f>
        <v>GIANYAR</v>
      </c>
    </row>
    <row r="1516" spans="1:61">
      <c r="A1516">
        <v>1515</v>
      </c>
      <c r="B1516">
        <v>1002621371</v>
      </c>
      <c r="C1516">
        <v>3</v>
      </c>
      <c r="D1516" t="s">
        <v>34</v>
      </c>
      <c r="E1516">
        <v>5</v>
      </c>
      <c r="F1516" t="s">
        <v>546</v>
      </c>
      <c r="G1516" t="s">
        <v>79</v>
      </c>
      <c r="H1516" t="s">
        <v>459</v>
      </c>
      <c r="I1516" t="s">
        <v>212</v>
      </c>
      <c r="J1516" t="s">
        <v>213</v>
      </c>
      <c r="K1516" t="s">
        <v>149</v>
      </c>
      <c r="M1516" t="s">
        <v>1401</v>
      </c>
      <c r="N1516" t="s">
        <v>215</v>
      </c>
      <c r="O1516" s="57">
        <v>46299.539398148147</v>
      </c>
      <c r="P1516" s="57">
        <v>46301.614328703705</v>
      </c>
      <c r="Q1516">
        <v>69403887</v>
      </c>
      <c r="S1516">
        <v>172407215032</v>
      </c>
      <c r="T1516" t="s">
        <v>2496</v>
      </c>
      <c r="U1516" t="s">
        <v>2497</v>
      </c>
      <c r="V1516" t="s">
        <v>2498</v>
      </c>
      <c r="Z1516">
        <v>115.3299674</v>
      </c>
      <c r="AA1516">
        <v>-8.5350801000000001</v>
      </c>
      <c r="AB1516" t="s">
        <v>2499</v>
      </c>
      <c r="AC1516" t="s">
        <v>229</v>
      </c>
      <c r="AL1516" t="s">
        <v>217</v>
      </c>
      <c r="AM1516" t="s">
        <v>2500</v>
      </c>
      <c r="AN1516" t="s">
        <v>6</v>
      </c>
      <c r="AO1516" s="57">
        <v>46122.549178240741</v>
      </c>
      <c r="AP1516" s="57">
        <v>46300.458333333336</v>
      </c>
      <c r="AR1516" t="s">
        <v>14</v>
      </c>
      <c r="AS1516" t="s">
        <v>79</v>
      </c>
      <c r="AT1516" t="s">
        <v>230</v>
      </c>
      <c r="AV1516" t="s">
        <v>3094</v>
      </c>
      <c r="AW1516" t="s">
        <v>1985</v>
      </c>
      <c r="AX1516" t="s">
        <v>222</v>
      </c>
      <c r="BA1516" s="57">
        <v>46300.458333333336</v>
      </c>
      <c r="BB1516" t="s">
        <v>2500</v>
      </c>
      <c r="BF1516" s="6" t="e">
        <f t="shared" si="69"/>
        <v>#NUM!</v>
      </c>
      <c r="BG1516" t="e">
        <f t="shared" si="70"/>
        <v>#NUM!</v>
      </c>
      <c r="BH1516" t="e">
        <f t="shared" si="71"/>
        <v>#NUM!</v>
      </c>
      <c r="BI1516" t="str">
        <f>VLOOKUP(H1516,Sheet2!$A$1:$B$270,2,FALSE)</f>
        <v>GIANYAR</v>
      </c>
    </row>
    <row r="1517" spans="1:61">
      <c r="A1517">
        <v>1516</v>
      </c>
      <c r="B1517">
        <v>1002621378</v>
      </c>
      <c r="C1517">
        <v>3</v>
      </c>
      <c r="D1517" t="s">
        <v>34</v>
      </c>
      <c r="E1517">
        <v>5</v>
      </c>
      <c r="F1517" t="s">
        <v>546</v>
      </c>
      <c r="G1517" t="s">
        <v>79</v>
      </c>
      <c r="H1517" t="s">
        <v>459</v>
      </c>
      <c r="I1517" t="s">
        <v>212</v>
      </c>
      <c r="J1517" t="s">
        <v>213</v>
      </c>
      <c r="K1517" t="s">
        <v>149</v>
      </c>
      <c r="M1517" t="s">
        <v>1401</v>
      </c>
      <c r="N1517" t="s">
        <v>215</v>
      </c>
      <c r="O1517" s="57">
        <v>46299.543599537035</v>
      </c>
      <c r="P1517" s="57">
        <v>46303.565995370373</v>
      </c>
      <c r="Q1517">
        <v>69403881</v>
      </c>
      <c r="S1517">
        <v>172407215034</v>
      </c>
      <c r="T1517" t="s">
        <v>2501</v>
      </c>
      <c r="U1517" t="s">
        <v>2502</v>
      </c>
      <c r="V1517" t="s">
        <v>3100</v>
      </c>
      <c r="Z1517">
        <v>115.32853489999999</v>
      </c>
      <c r="AA1517">
        <v>-8.5257539999999992</v>
      </c>
      <c r="AB1517" t="s">
        <v>2503</v>
      </c>
      <c r="AC1517" t="s">
        <v>229</v>
      </c>
      <c r="AL1517" t="s">
        <v>217</v>
      </c>
      <c r="AM1517" t="s">
        <v>3101</v>
      </c>
      <c r="AN1517" t="s">
        <v>6</v>
      </c>
      <c r="AO1517" s="57">
        <v>46122.549178240741</v>
      </c>
      <c r="AP1517" s="57">
        <v>46302.458333333336</v>
      </c>
      <c r="AQ1517" t="s">
        <v>841</v>
      </c>
      <c r="AR1517" t="s">
        <v>14</v>
      </c>
      <c r="AS1517" t="s">
        <v>79</v>
      </c>
      <c r="AT1517" t="s">
        <v>230</v>
      </c>
      <c r="AV1517" t="s">
        <v>4831</v>
      </c>
      <c r="AW1517" t="s">
        <v>540</v>
      </c>
      <c r="AX1517" t="s">
        <v>222</v>
      </c>
      <c r="BA1517" s="57">
        <v>46302.458333333336</v>
      </c>
      <c r="BB1517" t="s">
        <v>3101</v>
      </c>
      <c r="BF1517" s="6" t="e">
        <f t="shared" si="69"/>
        <v>#NUM!</v>
      </c>
      <c r="BG1517" t="e">
        <f t="shared" si="70"/>
        <v>#NUM!</v>
      </c>
      <c r="BH1517" t="e">
        <f t="shared" si="71"/>
        <v>#NUM!</v>
      </c>
      <c r="BI1517" t="str">
        <f>VLOOKUP(H1517,Sheet2!$A$1:$B$270,2,FALSE)</f>
        <v>GIANYAR</v>
      </c>
    </row>
    <row r="1518" spans="1:61">
      <c r="A1518">
        <v>1517</v>
      </c>
      <c r="B1518">
        <v>1002621815</v>
      </c>
      <c r="C1518">
        <v>3</v>
      </c>
      <c r="D1518" t="s">
        <v>34</v>
      </c>
      <c r="E1518">
        <v>5</v>
      </c>
      <c r="F1518" t="s">
        <v>546</v>
      </c>
      <c r="G1518" t="s">
        <v>79</v>
      </c>
      <c r="H1518" t="s">
        <v>459</v>
      </c>
      <c r="I1518" t="s">
        <v>212</v>
      </c>
      <c r="J1518" t="s">
        <v>213</v>
      </c>
      <c r="K1518" t="s">
        <v>149</v>
      </c>
      <c r="M1518" t="s">
        <v>1401</v>
      </c>
      <c r="N1518" t="s">
        <v>215</v>
      </c>
      <c r="O1518" s="57">
        <v>46300.410115740742</v>
      </c>
      <c r="P1518" s="57">
        <v>46306.860520833332</v>
      </c>
      <c r="Q1518">
        <v>69404114</v>
      </c>
      <c r="S1518">
        <v>172407215211</v>
      </c>
      <c r="T1518" t="s">
        <v>3095</v>
      </c>
      <c r="U1518" t="s">
        <v>3096</v>
      </c>
      <c r="V1518" t="s">
        <v>3097</v>
      </c>
      <c r="Z1518">
        <v>115.3080235</v>
      </c>
      <c r="AA1518">
        <v>-8.5486885000000008</v>
      </c>
      <c r="AB1518" t="s">
        <v>3098</v>
      </c>
      <c r="AC1518" t="s">
        <v>229</v>
      </c>
      <c r="AL1518" t="s">
        <v>217</v>
      </c>
      <c r="AM1518" t="s">
        <v>3099</v>
      </c>
      <c r="AN1518" t="s">
        <v>6</v>
      </c>
      <c r="AO1518" s="57">
        <v>46152.444537037038</v>
      </c>
      <c r="AP1518" s="57">
        <v>46301.333333333336</v>
      </c>
      <c r="AQ1518" t="s">
        <v>838</v>
      </c>
      <c r="AR1518" t="s">
        <v>14</v>
      </c>
      <c r="AS1518" t="s">
        <v>79</v>
      </c>
      <c r="AT1518" t="s">
        <v>230</v>
      </c>
      <c r="AV1518" t="s">
        <v>5753</v>
      </c>
      <c r="AW1518" t="s">
        <v>540</v>
      </c>
      <c r="AX1518" t="s">
        <v>222</v>
      </c>
      <c r="BA1518" s="57">
        <v>46301.333333333336</v>
      </c>
      <c r="BB1518" t="s">
        <v>3099</v>
      </c>
      <c r="BF1518" s="6" t="e">
        <f t="shared" si="69"/>
        <v>#NUM!</v>
      </c>
      <c r="BG1518" t="e">
        <f t="shared" si="70"/>
        <v>#NUM!</v>
      </c>
      <c r="BH1518" t="e">
        <f t="shared" si="71"/>
        <v>#NUM!</v>
      </c>
      <c r="BI1518" t="str">
        <f>VLOOKUP(H1518,Sheet2!$A$1:$B$270,2,FALSE)</f>
        <v>GIANYAR</v>
      </c>
    </row>
    <row r="1519" spans="1:61">
      <c r="A1519">
        <v>1518</v>
      </c>
      <c r="B1519">
        <v>1002634828</v>
      </c>
      <c r="C1519">
        <v>3</v>
      </c>
      <c r="D1519" t="s">
        <v>34</v>
      </c>
      <c r="E1519">
        <v>5</v>
      </c>
      <c r="F1519" t="s">
        <v>553</v>
      </c>
      <c r="G1519" t="s">
        <v>83</v>
      </c>
      <c r="H1519" t="s">
        <v>231</v>
      </c>
      <c r="I1519" t="s">
        <v>212</v>
      </c>
      <c r="J1519" t="s">
        <v>213</v>
      </c>
      <c r="K1519" t="s">
        <v>149</v>
      </c>
      <c r="L1519" t="s">
        <v>214</v>
      </c>
      <c r="M1519" t="s">
        <v>76</v>
      </c>
      <c r="N1519" t="s">
        <v>215</v>
      </c>
      <c r="O1519" s="57">
        <v>46308.503935185188</v>
      </c>
      <c r="P1519" s="57">
        <v>46309.70684027778</v>
      </c>
      <c r="Q1519">
        <v>69409294</v>
      </c>
      <c r="S1519">
        <v>172423220336</v>
      </c>
      <c r="T1519" t="s">
        <v>6581</v>
      </c>
      <c r="U1519" t="s">
        <v>6582</v>
      </c>
      <c r="V1519" t="s">
        <v>6583</v>
      </c>
      <c r="Z1519">
        <v>115.2928538</v>
      </c>
      <c r="AA1519">
        <v>-8.6284793999999998</v>
      </c>
      <c r="AB1519" t="s">
        <v>6584</v>
      </c>
      <c r="AC1519" t="s">
        <v>235</v>
      </c>
      <c r="AL1519" t="s">
        <v>217</v>
      </c>
      <c r="AM1519" t="s">
        <v>6585</v>
      </c>
      <c r="AN1519" t="s">
        <v>6</v>
      </c>
      <c r="AO1519" t="s">
        <v>5766</v>
      </c>
      <c r="AP1519" s="57">
        <v>46310.458333333336</v>
      </c>
      <c r="AR1519" t="s">
        <v>218</v>
      </c>
      <c r="AS1519" t="s">
        <v>3677</v>
      </c>
      <c r="AT1519" t="s">
        <v>230</v>
      </c>
      <c r="AU1519">
        <v>20261014</v>
      </c>
      <c r="AV1519" t="s">
        <v>221</v>
      </c>
      <c r="AW1519" t="s">
        <v>880</v>
      </c>
      <c r="AX1519" t="s">
        <v>222</v>
      </c>
      <c r="BA1519" s="57">
        <v>46310.458333333336</v>
      </c>
      <c r="BB1519" t="s">
        <v>6585</v>
      </c>
      <c r="BC1519">
        <v>2026</v>
      </c>
      <c r="BD1519">
        <v>10</v>
      </c>
      <c r="BE1519">
        <v>14</v>
      </c>
      <c r="BF1519" s="6">
        <f t="shared" si="69"/>
        <v>46309</v>
      </c>
      <c r="BG1519">
        <f t="shared" si="70"/>
        <v>-1.4583333333357587</v>
      </c>
      <c r="BH1519" t="str">
        <f t="shared" si="71"/>
        <v>COMPLY</v>
      </c>
      <c r="BI1519" t="str">
        <f>VLOOKUP(H1519,Sheet2!$A$1:$B$270,2,FALSE)</f>
        <v>SANUR</v>
      </c>
    </row>
    <row r="1520" spans="1:61">
      <c r="A1520">
        <v>1519</v>
      </c>
      <c r="B1520">
        <v>1002619149</v>
      </c>
      <c r="C1520">
        <v>3</v>
      </c>
      <c r="D1520" t="s">
        <v>34</v>
      </c>
      <c r="E1520">
        <v>5</v>
      </c>
      <c r="F1520" t="s">
        <v>546</v>
      </c>
      <c r="G1520" t="s">
        <v>79</v>
      </c>
      <c r="H1520" t="s">
        <v>281</v>
      </c>
      <c r="I1520" t="s">
        <v>212</v>
      </c>
      <c r="J1520" t="s">
        <v>213</v>
      </c>
      <c r="K1520" t="s">
        <v>149</v>
      </c>
      <c r="M1520" t="s">
        <v>76</v>
      </c>
      <c r="N1520" t="s">
        <v>215</v>
      </c>
      <c r="O1520" s="57">
        <v>46297.4</v>
      </c>
      <c r="P1520" s="57">
        <v>46297.736018518517</v>
      </c>
      <c r="Q1520">
        <v>69402788</v>
      </c>
      <c r="S1520">
        <v>172408248401</v>
      </c>
      <c r="T1520" t="s">
        <v>2504</v>
      </c>
      <c r="U1520" t="s">
        <v>2505</v>
      </c>
      <c r="V1520" t="s">
        <v>2506</v>
      </c>
      <c r="Z1520">
        <v>115.2497039</v>
      </c>
      <c r="AA1520">
        <v>-8.4707056000000005</v>
      </c>
      <c r="AB1520" t="s">
        <v>2507</v>
      </c>
      <c r="AC1520" t="s">
        <v>284</v>
      </c>
      <c r="AL1520" t="s">
        <v>217</v>
      </c>
      <c r="AM1520" t="s">
        <v>2508</v>
      </c>
      <c r="AN1520" t="s">
        <v>6</v>
      </c>
      <c r="AO1520" s="57">
        <v>46063.403113425928</v>
      </c>
      <c r="AP1520" s="57">
        <v>46298.333333333336</v>
      </c>
      <c r="AR1520" t="s">
        <v>218</v>
      </c>
      <c r="AS1520" t="s">
        <v>585</v>
      </c>
      <c r="AT1520" t="s">
        <v>230</v>
      </c>
      <c r="AU1520">
        <v>20261002</v>
      </c>
      <c r="AV1520" t="s">
        <v>221</v>
      </c>
      <c r="AW1520" t="s">
        <v>541</v>
      </c>
      <c r="AX1520" t="s">
        <v>222</v>
      </c>
      <c r="BA1520" s="57">
        <v>46298.333333333336</v>
      </c>
      <c r="BB1520" t="s">
        <v>2508</v>
      </c>
      <c r="BC1520">
        <v>2026</v>
      </c>
      <c r="BD1520">
        <v>10</v>
      </c>
      <c r="BE1520">
        <v>2</v>
      </c>
      <c r="BF1520" s="6">
        <f t="shared" si="69"/>
        <v>46297</v>
      </c>
      <c r="BG1520">
        <f t="shared" si="70"/>
        <v>-1.3333333333357587</v>
      </c>
      <c r="BH1520" t="str">
        <f t="shared" si="71"/>
        <v>COMPLY</v>
      </c>
      <c r="BI1520" t="str">
        <f>VLOOKUP(H1520,Sheet2!$A$1:$B$270,2,FALSE)</f>
        <v>GIANYAR</v>
      </c>
    </row>
    <row r="1521" spans="1:61">
      <c r="A1521">
        <v>1520</v>
      </c>
      <c r="B1521">
        <v>1002626585</v>
      </c>
      <c r="C1521">
        <v>3</v>
      </c>
      <c r="D1521" t="s">
        <v>34</v>
      </c>
      <c r="E1521">
        <v>5</v>
      </c>
      <c r="F1521" t="s">
        <v>546</v>
      </c>
      <c r="G1521" t="s">
        <v>82</v>
      </c>
      <c r="H1521" t="s">
        <v>398</v>
      </c>
      <c r="I1521" t="s">
        <v>212</v>
      </c>
      <c r="J1521" t="s">
        <v>213</v>
      </c>
      <c r="K1521" t="s">
        <v>149</v>
      </c>
      <c r="M1521" t="s">
        <v>76</v>
      </c>
      <c r="N1521" t="s">
        <v>215</v>
      </c>
      <c r="O1521" s="57">
        <v>46302.648229166669</v>
      </c>
      <c r="P1521" s="57">
        <v>46302.852476851855</v>
      </c>
      <c r="Q1521">
        <v>69401485</v>
      </c>
      <c r="S1521">
        <v>172404209308</v>
      </c>
      <c r="T1521" t="s">
        <v>4434</v>
      </c>
      <c r="U1521" t="s">
        <v>4435</v>
      </c>
      <c r="V1521" t="s">
        <v>4436</v>
      </c>
      <c r="Z1521">
        <v>115.55213860000001</v>
      </c>
      <c r="AA1521">
        <v>-8.2345296000000001</v>
      </c>
      <c r="AB1521" t="s">
        <v>4437</v>
      </c>
      <c r="AC1521" t="s">
        <v>229</v>
      </c>
      <c r="AL1521" t="s">
        <v>217</v>
      </c>
      <c r="AM1521" t="s">
        <v>4438</v>
      </c>
      <c r="AN1521" t="s">
        <v>6</v>
      </c>
      <c r="AO1521" s="57">
        <v>46213.66333333333</v>
      </c>
      <c r="AR1521" t="s">
        <v>218</v>
      </c>
      <c r="AS1521" t="s">
        <v>3107</v>
      </c>
      <c r="AT1521" t="s">
        <v>342</v>
      </c>
      <c r="AU1521">
        <v>20261007</v>
      </c>
      <c r="AV1521" t="s">
        <v>221</v>
      </c>
      <c r="AW1521" t="s">
        <v>4439</v>
      </c>
      <c r="AX1521" t="s">
        <v>222</v>
      </c>
      <c r="BA1521" s="57">
        <v>46302.291666666664</v>
      </c>
      <c r="BB1521" t="s">
        <v>4438</v>
      </c>
      <c r="BC1521">
        <v>2026</v>
      </c>
      <c r="BD1521">
        <v>10</v>
      </c>
      <c r="BE1521">
        <v>7</v>
      </c>
      <c r="BF1521" s="6">
        <f t="shared" si="69"/>
        <v>46302</v>
      </c>
      <c r="BG1521">
        <f t="shared" si="70"/>
        <v>-0.29166666666424135</v>
      </c>
      <c r="BH1521" t="str">
        <f t="shared" si="71"/>
        <v>COMPLY</v>
      </c>
      <c r="BI1521" t="str">
        <f>VLOOKUP(H1521,Sheet2!$A$1:$B$270,2,FALSE)</f>
        <v>KLUNGKUNG</v>
      </c>
    </row>
    <row r="1522" spans="1:61">
      <c r="A1522">
        <v>1521</v>
      </c>
      <c r="B1522">
        <v>1002632361</v>
      </c>
      <c r="C1522">
        <v>3</v>
      </c>
      <c r="D1522" t="s">
        <v>34</v>
      </c>
      <c r="E1522">
        <v>5</v>
      </c>
      <c r="F1522" t="s">
        <v>546</v>
      </c>
      <c r="G1522" t="s">
        <v>82</v>
      </c>
      <c r="H1522" t="s">
        <v>398</v>
      </c>
      <c r="I1522" t="s">
        <v>212</v>
      </c>
      <c r="J1522" t="s">
        <v>213</v>
      </c>
      <c r="K1522" t="s">
        <v>149</v>
      </c>
      <c r="M1522" t="s">
        <v>76</v>
      </c>
      <c r="N1522" t="s">
        <v>215</v>
      </c>
      <c r="O1522" s="57">
        <v>46307.436736111114</v>
      </c>
      <c r="P1522" s="57">
        <v>46309.352476851855</v>
      </c>
      <c r="Q1522">
        <v>69408403</v>
      </c>
      <c r="S1522">
        <v>172404209442</v>
      </c>
      <c r="T1522" t="s">
        <v>6586</v>
      </c>
      <c r="U1522" t="s">
        <v>6587</v>
      </c>
      <c r="V1522" t="s">
        <v>6588</v>
      </c>
      <c r="Z1522">
        <v>115.6418212</v>
      </c>
      <c r="AA1522">
        <v>-8.3405331999999994</v>
      </c>
      <c r="AB1522" t="s">
        <v>6589</v>
      </c>
      <c r="AC1522" t="s">
        <v>229</v>
      </c>
      <c r="AL1522" t="s">
        <v>217</v>
      </c>
      <c r="AM1522" t="s">
        <v>6590</v>
      </c>
      <c r="AN1522" t="s">
        <v>6</v>
      </c>
      <c r="AO1522" s="57">
        <v>46366.455150462964</v>
      </c>
      <c r="AP1522" s="57">
        <v>46309.333333333336</v>
      </c>
      <c r="AR1522" t="s">
        <v>218</v>
      </c>
      <c r="AS1522" t="s">
        <v>3107</v>
      </c>
      <c r="AT1522" t="s">
        <v>230</v>
      </c>
      <c r="AU1522">
        <v>20261014</v>
      </c>
      <c r="AV1522" t="s">
        <v>221</v>
      </c>
      <c r="AW1522" t="s">
        <v>540</v>
      </c>
      <c r="AX1522" t="s">
        <v>222</v>
      </c>
      <c r="BA1522" s="57">
        <v>46309.333333333336</v>
      </c>
      <c r="BB1522" t="s">
        <v>6590</v>
      </c>
      <c r="BC1522">
        <v>2026</v>
      </c>
      <c r="BD1522">
        <v>10</v>
      </c>
      <c r="BE1522">
        <v>14</v>
      </c>
      <c r="BF1522" s="6">
        <f t="shared" si="69"/>
        <v>46309</v>
      </c>
      <c r="BG1522">
        <f t="shared" si="70"/>
        <v>-0.33333333333575865</v>
      </c>
      <c r="BH1522" t="str">
        <f t="shared" si="71"/>
        <v>COMPLY</v>
      </c>
      <c r="BI1522" t="str">
        <f>VLOOKUP(H1522,Sheet2!$A$1:$B$270,2,FALSE)</f>
        <v>KLUNGKUNG</v>
      </c>
    </row>
    <row r="1523" spans="1:61">
      <c r="A1523">
        <v>1522</v>
      </c>
      <c r="B1523">
        <v>1002636551</v>
      </c>
      <c r="C1523">
        <v>3</v>
      </c>
      <c r="D1523" t="s">
        <v>34</v>
      </c>
      <c r="E1523">
        <v>5</v>
      </c>
      <c r="F1523" t="s">
        <v>546</v>
      </c>
      <c r="G1523" t="s">
        <v>82</v>
      </c>
      <c r="H1523" t="s">
        <v>398</v>
      </c>
      <c r="I1523" t="s">
        <v>212</v>
      </c>
      <c r="J1523" t="s">
        <v>213</v>
      </c>
      <c r="K1523" t="s">
        <v>149</v>
      </c>
      <c r="M1523" t="s">
        <v>76</v>
      </c>
      <c r="N1523" t="s">
        <v>215</v>
      </c>
      <c r="O1523" s="57">
        <v>46309.487534722219</v>
      </c>
      <c r="P1523" s="57">
        <v>46309.819780092592</v>
      </c>
      <c r="Q1523">
        <v>69409028</v>
      </c>
      <c r="S1523">
        <v>172404209453</v>
      </c>
      <c r="T1523" t="s">
        <v>6591</v>
      </c>
      <c r="U1523" t="s">
        <v>7400</v>
      </c>
      <c r="V1523" t="s">
        <v>7401</v>
      </c>
      <c r="Z1523">
        <v>115.6284089</v>
      </c>
      <c r="AA1523">
        <v>-8.3370838999999997</v>
      </c>
      <c r="AB1523" t="s">
        <v>6594</v>
      </c>
      <c r="AC1523" t="s">
        <v>229</v>
      </c>
      <c r="AL1523" t="s">
        <v>217</v>
      </c>
      <c r="AM1523" t="s">
        <v>7402</v>
      </c>
      <c r="AN1523" t="s">
        <v>6</v>
      </c>
      <c r="AO1523" t="s">
        <v>7005</v>
      </c>
      <c r="AR1523" t="s">
        <v>218</v>
      </c>
      <c r="AS1523" t="s">
        <v>3107</v>
      </c>
      <c r="AT1523" t="s">
        <v>230</v>
      </c>
      <c r="AU1523">
        <v>20261014</v>
      </c>
      <c r="AV1523" t="s">
        <v>221</v>
      </c>
      <c r="AW1523" t="s">
        <v>577</v>
      </c>
      <c r="AX1523" t="s">
        <v>222</v>
      </c>
      <c r="BA1523" s="57">
        <v>46309.291666666664</v>
      </c>
      <c r="BB1523" t="s">
        <v>7402</v>
      </c>
      <c r="BC1523">
        <v>2026</v>
      </c>
      <c r="BD1523">
        <v>10</v>
      </c>
      <c r="BE1523">
        <v>14</v>
      </c>
      <c r="BF1523" s="6">
        <f t="shared" si="69"/>
        <v>46309</v>
      </c>
      <c r="BG1523">
        <f t="shared" si="70"/>
        <v>-0.29166666666424135</v>
      </c>
      <c r="BH1523" t="str">
        <f t="shared" si="71"/>
        <v>COMPLY</v>
      </c>
      <c r="BI1523" t="str">
        <f>VLOOKUP(H1523,Sheet2!$A$1:$B$270,2,FALSE)</f>
        <v>KLUNGKUNG</v>
      </c>
    </row>
    <row r="1524" spans="1:61">
      <c r="A1524">
        <v>1523</v>
      </c>
      <c r="B1524">
        <v>1002633966</v>
      </c>
      <c r="C1524">
        <v>3</v>
      </c>
      <c r="D1524" t="s">
        <v>34</v>
      </c>
      <c r="E1524">
        <v>5</v>
      </c>
      <c r="F1524" t="s">
        <v>546</v>
      </c>
      <c r="G1524" t="s">
        <v>82</v>
      </c>
      <c r="H1524" t="s">
        <v>398</v>
      </c>
      <c r="I1524" t="s">
        <v>212</v>
      </c>
      <c r="J1524" t="s">
        <v>213</v>
      </c>
      <c r="K1524" t="s">
        <v>149</v>
      </c>
      <c r="M1524" t="s">
        <v>1401</v>
      </c>
      <c r="N1524" t="s">
        <v>215</v>
      </c>
      <c r="O1524" s="57">
        <v>46308.344618055555</v>
      </c>
      <c r="P1524" s="57">
        <v>46309.487523148149</v>
      </c>
      <c r="Q1524">
        <v>69409028</v>
      </c>
      <c r="S1524">
        <v>172404209449</v>
      </c>
      <c r="T1524" t="s">
        <v>6591</v>
      </c>
      <c r="U1524" t="s">
        <v>6592</v>
      </c>
      <c r="V1524" t="s">
        <v>6593</v>
      </c>
      <c r="Z1524">
        <v>115.6284168</v>
      </c>
      <c r="AA1524">
        <v>-8.3370417000000003</v>
      </c>
      <c r="AB1524" t="s">
        <v>6594</v>
      </c>
      <c r="AC1524" t="s">
        <v>229</v>
      </c>
      <c r="AL1524" t="s">
        <v>217</v>
      </c>
      <c r="AM1524" t="s">
        <v>6595</v>
      </c>
      <c r="AN1524" t="s">
        <v>6</v>
      </c>
      <c r="AO1524" t="s">
        <v>5994</v>
      </c>
      <c r="AP1524" s="57">
        <v>46309.333333333336</v>
      </c>
      <c r="AR1524" t="s">
        <v>14</v>
      </c>
      <c r="AS1524" t="s">
        <v>3107</v>
      </c>
      <c r="AT1524" t="s">
        <v>230</v>
      </c>
      <c r="AV1524" t="s">
        <v>6826</v>
      </c>
      <c r="AW1524" t="s">
        <v>541</v>
      </c>
      <c r="AX1524" t="s">
        <v>222</v>
      </c>
      <c r="BA1524" s="57">
        <v>46309.333333333336</v>
      </c>
      <c r="BB1524" t="s">
        <v>6595</v>
      </c>
      <c r="BF1524" s="6" t="e">
        <f t="shared" si="69"/>
        <v>#NUM!</v>
      </c>
      <c r="BG1524" t="e">
        <f t="shared" si="70"/>
        <v>#NUM!</v>
      </c>
      <c r="BH1524" t="e">
        <f t="shared" si="71"/>
        <v>#NUM!</v>
      </c>
      <c r="BI1524" t="str">
        <f>VLOOKUP(H1524,Sheet2!$A$1:$B$270,2,FALSE)</f>
        <v>KLUNGKUNG</v>
      </c>
    </row>
    <row r="1525" spans="1:61">
      <c r="A1525">
        <v>1524</v>
      </c>
      <c r="B1525">
        <v>1002622955</v>
      </c>
      <c r="C1525">
        <v>3</v>
      </c>
      <c r="D1525" t="s">
        <v>34</v>
      </c>
      <c r="E1525">
        <v>5</v>
      </c>
      <c r="F1525" t="s">
        <v>546</v>
      </c>
      <c r="G1525" t="s">
        <v>82</v>
      </c>
      <c r="H1525" t="s">
        <v>522</v>
      </c>
      <c r="I1525" t="s">
        <v>212</v>
      </c>
      <c r="J1525" t="s">
        <v>213</v>
      </c>
      <c r="K1525" t="s">
        <v>149</v>
      </c>
      <c r="M1525" t="s">
        <v>76</v>
      </c>
      <c r="N1525" t="s">
        <v>215</v>
      </c>
      <c r="O1525" s="57">
        <v>46300.658078703702</v>
      </c>
      <c r="P1525" s="57">
        <v>46302.714039351849</v>
      </c>
      <c r="Q1525">
        <v>69404514</v>
      </c>
      <c r="S1525">
        <v>172404695145</v>
      </c>
      <c r="T1525" t="s">
        <v>3102</v>
      </c>
      <c r="U1525" t="s">
        <v>3103</v>
      </c>
      <c r="V1525" t="s">
        <v>3104</v>
      </c>
      <c r="Z1525">
        <v>115.50679359999999</v>
      </c>
      <c r="AA1525">
        <v>-8.5327634000000003</v>
      </c>
      <c r="AB1525" t="s">
        <v>3105</v>
      </c>
      <c r="AC1525" t="s">
        <v>229</v>
      </c>
      <c r="AL1525" t="s">
        <v>217</v>
      </c>
      <c r="AM1525" t="s">
        <v>3106</v>
      </c>
      <c r="AN1525" t="s">
        <v>6</v>
      </c>
      <c r="AO1525" s="57">
        <v>46152.684560185182</v>
      </c>
      <c r="AP1525" s="57">
        <v>46302.333333333336</v>
      </c>
      <c r="AR1525" t="s">
        <v>218</v>
      </c>
      <c r="AS1525" t="s">
        <v>3107</v>
      </c>
      <c r="AT1525" t="s">
        <v>230</v>
      </c>
      <c r="AU1525">
        <v>20261007</v>
      </c>
      <c r="AV1525" t="s">
        <v>221</v>
      </c>
      <c r="AW1525" t="s">
        <v>540</v>
      </c>
      <c r="AX1525" t="s">
        <v>222</v>
      </c>
      <c r="BA1525" s="57">
        <v>46302.333333333336</v>
      </c>
      <c r="BB1525" t="s">
        <v>3106</v>
      </c>
      <c r="BC1525">
        <v>2026</v>
      </c>
      <c r="BD1525">
        <v>10</v>
      </c>
      <c r="BE1525">
        <v>7</v>
      </c>
      <c r="BF1525" s="6">
        <f t="shared" si="69"/>
        <v>46302</v>
      </c>
      <c r="BG1525">
        <f t="shared" si="70"/>
        <v>-0.33333333333575865</v>
      </c>
      <c r="BH1525" t="str">
        <f t="shared" si="71"/>
        <v>COMPLY</v>
      </c>
      <c r="BI1525" t="str">
        <f>VLOOKUP(H1525,Sheet2!$A$1:$B$270,2,FALSE)</f>
        <v>KLUNGKUNG</v>
      </c>
    </row>
    <row r="1526" spans="1:61">
      <c r="A1526">
        <v>1525</v>
      </c>
      <c r="B1526">
        <v>1002622764</v>
      </c>
      <c r="C1526">
        <v>3</v>
      </c>
      <c r="D1526" t="s">
        <v>34</v>
      </c>
      <c r="E1526">
        <v>5</v>
      </c>
      <c r="F1526" t="s">
        <v>546</v>
      </c>
      <c r="G1526" t="s">
        <v>82</v>
      </c>
      <c r="H1526" t="s">
        <v>522</v>
      </c>
      <c r="I1526" t="s">
        <v>212</v>
      </c>
      <c r="J1526" t="s">
        <v>213</v>
      </c>
      <c r="K1526" t="s">
        <v>149</v>
      </c>
      <c r="M1526" t="s">
        <v>1626</v>
      </c>
      <c r="N1526" t="s">
        <v>215</v>
      </c>
      <c r="O1526" s="57">
        <v>46300.624224537038</v>
      </c>
      <c r="P1526" s="57">
        <v>46300.696689814817</v>
      </c>
      <c r="Q1526">
        <v>69404467</v>
      </c>
      <c r="S1526">
        <v>172404695094</v>
      </c>
      <c r="T1526" t="s">
        <v>3108</v>
      </c>
      <c r="U1526" t="s">
        <v>3103</v>
      </c>
      <c r="Z1526">
        <v>115.50679359999999</v>
      </c>
      <c r="AA1526">
        <v>-8.5327634000000003</v>
      </c>
      <c r="AB1526" t="s">
        <v>3109</v>
      </c>
      <c r="AC1526" t="s">
        <v>229</v>
      </c>
      <c r="AO1526" s="57">
        <v>46152.632743055554</v>
      </c>
      <c r="AR1526" t="s">
        <v>1631</v>
      </c>
      <c r="AS1526" t="s">
        <v>3107</v>
      </c>
      <c r="AT1526" t="s">
        <v>230</v>
      </c>
      <c r="AV1526" t="s">
        <v>3110</v>
      </c>
      <c r="AW1526" t="s">
        <v>559</v>
      </c>
      <c r="AX1526" t="s">
        <v>222</v>
      </c>
      <c r="AZ1526" t="s">
        <v>3110</v>
      </c>
      <c r="BF1526" s="6" t="e">
        <f t="shared" si="69"/>
        <v>#NUM!</v>
      </c>
      <c r="BG1526" t="e">
        <f t="shared" si="70"/>
        <v>#NUM!</v>
      </c>
      <c r="BH1526" t="e">
        <f t="shared" si="71"/>
        <v>#NUM!</v>
      </c>
      <c r="BI1526" t="str">
        <f>VLOOKUP(H1526,Sheet2!$A$1:$B$270,2,FALSE)</f>
        <v>KLUNGKUNG</v>
      </c>
    </row>
    <row r="1527" spans="1:61">
      <c r="A1527">
        <v>1526</v>
      </c>
      <c r="B1527">
        <v>1002628752</v>
      </c>
      <c r="C1527">
        <v>3</v>
      </c>
      <c r="D1527" t="s">
        <v>34</v>
      </c>
      <c r="E1527">
        <v>5</v>
      </c>
      <c r="F1527" t="s">
        <v>546</v>
      </c>
      <c r="G1527" t="s">
        <v>82</v>
      </c>
      <c r="H1527" t="s">
        <v>263</v>
      </c>
      <c r="I1527" t="s">
        <v>212</v>
      </c>
      <c r="J1527" t="s">
        <v>213</v>
      </c>
      <c r="K1527" t="s">
        <v>149</v>
      </c>
      <c r="M1527" t="s">
        <v>76</v>
      </c>
      <c r="N1527" t="s">
        <v>215</v>
      </c>
      <c r="O1527" s="57">
        <v>46304.343877314815</v>
      </c>
      <c r="P1527" s="57">
        <v>46304.861192129632</v>
      </c>
      <c r="Q1527">
        <v>69406964</v>
      </c>
      <c r="S1527">
        <v>172428816228</v>
      </c>
      <c r="T1527" t="s">
        <v>5757</v>
      </c>
      <c r="U1527" t="s">
        <v>5758</v>
      </c>
      <c r="V1527" t="s">
        <v>5759</v>
      </c>
      <c r="Z1527">
        <v>115.4465709</v>
      </c>
      <c r="AA1527">
        <v>-8.4808534000000009</v>
      </c>
      <c r="AB1527" t="s">
        <v>5760</v>
      </c>
      <c r="AC1527" t="s">
        <v>229</v>
      </c>
      <c r="AL1527" t="s">
        <v>217</v>
      </c>
      <c r="AM1527" t="s">
        <v>4590</v>
      </c>
      <c r="AN1527" t="s">
        <v>6</v>
      </c>
      <c r="AO1527" s="57">
        <v>46275.361435185187</v>
      </c>
      <c r="AP1527" s="57">
        <v>46305.333333333336</v>
      </c>
      <c r="AR1527" t="s">
        <v>218</v>
      </c>
      <c r="AS1527" t="s">
        <v>547</v>
      </c>
      <c r="AT1527" t="s">
        <v>342</v>
      </c>
      <c r="AU1527">
        <v>20261009</v>
      </c>
      <c r="AV1527" t="s">
        <v>221</v>
      </c>
      <c r="AW1527" t="s">
        <v>540</v>
      </c>
      <c r="AX1527" t="s">
        <v>222</v>
      </c>
      <c r="BA1527" s="57">
        <v>46305.333333333336</v>
      </c>
      <c r="BB1527" t="s">
        <v>4590</v>
      </c>
      <c r="BC1527">
        <v>2026</v>
      </c>
      <c r="BD1527">
        <v>10</v>
      </c>
      <c r="BE1527">
        <v>9</v>
      </c>
      <c r="BF1527" s="6">
        <f t="shared" si="69"/>
        <v>46304</v>
      </c>
      <c r="BG1527">
        <f t="shared" si="70"/>
        <v>-1.3333333333357587</v>
      </c>
      <c r="BH1527" t="str">
        <f t="shared" si="71"/>
        <v>COMPLY</v>
      </c>
      <c r="BI1527" t="str">
        <f>VLOOKUP(H1527,Sheet2!$A$1:$B$270,2,FALSE)</f>
        <v>KLUNGKUNG</v>
      </c>
    </row>
    <row r="1528" spans="1:61">
      <c r="A1528">
        <v>1527</v>
      </c>
      <c r="B1528">
        <v>1002635252</v>
      </c>
      <c r="C1528">
        <v>3</v>
      </c>
      <c r="D1528" t="s">
        <v>34</v>
      </c>
      <c r="E1528">
        <v>5</v>
      </c>
      <c r="F1528" t="s">
        <v>546</v>
      </c>
      <c r="G1528" t="s">
        <v>82</v>
      </c>
      <c r="H1528" t="s">
        <v>263</v>
      </c>
      <c r="I1528" t="s">
        <v>212</v>
      </c>
      <c r="J1528" t="s">
        <v>213</v>
      </c>
      <c r="K1528" t="s">
        <v>149</v>
      </c>
      <c r="M1528" t="s">
        <v>76</v>
      </c>
      <c r="N1528" t="s">
        <v>215</v>
      </c>
      <c r="O1528" s="57">
        <v>46308.607592592591</v>
      </c>
      <c r="P1528" s="57">
        <v>46310.683831018519</v>
      </c>
      <c r="Q1528">
        <v>69409487</v>
      </c>
      <c r="S1528">
        <v>172428816249</v>
      </c>
      <c r="T1528" t="s">
        <v>6601</v>
      </c>
      <c r="U1528" t="s">
        <v>6602</v>
      </c>
      <c r="V1528" t="s">
        <v>6827</v>
      </c>
      <c r="Z1528">
        <v>115.4465709</v>
      </c>
      <c r="AA1528">
        <v>-8.4808534000000009</v>
      </c>
      <c r="AB1528" t="s">
        <v>6603</v>
      </c>
      <c r="AC1528" t="s">
        <v>229</v>
      </c>
      <c r="AL1528" t="s">
        <v>217</v>
      </c>
      <c r="AM1528" t="s">
        <v>6828</v>
      </c>
      <c r="AN1528" t="s">
        <v>6</v>
      </c>
      <c r="AO1528" t="s">
        <v>5802</v>
      </c>
      <c r="AP1528" s="57">
        <v>46309.625</v>
      </c>
      <c r="AR1528" t="s">
        <v>218</v>
      </c>
      <c r="AS1528" t="s">
        <v>547</v>
      </c>
      <c r="AT1528" t="s">
        <v>230</v>
      </c>
      <c r="AU1528">
        <v>20261015</v>
      </c>
      <c r="AV1528" t="s">
        <v>221</v>
      </c>
      <c r="AW1528" t="s">
        <v>540</v>
      </c>
      <c r="AX1528" t="s">
        <v>222</v>
      </c>
      <c r="BA1528" s="57">
        <v>46309.625</v>
      </c>
      <c r="BB1528" t="s">
        <v>6828</v>
      </c>
      <c r="BC1528">
        <v>2026</v>
      </c>
      <c r="BD1528">
        <v>10</v>
      </c>
      <c r="BE1528">
        <v>15</v>
      </c>
      <c r="BF1528" s="6">
        <f t="shared" si="69"/>
        <v>46310</v>
      </c>
      <c r="BG1528">
        <f t="shared" si="70"/>
        <v>0.375</v>
      </c>
      <c r="BH1528" t="str">
        <f t="shared" si="71"/>
        <v>COMPLY</v>
      </c>
      <c r="BI1528" t="str">
        <f>VLOOKUP(H1528,Sheet2!$A$1:$B$270,2,FALSE)</f>
        <v>KLUNGKUNG</v>
      </c>
    </row>
    <row r="1529" spans="1:61">
      <c r="A1529">
        <v>1528</v>
      </c>
      <c r="B1529">
        <v>1002633139</v>
      </c>
      <c r="C1529">
        <v>3</v>
      </c>
      <c r="D1529" t="s">
        <v>34</v>
      </c>
      <c r="E1529">
        <v>5</v>
      </c>
      <c r="F1529" t="s">
        <v>546</v>
      </c>
      <c r="G1529" t="s">
        <v>82</v>
      </c>
      <c r="H1529" t="s">
        <v>263</v>
      </c>
      <c r="I1529" t="s">
        <v>212</v>
      </c>
      <c r="J1529" t="s">
        <v>213</v>
      </c>
      <c r="K1529" t="s">
        <v>149</v>
      </c>
      <c r="M1529" t="s">
        <v>224</v>
      </c>
      <c r="N1529" t="s">
        <v>215</v>
      </c>
      <c r="O1529" s="57">
        <v>46307.601643518516</v>
      </c>
      <c r="P1529" s="57">
        <v>46308.638564814813</v>
      </c>
      <c r="Q1529">
        <v>69408696</v>
      </c>
      <c r="S1529">
        <v>172428816133</v>
      </c>
      <c r="T1529" t="s">
        <v>6596</v>
      </c>
      <c r="U1529" t="s">
        <v>6597</v>
      </c>
      <c r="V1529" t="s">
        <v>6598</v>
      </c>
      <c r="Z1529">
        <v>115.3916327</v>
      </c>
      <c r="AA1529">
        <v>-8.5673309</v>
      </c>
      <c r="AB1529" t="s">
        <v>6599</v>
      </c>
      <c r="AC1529" t="s">
        <v>229</v>
      </c>
      <c r="AL1529" t="s">
        <v>217</v>
      </c>
      <c r="AM1529" t="s">
        <v>6600</v>
      </c>
      <c r="AN1529" t="s">
        <v>6</v>
      </c>
      <c r="AO1529" s="57">
        <v>46366.611539351848</v>
      </c>
      <c r="AP1529" s="57">
        <v>46308.625</v>
      </c>
      <c r="AR1529" t="s">
        <v>18</v>
      </c>
      <c r="AS1529" t="s">
        <v>547</v>
      </c>
      <c r="AT1529" t="s">
        <v>230</v>
      </c>
      <c r="AV1529" t="s">
        <v>226</v>
      </c>
      <c r="AW1529" t="s">
        <v>1985</v>
      </c>
      <c r="AX1529" t="s">
        <v>222</v>
      </c>
      <c r="BA1529" s="57">
        <v>46308.625</v>
      </c>
      <c r="BB1529" t="s">
        <v>6600</v>
      </c>
      <c r="BF1529" s="6" t="e">
        <f t="shared" si="69"/>
        <v>#NUM!</v>
      </c>
      <c r="BG1529" t="e">
        <f t="shared" si="70"/>
        <v>#NUM!</v>
      </c>
      <c r="BH1529" t="e">
        <f t="shared" si="71"/>
        <v>#NUM!</v>
      </c>
      <c r="BI1529" t="str">
        <f>VLOOKUP(H1529,Sheet2!$A$1:$B$270,2,FALSE)</f>
        <v>KLUNGKUNG</v>
      </c>
    </row>
    <row r="1530" spans="1:61">
      <c r="A1530">
        <v>1529</v>
      </c>
      <c r="B1530">
        <v>1002636335</v>
      </c>
      <c r="C1530">
        <v>3</v>
      </c>
      <c r="D1530" t="s">
        <v>34</v>
      </c>
      <c r="E1530">
        <v>5</v>
      </c>
      <c r="F1530" t="s">
        <v>546</v>
      </c>
      <c r="G1530" t="s">
        <v>82</v>
      </c>
      <c r="H1530" t="s">
        <v>263</v>
      </c>
      <c r="I1530" t="s">
        <v>212</v>
      </c>
      <c r="J1530" t="s">
        <v>213</v>
      </c>
      <c r="K1530" t="s">
        <v>149</v>
      </c>
      <c r="M1530" t="s">
        <v>238</v>
      </c>
      <c r="N1530" t="s">
        <v>215</v>
      </c>
      <c r="O1530" s="57">
        <v>46309.437604166669</v>
      </c>
      <c r="P1530" s="57">
        <v>46310.604247685187</v>
      </c>
      <c r="Q1530">
        <v>69409928</v>
      </c>
      <c r="S1530">
        <v>172428816137</v>
      </c>
      <c r="T1530" t="s">
        <v>7403</v>
      </c>
      <c r="U1530" t="s">
        <v>7404</v>
      </c>
      <c r="V1530" t="s">
        <v>7972</v>
      </c>
      <c r="Z1530">
        <v>115.5489884</v>
      </c>
      <c r="AA1530">
        <v>-8.6747470999999994</v>
      </c>
      <c r="AB1530" t="s">
        <v>7405</v>
      </c>
      <c r="AC1530" t="s">
        <v>229</v>
      </c>
      <c r="AL1530" t="s">
        <v>217</v>
      </c>
      <c r="AM1530" t="s">
        <v>7973</v>
      </c>
      <c r="AN1530" t="s">
        <v>6</v>
      </c>
      <c r="AO1530" t="s">
        <v>6876</v>
      </c>
      <c r="AP1530" s="57">
        <v>46311.458333333336</v>
      </c>
      <c r="AR1530" t="s">
        <v>239</v>
      </c>
      <c r="AS1530" t="s">
        <v>547</v>
      </c>
      <c r="AT1530" t="s">
        <v>230</v>
      </c>
      <c r="AV1530" t="s">
        <v>238</v>
      </c>
      <c r="AW1530" t="s">
        <v>3539</v>
      </c>
      <c r="AX1530" t="s">
        <v>222</v>
      </c>
      <c r="BA1530" s="57">
        <v>46311.458333333336</v>
      </c>
      <c r="BB1530" t="s">
        <v>7973</v>
      </c>
      <c r="BF1530" s="6" t="e">
        <f t="shared" si="69"/>
        <v>#NUM!</v>
      </c>
      <c r="BG1530" t="e">
        <f t="shared" si="70"/>
        <v>#NUM!</v>
      </c>
      <c r="BH1530" t="e">
        <f t="shared" si="71"/>
        <v>#NUM!</v>
      </c>
      <c r="BI1530" t="str">
        <f>VLOOKUP(H1530,Sheet2!$A$1:$B$270,2,FALSE)</f>
        <v>KLUNGKUNG</v>
      </c>
    </row>
    <row r="1531" spans="1:61">
      <c r="A1531">
        <v>1530</v>
      </c>
      <c r="B1531">
        <v>1002637641</v>
      </c>
      <c r="C1531">
        <v>3</v>
      </c>
      <c r="D1531" t="s">
        <v>34</v>
      </c>
      <c r="E1531">
        <v>5</v>
      </c>
      <c r="F1531" t="s">
        <v>546</v>
      </c>
      <c r="G1531" t="s">
        <v>82</v>
      </c>
      <c r="H1531" t="s">
        <v>263</v>
      </c>
      <c r="I1531" t="s">
        <v>212</v>
      </c>
      <c r="J1531" t="s">
        <v>213</v>
      </c>
      <c r="K1531" t="s">
        <v>149</v>
      </c>
      <c r="M1531" t="s">
        <v>238</v>
      </c>
      <c r="N1531" t="s">
        <v>215</v>
      </c>
      <c r="O1531" s="57">
        <v>46310.346354166664</v>
      </c>
      <c r="P1531" s="57">
        <v>46310.426412037035</v>
      </c>
      <c r="Q1531">
        <v>69410480</v>
      </c>
      <c r="S1531">
        <v>172428816260</v>
      </c>
      <c r="T1531" t="s">
        <v>7974</v>
      </c>
      <c r="U1531" t="s">
        <v>7975</v>
      </c>
      <c r="V1531" t="s">
        <v>7976</v>
      </c>
      <c r="Z1531">
        <v>115.4465709</v>
      </c>
      <c r="AA1531">
        <v>-8.4808534000000009</v>
      </c>
      <c r="AB1531" t="s">
        <v>7977</v>
      </c>
      <c r="AC1531" t="s">
        <v>229</v>
      </c>
      <c r="AL1531" t="s">
        <v>217</v>
      </c>
      <c r="AM1531" t="s">
        <v>7679</v>
      </c>
      <c r="AN1531" t="s">
        <v>6</v>
      </c>
      <c r="AO1531" t="s">
        <v>7978</v>
      </c>
      <c r="AP1531" s="57">
        <v>46311.333333333336</v>
      </c>
      <c r="AR1531" t="s">
        <v>239</v>
      </c>
      <c r="AS1531" t="s">
        <v>547</v>
      </c>
      <c r="AT1531" t="s">
        <v>230</v>
      </c>
      <c r="AV1531" t="s">
        <v>238</v>
      </c>
      <c r="AW1531" t="s">
        <v>1985</v>
      </c>
      <c r="AX1531" t="s">
        <v>222</v>
      </c>
      <c r="BA1531" s="57">
        <v>46311.333333333336</v>
      </c>
      <c r="BB1531" t="s">
        <v>7679</v>
      </c>
      <c r="BF1531" s="6" t="e">
        <f t="shared" si="69"/>
        <v>#NUM!</v>
      </c>
      <c r="BG1531" t="e">
        <f t="shared" si="70"/>
        <v>#NUM!</v>
      </c>
      <c r="BH1531" t="e">
        <f t="shared" si="71"/>
        <v>#NUM!</v>
      </c>
      <c r="BI1531" t="str">
        <f>VLOOKUP(H1531,Sheet2!$A$1:$B$270,2,FALSE)</f>
        <v>KLUNGKUNG</v>
      </c>
    </row>
    <row r="1532" spans="1:61">
      <c r="O1532" s="57"/>
      <c r="P1532" s="57"/>
      <c r="AO1532" s="57"/>
      <c r="AP1532" s="57"/>
      <c r="BA1532" s="57"/>
      <c r="BF1532" s="6" t="e">
        <f t="shared" si="69"/>
        <v>#NUM!</v>
      </c>
      <c r="BG1532" t="e">
        <f t="shared" si="70"/>
        <v>#NUM!</v>
      </c>
      <c r="BH1532" t="e">
        <f t="shared" si="71"/>
        <v>#NUM!</v>
      </c>
      <c r="BI1532" t="e">
        <f>VLOOKUP(H1532,Sheet2!$A$1:$B$270,2,FALSE)</f>
        <v>#N/A</v>
      </c>
    </row>
    <row r="1533" spans="1:61">
      <c r="O1533" s="57"/>
      <c r="P1533" s="57"/>
      <c r="AO1533" s="57"/>
      <c r="AP1533" s="57"/>
      <c r="BA1533" s="57"/>
      <c r="BF1533" s="6" t="e">
        <f t="shared" si="69"/>
        <v>#NUM!</v>
      </c>
      <c r="BG1533" t="e">
        <f t="shared" si="70"/>
        <v>#NUM!</v>
      </c>
      <c r="BH1533" t="e">
        <f t="shared" si="71"/>
        <v>#NUM!</v>
      </c>
      <c r="BI1533" t="e">
        <f>VLOOKUP(H1533,Sheet2!$A$1:$B$270,2,FALSE)</f>
        <v>#N/A</v>
      </c>
    </row>
    <row r="1534" spans="1:61">
      <c r="O1534" s="57"/>
      <c r="P1534" s="57"/>
      <c r="AO1534" s="57"/>
      <c r="AP1534" s="57"/>
      <c r="BA1534" s="57"/>
      <c r="BF1534" s="6" t="e">
        <f t="shared" si="69"/>
        <v>#NUM!</v>
      </c>
      <c r="BG1534" t="e">
        <f t="shared" si="70"/>
        <v>#NUM!</v>
      </c>
      <c r="BH1534" t="e">
        <f t="shared" si="71"/>
        <v>#NUM!</v>
      </c>
      <c r="BI1534" t="e">
        <f>VLOOKUP(H1534,Sheet2!$A$1:$B$270,2,FALSE)</f>
        <v>#N/A</v>
      </c>
    </row>
    <row r="1535" spans="1:61">
      <c r="O1535" s="57"/>
      <c r="P1535" s="57"/>
      <c r="AO1535" s="57"/>
      <c r="BA1535" s="57"/>
      <c r="BF1535" s="6" t="e">
        <f t="shared" si="69"/>
        <v>#NUM!</v>
      </c>
      <c r="BG1535" t="e">
        <f t="shared" si="70"/>
        <v>#NUM!</v>
      </c>
      <c r="BH1535" t="e">
        <f t="shared" si="71"/>
        <v>#NUM!</v>
      </c>
      <c r="BI1535" t="e">
        <f>VLOOKUP(H1535,Sheet2!$A$1:$B$270,2,FALSE)</f>
        <v>#N/A</v>
      </c>
    </row>
    <row r="1536" spans="1:61">
      <c r="O1536" s="57"/>
      <c r="P1536" s="57"/>
      <c r="AO1536" s="57"/>
      <c r="AP1536" s="57"/>
      <c r="BA1536" s="57"/>
      <c r="BF1536" s="6" t="e">
        <f t="shared" si="69"/>
        <v>#NUM!</v>
      </c>
      <c r="BG1536" t="e">
        <f t="shared" si="70"/>
        <v>#NUM!</v>
      </c>
      <c r="BH1536" t="e">
        <f t="shared" si="71"/>
        <v>#NUM!</v>
      </c>
      <c r="BI1536" t="e">
        <f>VLOOKUP(H1536,Sheet2!$A$1:$B$270,2,FALSE)</f>
        <v>#N/A</v>
      </c>
    </row>
    <row r="1537" spans="15:61">
      <c r="O1537" s="57"/>
      <c r="P1537" s="57"/>
      <c r="AO1537" s="57"/>
      <c r="AP1537" s="57"/>
      <c r="BA1537" s="57"/>
      <c r="BF1537" s="6" t="e">
        <f t="shared" si="69"/>
        <v>#NUM!</v>
      </c>
      <c r="BG1537" t="e">
        <f t="shared" si="70"/>
        <v>#NUM!</v>
      </c>
      <c r="BH1537" t="e">
        <f t="shared" si="71"/>
        <v>#NUM!</v>
      </c>
      <c r="BI1537" t="e">
        <f>VLOOKUP(H1537,Sheet2!$A$1:$B$270,2,FALSE)</f>
        <v>#N/A</v>
      </c>
    </row>
    <row r="1538" spans="15:61">
      <c r="O1538" s="57"/>
      <c r="P1538" s="57"/>
      <c r="AO1538" s="57"/>
      <c r="AP1538" s="57"/>
      <c r="BA1538" s="57"/>
      <c r="BF1538" s="6" t="e">
        <f t="shared" ref="BF1538:BF1601" si="72">DATE(BC1538,BD1538,BE1538)</f>
        <v>#NUM!</v>
      </c>
      <c r="BG1538" t="e">
        <f t="shared" ref="BG1538:BG1601" si="73">BF1538-BA1538</f>
        <v>#NUM!</v>
      </c>
      <c r="BH1538" t="e">
        <f t="shared" ref="BH1538:BH1601" si="74">IF(BG1538=1,"COMPLY",IF(BG1538&lt;1,"COMPLY","NOT COMPLY"))</f>
        <v>#NUM!</v>
      </c>
      <c r="BI1538" t="e">
        <f>VLOOKUP(H1538,Sheet2!$A$1:$B$270,2,FALSE)</f>
        <v>#N/A</v>
      </c>
    </row>
    <row r="1539" spans="15:61">
      <c r="O1539" s="57"/>
      <c r="P1539" s="57"/>
      <c r="AO1539" s="57"/>
      <c r="AP1539" s="57"/>
      <c r="BA1539" s="57"/>
      <c r="BF1539" s="6" t="e">
        <f t="shared" si="72"/>
        <v>#NUM!</v>
      </c>
      <c r="BG1539" t="e">
        <f t="shared" si="73"/>
        <v>#NUM!</v>
      </c>
      <c r="BH1539" t="e">
        <f t="shared" si="74"/>
        <v>#NUM!</v>
      </c>
      <c r="BI1539" t="e">
        <f>VLOOKUP(H1539,Sheet2!$A$1:$B$270,2,FALSE)</f>
        <v>#N/A</v>
      </c>
    </row>
    <row r="1540" spans="15:61">
      <c r="O1540" s="57"/>
      <c r="P1540" s="57"/>
      <c r="AO1540" s="57"/>
      <c r="AP1540" s="57"/>
      <c r="BA1540" s="57"/>
      <c r="BF1540" s="6" t="e">
        <f t="shared" si="72"/>
        <v>#NUM!</v>
      </c>
      <c r="BG1540" t="e">
        <f t="shared" si="73"/>
        <v>#NUM!</v>
      </c>
      <c r="BH1540" t="e">
        <f t="shared" si="74"/>
        <v>#NUM!</v>
      </c>
      <c r="BI1540" t="e">
        <f>VLOOKUP(H1540,Sheet2!$A$1:$B$270,2,FALSE)</f>
        <v>#N/A</v>
      </c>
    </row>
    <row r="1541" spans="15:61">
      <c r="O1541" s="57"/>
      <c r="P1541" s="57"/>
      <c r="AO1541" s="57"/>
      <c r="AP1541" s="57"/>
      <c r="BA1541" s="57"/>
      <c r="BF1541" s="6" t="e">
        <f t="shared" si="72"/>
        <v>#NUM!</v>
      </c>
      <c r="BG1541" t="e">
        <f t="shared" si="73"/>
        <v>#NUM!</v>
      </c>
      <c r="BH1541" t="e">
        <f t="shared" si="74"/>
        <v>#NUM!</v>
      </c>
      <c r="BI1541" t="e">
        <f>VLOOKUP(H1541,Sheet2!$A$1:$B$270,2,FALSE)</f>
        <v>#N/A</v>
      </c>
    </row>
    <row r="1542" spans="15:61">
      <c r="O1542" s="57"/>
      <c r="P1542" s="57"/>
      <c r="AO1542" s="57"/>
      <c r="AP1542" s="57"/>
      <c r="BA1542" s="57"/>
      <c r="BF1542" s="6" t="e">
        <f t="shared" si="72"/>
        <v>#NUM!</v>
      </c>
      <c r="BG1542" t="e">
        <f t="shared" si="73"/>
        <v>#NUM!</v>
      </c>
      <c r="BH1542" t="e">
        <f t="shared" si="74"/>
        <v>#NUM!</v>
      </c>
      <c r="BI1542" t="e">
        <f>VLOOKUP(H1542,Sheet2!$A$1:$B$270,2,FALSE)</f>
        <v>#N/A</v>
      </c>
    </row>
    <row r="1543" spans="15:61">
      <c r="O1543" s="57"/>
      <c r="P1543" s="57"/>
      <c r="AO1543" s="57"/>
      <c r="AP1543" s="57"/>
      <c r="BA1543" s="57"/>
      <c r="BF1543" s="6" t="e">
        <f t="shared" si="72"/>
        <v>#NUM!</v>
      </c>
      <c r="BG1543" t="e">
        <f t="shared" si="73"/>
        <v>#NUM!</v>
      </c>
      <c r="BH1543" t="e">
        <f t="shared" si="74"/>
        <v>#NUM!</v>
      </c>
      <c r="BI1543" t="e">
        <f>VLOOKUP(H1543,Sheet2!$A$1:$B$270,2,FALSE)</f>
        <v>#N/A</v>
      </c>
    </row>
    <row r="1544" spans="15:61">
      <c r="O1544" s="57"/>
      <c r="P1544" s="57"/>
      <c r="AO1544" s="57"/>
      <c r="AP1544" s="57"/>
      <c r="BA1544" s="57"/>
      <c r="BF1544" s="6" t="e">
        <f t="shared" si="72"/>
        <v>#NUM!</v>
      </c>
      <c r="BG1544" t="e">
        <f t="shared" si="73"/>
        <v>#NUM!</v>
      </c>
      <c r="BH1544" t="e">
        <f t="shared" si="74"/>
        <v>#NUM!</v>
      </c>
      <c r="BI1544" t="e">
        <f>VLOOKUP(H1544,Sheet2!$A$1:$B$270,2,FALSE)</f>
        <v>#N/A</v>
      </c>
    </row>
    <row r="1545" spans="15:61">
      <c r="O1545" s="57"/>
      <c r="P1545" s="57"/>
      <c r="AO1545" s="57"/>
      <c r="AP1545" s="57"/>
      <c r="BA1545" s="57"/>
      <c r="BF1545" s="6" t="e">
        <f t="shared" si="72"/>
        <v>#NUM!</v>
      </c>
      <c r="BG1545" t="e">
        <f t="shared" si="73"/>
        <v>#NUM!</v>
      </c>
      <c r="BH1545" t="e">
        <f t="shared" si="74"/>
        <v>#NUM!</v>
      </c>
      <c r="BI1545" t="e">
        <f>VLOOKUP(H1545,Sheet2!$A$1:$B$270,2,FALSE)</f>
        <v>#N/A</v>
      </c>
    </row>
    <row r="1546" spans="15:61">
      <c r="O1546" s="57"/>
      <c r="P1546" s="57"/>
      <c r="AO1546" s="57"/>
      <c r="BA1546" s="57"/>
      <c r="BF1546" s="6" t="e">
        <f t="shared" si="72"/>
        <v>#NUM!</v>
      </c>
      <c r="BG1546" t="e">
        <f t="shared" si="73"/>
        <v>#NUM!</v>
      </c>
      <c r="BH1546" t="e">
        <f t="shared" si="74"/>
        <v>#NUM!</v>
      </c>
      <c r="BI1546" t="e">
        <f>VLOOKUP(H1546,Sheet2!$A$1:$B$270,2,FALSE)</f>
        <v>#N/A</v>
      </c>
    </row>
    <row r="1547" spans="15:61">
      <c r="O1547" s="57"/>
      <c r="P1547" s="57"/>
      <c r="AP1547" s="57"/>
      <c r="BA1547" s="57"/>
      <c r="BF1547" s="6" t="e">
        <f t="shared" si="72"/>
        <v>#NUM!</v>
      </c>
      <c r="BG1547" t="e">
        <f t="shared" si="73"/>
        <v>#NUM!</v>
      </c>
      <c r="BH1547" t="e">
        <f t="shared" si="74"/>
        <v>#NUM!</v>
      </c>
      <c r="BI1547" t="e">
        <f>VLOOKUP(H1547,Sheet2!$A$1:$B$270,2,FALSE)</f>
        <v>#N/A</v>
      </c>
    </row>
    <row r="1548" spans="15:61">
      <c r="O1548" s="57"/>
      <c r="P1548" s="57"/>
      <c r="AO1548" s="57"/>
      <c r="BA1548" s="57"/>
      <c r="BF1548" s="6" t="e">
        <f t="shared" si="72"/>
        <v>#NUM!</v>
      </c>
      <c r="BG1548" t="e">
        <f t="shared" si="73"/>
        <v>#NUM!</v>
      </c>
      <c r="BH1548" t="e">
        <f t="shared" si="74"/>
        <v>#NUM!</v>
      </c>
      <c r="BI1548" t="e">
        <f>VLOOKUP(H1548,Sheet2!$A$1:$B$270,2,FALSE)</f>
        <v>#N/A</v>
      </c>
    </row>
    <row r="1549" spans="15:61">
      <c r="O1549" s="57"/>
      <c r="P1549" s="57"/>
      <c r="AO1549" s="57"/>
      <c r="BA1549" s="57"/>
      <c r="BF1549" s="6" t="e">
        <f t="shared" si="72"/>
        <v>#NUM!</v>
      </c>
      <c r="BG1549" t="e">
        <f t="shared" si="73"/>
        <v>#NUM!</v>
      </c>
      <c r="BH1549" t="e">
        <f t="shared" si="74"/>
        <v>#NUM!</v>
      </c>
      <c r="BI1549" t="e">
        <f>VLOOKUP(H1549,Sheet2!$A$1:$B$270,2,FALSE)</f>
        <v>#N/A</v>
      </c>
    </row>
    <row r="1550" spans="15:61">
      <c r="O1550" s="57"/>
      <c r="P1550" s="57"/>
      <c r="AO1550" s="57"/>
      <c r="AP1550" s="57"/>
      <c r="BA1550" s="57"/>
      <c r="BF1550" s="6" t="e">
        <f t="shared" si="72"/>
        <v>#NUM!</v>
      </c>
      <c r="BG1550" t="e">
        <f t="shared" si="73"/>
        <v>#NUM!</v>
      </c>
      <c r="BH1550" t="e">
        <f t="shared" si="74"/>
        <v>#NUM!</v>
      </c>
      <c r="BI1550" t="e">
        <f>VLOOKUP(H1550,Sheet2!$A$1:$B$270,2,FALSE)</f>
        <v>#N/A</v>
      </c>
    </row>
    <row r="1551" spans="15:61">
      <c r="O1551" s="57"/>
      <c r="P1551" s="57"/>
      <c r="AO1551" s="57"/>
      <c r="AP1551" s="57"/>
      <c r="BA1551" s="57"/>
      <c r="BF1551" s="6" t="e">
        <f t="shared" si="72"/>
        <v>#NUM!</v>
      </c>
      <c r="BG1551" t="e">
        <f t="shared" si="73"/>
        <v>#NUM!</v>
      </c>
      <c r="BH1551" t="e">
        <f t="shared" si="74"/>
        <v>#NUM!</v>
      </c>
      <c r="BI1551" t="e">
        <f>VLOOKUP(H1551,Sheet2!$A$1:$B$270,2,FALSE)</f>
        <v>#N/A</v>
      </c>
    </row>
    <row r="1552" spans="15:61">
      <c r="O1552" s="57"/>
      <c r="P1552" s="57"/>
      <c r="AO1552" s="57"/>
      <c r="AP1552" s="57"/>
      <c r="BA1552" s="57"/>
      <c r="BF1552" s="6" t="e">
        <f t="shared" si="72"/>
        <v>#NUM!</v>
      </c>
      <c r="BG1552" t="e">
        <f t="shared" si="73"/>
        <v>#NUM!</v>
      </c>
      <c r="BH1552" t="e">
        <f t="shared" si="74"/>
        <v>#NUM!</v>
      </c>
      <c r="BI1552" t="e">
        <f>VLOOKUP(H1552,Sheet2!$A$1:$B$270,2,FALSE)</f>
        <v>#N/A</v>
      </c>
    </row>
    <row r="1553" spans="15:61">
      <c r="O1553" s="57"/>
      <c r="P1553" s="57"/>
      <c r="AO1553" s="57"/>
      <c r="AP1553" s="57"/>
      <c r="BA1553" s="57"/>
      <c r="BF1553" s="6" t="e">
        <f t="shared" si="72"/>
        <v>#NUM!</v>
      </c>
      <c r="BG1553" t="e">
        <f t="shared" si="73"/>
        <v>#NUM!</v>
      </c>
      <c r="BH1553" t="e">
        <f t="shared" si="74"/>
        <v>#NUM!</v>
      </c>
      <c r="BI1553" t="e">
        <f>VLOOKUP(H1553,Sheet2!$A$1:$B$270,2,FALSE)</f>
        <v>#N/A</v>
      </c>
    </row>
    <row r="1554" spans="15:61">
      <c r="O1554" s="57"/>
      <c r="P1554" s="57"/>
      <c r="AO1554" s="57"/>
      <c r="BA1554" s="57"/>
      <c r="BF1554" s="6" t="e">
        <f t="shared" si="72"/>
        <v>#NUM!</v>
      </c>
      <c r="BG1554" t="e">
        <f t="shared" si="73"/>
        <v>#NUM!</v>
      </c>
      <c r="BH1554" t="e">
        <f t="shared" si="74"/>
        <v>#NUM!</v>
      </c>
      <c r="BI1554" t="e">
        <f>VLOOKUP(H1554,Sheet2!$A$1:$B$270,2,FALSE)</f>
        <v>#N/A</v>
      </c>
    </row>
    <row r="1555" spans="15:61">
      <c r="O1555" s="57"/>
      <c r="P1555" s="57"/>
      <c r="AO1555" s="57"/>
      <c r="AP1555" s="57"/>
      <c r="BA1555" s="57"/>
      <c r="BF1555" s="6" t="e">
        <f t="shared" si="72"/>
        <v>#NUM!</v>
      </c>
      <c r="BG1555" t="e">
        <f t="shared" si="73"/>
        <v>#NUM!</v>
      </c>
      <c r="BH1555" t="e">
        <f t="shared" si="74"/>
        <v>#NUM!</v>
      </c>
      <c r="BI1555" t="e">
        <f>VLOOKUP(H1555,Sheet2!$A$1:$B$270,2,FALSE)</f>
        <v>#N/A</v>
      </c>
    </row>
    <row r="1556" spans="15:61">
      <c r="O1556" s="57"/>
      <c r="P1556" s="57"/>
      <c r="AO1556" s="57"/>
      <c r="AP1556" s="57"/>
      <c r="BA1556" s="57"/>
      <c r="BF1556" s="6" t="e">
        <f t="shared" si="72"/>
        <v>#NUM!</v>
      </c>
      <c r="BG1556" t="e">
        <f t="shared" si="73"/>
        <v>#NUM!</v>
      </c>
      <c r="BH1556" t="e">
        <f t="shared" si="74"/>
        <v>#NUM!</v>
      </c>
      <c r="BI1556" t="e">
        <f>VLOOKUP(H1556,Sheet2!$A$1:$B$270,2,FALSE)</f>
        <v>#N/A</v>
      </c>
    </row>
    <row r="1557" spans="15:61">
      <c r="O1557" s="57"/>
      <c r="P1557" s="57"/>
      <c r="AP1557" s="57"/>
      <c r="BA1557" s="57"/>
      <c r="BF1557" s="6" t="e">
        <f t="shared" si="72"/>
        <v>#NUM!</v>
      </c>
      <c r="BG1557" t="e">
        <f t="shared" si="73"/>
        <v>#NUM!</v>
      </c>
      <c r="BH1557" t="e">
        <f t="shared" si="74"/>
        <v>#NUM!</v>
      </c>
      <c r="BI1557" t="e">
        <f>VLOOKUP(H1557,Sheet2!$A$1:$B$270,2,FALSE)</f>
        <v>#N/A</v>
      </c>
    </row>
    <row r="1558" spans="15:61">
      <c r="O1558" s="57"/>
      <c r="P1558" s="57"/>
      <c r="AO1558" s="57"/>
      <c r="AP1558" s="57"/>
      <c r="BA1558" s="57"/>
      <c r="BF1558" s="6" t="e">
        <f t="shared" si="72"/>
        <v>#NUM!</v>
      </c>
      <c r="BG1558" t="e">
        <f t="shared" si="73"/>
        <v>#NUM!</v>
      </c>
      <c r="BH1558" t="e">
        <f t="shared" si="74"/>
        <v>#NUM!</v>
      </c>
      <c r="BI1558" t="e">
        <f>VLOOKUP(H1558,Sheet2!$A$1:$B$270,2,FALSE)</f>
        <v>#N/A</v>
      </c>
    </row>
    <row r="1559" spans="15:61">
      <c r="O1559" s="57"/>
      <c r="P1559" s="57"/>
      <c r="AO1559" s="57"/>
      <c r="AP1559" s="57"/>
      <c r="BA1559" s="57"/>
      <c r="BF1559" s="6" t="e">
        <f t="shared" si="72"/>
        <v>#NUM!</v>
      </c>
      <c r="BG1559" t="e">
        <f t="shared" si="73"/>
        <v>#NUM!</v>
      </c>
      <c r="BH1559" t="e">
        <f t="shared" si="74"/>
        <v>#NUM!</v>
      </c>
      <c r="BI1559" t="e">
        <f>VLOOKUP(H1559,Sheet2!$A$1:$B$270,2,FALSE)</f>
        <v>#N/A</v>
      </c>
    </row>
    <row r="1560" spans="15:61">
      <c r="O1560" s="57"/>
      <c r="P1560" s="57"/>
      <c r="AO1560" s="57"/>
      <c r="AP1560" s="57"/>
      <c r="BA1560" s="57"/>
      <c r="BF1560" s="6" t="e">
        <f t="shared" si="72"/>
        <v>#NUM!</v>
      </c>
      <c r="BG1560" t="e">
        <f t="shared" si="73"/>
        <v>#NUM!</v>
      </c>
      <c r="BH1560" t="e">
        <f t="shared" si="74"/>
        <v>#NUM!</v>
      </c>
      <c r="BI1560" t="e">
        <f>VLOOKUP(H1560,Sheet2!$A$1:$B$270,2,FALSE)</f>
        <v>#N/A</v>
      </c>
    </row>
    <row r="1561" spans="15:61">
      <c r="O1561" s="57"/>
      <c r="P1561" s="57"/>
      <c r="AO1561" s="57"/>
      <c r="AP1561" s="57"/>
      <c r="BA1561" s="57"/>
      <c r="BF1561" s="6" t="e">
        <f t="shared" si="72"/>
        <v>#NUM!</v>
      </c>
      <c r="BG1561" t="e">
        <f t="shared" si="73"/>
        <v>#NUM!</v>
      </c>
      <c r="BH1561" t="e">
        <f t="shared" si="74"/>
        <v>#NUM!</v>
      </c>
      <c r="BI1561" t="e">
        <f>VLOOKUP(H1561,Sheet2!$A$1:$B$270,2,FALSE)</f>
        <v>#N/A</v>
      </c>
    </row>
    <row r="1562" spans="15:61">
      <c r="O1562" s="57"/>
      <c r="P1562" s="57"/>
      <c r="AP1562" s="57"/>
      <c r="BA1562" s="57"/>
      <c r="BF1562" s="6" t="e">
        <f t="shared" si="72"/>
        <v>#NUM!</v>
      </c>
      <c r="BG1562" t="e">
        <f t="shared" si="73"/>
        <v>#NUM!</v>
      </c>
      <c r="BH1562" t="e">
        <f t="shared" si="74"/>
        <v>#NUM!</v>
      </c>
      <c r="BI1562" t="e">
        <f>VLOOKUP(H1562,Sheet2!$A$1:$B$270,2,FALSE)</f>
        <v>#N/A</v>
      </c>
    </row>
    <row r="1563" spans="15:61">
      <c r="O1563" s="57"/>
      <c r="P1563" s="57"/>
      <c r="AO1563" s="57"/>
      <c r="BA1563" s="57"/>
      <c r="BF1563" s="6" t="e">
        <f t="shared" si="72"/>
        <v>#NUM!</v>
      </c>
      <c r="BG1563" t="e">
        <f t="shared" si="73"/>
        <v>#NUM!</v>
      </c>
      <c r="BH1563" t="e">
        <f t="shared" si="74"/>
        <v>#NUM!</v>
      </c>
      <c r="BI1563" t="e">
        <f>VLOOKUP(H1563,Sheet2!$A$1:$B$270,2,FALSE)</f>
        <v>#N/A</v>
      </c>
    </row>
    <row r="1564" spans="15:61">
      <c r="O1564" s="57"/>
      <c r="P1564" s="57"/>
      <c r="AO1564" s="57"/>
      <c r="BA1564" s="57"/>
      <c r="BF1564" s="6" t="e">
        <f t="shared" si="72"/>
        <v>#NUM!</v>
      </c>
      <c r="BG1564" t="e">
        <f t="shared" si="73"/>
        <v>#NUM!</v>
      </c>
      <c r="BH1564" t="e">
        <f t="shared" si="74"/>
        <v>#NUM!</v>
      </c>
      <c r="BI1564" t="e">
        <f>VLOOKUP(H1564,Sheet2!$A$1:$B$270,2,FALSE)</f>
        <v>#N/A</v>
      </c>
    </row>
    <row r="1565" spans="15:61">
      <c r="O1565" s="57"/>
      <c r="P1565" s="57"/>
      <c r="AO1565" s="57"/>
      <c r="BA1565" s="57"/>
      <c r="BF1565" s="6" t="e">
        <f t="shared" si="72"/>
        <v>#NUM!</v>
      </c>
      <c r="BG1565" t="e">
        <f t="shared" si="73"/>
        <v>#NUM!</v>
      </c>
      <c r="BH1565" t="e">
        <f t="shared" si="74"/>
        <v>#NUM!</v>
      </c>
      <c r="BI1565" t="e">
        <f>VLOOKUP(H1565,Sheet2!$A$1:$B$270,2,FALSE)</f>
        <v>#N/A</v>
      </c>
    </row>
    <row r="1566" spans="15:61">
      <c r="O1566" s="57"/>
      <c r="P1566" s="57"/>
      <c r="AO1566" s="57"/>
      <c r="AP1566" s="57"/>
      <c r="BA1566" s="57"/>
      <c r="BF1566" s="6" t="e">
        <f t="shared" si="72"/>
        <v>#NUM!</v>
      </c>
      <c r="BG1566" t="e">
        <f t="shared" si="73"/>
        <v>#NUM!</v>
      </c>
      <c r="BH1566" t="e">
        <f t="shared" si="74"/>
        <v>#NUM!</v>
      </c>
      <c r="BI1566" t="e">
        <f>VLOOKUP(H1566,Sheet2!$A$1:$B$270,2,FALSE)</f>
        <v>#N/A</v>
      </c>
    </row>
    <row r="1567" spans="15:61">
      <c r="O1567" s="57"/>
      <c r="P1567" s="57"/>
      <c r="AO1567" s="57"/>
      <c r="AP1567" s="57"/>
      <c r="BA1567" s="57"/>
      <c r="BF1567" s="6" t="e">
        <f t="shared" si="72"/>
        <v>#NUM!</v>
      </c>
      <c r="BG1567" t="e">
        <f t="shared" si="73"/>
        <v>#NUM!</v>
      </c>
      <c r="BH1567" t="e">
        <f t="shared" si="74"/>
        <v>#NUM!</v>
      </c>
      <c r="BI1567" t="e">
        <f>VLOOKUP(H1567,Sheet2!$A$1:$B$270,2,FALSE)</f>
        <v>#N/A</v>
      </c>
    </row>
    <row r="1568" spans="15:61">
      <c r="O1568" s="57"/>
      <c r="P1568" s="57"/>
      <c r="AO1568" s="57"/>
      <c r="AP1568" s="57"/>
      <c r="BA1568" s="57"/>
      <c r="BF1568" s="6" t="e">
        <f t="shared" si="72"/>
        <v>#NUM!</v>
      </c>
      <c r="BG1568" t="e">
        <f t="shared" si="73"/>
        <v>#NUM!</v>
      </c>
      <c r="BH1568" t="e">
        <f t="shared" si="74"/>
        <v>#NUM!</v>
      </c>
      <c r="BI1568" t="e">
        <f>VLOOKUP(H1568,Sheet2!$A$1:$B$270,2,FALSE)</f>
        <v>#N/A</v>
      </c>
    </row>
    <row r="1569" spans="15:61">
      <c r="O1569" s="57"/>
      <c r="P1569" s="57"/>
      <c r="AO1569" s="57"/>
      <c r="BA1569" s="57"/>
      <c r="BF1569" s="6" t="e">
        <f t="shared" si="72"/>
        <v>#NUM!</v>
      </c>
      <c r="BG1569" t="e">
        <f t="shared" si="73"/>
        <v>#NUM!</v>
      </c>
      <c r="BH1569" t="e">
        <f t="shared" si="74"/>
        <v>#NUM!</v>
      </c>
      <c r="BI1569" t="e">
        <f>VLOOKUP(H1569,Sheet2!$A$1:$B$270,2,FALSE)</f>
        <v>#N/A</v>
      </c>
    </row>
    <row r="1570" spans="15:61">
      <c r="O1570" s="57"/>
      <c r="P1570" s="57"/>
      <c r="AO1570" s="57"/>
      <c r="AP1570" s="57"/>
      <c r="BA1570" s="57"/>
      <c r="BF1570" s="6" t="e">
        <f t="shared" si="72"/>
        <v>#NUM!</v>
      </c>
      <c r="BG1570" t="e">
        <f t="shared" si="73"/>
        <v>#NUM!</v>
      </c>
      <c r="BH1570" t="e">
        <f t="shared" si="74"/>
        <v>#NUM!</v>
      </c>
      <c r="BI1570" t="e">
        <f>VLOOKUP(H1570,Sheet2!$A$1:$B$270,2,FALSE)</f>
        <v>#N/A</v>
      </c>
    </row>
    <row r="1571" spans="15:61">
      <c r="O1571" s="57"/>
      <c r="P1571" s="57"/>
      <c r="AO1571" s="57"/>
      <c r="AP1571" s="57"/>
      <c r="BA1571" s="57"/>
      <c r="BF1571" s="6" t="e">
        <f t="shared" si="72"/>
        <v>#NUM!</v>
      </c>
      <c r="BG1571" t="e">
        <f t="shared" si="73"/>
        <v>#NUM!</v>
      </c>
      <c r="BH1571" t="e">
        <f t="shared" si="74"/>
        <v>#NUM!</v>
      </c>
      <c r="BI1571" t="e">
        <f>VLOOKUP(H1571,Sheet2!$A$1:$B$270,2,FALSE)</f>
        <v>#N/A</v>
      </c>
    </row>
    <row r="1572" spans="15:61">
      <c r="O1572" s="57"/>
      <c r="P1572" s="57"/>
      <c r="AO1572" s="57"/>
      <c r="AP1572" s="57"/>
      <c r="BA1572" s="57"/>
      <c r="BF1572" s="6" t="e">
        <f t="shared" si="72"/>
        <v>#NUM!</v>
      </c>
      <c r="BG1572" t="e">
        <f t="shared" si="73"/>
        <v>#NUM!</v>
      </c>
      <c r="BH1572" t="e">
        <f t="shared" si="74"/>
        <v>#NUM!</v>
      </c>
      <c r="BI1572" t="e">
        <f>VLOOKUP(H1572,Sheet2!$A$1:$B$270,2,FALSE)</f>
        <v>#N/A</v>
      </c>
    </row>
    <row r="1573" spans="15:61">
      <c r="O1573" s="57"/>
      <c r="P1573" s="57"/>
      <c r="AO1573" s="57"/>
      <c r="AP1573" s="57"/>
      <c r="BA1573" s="57"/>
      <c r="BF1573" s="6" t="e">
        <f t="shared" si="72"/>
        <v>#NUM!</v>
      </c>
      <c r="BG1573" t="e">
        <f t="shared" si="73"/>
        <v>#NUM!</v>
      </c>
      <c r="BH1573" t="e">
        <f t="shared" si="74"/>
        <v>#NUM!</v>
      </c>
      <c r="BI1573" t="e">
        <f>VLOOKUP(H1573,Sheet2!$A$1:$B$270,2,FALSE)</f>
        <v>#N/A</v>
      </c>
    </row>
    <row r="1574" spans="15:61">
      <c r="O1574" s="57"/>
      <c r="P1574" s="57"/>
      <c r="AO1574" s="57"/>
      <c r="AP1574" s="57"/>
      <c r="BA1574" s="57"/>
      <c r="BF1574" s="6" t="e">
        <f t="shared" si="72"/>
        <v>#NUM!</v>
      </c>
      <c r="BG1574" t="e">
        <f t="shared" si="73"/>
        <v>#NUM!</v>
      </c>
      <c r="BH1574" t="e">
        <f t="shared" si="74"/>
        <v>#NUM!</v>
      </c>
      <c r="BI1574" t="e">
        <f>VLOOKUP(H1574,Sheet2!$A$1:$B$270,2,FALSE)</f>
        <v>#N/A</v>
      </c>
    </row>
    <row r="1575" spans="15:61">
      <c r="O1575" s="57"/>
      <c r="P1575" s="57"/>
      <c r="AO1575" s="57"/>
      <c r="BA1575" s="57"/>
      <c r="BF1575" s="6" t="e">
        <f t="shared" si="72"/>
        <v>#NUM!</v>
      </c>
      <c r="BG1575" t="e">
        <f t="shared" si="73"/>
        <v>#NUM!</v>
      </c>
      <c r="BH1575" t="e">
        <f t="shared" si="74"/>
        <v>#NUM!</v>
      </c>
      <c r="BI1575" t="e">
        <f>VLOOKUP(H1575,Sheet2!$A$1:$B$270,2,FALSE)</f>
        <v>#N/A</v>
      </c>
    </row>
    <row r="1576" spans="15:61">
      <c r="O1576" s="57"/>
      <c r="P1576" s="57"/>
      <c r="AO1576" s="57"/>
      <c r="AP1576" s="57"/>
      <c r="BA1576" s="57"/>
      <c r="BF1576" s="6" t="e">
        <f t="shared" si="72"/>
        <v>#NUM!</v>
      </c>
      <c r="BG1576" t="e">
        <f t="shared" si="73"/>
        <v>#NUM!</v>
      </c>
      <c r="BH1576" t="e">
        <f t="shared" si="74"/>
        <v>#NUM!</v>
      </c>
      <c r="BI1576" t="e">
        <f>VLOOKUP(H1576,Sheet2!$A$1:$B$270,2,FALSE)</f>
        <v>#N/A</v>
      </c>
    </row>
    <row r="1577" spans="15:61">
      <c r="O1577" s="57"/>
      <c r="P1577" s="57"/>
      <c r="AO1577" s="57"/>
      <c r="BA1577" s="57"/>
      <c r="BF1577" s="6" t="e">
        <f t="shared" si="72"/>
        <v>#NUM!</v>
      </c>
      <c r="BG1577" t="e">
        <f t="shared" si="73"/>
        <v>#NUM!</v>
      </c>
      <c r="BH1577" t="e">
        <f t="shared" si="74"/>
        <v>#NUM!</v>
      </c>
      <c r="BI1577" t="e">
        <f>VLOOKUP(H1577,Sheet2!$A$1:$B$270,2,FALSE)</f>
        <v>#N/A</v>
      </c>
    </row>
    <row r="1578" spans="15:61">
      <c r="O1578" s="57"/>
      <c r="P1578" s="57"/>
      <c r="AO1578" s="57"/>
      <c r="AP1578" s="57"/>
      <c r="BA1578" s="57"/>
      <c r="BF1578" s="6" t="e">
        <f t="shared" si="72"/>
        <v>#NUM!</v>
      </c>
      <c r="BG1578" t="e">
        <f t="shared" si="73"/>
        <v>#NUM!</v>
      </c>
      <c r="BH1578" t="e">
        <f t="shared" si="74"/>
        <v>#NUM!</v>
      </c>
      <c r="BI1578" t="e">
        <f>VLOOKUP(H1578,Sheet2!$A$1:$B$270,2,FALSE)</f>
        <v>#N/A</v>
      </c>
    </row>
    <row r="1579" spans="15:61">
      <c r="O1579" s="57"/>
      <c r="P1579" s="57"/>
      <c r="AO1579" s="57"/>
      <c r="AP1579" s="57"/>
      <c r="BA1579" s="57"/>
      <c r="BF1579" s="6" t="e">
        <f t="shared" si="72"/>
        <v>#NUM!</v>
      </c>
      <c r="BG1579" t="e">
        <f t="shared" si="73"/>
        <v>#NUM!</v>
      </c>
      <c r="BH1579" t="e">
        <f t="shared" si="74"/>
        <v>#NUM!</v>
      </c>
      <c r="BI1579" t="e">
        <f>VLOOKUP(H1579,Sheet2!$A$1:$B$270,2,FALSE)</f>
        <v>#N/A</v>
      </c>
    </row>
    <row r="1580" spans="15:61">
      <c r="O1580" s="57"/>
      <c r="P1580" s="57"/>
      <c r="AO1580" s="57"/>
      <c r="AP1580" s="57"/>
      <c r="BA1580" s="57"/>
      <c r="BF1580" s="6" t="e">
        <f t="shared" si="72"/>
        <v>#NUM!</v>
      </c>
      <c r="BG1580" t="e">
        <f t="shared" si="73"/>
        <v>#NUM!</v>
      </c>
      <c r="BH1580" t="e">
        <f t="shared" si="74"/>
        <v>#NUM!</v>
      </c>
      <c r="BI1580" t="e">
        <f>VLOOKUP(H1580,Sheet2!$A$1:$B$270,2,FALSE)</f>
        <v>#N/A</v>
      </c>
    </row>
    <row r="1581" spans="15:61">
      <c r="O1581" s="57"/>
      <c r="P1581" s="57"/>
      <c r="AO1581" s="57"/>
      <c r="AP1581" s="57"/>
      <c r="BA1581" s="57"/>
      <c r="BF1581" s="6" t="e">
        <f t="shared" si="72"/>
        <v>#NUM!</v>
      </c>
      <c r="BG1581" t="e">
        <f t="shared" si="73"/>
        <v>#NUM!</v>
      </c>
      <c r="BH1581" t="e">
        <f t="shared" si="74"/>
        <v>#NUM!</v>
      </c>
      <c r="BI1581" t="e">
        <f>VLOOKUP(H1581,Sheet2!$A$1:$B$270,2,FALSE)</f>
        <v>#N/A</v>
      </c>
    </row>
    <row r="1582" spans="15:61">
      <c r="O1582" s="57"/>
      <c r="P1582" s="57"/>
      <c r="AO1582" s="57"/>
      <c r="AP1582" s="57"/>
      <c r="BA1582" s="57"/>
      <c r="BF1582" s="6" t="e">
        <f t="shared" si="72"/>
        <v>#NUM!</v>
      </c>
      <c r="BG1582" t="e">
        <f t="shared" si="73"/>
        <v>#NUM!</v>
      </c>
      <c r="BH1582" t="e">
        <f t="shared" si="74"/>
        <v>#NUM!</v>
      </c>
      <c r="BI1582" t="e">
        <f>VLOOKUP(H1582,Sheet2!$A$1:$B$270,2,FALSE)</f>
        <v>#N/A</v>
      </c>
    </row>
    <row r="1583" spans="15:61">
      <c r="O1583" s="57"/>
      <c r="P1583" s="57"/>
      <c r="AO1583" s="57"/>
      <c r="AP1583" s="57"/>
      <c r="BA1583" s="57"/>
      <c r="BF1583" s="6" t="e">
        <f t="shared" si="72"/>
        <v>#NUM!</v>
      </c>
      <c r="BG1583" t="e">
        <f t="shared" si="73"/>
        <v>#NUM!</v>
      </c>
      <c r="BH1583" t="e">
        <f t="shared" si="74"/>
        <v>#NUM!</v>
      </c>
      <c r="BI1583" t="e">
        <f>VLOOKUP(H1583,Sheet2!$A$1:$B$270,2,FALSE)</f>
        <v>#N/A</v>
      </c>
    </row>
    <row r="1584" spans="15:61">
      <c r="O1584" s="57"/>
      <c r="P1584" s="57"/>
      <c r="AO1584" s="57"/>
      <c r="BA1584" s="57"/>
      <c r="BF1584" s="6" t="e">
        <f t="shared" si="72"/>
        <v>#NUM!</v>
      </c>
      <c r="BG1584" t="e">
        <f t="shared" si="73"/>
        <v>#NUM!</v>
      </c>
      <c r="BH1584" t="e">
        <f t="shared" si="74"/>
        <v>#NUM!</v>
      </c>
      <c r="BI1584" t="e">
        <f>VLOOKUP(H1584,Sheet2!$A$1:$B$270,2,FALSE)</f>
        <v>#N/A</v>
      </c>
    </row>
    <row r="1585" spans="15:61">
      <c r="O1585" s="57"/>
      <c r="P1585" s="57"/>
      <c r="AO1585" s="57"/>
      <c r="AP1585" s="57"/>
      <c r="BA1585" s="57"/>
      <c r="BF1585" s="6" t="e">
        <f t="shared" si="72"/>
        <v>#NUM!</v>
      </c>
      <c r="BG1585" t="e">
        <f t="shared" si="73"/>
        <v>#NUM!</v>
      </c>
      <c r="BH1585" t="e">
        <f t="shared" si="74"/>
        <v>#NUM!</v>
      </c>
      <c r="BI1585" t="e">
        <f>VLOOKUP(H1585,Sheet2!$A$1:$B$270,2,FALSE)</f>
        <v>#N/A</v>
      </c>
    </row>
    <row r="1586" spans="15:61">
      <c r="O1586" s="57"/>
      <c r="P1586" s="57"/>
      <c r="AO1586" s="57"/>
      <c r="AP1586" s="57"/>
      <c r="BA1586" s="57"/>
      <c r="BF1586" s="6" t="e">
        <f t="shared" si="72"/>
        <v>#NUM!</v>
      </c>
      <c r="BG1586" t="e">
        <f t="shared" si="73"/>
        <v>#NUM!</v>
      </c>
      <c r="BH1586" t="e">
        <f t="shared" si="74"/>
        <v>#NUM!</v>
      </c>
      <c r="BI1586" t="e">
        <f>VLOOKUP(H1586,Sheet2!$A$1:$B$270,2,FALSE)</f>
        <v>#N/A</v>
      </c>
    </row>
    <row r="1587" spans="15:61">
      <c r="O1587" s="57"/>
      <c r="P1587" s="57"/>
      <c r="AO1587" s="57"/>
      <c r="AP1587" s="57"/>
      <c r="BA1587" s="57"/>
      <c r="BF1587" s="6" t="e">
        <f t="shared" si="72"/>
        <v>#NUM!</v>
      </c>
      <c r="BG1587" t="e">
        <f t="shared" si="73"/>
        <v>#NUM!</v>
      </c>
      <c r="BH1587" t="e">
        <f t="shared" si="74"/>
        <v>#NUM!</v>
      </c>
      <c r="BI1587" t="e">
        <f>VLOOKUP(H1587,Sheet2!$A$1:$B$270,2,FALSE)</f>
        <v>#N/A</v>
      </c>
    </row>
    <row r="1588" spans="15:61">
      <c r="O1588" s="57"/>
      <c r="P1588" s="57"/>
      <c r="AO1588" s="57"/>
      <c r="AP1588" s="57"/>
      <c r="BA1588" s="57"/>
      <c r="BF1588" s="6" t="e">
        <f t="shared" si="72"/>
        <v>#NUM!</v>
      </c>
      <c r="BG1588" t="e">
        <f t="shared" si="73"/>
        <v>#NUM!</v>
      </c>
      <c r="BH1588" t="e">
        <f t="shared" si="74"/>
        <v>#NUM!</v>
      </c>
      <c r="BI1588" t="e">
        <f>VLOOKUP(H1588,Sheet2!$A$1:$B$270,2,FALSE)</f>
        <v>#N/A</v>
      </c>
    </row>
    <row r="1589" spans="15:61">
      <c r="O1589" s="57"/>
      <c r="P1589" s="57"/>
      <c r="AO1589" s="57"/>
      <c r="AP1589" s="57"/>
      <c r="BA1589" s="57"/>
      <c r="BF1589" s="6" t="e">
        <f t="shared" si="72"/>
        <v>#NUM!</v>
      </c>
      <c r="BG1589" t="e">
        <f t="shared" si="73"/>
        <v>#NUM!</v>
      </c>
      <c r="BH1589" t="e">
        <f t="shared" si="74"/>
        <v>#NUM!</v>
      </c>
      <c r="BI1589" t="e">
        <f>VLOOKUP(H1589,Sheet2!$A$1:$B$270,2,FALSE)</f>
        <v>#N/A</v>
      </c>
    </row>
    <row r="1590" spans="15:61">
      <c r="O1590" s="57"/>
      <c r="P1590" s="57"/>
      <c r="AO1590" s="57"/>
      <c r="AP1590" s="57"/>
      <c r="BA1590" s="57"/>
      <c r="BF1590" s="6" t="e">
        <f t="shared" si="72"/>
        <v>#NUM!</v>
      </c>
      <c r="BG1590" t="e">
        <f t="shared" si="73"/>
        <v>#NUM!</v>
      </c>
      <c r="BH1590" t="e">
        <f t="shared" si="74"/>
        <v>#NUM!</v>
      </c>
      <c r="BI1590" t="e">
        <f>VLOOKUP(H1590,Sheet2!$A$1:$B$270,2,FALSE)</f>
        <v>#N/A</v>
      </c>
    </row>
    <row r="1591" spans="15:61">
      <c r="O1591" s="57"/>
      <c r="P1591" s="57"/>
      <c r="AO1591" s="57"/>
      <c r="AP1591" s="57"/>
      <c r="BA1591" s="57"/>
      <c r="BF1591" s="6" t="e">
        <f t="shared" si="72"/>
        <v>#NUM!</v>
      </c>
      <c r="BG1591" t="e">
        <f t="shared" si="73"/>
        <v>#NUM!</v>
      </c>
      <c r="BH1591" t="e">
        <f t="shared" si="74"/>
        <v>#NUM!</v>
      </c>
      <c r="BI1591" t="e">
        <f>VLOOKUP(H1591,Sheet2!$A$1:$B$270,2,FALSE)</f>
        <v>#N/A</v>
      </c>
    </row>
    <row r="1592" spans="15:61">
      <c r="O1592" s="57"/>
      <c r="P1592" s="57"/>
      <c r="AO1592" s="57"/>
      <c r="AP1592" s="57"/>
      <c r="BA1592" s="57"/>
      <c r="BF1592" s="6" t="e">
        <f t="shared" si="72"/>
        <v>#NUM!</v>
      </c>
      <c r="BG1592" t="e">
        <f t="shared" si="73"/>
        <v>#NUM!</v>
      </c>
      <c r="BH1592" t="e">
        <f t="shared" si="74"/>
        <v>#NUM!</v>
      </c>
      <c r="BI1592" t="e">
        <f>VLOOKUP(H1592,Sheet2!$A$1:$B$270,2,FALSE)</f>
        <v>#N/A</v>
      </c>
    </row>
    <row r="1593" spans="15:61">
      <c r="O1593" s="57"/>
      <c r="P1593" s="57"/>
      <c r="AO1593" s="57"/>
      <c r="AP1593" s="57"/>
      <c r="BA1593" s="57"/>
      <c r="BF1593" s="6" t="e">
        <f t="shared" si="72"/>
        <v>#NUM!</v>
      </c>
      <c r="BG1593" t="e">
        <f t="shared" si="73"/>
        <v>#NUM!</v>
      </c>
      <c r="BH1593" t="e">
        <f t="shared" si="74"/>
        <v>#NUM!</v>
      </c>
      <c r="BI1593" t="e">
        <f>VLOOKUP(H1593,Sheet2!$A$1:$B$270,2,FALSE)</f>
        <v>#N/A</v>
      </c>
    </row>
    <row r="1594" spans="15:61">
      <c r="O1594" s="57"/>
      <c r="P1594" s="57"/>
      <c r="AO1594" s="57"/>
      <c r="AP1594" s="57"/>
      <c r="BA1594" s="57"/>
      <c r="BF1594" s="6" t="e">
        <f t="shared" si="72"/>
        <v>#NUM!</v>
      </c>
      <c r="BG1594" t="e">
        <f t="shared" si="73"/>
        <v>#NUM!</v>
      </c>
      <c r="BH1594" t="e">
        <f t="shared" si="74"/>
        <v>#NUM!</v>
      </c>
      <c r="BI1594" t="e">
        <f>VLOOKUP(H1594,Sheet2!$A$1:$B$270,2,FALSE)</f>
        <v>#N/A</v>
      </c>
    </row>
    <row r="1595" spans="15:61">
      <c r="O1595" s="57"/>
      <c r="P1595" s="57"/>
      <c r="AO1595" s="57"/>
      <c r="AP1595" s="57"/>
      <c r="BA1595" s="57"/>
      <c r="BF1595" s="6" t="e">
        <f t="shared" si="72"/>
        <v>#NUM!</v>
      </c>
      <c r="BG1595" t="e">
        <f t="shared" si="73"/>
        <v>#NUM!</v>
      </c>
      <c r="BH1595" t="e">
        <f t="shared" si="74"/>
        <v>#NUM!</v>
      </c>
      <c r="BI1595" t="e">
        <f>VLOOKUP(H1595,Sheet2!$A$1:$B$270,2,FALSE)</f>
        <v>#N/A</v>
      </c>
    </row>
    <row r="1596" spans="15:61">
      <c r="O1596" s="57"/>
      <c r="P1596" s="57"/>
      <c r="AO1596" s="57"/>
      <c r="AP1596" s="57"/>
      <c r="BA1596" s="57"/>
      <c r="BF1596" s="6" t="e">
        <f t="shared" si="72"/>
        <v>#NUM!</v>
      </c>
      <c r="BG1596" t="e">
        <f t="shared" si="73"/>
        <v>#NUM!</v>
      </c>
      <c r="BH1596" t="e">
        <f t="shared" si="74"/>
        <v>#NUM!</v>
      </c>
      <c r="BI1596" t="e">
        <f>VLOOKUP(H1596,Sheet2!$A$1:$B$270,2,FALSE)</f>
        <v>#N/A</v>
      </c>
    </row>
    <row r="1597" spans="15:61">
      <c r="O1597" s="57"/>
      <c r="P1597" s="57"/>
      <c r="AO1597" s="57"/>
      <c r="AP1597" s="57"/>
      <c r="BA1597" s="57"/>
      <c r="BF1597" s="6" t="e">
        <f t="shared" si="72"/>
        <v>#NUM!</v>
      </c>
      <c r="BG1597" t="e">
        <f t="shared" si="73"/>
        <v>#NUM!</v>
      </c>
      <c r="BH1597" t="e">
        <f t="shared" si="74"/>
        <v>#NUM!</v>
      </c>
      <c r="BI1597" t="e">
        <f>VLOOKUP(H1597,Sheet2!$A$1:$B$270,2,FALSE)</f>
        <v>#N/A</v>
      </c>
    </row>
    <row r="1598" spans="15:61">
      <c r="O1598" s="57"/>
      <c r="P1598" s="57"/>
      <c r="AO1598" s="57"/>
      <c r="AP1598" s="57"/>
      <c r="BA1598" s="57"/>
      <c r="BF1598" s="6" t="e">
        <f t="shared" si="72"/>
        <v>#NUM!</v>
      </c>
      <c r="BG1598" t="e">
        <f t="shared" si="73"/>
        <v>#NUM!</v>
      </c>
      <c r="BH1598" t="e">
        <f t="shared" si="74"/>
        <v>#NUM!</v>
      </c>
      <c r="BI1598" t="e">
        <f>VLOOKUP(H1598,Sheet2!$A$1:$B$270,2,FALSE)</f>
        <v>#N/A</v>
      </c>
    </row>
    <row r="1599" spans="15:61">
      <c r="O1599" s="57"/>
      <c r="P1599" s="57"/>
      <c r="AO1599" s="57"/>
      <c r="AP1599" s="57"/>
      <c r="BA1599" s="57"/>
      <c r="BF1599" s="6" t="e">
        <f t="shared" si="72"/>
        <v>#NUM!</v>
      </c>
      <c r="BG1599" t="e">
        <f t="shared" si="73"/>
        <v>#NUM!</v>
      </c>
      <c r="BH1599" t="e">
        <f t="shared" si="74"/>
        <v>#NUM!</v>
      </c>
      <c r="BI1599" t="e">
        <f>VLOOKUP(H1599,Sheet2!$A$1:$B$270,2,FALSE)</f>
        <v>#N/A</v>
      </c>
    </row>
    <row r="1600" spans="15:61">
      <c r="O1600" s="57"/>
      <c r="P1600" s="57"/>
      <c r="AO1600" s="57"/>
      <c r="BA1600" s="57"/>
      <c r="BF1600" s="6" t="e">
        <f t="shared" si="72"/>
        <v>#NUM!</v>
      </c>
      <c r="BG1600" t="e">
        <f t="shared" si="73"/>
        <v>#NUM!</v>
      </c>
      <c r="BH1600" t="e">
        <f t="shared" si="74"/>
        <v>#NUM!</v>
      </c>
      <c r="BI1600" t="e">
        <f>VLOOKUP(H1600,Sheet2!$A$1:$B$270,2,FALSE)</f>
        <v>#N/A</v>
      </c>
    </row>
    <row r="1601" spans="15:61">
      <c r="O1601" s="57"/>
      <c r="P1601" s="57"/>
      <c r="BA1601" s="57"/>
      <c r="BF1601" s="6" t="e">
        <f t="shared" si="72"/>
        <v>#NUM!</v>
      </c>
      <c r="BG1601" t="e">
        <f t="shared" si="73"/>
        <v>#NUM!</v>
      </c>
      <c r="BH1601" t="e">
        <f t="shared" si="74"/>
        <v>#NUM!</v>
      </c>
      <c r="BI1601" t="e">
        <f>VLOOKUP(H1601,Sheet2!$A$1:$B$270,2,FALSE)</f>
        <v>#N/A</v>
      </c>
    </row>
    <row r="1602" spans="15:61">
      <c r="O1602" s="57"/>
      <c r="P1602" s="57"/>
      <c r="AO1602" s="57"/>
      <c r="AP1602" s="57"/>
      <c r="BA1602" s="57"/>
      <c r="BF1602" s="6" t="e">
        <f t="shared" ref="BF1602:BF1665" si="75">DATE(BC1602,BD1602,BE1602)</f>
        <v>#NUM!</v>
      </c>
      <c r="BG1602" t="e">
        <f t="shared" ref="BG1602:BG1665" si="76">BF1602-BA1602</f>
        <v>#NUM!</v>
      </c>
      <c r="BH1602" t="e">
        <f t="shared" ref="BH1602:BH1665" si="77">IF(BG1602=1,"COMPLY",IF(BG1602&lt;1,"COMPLY","NOT COMPLY"))</f>
        <v>#NUM!</v>
      </c>
      <c r="BI1602" t="e">
        <f>VLOOKUP(H1602,Sheet2!$A$1:$B$270,2,FALSE)</f>
        <v>#N/A</v>
      </c>
    </row>
    <row r="1603" spans="15:61">
      <c r="O1603" s="57"/>
      <c r="P1603" s="57"/>
      <c r="AP1603" s="57"/>
      <c r="BA1603" s="57"/>
      <c r="BF1603" s="6" t="e">
        <f t="shared" si="75"/>
        <v>#NUM!</v>
      </c>
      <c r="BG1603" t="e">
        <f t="shared" si="76"/>
        <v>#NUM!</v>
      </c>
      <c r="BH1603" t="e">
        <f t="shared" si="77"/>
        <v>#NUM!</v>
      </c>
      <c r="BI1603" t="e">
        <f>VLOOKUP(H1603,Sheet2!$A$1:$B$270,2,FALSE)</f>
        <v>#N/A</v>
      </c>
    </row>
    <row r="1604" spans="15:61">
      <c r="O1604" s="57"/>
      <c r="P1604" s="57"/>
      <c r="AP1604" s="57"/>
      <c r="BA1604" s="57"/>
      <c r="BF1604" s="6" t="e">
        <f t="shared" si="75"/>
        <v>#NUM!</v>
      </c>
      <c r="BG1604" t="e">
        <f t="shared" si="76"/>
        <v>#NUM!</v>
      </c>
      <c r="BH1604" t="e">
        <f t="shared" si="77"/>
        <v>#NUM!</v>
      </c>
      <c r="BI1604" t="e">
        <f>VLOOKUP(H1604,Sheet2!$A$1:$B$270,2,FALSE)</f>
        <v>#N/A</v>
      </c>
    </row>
    <row r="1605" spans="15:61">
      <c r="O1605" s="57"/>
      <c r="P1605" s="57"/>
      <c r="AO1605" s="57"/>
      <c r="AP1605" s="57"/>
      <c r="BA1605" s="57"/>
      <c r="BF1605" s="6" t="e">
        <f t="shared" si="75"/>
        <v>#NUM!</v>
      </c>
      <c r="BG1605" t="e">
        <f t="shared" si="76"/>
        <v>#NUM!</v>
      </c>
      <c r="BH1605" t="e">
        <f t="shared" si="77"/>
        <v>#NUM!</v>
      </c>
      <c r="BI1605" t="e">
        <f>VLOOKUP(H1605,Sheet2!$A$1:$B$270,2,FALSE)</f>
        <v>#N/A</v>
      </c>
    </row>
    <row r="1606" spans="15:61">
      <c r="O1606" s="57"/>
      <c r="P1606" s="57"/>
      <c r="AO1606" s="57"/>
      <c r="AP1606" s="57"/>
      <c r="BA1606" s="57"/>
      <c r="BF1606" s="6" t="e">
        <f t="shared" si="75"/>
        <v>#NUM!</v>
      </c>
      <c r="BG1606" t="e">
        <f t="shared" si="76"/>
        <v>#NUM!</v>
      </c>
      <c r="BH1606" t="e">
        <f t="shared" si="77"/>
        <v>#NUM!</v>
      </c>
      <c r="BI1606" t="e">
        <f>VLOOKUP(H1606,Sheet2!$A$1:$B$270,2,FALSE)</f>
        <v>#N/A</v>
      </c>
    </row>
    <row r="1607" spans="15:61">
      <c r="O1607" s="57"/>
      <c r="P1607" s="57"/>
      <c r="AO1607" s="57"/>
      <c r="BF1607" s="6" t="e">
        <f t="shared" si="75"/>
        <v>#NUM!</v>
      </c>
      <c r="BG1607" t="e">
        <f t="shared" si="76"/>
        <v>#NUM!</v>
      </c>
      <c r="BH1607" t="e">
        <f t="shared" si="77"/>
        <v>#NUM!</v>
      </c>
      <c r="BI1607" t="e">
        <f>VLOOKUP(H1607,Sheet2!$A$1:$B$270,2,FALSE)</f>
        <v>#N/A</v>
      </c>
    </row>
    <row r="1608" spans="15:61">
      <c r="O1608" s="57"/>
      <c r="P1608" s="57"/>
      <c r="AO1608" s="57"/>
      <c r="BF1608" s="6" t="e">
        <f t="shared" si="75"/>
        <v>#NUM!</v>
      </c>
      <c r="BG1608" t="e">
        <f t="shared" si="76"/>
        <v>#NUM!</v>
      </c>
      <c r="BH1608" t="e">
        <f t="shared" si="77"/>
        <v>#NUM!</v>
      </c>
      <c r="BI1608" t="e">
        <f>VLOOKUP(H1608,Sheet2!$A$1:$B$270,2,FALSE)</f>
        <v>#N/A</v>
      </c>
    </row>
    <row r="1609" spans="15:61">
      <c r="O1609" s="57"/>
      <c r="P1609" s="57"/>
      <c r="AO1609" s="57"/>
      <c r="AP1609" s="57"/>
      <c r="BA1609" s="57"/>
      <c r="BF1609" s="6" t="e">
        <f t="shared" si="75"/>
        <v>#NUM!</v>
      </c>
      <c r="BG1609" t="e">
        <f t="shared" si="76"/>
        <v>#NUM!</v>
      </c>
      <c r="BH1609" t="e">
        <f t="shared" si="77"/>
        <v>#NUM!</v>
      </c>
      <c r="BI1609" t="e">
        <f>VLOOKUP(H1609,Sheet2!$A$1:$B$270,2,FALSE)</f>
        <v>#N/A</v>
      </c>
    </row>
    <row r="1610" spans="15:61">
      <c r="O1610" s="57"/>
      <c r="P1610" s="57"/>
      <c r="AO1610" s="57"/>
      <c r="AP1610" s="57"/>
      <c r="BA1610" s="57"/>
      <c r="BF1610" s="6" t="e">
        <f t="shared" si="75"/>
        <v>#NUM!</v>
      </c>
      <c r="BG1610" t="e">
        <f t="shared" si="76"/>
        <v>#NUM!</v>
      </c>
      <c r="BH1610" t="e">
        <f t="shared" si="77"/>
        <v>#NUM!</v>
      </c>
      <c r="BI1610" t="e">
        <f>VLOOKUP(H1610,Sheet2!$A$1:$B$270,2,FALSE)</f>
        <v>#N/A</v>
      </c>
    </row>
    <row r="1611" spans="15:61">
      <c r="O1611" s="57"/>
      <c r="P1611" s="57"/>
      <c r="AO1611" s="57"/>
      <c r="AP1611" s="57"/>
      <c r="BA1611" s="57"/>
      <c r="BF1611" s="6" t="e">
        <f t="shared" si="75"/>
        <v>#NUM!</v>
      </c>
      <c r="BG1611" t="e">
        <f t="shared" si="76"/>
        <v>#NUM!</v>
      </c>
      <c r="BH1611" t="e">
        <f t="shared" si="77"/>
        <v>#NUM!</v>
      </c>
      <c r="BI1611" t="e">
        <f>VLOOKUP(H1611,Sheet2!$A$1:$B$270,2,FALSE)</f>
        <v>#N/A</v>
      </c>
    </row>
    <row r="1612" spans="15:61">
      <c r="O1612" s="57"/>
      <c r="P1612" s="57"/>
      <c r="AO1612" s="57"/>
      <c r="AP1612" s="57"/>
      <c r="BA1612" s="57"/>
      <c r="BF1612" s="6" t="e">
        <f t="shared" si="75"/>
        <v>#NUM!</v>
      </c>
      <c r="BG1612" t="e">
        <f t="shared" si="76"/>
        <v>#NUM!</v>
      </c>
      <c r="BH1612" t="e">
        <f t="shared" si="77"/>
        <v>#NUM!</v>
      </c>
      <c r="BI1612" t="e">
        <f>VLOOKUP(H1612,Sheet2!$A$1:$B$270,2,FALSE)</f>
        <v>#N/A</v>
      </c>
    </row>
    <row r="1613" spans="15:61">
      <c r="O1613" s="57"/>
      <c r="P1613" s="57"/>
      <c r="AO1613" s="57"/>
      <c r="AP1613" s="57"/>
      <c r="BA1613" s="57"/>
      <c r="BF1613" s="6" t="e">
        <f t="shared" si="75"/>
        <v>#NUM!</v>
      </c>
      <c r="BG1613" t="e">
        <f t="shared" si="76"/>
        <v>#NUM!</v>
      </c>
      <c r="BH1613" t="e">
        <f t="shared" si="77"/>
        <v>#NUM!</v>
      </c>
      <c r="BI1613" t="e">
        <f>VLOOKUP(H1613,Sheet2!$A$1:$B$270,2,FALSE)</f>
        <v>#N/A</v>
      </c>
    </row>
    <row r="1614" spans="15:61">
      <c r="O1614" s="57"/>
      <c r="P1614" s="57"/>
      <c r="AO1614" s="57"/>
      <c r="AP1614" s="57"/>
      <c r="BA1614" s="57"/>
      <c r="BF1614" s="6" t="e">
        <f t="shared" si="75"/>
        <v>#NUM!</v>
      </c>
      <c r="BG1614" t="e">
        <f t="shared" si="76"/>
        <v>#NUM!</v>
      </c>
      <c r="BH1614" t="e">
        <f t="shared" si="77"/>
        <v>#NUM!</v>
      </c>
      <c r="BI1614" t="e">
        <f>VLOOKUP(H1614,Sheet2!$A$1:$B$270,2,FALSE)</f>
        <v>#N/A</v>
      </c>
    </row>
    <row r="1615" spans="15:61">
      <c r="O1615" s="57"/>
      <c r="P1615" s="57"/>
      <c r="AO1615" s="57"/>
      <c r="AP1615" s="57"/>
      <c r="BA1615" s="57"/>
      <c r="BF1615" s="6" t="e">
        <f t="shared" si="75"/>
        <v>#NUM!</v>
      </c>
      <c r="BG1615" t="e">
        <f t="shared" si="76"/>
        <v>#NUM!</v>
      </c>
      <c r="BH1615" t="e">
        <f t="shared" si="77"/>
        <v>#NUM!</v>
      </c>
      <c r="BI1615" t="e">
        <f>VLOOKUP(H1615,Sheet2!$A$1:$B$270,2,FALSE)</f>
        <v>#N/A</v>
      </c>
    </row>
    <row r="1616" spans="15:61">
      <c r="O1616" s="57"/>
      <c r="P1616" s="57"/>
      <c r="AO1616" s="57"/>
      <c r="AP1616" s="57"/>
      <c r="BA1616" s="57"/>
      <c r="BF1616" s="6" t="e">
        <f t="shared" si="75"/>
        <v>#NUM!</v>
      </c>
      <c r="BG1616" t="e">
        <f t="shared" si="76"/>
        <v>#NUM!</v>
      </c>
      <c r="BH1616" t="e">
        <f t="shared" si="77"/>
        <v>#NUM!</v>
      </c>
      <c r="BI1616" t="e">
        <f>VLOOKUP(H1616,Sheet2!$A$1:$B$270,2,FALSE)</f>
        <v>#N/A</v>
      </c>
    </row>
    <row r="1617" spans="15:61">
      <c r="O1617" s="57"/>
      <c r="P1617" s="57"/>
      <c r="AO1617" s="57"/>
      <c r="AP1617" s="57"/>
      <c r="BA1617" s="57"/>
      <c r="BF1617" s="6" t="e">
        <f t="shared" si="75"/>
        <v>#NUM!</v>
      </c>
      <c r="BG1617" t="e">
        <f t="shared" si="76"/>
        <v>#NUM!</v>
      </c>
      <c r="BH1617" t="e">
        <f t="shared" si="77"/>
        <v>#NUM!</v>
      </c>
      <c r="BI1617" t="e">
        <f>VLOOKUP(H1617,Sheet2!$A$1:$B$270,2,FALSE)</f>
        <v>#N/A</v>
      </c>
    </row>
    <row r="1618" spans="15:61">
      <c r="O1618" s="57"/>
      <c r="P1618" s="57"/>
      <c r="AO1618" s="57"/>
      <c r="AP1618" s="57"/>
      <c r="BA1618" s="57"/>
      <c r="BF1618" s="6" t="e">
        <f t="shared" si="75"/>
        <v>#NUM!</v>
      </c>
      <c r="BG1618" t="e">
        <f t="shared" si="76"/>
        <v>#NUM!</v>
      </c>
      <c r="BH1618" t="e">
        <f t="shared" si="77"/>
        <v>#NUM!</v>
      </c>
      <c r="BI1618" t="e">
        <f>VLOOKUP(H1618,Sheet2!$A$1:$B$270,2,FALSE)</f>
        <v>#N/A</v>
      </c>
    </row>
    <row r="1619" spans="15:61">
      <c r="O1619" s="57"/>
      <c r="P1619" s="57"/>
      <c r="AO1619" s="57"/>
      <c r="AP1619" s="57"/>
      <c r="BA1619" s="57"/>
      <c r="BF1619" s="6" t="e">
        <f t="shared" si="75"/>
        <v>#NUM!</v>
      </c>
      <c r="BG1619" t="e">
        <f t="shared" si="76"/>
        <v>#NUM!</v>
      </c>
      <c r="BH1619" t="e">
        <f t="shared" si="77"/>
        <v>#NUM!</v>
      </c>
      <c r="BI1619" t="e">
        <f>VLOOKUP(H1619,Sheet2!$A$1:$B$270,2,FALSE)</f>
        <v>#N/A</v>
      </c>
    </row>
    <row r="1620" spans="15:61">
      <c r="O1620" s="57"/>
      <c r="P1620" s="57"/>
      <c r="AO1620" s="57"/>
      <c r="BA1620" s="57"/>
      <c r="BF1620" s="6" t="e">
        <f t="shared" si="75"/>
        <v>#NUM!</v>
      </c>
      <c r="BG1620" t="e">
        <f t="shared" si="76"/>
        <v>#NUM!</v>
      </c>
      <c r="BH1620" t="e">
        <f t="shared" si="77"/>
        <v>#NUM!</v>
      </c>
      <c r="BI1620" t="e">
        <f>VLOOKUP(H1620,Sheet2!$A$1:$B$270,2,FALSE)</f>
        <v>#N/A</v>
      </c>
    </row>
    <row r="1621" spans="15:61">
      <c r="O1621" s="57"/>
      <c r="P1621" s="57"/>
      <c r="AO1621" s="57"/>
      <c r="AP1621" s="57"/>
      <c r="BA1621" s="57"/>
      <c r="BF1621" s="6" t="e">
        <f t="shared" si="75"/>
        <v>#NUM!</v>
      </c>
      <c r="BG1621" t="e">
        <f t="shared" si="76"/>
        <v>#NUM!</v>
      </c>
      <c r="BH1621" t="e">
        <f t="shared" si="77"/>
        <v>#NUM!</v>
      </c>
      <c r="BI1621" t="e">
        <f>VLOOKUP(H1621,Sheet2!$A$1:$B$270,2,FALSE)</f>
        <v>#N/A</v>
      </c>
    </row>
    <row r="1622" spans="15:61">
      <c r="O1622" s="57"/>
      <c r="P1622" s="57"/>
      <c r="AP1622" s="57"/>
      <c r="BA1622" s="57"/>
      <c r="BF1622" s="6" t="e">
        <f t="shared" si="75"/>
        <v>#NUM!</v>
      </c>
      <c r="BG1622" t="e">
        <f t="shared" si="76"/>
        <v>#NUM!</v>
      </c>
      <c r="BH1622" t="e">
        <f t="shared" si="77"/>
        <v>#NUM!</v>
      </c>
      <c r="BI1622" t="e">
        <f>VLOOKUP(H1622,Sheet2!$A$1:$B$270,2,FALSE)</f>
        <v>#N/A</v>
      </c>
    </row>
    <row r="1623" spans="15:61">
      <c r="O1623" s="57"/>
      <c r="P1623" s="57"/>
      <c r="AO1623" s="57"/>
      <c r="AP1623" s="57"/>
      <c r="BA1623" s="57"/>
      <c r="BF1623" s="6" t="e">
        <f t="shared" si="75"/>
        <v>#NUM!</v>
      </c>
      <c r="BG1623" t="e">
        <f t="shared" si="76"/>
        <v>#NUM!</v>
      </c>
      <c r="BH1623" t="e">
        <f t="shared" si="77"/>
        <v>#NUM!</v>
      </c>
      <c r="BI1623" t="e">
        <f>VLOOKUP(H1623,Sheet2!$A$1:$B$270,2,FALSE)</f>
        <v>#N/A</v>
      </c>
    </row>
    <row r="1624" spans="15:61">
      <c r="O1624" s="57"/>
      <c r="P1624" s="57"/>
      <c r="AO1624" s="57"/>
      <c r="AP1624" s="57"/>
      <c r="BA1624" s="57"/>
      <c r="BF1624" s="6" t="e">
        <f t="shared" si="75"/>
        <v>#NUM!</v>
      </c>
      <c r="BG1624" t="e">
        <f t="shared" si="76"/>
        <v>#NUM!</v>
      </c>
      <c r="BH1624" t="e">
        <f t="shared" si="77"/>
        <v>#NUM!</v>
      </c>
      <c r="BI1624" t="e">
        <f>VLOOKUP(H1624,Sheet2!$A$1:$B$270,2,FALSE)</f>
        <v>#N/A</v>
      </c>
    </row>
    <row r="1625" spans="15:61">
      <c r="O1625" s="57"/>
      <c r="P1625" s="57"/>
      <c r="AO1625" s="57"/>
      <c r="AP1625" s="57"/>
      <c r="BA1625" s="57"/>
      <c r="BF1625" s="6" t="e">
        <f t="shared" si="75"/>
        <v>#NUM!</v>
      </c>
      <c r="BG1625" t="e">
        <f t="shared" si="76"/>
        <v>#NUM!</v>
      </c>
      <c r="BH1625" t="e">
        <f t="shared" si="77"/>
        <v>#NUM!</v>
      </c>
      <c r="BI1625" t="e">
        <f>VLOOKUP(H1625,Sheet2!$A$1:$B$270,2,FALSE)</f>
        <v>#N/A</v>
      </c>
    </row>
    <row r="1626" spans="15:61">
      <c r="O1626" s="57"/>
      <c r="P1626" s="57"/>
      <c r="AO1626" s="57"/>
      <c r="AP1626" s="57"/>
      <c r="BA1626" s="57"/>
      <c r="BF1626" s="6" t="e">
        <f t="shared" si="75"/>
        <v>#NUM!</v>
      </c>
      <c r="BG1626" t="e">
        <f t="shared" si="76"/>
        <v>#NUM!</v>
      </c>
      <c r="BH1626" t="e">
        <f t="shared" si="77"/>
        <v>#NUM!</v>
      </c>
      <c r="BI1626" t="e">
        <f>VLOOKUP(H1626,Sheet2!$A$1:$B$270,2,FALSE)</f>
        <v>#N/A</v>
      </c>
    </row>
    <row r="1627" spans="15:61">
      <c r="O1627" s="57"/>
      <c r="P1627" s="57"/>
      <c r="AO1627" s="57"/>
      <c r="AP1627" s="57"/>
      <c r="BA1627" s="57"/>
      <c r="BF1627" s="6" t="e">
        <f t="shared" si="75"/>
        <v>#NUM!</v>
      </c>
      <c r="BG1627" t="e">
        <f t="shared" si="76"/>
        <v>#NUM!</v>
      </c>
      <c r="BH1627" t="e">
        <f t="shared" si="77"/>
        <v>#NUM!</v>
      </c>
      <c r="BI1627" t="e">
        <f>VLOOKUP(H1627,Sheet2!$A$1:$B$270,2,FALSE)</f>
        <v>#N/A</v>
      </c>
    </row>
    <row r="1628" spans="15:61">
      <c r="O1628" s="57"/>
      <c r="P1628" s="57"/>
      <c r="AP1628" s="57"/>
      <c r="BA1628" s="57"/>
      <c r="BF1628" s="6" t="e">
        <f t="shared" si="75"/>
        <v>#NUM!</v>
      </c>
      <c r="BG1628" t="e">
        <f t="shared" si="76"/>
        <v>#NUM!</v>
      </c>
      <c r="BH1628" t="e">
        <f t="shared" si="77"/>
        <v>#NUM!</v>
      </c>
      <c r="BI1628" t="e">
        <f>VLOOKUP(H1628,Sheet2!$A$1:$B$270,2,FALSE)</f>
        <v>#N/A</v>
      </c>
    </row>
    <row r="1629" spans="15:61">
      <c r="O1629" s="57"/>
      <c r="P1629" s="57"/>
      <c r="AO1629" s="57"/>
      <c r="BA1629" s="57"/>
      <c r="BF1629" s="6" t="e">
        <f t="shared" si="75"/>
        <v>#NUM!</v>
      </c>
      <c r="BG1629" t="e">
        <f t="shared" si="76"/>
        <v>#NUM!</v>
      </c>
      <c r="BH1629" t="e">
        <f t="shared" si="77"/>
        <v>#NUM!</v>
      </c>
      <c r="BI1629" t="e">
        <f>VLOOKUP(H1629,Sheet2!$A$1:$B$270,2,FALSE)</f>
        <v>#N/A</v>
      </c>
    </row>
    <row r="1630" spans="15:61">
      <c r="O1630" s="57"/>
      <c r="P1630" s="57"/>
      <c r="AO1630" s="57"/>
      <c r="AP1630" s="57"/>
      <c r="BA1630" s="57"/>
      <c r="BF1630" s="6" t="e">
        <f t="shared" si="75"/>
        <v>#NUM!</v>
      </c>
      <c r="BG1630" t="e">
        <f t="shared" si="76"/>
        <v>#NUM!</v>
      </c>
      <c r="BH1630" t="e">
        <f t="shared" si="77"/>
        <v>#NUM!</v>
      </c>
      <c r="BI1630" t="e">
        <f>VLOOKUP(H1630,Sheet2!$A$1:$B$270,2,FALSE)</f>
        <v>#N/A</v>
      </c>
    </row>
    <row r="1631" spans="15:61">
      <c r="O1631" s="57"/>
      <c r="P1631" s="57"/>
      <c r="AO1631" s="57"/>
      <c r="AP1631" s="57"/>
      <c r="BA1631" s="57"/>
      <c r="BF1631" s="6" t="e">
        <f t="shared" si="75"/>
        <v>#NUM!</v>
      </c>
      <c r="BG1631" t="e">
        <f t="shared" si="76"/>
        <v>#NUM!</v>
      </c>
      <c r="BH1631" t="e">
        <f t="shared" si="77"/>
        <v>#NUM!</v>
      </c>
      <c r="BI1631" t="e">
        <f>VLOOKUP(H1631,Sheet2!$A$1:$B$270,2,FALSE)</f>
        <v>#N/A</v>
      </c>
    </row>
    <row r="1632" spans="15:61">
      <c r="O1632" s="57"/>
      <c r="P1632" s="57"/>
      <c r="AO1632" s="57"/>
      <c r="AP1632" s="57"/>
      <c r="BA1632" s="57"/>
      <c r="BF1632" s="6" t="e">
        <f t="shared" si="75"/>
        <v>#NUM!</v>
      </c>
      <c r="BG1632" t="e">
        <f t="shared" si="76"/>
        <v>#NUM!</v>
      </c>
      <c r="BH1632" t="e">
        <f t="shared" si="77"/>
        <v>#NUM!</v>
      </c>
      <c r="BI1632" t="e">
        <f>VLOOKUP(H1632,Sheet2!$A$1:$B$270,2,FALSE)</f>
        <v>#N/A</v>
      </c>
    </row>
    <row r="1633" spans="15:61">
      <c r="O1633" s="57"/>
      <c r="P1633" s="57"/>
      <c r="AO1633" s="57"/>
      <c r="AP1633" s="57"/>
      <c r="BA1633" s="57"/>
      <c r="BF1633" s="6" t="e">
        <f t="shared" si="75"/>
        <v>#NUM!</v>
      </c>
      <c r="BG1633" t="e">
        <f t="shared" si="76"/>
        <v>#NUM!</v>
      </c>
      <c r="BH1633" t="e">
        <f t="shared" si="77"/>
        <v>#NUM!</v>
      </c>
      <c r="BI1633" t="e">
        <f>VLOOKUP(H1633,Sheet2!$A$1:$B$270,2,FALSE)</f>
        <v>#N/A</v>
      </c>
    </row>
    <row r="1634" spans="15:61">
      <c r="O1634" s="57"/>
      <c r="P1634" s="57"/>
      <c r="AO1634" s="57"/>
      <c r="AP1634" s="57"/>
      <c r="BA1634" s="57"/>
      <c r="BF1634" s="6" t="e">
        <f t="shared" si="75"/>
        <v>#NUM!</v>
      </c>
      <c r="BG1634" t="e">
        <f t="shared" si="76"/>
        <v>#NUM!</v>
      </c>
      <c r="BH1634" t="e">
        <f t="shared" si="77"/>
        <v>#NUM!</v>
      </c>
      <c r="BI1634" t="e">
        <f>VLOOKUP(H1634,Sheet2!$A$1:$B$270,2,FALSE)</f>
        <v>#N/A</v>
      </c>
    </row>
    <row r="1635" spans="15:61">
      <c r="O1635" s="57"/>
      <c r="P1635" s="57"/>
      <c r="AO1635" s="57"/>
      <c r="AP1635" s="57"/>
      <c r="BA1635" s="57"/>
      <c r="BF1635" s="6" t="e">
        <f t="shared" si="75"/>
        <v>#NUM!</v>
      </c>
      <c r="BG1635" t="e">
        <f t="shared" si="76"/>
        <v>#NUM!</v>
      </c>
      <c r="BH1635" t="e">
        <f t="shared" si="77"/>
        <v>#NUM!</v>
      </c>
      <c r="BI1635" t="e">
        <f>VLOOKUP(H1635,Sheet2!$A$1:$B$270,2,FALSE)</f>
        <v>#N/A</v>
      </c>
    </row>
    <row r="1636" spans="15:61">
      <c r="O1636" s="57"/>
      <c r="P1636" s="57"/>
      <c r="AO1636" s="57"/>
      <c r="AP1636" s="57"/>
      <c r="BA1636" s="57"/>
      <c r="BF1636" s="6" t="e">
        <f t="shared" si="75"/>
        <v>#NUM!</v>
      </c>
      <c r="BG1636" t="e">
        <f t="shared" si="76"/>
        <v>#NUM!</v>
      </c>
      <c r="BH1636" t="e">
        <f t="shared" si="77"/>
        <v>#NUM!</v>
      </c>
      <c r="BI1636" t="e">
        <f>VLOOKUP(H1636,Sheet2!$A$1:$B$270,2,FALSE)</f>
        <v>#N/A</v>
      </c>
    </row>
    <row r="1637" spans="15:61">
      <c r="O1637" s="57"/>
      <c r="P1637" s="57"/>
      <c r="AO1637" s="57"/>
      <c r="AP1637" s="57"/>
      <c r="BA1637" s="57"/>
      <c r="BF1637" s="6" t="e">
        <f t="shared" si="75"/>
        <v>#NUM!</v>
      </c>
      <c r="BG1637" t="e">
        <f t="shared" si="76"/>
        <v>#NUM!</v>
      </c>
      <c r="BH1637" t="e">
        <f t="shared" si="77"/>
        <v>#NUM!</v>
      </c>
      <c r="BI1637" t="e">
        <f>VLOOKUP(H1637,Sheet2!$A$1:$B$270,2,FALSE)</f>
        <v>#N/A</v>
      </c>
    </row>
    <row r="1638" spans="15:61">
      <c r="O1638" s="57"/>
      <c r="P1638" s="57"/>
      <c r="AO1638" s="57"/>
      <c r="AP1638" s="57"/>
      <c r="BA1638" s="57"/>
      <c r="BF1638" s="6" t="e">
        <f t="shared" si="75"/>
        <v>#NUM!</v>
      </c>
      <c r="BG1638" t="e">
        <f t="shared" si="76"/>
        <v>#NUM!</v>
      </c>
      <c r="BH1638" t="e">
        <f t="shared" si="77"/>
        <v>#NUM!</v>
      </c>
      <c r="BI1638" t="e">
        <f>VLOOKUP(H1638,Sheet2!$A$1:$B$270,2,FALSE)</f>
        <v>#N/A</v>
      </c>
    </row>
    <row r="1639" spans="15:61">
      <c r="O1639" s="57"/>
      <c r="P1639" s="57"/>
      <c r="AO1639" s="57"/>
      <c r="AP1639" s="57"/>
      <c r="BA1639" s="57"/>
      <c r="BF1639" s="6" t="e">
        <f t="shared" si="75"/>
        <v>#NUM!</v>
      </c>
      <c r="BG1639" t="e">
        <f t="shared" si="76"/>
        <v>#NUM!</v>
      </c>
      <c r="BH1639" t="e">
        <f t="shared" si="77"/>
        <v>#NUM!</v>
      </c>
      <c r="BI1639" t="e">
        <f>VLOOKUP(H1639,Sheet2!$A$1:$B$270,2,FALSE)</f>
        <v>#N/A</v>
      </c>
    </row>
    <row r="1640" spans="15:61">
      <c r="O1640" s="57"/>
      <c r="P1640" s="57"/>
      <c r="AO1640" s="57"/>
      <c r="BA1640" s="57"/>
      <c r="BF1640" s="6" t="e">
        <f t="shared" si="75"/>
        <v>#NUM!</v>
      </c>
      <c r="BG1640" t="e">
        <f t="shared" si="76"/>
        <v>#NUM!</v>
      </c>
      <c r="BH1640" t="e">
        <f t="shared" si="77"/>
        <v>#NUM!</v>
      </c>
      <c r="BI1640" t="e">
        <f>VLOOKUP(H1640,Sheet2!$A$1:$B$270,2,FALSE)</f>
        <v>#N/A</v>
      </c>
    </row>
    <row r="1641" spans="15:61">
      <c r="O1641" s="57"/>
      <c r="P1641" s="57"/>
      <c r="AO1641" s="57"/>
      <c r="AP1641" s="57"/>
      <c r="BA1641" s="57"/>
      <c r="BF1641" s="6" t="e">
        <f t="shared" si="75"/>
        <v>#NUM!</v>
      </c>
      <c r="BG1641" t="e">
        <f t="shared" si="76"/>
        <v>#NUM!</v>
      </c>
      <c r="BH1641" t="e">
        <f t="shared" si="77"/>
        <v>#NUM!</v>
      </c>
      <c r="BI1641" t="e">
        <f>VLOOKUP(H1641,Sheet2!$A$1:$B$270,2,FALSE)</f>
        <v>#N/A</v>
      </c>
    </row>
    <row r="1642" spans="15:61">
      <c r="O1642" s="57"/>
      <c r="P1642" s="57"/>
      <c r="AO1642" s="57"/>
      <c r="AP1642" s="57"/>
      <c r="BA1642" s="57"/>
      <c r="BF1642" s="6" t="e">
        <f t="shared" si="75"/>
        <v>#NUM!</v>
      </c>
      <c r="BG1642" t="e">
        <f t="shared" si="76"/>
        <v>#NUM!</v>
      </c>
      <c r="BH1642" t="e">
        <f t="shared" si="77"/>
        <v>#NUM!</v>
      </c>
      <c r="BI1642" t="e">
        <f>VLOOKUP(H1642,Sheet2!$A$1:$B$270,2,FALSE)</f>
        <v>#N/A</v>
      </c>
    </row>
    <row r="1643" spans="15:61">
      <c r="O1643" s="57"/>
      <c r="P1643" s="57"/>
      <c r="AO1643" s="57"/>
      <c r="AP1643" s="57"/>
      <c r="BA1643" s="57"/>
      <c r="BF1643" s="6" t="e">
        <f t="shared" si="75"/>
        <v>#NUM!</v>
      </c>
      <c r="BG1643" t="e">
        <f t="shared" si="76"/>
        <v>#NUM!</v>
      </c>
      <c r="BH1643" t="e">
        <f t="shared" si="77"/>
        <v>#NUM!</v>
      </c>
      <c r="BI1643" t="e">
        <f>VLOOKUP(H1643,Sheet2!$A$1:$B$270,2,FALSE)</f>
        <v>#N/A</v>
      </c>
    </row>
    <row r="1644" spans="15:61">
      <c r="O1644" s="57"/>
      <c r="P1644" s="57"/>
      <c r="AO1644" s="57"/>
      <c r="BF1644" s="6" t="e">
        <f t="shared" si="75"/>
        <v>#NUM!</v>
      </c>
      <c r="BG1644" t="e">
        <f t="shared" si="76"/>
        <v>#NUM!</v>
      </c>
      <c r="BH1644" t="e">
        <f t="shared" si="77"/>
        <v>#NUM!</v>
      </c>
      <c r="BI1644" t="e">
        <f>VLOOKUP(H1644,Sheet2!$A$1:$B$270,2,FALSE)</f>
        <v>#N/A</v>
      </c>
    </row>
    <row r="1645" spans="15:61">
      <c r="O1645" s="57"/>
      <c r="P1645" s="57"/>
      <c r="AO1645" s="57"/>
      <c r="AP1645" s="57"/>
      <c r="BA1645" s="57"/>
      <c r="BF1645" s="6" t="e">
        <f t="shared" si="75"/>
        <v>#NUM!</v>
      </c>
      <c r="BG1645" t="e">
        <f t="shared" si="76"/>
        <v>#NUM!</v>
      </c>
      <c r="BH1645" t="e">
        <f t="shared" si="77"/>
        <v>#NUM!</v>
      </c>
      <c r="BI1645" t="e">
        <f>VLOOKUP(H1645,Sheet2!$A$1:$B$270,2,FALSE)</f>
        <v>#N/A</v>
      </c>
    </row>
    <row r="1646" spans="15:61">
      <c r="O1646" s="57"/>
      <c r="P1646" s="57"/>
      <c r="AO1646" s="57"/>
      <c r="BA1646" s="57"/>
      <c r="BF1646" s="6" t="e">
        <f t="shared" si="75"/>
        <v>#NUM!</v>
      </c>
      <c r="BG1646" t="e">
        <f t="shared" si="76"/>
        <v>#NUM!</v>
      </c>
      <c r="BH1646" t="e">
        <f t="shared" si="77"/>
        <v>#NUM!</v>
      </c>
      <c r="BI1646" t="e">
        <f>VLOOKUP(H1646,Sheet2!$A$1:$B$270,2,FALSE)</f>
        <v>#N/A</v>
      </c>
    </row>
    <row r="1647" spans="15:61">
      <c r="O1647" s="57"/>
      <c r="P1647" s="57"/>
      <c r="AO1647" s="57"/>
      <c r="AP1647" s="57"/>
      <c r="BA1647" s="57"/>
      <c r="BF1647" s="6" t="e">
        <f t="shared" si="75"/>
        <v>#NUM!</v>
      </c>
      <c r="BG1647" t="e">
        <f t="shared" si="76"/>
        <v>#NUM!</v>
      </c>
      <c r="BH1647" t="e">
        <f t="shared" si="77"/>
        <v>#NUM!</v>
      </c>
      <c r="BI1647" t="e">
        <f>VLOOKUP(H1647,Sheet2!$A$1:$B$270,2,FALSE)</f>
        <v>#N/A</v>
      </c>
    </row>
    <row r="1648" spans="15:61">
      <c r="O1648" s="57"/>
      <c r="P1648" s="57"/>
      <c r="AO1648" s="57"/>
      <c r="AP1648" s="57"/>
      <c r="BA1648" s="57"/>
      <c r="BF1648" s="6" t="e">
        <f t="shared" si="75"/>
        <v>#NUM!</v>
      </c>
      <c r="BG1648" t="e">
        <f t="shared" si="76"/>
        <v>#NUM!</v>
      </c>
      <c r="BH1648" t="e">
        <f t="shared" si="77"/>
        <v>#NUM!</v>
      </c>
      <c r="BI1648" t="e">
        <f>VLOOKUP(H1648,Sheet2!$A$1:$B$270,2,FALSE)</f>
        <v>#N/A</v>
      </c>
    </row>
    <row r="1649" spans="15:61">
      <c r="O1649" s="57"/>
      <c r="P1649" s="57"/>
      <c r="AO1649" s="57"/>
      <c r="BA1649" s="57"/>
      <c r="BF1649" s="6" t="e">
        <f t="shared" si="75"/>
        <v>#NUM!</v>
      </c>
      <c r="BG1649" t="e">
        <f t="shared" si="76"/>
        <v>#NUM!</v>
      </c>
      <c r="BH1649" t="e">
        <f t="shared" si="77"/>
        <v>#NUM!</v>
      </c>
      <c r="BI1649" t="e">
        <f>VLOOKUP(H1649,Sheet2!$A$1:$B$270,2,FALSE)</f>
        <v>#N/A</v>
      </c>
    </row>
    <row r="1650" spans="15:61">
      <c r="O1650" s="57"/>
      <c r="P1650" s="57"/>
      <c r="AO1650" s="57"/>
      <c r="AP1650" s="57"/>
      <c r="BA1650" s="57"/>
      <c r="BF1650" s="6" t="e">
        <f t="shared" si="75"/>
        <v>#NUM!</v>
      </c>
      <c r="BG1650" t="e">
        <f t="shared" si="76"/>
        <v>#NUM!</v>
      </c>
      <c r="BH1650" t="e">
        <f t="shared" si="77"/>
        <v>#NUM!</v>
      </c>
      <c r="BI1650" t="e">
        <f>VLOOKUP(H1650,Sheet2!$A$1:$B$270,2,FALSE)</f>
        <v>#N/A</v>
      </c>
    </row>
    <row r="1651" spans="15:61">
      <c r="O1651" s="57"/>
      <c r="P1651" s="57"/>
      <c r="AO1651" s="57"/>
      <c r="BA1651" s="57"/>
      <c r="BF1651" s="6" t="e">
        <f t="shared" si="75"/>
        <v>#NUM!</v>
      </c>
      <c r="BG1651" t="e">
        <f t="shared" si="76"/>
        <v>#NUM!</v>
      </c>
      <c r="BH1651" t="e">
        <f t="shared" si="77"/>
        <v>#NUM!</v>
      </c>
      <c r="BI1651" t="e">
        <f>VLOOKUP(H1651,Sheet2!$A$1:$B$270,2,FALSE)</f>
        <v>#N/A</v>
      </c>
    </row>
    <row r="1652" spans="15:61">
      <c r="O1652" s="57"/>
      <c r="P1652" s="57"/>
      <c r="AO1652" s="57"/>
      <c r="BF1652" s="6" t="e">
        <f t="shared" si="75"/>
        <v>#NUM!</v>
      </c>
      <c r="BG1652" t="e">
        <f t="shared" si="76"/>
        <v>#NUM!</v>
      </c>
      <c r="BH1652" t="e">
        <f t="shared" si="77"/>
        <v>#NUM!</v>
      </c>
      <c r="BI1652" t="e">
        <f>VLOOKUP(H1652,Sheet2!$A$1:$B$270,2,FALSE)</f>
        <v>#N/A</v>
      </c>
    </row>
    <row r="1653" spans="15:61">
      <c r="O1653" s="57"/>
      <c r="P1653" s="57"/>
      <c r="BF1653" s="6" t="e">
        <f t="shared" si="75"/>
        <v>#NUM!</v>
      </c>
      <c r="BG1653" t="e">
        <f t="shared" si="76"/>
        <v>#NUM!</v>
      </c>
      <c r="BH1653" t="e">
        <f t="shared" si="77"/>
        <v>#NUM!</v>
      </c>
      <c r="BI1653" t="e">
        <f>VLOOKUP(H1653,Sheet2!$A$1:$B$270,2,FALSE)</f>
        <v>#N/A</v>
      </c>
    </row>
    <row r="1654" spans="15:61">
      <c r="O1654" s="57"/>
      <c r="P1654" s="57"/>
      <c r="AO1654" s="57"/>
      <c r="AP1654" s="57"/>
      <c r="BA1654" s="57"/>
      <c r="BF1654" s="6" t="e">
        <f t="shared" si="75"/>
        <v>#NUM!</v>
      </c>
      <c r="BG1654" t="e">
        <f t="shared" si="76"/>
        <v>#NUM!</v>
      </c>
      <c r="BH1654" t="e">
        <f t="shared" si="77"/>
        <v>#NUM!</v>
      </c>
      <c r="BI1654" t="e">
        <f>VLOOKUP(H1654,Sheet2!$A$1:$B$270,2,FALSE)</f>
        <v>#N/A</v>
      </c>
    </row>
    <row r="1655" spans="15:61">
      <c r="O1655" s="57"/>
      <c r="P1655" s="57"/>
      <c r="AO1655" s="57"/>
      <c r="BA1655" s="57"/>
      <c r="BF1655" s="6" t="e">
        <f t="shared" si="75"/>
        <v>#NUM!</v>
      </c>
      <c r="BG1655" t="e">
        <f t="shared" si="76"/>
        <v>#NUM!</v>
      </c>
      <c r="BH1655" t="e">
        <f t="shared" si="77"/>
        <v>#NUM!</v>
      </c>
      <c r="BI1655" t="e">
        <f>VLOOKUP(H1655,Sheet2!$A$1:$B$270,2,FALSE)</f>
        <v>#N/A</v>
      </c>
    </row>
    <row r="1656" spans="15:61">
      <c r="O1656" s="57"/>
      <c r="P1656" s="57"/>
      <c r="AO1656" s="57"/>
      <c r="BA1656" s="57"/>
      <c r="BF1656" s="6" t="e">
        <f t="shared" si="75"/>
        <v>#NUM!</v>
      </c>
      <c r="BG1656" t="e">
        <f t="shared" si="76"/>
        <v>#NUM!</v>
      </c>
      <c r="BH1656" t="e">
        <f t="shared" si="77"/>
        <v>#NUM!</v>
      </c>
      <c r="BI1656" t="e">
        <f>VLOOKUP(H1656,Sheet2!$A$1:$B$270,2,FALSE)</f>
        <v>#N/A</v>
      </c>
    </row>
    <row r="1657" spans="15:61">
      <c r="O1657" s="57"/>
      <c r="P1657" s="57"/>
      <c r="AO1657" s="57"/>
      <c r="BA1657" s="57"/>
      <c r="BF1657" s="6" t="e">
        <f t="shared" si="75"/>
        <v>#NUM!</v>
      </c>
      <c r="BG1657" t="e">
        <f t="shared" si="76"/>
        <v>#NUM!</v>
      </c>
      <c r="BH1657" t="e">
        <f t="shared" si="77"/>
        <v>#NUM!</v>
      </c>
      <c r="BI1657" t="e">
        <f>VLOOKUP(H1657,Sheet2!$A$1:$B$270,2,FALSE)</f>
        <v>#N/A</v>
      </c>
    </row>
    <row r="1658" spans="15:61">
      <c r="O1658" s="57"/>
      <c r="P1658" s="57"/>
      <c r="AO1658" s="57"/>
      <c r="AP1658" s="57"/>
      <c r="BA1658" s="57"/>
      <c r="BF1658" s="6" t="e">
        <f t="shared" si="75"/>
        <v>#NUM!</v>
      </c>
      <c r="BG1658" t="e">
        <f t="shared" si="76"/>
        <v>#NUM!</v>
      </c>
      <c r="BH1658" t="e">
        <f t="shared" si="77"/>
        <v>#NUM!</v>
      </c>
      <c r="BI1658" t="e">
        <f>VLOOKUP(H1658,Sheet2!$A$1:$B$270,2,FALSE)</f>
        <v>#N/A</v>
      </c>
    </row>
    <row r="1659" spans="15:61">
      <c r="O1659" s="57"/>
      <c r="P1659" s="57"/>
      <c r="AO1659" s="57"/>
      <c r="AP1659" s="57"/>
      <c r="BA1659" s="57"/>
      <c r="BF1659" s="6" t="e">
        <f t="shared" si="75"/>
        <v>#NUM!</v>
      </c>
      <c r="BG1659" t="e">
        <f t="shared" si="76"/>
        <v>#NUM!</v>
      </c>
      <c r="BH1659" t="e">
        <f t="shared" si="77"/>
        <v>#NUM!</v>
      </c>
      <c r="BI1659" t="e">
        <f>VLOOKUP(H1659,Sheet2!$A$1:$B$270,2,FALSE)</f>
        <v>#N/A</v>
      </c>
    </row>
    <row r="1660" spans="15:61">
      <c r="O1660" s="57"/>
      <c r="P1660" s="57"/>
      <c r="AO1660" s="57"/>
      <c r="AP1660" s="57"/>
      <c r="BA1660" s="57"/>
      <c r="BF1660" s="6" t="e">
        <f t="shared" si="75"/>
        <v>#NUM!</v>
      </c>
      <c r="BG1660" t="e">
        <f t="shared" si="76"/>
        <v>#NUM!</v>
      </c>
      <c r="BH1660" t="e">
        <f t="shared" si="77"/>
        <v>#NUM!</v>
      </c>
      <c r="BI1660" t="e">
        <f>VLOOKUP(H1660,Sheet2!$A$1:$B$270,2,FALSE)</f>
        <v>#N/A</v>
      </c>
    </row>
    <row r="1661" spans="15:61">
      <c r="O1661" s="57"/>
      <c r="P1661" s="57"/>
      <c r="AO1661" s="57"/>
      <c r="AP1661" s="57"/>
      <c r="BA1661" s="57"/>
      <c r="BF1661" s="6" t="e">
        <f t="shared" si="75"/>
        <v>#NUM!</v>
      </c>
      <c r="BG1661" t="e">
        <f t="shared" si="76"/>
        <v>#NUM!</v>
      </c>
      <c r="BH1661" t="e">
        <f t="shared" si="77"/>
        <v>#NUM!</v>
      </c>
      <c r="BI1661" t="e">
        <f>VLOOKUP(H1661,Sheet2!$A$1:$B$270,2,FALSE)</f>
        <v>#N/A</v>
      </c>
    </row>
    <row r="1662" spans="15:61">
      <c r="O1662" s="57"/>
      <c r="P1662" s="57"/>
      <c r="AO1662" s="57"/>
      <c r="BF1662" s="6" t="e">
        <f t="shared" si="75"/>
        <v>#NUM!</v>
      </c>
      <c r="BG1662" t="e">
        <f t="shared" si="76"/>
        <v>#NUM!</v>
      </c>
      <c r="BH1662" t="e">
        <f t="shared" si="77"/>
        <v>#NUM!</v>
      </c>
      <c r="BI1662" t="e">
        <f>VLOOKUP(H1662,Sheet2!$A$1:$B$270,2,FALSE)</f>
        <v>#N/A</v>
      </c>
    </row>
    <row r="1663" spans="15:61">
      <c r="O1663" s="57"/>
      <c r="P1663" s="57"/>
      <c r="AO1663" s="57"/>
      <c r="AP1663" s="57"/>
      <c r="BA1663" s="57"/>
      <c r="BF1663" s="6" t="e">
        <f t="shared" si="75"/>
        <v>#NUM!</v>
      </c>
      <c r="BG1663" t="e">
        <f t="shared" si="76"/>
        <v>#NUM!</v>
      </c>
      <c r="BH1663" t="e">
        <f t="shared" si="77"/>
        <v>#NUM!</v>
      </c>
      <c r="BI1663" t="e">
        <f>VLOOKUP(H1663,Sheet2!$A$1:$B$270,2,FALSE)</f>
        <v>#N/A</v>
      </c>
    </row>
    <row r="1664" spans="15:61">
      <c r="O1664" s="57"/>
      <c r="P1664" s="57"/>
      <c r="AO1664" s="57"/>
      <c r="BA1664" s="57"/>
      <c r="BF1664" s="6" t="e">
        <f t="shared" si="75"/>
        <v>#NUM!</v>
      </c>
      <c r="BG1664" t="e">
        <f t="shared" si="76"/>
        <v>#NUM!</v>
      </c>
      <c r="BH1664" t="e">
        <f t="shared" si="77"/>
        <v>#NUM!</v>
      </c>
      <c r="BI1664" t="e">
        <f>VLOOKUP(H1664,Sheet2!$A$1:$B$270,2,FALSE)</f>
        <v>#N/A</v>
      </c>
    </row>
    <row r="1665" spans="15:61">
      <c r="O1665" s="57"/>
      <c r="P1665" s="57"/>
      <c r="AO1665" s="57"/>
      <c r="AP1665" s="57"/>
      <c r="BA1665" s="57"/>
      <c r="BF1665" s="6" t="e">
        <f t="shared" si="75"/>
        <v>#NUM!</v>
      </c>
      <c r="BG1665" t="e">
        <f t="shared" si="76"/>
        <v>#NUM!</v>
      </c>
      <c r="BH1665" t="e">
        <f t="shared" si="77"/>
        <v>#NUM!</v>
      </c>
      <c r="BI1665" t="e">
        <f>VLOOKUP(H1665,Sheet2!$A$1:$B$270,2,FALSE)</f>
        <v>#N/A</v>
      </c>
    </row>
    <row r="1666" spans="15:61">
      <c r="O1666" s="57"/>
      <c r="P1666" s="57"/>
      <c r="AO1666" s="57"/>
      <c r="AP1666" s="57"/>
      <c r="BA1666" s="57"/>
      <c r="BF1666" s="6" t="e">
        <f t="shared" ref="BF1666:BF1729" si="78">DATE(BC1666,BD1666,BE1666)</f>
        <v>#NUM!</v>
      </c>
      <c r="BG1666" t="e">
        <f t="shared" ref="BG1666:BG1729" si="79">BF1666-BA1666</f>
        <v>#NUM!</v>
      </c>
      <c r="BH1666" t="e">
        <f t="shared" ref="BH1666:BH1729" si="80">IF(BG1666=1,"COMPLY",IF(BG1666&lt;1,"COMPLY","NOT COMPLY"))</f>
        <v>#NUM!</v>
      </c>
      <c r="BI1666" t="e">
        <f>VLOOKUP(H1666,Sheet2!$A$1:$B$270,2,FALSE)</f>
        <v>#N/A</v>
      </c>
    </row>
    <row r="1667" spans="15:61">
      <c r="O1667" s="57"/>
      <c r="P1667" s="57"/>
      <c r="AP1667" s="57"/>
      <c r="BA1667" s="57"/>
      <c r="BF1667" s="6" t="e">
        <f t="shared" si="78"/>
        <v>#NUM!</v>
      </c>
      <c r="BG1667" t="e">
        <f t="shared" si="79"/>
        <v>#NUM!</v>
      </c>
      <c r="BH1667" t="e">
        <f t="shared" si="80"/>
        <v>#NUM!</v>
      </c>
      <c r="BI1667" t="e">
        <f>VLOOKUP(H1667,Sheet2!$A$1:$B$270,2,FALSE)</f>
        <v>#N/A</v>
      </c>
    </row>
    <row r="1668" spans="15:61">
      <c r="O1668" s="57"/>
      <c r="P1668" s="57"/>
      <c r="AO1668" s="57"/>
      <c r="BA1668" s="57"/>
      <c r="BF1668" s="6" t="e">
        <f t="shared" si="78"/>
        <v>#NUM!</v>
      </c>
      <c r="BG1668" t="e">
        <f t="shared" si="79"/>
        <v>#NUM!</v>
      </c>
      <c r="BH1668" t="e">
        <f t="shared" si="80"/>
        <v>#NUM!</v>
      </c>
      <c r="BI1668" t="e">
        <f>VLOOKUP(H1668,Sheet2!$A$1:$B$270,2,FALSE)</f>
        <v>#N/A</v>
      </c>
    </row>
    <row r="1669" spans="15:61">
      <c r="O1669" s="57"/>
      <c r="P1669" s="57"/>
      <c r="AO1669" s="57"/>
      <c r="AP1669" s="57"/>
      <c r="BA1669" s="57"/>
      <c r="BF1669" s="6" t="e">
        <f t="shared" si="78"/>
        <v>#NUM!</v>
      </c>
      <c r="BG1669" t="e">
        <f t="shared" si="79"/>
        <v>#NUM!</v>
      </c>
      <c r="BH1669" t="e">
        <f t="shared" si="80"/>
        <v>#NUM!</v>
      </c>
      <c r="BI1669" t="e">
        <f>VLOOKUP(H1669,Sheet2!$A$1:$B$270,2,FALSE)</f>
        <v>#N/A</v>
      </c>
    </row>
    <row r="1670" spans="15:61">
      <c r="O1670" s="57"/>
      <c r="P1670" s="57"/>
      <c r="AO1670" s="57"/>
      <c r="AP1670" s="57"/>
      <c r="BA1670" s="57"/>
      <c r="BF1670" s="6" t="e">
        <f t="shared" si="78"/>
        <v>#NUM!</v>
      </c>
      <c r="BG1670" t="e">
        <f t="shared" si="79"/>
        <v>#NUM!</v>
      </c>
      <c r="BH1670" t="e">
        <f t="shared" si="80"/>
        <v>#NUM!</v>
      </c>
      <c r="BI1670" t="e">
        <f>VLOOKUP(H1670,Sheet2!$A$1:$B$270,2,FALSE)</f>
        <v>#N/A</v>
      </c>
    </row>
    <row r="1671" spans="15:61">
      <c r="O1671" s="57"/>
      <c r="P1671" s="57"/>
      <c r="AO1671" s="57"/>
      <c r="AP1671" s="57"/>
      <c r="BA1671" s="57"/>
      <c r="BF1671" s="6" t="e">
        <f t="shared" si="78"/>
        <v>#NUM!</v>
      </c>
      <c r="BG1671" t="e">
        <f t="shared" si="79"/>
        <v>#NUM!</v>
      </c>
      <c r="BH1671" t="e">
        <f t="shared" si="80"/>
        <v>#NUM!</v>
      </c>
      <c r="BI1671" t="e">
        <f>VLOOKUP(H1671,Sheet2!$A$1:$B$270,2,FALSE)</f>
        <v>#N/A</v>
      </c>
    </row>
    <row r="1672" spans="15:61">
      <c r="O1672" s="57"/>
      <c r="P1672" s="57"/>
      <c r="AO1672" s="57"/>
      <c r="AP1672" s="57"/>
      <c r="BA1672" s="57"/>
      <c r="BF1672" s="6" t="e">
        <f t="shared" si="78"/>
        <v>#NUM!</v>
      </c>
      <c r="BG1672" t="e">
        <f t="shared" si="79"/>
        <v>#NUM!</v>
      </c>
      <c r="BH1672" t="e">
        <f t="shared" si="80"/>
        <v>#NUM!</v>
      </c>
      <c r="BI1672" t="e">
        <f>VLOOKUP(H1672,Sheet2!$A$1:$B$270,2,FALSE)</f>
        <v>#N/A</v>
      </c>
    </row>
    <row r="1673" spans="15:61">
      <c r="O1673" s="57"/>
      <c r="P1673" s="57"/>
      <c r="AO1673" s="57"/>
      <c r="AP1673" s="57"/>
      <c r="BA1673" s="57"/>
      <c r="BF1673" s="6" t="e">
        <f t="shared" si="78"/>
        <v>#NUM!</v>
      </c>
      <c r="BG1673" t="e">
        <f t="shared" si="79"/>
        <v>#NUM!</v>
      </c>
      <c r="BH1673" t="e">
        <f t="shared" si="80"/>
        <v>#NUM!</v>
      </c>
      <c r="BI1673" t="e">
        <f>VLOOKUP(H1673,Sheet2!$A$1:$B$270,2,FALSE)</f>
        <v>#N/A</v>
      </c>
    </row>
    <row r="1674" spans="15:61">
      <c r="O1674" s="57"/>
      <c r="P1674" s="57"/>
      <c r="AO1674" s="57"/>
      <c r="BA1674" s="57"/>
      <c r="BF1674" s="6" t="e">
        <f t="shared" si="78"/>
        <v>#NUM!</v>
      </c>
      <c r="BG1674" t="e">
        <f t="shared" si="79"/>
        <v>#NUM!</v>
      </c>
      <c r="BH1674" t="e">
        <f t="shared" si="80"/>
        <v>#NUM!</v>
      </c>
      <c r="BI1674" t="e">
        <f>VLOOKUP(H1674,Sheet2!$A$1:$B$270,2,FALSE)</f>
        <v>#N/A</v>
      </c>
    </row>
    <row r="1675" spans="15:61">
      <c r="O1675" s="57"/>
      <c r="P1675" s="57"/>
      <c r="AO1675" s="57"/>
      <c r="AP1675" s="57"/>
      <c r="BA1675" s="57"/>
      <c r="BF1675" s="6" t="e">
        <f t="shared" si="78"/>
        <v>#NUM!</v>
      </c>
      <c r="BG1675" t="e">
        <f t="shared" si="79"/>
        <v>#NUM!</v>
      </c>
      <c r="BH1675" t="e">
        <f t="shared" si="80"/>
        <v>#NUM!</v>
      </c>
      <c r="BI1675" t="e">
        <f>VLOOKUP(H1675,Sheet2!$A$1:$B$270,2,FALSE)</f>
        <v>#N/A</v>
      </c>
    </row>
    <row r="1676" spans="15:61">
      <c r="O1676" s="57"/>
      <c r="P1676" s="57"/>
      <c r="AO1676" s="57"/>
      <c r="AP1676" s="57"/>
      <c r="BA1676" s="57"/>
      <c r="BF1676" s="6" t="e">
        <f t="shared" si="78"/>
        <v>#NUM!</v>
      </c>
      <c r="BG1676" t="e">
        <f t="shared" si="79"/>
        <v>#NUM!</v>
      </c>
      <c r="BH1676" t="e">
        <f t="shared" si="80"/>
        <v>#NUM!</v>
      </c>
      <c r="BI1676" t="e">
        <f>VLOOKUP(H1676,Sheet2!$A$1:$B$270,2,FALSE)</f>
        <v>#N/A</v>
      </c>
    </row>
    <row r="1677" spans="15:61">
      <c r="O1677" s="57"/>
      <c r="P1677" s="57"/>
      <c r="AO1677" s="57"/>
      <c r="BA1677" s="57"/>
      <c r="BF1677" s="6" t="e">
        <f t="shared" si="78"/>
        <v>#NUM!</v>
      </c>
      <c r="BG1677" t="e">
        <f t="shared" si="79"/>
        <v>#NUM!</v>
      </c>
      <c r="BH1677" t="e">
        <f t="shared" si="80"/>
        <v>#NUM!</v>
      </c>
      <c r="BI1677" t="e">
        <f>VLOOKUP(H1677,Sheet2!$A$1:$B$270,2,FALSE)</f>
        <v>#N/A</v>
      </c>
    </row>
    <row r="1678" spans="15:61">
      <c r="O1678" s="57"/>
      <c r="P1678" s="57"/>
      <c r="AO1678" s="57"/>
      <c r="BA1678" s="57"/>
      <c r="BF1678" s="6" t="e">
        <f t="shared" si="78"/>
        <v>#NUM!</v>
      </c>
      <c r="BG1678" t="e">
        <f t="shared" si="79"/>
        <v>#NUM!</v>
      </c>
      <c r="BH1678" t="e">
        <f t="shared" si="80"/>
        <v>#NUM!</v>
      </c>
      <c r="BI1678" t="e">
        <f>VLOOKUP(H1678,Sheet2!$A$1:$B$270,2,FALSE)</f>
        <v>#N/A</v>
      </c>
    </row>
    <row r="1679" spans="15:61">
      <c r="O1679" s="57"/>
      <c r="P1679" s="57"/>
      <c r="AO1679" s="57"/>
      <c r="AP1679" s="57"/>
      <c r="BA1679" s="57"/>
      <c r="BF1679" s="6" t="e">
        <f t="shared" si="78"/>
        <v>#NUM!</v>
      </c>
      <c r="BG1679" t="e">
        <f t="shared" si="79"/>
        <v>#NUM!</v>
      </c>
      <c r="BH1679" t="e">
        <f t="shared" si="80"/>
        <v>#NUM!</v>
      </c>
      <c r="BI1679" t="e">
        <f>VLOOKUP(H1679,Sheet2!$A$1:$B$270,2,FALSE)</f>
        <v>#N/A</v>
      </c>
    </row>
    <row r="1680" spans="15:61">
      <c r="O1680" s="57"/>
      <c r="P1680" s="57"/>
      <c r="AO1680" s="57"/>
      <c r="AP1680" s="57"/>
      <c r="BA1680" s="57"/>
      <c r="BF1680" s="6" t="e">
        <f t="shared" si="78"/>
        <v>#NUM!</v>
      </c>
      <c r="BG1680" t="e">
        <f t="shared" si="79"/>
        <v>#NUM!</v>
      </c>
      <c r="BH1680" t="e">
        <f t="shared" si="80"/>
        <v>#NUM!</v>
      </c>
      <c r="BI1680" t="e">
        <f>VLOOKUP(H1680,Sheet2!$A$1:$B$270,2,FALSE)</f>
        <v>#N/A</v>
      </c>
    </row>
    <row r="1681" spans="15:61">
      <c r="O1681" s="57"/>
      <c r="P1681" s="57"/>
      <c r="AO1681" s="57"/>
      <c r="AP1681" s="57"/>
      <c r="BA1681" s="57"/>
      <c r="BF1681" s="6" t="e">
        <f t="shared" si="78"/>
        <v>#NUM!</v>
      </c>
      <c r="BG1681" t="e">
        <f t="shared" si="79"/>
        <v>#NUM!</v>
      </c>
      <c r="BH1681" t="e">
        <f t="shared" si="80"/>
        <v>#NUM!</v>
      </c>
      <c r="BI1681" t="e">
        <f>VLOOKUP(H1681,Sheet2!$A$1:$B$270,2,FALSE)</f>
        <v>#N/A</v>
      </c>
    </row>
    <row r="1682" spans="15:61">
      <c r="O1682" s="57"/>
      <c r="P1682" s="57"/>
      <c r="AP1682" s="57"/>
      <c r="BA1682" s="57"/>
      <c r="BF1682" s="6" t="e">
        <f t="shared" si="78"/>
        <v>#NUM!</v>
      </c>
      <c r="BG1682" t="e">
        <f t="shared" si="79"/>
        <v>#NUM!</v>
      </c>
      <c r="BH1682" t="e">
        <f t="shared" si="80"/>
        <v>#NUM!</v>
      </c>
      <c r="BI1682" t="e">
        <f>VLOOKUP(H1682,Sheet2!$A$1:$B$270,2,FALSE)</f>
        <v>#N/A</v>
      </c>
    </row>
    <row r="1683" spans="15:61">
      <c r="O1683" s="57"/>
      <c r="P1683" s="57"/>
      <c r="AO1683" s="57"/>
      <c r="AP1683" s="57"/>
      <c r="BA1683" s="57"/>
      <c r="BF1683" s="6" t="e">
        <f t="shared" si="78"/>
        <v>#NUM!</v>
      </c>
      <c r="BG1683" t="e">
        <f t="shared" si="79"/>
        <v>#NUM!</v>
      </c>
      <c r="BH1683" t="e">
        <f t="shared" si="80"/>
        <v>#NUM!</v>
      </c>
      <c r="BI1683" t="e">
        <f>VLOOKUP(H1683,Sheet2!$A$1:$B$270,2,FALSE)</f>
        <v>#N/A</v>
      </c>
    </row>
    <row r="1684" spans="15:61">
      <c r="O1684" s="57"/>
      <c r="P1684" s="57"/>
      <c r="AO1684" s="57"/>
      <c r="BA1684" s="57"/>
      <c r="BF1684" s="6" t="e">
        <f t="shared" si="78"/>
        <v>#NUM!</v>
      </c>
      <c r="BG1684" t="e">
        <f t="shared" si="79"/>
        <v>#NUM!</v>
      </c>
      <c r="BH1684" t="e">
        <f t="shared" si="80"/>
        <v>#NUM!</v>
      </c>
      <c r="BI1684" t="e">
        <f>VLOOKUP(H1684,Sheet2!$A$1:$B$270,2,FALSE)</f>
        <v>#N/A</v>
      </c>
    </row>
    <row r="1685" spans="15:61">
      <c r="O1685" s="57"/>
      <c r="P1685" s="57"/>
      <c r="AO1685" s="57"/>
      <c r="AP1685" s="57"/>
      <c r="BA1685" s="57"/>
      <c r="BF1685" s="6" t="e">
        <f t="shared" si="78"/>
        <v>#NUM!</v>
      </c>
      <c r="BG1685" t="e">
        <f t="shared" si="79"/>
        <v>#NUM!</v>
      </c>
      <c r="BH1685" t="e">
        <f t="shared" si="80"/>
        <v>#NUM!</v>
      </c>
      <c r="BI1685" t="e">
        <f>VLOOKUP(H1685,Sheet2!$A$1:$B$270,2,FALSE)</f>
        <v>#N/A</v>
      </c>
    </row>
    <row r="1686" spans="15:61">
      <c r="O1686" s="57"/>
      <c r="P1686" s="57"/>
      <c r="BA1686" s="57"/>
      <c r="BF1686" s="6" t="e">
        <f t="shared" si="78"/>
        <v>#NUM!</v>
      </c>
      <c r="BG1686" t="e">
        <f t="shared" si="79"/>
        <v>#NUM!</v>
      </c>
      <c r="BH1686" t="e">
        <f t="shared" si="80"/>
        <v>#NUM!</v>
      </c>
      <c r="BI1686" t="e">
        <f>VLOOKUP(H1686,Sheet2!$A$1:$B$270,2,FALSE)</f>
        <v>#N/A</v>
      </c>
    </row>
    <row r="1687" spans="15:61">
      <c r="O1687" s="57"/>
      <c r="P1687" s="57"/>
      <c r="AP1687" s="57"/>
      <c r="BA1687" s="57"/>
      <c r="BF1687" s="6" t="e">
        <f t="shared" si="78"/>
        <v>#NUM!</v>
      </c>
      <c r="BG1687" t="e">
        <f t="shared" si="79"/>
        <v>#NUM!</v>
      </c>
      <c r="BH1687" t="e">
        <f t="shared" si="80"/>
        <v>#NUM!</v>
      </c>
      <c r="BI1687" t="e">
        <f>VLOOKUP(H1687,Sheet2!$A$1:$B$270,2,FALSE)</f>
        <v>#N/A</v>
      </c>
    </row>
    <row r="1688" spans="15:61">
      <c r="O1688" s="57"/>
      <c r="P1688" s="57"/>
      <c r="AO1688" s="57"/>
      <c r="AP1688" s="57"/>
      <c r="BA1688" s="57"/>
      <c r="BF1688" s="6" t="e">
        <f t="shared" si="78"/>
        <v>#NUM!</v>
      </c>
      <c r="BG1688" t="e">
        <f t="shared" si="79"/>
        <v>#NUM!</v>
      </c>
      <c r="BH1688" t="e">
        <f t="shared" si="80"/>
        <v>#NUM!</v>
      </c>
      <c r="BI1688" t="e">
        <f>VLOOKUP(H1688,Sheet2!$A$1:$B$270,2,FALSE)</f>
        <v>#N/A</v>
      </c>
    </row>
    <row r="1689" spans="15:61">
      <c r="O1689" s="57"/>
      <c r="P1689" s="57"/>
      <c r="AO1689" s="57"/>
      <c r="BF1689" s="6" t="e">
        <f t="shared" si="78"/>
        <v>#NUM!</v>
      </c>
      <c r="BG1689" t="e">
        <f t="shared" si="79"/>
        <v>#NUM!</v>
      </c>
      <c r="BH1689" t="e">
        <f t="shared" si="80"/>
        <v>#NUM!</v>
      </c>
      <c r="BI1689" t="e">
        <f>VLOOKUP(H1689,Sheet2!$A$1:$B$270,2,FALSE)</f>
        <v>#N/A</v>
      </c>
    </row>
    <row r="1690" spans="15:61">
      <c r="O1690" s="57"/>
      <c r="P1690" s="57"/>
      <c r="AO1690" s="57"/>
      <c r="AP1690" s="57"/>
      <c r="BA1690" s="57"/>
      <c r="BF1690" s="6" t="e">
        <f t="shared" si="78"/>
        <v>#NUM!</v>
      </c>
      <c r="BG1690" t="e">
        <f t="shared" si="79"/>
        <v>#NUM!</v>
      </c>
      <c r="BH1690" t="e">
        <f t="shared" si="80"/>
        <v>#NUM!</v>
      </c>
      <c r="BI1690" t="e">
        <f>VLOOKUP(H1690,Sheet2!$A$1:$B$270,2,FALSE)</f>
        <v>#N/A</v>
      </c>
    </row>
    <row r="1691" spans="15:61">
      <c r="O1691" s="57"/>
      <c r="P1691" s="57"/>
      <c r="AO1691" s="57"/>
      <c r="BA1691" s="57"/>
      <c r="BF1691" s="6" t="e">
        <f t="shared" si="78"/>
        <v>#NUM!</v>
      </c>
      <c r="BG1691" t="e">
        <f t="shared" si="79"/>
        <v>#NUM!</v>
      </c>
      <c r="BH1691" t="e">
        <f t="shared" si="80"/>
        <v>#NUM!</v>
      </c>
      <c r="BI1691" t="e">
        <f>VLOOKUP(H1691,Sheet2!$A$1:$B$270,2,FALSE)</f>
        <v>#N/A</v>
      </c>
    </row>
    <row r="1692" spans="15:61">
      <c r="O1692" s="57"/>
      <c r="P1692" s="57"/>
      <c r="AO1692" s="57"/>
      <c r="AP1692" s="57"/>
      <c r="BA1692" s="57"/>
      <c r="BF1692" s="6" t="e">
        <f t="shared" si="78"/>
        <v>#NUM!</v>
      </c>
      <c r="BG1692" t="e">
        <f t="shared" si="79"/>
        <v>#NUM!</v>
      </c>
      <c r="BH1692" t="e">
        <f t="shared" si="80"/>
        <v>#NUM!</v>
      </c>
      <c r="BI1692" t="e">
        <f>VLOOKUP(H1692,Sheet2!$A$1:$B$270,2,FALSE)</f>
        <v>#N/A</v>
      </c>
    </row>
    <row r="1693" spans="15:61">
      <c r="O1693" s="57"/>
      <c r="P1693" s="57"/>
      <c r="AP1693" s="57"/>
      <c r="BA1693" s="57"/>
      <c r="BF1693" s="6" t="e">
        <f t="shared" si="78"/>
        <v>#NUM!</v>
      </c>
      <c r="BG1693" t="e">
        <f t="shared" si="79"/>
        <v>#NUM!</v>
      </c>
      <c r="BH1693" t="e">
        <f t="shared" si="80"/>
        <v>#NUM!</v>
      </c>
      <c r="BI1693" t="e">
        <f>VLOOKUP(H1693,Sheet2!$A$1:$B$270,2,FALSE)</f>
        <v>#N/A</v>
      </c>
    </row>
    <row r="1694" spans="15:61">
      <c r="O1694" s="57"/>
      <c r="P1694" s="57"/>
      <c r="BF1694" s="6" t="e">
        <f t="shared" si="78"/>
        <v>#NUM!</v>
      </c>
      <c r="BG1694" t="e">
        <f t="shared" si="79"/>
        <v>#NUM!</v>
      </c>
      <c r="BH1694" t="e">
        <f t="shared" si="80"/>
        <v>#NUM!</v>
      </c>
      <c r="BI1694" t="e">
        <f>VLOOKUP(H1694,Sheet2!$A$1:$B$270,2,FALSE)</f>
        <v>#N/A</v>
      </c>
    </row>
    <row r="1695" spans="15:61">
      <c r="O1695" s="57"/>
      <c r="P1695" s="57"/>
      <c r="AP1695" s="57"/>
      <c r="BA1695" s="57"/>
      <c r="BF1695" s="6" t="e">
        <f t="shared" si="78"/>
        <v>#NUM!</v>
      </c>
      <c r="BG1695" t="e">
        <f t="shared" si="79"/>
        <v>#NUM!</v>
      </c>
      <c r="BH1695" t="e">
        <f t="shared" si="80"/>
        <v>#NUM!</v>
      </c>
      <c r="BI1695" t="e">
        <f>VLOOKUP(H1695,Sheet2!$A$1:$B$270,2,FALSE)</f>
        <v>#N/A</v>
      </c>
    </row>
    <row r="1696" spans="15:61">
      <c r="O1696" s="57"/>
      <c r="P1696" s="57"/>
      <c r="AP1696" s="57"/>
      <c r="BA1696" s="57"/>
      <c r="BF1696" s="6" t="e">
        <f t="shared" si="78"/>
        <v>#NUM!</v>
      </c>
      <c r="BG1696" t="e">
        <f t="shared" si="79"/>
        <v>#NUM!</v>
      </c>
      <c r="BH1696" t="e">
        <f t="shared" si="80"/>
        <v>#NUM!</v>
      </c>
      <c r="BI1696" t="e">
        <f>VLOOKUP(H1696,Sheet2!$A$1:$B$270,2,FALSE)</f>
        <v>#N/A</v>
      </c>
    </row>
    <row r="1697" spans="15:61">
      <c r="O1697" s="57"/>
      <c r="P1697" s="57"/>
      <c r="AP1697" s="57"/>
      <c r="BA1697" s="57"/>
      <c r="BF1697" s="6" t="e">
        <f t="shared" si="78"/>
        <v>#NUM!</v>
      </c>
      <c r="BG1697" t="e">
        <f t="shared" si="79"/>
        <v>#NUM!</v>
      </c>
      <c r="BH1697" t="e">
        <f t="shared" si="80"/>
        <v>#NUM!</v>
      </c>
      <c r="BI1697" t="e">
        <f>VLOOKUP(H1697,Sheet2!$A$1:$B$270,2,FALSE)</f>
        <v>#N/A</v>
      </c>
    </row>
    <row r="1698" spans="15:61">
      <c r="O1698" s="57"/>
      <c r="P1698" s="57"/>
      <c r="AP1698" s="57"/>
      <c r="BA1698" s="57"/>
      <c r="BF1698" s="6" t="e">
        <f t="shared" si="78"/>
        <v>#NUM!</v>
      </c>
      <c r="BG1698" t="e">
        <f t="shared" si="79"/>
        <v>#NUM!</v>
      </c>
      <c r="BH1698" t="e">
        <f t="shared" si="80"/>
        <v>#NUM!</v>
      </c>
      <c r="BI1698" t="e">
        <f>VLOOKUP(H1698,Sheet2!$A$1:$B$270,2,FALSE)</f>
        <v>#N/A</v>
      </c>
    </row>
    <row r="1699" spans="15:61">
      <c r="O1699" s="57"/>
      <c r="P1699" s="57"/>
      <c r="BA1699" s="57"/>
      <c r="BF1699" s="6" t="e">
        <f t="shared" si="78"/>
        <v>#NUM!</v>
      </c>
      <c r="BG1699" t="e">
        <f t="shared" si="79"/>
        <v>#NUM!</v>
      </c>
      <c r="BH1699" t="e">
        <f t="shared" si="80"/>
        <v>#NUM!</v>
      </c>
      <c r="BI1699" t="e">
        <f>VLOOKUP(H1699,Sheet2!$A$1:$B$270,2,FALSE)</f>
        <v>#N/A</v>
      </c>
    </row>
    <row r="1700" spans="15:61">
      <c r="O1700" s="57"/>
      <c r="P1700" s="57"/>
      <c r="AP1700" s="57"/>
      <c r="BA1700" s="57"/>
      <c r="BF1700" s="6" t="e">
        <f t="shared" si="78"/>
        <v>#NUM!</v>
      </c>
      <c r="BG1700" t="e">
        <f t="shared" si="79"/>
        <v>#NUM!</v>
      </c>
      <c r="BH1700" t="e">
        <f t="shared" si="80"/>
        <v>#NUM!</v>
      </c>
      <c r="BI1700" t="e">
        <f>VLOOKUP(H1700,Sheet2!$A$1:$B$270,2,FALSE)</f>
        <v>#N/A</v>
      </c>
    </row>
    <row r="1701" spans="15:61">
      <c r="O1701" s="57"/>
      <c r="P1701" s="57"/>
      <c r="AP1701" s="57"/>
      <c r="BA1701" s="57"/>
      <c r="BF1701" s="6" t="e">
        <f t="shared" si="78"/>
        <v>#NUM!</v>
      </c>
      <c r="BG1701" t="e">
        <f t="shared" si="79"/>
        <v>#NUM!</v>
      </c>
      <c r="BH1701" t="e">
        <f t="shared" si="80"/>
        <v>#NUM!</v>
      </c>
      <c r="BI1701" t="e">
        <f>VLOOKUP(H1701,Sheet2!$A$1:$B$270,2,FALSE)</f>
        <v>#N/A</v>
      </c>
    </row>
    <row r="1702" spans="15:61">
      <c r="O1702" s="57"/>
      <c r="P1702" s="57"/>
      <c r="AP1702" s="57"/>
      <c r="BA1702" s="57"/>
      <c r="BF1702" s="6" t="e">
        <f t="shared" si="78"/>
        <v>#NUM!</v>
      </c>
      <c r="BG1702" t="e">
        <f t="shared" si="79"/>
        <v>#NUM!</v>
      </c>
      <c r="BH1702" t="e">
        <f t="shared" si="80"/>
        <v>#NUM!</v>
      </c>
      <c r="BI1702" t="e">
        <f>VLOOKUP(H1702,Sheet2!$A$1:$B$270,2,FALSE)</f>
        <v>#N/A</v>
      </c>
    </row>
    <row r="1703" spans="15:61">
      <c r="O1703" s="57"/>
      <c r="P1703" s="57"/>
      <c r="BA1703" s="57"/>
      <c r="BF1703" s="6" t="e">
        <f t="shared" si="78"/>
        <v>#NUM!</v>
      </c>
      <c r="BG1703" t="e">
        <f t="shared" si="79"/>
        <v>#NUM!</v>
      </c>
      <c r="BH1703" t="e">
        <f t="shared" si="80"/>
        <v>#NUM!</v>
      </c>
      <c r="BI1703" t="e">
        <f>VLOOKUP(H1703,Sheet2!$A$1:$B$270,2,FALSE)</f>
        <v>#N/A</v>
      </c>
    </row>
    <row r="1704" spans="15:61">
      <c r="O1704" s="57"/>
      <c r="P1704" s="57"/>
      <c r="BA1704" s="57"/>
      <c r="BF1704" s="6" t="e">
        <f t="shared" si="78"/>
        <v>#NUM!</v>
      </c>
      <c r="BG1704" t="e">
        <f t="shared" si="79"/>
        <v>#NUM!</v>
      </c>
      <c r="BH1704" t="e">
        <f t="shared" si="80"/>
        <v>#NUM!</v>
      </c>
      <c r="BI1704" t="e">
        <f>VLOOKUP(H1704,Sheet2!$A$1:$B$270,2,FALSE)</f>
        <v>#N/A</v>
      </c>
    </row>
    <row r="1705" spans="15:61">
      <c r="O1705" s="57"/>
      <c r="P1705" s="57"/>
      <c r="AP1705" s="57"/>
      <c r="BA1705" s="57"/>
      <c r="BF1705" s="6" t="e">
        <f t="shared" si="78"/>
        <v>#NUM!</v>
      </c>
      <c r="BG1705" t="e">
        <f t="shared" si="79"/>
        <v>#NUM!</v>
      </c>
      <c r="BH1705" t="e">
        <f t="shared" si="80"/>
        <v>#NUM!</v>
      </c>
      <c r="BI1705" t="e">
        <f>VLOOKUP(H1705,Sheet2!$A$1:$B$270,2,FALSE)</f>
        <v>#N/A</v>
      </c>
    </row>
    <row r="1706" spans="15:61">
      <c r="O1706" s="57"/>
      <c r="P1706" s="57"/>
      <c r="AP1706" s="57"/>
      <c r="BA1706" s="57"/>
      <c r="BF1706" s="6" t="e">
        <f t="shared" si="78"/>
        <v>#NUM!</v>
      </c>
      <c r="BG1706" t="e">
        <f t="shared" si="79"/>
        <v>#NUM!</v>
      </c>
      <c r="BH1706" t="e">
        <f t="shared" si="80"/>
        <v>#NUM!</v>
      </c>
      <c r="BI1706" t="e">
        <f>VLOOKUP(H1706,Sheet2!$A$1:$B$270,2,FALSE)</f>
        <v>#N/A</v>
      </c>
    </row>
    <row r="1707" spans="15:61">
      <c r="O1707" s="57"/>
      <c r="P1707" s="57"/>
      <c r="AP1707" s="57"/>
      <c r="BA1707" s="57"/>
      <c r="BF1707" s="6" t="e">
        <f t="shared" si="78"/>
        <v>#NUM!</v>
      </c>
      <c r="BG1707" t="e">
        <f t="shared" si="79"/>
        <v>#NUM!</v>
      </c>
      <c r="BH1707" t="e">
        <f t="shared" si="80"/>
        <v>#NUM!</v>
      </c>
      <c r="BI1707" t="e">
        <f>VLOOKUP(H1707,Sheet2!$A$1:$B$270,2,FALSE)</f>
        <v>#N/A</v>
      </c>
    </row>
    <row r="1708" spans="15:61">
      <c r="O1708" s="57"/>
      <c r="P1708" s="57"/>
      <c r="AP1708" s="57"/>
      <c r="BA1708" s="57"/>
      <c r="BF1708" s="6" t="e">
        <f t="shared" si="78"/>
        <v>#NUM!</v>
      </c>
      <c r="BG1708" t="e">
        <f t="shared" si="79"/>
        <v>#NUM!</v>
      </c>
      <c r="BH1708" t="e">
        <f t="shared" si="80"/>
        <v>#NUM!</v>
      </c>
      <c r="BI1708" t="e">
        <f>VLOOKUP(H1708,Sheet2!$A$1:$B$270,2,FALSE)</f>
        <v>#N/A</v>
      </c>
    </row>
    <row r="1709" spans="15:61">
      <c r="O1709" s="57"/>
      <c r="P1709" s="57"/>
      <c r="AP1709" s="57"/>
      <c r="BA1709" s="57"/>
      <c r="BF1709" s="6" t="e">
        <f t="shared" si="78"/>
        <v>#NUM!</v>
      </c>
      <c r="BG1709" t="e">
        <f t="shared" si="79"/>
        <v>#NUM!</v>
      </c>
      <c r="BH1709" t="e">
        <f t="shared" si="80"/>
        <v>#NUM!</v>
      </c>
      <c r="BI1709" t="e">
        <f>VLOOKUP(H1709,Sheet2!$A$1:$B$270,2,FALSE)</f>
        <v>#N/A</v>
      </c>
    </row>
    <row r="1710" spans="15:61">
      <c r="O1710" s="57"/>
      <c r="P1710" s="57"/>
      <c r="AP1710" s="57"/>
      <c r="BA1710" s="57"/>
      <c r="BF1710" s="6" t="e">
        <f t="shared" si="78"/>
        <v>#NUM!</v>
      </c>
      <c r="BG1710" t="e">
        <f t="shared" si="79"/>
        <v>#NUM!</v>
      </c>
      <c r="BH1710" t="e">
        <f t="shared" si="80"/>
        <v>#NUM!</v>
      </c>
      <c r="BI1710" t="e">
        <f>VLOOKUP(H1710,Sheet2!$A$1:$B$270,2,FALSE)</f>
        <v>#N/A</v>
      </c>
    </row>
    <row r="1711" spans="15:61">
      <c r="O1711" s="57"/>
      <c r="P1711" s="57"/>
      <c r="AP1711" s="57"/>
      <c r="BA1711" s="57"/>
      <c r="BF1711" s="6" t="e">
        <f t="shared" si="78"/>
        <v>#NUM!</v>
      </c>
      <c r="BG1711" t="e">
        <f t="shared" si="79"/>
        <v>#NUM!</v>
      </c>
      <c r="BH1711" t="e">
        <f t="shared" si="80"/>
        <v>#NUM!</v>
      </c>
      <c r="BI1711" t="e">
        <f>VLOOKUP(H1711,Sheet2!$A$1:$B$270,2,FALSE)</f>
        <v>#N/A</v>
      </c>
    </row>
    <row r="1712" spans="15:61">
      <c r="O1712" s="57"/>
      <c r="P1712" s="57"/>
      <c r="AP1712" s="57"/>
      <c r="BA1712" s="57"/>
      <c r="BF1712" s="6" t="e">
        <f t="shared" si="78"/>
        <v>#NUM!</v>
      </c>
      <c r="BG1712" t="e">
        <f t="shared" si="79"/>
        <v>#NUM!</v>
      </c>
      <c r="BH1712" t="e">
        <f t="shared" si="80"/>
        <v>#NUM!</v>
      </c>
      <c r="BI1712" t="e">
        <f>VLOOKUP(H1712,Sheet2!$A$1:$B$270,2,FALSE)</f>
        <v>#N/A</v>
      </c>
    </row>
    <row r="1713" spans="15:61">
      <c r="O1713" s="57"/>
      <c r="P1713" s="57"/>
      <c r="AP1713" s="57"/>
      <c r="BA1713" s="57"/>
      <c r="BF1713" s="6" t="e">
        <f t="shared" si="78"/>
        <v>#NUM!</v>
      </c>
      <c r="BG1713" t="e">
        <f t="shared" si="79"/>
        <v>#NUM!</v>
      </c>
      <c r="BH1713" t="e">
        <f t="shared" si="80"/>
        <v>#NUM!</v>
      </c>
      <c r="BI1713" t="e">
        <f>VLOOKUP(H1713,Sheet2!$A$1:$B$270,2,FALSE)</f>
        <v>#N/A</v>
      </c>
    </row>
    <row r="1714" spans="15:61">
      <c r="O1714" s="57"/>
      <c r="P1714" s="57"/>
      <c r="BA1714" s="57"/>
      <c r="BF1714" s="6" t="e">
        <f t="shared" si="78"/>
        <v>#NUM!</v>
      </c>
      <c r="BG1714" t="e">
        <f t="shared" si="79"/>
        <v>#NUM!</v>
      </c>
      <c r="BH1714" t="e">
        <f t="shared" si="80"/>
        <v>#NUM!</v>
      </c>
      <c r="BI1714" t="e">
        <f>VLOOKUP(H1714,Sheet2!$A$1:$B$270,2,FALSE)</f>
        <v>#N/A</v>
      </c>
    </row>
    <row r="1715" spans="15:61">
      <c r="O1715" s="57"/>
      <c r="P1715" s="57"/>
      <c r="AP1715" s="57"/>
      <c r="BA1715" s="57"/>
      <c r="BF1715" s="6" t="e">
        <f t="shared" si="78"/>
        <v>#NUM!</v>
      </c>
      <c r="BG1715" t="e">
        <f t="shared" si="79"/>
        <v>#NUM!</v>
      </c>
      <c r="BH1715" t="e">
        <f t="shared" si="80"/>
        <v>#NUM!</v>
      </c>
      <c r="BI1715" t="e">
        <f>VLOOKUP(H1715,Sheet2!$A$1:$B$270,2,FALSE)</f>
        <v>#N/A</v>
      </c>
    </row>
    <row r="1716" spans="15:61">
      <c r="O1716" s="57"/>
      <c r="P1716" s="57"/>
      <c r="AP1716" s="57"/>
      <c r="BA1716" s="57"/>
      <c r="BF1716" s="6" t="e">
        <f t="shared" si="78"/>
        <v>#NUM!</v>
      </c>
      <c r="BG1716" t="e">
        <f t="shared" si="79"/>
        <v>#NUM!</v>
      </c>
      <c r="BH1716" t="e">
        <f t="shared" si="80"/>
        <v>#NUM!</v>
      </c>
      <c r="BI1716" t="e">
        <f>VLOOKUP(H1716,Sheet2!$A$1:$B$270,2,FALSE)</f>
        <v>#N/A</v>
      </c>
    </row>
    <row r="1717" spans="15:61">
      <c r="O1717" s="57"/>
      <c r="P1717" s="57"/>
      <c r="AP1717" s="57"/>
      <c r="BA1717" s="57"/>
      <c r="BF1717" s="6" t="e">
        <f t="shared" si="78"/>
        <v>#NUM!</v>
      </c>
      <c r="BG1717" t="e">
        <f t="shared" si="79"/>
        <v>#NUM!</v>
      </c>
      <c r="BH1717" t="e">
        <f t="shared" si="80"/>
        <v>#NUM!</v>
      </c>
      <c r="BI1717" t="e">
        <f>VLOOKUP(H1717,Sheet2!$A$1:$B$270,2,FALSE)</f>
        <v>#N/A</v>
      </c>
    </row>
    <row r="1718" spans="15:61">
      <c r="O1718" s="57"/>
      <c r="P1718" s="57"/>
      <c r="AP1718" s="57"/>
      <c r="BA1718" s="57"/>
      <c r="BF1718" s="6" t="e">
        <f t="shared" si="78"/>
        <v>#NUM!</v>
      </c>
      <c r="BG1718" t="e">
        <f t="shared" si="79"/>
        <v>#NUM!</v>
      </c>
      <c r="BH1718" t="e">
        <f t="shared" si="80"/>
        <v>#NUM!</v>
      </c>
      <c r="BI1718" t="e">
        <f>VLOOKUP(H1718,Sheet2!$A$1:$B$270,2,FALSE)</f>
        <v>#N/A</v>
      </c>
    </row>
    <row r="1719" spans="15:61">
      <c r="O1719" s="57"/>
      <c r="P1719" s="57"/>
      <c r="BA1719" s="57"/>
      <c r="BF1719" s="6" t="e">
        <f t="shared" si="78"/>
        <v>#NUM!</v>
      </c>
      <c r="BG1719" t="e">
        <f t="shared" si="79"/>
        <v>#NUM!</v>
      </c>
      <c r="BH1719" t="e">
        <f t="shared" si="80"/>
        <v>#NUM!</v>
      </c>
      <c r="BI1719" t="e">
        <f>VLOOKUP(H1719,Sheet2!$A$1:$B$270,2,FALSE)</f>
        <v>#N/A</v>
      </c>
    </row>
    <row r="1720" spans="15:61">
      <c r="O1720" s="57"/>
      <c r="P1720" s="57"/>
      <c r="BA1720" s="57"/>
      <c r="BF1720" s="6" t="e">
        <f t="shared" si="78"/>
        <v>#NUM!</v>
      </c>
      <c r="BG1720" t="e">
        <f t="shared" si="79"/>
        <v>#NUM!</v>
      </c>
      <c r="BH1720" t="e">
        <f t="shared" si="80"/>
        <v>#NUM!</v>
      </c>
      <c r="BI1720" t="e">
        <f>VLOOKUP(H1720,Sheet2!$A$1:$B$270,2,FALSE)</f>
        <v>#N/A</v>
      </c>
    </row>
    <row r="1721" spans="15:61">
      <c r="O1721" s="57"/>
      <c r="P1721" s="57"/>
      <c r="AP1721" s="57"/>
      <c r="BA1721" s="57"/>
      <c r="BF1721" s="6" t="e">
        <f t="shared" si="78"/>
        <v>#NUM!</v>
      </c>
      <c r="BG1721" t="e">
        <f t="shared" si="79"/>
        <v>#NUM!</v>
      </c>
      <c r="BH1721" t="e">
        <f t="shared" si="80"/>
        <v>#NUM!</v>
      </c>
      <c r="BI1721" t="e">
        <f>VLOOKUP(H1721,Sheet2!$A$1:$B$270,2,FALSE)</f>
        <v>#N/A</v>
      </c>
    </row>
    <row r="1722" spans="15:61">
      <c r="O1722" s="57"/>
      <c r="P1722" s="57"/>
      <c r="BA1722" s="57"/>
      <c r="BF1722" s="6" t="e">
        <f t="shared" si="78"/>
        <v>#NUM!</v>
      </c>
      <c r="BG1722" t="e">
        <f t="shared" si="79"/>
        <v>#NUM!</v>
      </c>
      <c r="BH1722" t="e">
        <f t="shared" si="80"/>
        <v>#NUM!</v>
      </c>
      <c r="BI1722" t="e">
        <f>VLOOKUP(H1722,Sheet2!$A$1:$B$270,2,FALSE)</f>
        <v>#N/A</v>
      </c>
    </row>
    <row r="1723" spans="15:61">
      <c r="O1723" s="57"/>
      <c r="P1723" s="57"/>
      <c r="AP1723" s="57"/>
      <c r="BA1723" s="57"/>
      <c r="BF1723" s="6" t="e">
        <f t="shared" si="78"/>
        <v>#NUM!</v>
      </c>
      <c r="BG1723" t="e">
        <f t="shared" si="79"/>
        <v>#NUM!</v>
      </c>
      <c r="BH1723" t="e">
        <f t="shared" si="80"/>
        <v>#NUM!</v>
      </c>
      <c r="BI1723" t="e">
        <f>VLOOKUP(H1723,Sheet2!$A$1:$B$270,2,FALSE)</f>
        <v>#N/A</v>
      </c>
    </row>
    <row r="1724" spans="15:61">
      <c r="O1724" s="57"/>
      <c r="P1724" s="57"/>
      <c r="AP1724" s="57"/>
      <c r="BA1724" s="57"/>
      <c r="BF1724" s="6" t="e">
        <f t="shared" si="78"/>
        <v>#NUM!</v>
      </c>
      <c r="BG1724" t="e">
        <f t="shared" si="79"/>
        <v>#NUM!</v>
      </c>
      <c r="BH1724" t="e">
        <f t="shared" si="80"/>
        <v>#NUM!</v>
      </c>
      <c r="BI1724" t="e">
        <f>VLOOKUP(H1724,Sheet2!$A$1:$B$270,2,FALSE)</f>
        <v>#N/A</v>
      </c>
    </row>
    <row r="1725" spans="15:61">
      <c r="O1725" s="57"/>
      <c r="P1725" s="57"/>
      <c r="AP1725" s="57"/>
      <c r="BA1725" s="57"/>
      <c r="BF1725" s="6" t="e">
        <f t="shared" si="78"/>
        <v>#NUM!</v>
      </c>
      <c r="BG1725" t="e">
        <f t="shared" si="79"/>
        <v>#NUM!</v>
      </c>
      <c r="BH1725" t="e">
        <f t="shared" si="80"/>
        <v>#NUM!</v>
      </c>
      <c r="BI1725" t="e">
        <f>VLOOKUP(H1725,Sheet2!$A$1:$B$270,2,FALSE)</f>
        <v>#N/A</v>
      </c>
    </row>
    <row r="1726" spans="15:61">
      <c r="O1726" s="57"/>
      <c r="P1726" s="57"/>
      <c r="AP1726" s="57"/>
      <c r="BA1726" s="57"/>
      <c r="BF1726" s="6" t="e">
        <f t="shared" si="78"/>
        <v>#NUM!</v>
      </c>
      <c r="BG1726" t="e">
        <f t="shared" si="79"/>
        <v>#NUM!</v>
      </c>
      <c r="BH1726" t="e">
        <f t="shared" si="80"/>
        <v>#NUM!</v>
      </c>
      <c r="BI1726" t="e">
        <f>VLOOKUP(H1726,Sheet2!$A$1:$B$270,2,FALSE)</f>
        <v>#N/A</v>
      </c>
    </row>
    <row r="1727" spans="15:61">
      <c r="O1727" s="57"/>
      <c r="P1727" s="57"/>
      <c r="BA1727" s="57"/>
      <c r="BF1727" s="6" t="e">
        <f t="shared" si="78"/>
        <v>#NUM!</v>
      </c>
      <c r="BG1727" t="e">
        <f t="shared" si="79"/>
        <v>#NUM!</v>
      </c>
      <c r="BH1727" t="e">
        <f t="shared" si="80"/>
        <v>#NUM!</v>
      </c>
      <c r="BI1727" t="e">
        <f>VLOOKUP(H1727,Sheet2!$A$1:$B$270,2,FALSE)</f>
        <v>#N/A</v>
      </c>
    </row>
    <row r="1728" spans="15:61">
      <c r="O1728" s="57"/>
      <c r="P1728" s="57"/>
      <c r="AP1728" s="57"/>
      <c r="BA1728" s="57"/>
      <c r="BF1728" s="6" t="e">
        <f t="shared" si="78"/>
        <v>#NUM!</v>
      </c>
      <c r="BG1728" t="e">
        <f t="shared" si="79"/>
        <v>#NUM!</v>
      </c>
      <c r="BH1728" t="e">
        <f t="shared" si="80"/>
        <v>#NUM!</v>
      </c>
      <c r="BI1728" t="e">
        <f>VLOOKUP(H1728,Sheet2!$A$1:$B$270,2,FALSE)</f>
        <v>#N/A</v>
      </c>
    </row>
    <row r="1729" spans="15:61">
      <c r="O1729" s="57"/>
      <c r="P1729" s="57"/>
      <c r="AP1729" s="57"/>
      <c r="BA1729" s="57"/>
      <c r="BF1729" s="6" t="e">
        <f t="shared" si="78"/>
        <v>#NUM!</v>
      </c>
      <c r="BG1729" t="e">
        <f t="shared" si="79"/>
        <v>#NUM!</v>
      </c>
      <c r="BH1729" t="e">
        <f t="shared" si="80"/>
        <v>#NUM!</v>
      </c>
      <c r="BI1729" t="e">
        <f>VLOOKUP(H1729,Sheet2!$A$1:$B$270,2,FALSE)</f>
        <v>#N/A</v>
      </c>
    </row>
    <row r="1730" spans="15:61">
      <c r="O1730" s="57"/>
      <c r="P1730" s="57"/>
      <c r="AP1730" s="57"/>
      <c r="BA1730" s="57"/>
      <c r="BF1730" s="6" t="e">
        <f t="shared" ref="BF1730:BF1793" si="81">DATE(BC1730,BD1730,BE1730)</f>
        <v>#NUM!</v>
      </c>
      <c r="BG1730" t="e">
        <f t="shared" ref="BG1730:BG1793" si="82">BF1730-BA1730</f>
        <v>#NUM!</v>
      </c>
      <c r="BH1730" t="e">
        <f t="shared" ref="BH1730:BH1793" si="83">IF(BG1730=1,"COMPLY",IF(BG1730&lt;1,"COMPLY","NOT COMPLY"))</f>
        <v>#NUM!</v>
      </c>
      <c r="BI1730" t="e">
        <f>VLOOKUP(H1730,Sheet2!$A$1:$B$270,2,FALSE)</f>
        <v>#N/A</v>
      </c>
    </row>
    <row r="1731" spans="15:61">
      <c r="O1731" s="57"/>
      <c r="P1731" s="57"/>
      <c r="AP1731" s="57"/>
      <c r="BA1731" s="57"/>
      <c r="BF1731" s="6" t="e">
        <f t="shared" si="81"/>
        <v>#NUM!</v>
      </c>
      <c r="BG1731" t="e">
        <f t="shared" si="82"/>
        <v>#NUM!</v>
      </c>
      <c r="BH1731" t="e">
        <f t="shared" si="83"/>
        <v>#NUM!</v>
      </c>
      <c r="BI1731" t="e">
        <f>VLOOKUP(H1731,Sheet2!$A$1:$B$270,2,FALSE)</f>
        <v>#N/A</v>
      </c>
    </row>
    <row r="1732" spans="15:61">
      <c r="O1732" s="57"/>
      <c r="P1732" s="57"/>
      <c r="AP1732" s="57"/>
      <c r="BA1732" s="57"/>
      <c r="BF1732" s="6" t="e">
        <f t="shared" si="81"/>
        <v>#NUM!</v>
      </c>
      <c r="BG1732" t="e">
        <f t="shared" si="82"/>
        <v>#NUM!</v>
      </c>
      <c r="BH1732" t="e">
        <f t="shared" si="83"/>
        <v>#NUM!</v>
      </c>
      <c r="BI1732" t="e">
        <f>VLOOKUP(H1732,Sheet2!$A$1:$B$270,2,FALSE)</f>
        <v>#N/A</v>
      </c>
    </row>
    <row r="1733" spans="15:61">
      <c r="O1733" s="57"/>
      <c r="P1733" s="57"/>
      <c r="AP1733" s="57"/>
      <c r="BA1733" s="57"/>
      <c r="BF1733" s="6" t="e">
        <f t="shared" si="81"/>
        <v>#NUM!</v>
      </c>
      <c r="BG1733" t="e">
        <f t="shared" si="82"/>
        <v>#NUM!</v>
      </c>
      <c r="BH1733" t="e">
        <f t="shared" si="83"/>
        <v>#NUM!</v>
      </c>
      <c r="BI1733" t="e">
        <f>VLOOKUP(H1733,Sheet2!$A$1:$B$270,2,FALSE)</f>
        <v>#N/A</v>
      </c>
    </row>
    <row r="1734" spans="15:61">
      <c r="O1734" s="57"/>
      <c r="P1734" s="57"/>
      <c r="AP1734" s="57"/>
      <c r="BA1734" s="57"/>
      <c r="BF1734" s="6" t="e">
        <f t="shared" si="81"/>
        <v>#NUM!</v>
      </c>
      <c r="BG1734" t="e">
        <f t="shared" si="82"/>
        <v>#NUM!</v>
      </c>
      <c r="BH1734" t="e">
        <f t="shared" si="83"/>
        <v>#NUM!</v>
      </c>
      <c r="BI1734" t="e">
        <f>VLOOKUP(H1734,Sheet2!$A$1:$B$270,2,FALSE)</f>
        <v>#N/A</v>
      </c>
    </row>
    <row r="1735" spans="15:61">
      <c r="O1735" s="57"/>
      <c r="P1735" s="57"/>
      <c r="AO1735" s="57"/>
      <c r="BF1735" s="6" t="e">
        <f t="shared" si="81"/>
        <v>#NUM!</v>
      </c>
      <c r="BG1735" t="e">
        <f t="shared" si="82"/>
        <v>#NUM!</v>
      </c>
      <c r="BH1735" t="e">
        <f t="shared" si="83"/>
        <v>#NUM!</v>
      </c>
      <c r="BI1735" t="e">
        <f>VLOOKUP(H1735,Sheet2!$A$1:$B$270,2,FALSE)</f>
        <v>#N/A</v>
      </c>
    </row>
    <row r="1736" spans="15:61">
      <c r="O1736" s="57"/>
      <c r="P1736" s="57"/>
      <c r="BF1736" s="6" t="e">
        <f t="shared" si="81"/>
        <v>#NUM!</v>
      </c>
      <c r="BG1736" t="e">
        <f t="shared" si="82"/>
        <v>#NUM!</v>
      </c>
      <c r="BH1736" t="e">
        <f t="shared" si="83"/>
        <v>#NUM!</v>
      </c>
      <c r="BI1736" t="e">
        <f>VLOOKUP(H1736,Sheet2!$A$1:$B$270,2,FALSE)</f>
        <v>#N/A</v>
      </c>
    </row>
    <row r="1737" spans="15:61">
      <c r="O1737" s="57"/>
      <c r="P1737" s="57"/>
      <c r="BF1737" s="6" t="e">
        <f t="shared" si="81"/>
        <v>#NUM!</v>
      </c>
      <c r="BG1737" t="e">
        <f t="shared" si="82"/>
        <v>#NUM!</v>
      </c>
      <c r="BH1737" t="e">
        <f t="shared" si="83"/>
        <v>#NUM!</v>
      </c>
      <c r="BI1737" t="e">
        <f>VLOOKUP(H1737,Sheet2!$A$1:$B$270,2,FALSE)</f>
        <v>#N/A</v>
      </c>
    </row>
    <row r="1738" spans="15:61">
      <c r="O1738" s="57"/>
      <c r="P1738" s="57"/>
      <c r="BF1738" s="6" t="e">
        <f t="shared" si="81"/>
        <v>#NUM!</v>
      </c>
      <c r="BG1738" t="e">
        <f t="shared" si="82"/>
        <v>#NUM!</v>
      </c>
      <c r="BH1738" t="e">
        <f t="shared" si="83"/>
        <v>#NUM!</v>
      </c>
      <c r="BI1738" t="e">
        <f>VLOOKUP(H1738,Sheet2!$A$1:$B$270,2,FALSE)</f>
        <v>#N/A</v>
      </c>
    </row>
    <row r="1739" spans="15:61">
      <c r="O1739" s="57"/>
      <c r="P1739" s="57"/>
      <c r="AP1739" s="57"/>
      <c r="BA1739" s="57"/>
      <c r="BF1739" s="6" t="e">
        <f t="shared" si="81"/>
        <v>#NUM!</v>
      </c>
      <c r="BG1739" t="e">
        <f t="shared" si="82"/>
        <v>#NUM!</v>
      </c>
      <c r="BH1739" t="e">
        <f t="shared" si="83"/>
        <v>#NUM!</v>
      </c>
      <c r="BI1739" t="e">
        <f>VLOOKUP(H1739,Sheet2!$A$1:$B$270,2,FALSE)</f>
        <v>#N/A</v>
      </c>
    </row>
    <row r="1740" spans="15:61">
      <c r="O1740" s="57"/>
      <c r="P1740" s="57"/>
      <c r="AP1740" s="57"/>
      <c r="BA1740" s="57"/>
      <c r="BF1740" s="6" t="e">
        <f t="shared" si="81"/>
        <v>#NUM!</v>
      </c>
      <c r="BG1740" t="e">
        <f t="shared" si="82"/>
        <v>#NUM!</v>
      </c>
      <c r="BH1740" t="e">
        <f t="shared" si="83"/>
        <v>#NUM!</v>
      </c>
      <c r="BI1740" t="e">
        <f>VLOOKUP(H1740,Sheet2!$A$1:$B$270,2,FALSE)</f>
        <v>#N/A</v>
      </c>
    </row>
    <row r="1741" spans="15:61">
      <c r="O1741" s="57"/>
      <c r="P1741" s="57"/>
      <c r="AP1741" s="57"/>
      <c r="BA1741" s="57"/>
      <c r="BF1741" s="6" t="e">
        <f t="shared" si="81"/>
        <v>#NUM!</v>
      </c>
      <c r="BG1741" t="e">
        <f t="shared" si="82"/>
        <v>#NUM!</v>
      </c>
      <c r="BH1741" t="e">
        <f t="shared" si="83"/>
        <v>#NUM!</v>
      </c>
      <c r="BI1741" t="e">
        <f>VLOOKUP(H1741,Sheet2!$A$1:$B$270,2,FALSE)</f>
        <v>#N/A</v>
      </c>
    </row>
    <row r="1742" spans="15:61">
      <c r="O1742" s="57"/>
      <c r="P1742" s="57"/>
      <c r="AP1742" s="57"/>
      <c r="BA1742" s="57"/>
      <c r="BF1742" s="6" t="e">
        <f t="shared" si="81"/>
        <v>#NUM!</v>
      </c>
      <c r="BG1742" t="e">
        <f t="shared" si="82"/>
        <v>#NUM!</v>
      </c>
      <c r="BH1742" t="e">
        <f t="shared" si="83"/>
        <v>#NUM!</v>
      </c>
      <c r="BI1742" t="e">
        <f>VLOOKUP(H1742,Sheet2!$A$1:$B$270,2,FALSE)</f>
        <v>#N/A</v>
      </c>
    </row>
    <row r="1743" spans="15:61">
      <c r="O1743" s="57"/>
      <c r="P1743" s="57"/>
      <c r="BA1743" s="57"/>
      <c r="BF1743" s="6" t="e">
        <f t="shared" si="81"/>
        <v>#NUM!</v>
      </c>
      <c r="BG1743" t="e">
        <f t="shared" si="82"/>
        <v>#NUM!</v>
      </c>
      <c r="BH1743" t="e">
        <f t="shared" si="83"/>
        <v>#NUM!</v>
      </c>
      <c r="BI1743" t="e">
        <f>VLOOKUP(H1743,Sheet2!$A$1:$B$270,2,FALSE)</f>
        <v>#N/A</v>
      </c>
    </row>
    <row r="1744" spans="15:61">
      <c r="O1744" s="57"/>
      <c r="P1744" s="57"/>
      <c r="AP1744" s="57"/>
      <c r="BA1744" s="57"/>
      <c r="BF1744" s="6" t="e">
        <f t="shared" si="81"/>
        <v>#NUM!</v>
      </c>
      <c r="BG1744" t="e">
        <f t="shared" si="82"/>
        <v>#NUM!</v>
      </c>
      <c r="BH1744" t="e">
        <f t="shared" si="83"/>
        <v>#NUM!</v>
      </c>
      <c r="BI1744" t="e">
        <f>VLOOKUP(H1744,Sheet2!$A$1:$B$270,2,FALSE)</f>
        <v>#N/A</v>
      </c>
    </row>
    <row r="1745" spans="15:61">
      <c r="O1745" s="57"/>
      <c r="P1745" s="57"/>
      <c r="AP1745" s="57"/>
      <c r="BA1745" s="57"/>
      <c r="BF1745" s="6" t="e">
        <f t="shared" si="81"/>
        <v>#NUM!</v>
      </c>
      <c r="BG1745" t="e">
        <f t="shared" si="82"/>
        <v>#NUM!</v>
      </c>
      <c r="BH1745" t="e">
        <f t="shared" si="83"/>
        <v>#NUM!</v>
      </c>
      <c r="BI1745" t="e">
        <f>VLOOKUP(H1745,Sheet2!$A$1:$B$270,2,FALSE)</f>
        <v>#N/A</v>
      </c>
    </row>
    <row r="1746" spans="15:61">
      <c r="O1746" s="57"/>
      <c r="P1746" s="57"/>
      <c r="AP1746" s="57"/>
      <c r="BA1746" s="57"/>
      <c r="BF1746" s="6" t="e">
        <f t="shared" si="81"/>
        <v>#NUM!</v>
      </c>
      <c r="BG1746" t="e">
        <f t="shared" si="82"/>
        <v>#NUM!</v>
      </c>
      <c r="BH1746" t="e">
        <f t="shared" si="83"/>
        <v>#NUM!</v>
      </c>
      <c r="BI1746" t="e">
        <f>VLOOKUP(H1746,Sheet2!$A$1:$B$270,2,FALSE)</f>
        <v>#N/A</v>
      </c>
    </row>
    <row r="1747" spans="15:61">
      <c r="O1747" s="57"/>
      <c r="P1747" s="57"/>
      <c r="AP1747" s="57"/>
      <c r="BA1747" s="57"/>
      <c r="BF1747" s="6" t="e">
        <f t="shared" si="81"/>
        <v>#NUM!</v>
      </c>
      <c r="BG1747" t="e">
        <f t="shared" si="82"/>
        <v>#NUM!</v>
      </c>
      <c r="BH1747" t="e">
        <f t="shared" si="83"/>
        <v>#NUM!</v>
      </c>
      <c r="BI1747" t="e">
        <f>VLOOKUP(H1747,Sheet2!$A$1:$B$270,2,FALSE)</f>
        <v>#N/A</v>
      </c>
    </row>
    <row r="1748" spans="15:61">
      <c r="O1748" s="57"/>
      <c r="P1748" s="57"/>
      <c r="AP1748" s="57"/>
      <c r="BA1748" s="57"/>
      <c r="BF1748" s="6" t="e">
        <f t="shared" si="81"/>
        <v>#NUM!</v>
      </c>
      <c r="BG1748" t="e">
        <f t="shared" si="82"/>
        <v>#NUM!</v>
      </c>
      <c r="BH1748" t="e">
        <f t="shared" si="83"/>
        <v>#NUM!</v>
      </c>
      <c r="BI1748" t="e">
        <f>VLOOKUP(H1748,Sheet2!$A$1:$B$270,2,FALSE)</f>
        <v>#N/A</v>
      </c>
    </row>
    <row r="1749" spans="15:61">
      <c r="O1749" s="57"/>
      <c r="P1749" s="57"/>
      <c r="BA1749" s="57"/>
      <c r="BF1749" s="6" t="e">
        <f t="shared" si="81"/>
        <v>#NUM!</v>
      </c>
      <c r="BG1749" t="e">
        <f t="shared" si="82"/>
        <v>#NUM!</v>
      </c>
      <c r="BH1749" t="e">
        <f t="shared" si="83"/>
        <v>#NUM!</v>
      </c>
      <c r="BI1749" t="e">
        <f>VLOOKUP(H1749,Sheet2!$A$1:$B$270,2,FALSE)</f>
        <v>#N/A</v>
      </c>
    </row>
    <row r="1750" spans="15:61">
      <c r="O1750" s="57"/>
      <c r="P1750" s="57"/>
      <c r="AP1750" s="57"/>
      <c r="BA1750" s="57"/>
      <c r="BF1750" s="6" t="e">
        <f t="shared" si="81"/>
        <v>#NUM!</v>
      </c>
      <c r="BG1750" t="e">
        <f t="shared" si="82"/>
        <v>#NUM!</v>
      </c>
      <c r="BH1750" t="e">
        <f t="shared" si="83"/>
        <v>#NUM!</v>
      </c>
      <c r="BI1750" t="e">
        <f>VLOOKUP(H1750,Sheet2!$A$1:$B$270,2,FALSE)</f>
        <v>#N/A</v>
      </c>
    </row>
    <row r="1751" spans="15:61">
      <c r="O1751" s="57"/>
      <c r="P1751" s="57"/>
      <c r="AP1751" s="57"/>
      <c r="BA1751" s="57"/>
      <c r="BF1751" s="6" t="e">
        <f t="shared" si="81"/>
        <v>#NUM!</v>
      </c>
      <c r="BG1751" t="e">
        <f t="shared" si="82"/>
        <v>#NUM!</v>
      </c>
      <c r="BH1751" t="e">
        <f t="shared" si="83"/>
        <v>#NUM!</v>
      </c>
      <c r="BI1751" t="e">
        <f>VLOOKUP(H1751,Sheet2!$A$1:$B$270,2,FALSE)</f>
        <v>#N/A</v>
      </c>
    </row>
    <row r="1752" spans="15:61">
      <c r="O1752" s="57"/>
      <c r="P1752" s="57"/>
      <c r="BF1752" s="6" t="e">
        <f t="shared" si="81"/>
        <v>#NUM!</v>
      </c>
      <c r="BG1752" t="e">
        <f t="shared" si="82"/>
        <v>#NUM!</v>
      </c>
      <c r="BH1752" t="e">
        <f t="shared" si="83"/>
        <v>#NUM!</v>
      </c>
      <c r="BI1752" t="e">
        <f>VLOOKUP(H1752,Sheet2!$A$1:$B$270,2,FALSE)</f>
        <v>#N/A</v>
      </c>
    </row>
    <row r="1753" spans="15:61">
      <c r="O1753" s="57"/>
      <c r="P1753" s="57"/>
      <c r="AP1753" s="57"/>
      <c r="BA1753" s="57"/>
      <c r="BF1753" s="6" t="e">
        <f t="shared" si="81"/>
        <v>#NUM!</v>
      </c>
      <c r="BG1753" t="e">
        <f t="shared" si="82"/>
        <v>#NUM!</v>
      </c>
      <c r="BH1753" t="e">
        <f t="shared" si="83"/>
        <v>#NUM!</v>
      </c>
      <c r="BI1753" t="e">
        <f>VLOOKUP(H1753,Sheet2!$A$1:$B$270,2,FALSE)</f>
        <v>#N/A</v>
      </c>
    </row>
    <row r="1754" spans="15:61">
      <c r="O1754" s="57"/>
      <c r="P1754" s="57"/>
      <c r="AP1754" s="57"/>
      <c r="BA1754" s="57"/>
      <c r="BF1754" s="6" t="e">
        <f t="shared" si="81"/>
        <v>#NUM!</v>
      </c>
      <c r="BG1754" t="e">
        <f t="shared" si="82"/>
        <v>#NUM!</v>
      </c>
      <c r="BH1754" t="e">
        <f t="shared" si="83"/>
        <v>#NUM!</v>
      </c>
      <c r="BI1754" t="e">
        <f>VLOOKUP(H1754,Sheet2!$A$1:$B$270,2,FALSE)</f>
        <v>#N/A</v>
      </c>
    </row>
    <row r="1755" spans="15:61">
      <c r="O1755" s="57"/>
      <c r="P1755" s="57"/>
      <c r="AP1755" s="57"/>
      <c r="BA1755" s="57"/>
      <c r="BF1755" s="6" t="e">
        <f t="shared" si="81"/>
        <v>#NUM!</v>
      </c>
      <c r="BG1755" t="e">
        <f t="shared" si="82"/>
        <v>#NUM!</v>
      </c>
      <c r="BH1755" t="e">
        <f t="shared" si="83"/>
        <v>#NUM!</v>
      </c>
      <c r="BI1755" t="e">
        <f>VLOOKUP(H1755,Sheet2!$A$1:$B$270,2,FALSE)</f>
        <v>#N/A</v>
      </c>
    </row>
    <row r="1756" spans="15:61">
      <c r="O1756" s="57"/>
      <c r="P1756" s="57"/>
      <c r="AO1756" s="57"/>
      <c r="AP1756" s="57"/>
      <c r="BA1756" s="57"/>
      <c r="BF1756" s="6" t="e">
        <f t="shared" si="81"/>
        <v>#NUM!</v>
      </c>
      <c r="BG1756" t="e">
        <f t="shared" si="82"/>
        <v>#NUM!</v>
      </c>
      <c r="BH1756" t="e">
        <f t="shared" si="83"/>
        <v>#NUM!</v>
      </c>
      <c r="BI1756" t="e">
        <f>VLOOKUP(H1756,Sheet2!$A$1:$B$270,2,FALSE)</f>
        <v>#N/A</v>
      </c>
    </row>
    <row r="1757" spans="15:61">
      <c r="O1757" s="57"/>
      <c r="P1757" s="57"/>
      <c r="AP1757" s="57"/>
      <c r="BA1757" s="57"/>
      <c r="BF1757" s="6" t="e">
        <f t="shared" si="81"/>
        <v>#NUM!</v>
      </c>
      <c r="BG1757" t="e">
        <f t="shared" si="82"/>
        <v>#NUM!</v>
      </c>
      <c r="BH1757" t="e">
        <f t="shared" si="83"/>
        <v>#NUM!</v>
      </c>
      <c r="BI1757" t="e">
        <f>VLOOKUP(H1757,Sheet2!$A$1:$B$270,2,FALSE)</f>
        <v>#N/A</v>
      </c>
    </row>
    <row r="1758" spans="15:61">
      <c r="O1758" s="57"/>
      <c r="P1758" s="57"/>
      <c r="AO1758" s="57"/>
      <c r="AP1758" s="57"/>
      <c r="BA1758" s="57"/>
      <c r="BF1758" s="6" t="e">
        <f t="shared" si="81"/>
        <v>#NUM!</v>
      </c>
      <c r="BG1758" t="e">
        <f t="shared" si="82"/>
        <v>#NUM!</v>
      </c>
      <c r="BH1758" t="e">
        <f t="shared" si="83"/>
        <v>#NUM!</v>
      </c>
      <c r="BI1758" t="e">
        <f>VLOOKUP(H1758,Sheet2!$A$1:$B$270,2,FALSE)</f>
        <v>#N/A</v>
      </c>
    </row>
    <row r="1759" spans="15:61">
      <c r="O1759" s="57"/>
      <c r="P1759" s="57"/>
      <c r="BA1759" s="57"/>
      <c r="BF1759" s="6" t="e">
        <f t="shared" si="81"/>
        <v>#NUM!</v>
      </c>
      <c r="BG1759" t="e">
        <f t="shared" si="82"/>
        <v>#NUM!</v>
      </c>
      <c r="BH1759" t="e">
        <f t="shared" si="83"/>
        <v>#NUM!</v>
      </c>
      <c r="BI1759" t="e">
        <f>VLOOKUP(H1759,Sheet2!$A$1:$B$270,2,FALSE)</f>
        <v>#N/A</v>
      </c>
    </row>
    <row r="1760" spans="15:61">
      <c r="O1760" s="57"/>
      <c r="P1760" s="57"/>
      <c r="AP1760" s="57"/>
      <c r="BA1760" s="57"/>
      <c r="BF1760" s="6" t="e">
        <f t="shared" si="81"/>
        <v>#NUM!</v>
      </c>
      <c r="BG1760" t="e">
        <f t="shared" si="82"/>
        <v>#NUM!</v>
      </c>
      <c r="BH1760" t="e">
        <f t="shared" si="83"/>
        <v>#NUM!</v>
      </c>
      <c r="BI1760" t="e">
        <f>VLOOKUP(H1760,Sheet2!$A$1:$B$270,2,FALSE)</f>
        <v>#N/A</v>
      </c>
    </row>
    <row r="1761" spans="15:61">
      <c r="O1761" s="57"/>
      <c r="P1761" s="57"/>
      <c r="BA1761" s="57"/>
      <c r="BF1761" s="6" t="e">
        <f t="shared" si="81"/>
        <v>#NUM!</v>
      </c>
      <c r="BG1761" t="e">
        <f t="shared" si="82"/>
        <v>#NUM!</v>
      </c>
      <c r="BH1761" t="e">
        <f t="shared" si="83"/>
        <v>#NUM!</v>
      </c>
      <c r="BI1761" t="e">
        <f>VLOOKUP(H1761,Sheet2!$A$1:$B$270,2,FALSE)</f>
        <v>#N/A</v>
      </c>
    </row>
    <row r="1762" spans="15:61">
      <c r="O1762" s="57"/>
      <c r="P1762" s="57"/>
      <c r="AP1762" s="57"/>
      <c r="BA1762" s="57"/>
      <c r="BF1762" s="6" t="e">
        <f t="shared" si="81"/>
        <v>#NUM!</v>
      </c>
      <c r="BG1762" t="e">
        <f t="shared" si="82"/>
        <v>#NUM!</v>
      </c>
      <c r="BH1762" t="e">
        <f t="shared" si="83"/>
        <v>#NUM!</v>
      </c>
      <c r="BI1762" t="e">
        <f>VLOOKUP(H1762,Sheet2!$A$1:$B$270,2,FALSE)</f>
        <v>#N/A</v>
      </c>
    </row>
    <row r="1763" spans="15:61">
      <c r="O1763" s="57"/>
      <c r="P1763" s="57"/>
      <c r="AP1763" s="57"/>
      <c r="BA1763" s="57"/>
      <c r="BF1763" s="6" t="e">
        <f t="shared" si="81"/>
        <v>#NUM!</v>
      </c>
      <c r="BG1763" t="e">
        <f t="shared" si="82"/>
        <v>#NUM!</v>
      </c>
      <c r="BH1763" t="e">
        <f t="shared" si="83"/>
        <v>#NUM!</v>
      </c>
      <c r="BI1763" t="e">
        <f>VLOOKUP(H1763,Sheet2!$A$1:$B$270,2,FALSE)</f>
        <v>#N/A</v>
      </c>
    </row>
    <row r="1764" spans="15:61">
      <c r="O1764" s="57"/>
      <c r="P1764" s="57"/>
      <c r="AP1764" s="57"/>
      <c r="BA1764" s="57"/>
      <c r="BF1764" s="6" t="e">
        <f t="shared" si="81"/>
        <v>#NUM!</v>
      </c>
      <c r="BG1764" t="e">
        <f t="shared" si="82"/>
        <v>#NUM!</v>
      </c>
      <c r="BH1764" t="e">
        <f t="shared" si="83"/>
        <v>#NUM!</v>
      </c>
      <c r="BI1764" t="e">
        <f>VLOOKUP(H1764,Sheet2!$A$1:$B$270,2,FALSE)</f>
        <v>#N/A</v>
      </c>
    </row>
    <row r="1765" spans="15:61">
      <c r="O1765" s="57"/>
      <c r="P1765" s="57"/>
      <c r="BF1765" s="6" t="e">
        <f t="shared" si="81"/>
        <v>#NUM!</v>
      </c>
      <c r="BG1765" t="e">
        <f t="shared" si="82"/>
        <v>#NUM!</v>
      </c>
      <c r="BH1765" t="e">
        <f t="shared" si="83"/>
        <v>#NUM!</v>
      </c>
      <c r="BI1765" t="e">
        <f>VLOOKUP(H1765,Sheet2!$A$1:$B$270,2,FALSE)</f>
        <v>#N/A</v>
      </c>
    </row>
    <row r="1766" spans="15:61">
      <c r="O1766" s="57"/>
      <c r="P1766" s="57"/>
      <c r="BF1766" s="6" t="e">
        <f t="shared" si="81"/>
        <v>#NUM!</v>
      </c>
      <c r="BG1766" t="e">
        <f t="shared" si="82"/>
        <v>#NUM!</v>
      </c>
      <c r="BH1766" t="e">
        <f t="shared" si="83"/>
        <v>#NUM!</v>
      </c>
      <c r="BI1766" t="e">
        <f>VLOOKUP(H1766,Sheet2!$A$1:$B$270,2,FALSE)</f>
        <v>#N/A</v>
      </c>
    </row>
    <row r="1767" spans="15:61">
      <c r="O1767" s="57"/>
      <c r="P1767" s="57"/>
      <c r="AO1767" s="57"/>
      <c r="AP1767" s="57"/>
      <c r="BA1767" s="57"/>
      <c r="BF1767" s="6" t="e">
        <f t="shared" si="81"/>
        <v>#NUM!</v>
      </c>
      <c r="BG1767" t="e">
        <f t="shared" si="82"/>
        <v>#NUM!</v>
      </c>
      <c r="BH1767" t="e">
        <f t="shared" si="83"/>
        <v>#NUM!</v>
      </c>
      <c r="BI1767" t="e">
        <f>VLOOKUP(H1767,Sheet2!$A$1:$B$270,2,FALSE)</f>
        <v>#N/A</v>
      </c>
    </row>
    <row r="1768" spans="15:61">
      <c r="O1768" s="57"/>
      <c r="P1768" s="57"/>
      <c r="AP1768" s="57"/>
      <c r="BA1768" s="57"/>
      <c r="BF1768" s="6" t="e">
        <f t="shared" si="81"/>
        <v>#NUM!</v>
      </c>
      <c r="BG1768" t="e">
        <f t="shared" si="82"/>
        <v>#NUM!</v>
      </c>
      <c r="BH1768" t="e">
        <f t="shared" si="83"/>
        <v>#NUM!</v>
      </c>
      <c r="BI1768" t="e">
        <f>VLOOKUP(H1768,Sheet2!$A$1:$B$270,2,FALSE)</f>
        <v>#N/A</v>
      </c>
    </row>
    <row r="1769" spans="15:61">
      <c r="O1769" s="57"/>
      <c r="P1769" s="57"/>
      <c r="AO1769" s="57"/>
      <c r="AP1769" s="57"/>
      <c r="BA1769" s="57"/>
      <c r="BF1769" s="6" t="e">
        <f t="shared" si="81"/>
        <v>#NUM!</v>
      </c>
      <c r="BG1769" t="e">
        <f t="shared" si="82"/>
        <v>#NUM!</v>
      </c>
      <c r="BH1769" t="e">
        <f t="shared" si="83"/>
        <v>#NUM!</v>
      </c>
      <c r="BI1769" t="e">
        <f>VLOOKUP(H1769,Sheet2!$A$1:$B$270,2,FALSE)</f>
        <v>#N/A</v>
      </c>
    </row>
    <row r="1770" spans="15:61">
      <c r="O1770" s="57"/>
      <c r="P1770" s="57"/>
      <c r="AP1770" s="57"/>
      <c r="BA1770" s="57"/>
      <c r="BF1770" s="6" t="e">
        <f t="shared" si="81"/>
        <v>#NUM!</v>
      </c>
      <c r="BG1770" t="e">
        <f t="shared" si="82"/>
        <v>#NUM!</v>
      </c>
      <c r="BH1770" t="e">
        <f t="shared" si="83"/>
        <v>#NUM!</v>
      </c>
      <c r="BI1770" t="e">
        <f>VLOOKUP(H1770,Sheet2!$A$1:$B$270,2,FALSE)</f>
        <v>#N/A</v>
      </c>
    </row>
    <row r="1771" spans="15:61">
      <c r="O1771" s="57"/>
      <c r="P1771" s="57"/>
      <c r="AP1771" s="57"/>
      <c r="BA1771" s="57"/>
      <c r="BF1771" s="6" t="e">
        <f t="shared" si="81"/>
        <v>#NUM!</v>
      </c>
      <c r="BG1771" t="e">
        <f t="shared" si="82"/>
        <v>#NUM!</v>
      </c>
      <c r="BH1771" t="e">
        <f t="shared" si="83"/>
        <v>#NUM!</v>
      </c>
      <c r="BI1771" t="e">
        <f>VLOOKUP(H1771,Sheet2!$A$1:$B$270,2,FALSE)</f>
        <v>#N/A</v>
      </c>
    </row>
    <row r="1772" spans="15:61">
      <c r="O1772" s="57"/>
      <c r="P1772" s="57"/>
      <c r="AP1772" s="57"/>
      <c r="BA1772" s="57"/>
      <c r="BF1772" s="6" t="e">
        <f t="shared" si="81"/>
        <v>#NUM!</v>
      </c>
      <c r="BG1772" t="e">
        <f t="shared" si="82"/>
        <v>#NUM!</v>
      </c>
      <c r="BH1772" t="e">
        <f t="shared" si="83"/>
        <v>#NUM!</v>
      </c>
      <c r="BI1772" t="e">
        <f>VLOOKUP(H1772,Sheet2!$A$1:$B$270,2,FALSE)</f>
        <v>#N/A</v>
      </c>
    </row>
    <row r="1773" spans="15:61">
      <c r="O1773" s="57"/>
      <c r="P1773" s="57"/>
      <c r="AO1773" s="57"/>
      <c r="AP1773" s="57"/>
      <c r="BA1773" s="57"/>
      <c r="BF1773" s="6" t="e">
        <f t="shared" si="81"/>
        <v>#NUM!</v>
      </c>
      <c r="BG1773" t="e">
        <f t="shared" si="82"/>
        <v>#NUM!</v>
      </c>
      <c r="BH1773" t="e">
        <f t="shared" si="83"/>
        <v>#NUM!</v>
      </c>
      <c r="BI1773" t="e">
        <f>VLOOKUP(H1773,Sheet2!$A$1:$B$270,2,FALSE)</f>
        <v>#N/A</v>
      </c>
    </row>
    <row r="1774" spans="15:61">
      <c r="O1774" s="57"/>
      <c r="P1774" s="57"/>
      <c r="AP1774" s="57"/>
      <c r="BA1774" s="57"/>
      <c r="BF1774" s="6" t="e">
        <f t="shared" si="81"/>
        <v>#NUM!</v>
      </c>
      <c r="BG1774" t="e">
        <f t="shared" si="82"/>
        <v>#NUM!</v>
      </c>
      <c r="BH1774" t="e">
        <f t="shared" si="83"/>
        <v>#NUM!</v>
      </c>
      <c r="BI1774" t="e">
        <f>VLOOKUP(H1774,Sheet2!$A$1:$B$270,2,FALSE)</f>
        <v>#N/A</v>
      </c>
    </row>
    <row r="1775" spans="15:61">
      <c r="O1775" s="57"/>
      <c r="P1775" s="57"/>
      <c r="AO1775" s="57"/>
      <c r="AP1775" s="57"/>
      <c r="BA1775" s="57"/>
      <c r="BF1775" s="6" t="e">
        <f t="shared" si="81"/>
        <v>#NUM!</v>
      </c>
      <c r="BG1775" t="e">
        <f t="shared" si="82"/>
        <v>#NUM!</v>
      </c>
      <c r="BH1775" t="e">
        <f t="shared" si="83"/>
        <v>#NUM!</v>
      </c>
      <c r="BI1775" t="e">
        <f>VLOOKUP(H1775,Sheet2!$A$1:$B$270,2,FALSE)</f>
        <v>#N/A</v>
      </c>
    </row>
    <row r="1776" spans="15:61">
      <c r="O1776" s="57"/>
      <c r="P1776" s="57"/>
      <c r="AO1776" s="57"/>
      <c r="AP1776" s="57"/>
      <c r="BA1776" s="57"/>
      <c r="BF1776" s="6" t="e">
        <f t="shared" si="81"/>
        <v>#NUM!</v>
      </c>
      <c r="BG1776" t="e">
        <f t="shared" si="82"/>
        <v>#NUM!</v>
      </c>
      <c r="BH1776" t="e">
        <f t="shared" si="83"/>
        <v>#NUM!</v>
      </c>
      <c r="BI1776" t="e">
        <f>VLOOKUP(H1776,Sheet2!$A$1:$B$270,2,FALSE)</f>
        <v>#N/A</v>
      </c>
    </row>
    <row r="1777" spans="15:61">
      <c r="O1777" s="57"/>
      <c r="P1777" s="57"/>
      <c r="AO1777" s="57"/>
      <c r="AP1777" s="57"/>
      <c r="BA1777" s="57"/>
      <c r="BF1777" s="6" t="e">
        <f t="shared" si="81"/>
        <v>#NUM!</v>
      </c>
      <c r="BG1777" t="e">
        <f t="shared" si="82"/>
        <v>#NUM!</v>
      </c>
      <c r="BH1777" t="e">
        <f t="shared" si="83"/>
        <v>#NUM!</v>
      </c>
      <c r="BI1777" t="e">
        <f>VLOOKUP(H1777,Sheet2!$A$1:$B$270,2,FALSE)</f>
        <v>#N/A</v>
      </c>
    </row>
    <row r="1778" spans="15:61">
      <c r="O1778" s="57"/>
      <c r="P1778" s="57"/>
      <c r="AO1778" s="57"/>
      <c r="AP1778" s="57"/>
      <c r="BA1778" s="57"/>
      <c r="BF1778" s="6" t="e">
        <f t="shared" si="81"/>
        <v>#NUM!</v>
      </c>
      <c r="BG1778" t="e">
        <f t="shared" si="82"/>
        <v>#NUM!</v>
      </c>
      <c r="BH1778" t="e">
        <f t="shared" si="83"/>
        <v>#NUM!</v>
      </c>
      <c r="BI1778" t="e">
        <f>VLOOKUP(H1778,Sheet2!$A$1:$B$270,2,FALSE)</f>
        <v>#N/A</v>
      </c>
    </row>
    <row r="1779" spans="15:61">
      <c r="O1779" s="57"/>
      <c r="P1779" s="57"/>
      <c r="AO1779" s="57"/>
      <c r="AP1779" s="57"/>
      <c r="BA1779" s="57"/>
      <c r="BF1779" s="6" t="e">
        <f t="shared" si="81"/>
        <v>#NUM!</v>
      </c>
      <c r="BG1779" t="e">
        <f t="shared" si="82"/>
        <v>#NUM!</v>
      </c>
      <c r="BH1779" t="e">
        <f t="shared" si="83"/>
        <v>#NUM!</v>
      </c>
      <c r="BI1779" t="e">
        <f>VLOOKUP(H1779,Sheet2!$A$1:$B$270,2,FALSE)</f>
        <v>#N/A</v>
      </c>
    </row>
    <row r="1780" spans="15:61">
      <c r="O1780" s="57"/>
      <c r="P1780" s="57"/>
      <c r="AO1780" s="57"/>
      <c r="AP1780" s="57"/>
      <c r="BA1780" s="57"/>
      <c r="BF1780" s="6" t="e">
        <f t="shared" si="81"/>
        <v>#NUM!</v>
      </c>
      <c r="BG1780" t="e">
        <f t="shared" si="82"/>
        <v>#NUM!</v>
      </c>
      <c r="BH1780" t="e">
        <f t="shared" si="83"/>
        <v>#NUM!</v>
      </c>
      <c r="BI1780" t="e">
        <f>VLOOKUP(H1780,Sheet2!$A$1:$B$270,2,FALSE)</f>
        <v>#N/A</v>
      </c>
    </row>
    <row r="1781" spans="15:61">
      <c r="O1781" s="57"/>
      <c r="P1781" s="57"/>
      <c r="AO1781" s="57"/>
      <c r="AP1781" s="57"/>
      <c r="BA1781" s="57"/>
      <c r="BF1781" s="6" t="e">
        <f t="shared" si="81"/>
        <v>#NUM!</v>
      </c>
      <c r="BG1781" t="e">
        <f t="shared" si="82"/>
        <v>#NUM!</v>
      </c>
      <c r="BH1781" t="e">
        <f t="shared" si="83"/>
        <v>#NUM!</v>
      </c>
      <c r="BI1781" t="e">
        <f>VLOOKUP(H1781,Sheet2!$A$1:$B$270,2,FALSE)</f>
        <v>#N/A</v>
      </c>
    </row>
    <row r="1782" spans="15:61">
      <c r="O1782" s="57"/>
      <c r="P1782" s="57"/>
      <c r="AO1782" s="57"/>
      <c r="BA1782" s="57"/>
      <c r="BF1782" s="6" t="e">
        <f t="shared" si="81"/>
        <v>#NUM!</v>
      </c>
      <c r="BG1782" t="e">
        <f t="shared" si="82"/>
        <v>#NUM!</v>
      </c>
      <c r="BH1782" t="e">
        <f t="shared" si="83"/>
        <v>#NUM!</v>
      </c>
      <c r="BI1782" t="e">
        <f>VLOOKUP(H1782,Sheet2!$A$1:$B$270,2,FALSE)</f>
        <v>#N/A</v>
      </c>
    </row>
    <row r="1783" spans="15:61">
      <c r="O1783" s="57"/>
      <c r="P1783" s="57"/>
      <c r="AO1783" s="57"/>
      <c r="AP1783" s="57"/>
      <c r="BA1783" s="57"/>
      <c r="BF1783" s="6" t="e">
        <f t="shared" si="81"/>
        <v>#NUM!</v>
      </c>
      <c r="BG1783" t="e">
        <f t="shared" si="82"/>
        <v>#NUM!</v>
      </c>
      <c r="BH1783" t="e">
        <f t="shared" si="83"/>
        <v>#NUM!</v>
      </c>
      <c r="BI1783" t="e">
        <f>VLOOKUP(H1783,Sheet2!$A$1:$B$270,2,FALSE)</f>
        <v>#N/A</v>
      </c>
    </row>
    <row r="1784" spans="15:61">
      <c r="O1784" s="57"/>
      <c r="P1784" s="57"/>
      <c r="AO1784" s="57"/>
      <c r="AP1784" s="57"/>
      <c r="BA1784" s="57"/>
      <c r="BF1784" s="6" t="e">
        <f t="shared" si="81"/>
        <v>#NUM!</v>
      </c>
      <c r="BG1784" t="e">
        <f t="shared" si="82"/>
        <v>#NUM!</v>
      </c>
      <c r="BH1784" t="e">
        <f t="shared" si="83"/>
        <v>#NUM!</v>
      </c>
      <c r="BI1784" t="e">
        <f>VLOOKUP(H1784,Sheet2!$A$1:$B$270,2,FALSE)</f>
        <v>#N/A</v>
      </c>
    </row>
    <row r="1785" spans="15:61">
      <c r="O1785" s="57"/>
      <c r="P1785" s="57"/>
      <c r="AP1785" s="57"/>
      <c r="BA1785" s="57"/>
      <c r="BF1785" s="6" t="e">
        <f t="shared" si="81"/>
        <v>#NUM!</v>
      </c>
      <c r="BG1785" t="e">
        <f t="shared" si="82"/>
        <v>#NUM!</v>
      </c>
      <c r="BH1785" t="e">
        <f t="shared" si="83"/>
        <v>#NUM!</v>
      </c>
      <c r="BI1785" t="e">
        <f>VLOOKUP(H1785,Sheet2!$A$1:$B$270,2,FALSE)</f>
        <v>#N/A</v>
      </c>
    </row>
    <row r="1786" spans="15:61">
      <c r="O1786" s="57"/>
      <c r="P1786" s="57"/>
      <c r="BA1786" s="57"/>
      <c r="BF1786" s="6" t="e">
        <f t="shared" si="81"/>
        <v>#NUM!</v>
      </c>
      <c r="BG1786" t="e">
        <f t="shared" si="82"/>
        <v>#NUM!</v>
      </c>
      <c r="BH1786" t="e">
        <f t="shared" si="83"/>
        <v>#NUM!</v>
      </c>
      <c r="BI1786" t="e">
        <f>VLOOKUP(H1786,Sheet2!$A$1:$B$270,2,FALSE)</f>
        <v>#N/A</v>
      </c>
    </row>
    <row r="1787" spans="15:61">
      <c r="O1787" s="57"/>
      <c r="P1787" s="57"/>
      <c r="AP1787" s="57"/>
      <c r="BA1787" s="57"/>
      <c r="BF1787" s="6" t="e">
        <f t="shared" si="81"/>
        <v>#NUM!</v>
      </c>
      <c r="BG1787" t="e">
        <f t="shared" si="82"/>
        <v>#NUM!</v>
      </c>
      <c r="BH1787" t="e">
        <f t="shared" si="83"/>
        <v>#NUM!</v>
      </c>
      <c r="BI1787" t="e">
        <f>VLOOKUP(H1787,Sheet2!$A$1:$B$270,2,FALSE)</f>
        <v>#N/A</v>
      </c>
    </row>
    <row r="1788" spans="15:61">
      <c r="O1788" s="57"/>
      <c r="P1788" s="57"/>
      <c r="BA1788" s="57"/>
      <c r="BF1788" s="6" t="e">
        <f t="shared" si="81"/>
        <v>#NUM!</v>
      </c>
      <c r="BG1788" t="e">
        <f t="shared" si="82"/>
        <v>#NUM!</v>
      </c>
      <c r="BH1788" t="e">
        <f t="shared" si="83"/>
        <v>#NUM!</v>
      </c>
      <c r="BI1788" t="e">
        <f>VLOOKUP(H1788,Sheet2!$A$1:$B$270,2,FALSE)</f>
        <v>#N/A</v>
      </c>
    </row>
    <row r="1789" spans="15:61">
      <c r="O1789" s="57"/>
      <c r="P1789" s="57"/>
      <c r="BA1789" s="57"/>
      <c r="BF1789" s="6" t="e">
        <f t="shared" si="81"/>
        <v>#NUM!</v>
      </c>
      <c r="BG1789" t="e">
        <f t="shared" si="82"/>
        <v>#NUM!</v>
      </c>
      <c r="BH1789" t="e">
        <f t="shared" si="83"/>
        <v>#NUM!</v>
      </c>
      <c r="BI1789" t="e">
        <f>VLOOKUP(H1789,Sheet2!$A$1:$B$270,2,FALSE)</f>
        <v>#N/A</v>
      </c>
    </row>
    <row r="1790" spans="15:61">
      <c r="O1790" s="57"/>
      <c r="P1790" s="57"/>
      <c r="BA1790" s="57"/>
      <c r="BF1790" s="6" t="e">
        <f t="shared" si="81"/>
        <v>#NUM!</v>
      </c>
      <c r="BG1790" t="e">
        <f t="shared" si="82"/>
        <v>#NUM!</v>
      </c>
      <c r="BH1790" t="e">
        <f t="shared" si="83"/>
        <v>#NUM!</v>
      </c>
      <c r="BI1790" t="e">
        <f>VLOOKUP(H1790,Sheet2!$A$1:$B$270,2,FALSE)</f>
        <v>#N/A</v>
      </c>
    </row>
    <row r="1791" spans="15:61">
      <c r="O1791" s="57"/>
      <c r="P1791" s="57"/>
      <c r="AP1791" s="57"/>
      <c r="BA1791" s="57"/>
      <c r="BF1791" s="6" t="e">
        <f t="shared" si="81"/>
        <v>#NUM!</v>
      </c>
      <c r="BG1791" t="e">
        <f t="shared" si="82"/>
        <v>#NUM!</v>
      </c>
      <c r="BH1791" t="e">
        <f t="shared" si="83"/>
        <v>#NUM!</v>
      </c>
      <c r="BI1791" t="e">
        <f>VLOOKUP(H1791,Sheet2!$A$1:$B$270,2,FALSE)</f>
        <v>#N/A</v>
      </c>
    </row>
    <row r="1792" spans="15:61">
      <c r="O1792" s="57"/>
      <c r="P1792" s="57"/>
      <c r="BA1792" s="57"/>
      <c r="BF1792" s="6" t="e">
        <f t="shared" si="81"/>
        <v>#NUM!</v>
      </c>
      <c r="BG1792" t="e">
        <f t="shared" si="82"/>
        <v>#NUM!</v>
      </c>
      <c r="BH1792" t="e">
        <f t="shared" si="83"/>
        <v>#NUM!</v>
      </c>
      <c r="BI1792" t="e">
        <f>VLOOKUP(H1792,Sheet2!$A$1:$B$270,2,FALSE)</f>
        <v>#N/A</v>
      </c>
    </row>
    <row r="1793" spans="15:61">
      <c r="O1793" s="57"/>
      <c r="P1793" s="57"/>
      <c r="AO1793" s="57"/>
      <c r="AP1793" s="57"/>
      <c r="BA1793" s="57"/>
      <c r="BF1793" s="6" t="e">
        <f t="shared" si="81"/>
        <v>#NUM!</v>
      </c>
      <c r="BG1793" t="e">
        <f t="shared" si="82"/>
        <v>#NUM!</v>
      </c>
      <c r="BH1793" t="e">
        <f t="shared" si="83"/>
        <v>#NUM!</v>
      </c>
      <c r="BI1793" t="e">
        <f>VLOOKUP(H1793,Sheet2!$A$1:$B$270,2,FALSE)</f>
        <v>#N/A</v>
      </c>
    </row>
    <row r="1794" spans="15:61">
      <c r="O1794" s="57"/>
      <c r="P1794" s="57"/>
      <c r="AO1794" s="57"/>
      <c r="AP1794" s="57"/>
      <c r="BA1794" s="57"/>
      <c r="BF1794" s="6" t="e">
        <f t="shared" ref="BF1794:BF1857" si="84">DATE(BC1794,BD1794,BE1794)</f>
        <v>#NUM!</v>
      </c>
      <c r="BG1794" t="e">
        <f t="shared" ref="BG1794:BG1857" si="85">BF1794-BA1794</f>
        <v>#NUM!</v>
      </c>
      <c r="BH1794" t="e">
        <f t="shared" ref="BH1794:BH1857" si="86">IF(BG1794=1,"COMPLY",IF(BG1794&lt;1,"COMPLY","NOT COMPLY"))</f>
        <v>#NUM!</v>
      </c>
      <c r="BI1794" t="e">
        <f>VLOOKUP(H1794,Sheet2!$A$1:$B$270,2,FALSE)</f>
        <v>#N/A</v>
      </c>
    </row>
    <row r="1795" spans="15:61">
      <c r="O1795" s="57"/>
      <c r="P1795" s="57"/>
      <c r="AO1795" s="57"/>
      <c r="AP1795" s="57"/>
      <c r="BA1795" s="57"/>
      <c r="BF1795" s="6" t="e">
        <f t="shared" si="84"/>
        <v>#NUM!</v>
      </c>
      <c r="BG1795" t="e">
        <f t="shared" si="85"/>
        <v>#NUM!</v>
      </c>
      <c r="BH1795" t="e">
        <f t="shared" si="86"/>
        <v>#NUM!</v>
      </c>
      <c r="BI1795" t="e">
        <f>VLOOKUP(H1795,Sheet2!$A$1:$B$270,2,FALSE)</f>
        <v>#N/A</v>
      </c>
    </row>
    <row r="1796" spans="15:61">
      <c r="O1796" s="57"/>
      <c r="P1796" s="57"/>
      <c r="AP1796" s="57"/>
      <c r="BA1796" s="57"/>
      <c r="BF1796" s="6" t="e">
        <f t="shared" si="84"/>
        <v>#NUM!</v>
      </c>
      <c r="BG1796" t="e">
        <f t="shared" si="85"/>
        <v>#NUM!</v>
      </c>
      <c r="BH1796" t="e">
        <f t="shared" si="86"/>
        <v>#NUM!</v>
      </c>
      <c r="BI1796" t="e">
        <f>VLOOKUP(H1796,Sheet2!$A$1:$B$270,2,FALSE)</f>
        <v>#N/A</v>
      </c>
    </row>
    <row r="1797" spans="15:61">
      <c r="O1797" s="57"/>
      <c r="P1797" s="57"/>
      <c r="AO1797" s="57"/>
      <c r="AP1797" s="57"/>
      <c r="BA1797" s="57"/>
      <c r="BF1797" s="6" t="e">
        <f t="shared" si="84"/>
        <v>#NUM!</v>
      </c>
      <c r="BG1797" t="e">
        <f t="shared" si="85"/>
        <v>#NUM!</v>
      </c>
      <c r="BH1797" t="e">
        <f t="shared" si="86"/>
        <v>#NUM!</v>
      </c>
      <c r="BI1797" t="e">
        <f>VLOOKUP(H1797,Sheet2!$A$1:$B$270,2,FALSE)</f>
        <v>#N/A</v>
      </c>
    </row>
    <row r="1798" spans="15:61">
      <c r="O1798" s="57"/>
      <c r="P1798" s="57"/>
      <c r="AO1798" s="57"/>
      <c r="BA1798" s="57"/>
      <c r="BF1798" s="6" t="e">
        <f t="shared" si="84"/>
        <v>#NUM!</v>
      </c>
      <c r="BG1798" t="e">
        <f t="shared" si="85"/>
        <v>#NUM!</v>
      </c>
      <c r="BH1798" t="e">
        <f t="shared" si="86"/>
        <v>#NUM!</v>
      </c>
      <c r="BI1798" t="e">
        <f>VLOOKUP(H1798,Sheet2!$A$1:$B$270,2,FALSE)</f>
        <v>#N/A</v>
      </c>
    </row>
    <row r="1799" spans="15:61">
      <c r="O1799" s="57"/>
      <c r="P1799" s="57"/>
      <c r="AO1799" s="57"/>
      <c r="BA1799" s="57"/>
      <c r="BF1799" s="6" t="e">
        <f t="shared" si="84"/>
        <v>#NUM!</v>
      </c>
      <c r="BG1799" t="e">
        <f t="shared" si="85"/>
        <v>#NUM!</v>
      </c>
      <c r="BH1799" t="e">
        <f t="shared" si="86"/>
        <v>#NUM!</v>
      </c>
      <c r="BI1799" t="e">
        <f>VLOOKUP(H1799,Sheet2!$A$1:$B$270,2,FALSE)</f>
        <v>#N/A</v>
      </c>
    </row>
    <row r="1800" spans="15:61">
      <c r="O1800" s="57"/>
      <c r="P1800" s="57"/>
      <c r="AO1800" s="57"/>
      <c r="AP1800" s="57"/>
      <c r="BA1800" s="57"/>
      <c r="BF1800" s="6" t="e">
        <f t="shared" si="84"/>
        <v>#NUM!</v>
      </c>
      <c r="BG1800" t="e">
        <f t="shared" si="85"/>
        <v>#NUM!</v>
      </c>
      <c r="BH1800" t="e">
        <f t="shared" si="86"/>
        <v>#NUM!</v>
      </c>
      <c r="BI1800" t="e">
        <f>VLOOKUP(H1800,Sheet2!$A$1:$B$270,2,FALSE)</f>
        <v>#N/A</v>
      </c>
    </row>
    <row r="1801" spans="15:61">
      <c r="O1801" s="57"/>
      <c r="P1801" s="57"/>
      <c r="AO1801" s="57"/>
      <c r="BA1801" s="57"/>
      <c r="BF1801" s="6" t="e">
        <f t="shared" si="84"/>
        <v>#NUM!</v>
      </c>
      <c r="BG1801" t="e">
        <f t="shared" si="85"/>
        <v>#NUM!</v>
      </c>
      <c r="BH1801" t="e">
        <f t="shared" si="86"/>
        <v>#NUM!</v>
      </c>
      <c r="BI1801" t="e">
        <f>VLOOKUP(H1801,Sheet2!$A$1:$B$270,2,FALSE)</f>
        <v>#N/A</v>
      </c>
    </row>
    <row r="1802" spans="15:61">
      <c r="O1802" s="57"/>
      <c r="P1802" s="57"/>
      <c r="AO1802" s="57"/>
      <c r="AP1802" s="57"/>
      <c r="BA1802" s="57"/>
      <c r="BF1802" s="6" t="e">
        <f t="shared" si="84"/>
        <v>#NUM!</v>
      </c>
      <c r="BG1802" t="e">
        <f t="shared" si="85"/>
        <v>#NUM!</v>
      </c>
      <c r="BH1802" t="e">
        <f t="shared" si="86"/>
        <v>#NUM!</v>
      </c>
      <c r="BI1802" t="e">
        <f>VLOOKUP(H1802,Sheet2!$A$1:$B$270,2,FALSE)</f>
        <v>#N/A</v>
      </c>
    </row>
    <row r="1803" spans="15:61">
      <c r="O1803" s="57"/>
      <c r="P1803" s="57"/>
      <c r="AO1803" s="57"/>
      <c r="AP1803" s="57"/>
      <c r="BA1803" s="57"/>
      <c r="BF1803" s="6" t="e">
        <f t="shared" si="84"/>
        <v>#NUM!</v>
      </c>
      <c r="BG1803" t="e">
        <f t="shared" si="85"/>
        <v>#NUM!</v>
      </c>
      <c r="BH1803" t="e">
        <f t="shared" si="86"/>
        <v>#NUM!</v>
      </c>
      <c r="BI1803" t="e">
        <f>VLOOKUP(H1803,Sheet2!$A$1:$B$270,2,FALSE)</f>
        <v>#N/A</v>
      </c>
    </row>
    <row r="1804" spans="15:61">
      <c r="O1804" s="57"/>
      <c r="P1804" s="57"/>
      <c r="BA1804" s="57"/>
      <c r="BF1804" s="6" t="e">
        <f t="shared" si="84"/>
        <v>#NUM!</v>
      </c>
      <c r="BG1804" t="e">
        <f t="shared" si="85"/>
        <v>#NUM!</v>
      </c>
      <c r="BH1804" t="e">
        <f t="shared" si="86"/>
        <v>#NUM!</v>
      </c>
      <c r="BI1804" t="e">
        <f>VLOOKUP(H1804,Sheet2!$A$1:$B$270,2,FALSE)</f>
        <v>#N/A</v>
      </c>
    </row>
    <row r="1805" spans="15:61">
      <c r="O1805" s="57"/>
      <c r="P1805" s="57"/>
      <c r="AP1805" s="57"/>
      <c r="BA1805" s="57"/>
      <c r="BF1805" s="6" t="e">
        <f t="shared" si="84"/>
        <v>#NUM!</v>
      </c>
      <c r="BG1805" t="e">
        <f t="shared" si="85"/>
        <v>#NUM!</v>
      </c>
      <c r="BH1805" t="e">
        <f t="shared" si="86"/>
        <v>#NUM!</v>
      </c>
      <c r="BI1805" t="e">
        <f>VLOOKUP(H1805,Sheet2!$A$1:$B$270,2,FALSE)</f>
        <v>#N/A</v>
      </c>
    </row>
    <row r="1806" spans="15:61">
      <c r="O1806" s="57"/>
      <c r="P1806" s="57"/>
      <c r="AP1806" s="57"/>
      <c r="BA1806" s="57"/>
      <c r="BF1806" s="6" t="e">
        <f t="shared" si="84"/>
        <v>#NUM!</v>
      </c>
      <c r="BG1806" t="e">
        <f t="shared" si="85"/>
        <v>#NUM!</v>
      </c>
      <c r="BH1806" t="e">
        <f t="shared" si="86"/>
        <v>#NUM!</v>
      </c>
      <c r="BI1806" t="e">
        <f>VLOOKUP(H1806,Sheet2!$A$1:$B$270,2,FALSE)</f>
        <v>#N/A</v>
      </c>
    </row>
    <row r="1807" spans="15:61">
      <c r="O1807" s="57"/>
      <c r="P1807" s="57"/>
      <c r="AP1807" s="57"/>
      <c r="BA1807" s="57"/>
      <c r="BF1807" s="6" t="e">
        <f t="shared" si="84"/>
        <v>#NUM!</v>
      </c>
      <c r="BG1807" t="e">
        <f t="shared" si="85"/>
        <v>#NUM!</v>
      </c>
      <c r="BH1807" t="e">
        <f t="shared" si="86"/>
        <v>#NUM!</v>
      </c>
      <c r="BI1807" t="e">
        <f>VLOOKUP(H1807,Sheet2!$A$1:$B$270,2,FALSE)</f>
        <v>#N/A</v>
      </c>
    </row>
    <row r="1808" spans="15:61">
      <c r="O1808" s="57"/>
      <c r="P1808" s="57"/>
      <c r="AP1808" s="57"/>
      <c r="BA1808" s="57"/>
      <c r="BF1808" s="6" t="e">
        <f t="shared" si="84"/>
        <v>#NUM!</v>
      </c>
      <c r="BG1808" t="e">
        <f t="shared" si="85"/>
        <v>#NUM!</v>
      </c>
      <c r="BH1808" t="e">
        <f t="shared" si="86"/>
        <v>#NUM!</v>
      </c>
      <c r="BI1808" t="e">
        <f>VLOOKUP(H1808,Sheet2!$A$1:$B$270,2,FALSE)</f>
        <v>#N/A</v>
      </c>
    </row>
    <row r="1809" spans="15:61">
      <c r="O1809" s="57"/>
      <c r="P1809" s="57"/>
      <c r="AP1809" s="57"/>
      <c r="BA1809" s="57"/>
      <c r="BF1809" s="6" t="e">
        <f t="shared" si="84"/>
        <v>#NUM!</v>
      </c>
      <c r="BG1809" t="e">
        <f t="shared" si="85"/>
        <v>#NUM!</v>
      </c>
      <c r="BH1809" t="e">
        <f t="shared" si="86"/>
        <v>#NUM!</v>
      </c>
      <c r="BI1809" t="e">
        <f>VLOOKUP(H1809,Sheet2!$A$1:$B$270,2,FALSE)</f>
        <v>#N/A</v>
      </c>
    </row>
    <row r="1810" spans="15:61">
      <c r="O1810" s="57"/>
      <c r="P1810" s="57"/>
      <c r="AP1810" s="57"/>
      <c r="BA1810" s="57"/>
      <c r="BF1810" s="6" t="e">
        <f t="shared" si="84"/>
        <v>#NUM!</v>
      </c>
      <c r="BG1810" t="e">
        <f t="shared" si="85"/>
        <v>#NUM!</v>
      </c>
      <c r="BH1810" t="e">
        <f t="shared" si="86"/>
        <v>#NUM!</v>
      </c>
      <c r="BI1810" t="e">
        <f>VLOOKUP(H1810,Sheet2!$A$1:$B$270,2,FALSE)</f>
        <v>#N/A</v>
      </c>
    </row>
    <row r="1811" spans="15:61">
      <c r="O1811" s="57"/>
      <c r="P1811" s="57"/>
      <c r="AP1811" s="57"/>
      <c r="BA1811" s="57"/>
      <c r="BF1811" s="6" t="e">
        <f t="shared" si="84"/>
        <v>#NUM!</v>
      </c>
      <c r="BG1811" t="e">
        <f t="shared" si="85"/>
        <v>#NUM!</v>
      </c>
      <c r="BH1811" t="e">
        <f t="shared" si="86"/>
        <v>#NUM!</v>
      </c>
      <c r="BI1811" t="e">
        <f>VLOOKUP(H1811,Sheet2!$A$1:$B$270,2,FALSE)</f>
        <v>#N/A</v>
      </c>
    </row>
    <row r="1812" spans="15:61">
      <c r="O1812" s="57"/>
      <c r="P1812" s="57"/>
      <c r="BA1812" s="57"/>
      <c r="BF1812" s="6" t="e">
        <f t="shared" si="84"/>
        <v>#NUM!</v>
      </c>
      <c r="BG1812" t="e">
        <f t="shared" si="85"/>
        <v>#NUM!</v>
      </c>
      <c r="BH1812" t="e">
        <f t="shared" si="86"/>
        <v>#NUM!</v>
      </c>
      <c r="BI1812" t="e">
        <f>VLOOKUP(H1812,Sheet2!$A$1:$B$270,2,FALSE)</f>
        <v>#N/A</v>
      </c>
    </row>
    <row r="1813" spans="15:61">
      <c r="O1813" s="57"/>
      <c r="P1813" s="57"/>
      <c r="AP1813" s="57"/>
      <c r="BA1813" s="57"/>
      <c r="BF1813" s="6" t="e">
        <f t="shared" si="84"/>
        <v>#NUM!</v>
      </c>
      <c r="BG1813" t="e">
        <f t="shared" si="85"/>
        <v>#NUM!</v>
      </c>
      <c r="BH1813" t="e">
        <f t="shared" si="86"/>
        <v>#NUM!</v>
      </c>
      <c r="BI1813" t="e">
        <f>VLOOKUP(H1813,Sheet2!$A$1:$B$270,2,FALSE)</f>
        <v>#N/A</v>
      </c>
    </row>
    <row r="1814" spans="15:61">
      <c r="O1814" s="57"/>
      <c r="P1814" s="57"/>
      <c r="BA1814" s="57"/>
      <c r="BF1814" s="6" t="e">
        <f t="shared" si="84"/>
        <v>#NUM!</v>
      </c>
      <c r="BG1814" t="e">
        <f t="shared" si="85"/>
        <v>#NUM!</v>
      </c>
      <c r="BH1814" t="e">
        <f t="shared" si="86"/>
        <v>#NUM!</v>
      </c>
      <c r="BI1814" t="e">
        <f>VLOOKUP(H1814,Sheet2!$A$1:$B$270,2,FALSE)</f>
        <v>#N/A</v>
      </c>
    </row>
    <row r="1815" spans="15:61">
      <c r="O1815" s="57"/>
      <c r="P1815" s="57"/>
      <c r="BA1815" s="57"/>
      <c r="BF1815" s="6" t="e">
        <f t="shared" si="84"/>
        <v>#NUM!</v>
      </c>
      <c r="BG1815" t="e">
        <f t="shared" si="85"/>
        <v>#NUM!</v>
      </c>
      <c r="BH1815" t="e">
        <f t="shared" si="86"/>
        <v>#NUM!</v>
      </c>
      <c r="BI1815" t="e">
        <f>VLOOKUP(H1815,Sheet2!$A$1:$B$270,2,FALSE)</f>
        <v>#N/A</v>
      </c>
    </row>
    <row r="1816" spans="15:61">
      <c r="O1816" s="57"/>
      <c r="P1816" s="57"/>
      <c r="BA1816" s="57"/>
      <c r="BF1816" s="6" t="e">
        <f t="shared" si="84"/>
        <v>#NUM!</v>
      </c>
      <c r="BG1816" t="e">
        <f t="shared" si="85"/>
        <v>#NUM!</v>
      </c>
      <c r="BH1816" t="e">
        <f t="shared" si="86"/>
        <v>#NUM!</v>
      </c>
      <c r="BI1816" t="e">
        <f>VLOOKUP(H1816,Sheet2!$A$1:$B$270,2,FALSE)</f>
        <v>#N/A</v>
      </c>
    </row>
    <row r="1817" spans="15:61">
      <c r="O1817" s="57"/>
      <c r="P1817" s="57"/>
      <c r="BF1817" s="6" t="e">
        <f t="shared" si="84"/>
        <v>#NUM!</v>
      </c>
      <c r="BG1817" t="e">
        <f t="shared" si="85"/>
        <v>#NUM!</v>
      </c>
      <c r="BH1817" t="e">
        <f t="shared" si="86"/>
        <v>#NUM!</v>
      </c>
      <c r="BI1817" t="e">
        <f>VLOOKUP(H1817,Sheet2!$A$1:$B$270,2,FALSE)</f>
        <v>#N/A</v>
      </c>
    </row>
    <row r="1818" spans="15:61">
      <c r="O1818" s="57"/>
      <c r="P1818" s="57"/>
      <c r="BF1818" s="6" t="e">
        <f t="shared" si="84"/>
        <v>#NUM!</v>
      </c>
      <c r="BG1818" t="e">
        <f t="shared" si="85"/>
        <v>#NUM!</v>
      </c>
      <c r="BH1818" t="e">
        <f t="shared" si="86"/>
        <v>#NUM!</v>
      </c>
      <c r="BI1818" t="e">
        <f>VLOOKUP(H1818,Sheet2!$A$1:$B$270,2,FALSE)</f>
        <v>#N/A</v>
      </c>
    </row>
    <row r="1819" spans="15:61">
      <c r="O1819" s="57"/>
      <c r="P1819" s="57"/>
      <c r="BF1819" s="6" t="e">
        <f t="shared" si="84"/>
        <v>#NUM!</v>
      </c>
      <c r="BG1819" t="e">
        <f t="shared" si="85"/>
        <v>#NUM!</v>
      </c>
      <c r="BH1819" t="e">
        <f t="shared" si="86"/>
        <v>#NUM!</v>
      </c>
      <c r="BI1819" t="e">
        <f>VLOOKUP(H1819,Sheet2!$A$1:$B$270,2,FALSE)</f>
        <v>#N/A</v>
      </c>
    </row>
    <row r="1820" spans="15:61">
      <c r="O1820" s="57"/>
      <c r="P1820" s="57"/>
      <c r="AO1820" s="57"/>
      <c r="AP1820" s="57"/>
      <c r="BA1820" s="57"/>
      <c r="BF1820" s="6" t="e">
        <f t="shared" si="84"/>
        <v>#NUM!</v>
      </c>
      <c r="BG1820" t="e">
        <f t="shared" si="85"/>
        <v>#NUM!</v>
      </c>
      <c r="BH1820" t="e">
        <f t="shared" si="86"/>
        <v>#NUM!</v>
      </c>
      <c r="BI1820" t="e">
        <f>VLOOKUP(H1820,Sheet2!$A$1:$B$270,2,FALSE)</f>
        <v>#N/A</v>
      </c>
    </row>
    <row r="1821" spans="15:61">
      <c r="O1821" s="57"/>
      <c r="P1821" s="57"/>
      <c r="AO1821" s="57"/>
      <c r="AP1821" s="57"/>
      <c r="BA1821" s="57"/>
      <c r="BF1821" s="6" t="e">
        <f t="shared" si="84"/>
        <v>#NUM!</v>
      </c>
      <c r="BG1821" t="e">
        <f t="shared" si="85"/>
        <v>#NUM!</v>
      </c>
      <c r="BH1821" t="e">
        <f t="shared" si="86"/>
        <v>#NUM!</v>
      </c>
      <c r="BI1821" t="e">
        <f>VLOOKUP(H1821,Sheet2!$A$1:$B$270,2,FALSE)</f>
        <v>#N/A</v>
      </c>
    </row>
    <row r="1822" spans="15:61">
      <c r="O1822" s="57"/>
      <c r="P1822" s="57"/>
      <c r="AO1822" s="57"/>
      <c r="AP1822" s="57"/>
      <c r="BA1822" s="57"/>
      <c r="BF1822" s="6" t="e">
        <f t="shared" si="84"/>
        <v>#NUM!</v>
      </c>
      <c r="BG1822" t="e">
        <f t="shared" si="85"/>
        <v>#NUM!</v>
      </c>
      <c r="BH1822" t="e">
        <f t="shared" si="86"/>
        <v>#NUM!</v>
      </c>
      <c r="BI1822" t="e">
        <f>VLOOKUP(H1822,Sheet2!$A$1:$B$270,2,FALSE)</f>
        <v>#N/A</v>
      </c>
    </row>
    <row r="1823" spans="15:61">
      <c r="O1823" s="57"/>
      <c r="P1823" s="57"/>
      <c r="AP1823" s="57"/>
      <c r="BA1823" s="57"/>
      <c r="BF1823" s="6" t="e">
        <f t="shared" si="84"/>
        <v>#NUM!</v>
      </c>
      <c r="BG1823" t="e">
        <f t="shared" si="85"/>
        <v>#NUM!</v>
      </c>
      <c r="BH1823" t="e">
        <f t="shared" si="86"/>
        <v>#NUM!</v>
      </c>
      <c r="BI1823" t="e">
        <f>VLOOKUP(H1823,Sheet2!$A$1:$B$270,2,FALSE)</f>
        <v>#N/A</v>
      </c>
    </row>
    <row r="1824" spans="15:61">
      <c r="O1824" s="57"/>
      <c r="P1824" s="57"/>
      <c r="AP1824" s="57"/>
      <c r="BA1824" s="57"/>
      <c r="BF1824" s="6" t="e">
        <f t="shared" si="84"/>
        <v>#NUM!</v>
      </c>
      <c r="BG1824" t="e">
        <f t="shared" si="85"/>
        <v>#NUM!</v>
      </c>
      <c r="BH1824" t="e">
        <f t="shared" si="86"/>
        <v>#NUM!</v>
      </c>
      <c r="BI1824" t="e">
        <f>VLOOKUP(H1824,Sheet2!$A$1:$B$270,2,FALSE)</f>
        <v>#N/A</v>
      </c>
    </row>
    <row r="1825" spans="15:61">
      <c r="O1825" s="57"/>
      <c r="P1825" s="57"/>
      <c r="AO1825" s="57"/>
      <c r="AP1825" s="57"/>
      <c r="BA1825" s="57"/>
      <c r="BF1825" s="6" t="e">
        <f t="shared" si="84"/>
        <v>#NUM!</v>
      </c>
      <c r="BG1825" t="e">
        <f t="shared" si="85"/>
        <v>#NUM!</v>
      </c>
      <c r="BH1825" t="e">
        <f t="shared" si="86"/>
        <v>#NUM!</v>
      </c>
      <c r="BI1825" t="e">
        <f>VLOOKUP(H1825,Sheet2!$A$1:$B$270,2,FALSE)</f>
        <v>#N/A</v>
      </c>
    </row>
    <row r="1826" spans="15:61">
      <c r="O1826" s="57"/>
      <c r="P1826" s="57"/>
      <c r="BA1826" s="57"/>
      <c r="BF1826" s="6" t="e">
        <f t="shared" si="84"/>
        <v>#NUM!</v>
      </c>
      <c r="BG1826" t="e">
        <f t="shared" si="85"/>
        <v>#NUM!</v>
      </c>
      <c r="BH1826" t="e">
        <f t="shared" si="86"/>
        <v>#NUM!</v>
      </c>
      <c r="BI1826" t="e">
        <f>VLOOKUP(H1826,Sheet2!$A$1:$B$270,2,FALSE)</f>
        <v>#N/A</v>
      </c>
    </row>
    <row r="1827" spans="15:61">
      <c r="O1827" s="57"/>
      <c r="P1827" s="57"/>
      <c r="AP1827" s="57"/>
      <c r="BA1827" s="57"/>
      <c r="BF1827" s="6" t="e">
        <f t="shared" si="84"/>
        <v>#NUM!</v>
      </c>
      <c r="BG1827" t="e">
        <f t="shared" si="85"/>
        <v>#NUM!</v>
      </c>
      <c r="BH1827" t="e">
        <f t="shared" si="86"/>
        <v>#NUM!</v>
      </c>
      <c r="BI1827" t="e">
        <f>VLOOKUP(H1827,Sheet2!$A$1:$B$270,2,FALSE)</f>
        <v>#N/A</v>
      </c>
    </row>
    <row r="1828" spans="15:61">
      <c r="O1828" s="57"/>
      <c r="P1828" s="57"/>
      <c r="AO1828" s="57"/>
      <c r="BA1828" s="57"/>
      <c r="BF1828" s="6" t="e">
        <f t="shared" si="84"/>
        <v>#NUM!</v>
      </c>
      <c r="BG1828" t="e">
        <f t="shared" si="85"/>
        <v>#NUM!</v>
      </c>
      <c r="BH1828" t="e">
        <f t="shared" si="86"/>
        <v>#NUM!</v>
      </c>
      <c r="BI1828" t="e">
        <f>VLOOKUP(H1828,Sheet2!$A$1:$B$270,2,FALSE)</f>
        <v>#N/A</v>
      </c>
    </row>
    <row r="1829" spans="15:61">
      <c r="O1829" s="57"/>
      <c r="P1829" s="57"/>
      <c r="AO1829" s="57"/>
      <c r="AP1829" s="57"/>
      <c r="BA1829" s="57"/>
      <c r="BF1829" s="6" t="e">
        <f t="shared" si="84"/>
        <v>#NUM!</v>
      </c>
      <c r="BG1829" t="e">
        <f t="shared" si="85"/>
        <v>#NUM!</v>
      </c>
      <c r="BH1829" t="e">
        <f t="shared" si="86"/>
        <v>#NUM!</v>
      </c>
      <c r="BI1829" t="e">
        <f>VLOOKUP(H1829,Sheet2!$A$1:$B$270,2,FALSE)</f>
        <v>#N/A</v>
      </c>
    </row>
    <row r="1830" spans="15:61">
      <c r="O1830" s="57"/>
      <c r="P1830" s="57"/>
      <c r="AO1830" s="57"/>
      <c r="AP1830" s="57"/>
      <c r="BA1830" s="57"/>
      <c r="BF1830" s="6" t="e">
        <f t="shared" si="84"/>
        <v>#NUM!</v>
      </c>
      <c r="BG1830" t="e">
        <f t="shared" si="85"/>
        <v>#NUM!</v>
      </c>
      <c r="BH1830" t="e">
        <f t="shared" si="86"/>
        <v>#NUM!</v>
      </c>
      <c r="BI1830" t="e">
        <f>VLOOKUP(H1830,Sheet2!$A$1:$B$270,2,FALSE)</f>
        <v>#N/A</v>
      </c>
    </row>
    <row r="1831" spans="15:61">
      <c r="O1831" s="57"/>
      <c r="P1831" s="57"/>
      <c r="AO1831" s="57"/>
      <c r="BA1831" s="57"/>
      <c r="BF1831" s="6" t="e">
        <f t="shared" si="84"/>
        <v>#NUM!</v>
      </c>
      <c r="BG1831" t="e">
        <f t="shared" si="85"/>
        <v>#NUM!</v>
      </c>
      <c r="BH1831" t="e">
        <f t="shared" si="86"/>
        <v>#NUM!</v>
      </c>
      <c r="BI1831" t="e">
        <f>VLOOKUP(H1831,Sheet2!$A$1:$B$270,2,FALSE)</f>
        <v>#N/A</v>
      </c>
    </row>
    <row r="1832" spans="15:61">
      <c r="O1832" s="57"/>
      <c r="P1832" s="57"/>
      <c r="AO1832" s="57"/>
      <c r="BA1832" s="57"/>
      <c r="BF1832" s="6" t="e">
        <f t="shared" si="84"/>
        <v>#NUM!</v>
      </c>
      <c r="BG1832" t="e">
        <f t="shared" si="85"/>
        <v>#NUM!</v>
      </c>
      <c r="BH1832" t="e">
        <f t="shared" si="86"/>
        <v>#NUM!</v>
      </c>
      <c r="BI1832" t="e">
        <f>VLOOKUP(H1832,Sheet2!$A$1:$B$270,2,FALSE)</f>
        <v>#N/A</v>
      </c>
    </row>
    <row r="1833" spans="15:61">
      <c r="O1833" s="57"/>
      <c r="P1833" s="57"/>
      <c r="BA1833" s="57"/>
      <c r="BF1833" s="6" t="e">
        <f t="shared" si="84"/>
        <v>#NUM!</v>
      </c>
      <c r="BG1833" t="e">
        <f t="shared" si="85"/>
        <v>#NUM!</v>
      </c>
      <c r="BH1833" t="e">
        <f t="shared" si="86"/>
        <v>#NUM!</v>
      </c>
      <c r="BI1833" t="e">
        <f>VLOOKUP(H1833,Sheet2!$A$1:$B$270,2,FALSE)</f>
        <v>#N/A</v>
      </c>
    </row>
    <row r="1834" spans="15:61">
      <c r="O1834" s="57"/>
      <c r="P1834" s="57"/>
      <c r="AP1834" s="57"/>
      <c r="BA1834" s="57"/>
      <c r="BF1834" s="6" t="e">
        <f t="shared" si="84"/>
        <v>#NUM!</v>
      </c>
      <c r="BG1834" t="e">
        <f t="shared" si="85"/>
        <v>#NUM!</v>
      </c>
      <c r="BH1834" t="e">
        <f t="shared" si="86"/>
        <v>#NUM!</v>
      </c>
      <c r="BI1834" t="e">
        <f>VLOOKUP(H1834,Sheet2!$A$1:$B$270,2,FALSE)</f>
        <v>#N/A</v>
      </c>
    </row>
    <row r="1835" spans="15:61">
      <c r="O1835" s="57"/>
      <c r="P1835" s="57"/>
      <c r="BA1835" s="57"/>
      <c r="BF1835" s="6" t="e">
        <f t="shared" si="84"/>
        <v>#NUM!</v>
      </c>
      <c r="BG1835" t="e">
        <f t="shared" si="85"/>
        <v>#NUM!</v>
      </c>
      <c r="BH1835" t="e">
        <f t="shared" si="86"/>
        <v>#NUM!</v>
      </c>
      <c r="BI1835" t="e">
        <f>VLOOKUP(H1835,Sheet2!$A$1:$B$270,2,FALSE)</f>
        <v>#N/A</v>
      </c>
    </row>
    <row r="1836" spans="15:61">
      <c r="O1836" s="57"/>
      <c r="P1836" s="57"/>
      <c r="BA1836" s="57"/>
      <c r="BF1836" s="6" t="e">
        <f t="shared" si="84"/>
        <v>#NUM!</v>
      </c>
      <c r="BG1836" t="e">
        <f t="shared" si="85"/>
        <v>#NUM!</v>
      </c>
      <c r="BH1836" t="e">
        <f t="shared" si="86"/>
        <v>#NUM!</v>
      </c>
      <c r="BI1836" t="e">
        <f>VLOOKUP(H1836,Sheet2!$A$1:$B$270,2,FALSE)</f>
        <v>#N/A</v>
      </c>
    </row>
    <row r="1837" spans="15:61">
      <c r="O1837" s="57"/>
      <c r="P1837" s="57"/>
      <c r="AP1837" s="57"/>
      <c r="BA1837" s="57"/>
      <c r="BF1837" s="6" t="e">
        <f t="shared" si="84"/>
        <v>#NUM!</v>
      </c>
      <c r="BG1837" t="e">
        <f t="shared" si="85"/>
        <v>#NUM!</v>
      </c>
      <c r="BH1837" t="e">
        <f t="shared" si="86"/>
        <v>#NUM!</v>
      </c>
      <c r="BI1837" t="e">
        <f>VLOOKUP(H1837,Sheet2!$A$1:$B$270,2,FALSE)</f>
        <v>#N/A</v>
      </c>
    </row>
    <row r="1838" spans="15:61">
      <c r="O1838" s="57"/>
      <c r="P1838" s="57"/>
      <c r="AO1838" s="57"/>
      <c r="AP1838" s="57"/>
      <c r="BA1838" s="57"/>
      <c r="BF1838" s="6" t="e">
        <f t="shared" si="84"/>
        <v>#NUM!</v>
      </c>
      <c r="BG1838" t="e">
        <f t="shared" si="85"/>
        <v>#NUM!</v>
      </c>
      <c r="BH1838" t="e">
        <f t="shared" si="86"/>
        <v>#NUM!</v>
      </c>
      <c r="BI1838" t="e">
        <f>VLOOKUP(H1838,Sheet2!$A$1:$B$270,2,FALSE)</f>
        <v>#N/A</v>
      </c>
    </row>
    <row r="1839" spans="15:61">
      <c r="O1839" s="57"/>
      <c r="P1839" s="57"/>
      <c r="AO1839" s="57"/>
      <c r="AP1839" s="57"/>
      <c r="BA1839" s="57"/>
      <c r="BF1839" s="6" t="e">
        <f t="shared" si="84"/>
        <v>#NUM!</v>
      </c>
      <c r="BG1839" t="e">
        <f t="shared" si="85"/>
        <v>#NUM!</v>
      </c>
      <c r="BH1839" t="e">
        <f t="shared" si="86"/>
        <v>#NUM!</v>
      </c>
      <c r="BI1839" t="e">
        <f>VLOOKUP(H1839,Sheet2!$A$1:$B$270,2,FALSE)</f>
        <v>#N/A</v>
      </c>
    </row>
    <row r="1840" spans="15:61">
      <c r="O1840" s="57"/>
      <c r="P1840" s="57"/>
      <c r="AO1840" s="57"/>
      <c r="AP1840" s="57"/>
      <c r="BA1840" s="57"/>
      <c r="BF1840" s="6" t="e">
        <f t="shared" si="84"/>
        <v>#NUM!</v>
      </c>
      <c r="BG1840" t="e">
        <f t="shared" si="85"/>
        <v>#NUM!</v>
      </c>
      <c r="BH1840" t="e">
        <f t="shared" si="86"/>
        <v>#NUM!</v>
      </c>
      <c r="BI1840" t="e">
        <f>VLOOKUP(H1840,Sheet2!$A$1:$B$270,2,FALSE)</f>
        <v>#N/A</v>
      </c>
    </row>
    <row r="1841" spans="15:61">
      <c r="O1841" s="57"/>
      <c r="P1841" s="57"/>
      <c r="AP1841" s="57"/>
      <c r="BA1841" s="57"/>
      <c r="BF1841" s="6" t="e">
        <f t="shared" si="84"/>
        <v>#NUM!</v>
      </c>
      <c r="BG1841" t="e">
        <f t="shared" si="85"/>
        <v>#NUM!</v>
      </c>
      <c r="BH1841" t="e">
        <f t="shared" si="86"/>
        <v>#NUM!</v>
      </c>
      <c r="BI1841" t="e">
        <f>VLOOKUP(H1841,Sheet2!$A$1:$B$270,2,FALSE)</f>
        <v>#N/A</v>
      </c>
    </row>
    <row r="1842" spans="15:61">
      <c r="O1842" s="57"/>
      <c r="P1842" s="57"/>
      <c r="AO1842" s="57"/>
      <c r="AP1842" s="57"/>
      <c r="BA1842" s="57"/>
      <c r="BF1842" s="6" t="e">
        <f t="shared" si="84"/>
        <v>#NUM!</v>
      </c>
      <c r="BG1842" t="e">
        <f t="shared" si="85"/>
        <v>#NUM!</v>
      </c>
      <c r="BH1842" t="e">
        <f t="shared" si="86"/>
        <v>#NUM!</v>
      </c>
      <c r="BI1842" t="e">
        <f>VLOOKUP(H1842,Sheet2!$A$1:$B$270,2,FALSE)</f>
        <v>#N/A</v>
      </c>
    </row>
    <row r="1843" spans="15:61">
      <c r="O1843" s="57"/>
      <c r="P1843" s="57"/>
      <c r="AO1843" s="57"/>
      <c r="AP1843" s="57"/>
      <c r="BA1843" s="57"/>
      <c r="BF1843" s="6" t="e">
        <f t="shared" si="84"/>
        <v>#NUM!</v>
      </c>
      <c r="BG1843" t="e">
        <f t="shared" si="85"/>
        <v>#NUM!</v>
      </c>
      <c r="BH1843" t="e">
        <f t="shared" si="86"/>
        <v>#NUM!</v>
      </c>
      <c r="BI1843" t="e">
        <f>VLOOKUP(H1843,Sheet2!$A$1:$B$270,2,FALSE)</f>
        <v>#N/A</v>
      </c>
    </row>
    <row r="1844" spans="15:61">
      <c r="O1844" s="57"/>
      <c r="P1844" s="57"/>
      <c r="AP1844" s="57"/>
      <c r="BA1844" s="57"/>
      <c r="BF1844" s="6" t="e">
        <f t="shared" si="84"/>
        <v>#NUM!</v>
      </c>
      <c r="BG1844" t="e">
        <f t="shared" si="85"/>
        <v>#NUM!</v>
      </c>
      <c r="BH1844" t="e">
        <f t="shared" si="86"/>
        <v>#NUM!</v>
      </c>
      <c r="BI1844" t="e">
        <f>VLOOKUP(H1844,Sheet2!$A$1:$B$270,2,FALSE)</f>
        <v>#N/A</v>
      </c>
    </row>
    <row r="1845" spans="15:61">
      <c r="O1845" s="57"/>
      <c r="P1845" s="57"/>
      <c r="AP1845" s="57"/>
      <c r="BA1845" s="57"/>
      <c r="BF1845" s="6" t="e">
        <f t="shared" si="84"/>
        <v>#NUM!</v>
      </c>
      <c r="BG1845" t="e">
        <f t="shared" si="85"/>
        <v>#NUM!</v>
      </c>
      <c r="BH1845" t="e">
        <f t="shared" si="86"/>
        <v>#NUM!</v>
      </c>
      <c r="BI1845" t="e">
        <f>VLOOKUP(H1845,Sheet2!$A$1:$B$270,2,FALSE)</f>
        <v>#N/A</v>
      </c>
    </row>
    <row r="1846" spans="15:61">
      <c r="O1846" s="57"/>
      <c r="P1846" s="57"/>
      <c r="AO1846" s="57"/>
      <c r="AP1846" s="57"/>
      <c r="BA1846" s="57"/>
      <c r="BF1846" s="6" t="e">
        <f t="shared" si="84"/>
        <v>#NUM!</v>
      </c>
      <c r="BG1846" t="e">
        <f t="shared" si="85"/>
        <v>#NUM!</v>
      </c>
      <c r="BH1846" t="e">
        <f t="shared" si="86"/>
        <v>#NUM!</v>
      </c>
      <c r="BI1846" t="e">
        <f>VLOOKUP(H1846,Sheet2!$A$1:$B$270,2,FALSE)</f>
        <v>#N/A</v>
      </c>
    </row>
    <row r="1847" spans="15:61">
      <c r="O1847" s="57"/>
      <c r="P1847" s="57"/>
      <c r="AO1847" s="57"/>
      <c r="AP1847" s="57"/>
      <c r="BA1847" s="57"/>
      <c r="BF1847" s="6" t="e">
        <f t="shared" si="84"/>
        <v>#NUM!</v>
      </c>
      <c r="BG1847" t="e">
        <f t="shared" si="85"/>
        <v>#NUM!</v>
      </c>
      <c r="BH1847" t="e">
        <f t="shared" si="86"/>
        <v>#NUM!</v>
      </c>
      <c r="BI1847" t="e">
        <f>VLOOKUP(H1847,Sheet2!$A$1:$B$270,2,FALSE)</f>
        <v>#N/A</v>
      </c>
    </row>
    <row r="1848" spans="15:61">
      <c r="O1848" s="57"/>
      <c r="P1848" s="57"/>
      <c r="AO1848" s="57"/>
      <c r="BA1848" s="57"/>
      <c r="BF1848" s="6" t="e">
        <f t="shared" si="84"/>
        <v>#NUM!</v>
      </c>
      <c r="BG1848" t="e">
        <f t="shared" si="85"/>
        <v>#NUM!</v>
      </c>
      <c r="BH1848" t="e">
        <f t="shared" si="86"/>
        <v>#NUM!</v>
      </c>
      <c r="BI1848" t="e">
        <f>VLOOKUP(H1848,Sheet2!$A$1:$B$270,2,FALSE)</f>
        <v>#N/A</v>
      </c>
    </row>
    <row r="1849" spans="15:61">
      <c r="O1849" s="57"/>
      <c r="P1849" s="57"/>
      <c r="AO1849" s="57"/>
      <c r="BA1849" s="57"/>
      <c r="BF1849" s="6" t="e">
        <f t="shared" si="84"/>
        <v>#NUM!</v>
      </c>
      <c r="BG1849" t="e">
        <f t="shared" si="85"/>
        <v>#NUM!</v>
      </c>
      <c r="BH1849" t="e">
        <f t="shared" si="86"/>
        <v>#NUM!</v>
      </c>
      <c r="BI1849" t="e">
        <f>VLOOKUP(H1849,Sheet2!$A$1:$B$270,2,FALSE)</f>
        <v>#N/A</v>
      </c>
    </row>
    <row r="1850" spans="15:61">
      <c r="O1850" s="57"/>
      <c r="P1850" s="57"/>
      <c r="BA1850" s="57"/>
      <c r="BF1850" s="6" t="e">
        <f t="shared" si="84"/>
        <v>#NUM!</v>
      </c>
      <c r="BG1850" t="e">
        <f t="shared" si="85"/>
        <v>#NUM!</v>
      </c>
      <c r="BH1850" t="e">
        <f t="shared" si="86"/>
        <v>#NUM!</v>
      </c>
      <c r="BI1850" t="e">
        <f>VLOOKUP(H1850,Sheet2!$A$1:$B$270,2,FALSE)</f>
        <v>#N/A</v>
      </c>
    </row>
    <row r="1851" spans="15:61">
      <c r="O1851" s="57"/>
      <c r="P1851" s="57"/>
      <c r="AP1851" s="57"/>
      <c r="BA1851" s="57"/>
      <c r="BF1851" s="6" t="e">
        <f t="shared" si="84"/>
        <v>#NUM!</v>
      </c>
      <c r="BG1851" t="e">
        <f t="shared" si="85"/>
        <v>#NUM!</v>
      </c>
      <c r="BH1851" t="e">
        <f t="shared" si="86"/>
        <v>#NUM!</v>
      </c>
      <c r="BI1851" t="e">
        <f>VLOOKUP(H1851,Sheet2!$A$1:$B$270,2,FALSE)</f>
        <v>#N/A</v>
      </c>
    </row>
    <row r="1852" spans="15:61">
      <c r="O1852" s="57"/>
      <c r="P1852" s="57"/>
      <c r="BA1852" s="57"/>
      <c r="BF1852" s="6" t="e">
        <f t="shared" si="84"/>
        <v>#NUM!</v>
      </c>
      <c r="BG1852" t="e">
        <f t="shared" si="85"/>
        <v>#NUM!</v>
      </c>
      <c r="BH1852" t="e">
        <f t="shared" si="86"/>
        <v>#NUM!</v>
      </c>
      <c r="BI1852" t="e">
        <f>VLOOKUP(H1852,Sheet2!$A$1:$B$270,2,FALSE)</f>
        <v>#N/A</v>
      </c>
    </row>
    <row r="1853" spans="15:61">
      <c r="O1853" s="57"/>
      <c r="P1853" s="57"/>
      <c r="AP1853" s="57"/>
      <c r="BA1853" s="57"/>
      <c r="BF1853" s="6" t="e">
        <f t="shared" si="84"/>
        <v>#NUM!</v>
      </c>
      <c r="BG1853" t="e">
        <f t="shared" si="85"/>
        <v>#NUM!</v>
      </c>
      <c r="BH1853" t="e">
        <f t="shared" si="86"/>
        <v>#NUM!</v>
      </c>
      <c r="BI1853" t="e">
        <f>VLOOKUP(H1853,Sheet2!$A$1:$B$270,2,FALSE)</f>
        <v>#N/A</v>
      </c>
    </row>
    <row r="1854" spans="15:61">
      <c r="O1854" s="57"/>
      <c r="P1854" s="57"/>
      <c r="AP1854" s="57"/>
      <c r="BA1854" s="57"/>
      <c r="BF1854" s="6" t="e">
        <f t="shared" si="84"/>
        <v>#NUM!</v>
      </c>
      <c r="BG1854" t="e">
        <f t="shared" si="85"/>
        <v>#NUM!</v>
      </c>
      <c r="BH1854" t="e">
        <f t="shared" si="86"/>
        <v>#NUM!</v>
      </c>
      <c r="BI1854" t="e">
        <f>VLOOKUP(H1854,Sheet2!$A$1:$B$270,2,FALSE)</f>
        <v>#N/A</v>
      </c>
    </row>
    <row r="1855" spans="15:61">
      <c r="O1855" s="57"/>
      <c r="P1855" s="57"/>
      <c r="BA1855" s="57"/>
      <c r="BF1855" s="6" t="e">
        <f t="shared" si="84"/>
        <v>#NUM!</v>
      </c>
      <c r="BG1855" t="e">
        <f t="shared" si="85"/>
        <v>#NUM!</v>
      </c>
      <c r="BH1855" t="e">
        <f t="shared" si="86"/>
        <v>#NUM!</v>
      </c>
      <c r="BI1855" t="e">
        <f>VLOOKUP(H1855,Sheet2!$A$1:$B$270,2,FALSE)</f>
        <v>#N/A</v>
      </c>
    </row>
    <row r="1856" spans="15:61">
      <c r="O1856" s="57"/>
      <c r="P1856" s="57"/>
      <c r="BA1856" s="57"/>
      <c r="BF1856" s="6" t="e">
        <f t="shared" si="84"/>
        <v>#NUM!</v>
      </c>
      <c r="BG1856" t="e">
        <f t="shared" si="85"/>
        <v>#NUM!</v>
      </c>
      <c r="BH1856" t="e">
        <f t="shared" si="86"/>
        <v>#NUM!</v>
      </c>
      <c r="BI1856" t="e">
        <f>VLOOKUP(H1856,Sheet2!$A$1:$B$270,2,FALSE)</f>
        <v>#N/A</v>
      </c>
    </row>
    <row r="1857" spans="15:61">
      <c r="O1857" s="57"/>
      <c r="P1857" s="57"/>
      <c r="AP1857" s="57"/>
      <c r="BA1857" s="57"/>
      <c r="BF1857" s="6" t="e">
        <f t="shared" si="84"/>
        <v>#NUM!</v>
      </c>
      <c r="BG1857" t="e">
        <f t="shared" si="85"/>
        <v>#NUM!</v>
      </c>
      <c r="BH1857" t="e">
        <f t="shared" si="86"/>
        <v>#NUM!</v>
      </c>
      <c r="BI1857" t="e">
        <f>VLOOKUP(H1857,Sheet2!$A$1:$B$270,2,FALSE)</f>
        <v>#N/A</v>
      </c>
    </row>
    <row r="1858" spans="15:61">
      <c r="O1858" s="57"/>
      <c r="P1858" s="57"/>
      <c r="AP1858" s="57"/>
      <c r="BA1858" s="57"/>
      <c r="BF1858" s="6" t="e">
        <f t="shared" ref="BF1858:BF1921" si="87">DATE(BC1858,BD1858,BE1858)</f>
        <v>#NUM!</v>
      </c>
      <c r="BG1858" t="e">
        <f t="shared" ref="BG1858:BG1921" si="88">BF1858-BA1858</f>
        <v>#NUM!</v>
      </c>
      <c r="BH1858" t="e">
        <f t="shared" ref="BH1858:BH1921" si="89">IF(BG1858=1,"COMPLY",IF(BG1858&lt;1,"COMPLY","NOT COMPLY"))</f>
        <v>#NUM!</v>
      </c>
      <c r="BI1858" t="e">
        <f>VLOOKUP(H1858,Sheet2!$A$1:$B$270,2,FALSE)</f>
        <v>#N/A</v>
      </c>
    </row>
    <row r="1859" spans="15:61">
      <c r="O1859" s="57"/>
      <c r="P1859" s="57"/>
      <c r="AP1859" s="57"/>
      <c r="BA1859" s="57"/>
      <c r="BF1859" s="6" t="e">
        <f t="shared" si="87"/>
        <v>#NUM!</v>
      </c>
      <c r="BG1859" t="e">
        <f t="shared" si="88"/>
        <v>#NUM!</v>
      </c>
      <c r="BH1859" t="e">
        <f t="shared" si="89"/>
        <v>#NUM!</v>
      </c>
      <c r="BI1859" t="e">
        <f>VLOOKUP(H1859,Sheet2!$A$1:$B$270,2,FALSE)</f>
        <v>#N/A</v>
      </c>
    </row>
    <row r="1860" spans="15:61">
      <c r="O1860" s="57"/>
      <c r="P1860" s="57"/>
      <c r="BA1860" s="57"/>
      <c r="BF1860" s="6" t="e">
        <f t="shared" si="87"/>
        <v>#NUM!</v>
      </c>
      <c r="BG1860" t="e">
        <f t="shared" si="88"/>
        <v>#NUM!</v>
      </c>
      <c r="BH1860" t="e">
        <f t="shared" si="89"/>
        <v>#NUM!</v>
      </c>
      <c r="BI1860" t="e">
        <f>VLOOKUP(H1860,Sheet2!$A$1:$B$270,2,FALSE)</f>
        <v>#N/A</v>
      </c>
    </row>
    <row r="1861" spans="15:61">
      <c r="O1861" s="57"/>
      <c r="P1861" s="57"/>
      <c r="BA1861" s="57"/>
      <c r="BF1861" s="6" t="e">
        <f t="shared" si="87"/>
        <v>#NUM!</v>
      </c>
      <c r="BG1861" t="e">
        <f t="shared" si="88"/>
        <v>#NUM!</v>
      </c>
      <c r="BH1861" t="e">
        <f t="shared" si="89"/>
        <v>#NUM!</v>
      </c>
      <c r="BI1861" t="e">
        <f>VLOOKUP(H1861,Sheet2!$A$1:$B$270,2,FALSE)</f>
        <v>#N/A</v>
      </c>
    </row>
    <row r="1862" spans="15:61">
      <c r="O1862" s="57"/>
      <c r="P1862" s="57"/>
      <c r="AP1862" s="57"/>
      <c r="BA1862" s="57"/>
      <c r="BF1862" s="6" t="e">
        <f t="shared" si="87"/>
        <v>#NUM!</v>
      </c>
      <c r="BG1862" t="e">
        <f t="shared" si="88"/>
        <v>#NUM!</v>
      </c>
      <c r="BH1862" t="e">
        <f t="shared" si="89"/>
        <v>#NUM!</v>
      </c>
      <c r="BI1862" t="e">
        <f>VLOOKUP(H1862,Sheet2!$A$1:$B$270,2,FALSE)</f>
        <v>#N/A</v>
      </c>
    </row>
    <row r="1863" spans="15:61">
      <c r="O1863" s="57"/>
      <c r="P1863" s="57"/>
      <c r="AO1863" s="57"/>
      <c r="AP1863" s="57"/>
      <c r="BA1863" s="57"/>
      <c r="BF1863" s="6" t="e">
        <f t="shared" si="87"/>
        <v>#NUM!</v>
      </c>
      <c r="BG1863" t="e">
        <f t="shared" si="88"/>
        <v>#NUM!</v>
      </c>
      <c r="BH1863" t="e">
        <f t="shared" si="89"/>
        <v>#NUM!</v>
      </c>
      <c r="BI1863" t="e">
        <f>VLOOKUP(H1863,Sheet2!$A$1:$B$270,2,FALSE)</f>
        <v>#N/A</v>
      </c>
    </row>
    <row r="1864" spans="15:61">
      <c r="O1864" s="57"/>
      <c r="P1864" s="57"/>
      <c r="AO1864" s="57"/>
      <c r="AP1864" s="57"/>
      <c r="BA1864" s="57"/>
      <c r="BF1864" s="6" t="e">
        <f t="shared" si="87"/>
        <v>#NUM!</v>
      </c>
      <c r="BG1864" t="e">
        <f t="shared" si="88"/>
        <v>#NUM!</v>
      </c>
      <c r="BH1864" t="e">
        <f t="shared" si="89"/>
        <v>#NUM!</v>
      </c>
      <c r="BI1864" t="e">
        <f>VLOOKUP(H1864,Sheet2!$A$1:$B$270,2,FALSE)</f>
        <v>#N/A</v>
      </c>
    </row>
    <row r="1865" spans="15:61">
      <c r="O1865" s="57"/>
      <c r="P1865" s="57"/>
      <c r="AO1865" s="57"/>
      <c r="AP1865" s="57"/>
      <c r="BA1865" s="57"/>
      <c r="BF1865" s="6" t="e">
        <f t="shared" si="87"/>
        <v>#NUM!</v>
      </c>
      <c r="BG1865" t="e">
        <f t="shared" si="88"/>
        <v>#NUM!</v>
      </c>
      <c r="BH1865" t="e">
        <f t="shared" si="89"/>
        <v>#NUM!</v>
      </c>
      <c r="BI1865" t="e">
        <f>VLOOKUP(H1865,Sheet2!$A$1:$B$270,2,FALSE)</f>
        <v>#N/A</v>
      </c>
    </row>
    <row r="1866" spans="15:61">
      <c r="O1866" s="57"/>
      <c r="P1866" s="57"/>
      <c r="AO1866" s="57"/>
      <c r="AP1866" s="57"/>
      <c r="BA1866" s="57"/>
      <c r="BF1866" s="6" t="e">
        <f t="shared" si="87"/>
        <v>#NUM!</v>
      </c>
      <c r="BG1866" t="e">
        <f t="shared" si="88"/>
        <v>#NUM!</v>
      </c>
      <c r="BH1866" t="e">
        <f t="shared" si="89"/>
        <v>#NUM!</v>
      </c>
      <c r="BI1866" t="e">
        <f>VLOOKUP(H1866,Sheet2!$A$1:$B$270,2,FALSE)</f>
        <v>#N/A</v>
      </c>
    </row>
    <row r="1867" spans="15:61">
      <c r="O1867" s="57"/>
      <c r="P1867" s="57"/>
      <c r="AP1867" s="57"/>
      <c r="BA1867" s="57"/>
      <c r="BF1867" s="6" t="e">
        <f t="shared" si="87"/>
        <v>#NUM!</v>
      </c>
      <c r="BG1867" t="e">
        <f t="shared" si="88"/>
        <v>#NUM!</v>
      </c>
      <c r="BH1867" t="e">
        <f t="shared" si="89"/>
        <v>#NUM!</v>
      </c>
      <c r="BI1867" t="e">
        <f>VLOOKUP(H1867,Sheet2!$A$1:$B$270,2,FALSE)</f>
        <v>#N/A</v>
      </c>
    </row>
    <row r="1868" spans="15:61">
      <c r="O1868" s="57"/>
      <c r="P1868" s="57"/>
      <c r="BA1868" s="57"/>
      <c r="BF1868" s="6" t="e">
        <f t="shared" si="87"/>
        <v>#NUM!</v>
      </c>
      <c r="BG1868" t="e">
        <f t="shared" si="88"/>
        <v>#NUM!</v>
      </c>
      <c r="BH1868" t="e">
        <f t="shared" si="89"/>
        <v>#NUM!</v>
      </c>
      <c r="BI1868" t="e">
        <f>VLOOKUP(H1868,Sheet2!$A$1:$B$270,2,FALSE)</f>
        <v>#N/A</v>
      </c>
    </row>
    <row r="1869" spans="15:61">
      <c r="O1869" s="57"/>
      <c r="P1869" s="57"/>
      <c r="AP1869" s="57"/>
      <c r="BA1869" s="57"/>
      <c r="BF1869" s="6" t="e">
        <f t="shared" si="87"/>
        <v>#NUM!</v>
      </c>
      <c r="BG1869" t="e">
        <f t="shared" si="88"/>
        <v>#NUM!</v>
      </c>
      <c r="BH1869" t="e">
        <f t="shared" si="89"/>
        <v>#NUM!</v>
      </c>
      <c r="BI1869" t="e">
        <f>VLOOKUP(H1869,Sheet2!$A$1:$B$270,2,FALSE)</f>
        <v>#N/A</v>
      </c>
    </row>
    <row r="1870" spans="15:61">
      <c r="O1870" s="57"/>
      <c r="P1870" s="57"/>
      <c r="AO1870" s="57"/>
      <c r="AP1870" s="57"/>
      <c r="BA1870" s="57"/>
      <c r="BF1870" s="6" t="e">
        <f t="shared" si="87"/>
        <v>#NUM!</v>
      </c>
      <c r="BG1870" t="e">
        <f t="shared" si="88"/>
        <v>#NUM!</v>
      </c>
      <c r="BH1870" t="e">
        <f t="shared" si="89"/>
        <v>#NUM!</v>
      </c>
      <c r="BI1870" t="e">
        <f>VLOOKUP(H1870,Sheet2!$A$1:$B$270,2,FALSE)</f>
        <v>#N/A</v>
      </c>
    </row>
    <row r="1871" spans="15:61">
      <c r="O1871" s="57"/>
      <c r="P1871" s="57"/>
      <c r="AO1871" s="57"/>
      <c r="AP1871" s="57"/>
      <c r="BA1871" s="57"/>
      <c r="BF1871" s="6" t="e">
        <f t="shared" si="87"/>
        <v>#NUM!</v>
      </c>
      <c r="BG1871" t="e">
        <f t="shared" si="88"/>
        <v>#NUM!</v>
      </c>
      <c r="BH1871" t="e">
        <f t="shared" si="89"/>
        <v>#NUM!</v>
      </c>
      <c r="BI1871" t="e">
        <f>VLOOKUP(H1871,Sheet2!$A$1:$B$270,2,FALSE)</f>
        <v>#N/A</v>
      </c>
    </row>
    <row r="1872" spans="15:61">
      <c r="O1872" s="57"/>
      <c r="P1872" s="57"/>
      <c r="AO1872" s="57"/>
      <c r="BA1872" s="57"/>
      <c r="BF1872" s="6" t="e">
        <f t="shared" si="87"/>
        <v>#NUM!</v>
      </c>
      <c r="BG1872" t="e">
        <f t="shared" si="88"/>
        <v>#NUM!</v>
      </c>
      <c r="BH1872" t="e">
        <f t="shared" si="89"/>
        <v>#NUM!</v>
      </c>
      <c r="BI1872" t="e">
        <f>VLOOKUP(H1872,Sheet2!$A$1:$B$270,2,FALSE)</f>
        <v>#N/A</v>
      </c>
    </row>
    <row r="1873" spans="15:61">
      <c r="O1873" s="57"/>
      <c r="P1873" s="57"/>
      <c r="AO1873" s="57"/>
      <c r="BF1873" s="6" t="e">
        <f t="shared" si="87"/>
        <v>#NUM!</v>
      </c>
      <c r="BG1873" t="e">
        <f t="shared" si="88"/>
        <v>#NUM!</v>
      </c>
      <c r="BH1873" t="e">
        <f t="shared" si="89"/>
        <v>#NUM!</v>
      </c>
      <c r="BI1873" t="e">
        <f>VLOOKUP(H1873,Sheet2!$A$1:$B$270,2,FALSE)</f>
        <v>#N/A</v>
      </c>
    </row>
    <row r="1874" spans="15:61">
      <c r="O1874" s="57"/>
      <c r="P1874" s="57"/>
      <c r="AO1874" s="57"/>
      <c r="AP1874" s="57"/>
      <c r="BA1874" s="57"/>
      <c r="BF1874" s="6" t="e">
        <f t="shared" si="87"/>
        <v>#NUM!</v>
      </c>
      <c r="BG1874" t="e">
        <f t="shared" si="88"/>
        <v>#NUM!</v>
      </c>
      <c r="BH1874" t="e">
        <f t="shared" si="89"/>
        <v>#NUM!</v>
      </c>
      <c r="BI1874" t="e">
        <f>VLOOKUP(H1874,Sheet2!$A$1:$B$270,2,FALSE)</f>
        <v>#N/A</v>
      </c>
    </row>
    <row r="1875" spans="15:61">
      <c r="O1875" s="57"/>
      <c r="P1875" s="57"/>
      <c r="BA1875" s="57"/>
      <c r="BF1875" s="6" t="e">
        <f t="shared" si="87"/>
        <v>#NUM!</v>
      </c>
      <c r="BG1875" t="e">
        <f t="shared" si="88"/>
        <v>#NUM!</v>
      </c>
      <c r="BH1875" t="e">
        <f t="shared" si="89"/>
        <v>#NUM!</v>
      </c>
      <c r="BI1875" t="e">
        <f>VLOOKUP(H1875,Sheet2!$A$1:$B$270,2,FALSE)</f>
        <v>#N/A</v>
      </c>
    </row>
    <row r="1876" spans="15:61">
      <c r="O1876" s="57"/>
      <c r="P1876" s="57"/>
      <c r="BA1876" s="57"/>
      <c r="BF1876" s="6" t="e">
        <f t="shared" si="87"/>
        <v>#NUM!</v>
      </c>
      <c r="BG1876" t="e">
        <f t="shared" si="88"/>
        <v>#NUM!</v>
      </c>
      <c r="BH1876" t="e">
        <f t="shared" si="89"/>
        <v>#NUM!</v>
      </c>
      <c r="BI1876" t="e">
        <f>VLOOKUP(H1876,Sheet2!$A$1:$B$270,2,FALSE)</f>
        <v>#N/A</v>
      </c>
    </row>
    <row r="1877" spans="15:61">
      <c r="O1877" s="57"/>
      <c r="P1877" s="57"/>
      <c r="AP1877" s="57"/>
      <c r="BA1877" s="57"/>
      <c r="BF1877" s="6" t="e">
        <f t="shared" si="87"/>
        <v>#NUM!</v>
      </c>
      <c r="BG1877" t="e">
        <f t="shared" si="88"/>
        <v>#NUM!</v>
      </c>
      <c r="BH1877" t="e">
        <f t="shared" si="89"/>
        <v>#NUM!</v>
      </c>
      <c r="BI1877" t="e">
        <f>VLOOKUP(H1877,Sheet2!$A$1:$B$270,2,FALSE)</f>
        <v>#N/A</v>
      </c>
    </row>
    <row r="1878" spans="15:61">
      <c r="O1878" s="57"/>
      <c r="P1878" s="57"/>
      <c r="BA1878" s="57"/>
      <c r="BF1878" s="6" t="e">
        <f t="shared" si="87"/>
        <v>#NUM!</v>
      </c>
      <c r="BG1878" t="e">
        <f t="shared" si="88"/>
        <v>#NUM!</v>
      </c>
      <c r="BH1878" t="e">
        <f t="shared" si="89"/>
        <v>#NUM!</v>
      </c>
      <c r="BI1878" t="e">
        <f>VLOOKUP(H1878,Sheet2!$A$1:$B$270,2,FALSE)</f>
        <v>#N/A</v>
      </c>
    </row>
    <row r="1879" spans="15:61">
      <c r="O1879" s="57"/>
      <c r="P1879" s="57"/>
      <c r="BA1879" s="57"/>
      <c r="BF1879" s="6" t="e">
        <f t="shared" si="87"/>
        <v>#NUM!</v>
      </c>
      <c r="BG1879" t="e">
        <f t="shared" si="88"/>
        <v>#NUM!</v>
      </c>
      <c r="BH1879" t="e">
        <f t="shared" si="89"/>
        <v>#NUM!</v>
      </c>
      <c r="BI1879" t="e">
        <f>VLOOKUP(H1879,Sheet2!$A$1:$B$270,2,FALSE)</f>
        <v>#N/A</v>
      </c>
    </row>
    <row r="1880" spans="15:61">
      <c r="O1880" s="57"/>
      <c r="P1880" s="57"/>
      <c r="AP1880" s="57"/>
      <c r="BA1880" s="57"/>
      <c r="BF1880" s="6" t="e">
        <f t="shared" si="87"/>
        <v>#NUM!</v>
      </c>
      <c r="BG1880" t="e">
        <f t="shared" si="88"/>
        <v>#NUM!</v>
      </c>
      <c r="BH1880" t="e">
        <f t="shared" si="89"/>
        <v>#NUM!</v>
      </c>
      <c r="BI1880" t="e">
        <f>VLOOKUP(H1880,Sheet2!$A$1:$B$270,2,FALSE)</f>
        <v>#N/A</v>
      </c>
    </row>
    <row r="1881" spans="15:61">
      <c r="O1881" s="57"/>
      <c r="P1881" s="57"/>
      <c r="AP1881" s="57"/>
      <c r="BA1881" s="57"/>
      <c r="BF1881" s="6" t="e">
        <f t="shared" si="87"/>
        <v>#NUM!</v>
      </c>
      <c r="BG1881" t="e">
        <f t="shared" si="88"/>
        <v>#NUM!</v>
      </c>
      <c r="BH1881" t="e">
        <f t="shared" si="89"/>
        <v>#NUM!</v>
      </c>
      <c r="BI1881" t="e">
        <f>VLOOKUP(H1881,Sheet2!$A$1:$B$270,2,FALSE)</f>
        <v>#N/A</v>
      </c>
    </row>
    <row r="1882" spans="15:61">
      <c r="O1882" s="57"/>
      <c r="P1882" s="57"/>
      <c r="BA1882" s="57"/>
      <c r="BF1882" s="6" t="e">
        <f t="shared" si="87"/>
        <v>#NUM!</v>
      </c>
      <c r="BG1882" t="e">
        <f t="shared" si="88"/>
        <v>#NUM!</v>
      </c>
      <c r="BH1882" t="e">
        <f t="shared" si="89"/>
        <v>#NUM!</v>
      </c>
      <c r="BI1882" t="e">
        <f>VLOOKUP(H1882,Sheet2!$A$1:$B$270,2,FALSE)</f>
        <v>#N/A</v>
      </c>
    </row>
    <row r="1883" spans="15:61">
      <c r="O1883" s="57"/>
      <c r="P1883" s="57"/>
      <c r="AP1883" s="57"/>
      <c r="BA1883" s="57"/>
      <c r="BF1883" s="6" t="e">
        <f t="shared" si="87"/>
        <v>#NUM!</v>
      </c>
      <c r="BG1883" t="e">
        <f t="shared" si="88"/>
        <v>#NUM!</v>
      </c>
      <c r="BH1883" t="e">
        <f t="shared" si="89"/>
        <v>#NUM!</v>
      </c>
      <c r="BI1883" t="e">
        <f>VLOOKUP(H1883,Sheet2!$A$1:$B$270,2,FALSE)</f>
        <v>#N/A</v>
      </c>
    </row>
    <row r="1884" spans="15:61">
      <c r="O1884" s="57"/>
      <c r="P1884" s="57"/>
      <c r="AP1884" s="57"/>
      <c r="BA1884" s="57"/>
      <c r="BF1884" s="6" t="e">
        <f t="shared" si="87"/>
        <v>#NUM!</v>
      </c>
      <c r="BG1884" t="e">
        <f t="shared" si="88"/>
        <v>#NUM!</v>
      </c>
      <c r="BH1884" t="e">
        <f t="shared" si="89"/>
        <v>#NUM!</v>
      </c>
      <c r="BI1884" t="e">
        <f>VLOOKUP(H1884,Sheet2!$A$1:$B$270,2,FALSE)</f>
        <v>#N/A</v>
      </c>
    </row>
    <row r="1885" spans="15:61">
      <c r="O1885" s="57"/>
      <c r="P1885" s="57"/>
      <c r="BF1885" s="6" t="e">
        <f t="shared" si="87"/>
        <v>#NUM!</v>
      </c>
      <c r="BG1885" t="e">
        <f t="shared" si="88"/>
        <v>#NUM!</v>
      </c>
      <c r="BH1885" t="e">
        <f t="shared" si="89"/>
        <v>#NUM!</v>
      </c>
      <c r="BI1885" t="e">
        <f>VLOOKUP(H1885,Sheet2!$A$1:$B$270,2,FALSE)</f>
        <v>#N/A</v>
      </c>
    </row>
    <row r="1886" spans="15:61">
      <c r="O1886" s="57"/>
      <c r="P1886" s="57"/>
      <c r="BF1886" s="6" t="e">
        <f t="shared" si="87"/>
        <v>#NUM!</v>
      </c>
      <c r="BG1886" t="e">
        <f t="shared" si="88"/>
        <v>#NUM!</v>
      </c>
      <c r="BH1886" t="e">
        <f t="shared" si="89"/>
        <v>#NUM!</v>
      </c>
      <c r="BI1886" t="e">
        <f>VLOOKUP(H1886,Sheet2!$A$1:$B$270,2,FALSE)</f>
        <v>#N/A</v>
      </c>
    </row>
    <row r="1887" spans="15:61">
      <c r="O1887" s="57"/>
      <c r="P1887" s="57"/>
      <c r="AO1887" s="57"/>
      <c r="BA1887" s="57"/>
      <c r="BF1887" s="6" t="e">
        <f t="shared" si="87"/>
        <v>#NUM!</v>
      </c>
      <c r="BG1887" t="e">
        <f t="shared" si="88"/>
        <v>#NUM!</v>
      </c>
      <c r="BH1887" t="e">
        <f t="shared" si="89"/>
        <v>#NUM!</v>
      </c>
      <c r="BI1887" t="e">
        <f>VLOOKUP(H1887,Sheet2!$A$1:$B$270,2,FALSE)</f>
        <v>#N/A</v>
      </c>
    </row>
    <row r="1888" spans="15:61">
      <c r="O1888" s="57"/>
      <c r="P1888" s="57"/>
      <c r="AO1888" s="57"/>
      <c r="AP1888" s="57"/>
      <c r="BA1888" s="57"/>
      <c r="BF1888" s="6" t="e">
        <f t="shared" si="87"/>
        <v>#NUM!</v>
      </c>
      <c r="BG1888" t="e">
        <f t="shared" si="88"/>
        <v>#NUM!</v>
      </c>
      <c r="BH1888" t="e">
        <f t="shared" si="89"/>
        <v>#NUM!</v>
      </c>
      <c r="BI1888" t="e">
        <f>VLOOKUP(H1888,Sheet2!$A$1:$B$270,2,FALSE)</f>
        <v>#N/A</v>
      </c>
    </row>
    <row r="1889" spans="15:61">
      <c r="O1889" s="57"/>
      <c r="P1889" s="57"/>
      <c r="AP1889" s="57"/>
      <c r="BA1889" s="57"/>
      <c r="BF1889" s="6" t="e">
        <f t="shared" si="87"/>
        <v>#NUM!</v>
      </c>
      <c r="BG1889" t="e">
        <f t="shared" si="88"/>
        <v>#NUM!</v>
      </c>
      <c r="BH1889" t="e">
        <f t="shared" si="89"/>
        <v>#NUM!</v>
      </c>
      <c r="BI1889" t="e">
        <f>VLOOKUP(H1889,Sheet2!$A$1:$B$270,2,FALSE)</f>
        <v>#N/A</v>
      </c>
    </row>
    <row r="1890" spans="15:61">
      <c r="O1890" s="57"/>
      <c r="P1890" s="57"/>
      <c r="AP1890" s="57"/>
      <c r="BA1890" s="57"/>
      <c r="BF1890" s="6" t="e">
        <f t="shared" si="87"/>
        <v>#NUM!</v>
      </c>
      <c r="BG1890" t="e">
        <f t="shared" si="88"/>
        <v>#NUM!</v>
      </c>
      <c r="BH1890" t="e">
        <f t="shared" si="89"/>
        <v>#NUM!</v>
      </c>
      <c r="BI1890" t="e">
        <f>VLOOKUP(H1890,Sheet2!$A$1:$B$270,2,FALSE)</f>
        <v>#N/A</v>
      </c>
    </row>
    <row r="1891" spans="15:61">
      <c r="O1891" s="57"/>
      <c r="P1891" s="57"/>
      <c r="AP1891" s="57"/>
      <c r="BA1891" s="57"/>
      <c r="BF1891" s="6" t="e">
        <f t="shared" si="87"/>
        <v>#NUM!</v>
      </c>
      <c r="BG1891" t="e">
        <f t="shared" si="88"/>
        <v>#NUM!</v>
      </c>
      <c r="BH1891" t="e">
        <f t="shared" si="89"/>
        <v>#NUM!</v>
      </c>
      <c r="BI1891" t="e">
        <f>VLOOKUP(H1891,Sheet2!$A$1:$B$270,2,FALSE)</f>
        <v>#N/A</v>
      </c>
    </row>
    <row r="1892" spans="15:61">
      <c r="O1892" s="57"/>
      <c r="P1892" s="57"/>
      <c r="AO1892" s="57"/>
      <c r="AP1892" s="57"/>
      <c r="BA1892" s="57"/>
      <c r="BF1892" s="6" t="e">
        <f t="shared" si="87"/>
        <v>#NUM!</v>
      </c>
      <c r="BG1892" t="e">
        <f t="shared" si="88"/>
        <v>#NUM!</v>
      </c>
      <c r="BH1892" t="e">
        <f t="shared" si="89"/>
        <v>#NUM!</v>
      </c>
      <c r="BI1892" t="e">
        <f>VLOOKUP(H1892,Sheet2!$A$1:$B$270,2,FALSE)</f>
        <v>#N/A</v>
      </c>
    </row>
    <row r="1893" spans="15:61">
      <c r="O1893" s="57"/>
      <c r="P1893" s="57"/>
      <c r="AO1893" s="57"/>
      <c r="AP1893" s="57"/>
      <c r="BA1893" s="57"/>
      <c r="BF1893" s="6" t="e">
        <f t="shared" si="87"/>
        <v>#NUM!</v>
      </c>
      <c r="BG1893" t="e">
        <f t="shared" si="88"/>
        <v>#NUM!</v>
      </c>
      <c r="BH1893" t="e">
        <f t="shared" si="89"/>
        <v>#NUM!</v>
      </c>
      <c r="BI1893" t="e">
        <f>VLOOKUP(H1893,Sheet2!$A$1:$B$270,2,FALSE)</f>
        <v>#N/A</v>
      </c>
    </row>
    <row r="1894" spans="15:61">
      <c r="O1894" s="57"/>
      <c r="P1894" s="57"/>
      <c r="AO1894" s="57"/>
      <c r="AP1894" s="57"/>
      <c r="BA1894" s="57"/>
      <c r="BF1894" s="6" t="e">
        <f t="shared" si="87"/>
        <v>#NUM!</v>
      </c>
      <c r="BG1894" t="e">
        <f t="shared" si="88"/>
        <v>#NUM!</v>
      </c>
      <c r="BH1894" t="e">
        <f t="shared" si="89"/>
        <v>#NUM!</v>
      </c>
      <c r="BI1894" t="e">
        <f>VLOOKUP(H1894,Sheet2!$A$1:$B$270,2,FALSE)</f>
        <v>#N/A</v>
      </c>
    </row>
    <row r="1895" spans="15:61">
      <c r="O1895" s="57"/>
      <c r="P1895" s="57"/>
      <c r="AO1895" s="57"/>
      <c r="AP1895" s="57"/>
      <c r="BA1895" s="57"/>
      <c r="BF1895" s="6" t="e">
        <f t="shared" si="87"/>
        <v>#NUM!</v>
      </c>
      <c r="BG1895" t="e">
        <f t="shared" si="88"/>
        <v>#NUM!</v>
      </c>
      <c r="BH1895" t="e">
        <f t="shared" si="89"/>
        <v>#NUM!</v>
      </c>
      <c r="BI1895" t="e">
        <f>VLOOKUP(H1895,Sheet2!$A$1:$B$270,2,FALSE)</f>
        <v>#N/A</v>
      </c>
    </row>
    <row r="1896" spans="15:61">
      <c r="O1896" s="57"/>
      <c r="P1896" s="57"/>
      <c r="AP1896" s="57"/>
      <c r="BA1896" s="57"/>
      <c r="BF1896" s="6" t="e">
        <f t="shared" si="87"/>
        <v>#NUM!</v>
      </c>
      <c r="BG1896" t="e">
        <f t="shared" si="88"/>
        <v>#NUM!</v>
      </c>
      <c r="BH1896" t="e">
        <f t="shared" si="89"/>
        <v>#NUM!</v>
      </c>
      <c r="BI1896" t="e">
        <f>VLOOKUP(H1896,Sheet2!$A$1:$B$270,2,FALSE)</f>
        <v>#N/A</v>
      </c>
    </row>
    <row r="1897" spans="15:61">
      <c r="O1897" s="57"/>
      <c r="P1897" s="57"/>
      <c r="AP1897" s="57"/>
      <c r="BA1897" s="57"/>
      <c r="BF1897" s="6" t="e">
        <f t="shared" si="87"/>
        <v>#NUM!</v>
      </c>
      <c r="BG1897" t="e">
        <f t="shared" si="88"/>
        <v>#NUM!</v>
      </c>
      <c r="BH1897" t="e">
        <f t="shared" si="89"/>
        <v>#NUM!</v>
      </c>
      <c r="BI1897" t="e">
        <f>VLOOKUP(H1897,Sheet2!$A$1:$B$270,2,FALSE)</f>
        <v>#N/A</v>
      </c>
    </row>
    <row r="1898" spans="15:61">
      <c r="O1898" s="57"/>
      <c r="P1898" s="57"/>
      <c r="AP1898" s="57"/>
      <c r="BA1898" s="57"/>
      <c r="BF1898" s="6" t="e">
        <f t="shared" si="87"/>
        <v>#NUM!</v>
      </c>
      <c r="BG1898" t="e">
        <f t="shared" si="88"/>
        <v>#NUM!</v>
      </c>
      <c r="BH1898" t="e">
        <f t="shared" si="89"/>
        <v>#NUM!</v>
      </c>
      <c r="BI1898" t="e">
        <f>VLOOKUP(H1898,Sheet2!$A$1:$B$270,2,FALSE)</f>
        <v>#N/A</v>
      </c>
    </row>
    <row r="1899" spans="15:61">
      <c r="O1899" s="57"/>
      <c r="P1899" s="57"/>
      <c r="AP1899" s="57"/>
      <c r="BA1899" s="57"/>
      <c r="BF1899" s="6" t="e">
        <f t="shared" si="87"/>
        <v>#NUM!</v>
      </c>
      <c r="BG1899" t="e">
        <f t="shared" si="88"/>
        <v>#NUM!</v>
      </c>
      <c r="BH1899" t="e">
        <f t="shared" si="89"/>
        <v>#NUM!</v>
      </c>
      <c r="BI1899" t="e">
        <f>VLOOKUP(H1899,Sheet2!$A$1:$B$270,2,FALSE)</f>
        <v>#N/A</v>
      </c>
    </row>
    <row r="1900" spans="15:61">
      <c r="O1900" s="57"/>
      <c r="P1900" s="57"/>
      <c r="AP1900" s="57"/>
      <c r="BA1900" s="57"/>
      <c r="BF1900" s="6" t="e">
        <f t="shared" si="87"/>
        <v>#NUM!</v>
      </c>
      <c r="BG1900" t="e">
        <f t="shared" si="88"/>
        <v>#NUM!</v>
      </c>
      <c r="BH1900" t="e">
        <f t="shared" si="89"/>
        <v>#NUM!</v>
      </c>
      <c r="BI1900" t="e">
        <f>VLOOKUP(H1900,Sheet2!$A$1:$B$270,2,FALSE)</f>
        <v>#N/A</v>
      </c>
    </row>
    <row r="1901" spans="15:61">
      <c r="O1901" s="57"/>
      <c r="P1901" s="57"/>
      <c r="AP1901" s="57"/>
      <c r="BA1901" s="57"/>
      <c r="BF1901" s="6" t="e">
        <f t="shared" si="87"/>
        <v>#NUM!</v>
      </c>
      <c r="BG1901" t="e">
        <f t="shared" si="88"/>
        <v>#NUM!</v>
      </c>
      <c r="BH1901" t="e">
        <f t="shared" si="89"/>
        <v>#NUM!</v>
      </c>
      <c r="BI1901" t="e">
        <f>VLOOKUP(H1901,Sheet2!$A$1:$B$270,2,FALSE)</f>
        <v>#N/A</v>
      </c>
    </row>
    <row r="1902" spans="15:61">
      <c r="O1902" s="57"/>
      <c r="P1902" s="57"/>
      <c r="BA1902" s="57"/>
      <c r="BF1902" s="6" t="e">
        <f t="shared" si="87"/>
        <v>#NUM!</v>
      </c>
      <c r="BG1902" t="e">
        <f t="shared" si="88"/>
        <v>#NUM!</v>
      </c>
      <c r="BH1902" t="e">
        <f t="shared" si="89"/>
        <v>#NUM!</v>
      </c>
      <c r="BI1902" t="e">
        <f>VLOOKUP(H1902,Sheet2!$A$1:$B$270,2,FALSE)</f>
        <v>#N/A</v>
      </c>
    </row>
    <row r="1903" spans="15:61">
      <c r="O1903" s="57"/>
      <c r="P1903" s="57"/>
      <c r="AP1903" s="57"/>
      <c r="BA1903" s="57"/>
      <c r="BF1903" s="6" t="e">
        <f t="shared" si="87"/>
        <v>#NUM!</v>
      </c>
      <c r="BG1903" t="e">
        <f t="shared" si="88"/>
        <v>#NUM!</v>
      </c>
      <c r="BH1903" t="e">
        <f t="shared" si="89"/>
        <v>#NUM!</v>
      </c>
      <c r="BI1903" t="e">
        <f>VLOOKUP(H1903,Sheet2!$A$1:$B$270,2,FALSE)</f>
        <v>#N/A</v>
      </c>
    </row>
    <row r="1904" spans="15:61">
      <c r="O1904" s="57"/>
      <c r="P1904" s="57"/>
      <c r="AP1904" s="57"/>
      <c r="BA1904" s="57"/>
      <c r="BF1904" s="6" t="e">
        <f t="shared" si="87"/>
        <v>#NUM!</v>
      </c>
      <c r="BG1904" t="e">
        <f t="shared" si="88"/>
        <v>#NUM!</v>
      </c>
      <c r="BH1904" t="e">
        <f t="shared" si="89"/>
        <v>#NUM!</v>
      </c>
      <c r="BI1904" t="e">
        <f>VLOOKUP(H1904,Sheet2!$A$1:$B$270,2,FALSE)</f>
        <v>#N/A</v>
      </c>
    </row>
    <row r="1905" spans="15:61">
      <c r="O1905" s="57"/>
      <c r="P1905" s="57"/>
      <c r="AP1905" s="57"/>
      <c r="BA1905" s="57"/>
      <c r="BF1905" s="6" t="e">
        <f t="shared" si="87"/>
        <v>#NUM!</v>
      </c>
      <c r="BG1905" t="e">
        <f t="shared" si="88"/>
        <v>#NUM!</v>
      </c>
      <c r="BH1905" t="e">
        <f t="shared" si="89"/>
        <v>#NUM!</v>
      </c>
      <c r="BI1905" t="e">
        <f>VLOOKUP(H1905,Sheet2!$A$1:$B$270,2,FALSE)</f>
        <v>#N/A</v>
      </c>
    </row>
    <row r="1906" spans="15:61">
      <c r="O1906" s="57"/>
      <c r="P1906" s="57"/>
      <c r="AP1906" s="57"/>
      <c r="BA1906" s="57"/>
      <c r="BF1906" s="6" t="e">
        <f t="shared" si="87"/>
        <v>#NUM!</v>
      </c>
      <c r="BG1906" t="e">
        <f t="shared" si="88"/>
        <v>#NUM!</v>
      </c>
      <c r="BH1906" t="e">
        <f t="shared" si="89"/>
        <v>#NUM!</v>
      </c>
      <c r="BI1906" t="e">
        <f>VLOOKUP(H1906,Sheet2!$A$1:$B$270,2,FALSE)</f>
        <v>#N/A</v>
      </c>
    </row>
    <row r="1907" spans="15:61">
      <c r="O1907" s="57"/>
      <c r="P1907" s="57"/>
      <c r="AP1907" s="57"/>
      <c r="BA1907" s="57"/>
      <c r="BF1907" s="6" t="e">
        <f t="shared" si="87"/>
        <v>#NUM!</v>
      </c>
      <c r="BG1907" t="e">
        <f t="shared" si="88"/>
        <v>#NUM!</v>
      </c>
      <c r="BH1907" t="e">
        <f t="shared" si="89"/>
        <v>#NUM!</v>
      </c>
      <c r="BI1907" t="e">
        <f>VLOOKUP(H1907,Sheet2!$A$1:$B$270,2,FALSE)</f>
        <v>#N/A</v>
      </c>
    </row>
    <row r="1908" spans="15:61">
      <c r="O1908" s="57"/>
      <c r="P1908" s="57"/>
      <c r="AP1908" s="57"/>
      <c r="BA1908" s="57"/>
      <c r="BF1908" s="6" t="e">
        <f t="shared" si="87"/>
        <v>#NUM!</v>
      </c>
      <c r="BG1908" t="e">
        <f t="shared" si="88"/>
        <v>#NUM!</v>
      </c>
      <c r="BH1908" t="e">
        <f t="shared" si="89"/>
        <v>#NUM!</v>
      </c>
      <c r="BI1908" t="e">
        <f>VLOOKUP(H1908,Sheet2!$A$1:$B$270,2,FALSE)</f>
        <v>#N/A</v>
      </c>
    </row>
    <row r="1909" spans="15:61">
      <c r="O1909" s="57"/>
      <c r="P1909" s="57"/>
      <c r="AP1909" s="57"/>
      <c r="BA1909" s="57"/>
      <c r="BF1909" s="6" t="e">
        <f t="shared" si="87"/>
        <v>#NUM!</v>
      </c>
      <c r="BG1909" t="e">
        <f t="shared" si="88"/>
        <v>#NUM!</v>
      </c>
      <c r="BH1909" t="e">
        <f t="shared" si="89"/>
        <v>#NUM!</v>
      </c>
      <c r="BI1909" t="e">
        <f>VLOOKUP(H1909,Sheet2!$A$1:$B$270,2,FALSE)</f>
        <v>#N/A</v>
      </c>
    </row>
    <row r="1910" spans="15:61">
      <c r="O1910" s="57"/>
      <c r="P1910" s="57"/>
      <c r="BA1910" s="57"/>
      <c r="BF1910" s="6" t="e">
        <f t="shared" si="87"/>
        <v>#NUM!</v>
      </c>
      <c r="BG1910" t="e">
        <f t="shared" si="88"/>
        <v>#NUM!</v>
      </c>
      <c r="BH1910" t="e">
        <f t="shared" si="89"/>
        <v>#NUM!</v>
      </c>
      <c r="BI1910" t="e">
        <f>VLOOKUP(H1910,Sheet2!$A$1:$B$270,2,FALSE)</f>
        <v>#N/A</v>
      </c>
    </row>
    <row r="1911" spans="15:61">
      <c r="O1911" s="57"/>
      <c r="P1911" s="57"/>
      <c r="AP1911" s="57"/>
      <c r="BA1911" s="57"/>
      <c r="BF1911" s="6" t="e">
        <f t="shared" si="87"/>
        <v>#NUM!</v>
      </c>
      <c r="BG1911" t="e">
        <f t="shared" si="88"/>
        <v>#NUM!</v>
      </c>
      <c r="BH1911" t="e">
        <f t="shared" si="89"/>
        <v>#NUM!</v>
      </c>
      <c r="BI1911" t="e">
        <f>VLOOKUP(H1911,Sheet2!$A$1:$B$270,2,FALSE)</f>
        <v>#N/A</v>
      </c>
    </row>
    <row r="1912" spans="15:61">
      <c r="O1912" s="57"/>
      <c r="P1912" s="57"/>
      <c r="AP1912" s="57"/>
      <c r="BA1912" s="57"/>
      <c r="BF1912" s="6" t="e">
        <f t="shared" si="87"/>
        <v>#NUM!</v>
      </c>
      <c r="BG1912" t="e">
        <f t="shared" si="88"/>
        <v>#NUM!</v>
      </c>
      <c r="BH1912" t="e">
        <f t="shared" si="89"/>
        <v>#NUM!</v>
      </c>
      <c r="BI1912" t="e">
        <f>VLOOKUP(H1912,Sheet2!$A$1:$B$270,2,FALSE)</f>
        <v>#N/A</v>
      </c>
    </row>
    <row r="1913" spans="15:61">
      <c r="O1913" s="57"/>
      <c r="P1913" s="57"/>
      <c r="AP1913" s="57"/>
      <c r="BA1913" s="57"/>
      <c r="BF1913" s="6" t="e">
        <f t="shared" si="87"/>
        <v>#NUM!</v>
      </c>
      <c r="BG1913" t="e">
        <f t="shared" si="88"/>
        <v>#NUM!</v>
      </c>
      <c r="BH1913" t="e">
        <f t="shared" si="89"/>
        <v>#NUM!</v>
      </c>
      <c r="BI1913" t="e">
        <f>VLOOKUP(H1913,Sheet2!$A$1:$B$270,2,FALSE)</f>
        <v>#N/A</v>
      </c>
    </row>
    <row r="1914" spans="15:61">
      <c r="O1914" s="57"/>
      <c r="P1914" s="57"/>
      <c r="AO1914" s="57"/>
      <c r="AP1914" s="57"/>
      <c r="BA1914" s="57"/>
      <c r="BF1914" s="6" t="e">
        <f t="shared" si="87"/>
        <v>#NUM!</v>
      </c>
      <c r="BG1914" t="e">
        <f t="shared" si="88"/>
        <v>#NUM!</v>
      </c>
      <c r="BH1914" t="e">
        <f t="shared" si="89"/>
        <v>#NUM!</v>
      </c>
      <c r="BI1914" t="e">
        <f>VLOOKUP(H1914,Sheet2!$A$1:$B$270,2,FALSE)</f>
        <v>#N/A</v>
      </c>
    </row>
    <row r="1915" spans="15:61">
      <c r="O1915" s="57"/>
      <c r="P1915" s="57"/>
      <c r="AP1915" s="57"/>
      <c r="BA1915" s="57"/>
      <c r="BF1915" s="6" t="e">
        <f t="shared" si="87"/>
        <v>#NUM!</v>
      </c>
      <c r="BG1915" t="e">
        <f t="shared" si="88"/>
        <v>#NUM!</v>
      </c>
      <c r="BH1915" t="e">
        <f t="shared" si="89"/>
        <v>#NUM!</v>
      </c>
      <c r="BI1915" t="e">
        <f>VLOOKUP(H1915,Sheet2!$A$1:$B$270,2,FALSE)</f>
        <v>#N/A</v>
      </c>
    </row>
    <row r="1916" spans="15:61">
      <c r="O1916" s="57"/>
      <c r="P1916" s="57"/>
      <c r="BA1916" s="57"/>
      <c r="BF1916" s="6" t="e">
        <f t="shared" si="87"/>
        <v>#NUM!</v>
      </c>
      <c r="BG1916" t="e">
        <f t="shared" si="88"/>
        <v>#NUM!</v>
      </c>
      <c r="BH1916" t="e">
        <f t="shared" si="89"/>
        <v>#NUM!</v>
      </c>
      <c r="BI1916" t="e">
        <f>VLOOKUP(H1916,Sheet2!$A$1:$B$270,2,FALSE)</f>
        <v>#N/A</v>
      </c>
    </row>
    <row r="1917" spans="15:61">
      <c r="O1917" s="57"/>
      <c r="P1917" s="57"/>
      <c r="AO1917" s="57"/>
      <c r="AP1917" s="57"/>
      <c r="BA1917" s="57"/>
      <c r="BF1917" s="6" t="e">
        <f t="shared" si="87"/>
        <v>#NUM!</v>
      </c>
      <c r="BG1917" t="e">
        <f t="shared" si="88"/>
        <v>#NUM!</v>
      </c>
      <c r="BH1917" t="e">
        <f t="shared" si="89"/>
        <v>#NUM!</v>
      </c>
      <c r="BI1917" t="e">
        <f>VLOOKUP(H1917,Sheet2!$A$1:$B$270,2,FALSE)</f>
        <v>#N/A</v>
      </c>
    </row>
    <row r="1918" spans="15:61">
      <c r="O1918" s="57"/>
      <c r="P1918" s="57"/>
      <c r="AP1918" s="57"/>
      <c r="BA1918" s="57"/>
      <c r="BF1918" s="6" t="e">
        <f t="shared" si="87"/>
        <v>#NUM!</v>
      </c>
      <c r="BG1918" t="e">
        <f t="shared" si="88"/>
        <v>#NUM!</v>
      </c>
      <c r="BH1918" t="e">
        <f t="shared" si="89"/>
        <v>#NUM!</v>
      </c>
      <c r="BI1918" t="e">
        <f>VLOOKUP(H1918,Sheet2!$A$1:$B$270,2,FALSE)</f>
        <v>#N/A</v>
      </c>
    </row>
    <row r="1919" spans="15:61">
      <c r="O1919" s="57"/>
      <c r="P1919" s="57"/>
      <c r="AP1919" s="57"/>
      <c r="BA1919" s="57"/>
      <c r="BF1919" s="6" t="e">
        <f t="shared" si="87"/>
        <v>#NUM!</v>
      </c>
      <c r="BG1919" t="e">
        <f t="shared" si="88"/>
        <v>#NUM!</v>
      </c>
      <c r="BH1919" t="e">
        <f t="shared" si="89"/>
        <v>#NUM!</v>
      </c>
      <c r="BI1919" t="e">
        <f>VLOOKUP(H1919,Sheet2!$A$1:$B$270,2,FALSE)</f>
        <v>#N/A</v>
      </c>
    </row>
    <row r="1920" spans="15:61">
      <c r="O1920" s="57"/>
      <c r="P1920" s="57"/>
      <c r="AP1920" s="57"/>
      <c r="BA1920" s="57"/>
      <c r="BF1920" s="6" t="e">
        <f t="shared" si="87"/>
        <v>#NUM!</v>
      </c>
      <c r="BG1920" t="e">
        <f t="shared" si="88"/>
        <v>#NUM!</v>
      </c>
      <c r="BH1920" t="e">
        <f t="shared" si="89"/>
        <v>#NUM!</v>
      </c>
      <c r="BI1920" t="e">
        <f>VLOOKUP(H1920,Sheet2!$A$1:$B$270,2,FALSE)</f>
        <v>#N/A</v>
      </c>
    </row>
    <row r="1921" spans="15:61">
      <c r="O1921" s="57"/>
      <c r="P1921" s="57"/>
      <c r="AP1921" s="57"/>
      <c r="BA1921" s="57"/>
      <c r="BF1921" s="6" t="e">
        <f t="shared" si="87"/>
        <v>#NUM!</v>
      </c>
      <c r="BG1921" t="e">
        <f t="shared" si="88"/>
        <v>#NUM!</v>
      </c>
      <c r="BH1921" t="e">
        <f t="shared" si="89"/>
        <v>#NUM!</v>
      </c>
      <c r="BI1921" t="e">
        <f>VLOOKUP(H1921,Sheet2!$A$1:$B$270,2,FALSE)</f>
        <v>#N/A</v>
      </c>
    </row>
    <row r="1922" spans="15:61">
      <c r="O1922" s="57"/>
      <c r="P1922" s="57"/>
      <c r="BA1922" s="57"/>
      <c r="BF1922" s="6" t="e">
        <f t="shared" ref="BF1922:BF1985" si="90">DATE(BC1922,BD1922,BE1922)</f>
        <v>#NUM!</v>
      </c>
      <c r="BG1922" t="e">
        <f t="shared" ref="BG1922:BG1985" si="91">BF1922-BA1922</f>
        <v>#NUM!</v>
      </c>
      <c r="BH1922" t="e">
        <f t="shared" ref="BH1922:BH1985" si="92">IF(BG1922=1,"COMPLY",IF(BG1922&lt;1,"COMPLY","NOT COMPLY"))</f>
        <v>#NUM!</v>
      </c>
      <c r="BI1922" t="e">
        <f>VLOOKUP(H1922,Sheet2!$A$1:$B$270,2,FALSE)</f>
        <v>#N/A</v>
      </c>
    </row>
    <row r="1923" spans="15:61">
      <c r="O1923" s="57"/>
      <c r="P1923" s="57"/>
      <c r="AP1923" s="57"/>
      <c r="BA1923" s="57"/>
      <c r="BF1923" s="6" t="e">
        <f t="shared" si="90"/>
        <v>#NUM!</v>
      </c>
      <c r="BG1923" t="e">
        <f t="shared" si="91"/>
        <v>#NUM!</v>
      </c>
      <c r="BH1923" t="e">
        <f t="shared" si="92"/>
        <v>#NUM!</v>
      </c>
      <c r="BI1923" t="e">
        <f>VLOOKUP(H1923,Sheet2!$A$1:$B$270,2,FALSE)</f>
        <v>#N/A</v>
      </c>
    </row>
    <row r="1924" spans="15:61">
      <c r="O1924" s="57"/>
      <c r="P1924" s="57"/>
      <c r="BA1924" s="57"/>
      <c r="BF1924" s="6" t="e">
        <f t="shared" si="90"/>
        <v>#NUM!</v>
      </c>
      <c r="BG1924" t="e">
        <f t="shared" si="91"/>
        <v>#NUM!</v>
      </c>
      <c r="BH1924" t="e">
        <f t="shared" si="92"/>
        <v>#NUM!</v>
      </c>
      <c r="BI1924" t="e">
        <f>VLOOKUP(H1924,Sheet2!$A$1:$B$270,2,FALSE)</f>
        <v>#N/A</v>
      </c>
    </row>
    <row r="1925" spans="15:61">
      <c r="O1925" s="57"/>
      <c r="P1925" s="57"/>
      <c r="AP1925" s="57"/>
      <c r="BA1925" s="57"/>
      <c r="BF1925" s="6" t="e">
        <f t="shared" si="90"/>
        <v>#NUM!</v>
      </c>
      <c r="BG1925" t="e">
        <f t="shared" si="91"/>
        <v>#NUM!</v>
      </c>
      <c r="BH1925" t="e">
        <f t="shared" si="92"/>
        <v>#NUM!</v>
      </c>
      <c r="BI1925" t="e">
        <f>VLOOKUP(H1925,Sheet2!$A$1:$B$270,2,FALSE)</f>
        <v>#N/A</v>
      </c>
    </row>
    <row r="1926" spans="15:61">
      <c r="O1926" s="57"/>
      <c r="P1926" s="57"/>
      <c r="AP1926" s="57"/>
      <c r="BA1926" s="57"/>
      <c r="BF1926" s="6" t="e">
        <f t="shared" si="90"/>
        <v>#NUM!</v>
      </c>
      <c r="BG1926" t="e">
        <f t="shared" si="91"/>
        <v>#NUM!</v>
      </c>
      <c r="BH1926" t="e">
        <f t="shared" si="92"/>
        <v>#NUM!</v>
      </c>
      <c r="BI1926" t="e">
        <f>VLOOKUP(H1926,Sheet2!$A$1:$B$270,2,FALSE)</f>
        <v>#N/A</v>
      </c>
    </row>
    <row r="1927" spans="15:61">
      <c r="O1927" s="57"/>
      <c r="P1927" s="57"/>
      <c r="BA1927" s="57"/>
      <c r="BF1927" s="6" t="e">
        <f t="shared" si="90"/>
        <v>#NUM!</v>
      </c>
      <c r="BG1927" t="e">
        <f t="shared" si="91"/>
        <v>#NUM!</v>
      </c>
      <c r="BH1927" t="e">
        <f t="shared" si="92"/>
        <v>#NUM!</v>
      </c>
      <c r="BI1927" t="e">
        <f>VLOOKUP(H1927,Sheet2!$A$1:$B$270,2,FALSE)</f>
        <v>#N/A</v>
      </c>
    </row>
    <row r="1928" spans="15:61">
      <c r="O1928" s="57"/>
      <c r="P1928" s="57"/>
      <c r="AP1928" s="57"/>
      <c r="BA1928" s="57"/>
      <c r="BF1928" s="6" t="e">
        <f t="shared" si="90"/>
        <v>#NUM!</v>
      </c>
      <c r="BG1928" t="e">
        <f t="shared" si="91"/>
        <v>#NUM!</v>
      </c>
      <c r="BH1928" t="e">
        <f t="shared" si="92"/>
        <v>#NUM!</v>
      </c>
      <c r="BI1928" t="e">
        <f>VLOOKUP(H1928,Sheet2!$A$1:$B$270,2,FALSE)</f>
        <v>#N/A</v>
      </c>
    </row>
    <row r="1929" spans="15:61">
      <c r="O1929" s="57"/>
      <c r="P1929" s="57"/>
      <c r="AO1929" s="57"/>
      <c r="BF1929" s="6" t="e">
        <f t="shared" si="90"/>
        <v>#NUM!</v>
      </c>
      <c r="BG1929" t="e">
        <f t="shared" si="91"/>
        <v>#NUM!</v>
      </c>
      <c r="BH1929" t="e">
        <f t="shared" si="92"/>
        <v>#NUM!</v>
      </c>
      <c r="BI1929" t="e">
        <f>VLOOKUP(H1929,Sheet2!$A$1:$B$270,2,FALSE)</f>
        <v>#N/A</v>
      </c>
    </row>
    <row r="1930" spans="15:61">
      <c r="O1930" s="57"/>
      <c r="P1930" s="57"/>
      <c r="AO1930" s="57"/>
      <c r="BF1930" s="6" t="e">
        <f t="shared" si="90"/>
        <v>#NUM!</v>
      </c>
      <c r="BG1930" t="e">
        <f t="shared" si="91"/>
        <v>#NUM!</v>
      </c>
      <c r="BH1930" t="e">
        <f t="shared" si="92"/>
        <v>#NUM!</v>
      </c>
      <c r="BI1930" t="e">
        <f>VLOOKUP(H1930,Sheet2!$A$1:$B$270,2,FALSE)</f>
        <v>#N/A</v>
      </c>
    </row>
    <row r="1931" spans="15:61">
      <c r="O1931" s="57"/>
      <c r="P1931" s="57"/>
      <c r="AP1931" s="57"/>
      <c r="BA1931" s="57"/>
      <c r="BF1931" s="6" t="e">
        <f t="shared" si="90"/>
        <v>#NUM!</v>
      </c>
      <c r="BG1931" t="e">
        <f t="shared" si="91"/>
        <v>#NUM!</v>
      </c>
      <c r="BH1931" t="e">
        <f t="shared" si="92"/>
        <v>#NUM!</v>
      </c>
      <c r="BI1931" t="e">
        <f>VLOOKUP(H1931,Sheet2!$A$1:$B$270,2,FALSE)</f>
        <v>#N/A</v>
      </c>
    </row>
    <row r="1932" spans="15:61">
      <c r="O1932" s="57"/>
      <c r="P1932" s="57"/>
      <c r="BA1932" s="57"/>
      <c r="BF1932" s="6" t="e">
        <f t="shared" si="90"/>
        <v>#NUM!</v>
      </c>
      <c r="BG1932" t="e">
        <f t="shared" si="91"/>
        <v>#NUM!</v>
      </c>
      <c r="BH1932" t="e">
        <f t="shared" si="92"/>
        <v>#NUM!</v>
      </c>
      <c r="BI1932" t="e">
        <f>VLOOKUP(H1932,Sheet2!$A$1:$B$270,2,FALSE)</f>
        <v>#N/A</v>
      </c>
    </row>
    <row r="1933" spans="15:61">
      <c r="O1933" s="57"/>
      <c r="P1933" s="57"/>
      <c r="AP1933" s="57"/>
      <c r="BA1933" s="57"/>
      <c r="BF1933" s="6" t="e">
        <f t="shared" si="90"/>
        <v>#NUM!</v>
      </c>
      <c r="BG1933" t="e">
        <f t="shared" si="91"/>
        <v>#NUM!</v>
      </c>
      <c r="BH1933" t="e">
        <f t="shared" si="92"/>
        <v>#NUM!</v>
      </c>
      <c r="BI1933" t="e">
        <f>VLOOKUP(H1933,Sheet2!$A$1:$B$270,2,FALSE)</f>
        <v>#N/A</v>
      </c>
    </row>
    <row r="1934" spans="15:61">
      <c r="O1934" s="57"/>
      <c r="P1934" s="57"/>
      <c r="BA1934" s="57"/>
      <c r="BF1934" s="6" t="e">
        <f t="shared" si="90"/>
        <v>#NUM!</v>
      </c>
      <c r="BG1934" t="e">
        <f t="shared" si="91"/>
        <v>#NUM!</v>
      </c>
      <c r="BH1934" t="e">
        <f t="shared" si="92"/>
        <v>#NUM!</v>
      </c>
      <c r="BI1934" t="e">
        <f>VLOOKUP(H1934,Sheet2!$A$1:$B$270,2,FALSE)</f>
        <v>#N/A</v>
      </c>
    </row>
    <row r="1935" spans="15:61">
      <c r="O1935" s="57"/>
      <c r="P1935" s="57"/>
      <c r="AP1935" s="57"/>
      <c r="BA1935" s="57"/>
      <c r="BF1935" s="6" t="e">
        <f t="shared" si="90"/>
        <v>#NUM!</v>
      </c>
      <c r="BG1935" t="e">
        <f t="shared" si="91"/>
        <v>#NUM!</v>
      </c>
      <c r="BH1935" t="e">
        <f t="shared" si="92"/>
        <v>#NUM!</v>
      </c>
      <c r="BI1935" t="e">
        <f>VLOOKUP(H1935,Sheet2!$A$1:$B$270,2,FALSE)</f>
        <v>#N/A</v>
      </c>
    </row>
    <row r="1936" spans="15:61">
      <c r="O1936" s="57"/>
      <c r="P1936" s="57"/>
      <c r="AO1936" s="57"/>
      <c r="AP1936" s="57"/>
      <c r="BA1936" s="57"/>
      <c r="BF1936" s="6" t="e">
        <f t="shared" si="90"/>
        <v>#NUM!</v>
      </c>
      <c r="BG1936" t="e">
        <f t="shared" si="91"/>
        <v>#NUM!</v>
      </c>
      <c r="BH1936" t="e">
        <f t="shared" si="92"/>
        <v>#NUM!</v>
      </c>
      <c r="BI1936" t="e">
        <f>VLOOKUP(H1936,Sheet2!$A$1:$B$270,2,FALSE)</f>
        <v>#N/A</v>
      </c>
    </row>
    <row r="1937" spans="15:61">
      <c r="O1937" s="57"/>
      <c r="P1937" s="57"/>
      <c r="AO1937" s="57"/>
      <c r="AP1937" s="57"/>
      <c r="BA1937" s="57"/>
      <c r="BF1937" s="6" t="e">
        <f t="shared" si="90"/>
        <v>#NUM!</v>
      </c>
      <c r="BG1937" t="e">
        <f t="shared" si="91"/>
        <v>#NUM!</v>
      </c>
      <c r="BH1937" t="e">
        <f t="shared" si="92"/>
        <v>#NUM!</v>
      </c>
      <c r="BI1937" t="e">
        <f>VLOOKUP(H1937,Sheet2!$A$1:$B$270,2,FALSE)</f>
        <v>#N/A</v>
      </c>
    </row>
    <row r="1938" spans="15:61">
      <c r="O1938" s="57"/>
      <c r="P1938" s="57"/>
      <c r="BA1938" s="57"/>
      <c r="BF1938" s="6" t="e">
        <f t="shared" si="90"/>
        <v>#NUM!</v>
      </c>
      <c r="BG1938" t="e">
        <f t="shared" si="91"/>
        <v>#NUM!</v>
      </c>
      <c r="BH1938" t="e">
        <f t="shared" si="92"/>
        <v>#NUM!</v>
      </c>
      <c r="BI1938" t="e">
        <f>VLOOKUP(H1938,Sheet2!$A$1:$B$270,2,FALSE)</f>
        <v>#N/A</v>
      </c>
    </row>
    <row r="1939" spans="15:61">
      <c r="O1939" s="57"/>
      <c r="P1939" s="57"/>
      <c r="AP1939" s="57"/>
      <c r="BA1939" s="57"/>
      <c r="BF1939" s="6" t="e">
        <f t="shared" si="90"/>
        <v>#NUM!</v>
      </c>
      <c r="BG1939" t="e">
        <f t="shared" si="91"/>
        <v>#NUM!</v>
      </c>
      <c r="BH1939" t="e">
        <f t="shared" si="92"/>
        <v>#NUM!</v>
      </c>
      <c r="BI1939" t="e">
        <f>VLOOKUP(H1939,Sheet2!$A$1:$B$270,2,FALSE)</f>
        <v>#N/A</v>
      </c>
    </row>
    <row r="1940" spans="15:61">
      <c r="O1940" s="57"/>
      <c r="P1940" s="57"/>
      <c r="BA1940" s="57"/>
      <c r="BF1940" s="6" t="e">
        <f t="shared" si="90"/>
        <v>#NUM!</v>
      </c>
      <c r="BG1940" t="e">
        <f t="shared" si="91"/>
        <v>#NUM!</v>
      </c>
      <c r="BH1940" t="e">
        <f t="shared" si="92"/>
        <v>#NUM!</v>
      </c>
      <c r="BI1940" t="e">
        <f>VLOOKUP(H1940,Sheet2!$A$1:$B$270,2,FALSE)</f>
        <v>#N/A</v>
      </c>
    </row>
    <row r="1941" spans="15:61">
      <c r="O1941" s="57"/>
      <c r="P1941" s="57"/>
      <c r="AP1941" s="57"/>
      <c r="BA1941" s="57"/>
      <c r="BF1941" s="6" t="e">
        <f t="shared" si="90"/>
        <v>#NUM!</v>
      </c>
      <c r="BG1941" t="e">
        <f t="shared" si="91"/>
        <v>#NUM!</v>
      </c>
      <c r="BH1941" t="e">
        <f t="shared" si="92"/>
        <v>#NUM!</v>
      </c>
      <c r="BI1941" t="e">
        <f>VLOOKUP(H1941,Sheet2!$A$1:$B$270,2,FALSE)</f>
        <v>#N/A</v>
      </c>
    </row>
    <row r="1942" spans="15:61">
      <c r="O1942" s="57"/>
      <c r="P1942" s="57"/>
      <c r="BA1942" s="57"/>
      <c r="BF1942" s="6" t="e">
        <f t="shared" si="90"/>
        <v>#NUM!</v>
      </c>
      <c r="BG1942" t="e">
        <f t="shared" si="91"/>
        <v>#NUM!</v>
      </c>
      <c r="BH1942" t="e">
        <f t="shared" si="92"/>
        <v>#NUM!</v>
      </c>
      <c r="BI1942" t="e">
        <f>VLOOKUP(H1942,Sheet2!$A$1:$B$270,2,FALSE)</f>
        <v>#N/A</v>
      </c>
    </row>
    <row r="1943" spans="15:61">
      <c r="O1943" s="57"/>
      <c r="P1943" s="57"/>
      <c r="AP1943" s="57"/>
      <c r="BA1943" s="57"/>
      <c r="BF1943" s="6" t="e">
        <f t="shared" si="90"/>
        <v>#NUM!</v>
      </c>
      <c r="BG1943" t="e">
        <f t="shared" si="91"/>
        <v>#NUM!</v>
      </c>
      <c r="BH1943" t="e">
        <f t="shared" si="92"/>
        <v>#NUM!</v>
      </c>
      <c r="BI1943" t="e">
        <f>VLOOKUP(H1943,Sheet2!$A$1:$B$270,2,FALSE)</f>
        <v>#N/A</v>
      </c>
    </row>
    <row r="1944" spans="15:61">
      <c r="O1944" s="57"/>
      <c r="P1944" s="57"/>
      <c r="AP1944" s="57"/>
      <c r="BA1944" s="57"/>
      <c r="BF1944" s="6" t="e">
        <f t="shared" si="90"/>
        <v>#NUM!</v>
      </c>
      <c r="BG1944" t="e">
        <f t="shared" si="91"/>
        <v>#NUM!</v>
      </c>
      <c r="BH1944" t="e">
        <f t="shared" si="92"/>
        <v>#NUM!</v>
      </c>
      <c r="BI1944" t="e">
        <f>VLOOKUP(H1944,Sheet2!$A$1:$B$270,2,FALSE)</f>
        <v>#N/A</v>
      </c>
    </row>
    <row r="1945" spans="15:61">
      <c r="O1945" s="57"/>
      <c r="P1945" s="57"/>
      <c r="BA1945" s="57"/>
      <c r="BF1945" s="6" t="e">
        <f t="shared" si="90"/>
        <v>#NUM!</v>
      </c>
      <c r="BG1945" t="e">
        <f t="shared" si="91"/>
        <v>#NUM!</v>
      </c>
      <c r="BH1945" t="e">
        <f t="shared" si="92"/>
        <v>#NUM!</v>
      </c>
      <c r="BI1945" t="e">
        <f>VLOOKUP(H1945,Sheet2!$A$1:$B$270,2,FALSE)</f>
        <v>#N/A</v>
      </c>
    </row>
    <row r="1946" spans="15:61">
      <c r="O1946" s="57"/>
      <c r="P1946" s="57"/>
      <c r="AP1946" s="57"/>
      <c r="BA1946" s="57"/>
      <c r="BF1946" s="6" t="e">
        <f t="shared" si="90"/>
        <v>#NUM!</v>
      </c>
      <c r="BG1946" t="e">
        <f t="shared" si="91"/>
        <v>#NUM!</v>
      </c>
      <c r="BH1946" t="e">
        <f t="shared" si="92"/>
        <v>#NUM!</v>
      </c>
      <c r="BI1946" t="e">
        <f>VLOOKUP(H1946,Sheet2!$A$1:$B$270,2,FALSE)</f>
        <v>#N/A</v>
      </c>
    </row>
    <row r="1947" spans="15:61">
      <c r="O1947" s="57"/>
      <c r="P1947" s="57"/>
      <c r="AP1947" s="57"/>
      <c r="BA1947" s="57"/>
      <c r="BF1947" s="6" t="e">
        <f t="shared" si="90"/>
        <v>#NUM!</v>
      </c>
      <c r="BG1947" t="e">
        <f t="shared" si="91"/>
        <v>#NUM!</v>
      </c>
      <c r="BH1947" t="e">
        <f t="shared" si="92"/>
        <v>#NUM!</v>
      </c>
      <c r="BI1947" t="e">
        <f>VLOOKUP(H1947,Sheet2!$A$1:$B$270,2,FALSE)</f>
        <v>#N/A</v>
      </c>
    </row>
    <row r="1948" spans="15:61">
      <c r="O1948" s="57"/>
      <c r="P1948" s="57"/>
      <c r="AP1948" s="57"/>
      <c r="BA1948" s="57"/>
      <c r="BF1948" s="6" t="e">
        <f t="shared" si="90"/>
        <v>#NUM!</v>
      </c>
      <c r="BG1948" t="e">
        <f t="shared" si="91"/>
        <v>#NUM!</v>
      </c>
      <c r="BH1948" t="e">
        <f t="shared" si="92"/>
        <v>#NUM!</v>
      </c>
      <c r="BI1948" t="e">
        <f>VLOOKUP(H1948,Sheet2!$A$1:$B$270,2,FALSE)</f>
        <v>#N/A</v>
      </c>
    </row>
    <row r="1949" spans="15:61">
      <c r="O1949" s="57"/>
      <c r="P1949" s="57"/>
      <c r="AP1949" s="57"/>
      <c r="BA1949" s="57"/>
      <c r="BF1949" s="6" t="e">
        <f t="shared" si="90"/>
        <v>#NUM!</v>
      </c>
      <c r="BG1949" t="e">
        <f t="shared" si="91"/>
        <v>#NUM!</v>
      </c>
      <c r="BH1949" t="e">
        <f t="shared" si="92"/>
        <v>#NUM!</v>
      </c>
      <c r="BI1949" t="e">
        <f>VLOOKUP(H1949,Sheet2!$A$1:$B$270,2,FALSE)</f>
        <v>#N/A</v>
      </c>
    </row>
    <row r="1950" spans="15:61">
      <c r="O1950" s="57"/>
      <c r="P1950" s="57"/>
      <c r="AP1950" s="57"/>
      <c r="BA1950" s="57"/>
      <c r="BF1950" s="6" t="e">
        <f t="shared" si="90"/>
        <v>#NUM!</v>
      </c>
      <c r="BG1950" t="e">
        <f t="shared" si="91"/>
        <v>#NUM!</v>
      </c>
      <c r="BH1950" t="e">
        <f t="shared" si="92"/>
        <v>#NUM!</v>
      </c>
      <c r="BI1950" t="e">
        <f>VLOOKUP(H1950,Sheet2!$A$1:$B$270,2,FALSE)</f>
        <v>#N/A</v>
      </c>
    </row>
    <row r="1951" spans="15:61">
      <c r="O1951" s="57"/>
      <c r="P1951" s="57"/>
      <c r="AO1951" s="57"/>
      <c r="AP1951" s="57"/>
      <c r="BA1951" s="57"/>
      <c r="BF1951" s="6" t="e">
        <f t="shared" si="90"/>
        <v>#NUM!</v>
      </c>
      <c r="BG1951" t="e">
        <f t="shared" si="91"/>
        <v>#NUM!</v>
      </c>
      <c r="BH1951" t="e">
        <f t="shared" si="92"/>
        <v>#NUM!</v>
      </c>
      <c r="BI1951" t="e">
        <f>VLOOKUP(H1951,Sheet2!$A$1:$B$270,2,FALSE)</f>
        <v>#N/A</v>
      </c>
    </row>
    <row r="1952" spans="15:61">
      <c r="O1952" s="57"/>
      <c r="P1952" s="57"/>
      <c r="AP1952" s="57"/>
      <c r="BA1952" s="57"/>
      <c r="BF1952" s="6" t="e">
        <f t="shared" si="90"/>
        <v>#NUM!</v>
      </c>
      <c r="BG1952" t="e">
        <f t="shared" si="91"/>
        <v>#NUM!</v>
      </c>
      <c r="BH1952" t="e">
        <f t="shared" si="92"/>
        <v>#NUM!</v>
      </c>
      <c r="BI1952" t="e">
        <f>VLOOKUP(H1952,Sheet2!$A$1:$B$270,2,FALSE)</f>
        <v>#N/A</v>
      </c>
    </row>
    <row r="1953" spans="15:61">
      <c r="O1953" s="57"/>
      <c r="P1953" s="57"/>
      <c r="AO1953" s="57"/>
      <c r="AP1953" s="57"/>
      <c r="BA1953" s="57"/>
      <c r="BF1953" s="6" t="e">
        <f t="shared" si="90"/>
        <v>#NUM!</v>
      </c>
      <c r="BG1953" t="e">
        <f t="shared" si="91"/>
        <v>#NUM!</v>
      </c>
      <c r="BH1953" t="e">
        <f t="shared" si="92"/>
        <v>#NUM!</v>
      </c>
      <c r="BI1953" t="e">
        <f>VLOOKUP(H1953,Sheet2!$A$1:$B$270,2,FALSE)</f>
        <v>#N/A</v>
      </c>
    </row>
    <row r="1954" spans="15:61">
      <c r="O1954" s="57"/>
      <c r="P1954" s="57"/>
      <c r="AO1954" s="57"/>
      <c r="AP1954" s="57"/>
      <c r="BA1954" s="57"/>
      <c r="BF1954" s="6" t="e">
        <f t="shared" si="90"/>
        <v>#NUM!</v>
      </c>
      <c r="BG1954" t="e">
        <f t="shared" si="91"/>
        <v>#NUM!</v>
      </c>
      <c r="BH1954" t="e">
        <f t="shared" si="92"/>
        <v>#NUM!</v>
      </c>
      <c r="BI1954" t="e">
        <f>VLOOKUP(H1954,Sheet2!$A$1:$B$270,2,FALSE)</f>
        <v>#N/A</v>
      </c>
    </row>
    <row r="1955" spans="15:61">
      <c r="O1955" s="57"/>
      <c r="P1955" s="57"/>
      <c r="AO1955" s="57"/>
      <c r="AP1955" s="57"/>
      <c r="BA1955" s="57"/>
      <c r="BF1955" s="6" t="e">
        <f t="shared" si="90"/>
        <v>#NUM!</v>
      </c>
      <c r="BG1955" t="e">
        <f t="shared" si="91"/>
        <v>#NUM!</v>
      </c>
      <c r="BH1955" t="e">
        <f t="shared" si="92"/>
        <v>#NUM!</v>
      </c>
      <c r="BI1955" t="e">
        <f>VLOOKUP(H1955,Sheet2!$A$1:$B$270,2,FALSE)</f>
        <v>#N/A</v>
      </c>
    </row>
    <row r="1956" spans="15:61">
      <c r="O1956" s="57"/>
      <c r="P1956" s="57"/>
      <c r="AO1956" s="57"/>
      <c r="AP1956" s="57"/>
      <c r="BA1956" s="57"/>
      <c r="BF1956" s="6" t="e">
        <f t="shared" si="90"/>
        <v>#NUM!</v>
      </c>
      <c r="BG1956" t="e">
        <f t="shared" si="91"/>
        <v>#NUM!</v>
      </c>
      <c r="BH1956" t="e">
        <f t="shared" si="92"/>
        <v>#NUM!</v>
      </c>
      <c r="BI1956" t="e">
        <f>VLOOKUP(H1956,Sheet2!$A$1:$B$270,2,FALSE)</f>
        <v>#N/A</v>
      </c>
    </row>
    <row r="1957" spans="15:61">
      <c r="O1957" s="57"/>
      <c r="P1957" s="57"/>
      <c r="AO1957" s="57"/>
      <c r="AP1957" s="57"/>
      <c r="BA1957" s="57"/>
      <c r="BF1957" s="6" t="e">
        <f t="shared" si="90"/>
        <v>#NUM!</v>
      </c>
      <c r="BG1957" t="e">
        <f t="shared" si="91"/>
        <v>#NUM!</v>
      </c>
      <c r="BH1957" t="e">
        <f t="shared" si="92"/>
        <v>#NUM!</v>
      </c>
      <c r="BI1957" t="e">
        <f>VLOOKUP(H1957,Sheet2!$A$1:$B$270,2,FALSE)</f>
        <v>#N/A</v>
      </c>
    </row>
    <row r="1958" spans="15:61">
      <c r="O1958" s="57"/>
      <c r="P1958" s="57"/>
      <c r="AO1958" s="57"/>
      <c r="AP1958" s="57"/>
      <c r="BA1958" s="57"/>
      <c r="BF1958" s="6" t="e">
        <f t="shared" si="90"/>
        <v>#NUM!</v>
      </c>
      <c r="BG1958" t="e">
        <f t="shared" si="91"/>
        <v>#NUM!</v>
      </c>
      <c r="BH1958" t="e">
        <f t="shared" si="92"/>
        <v>#NUM!</v>
      </c>
      <c r="BI1958" t="e">
        <f>VLOOKUP(H1958,Sheet2!$A$1:$B$270,2,FALSE)</f>
        <v>#N/A</v>
      </c>
    </row>
    <row r="1959" spans="15:61">
      <c r="O1959" s="57"/>
      <c r="P1959" s="57"/>
      <c r="AP1959" s="57"/>
      <c r="BA1959" s="57"/>
      <c r="BF1959" s="6" t="e">
        <f t="shared" si="90"/>
        <v>#NUM!</v>
      </c>
      <c r="BG1959" t="e">
        <f t="shared" si="91"/>
        <v>#NUM!</v>
      </c>
      <c r="BH1959" t="e">
        <f t="shared" si="92"/>
        <v>#NUM!</v>
      </c>
      <c r="BI1959" t="e">
        <f>VLOOKUP(H1959,Sheet2!$A$1:$B$270,2,FALSE)</f>
        <v>#N/A</v>
      </c>
    </row>
    <row r="1960" spans="15:61">
      <c r="O1960" s="57"/>
      <c r="P1960" s="57"/>
      <c r="AP1960" s="57"/>
      <c r="BA1960" s="57"/>
      <c r="BF1960" s="6" t="e">
        <f t="shared" si="90"/>
        <v>#NUM!</v>
      </c>
      <c r="BG1960" t="e">
        <f t="shared" si="91"/>
        <v>#NUM!</v>
      </c>
      <c r="BH1960" t="e">
        <f t="shared" si="92"/>
        <v>#NUM!</v>
      </c>
      <c r="BI1960" t="e">
        <f>VLOOKUP(H1960,Sheet2!$A$1:$B$270,2,FALSE)</f>
        <v>#N/A</v>
      </c>
    </row>
    <row r="1961" spans="15:61">
      <c r="O1961" s="57"/>
      <c r="P1961" s="57"/>
      <c r="AP1961" s="57"/>
      <c r="BA1961" s="57"/>
      <c r="BF1961" s="6" t="e">
        <f t="shared" si="90"/>
        <v>#NUM!</v>
      </c>
      <c r="BG1961" t="e">
        <f t="shared" si="91"/>
        <v>#NUM!</v>
      </c>
      <c r="BH1961" t="e">
        <f t="shared" si="92"/>
        <v>#NUM!</v>
      </c>
      <c r="BI1961" t="e">
        <f>VLOOKUP(H1961,Sheet2!$A$1:$B$270,2,FALSE)</f>
        <v>#N/A</v>
      </c>
    </row>
    <row r="1962" spans="15:61">
      <c r="O1962" s="57"/>
      <c r="P1962" s="57"/>
      <c r="BA1962" s="57"/>
      <c r="BF1962" s="6" t="e">
        <f t="shared" si="90"/>
        <v>#NUM!</v>
      </c>
      <c r="BG1962" t="e">
        <f t="shared" si="91"/>
        <v>#NUM!</v>
      </c>
      <c r="BH1962" t="e">
        <f t="shared" si="92"/>
        <v>#NUM!</v>
      </c>
      <c r="BI1962" t="e">
        <f>VLOOKUP(H1962,Sheet2!$A$1:$B$270,2,FALSE)</f>
        <v>#N/A</v>
      </c>
    </row>
    <row r="1963" spans="15:61">
      <c r="O1963" s="57"/>
      <c r="P1963" s="57"/>
      <c r="AP1963" s="57"/>
      <c r="BA1963" s="57"/>
      <c r="BF1963" s="6" t="e">
        <f t="shared" si="90"/>
        <v>#NUM!</v>
      </c>
      <c r="BG1963" t="e">
        <f t="shared" si="91"/>
        <v>#NUM!</v>
      </c>
      <c r="BH1963" t="e">
        <f t="shared" si="92"/>
        <v>#NUM!</v>
      </c>
      <c r="BI1963" t="e">
        <f>VLOOKUP(H1963,Sheet2!$A$1:$B$270,2,FALSE)</f>
        <v>#N/A</v>
      </c>
    </row>
    <row r="1964" spans="15:61">
      <c r="O1964" s="57"/>
      <c r="P1964" s="57"/>
      <c r="AP1964" s="57"/>
      <c r="BA1964" s="57"/>
      <c r="BF1964" s="6" t="e">
        <f t="shared" si="90"/>
        <v>#NUM!</v>
      </c>
      <c r="BG1964" t="e">
        <f t="shared" si="91"/>
        <v>#NUM!</v>
      </c>
      <c r="BH1964" t="e">
        <f t="shared" si="92"/>
        <v>#NUM!</v>
      </c>
      <c r="BI1964" t="e">
        <f>VLOOKUP(H1964,Sheet2!$A$1:$B$270,2,FALSE)</f>
        <v>#N/A</v>
      </c>
    </row>
    <row r="1965" spans="15:61">
      <c r="O1965" s="57"/>
      <c r="P1965" s="57"/>
      <c r="AP1965" s="57"/>
      <c r="BA1965" s="57"/>
      <c r="BF1965" s="6" t="e">
        <f t="shared" si="90"/>
        <v>#NUM!</v>
      </c>
      <c r="BG1965" t="e">
        <f t="shared" si="91"/>
        <v>#NUM!</v>
      </c>
      <c r="BH1965" t="e">
        <f t="shared" si="92"/>
        <v>#NUM!</v>
      </c>
      <c r="BI1965" t="e">
        <f>VLOOKUP(H1965,Sheet2!$A$1:$B$270,2,FALSE)</f>
        <v>#N/A</v>
      </c>
    </row>
    <row r="1966" spans="15:61">
      <c r="O1966" s="57"/>
      <c r="P1966" s="57"/>
      <c r="AP1966" s="57"/>
      <c r="BA1966" s="57"/>
      <c r="BF1966" s="6" t="e">
        <f t="shared" si="90"/>
        <v>#NUM!</v>
      </c>
      <c r="BG1966" t="e">
        <f t="shared" si="91"/>
        <v>#NUM!</v>
      </c>
      <c r="BH1966" t="e">
        <f t="shared" si="92"/>
        <v>#NUM!</v>
      </c>
      <c r="BI1966" t="e">
        <f>VLOOKUP(H1966,Sheet2!$A$1:$B$270,2,FALSE)</f>
        <v>#N/A</v>
      </c>
    </row>
    <row r="1967" spans="15:61">
      <c r="O1967" s="57"/>
      <c r="P1967" s="57"/>
      <c r="AP1967" s="57"/>
      <c r="BA1967" s="57"/>
      <c r="BF1967" s="6" t="e">
        <f t="shared" si="90"/>
        <v>#NUM!</v>
      </c>
      <c r="BG1967" t="e">
        <f t="shared" si="91"/>
        <v>#NUM!</v>
      </c>
      <c r="BH1967" t="e">
        <f t="shared" si="92"/>
        <v>#NUM!</v>
      </c>
      <c r="BI1967" t="e">
        <f>VLOOKUP(H1967,Sheet2!$A$1:$B$270,2,FALSE)</f>
        <v>#N/A</v>
      </c>
    </row>
    <row r="1968" spans="15:61">
      <c r="O1968" s="57"/>
      <c r="P1968" s="57"/>
      <c r="AP1968" s="57"/>
      <c r="BA1968" s="57"/>
      <c r="BF1968" s="6" t="e">
        <f t="shared" si="90"/>
        <v>#NUM!</v>
      </c>
      <c r="BG1968" t="e">
        <f t="shared" si="91"/>
        <v>#NUM!</v>
      </c>
      <c r="BH1968" t="e">
        <f t="shared" si="92"/>
        <v>#NUM!</v>
      </c>
      <c r="BI1968" t="e">
        <f>VLOOKUP(H1968,Sheet2!$A$1:$B$270,2,FALSE)</f>
        <v>#N/A</v>
      </c>
    </row>
    <row r="1969" spans="15:61">
      <c r="O1969" s="57"/>
      <c r="P1969" s="57"/>
      <c r="AP1969" s="57"/>
      <c r="BA1969" s="57"/>
      <c r="BF1969" s="6" t="e">
        <f t="shared" si="90"/>
        <v>#NUM!</v>
      </c>
      <c r="BG1969" t="e">
        <f t="shared" si="91"/>
        <v>#NUM!</v>
      </c>
      <c r="BH1969" t="e">
        <f t="shared" si="92"/>
        <v>#NUM!</v>
      </c>
      <c r="BI1969" t="e">
        <f>VLOOKUP(H1969,Sheet2!$A$1:$B$270,2,FALSE)</f>
        <v>#N/A</v>
      </c>
    </row>
    <row r="1970" spans="15:61">
      <c r="O1970" s="57"/>
      <c r="P1970" s="57"/>
      <c r="BA1970" s="57"/>
      <c r="BF1970" s="6" t="e">
        <f t="shared" si="90"/>
        <v>#NUM!</v>
      </c>
      <c r="BG1970" t="e">
        <f t="shared" si="91"/>
        <v>#NUM!</v>
      </c>
      <c r="BH1970" t="e">
        <f t="shared" si="92"/>
        <v>#NUM!</v>
      </c>
      <c r="BI1970" t="e">
        <f>VLOOKUP(H1970,Sheet2!$A$1:$B$270,2,FALSE)</f>
        <v>#N/A</v>
      </c>
    </row>
    <row r="1971" spans="15:61">
      <c r="O1971" s="57"/>
      <c r="P1971" s="57"/>
      <c r="AO1971" s="57"/>
      <c r="BF1971" s="6" t="e">
        <f t="shared" si="90"/>
        <v>#NUM!</v>
      </c>
      <c r="BG1971" t="e">
        <f t="shared" si="91"/>
        <v>#NUM!</v>
      </c>
      <c r="BH1971" t="e">
        <f t="shared" si="92"/>
        <v>#NUM!</v>
      </c>
      <c r="BI1971" t="e">
        <f>VLOOKUP(H1971,Sheet2!$A$1:$B$270,2,FALSE)</f>
        <v>#N/A</v>
      </c>
    </row>
    <row r="1972" spans="15:61">
      <c r="O1972" s="57"/>
      <c r="P1972" s="57"/>
      <c r="AP1972" s="57"/>
      <c r="BA1972" s="57"/>
      <c r="BF1972" s="6" t="e">
        <f t="shared" si="90"/>
        <v>#NUM!</v>
      </c>
      <c r="BG1972" t="e">
        <f t="shared" si="91"/>
        <v>#NUM!</v>
      </c>
      <c r="BH1972" t="e">
        <f t="shared" si="92"/>
        <v>#NUM!</v>
      </c>
      <c r="BI1972" t="e">
        <f>VLOOKUP(H1972,Sheet2!$A$1:$B$270,2,FALSE)</f>
        <v>#N/A</v>
      </c>
    </row>
    <row r="1973" spans="15:61">
      <c r="O1973" s="57"/>
      <c r="P1973" s="57"/>
      <c r="BA1973" s="57"/>
      <c r="BF1973" s="6" t="e">
        <f t="shared" si="90"/>
        <v>#NUM!</v>
      </c>
      <c r="BG1973" t="e">
        <f t="shared" si="91"/>
        <v>#NUM!</v>
      </c>
      <c r="BH1973" t="e">
        <f t="shared" si="92"/>
        <v>#NUM!</v>
      </c>
      <c r="BI1973" t="e">
        <f>VLOOKUP(H1973,Sheet2!$A$1:$B$270,2,FALSE)</f>
        <v>#N/A</v>
      </c>
    </row>
    <row r="1974" spans="15:61">
      <c r="O1974" s="57"/>
      <c r="P1974" s="57"/>
      <c r="AO1974" s="57"/>
      <c r="AP1974" s="57"/>
      <c r="BA1974" s="57"/>
      <c r="BF1974" s="6" t="e">
        <f t="shared" si="90"/>
        <v>#NUM!</v>
      </c>
      <c r="BG1974" t="e">
        <f t="shared" si="91"/>
        <v>#NUM!</v>
      </c>
      <c r="BH1974" t="e">
        <f t="shared" si="92"/>
        <v>#NUM!</v>
      </c>
      <c r="BI1974" t="e">
        <f>VLOOKUP(H1974,Sheet2!$A$1:$B$270,2,FALSE)</f>
        <v>#N/A</v>
      </c>
    </row>
    <row r="1975" spans="15:61">
      <c r="O1975" s="57"/>
      <c r="P1975" s="57"/>
      <c r="AO1975" s="57"/>
      <c r="BA1975" s="57"/>
      <c r="BF1975" s="6" t="e">
        <f t="shared" si="90"/>
        <v>#NUM!</v>
      </c>
      <c r="BG1975" t="e">
        <f t="shared" si="91"/>
        <v>#NUM!</v>
      </c>
      <c r="BH1975" t="e">
        <f t="shared" si="92"/>
        <v>#NUM!</v>
      </c>
      <c r="BI1975" t="e">
        <f>VLOOKUP(H1975,Sheet2!$A$1:$B$270,2,FALSE)</f>
        <v>#N/A</v>
      </c>
    </row>
    <row r="1976" spans="15:61">
      <c r="O1976" s="57"/>
      <c r="P1976" s="57"/>
      <c r="AO1976" s="57"/>
      <c r="AP1976" s="57"/>
      <c r="BA1976" s="57"/>
      <c r="BF1976" s="6" t="e">
        <f t="shared" si="90"/>
        <v>#NUM!</v>
      </c>
      <c r="BG1976" t="e">
        <f t="shared" si="91"/>
        <v>#NUM!</v>
      </c>
      <c r="BH1976" t="e">
        <f t="shared" si="92"/>
        <v>#NUM!</v>
      </c>
      <c r="BI1976" t="e">
        <f>VLOOKUP(H1976,Sheet2!$A$1:$B$270,2,FALSE)</f>
        <v>#N/A</v>
      </c>
    </row>
    <row r="1977" spans="15:61">
      <c r="O1977" s="57"/>
      <c r="P1977" s="57"/>
      <c r="AO1977" s="57"/>
      <c r="AP1977" s="57"/>
      <c r="BA1977" s="57"/>
      <c r="BF1977" s="6" t="e">
        <f t="shared" si="90"/>
        <v>#NUM!</v>
      </c>
      <c r="BG1977" t="e">
        <f t="shared" si="91"/>
        <v>#NUM!</v>
      </c>
      <c r="BH1977" t="e">
        <f t="shared" si="92"/>
        <v>#NUM!</v>
      </c>
      <c r="BI1977" t="e">
        <f>VLOOKUP(H1977,Sheet2!$A$1:$B$270,2,FALSE)</f>
        <v>#N/A</v>
      </c>
    </row>
    <row r="1978" spans="15:61">
      <c r="O1978" s="57"/>
      <c r="P1978" s="57"/>
      <c r="AO1978" s="57"/>
      <c r="AP1978" s="57"/>
      <c r="BA1978" s="57"/>
      <c r="BF1978" s="6" t="e">
        <f t="shared" si="90"/>
        <v>#NUM!</v>
      </c>
      <c r="BG1978" t="e">
        <f t="shared" si="91"/>
        <v>#NUM!</v>
      </c>
      <c r="BH1978" t="e">
        <f t="shared" si="92"/>
        <v>#NUM!</v>
      </c>
      <c r="BI1978" t="e">
        <f>VLOOKUP(H1978,Sheet2!$A$1:$B$270,2,FALSE)</f>
        <v>#N/A</v>
      </c>
    </row>
    <row r="1979" spans="15:61">
      <c r="O1979" s="57"/>
      <c r="P1979" s="57"/>
      <c r="AO1979" s="57"/>
      <c r="BA1979" s="57"/>
      <c r="BF1979" s="6" t="e">
        <f t="shared" si="90"/>
        <v>#NUM!</v>
      </c>
      <c r="BG1979" t="e">
        <f t="shared" si="91"/>
        <v>#NUM!</v>
      </c>
      <c r="BH1979" t="e">
        <f t="shared" si="92"/>
        <v>#NUM!</v>
      </c>
      <c r="BI1979" t="e">
        <f>VLOOKUP(H1979,Sheet2!$A$1:$B$270,2,FALSE)</f>
        <v>#N/A</v>
      </c>
    </row>
    <row r="1980" spans="15:61">
      <c r="O1980" s="57"/>
      <c r="P1980" s="57"/>
      <c r="AO1980" s="57"/>
      <c r="BA1980" s="57"/>
      <c r="BF1980" s="6" t="e">
        <f t="shared" si="90"/>
        <v>#NUM!</v>
      </c>
      <c r="BG1980" t="e">
        <f t="shared" si="91"/>
        <v>#NUM!</v>
      </c>
      <c r="BH1980" t="e">
        <f t="shared" si="92"/>
        <v>#NUM!</v>
      </c>
      <c r="BI1980" t="e">
        <f>VLOOKUP(H1980,Sheet2!$A$1:$B$270,2,FALSE)</f>
        <v>#N/A</v>
      </c>
    </row>
    <row r="1981" spans="15:61">
      <c r="O1981" s="57"/>
      <c r="P1981" s="57"/>
      <c r="AO1981" s="57"/>
      <c r="AP1981" s="57"/>
      <c r="BA1981" s="57"/>
      <c r="BF1981" s="6" t="e">
        <f t="shared" si="90"/>
        <v>#NUM!</v>
      </c>
      <c r="BG1981" t="e">
        <f t="shared" si="91"/>
        <v>#NUM!</v>
      </c>
      <c r="BH1981" t="e">
        <f t="shared" si="92"/>
        <v>#NUM!</v>
      </c>
      <c r="BI1981" t="e">
        <f>VLOOKUP(H1981,Sheet2!$A$1:$B$270,2,FALSE)</f>
        <v>#N/A</v>
      </c>
    </row>
    <row r="1982" spans="15:61">
      <c r="O1982" s="57"/>
      <c r="P1982" s="57"/>
      <c r="AO1982" s="57"/>
      <c r="AP1982" s="57"/>
      <c r="BA1982" s="57"/>
      <c r="BF1982" s="6" t="e">
        <f t="shared" si="90"/>
        <v>#NUM!</v>
      </c>
      <c r="BG1982" t="e">
        <f t="shared" si="91"/>
        <v>#NUM!</v>
      </c>
      <c r="BH1982" t="e">
        <f t="shared" si="92"/>
        <v>#NUM!</v>
      </c>
      <c r="BI1982" t="e">
        <f>VLOOKUP(H1982,Sheet2!$A$1:$B$270,2,FALSE)</f>
        <v>#N/A</v>
      </c>
    </row>
    <row r="1983" spans="15:61">
      <c r="O1983" s="57"/>
      <c r="P1983" s="57"/>
      <c r="AO1983" s="57"/>
      <c r="BA1983" s="57"/>
      <c r="BF1983" s="6" t="e">
        <f t="shared" si="90"/>
        <v>#NUM!</v>
      </c>
      <c r="BG1983" t="e">
        <f t="shared" si="91"/>
        <v>#NUM!</v>
      </c>
      <c r="BH1983" t="e">
        <f t="shared" si="92"/>
        <v>#NUM!</v>
      </c>
      <c r="BI1983" t="e">
        <f>VLOOKUP(H1983,Sheet2!$A$1:$B$270,2,FALSE)</f>
        <v>#N/A</v>
      </c>
    </row>
    <row r="1984" spans="15:61">
      <c r="O1984" s="57"/>
      <c r="P1984" s="57"/>
      <c r="AO1984" s="57"/>
      <c r="AP1984" s="57"/>
      <c r="BA1984" s="57"/>
      <c r="BF1984" s="6" t="e">
        <f t="shared" si="90"/>
        <v>#NUM!</v>
      </c>
      <c r="BG1984" t="e">
        <f t="shared" si="91"/>
        <v>#NUM!</v>
      </c>
      <c r="BH1984" t="e">
        <f t="shared" si="92"/>
        <v>#NUM!</v>
      </c>
      <c r="BI1984" t="e">
        <f>VLOOKUP(H1984,Sheet2!$A$1:$B$270,2,FALSE)</f>
        <v>#N/A</v>
      </c>
    </row>
    <row r="1985" spans="15:61">
      <c r="O1985" s="57"/>
      <c r="P1985" s="57"/>
      <c r="AO1985" s="57"/>
      <c r="BA1985" s="57"/>
      <c r="BF1985" s="6" t="e">
        <f t="shared" si="90"/>
        <v>#NUM!</v>
      </c>
      <c r="BG1985" t="e">
        <f t="shared" si="91"/>
        <v>#NUM!</v>
      </c>
      <c r="BH1985" t="e">
        <f t="shared" si="92"/>
        <v>#NUM!</v>
      </c>
      <c r="BI1985" t="e">
        <f>VLOOKUP(H1985,Sheet2!$A$1:$B$270,2,FALSE)</f>
        <v>#N/A</v>
      </c>
    </row>
    <row r="1986" spans="15:61">
      <c r="O1986" s="57"/>
      <c r="P1986" s="57"/>
      <c r="AO1986" s="57"/>
      <c r="AP1986" s="57"/>
      <c r="BA1986" s="57"/>
      <c r="BF1986" s="6" t="e">
        <f t="shared" ref="BF1986:BF2049" si="93">DATE(BC1986,BD1986,BE1986)</f>
        <v>#NUM!</v>
      </c>
      <c r="BG1986" t="e">
        <f t="shared" ref="BG1986:BG2049" si="94">BF1986-BA1986</f>
        <v>#NUM!</v>
      </c>
      <c r="BH1986" t="e">
        <f t="shared" ref="BH1986:BH2049" si="95">IF(BG1986=1,"COMPLY",IF(BG1986&lt;1,"COMPLY","NOT COMPLY"))</f>
        <v>#NUM!</v>
      </c>
      <c r="BI1986" t="e">
        <f>VLOOKUP(H1986,Sheet2!$A$1:$B$270,2,FALSE)</f>
        <v>#N/A</v>
      </c>
    </row>
    <row r="1987" spans="15:61">
      <c r="O1987" s="57"/>
      <c r="P1987" s="57"/>
      <c r="AO1987" s="57"/>
      <c r="AP1987" s="57"/>
      <c r="BA1987" s="57"/>
      <c r="BF1987" s="6" t="e">
        <f t="shared" si="93"/>
        <v>#NUM!</v>
      </c>
      <c r="BG1987" t="e">
        <f t="shared" si="94"/>
        <v>#NUM!</v>
      </c>
      <c r="BH1987" t="e">
        <f t="shared" si="95"/>
        <v>#NUM!</v>
      </c>
      <c r="BI1987" t="e">
        <f>VLOOKUP(H1987,Sheet2!$A$1:$B$270,2,FALSE)</f>
        <v>#N/A</v>
      </c>
    </row>
    <row r="1988" spans="15:61">
      <c r="O1988" s="57"/>
      <c r="P1988" s="57"/>
      <c r="BA1988" s="57"/>
      <c r="BF1988" s="6" t="e">
        <f t="shared" si="93"/>
        <v>#NUM!</v>
      </c>
      <c r="BG1988" t="e">
        <f t="shared" si="94"/>
        <v>#NUM!</v>
      </c>
      <c r="BH1988" t="e">
        <f t="shared" si="95"/>
        <v>#NUM!</v>
      </c>
      <c r="BI1988" t="e">
        <f>VLOOKUP(H1988,Sheet2!$A$1:$B$270,2,FALSE)</f>
        <v>#N/A</v>
      </c>
    </row>
    <row r="1989" spans="15:61">
      <c r="O1989" s="57"/>
      <c r="P1989" s="57"/>
      <c r="AP1989" s="57"/>
      <c r="BA1989" s="57"/>
      <c r="BF1989" s="6" t="e">
        <f t="shared" si="93"/>
        <v>#NUM!</v>
      </c>
      <c r="BG1989" t="e">
        <f t="shared" si="94"/>
        <v>#NUM!</v>
      </c>
      <c r="BH1989" t="e">
        <f t="shared" si="95"/>
        <v>#NUM!</v>
      </c>
      <c r="BI1989" t="e">
        <f>VLOOKUP(H1989,Sheet2!$A$1:$B$270,2,FALSE)</f>
        <v>#N/A</v>
      </c>
    </row>
    <row r="1990" spans="15:61">
      <c r="O1990" s="57"/>
      <c r="P1990" s="57"/>
      <c r="BA1990" s="57"/>
      <c r="BF1990" s="6" t="e">
        <f t="shared" si="93"/>
        <v>#NUM!</v>
      </c>
      <c r="BG1990" t="e">
        <f t="shared" si="94"/>
        <v>#NUM!</v>
      </c>
      <c r="BH1990" t="e">
        <f t="shared" si="95"/>
        <v>#NUM!</v>
      </c>
      <c r="BI1990" t="e">
        <f>VLOOKUP(H1990,Sheet2!$A$1:$B$270,2,FALSE)</f>
        <v>#N/A</v>
      </c>
    </row>
    <row r="1991" spans="15:61">
      <c r="O1991" s="57"/>
      <c r="P1991" s="57"/>
      <c r="AP1991" s="57"/>
      <c r="BA1991" s="57"/>
      <c r="BF1991" s="6" t="e">
        <f t="shared" si="93"/>
        <v>#NUM!</v>
      </c>
      <c r="BG1991" t="e">
        <f t="shared" si="94"/>
        <v>#NUM!</v>
      </c>
      <c r="BH1991" t="e">
        <f t="shared" si="95"/>
        <v>#NUM!</v>
      </c>
      <c r="BI1991" t="e">
        <f>VLOOKUP(H1991,Sheet2!$A$1:$B$270,2,FALSE)</f>
        <v>#N/A</v>
      </c>
    </row>
    <row r="1992" spans="15:61">
      <c r="O1992" s="57"/>
      <c r="P1992" s="57"/>
      <c r="BA1992" s="57"/>
      <c r="BF1992" s="6" t="e">
        <f t="shared" si="93"/>
        <v>#NUM!</v>
      </c>
      <c r="BG1992" t="e">
        <f t="shared" si="94"/>
        <v>#NUM!</v>
      </c>
      <c r="BH1992" t="e">
        <f t="shared" si="95"/>
        <v>#NUM!</v>
      </c>
      <c r="BI1992" t="e">
        <f>VLOOKUP(H1992,Sheet2!$A$1:$B$270,2,FALSE)</f>
        <v>#N/A</v>
      </c>
    </row>
    <row r="1993" spans="15:61">
      <c r="O1993" s="57"/>
      <c r="P1993" s="57"/>
      <c r="BA1993" s="57"/>
      <c r="BF1993" s="6" t="e">
        <f t="shared" si="93"/>
        <v>#NUM!</v>
      </c>
      <c r="BG1993" t="e">
        <f t="shared" si="94"/>
        <v>#NUM!</v>
      </c>
      <c r="BH1993" t="e">
        <f t="shared" si="95"/>
        <v>#NUM!</v>
      </c>
      <c r="BI1993" t="e">
        <f>VLOOKUP(H1993,Sheet2!$A$1:$B$270,2,FALSE)</f>
        <v>#N/A</v>
      </c>
    </row>
    <row r="1994" spans="15:61">
      <c r="O1994" s="57"/>
      <c r="P1994" s="57"/>
      <c r="AP1994" s="57"/>
      <c r="BA1994" s="57"/>
      <c r="BF1994" s="6" t="e">
        <f t="shared" si="93"/>
        <v>#NUM!</v>
      </c>
      <c r="BG1994" t="e">
        <f t="shared" si="94"/>
        <v>#NUM!</v>
      </c>
      <c r="BH1994" t="e">
        <f t="shared" si="95"/>
        <v>#NUM!</v>
      </c>
      <c r="BI1994" t="e">
        <f>VLOOKUP(H1994,Sheet2!$A$1:$B$270,2,FALSE)</f>
        <v>#N/A</v>
      </c>
    </row>
    <row r="1995" spans="15:61">
      <c r="O1995" s="57"/>
      <c r="P1995" s="57"/>
      <c r="AP1995" s="57"/>
      <c r="BA1995" s="57"/>
      <c r="BF1995" s="6" t="e">
        <f t="shared" si="93"/>
        <v>#NUM!</v>
      </c>
      <c r="BG1995" t="e">
        <f t="shared" si="94"/>
        <v>#NUM!</v>
      </c>
      <c r="BH1995" t="e">
        <f t="shared" si="95"/>
        <v>#NUM!</v>
      </c>
      <c r="BI1995" t="e">
        <f>VLOOKUP(H1995,Sheet2!$A$1:$B$270,2,FALSE)</f>
        <v>#N/A</v>
      </c>
    </row>
    <row r="1996" spans="15:61">
      <c r="O1996" s="57"/>
      <c r="P1996" s="57"/>
      <c r="AO1996" s="57"/>
      <c r="AP1996" s="57"/>
      <c r="BA1996" s="57"/>
      <c r="BF1996" s="6" t="e">
        <f t="shared" si="93"/>
        <v>#NUM!</v>
      </c>
      <c r="BG1996" t="e">
        <f t="shared" si="94"/>
        <v>#NUM!</v>
      </c>
      <c r="BH1996" t="e">
        <f t="shared" si="95"/>
        <v>#NUM!</v>
      </c>
      <c r="BI1996" t="e">
        <f>VLOOKUP(H1996,Sheet2!$A$1:$B$270,2,FALSE)</f>
        <v>#N/A</v>
      </c>
    </row>
    <row r="1997" spans="15:61">
      <c r="O1997" s="57"/>
      <c r="P1997" s="57"/>
      <c r="AO1997" s="57"/>
      <c r="AP1997" s="57"/>
      <c r="BA1997" s="57"/>
      <c r="BF1997" s="6" t="e">
        <f t="shared" si="93"/>
        <v>#NUM!</v>
      </c>
      <c r="BG1997" t="e">
        <f t="shared" si="94"/>
        <v>#NUM!</v>
      </c>
      <c r="BH1997" t="e">
        <f t="shared" si="95"/>
        <v>#NUM!</v>
      </c>
      <c r="BI1997" t="e">
        <f>VLOOKUP(H1997,Sheet2!$A$1:$B$270,2,FALSE)</f>
        <v>#N/A</v>
      </c>
    </row>
    <row r="1998" spans="15:61">
      <c r="O1998" s="57"/>
      <c r="P1998" s="57"/>
      <c r="AP1998" s="57"/>
      <c r="BA1998" s="57"/>
      <c r="BF1998" s="6" t="e">
        <f t="shared" si="93"/>
        <v>#NUM!</v>
      </c>
      <c r="BG1998" t="e">
        <f t="shared" si="94"/>
        <v>#NUM!</v>
      </c>
      <c r="BH1998" t="e">
        <f t="shared" si="95"/>
        <v>#NUM!</v>
      </c>
      <c r="BI1998" t="e">
        <f>VLOOKUP(H1998,Sheet2!$A$1:$B$270,2,FALSE)</f>
        <v>#N/A</v>
      </c>
    </row>
    <row r="1999" spans="15:61">
      <c r="O1999" s="57"/>
      <c r="P1999" s="57"/>
      <c r="AP1999" s="57"/>
      <c r="BA1999" s="57"/>
      <c r="BF1999" s="6" t="e">
        <f t="shared" si="93"/>
        <v>#NUM!</v>
      </c>
      <c r="BG1999" t="e">
        <f t="shared" si="94"/>
        <v>#NUM!</v>
      </c>
      <c r="BH1999" t="e">
        <f t="shared" si="95"/>
        <v>#NUM!</v>
      </c>
      <c r="BI1999" t="e">
        <f>VLOOKUP(H1999,Sheet2!$A$1:$B$270,2,FALSE)</f>
        <v>#N/A</v>
      </c>
    </row>
    <row r="2000" spans="15:61">
      <c r="O2000" s="57"/>
      <c r="P2000" s="57"/>
      <c r="AO2000" s="57"/>
      <c r="AP2000" s="57"/>
      <c r="BA2000" s="57"/>
      <c r="BF2000" s="6" t="e">
        <f t="shared" si="93"/>
        <v>#NUM!</v>
      </c>
      <c r="BG2000" t="e">
        <f t="shared" si="94"/>
        <v>#NUM!</v>
      </c>
      <c r="BH2000" t="e">
        <f t="shared" si="95"/>
        <v>#NUM!</v>
      </c>
      <c r="BI2000" t="e">
        <f>VLOOKUP(H2000,Sheet2!$A$1:$B$270,2,FALSE)</f>
        <v>#N/A</v>
      </c>
    </row>
    <row r="2001" spans="15:61">
      <c r="O2001" s="57"/>
      <c r="P2001" s="57"/>
      <c r="BA2001" s="57"/>
      <c r="BF2001" s="6" t="e">
        <f t="shared" si="93"/>
        <v>#NUM!</v>
      </c>
      <c r="BG2001" t="e">
        <f t="shared" si="94"/>
        <v>#NUM!</v>
      </c>
      <c r="BH2001" t="e">
        <f t="shared" si="95"/>
        <v>#NUM!</v>
      </c>
      <c r="BI2001" t="e">
        <f>VLOOKUP(H2001,Sheet2!$A$1:$B$270,2,FALSE)</f>
        <v>#N/A</v>
      </c>
    </row>
    <row r="2002" spans="15:61">
      <c r="O2002" s="57"/>
      <c r="P2002" s="57"/>
      <c r="AP2002" s="57"/>
      <c r="BA2002" s="57"/>
      <c r="BF2002" s="6" t="e">
        <f t="shared" si="93"/>
        <v>#NUM!</v>
      </c>
      <c r="BG2002" t="e">
        <f t="shared" si="94"/>
        <v>#NUM!</v>
      </c>
      <c r="BH2002" t="e">
        <f t="shared" si="95"/>
        <v>#NUM!</v>
      </c>
      <c r="BI2002" t="e">
        <f>VLOOKUP(H2002,Sheet2!$A$1:$B$270,2,FALSE)</f>
        <v>#N/A</v>
      </c>
    </row>
    <row r="2003" spans="15:61">
      <c r="O2003" s="57"/>
      <c r="P2003" s="57"/>
      <c r="BA2003" s="57"/>
      <c r="BF2003" s="6" t="e">
        <f t="shared" si="93"/>
        <v>#NUM!</v>
      </c>
      <c r="BG2003" t="e">
        <f t="shared" si="94"/>
        <v>#NUM!</v>
      </c>
      <c r="BH2003" t="e">
        <f t="shared" si="95"/>
        <v>#NUM!</v>
      </c>
      <c r="BI2003" t="e">
        <f>VLOOKUP(H2003,Sheet2!$A$1:$B$270,2,FALSE)</f>
        <v>#N/A</v>
      </c>
    </row>
    <row r="2004" spans="15:61">
      <c r="O2004" s="57"/>
      <c r="P2004" s="57"/>
      <c r="AO2004" s="57"/>
      <c r="BA2004" s="57"/>
      <c r="BF2004" s="6" t="e">
        <f t="shared" si="93"/>
        <v>#NUM!</v>
      </c>
      <c r="BG2004" t="e">
        <f t="shared" si="94"/>
        <v>#NUM!</v>
      </c>
      <c r="BH2004" t="e">
        <f t="shared" si="95"/>
        <v>#NUM!</v>
      </c>
      <c r="BI2004" t="e">
        <f>VLOOKUP(H2004,Sheet2!$A$1:$B$270,2,FALSE)</f>
        <v>#N/A</v>
      </c>
    </row>
    <row r="2005" spans="15:61">
      <c r="O2005" s="57"/>
      <c r="P2005" s="57"/>
      <c r="AO2005" s="57"/>
      <c r="AP2005" s="57"/>
      <c r="BA2005" s="57"/>
      <c r="BF2005" s="6" t="e">
        <f t="shared" si="93"/>
        <v>#NUM!</v>
      </c>
      <c r="BG2005" t="e">
        <f t="shared" si="94"/>
        <v>#NUM!</v>
      </c>
      <c r="BH2005" t="e">
        <f t="shared" si="95"/>
        <v>#NUM!</v>
      </c>
      <c r="BI2005" t="e">
        <f>VLOOKUP(H2005,Sheet2!$A$1:$B$270,2,FALSE)</f>
        <v>#N/A</v>
      </c>
    </row>
    <row r="2006" spans="15:61">
      <c r="O2006" s="57"/>
      <c r="P2006" s="57"/>
      <c r="AO2006" s="57"/>
      <c r="BA2006" s="57"/>
      <c r="BF2006" s="6" t="e">
        <f t="shared" si="93"/>
        <v>#NUM!</v>
      </c>
      <c r="BG2006" t="e">
        <f t="shared" si="94"/>
        <v>#NUM!</v>
      </c>
      <c r="BH2006" t="e">
        <f t="shared" si="95"/>
        <v>#NUM!</v>
      </c>
      <c r="BI2006" t="e">
        <f>VLOOKUP(H2006,Sheet2!$A$1:$B$270,2,FALSE)</f>
        <v>#N/A</v>
      </c>
    </row>
    <row r="2007" spans="15:61">
      <c r="O2007" s="57"/>
      <c r="P2007" s="57"/>
      <c r="AO2007" s="57"/>
      <c r="AP2007" s="57"/>
      <c r="BA2007" s="57"/>
      <c r="BF2007" s="6" t="e">
        <f t="shared" si="93"/>
        <v>#NUM!</v>
      </c>
      <c r="BG2007" t="e">
        <f t="shared" si="94"/>
        <v>#NUM!</v>
      </c>
      <c r="BH2007" t="e">
        <f t="shared" si="95"/>
        <v>#NUM!</v>
      </c>
      <c r="BI2007" t="e">
        <f>VLOOKUP(H2007,Sheet2!$A$1:$B$270,2,FALSE)</f>
        <v>#N/A</v>
      </c>
    </row>
    <row r="2008" spans="15:61">
      <c r="O2008" s="57"/>
      <c r="P2008" s="57"/>
      <c r="AP2008" s="57"/>
      <c r="BA2008" s="57"/>
      <c r="BF2008" s="6" t="e">
        <f t="shared" si="93"/>
        <v>#NUM!</v>
      </c>
      <c r="BG2008" t="e">
        <f t="shared" si="94"/>
        <v>#NUM!</v>
      </c>
      <c r="BH2008" t="e">
        <f t="shared" si="95"/>
        <v>#NUM!</v>
      </c>
      <c r="BI2008" t="e">
        <f>VLOOKUP(H2008,Sheet2!$A$1:$B$270,2,FALSE)</f>
        <v>#N/A</v>
      </c>
    </row>
    <row r="2009" spans="15:61">
      <c r="O2009" s="57"/>
      <c r="P2009" s="57"/>
      <c r="AP2009" s="57"/>
      <c r="BA2009" s="57"/>
      <c r="BF2009" s="6" t="e">
        <f t="shared" si="93"/>
        <v>#NUM!</v>
      </c>
      <c r="BG2009" t="e">
        <f t="shared" si="94"/>
        <v>#NUM!</v>
      </c>
      <c r="BH2009" t="e">
        <f t="shared" si="95"/>
        <v>#NUM!</v>
      </c>
      <c r="BI2009" t="e">
        <f>VLOOKUP(H2009,Sheet2!$A$1:$B$270,2,FALSE)</f>
        <v>#N/A</v>
      </c>
    </row>
    <row r="2010" spans="15:61">
      <c r="O2010" s="57"/>
      <c r="P2010" s="57"/>
      <c r="AP2010" s="57"/>
      <c r="BA2010" s="57"/>
      <c r="BF2010" s="6" t="e">
        <f t="shared" si="93"/>
        <v>#NUM!</v>
      </c>
      <c r="BG2010" t="e">
        <f t="shared" si="94"/>
        <v>#NUM!</v>
      </c>
      <c r="BH2010" t="e">
        <f t="shared" si="95"/>
        <v>#NUM!</v>
      </c>
      <c r="BI2010" t="e">
        <f>VLOOKUP(H2010,Sheet2!$A$1:$B$270,2,FALSE)</f>
        <v>#N/A</v>
      </c>
    </row>
    <row r="2011" spans="15:61">
      <c r="O2011" s="57"/>
      <c r="P2011" s="57"/>
      <c r="AP2011" s="57"/>
      <c r="BA2011" s="57"/>
      <c r="BF2011" s="6" t="e">
        <f t="shared" si="93"/>
        <v>#NUM!</v>
      </c>
      <c r="BG2011" t="e">
        <f t="shared" si="94"/>
        <v>#NUM!</v>
      </c>
      <c r="BH2011" t="e">
        <f t="shared" si="95"/>
        <v>#NUM!</v>
      </c>
      <c r="BI2011" t="e">
        <f>VLOOKUP(H2011,Sheet2!$A$1:$B$270,2,FALSE)</f>
        <v>#N/A</v>
      </c>
    </row>
    <row r="2012" spans="15:61">
      <c r="O2012" s="57"/>
      <c r="P2012" s="57"/>
      <c r="BA2012" s="57"/>
      <c r="BF2012" s="6" t="e">
        <f t="shared" si="93"/>
        <v>#NUM!</v>
      </c>
      <c r="BG2012" t="e">
        <f t="shared" si="94"/>
        <v>#NUM!</v>
      </c>
      <c r="BH2012" t="e">
        <f t="shared" si="95"/>
        <v>#NUM!</v>
      </c>
      <c r="BI2012" t="e">
        <f>VLOOKUP(H2012,Sheet2!$A$1:$B$270,2,FALSE)</f>
        <v>#N/A</v>
      </c>
    </row>
    <row r="2013" spans="15:61">
      <c r="O2013" s="57"/>
      <c r="P2013" s="57"/>
      <c r="AP2013" s="57"/>
      <c r="BA2013" s="57"/>
      <c r="BF2013" s="6" t="e">
        <f t="shared" si="93"/>
        <v>#NUM!</v>
      </c>
      <c r="BG2013" t="e">
        <f t="shared" si="94"/>
        <v>#NUM!</v>
      </c>
      <c r="BH2013" t="e">
        <f t="shared" si="95"/>
        <v>#NUM!</v>
      </c>
      <c r="BI2013" t="e">
        <f>VLOOKUP(H2013,Sheet2!$A$1:$B$270,2,FALSE)</f>
        <v>#N/A</v>
      </c>
    </row>
    <row r="2014" spans="15:61">
      <c r="O2014" s="57"/>
      <c r="P2014" s="57"/>
      <c r="AP2014" s="57"/>
      <c r="BA2014" s="57"/>
      <c r="BF2014" s="6" t="e">
        <f t="shared" si="93"/>
        <v>#NUM!</v>
      </c>
      <c r="BG2014" t="e">
        <f t="shared" si="94"/>
        <v>#NUM!</v>
      </c>
      <c r="BH2014" t="e">
        <f t="shared" si="95"/>
        <v>#NUM!</v>
      </c>
      <c r="BI2014" t="e">
        <f>VLOOKUP(H2014,Sheet2!$A$1:$B$270,2,FALSE)</f>
        <v>#N/A</v>
      </c>
    </row>
    <row r="2015" spans="15:61">
      <c r="O2015" s="57"/>
      <c r="P2015" s="57"/>
      <c r="BA2015" s="57"/>
      <c r="BF2015" s="6" t="e">
        <f t="shared" si="93"/>
        <v>#NUM!</v>
      </c>
      <c r="BG2015" t="e">
        <f t="shared" si="94"/>
        <v>#NUM!</v>
      </c>
      <c r="BH2015" t="e">
        <f t="shared" si="95"/>
        <v>#NUM!</v>
      </c>
      <c r="BI2015" t="e">
        <f>VLOOKUP(H2015,Sheet2!$A$1:$B$270,2,FALSE)</f>
        <v>#N/A</v>
      </c>
    </row>
    <row r="2016" spans="15:61">
      <c r="O2016" s="57"/>
      <c r="P2016" s="57"/>
      <c r="AP2016" s="57"/>
      <c r="BA2016" s="57"/>
      <c r="BF2016" s="6" t="e">
        <f t="shared" si="93"/>
        <v>#NUM!</v>
      </c>
      <c r="BG2016" t="e">
        <f t="shared" si="94"/>
        <v>#NUM!</v>
      </c>
      <c r="BH2016" t="e">
        <f t="shared" si="95"/>
        <v>#NUM!</v>
      </c>
      <c r="BI2016" t="e">
        <f>VLOOKUP(H2016,Sheet2!$A$1:$B$270,2,FALSE)</f>
        <v>#N/A</v>
      </c>
    </row>
    <row r="2017" spans="15:61">
      <c r="O2017" s="57"/>
      <c r="P2017" s="57"/>
      <c r="BA2017" s="57"/>
      <c r="BF2017" s="6" t="e">
        <f t="shared" si="93"/>
        <v>#NUM!</v>
      </c>
      <c r="BG2017" t="e">
        <f t="shared" si="94"/>
        <v>#NUM!</v>
      </c>
      <c r="BH2017" t="e">
        <f t="shared" si="95"/>
        <v>#NUM!</v>
      </c>
      <c r="BI2017" t="e">
        <f>VLOOKUP(H2017,Sheet2!$A$1:$B$270,2,FALSE)</f>
        <v>#N/A</v>
      </c>
    </row>
    <row r="2018" spans="15:61">
      <c r="O2018" s="57"/>
      <c r="P2018" s="57"/>
      <c r="AP2018" s="57"/>
      <c r="BA2018" s="57"/>
      <c r="BF2018" s="6" t="e">
        <f t="shared" si="93"/>
        <v>#NUM!</v>
      </c>
      <c r="BG2018" t="e">
        <f t="shared" si="94"/>
        <v>#NUM!</v>
      </c>
      <c r="BH2018" t="e">
        <f t="shared" si="95"/>
        <v>#NUM!</v>
      </c>
      <c r="BI2018" t="e">
        <f>VLOOKUP(H2018,Sheet2!$A$1:$B$270,2,FALSE)</f>
        <v>#N/A</v>
      </c>
    </row>
    <row r="2019" spans="15:61">
      <c r="O2019" s="57"/>
      <c r="P2019" s="57"/>
      <c r="AP2019" s="57"/>
      <c r="BA2019" s="57"/>
      <c r="BF2019" s="6" t="e">
        <f t="shared" si="93"/>
        <v>#NUM!</v>
      </c>
      <c r="BG2019" t="e">
        <f t="shared" si="94"/>
        <v>#NUM!</v>
      </c>
      <c r="BH2019" t="e">
        <f t="shared" si="95"/>
        <v>#NUM!</v>
      </c>
      <c r="BI2019" t="e">
        <f>VLOOKUP(H2019,Sheet2!$A$1:$B$270,2,FALSE)</f>
        <v>#N/A</v>
      </c>
    </row>
    <row r="2020" spans="15:61">
      <c r="O2020" s="57"/>
      <c r="P2020" s="57"/>
      <c r="BA2020" s="57"/>
      <c r="BF2020" s="6" t="e">
        <f t="shared" si="93"/>
        <v>#NUM!</v>
      </c>
      <c r="BG2020" t="e">
        <f t="shared" si="94"/>
        <v>#NUM!</v>
      </c>
      <c r="BH2020" t="e">
        <f t="shared" si="95"/>
        <v>#NUM!</v>
      </c>
      <c r="BI2020" t="e">
        <f>VLOOKUP(H2020,Sheet2!$A$1:$B$270,2,FALSE)</f>
        <v>#N/A</v>
      </c>
    </row>
    <row r="2021" spans="15:61">
      <c r="O2021" s="57"/>
      <c r="P2021" s="57"/>
      <c r="AP2021" s="57"/>
      <c r="BA2021" s="57"/>
      <c r="BF2021" s="6" t="e">
        <f t="shared" si="93"/>
        <v>#NUM!</v>
      </c>
      <c r="BG2021" t="e">
        <f t="shared" si="94"/>
        <v>#NUM!</v>
      </c>
      <c r="BH2021" t="e">
        <f t="shared" si="95"/>
        <v>#NUM!</v>
      </c>
      <c r="BI2021" t="e">
        <f>VLOOKUP(H2021,Sheet2!$A$1:$B$270,2,FALSE)</f>
        <v>#N/A</v>
      </c>
    </row>
    <row r="2022" spans="15:61">
      <c r="O2022" s="57"/>
      <c r="P2022" s="57"/>
      <c r="BF2022" s="6" t="e">
        <f t="shared" si="93"/>
        <v>#NUM!</v>
      </c>
      <c r="BG2022" t="e">
        <f t="shared" si="94"/>
        <v>#NUM!</v>
      </c>
      <c r="BH2022" t="e">
        <f t="shared" si="95"/>
        <v>#NUM!</v>
      </c>
      <c r="BI2022" t="e">
        <f>VLOOKUP(H2022,Sheet2!$A$1:$B$270,2,FALSE)</f>
        <v>#N/A</v>
      </c>
    </row>
    <row r="2023" spans="15:61">
      <c r="O2023" s="57"/>
      <c r="P2023" s="57"/>
      <c r="AO2023" s="57"/>
      <c r="AP2023" s="57"/>
      <c r="BA2023" s="57"/>
      <c r="BF2023" s="6" t="e">
        <f t="shared" si="93"/>
        <v>#NUM!</v>
      </c>
      <c r="BG2023" t="e">
        <f t="shared" si="94"/>
        <v>#NUM!</v>
      </c>
      <c r="BH2023" t="e">
        <f t="shared" si="95"/>
        <v>#NUM!</v>
      </c>
      <c r="BI2023" t="e">
        <f>VLOOKUP(H2023,Sheet2!$A$1:$B$270,2,FALSE)</f>
        <v>#N/A</v>
      </c>
    </row>
    <row r="2024" spans="15:61">
      <c r="O2024" s="57"/>
      <c r="P2024" s="57"/>
      <c r="AO2024" s="57"/>
      <c r="AP2024" s="57"/>
      <c r="BA2024" s="57"/>
      <c r="BF2024" s="6" t="e">
        <f t="shared" si="93"/>
        <v>#NUM!</v>
      </c>
      <c r="BG2024" t="e">
        <f t="shared" si="94"/>
        <v>#NUM!</v>
      </c>
      <c r="BH2024" t="e">
        <f t="shared" si="95"/>
        <v>#NUM!</v>
      </c>
      <c r="BI2024" t="e">
        <f>VLOOKUP(H2024,Sheet2!$A$1:$B$270,2,FALSE)</f>
        <v>#N/A</v>
      </c>
    </row>
    <row r="2025" spans="15:61">
      <c r="O2025" s="57"/>
      <c r="P2025" s="57"/>
      <c r="AO2025" s="57"/>
      <c r="AP2025" s="57"/>
      <c r="BA2025" s="57"/>
      <c r="BF2025" s="6" t="e">
        <f t="shared" si="93"/>
        <v>#NUM!</v>
      </c>
      <c r="BG2025" t="e">
        <f t="shared" si="94"/>
        <v>#NUM!</v>
      </c>
      <c r="BH2025" t="e">
        <f t="shared" si="95"/>
        <v>#NUM!</v>
      </c>
      <c r="BI2025" t="e">
        <f>VLOOKUP(H2025,Sheet2!$A$1:$B$270,2,FALSE)</f>
        <v>#N/A</v>
      </c>
    </row>
    <row r="2026" spans="15:61">
      <c r="O2026" s="57"/>
      <c r="P2026" s="57"/>
      <c r="AO2026" s="57"/>
      <c r="AP2026" s="57"/>
      <c r="BA2026" s="57"/>
      <c r="BF2026" s="6" t="e">
        <f t="shared" si="93"/>
        <v>#NUM!</v>
      </c>
      <c r="BG2026" t="e">
        <f t="shared" si="94"/>
        <v>#NUM!</v>
      </c>
      <c r="BH2026" t="e">
        <f t="shared" si="95"/>
        <v>#NUM!</v>
      </c>
      <c r="BI2026" t="e">
        <f>VLOOKUP(H2026,Sheet2!$A$1:$B$270,2,FALSE)</f>
        <v>#N/A</v>
      </c>
    </row>
    <row r="2027" spans="15:61">
      <c r="O2027" s="57"/>
      <c r="P2027" s="57"/>
      <c r="AO2027" s="57"/>
      <c r="AP2027" s="57"/>
      <c r="BA2027" s="57"/>
      <c r="BF2027" s="6" t="e">
        <f t="shared" si="93"/>
        <v>#NUM!</v>
      </c>
      <c r="BG2027" t="e">
        <f t="shared" si="94"/>
        <v>#NUM!</v>
      </c>
      <c r="BH2027" t="e">
        <f t="shared" si="95"/>
        <v>#NUM!</v>
      </c>
      <c r="BI2027" t="e">
        <f>VLOOKUP(H2027,Sheet2!$A$1:$B$270,2,FALSE)</f>
        <v>#N/A</v>
      </c>
    </row>
    <row r="2028" spans="15:61">
      <c r="O2028" s="57"/>
      <c r="P2028" s="57"/>
      <c r="AP2028" s="57"/>
      <c r="BA2028" s="57"/>
      <c r="BF2028" s="6" t="e">
        <f t="shared" si="93"/>
        <v>#NUM!</v>
      </c>
      <c r="BG2028" t="e">
        <f t="shared" si="94"/>
        <v>#NUM!</v>
      </c>
      <c r="BH2028" t="e">
        <f t="shared" si="95"/>
        <v>#NUM!</v>
      </c>
      <c r="BI2028" t="e">
        <f>VLOOKUP(H2028,Sheet2!$A$1:$B$270,2,FALSE)</f>
        <v>#N/A</v>
      </c>
    </row>
    <row r="2029" spans="15:61">
      <c r="O2029" s="57"/>
      <c r="P2029" s="57"/>
      <c r="AP2029" s="57"/>
      <c r="BA2029" s="57"/>
      <c r="BF2029" s="6" t="e">
        <f t="shared" si="93"/>
        <v>#NUM!</v>
      </c>
      <c r="BG2029" t="e">
        <f t="shared" si="94"/>
        <v>#NUM!</v>
      </c>
      <c r="BH2029" t="e">
        <f t="shared" si="95"/>
        <v>#NUM!</v>
      </c>
      <c r="BI2029" t="e">
        <f>VLOOKUP(H2029,Sheet2!$A$1:$B$270,2,FALSE)</f>
        <v>#N/A</v>
      </c>
    </row>
    <row r="2030" spans="15:61">
      <c r="O2030" s="57"/>
      <c r="P2030" s="57"/>
      <c r="AP2030" s="57"/>
      <c r="BA2030" s="57"/>
      <c r="BF2030" s="6" t="e">
        <f t="shared" si="93"/>
        <v>#NUM!</v>
      </c>
      <c r="BG2030" t="e">
        <f t="shared" si="94"/>
        <v>#NUM!</v>
      </c>
      <c r="BH2030" t="e">
        <f t="shared" si="95"/>
        <v>#NUM!</v>
      </c>
      <c r="BI2030" t="e">
        <f>VLOOKUP(H2030,Sheet2!$A$1:$B$270,2,FALSE)</f>
        <v>#N/A</v>
      </c>
    </row>
    <row r="2031" spans="15:61">
      <c r="O2031" s="57"/>
      <c r="P2031" s="57"/>
      <c r="AP2031" s="57"/>
      <c r="BA2031" s="57"/>
      <c r="BF2031" s="6" t="e">
        <f t="shared" si="93"/>
        <v>#NUM!</v>
      </c>
      <c r="BG2031" t="e">
        <f t="shared" si="94"/>
        <v>#NUM!</v>
      </c>
      <c r="BH2031" t="e">
        <f t="shared" si="95"/>
        <v>#NUM!</v>
      </c>
      <c r="BI2031" t="e">
        <f>VLOOKUP(H2031,Sheet2!$A$1:$B$270,2,FALSE)</f>
        <v>#N/A</v>
      </c>
    </row>
    <row r="2032" spans="15:61">
      <c r="O2032" s="57"/>
      <c r="P2032" s="57"/>
      <c r="AP2032" s="57"/>
      <c r="BA2032" s="57"/>
      <c r="BF2032" s="6" t="e">
        <f t="shared" si="93"/>
        <v>#NUM!</v>
      </c>
      <c r="BG2032" t="e">
        <f t="shared" si="94"/>
        <v>#NUM!</v>
      </c>
      <c r="BH2032" t="e">
        <f t="shared" si="95"/>
        <v>#NUM!</v>
      </c>
      <c r="BI2032" t="e">
        <f>VLOOKUP(H2032,Sheet2!$A$1:$B$270,2,FALSE)</f>
        <v>#N/A</v>
      </c>
    </row>
    <row r="2033" spans="15:61">
      <c r="O2033" s="57"/>
      <c r="P2033" s="57"/>
      <c r="AO2033" s="57"/>
      <c r="BA2033" s="57"/>
      <c r="BF2033" s="6" t="e">
        <f t="shared" si="93"/>
        <v>#NUM!</v>
      </c>
      <c r="BG2033" t="e">
        <f t="shared" si="94"/>
        <v>#NUM!</v>
      </c>
      <c r="BH2033" t="e">
        <f t="shared" si="95"/>
        <v>#NUM!</v>
      </c>
      <c r="BI2033" t="e">
        <f>VLOOKUP(H2033,Sheet2!$A$1:$B$270,2,FALSE)</f>
        <v>#N/A</v>
      </c>
    </row>
    <row r="2034" spans="15:61">
      <c r="O2034" s="57"/>
      <c r="P2034" s="57"/>
      <c r="AO2034" s="57"/>
      <c r="BA2034" s="57"/>
      <c r="BF2034" s="6" t="e">
        <f t="shared" si="93"/>
        <v>#NUM!</v>
      </c>
      <c r="BG2034" t="e">
        <f t="shared" si="94"/>
        <v>#NUM!</v>
      </c>
      <c r="BH2034" t="e">
        <f t="shared" si="95"/>
        <v>#NUM!</v>
      </c>
      <c r="BI2034" t="e">
        <f>VLOOKUP(H2034,Sheet2!$A$1:$B$270,2,FALSE)</f>
        <v>#N/A</v>
      </c>
    </row>
    <row r="2035" spans="15:61">
      <c r="O2035" s="57"/>
      <c r="P2035" s="57"/>
      <c r="AO2035" s="57"/>
      <c r="BA2035" s="57"/>
      <c r="BF2035" s="6" t="e">
        <f t="shared" si="93"/>
        <v>#NUM!</v>
      </c>
      <c r="BG2035" t="e">
        <f t="shared" si="94"/>
        <v>#NUM!</v>
      </c>
      <c r="BH2035" t="e">
        <f t="shared" si="95"/>
        <v>#NUM!</v>
      </c>
      <c r="BI2035" t="e">
        <f>VLOOKUP(H2035,Sheet2!$A$1:$B$270,2,FALSE)</f>
        <v>#N/A</v>
      </c>
    </row>
    <row r="2036" spans="15:61">
      <c r="O2036" s="57"/>
      <c r="P2036" s="57"/>
      <c r="AP2036" s="57"/>
      <c r="BA2036" s="57"/>
      <c r="BF2036" s="6" t="e">
        <f t="shared" si="93"/>
        <v>#NUM!</v>
      </c>
      <c r="BG2036" t="e">
        <f t="shared" si="94"/>
        <v>#NUM!</v>
      </c>
      <c r="BH2036" t="e">
        <f t="shared" si="95"/>
        <v>#NUM!</v>
      </c>
      <c r="BI2036" t="e">
        <f>VLOOKUP(H2036,Sheet2!$A$1:$B$270,2,FALSE)</f>
        <v>#N/A</v>
      </c>
    </row>
    <row r="2037" spans="15:61">
      <c r="O2037" s="57"/>
      <c r="P2037" s="57"/>
      <c r="BA2037" s="57"/>
      <c r="BF2037" s="6" t="e">
        <f t="shared" si="93"/>
        <v>#NUM!</v>
      </c>
      <c r="BG2037" t="e">
        <f t="shared" si="94"/>
        <v>#NUM!</v>
      </c>
      <c r="BH2037" t="e">
        <f t="shared" si="95"/>
        <v>#NUM!</v>
      </c>
      <c r="BI2037" t="e">
        <f>VLOOKUP(H2037,Sheet2!$A$1:$B$270,2,FALSE)</f>
        <v>#N/A</v>
      </c>
    </row>
    <row r="2038" spans="15:61">
      <c r="O2038" s="57"/>
      <c r="P2038" s="57"/>
      <c r="AO2038" s="57"/>
      <c r="BA2038" s="57"/>
      <c r="BF2038" s="6" t="e">
        <f t="shared" si="93"/>
        <v>#NUM!</v>
      </c>
      <c r="BG2038" t="e">
        <f t="shared" si="94"/>
        <v>#NUM!</v>
      </c>
      <c r="BH2038" t="e">
        <f t="shared" si="95"/>
        <v>#NUM!</v>
      </c>
      <c r="BI2038" t="e">
        <f>VLOOKUP(H2038,Sheet2!$A$1:$B$270,2,FALSE)</f>
        <v>#N/A</v>
      </c>
    </row>
    <row r="2039" spans="15:61">
      <c r="O2039" s="57"/>
      <c r="P2039" s="57"/>
      <c r="AO2039" s="57"/>
      <c r="AP2039" s="57"/>
      <c r="BA2039" s="57"/>
      <c r="BF2039" s="6" t="e">
        <f t="shared" si="93"/>
        <v>#NUM!</v>
      </c>
      <c r="BG2039" t="e">
        <f t="shared" si="94"/>
        <v>#NUM!</v>
      </c>
      <c r="BH2039" t="e">
        <f t="shared" si="95"/>
        <v>#NUM!</v>
      </c>
      <c r="BI2039" t="e">
        <f>VLOOKUP(H2039,Sheet2!$A$1:$B$270,2,FALSE)</f>
        <v>#N/A</v>
      </c>
    </row>
    <row r="2040" spans="15:61">
      <c r="O2040" s="57"/>
      <c r="P2040" s="57"/>
      <c r="AO2040" s="57"/>
      <c r="BA2040" s="57"/>
      <c r="BF2040" s="6" t="e">
        <f t="shared" si="93"/>
        <v>#NUM!</v>
      </c>
      <c r="BG2040" t="e">
        <f t="shared" si="94"/>
        <v>#NUM!</v>
      </c>
      <c r="BH2040" t="e">
        <f t="shared" si="95"/>
        <v>#NUM!</v>
      </c>
      <c r="BI2040" t="e">
        <f>VLOOKUP(H2040,Sheet2!$A$1:$B$270,2,FALSE)</f>
        <v>#N/A</v>
      </c>
    </row>
    <row r="2041" spans="15:61">
      <c r="O2041" s="57"/>
      <c r="P2041" s="57"/>
      <c r="AO2041" s="57"/>
      <c r="BA2041" s="57"/>
      <c r="BF2041" s="6" t="e">
        <f t="shared" si="93"/>
        <v>#NUM!</v>
      </c>
      <c r="BG2041" t="e">
        <f t="shared" si="94"/>
        <v>#NUM!</v>
      </c>
      <c r="BH2041" t="e">
        <f t="shared" si="95"/>
        <v>#NUM!</v>
      </c>
      <c r="BI2041" t="e">
        <f>VLOOKUP(H2041,Sheet2!$A$1:$B$270,2,FALSE)</f>
        <v>#N/A</v>
      </c>
    </row>
    <row r="2042" spans="15:61">
      <c r="O2042" s="57"/>
      <c r="P2042" s="57"/>
      <c r="AO2042" s="57"/>
      <c r="AP2042" s="57"/>
      <c r="BA2042" s="57"/>
      <c r="BF2042" s="6" t="e">
        <f t="shared" si="93"/>
        <v>#NUM!</v>
      </c>
      <c r="BG2042" t="e">
        <f t="shared" si="94"/>
        <v>#NUM!</v>
      </c>
      <c r="BH2042" t="e">
        <f t="shared" si="95"/>
        <v>#NUM!</v>
      </c>
      <c r="BI2042" t="e">
        <f>VLOOKUP(H2042,Sheet2!$A$1:$B$270,2,FALSE)</f>
        <v>#N/A</v>
      </c>
    </row>
    <row r="2043" spans="15:61">
      <c r="O2043" s="57"/>
      <c r="P2043" s="57"/>
      <c r="AO2043" s="57"/>
      <c r="AP2043" s="57"/>
      <c r="BA2043" s="57"/>
      <c r="BF2043" s="6" t="e">
        <f t="shared" si="93"/>
        <v>#NUM!</v>
      </c>
      <c r="BG2043" t="e">
        <f t="shared" si="94"/>
        <v>#NUM!</v>
      </c>
      <c r="BH2043" t="e">
        <f t="shared" si="95"/>
        <v>#NUM!</v>
      </c>
      <c r="BI2043" t="e">
        <f>VLOOKUP(H2043,Sheet2!$A$1:$B$270,2,FALSE)</f>
        <v>#N/A</v>
      </c>
    </row>
    <row r="2044" spans="15:61">
      <c r="O2044" s="57"/>
      <c r="P2044" s="57"/>
      <c r="AO2044" s="57"/>
      <c r="BA2044" s="57"/>
      <c r="BF2044" s="6" t="e">
        <f t="shared" si="93"/>
        <v>#NUM!</v>
      </c>
      <c r="BG2044" t="e">
        <f t="shared" si="94"/>
        <v>#NUM!</v>
      </c>
      <c r="BH2044" t="e">
        <f t="shared" si="95"/>
        <v>#NUM!</v>
      </c>
      <c r="BI2044" t="e">
        <f>VLOOKUP(H2044,Sheet2!$A$1:$B$270,2,FALSE)</f>
        <v>#N/A</v>
      </c>
    </row>
    <row r="2045" spans="15:61">
      <c r="O2045" s="57"/>
      <c r="P2045" s="57"/>
      <c r="AO2045" s="57"/>
      <c r="AP2045" s="57"/>
      <c r="BA2045" s="57"/>
      <c r="BF2045" s="6" t="e">
        <f t="shared" si="93"/>
        <v>#NUM!</v>
      </c>
      <c r="BG2045" t="e">
        <f t="shared" si="94"/>
        <v>#NUM!</v>
      </c>
      <c r="BH2045" t="e">
        <f t="shared" si="95"/>
        <v>#NUM!</v>
      </c>
      <c r="BI2045" t="e">
        <f>VLOOKUP(H2045,Sheet2!$A$1:$B$270,2,FALSE)</f>
        <v>#N/A</v>
      </c>
    </row>
    <row r="2046" spans="15:61">
      <c r="O2046" s="57"/>
      <c r="P2046" s="57"/>
      <c r="AO2046" s="57"/>
      <c r="AP2046" s="57"/>
      <c r="BA2046" s="57"/>
      <c r="BF2046" s="6" t="e">
        <f t="shared" si="93"/>
        <v>#NUM!</v>
      </c>
      <c r="BG2046" t="e">
        <f t="shared" si="94"/>
        <v>#NUM!</v>
      </c>
      <c r="BH2046" t="e">
        <f t="shared" si="95"/>
        <v>#NUM!</v>
      </c>
      <c r="BI2046" t="e">
        <f>VLOOKUP(H2046,Sheet2!$A$1:$B$270,2,FALSE)</f>
        <v>#N/A</v>
      </c>
    </row>
    <row r="2047" spans="15:61">
      <c r="O2047" s="57"/>
      <c r="P2047" s="57"/>
      <c r="AO2047" s="57"/>
      <c r="AP2047" s="57"/>
      <c r="BA2047" s="57"/>
      <c r="BF2047" s="6" t="e">
        <f t="shared" si="93"/>
        <v>#NUM!</v>
      </c>
      <c r="BG2047" t="e">
        <f t="shared" si="94"/>
        <v>#NUM!</v>
      </c>
      <c r="BH2047" t="e">
        <f t="shared" si="95"/>
        <v>#NUM!</v>
      </c>
      <c r="BI2047" t="e">
        <f>VLOOKUP(H2047,Sheet2!$A$1:$B$270,2,FALSE)</f>
        <v>#N/A</v>
      </c>
    </row>
    <row r="2048" spans="15:61">
      <c r="O2048" s="57"/>
      <c r="P2048" s="57"/>
      <c r="AO2048" s="57"/>
      <c r="AP2048" s="57"/>
      <c r="BA2048" s="57"/>
      <c r="BF2048" s="6" t="e">
        <f t="shared" si="93"/>
        <v>#NUM!</v>
      </c>
      <c r="BG2048" t="e">
        <f t="shared" si="94"/>
        <v>#NUM!</v>
      </c>
      <c r="BH2048" t="e">
        <f t="shared" si="95"/>
        <v>#NUM!</v>
      </c>
      <c r="BI2048" t="e">
        <f>VLOOKUP(H2048,Sheet2!$A$1:$B$270,2,FALSE)</f>
        <v>#N/A</v>
      </c>
    </row>
    <row r="2049" spans="15:61">
      <c r="O2049" s="57"/>
      <c r="P2049" s="57"/>
      <c r="AO2049" s="57"/>
      <c r="AP2049" s="57"/>
      <c r="BA2049" s="57"/>
      <c r="BF2049" s="6" t="e">
        <f t="shared" si="93"/>
        <v>#NUM!</v>
      </c>
      <c r="BG2049" t="e">
        <f t="shared" si="94"/>
        <v>#NUM!</v>
      </c>
      <c r="BH2049" t="e">
        <f t="shared" si="95"/>
        <v>#NUM!</v>
      </c>
      <c r="BI2049" t="e">
        <f>VLOOKUP(H2049,Sheet2!$A$1:$B$270,2,FALSE)</f>
        <v>#N/A</v>
      </c>
    </row>
    <row r="2050" spans="15:61">
      <c r="O2050" s="57"/>
      <c r="P2050" s="57"/>
      <c r="AO2050" s="57"/>
      <c r="AP2050" s="57"/>
      <c r="BA2050" s="57"/>
      <c r="BF2050" s="6" t="e">
        <f t="shared" ref="BF2050:BF2113" si="96">DATE(BC2050,BD2050,BE2050)</f>
        <v>#NUM!</v>
      </c>
      <c r="BG2050" t="e">
        <f t="shared" ref="BG2050:BG2113" si="97">BF2050-BA2050</f>
        <v>#NUM!</v>
      </c>
      <c r="BH2050" t="e">
        <f t="shared" ref="BH2050:BH2113" si="98">IF(BG2050=1,"COMPLY",IF(BG2050&lt;1,"COMPLY","NOT COMPLY"))</f>
        <v>#NUM!</v>
      </c>
      <c r="BI2050" t="e">
        <f>VLOOKUP(H2050,Sheet2!$A$1:$B$270,2,FALSE)</f>
        <v>#N/A</v>
      </c>
    </row>
    <row r="2051" spans="15:61">
      <c r="O2051" s="57"/>
      <c r="P2051" s="57"/>
      <c r="AO2051" s="57"/>
      <c r="BA2051" s="57"/>
      <c r="BF2051" s="6" t="e">
        <f t="shared" si="96"/>
        <v>#NUM!</v>
      </c>
      <c r="BG2051" t="e">
        <f t="shared" si="97"/>
        <v>#NUM!</v>
      </c>
      <c r="BH2051" t="e">
        <f t="shared" si="98"/>
        <v>#NUM!</v>
      </c>
      <c r="BI2051" t="e">
        <f>VLOOKUP(H2051,Sheet2!$A$1:$B$270,2,FALSE)</f>
        <v>#N/A</v>
      </c>
    </row>
    <row r="2052" spans="15:61">
      <c r="O2052" s="57"/>
      <c r="P2052" s="57"/>
      <c r="AO2052" s="57"/>
      <c r="BA2052" s="57"/>
      <c r="BF2052" s="6" t="e">
        <f t="shared" si="96"/>
        <v>#NUM!</v>
      </c>
      <c r="BG2052" t="e">
        <f t="shared" si="97"/>
        <v>#NUM!</v>
      </c>
      <c r="BH2052" t="e">
        <f t="shared" si="98"/>
        <v>#NUM!</v>
      </c>
      <c r="BI2052" t="e">
        <f>VLOOKUP(H2052,Sheet2!$A$1:$B$270,2,FALSE)</f>
        <v>#N/A</v>
      </c>
    </row>
    <row r="2053" spans="15:61">
      <c r="O2053" s="57"/>
      <c r="P2053" s="57"/>
      <c r="AO2053" s="57"/>
      <c r="AP2053" s="57"/>
      <c r="BA2053" s="57"/>
      <c r="BF2053" s="6" t="e">
        <f t="shared" si="96"/>
        <v>#NUM!</v>
      </c>
      <c r="BG2053" t="e">
        <f t="shared" si="97"/>
        <v>#NUM!</v>
      </c>
      <c r="BH2053" t="e">
        <f t="shared" si="98"/>
        <v>#NUM!</v>
      </c>
      <c r="BI2053" t="e">
        <f>VLOOKUP(H2053,Sheet2!$A$1:$B$270,2,FALSE)</f>
        <v>#N/A</v>
      </c>
    </row>
    <row r="2054" spans="15:61">
      <c r="O2054" s="57"/>
      <c r="P2054" s="57"/>
      <c r="AO2054" s="57"/>
      <c r="BA2054" s="57"/>
      <c r="BF2054" s="6" t="e">
        <f t="shared" si="96"/>
        <v>#NUM!</v>
      </c>
      <c r="BG2054" t="e">
        <f t="shared" si="97"/>
        <v>#NUM!</v>
      </c>
      <c r="BH2054" t="e">
        <f t="shared" si="98"/>
        <v>#NUM!</v>
      </c>
      <c r="BI2054" t="e">
        <f>VLOOKUP(H2054,Sheet2!$A$1:$B$270,2,FALSE)</f>
        <v>#N/A</v>
      </c>
    </row>
    <row r="2055" spans="15:61">
      <c r="O2055" s="57"/>
      <c r="P2055" s="57"/>
      <c r="AO2055" s="57"/>
      <c r="BA2055" s="57"/>
      <c r="BF2055" s="6" t="e">
        <f t="shared" si="96"/>
        <v>#NUM!</v>
      </c>
      <c r="BG2055" t="e">
        <f t="shared" si="97"/>
        <v>#NUM!</v>
      </c>
      <c r="BH2055" t="e">
        <f t="shared" si="98"/>
        <v>#NUM!</v>
      </c>
      <c r="BI2055" t="e">
        <f>VLOOKUP(H2055,Sheet2!$A$1:$B$270,2,FALSE)</f>
        <v>#N/A</v>
      </c>
    </row>
    <row r="2056" spans="15:61">
      <c r="O2056" s="57"/>
      <c r="P2056" s="57"/>
      <c r="AO2056" s="57"/>
      <c r="AP2056" s="57"/>
      <c r="BA2056" s="57"/>
      <c r="BF2056" s="6" t="e">
        <f t="shared" si="96"/>
        <v>#NUM!</v>
      </c>
      <c r="BG2056" t="e">
        <f t="shared" si="97"/>
        <v>#NUM!</v>
      </c>
      <c r="BH2056" t="e">
        <f t="shared" si="98"/>
        <v>#NUM!</v>
      </c>
      <c r="BI2056" t="e">
        <f>VLOOKUP(H2056,Sheet2!$A$1:$B$270,2,FALSE)</f>
        <v>#N/A</v>
      </c>
    </row>
    <row r="2057" spans="15:61">
      <c r="O2057" s="57"/>
      <c r="P2057" s="57"/>
      <c r="AO2057" s="57"/>
      <c r="BA2057" s="57"/>
      <c r="BF2057" s="6" t="e">
        <f t="shared" si="96"/>
        <v>#NUM!</v>
      </c>
      <c r="BG2057" t="e">
        <f t="shared" si="97"/>
        <v>#NUM!</v>
      </c>
      <c r="BH2057" t="e">
        <f t="shared" si="98"/>
        <v>#NUM!</v>
      </c>
      <c r="BI2057" t="e">
        <f>VLOOKUP(H2057,Sheet2!$A$1:$B$270,2,FALSE)</f>
        <v>#N/A</v>
      </c>
    </row>
    <row r="2058" spans="15:61">
      <c r="O2058" s="57"/>
      <c r="P2058" s="57"/>
      <c r="AO2058" s="57"/>
      <c r="BA2058" s="57"/>
      <c r="BF2058" s="6" t="e">
        <f t="shared" si="96"/>
        <v>#NUM!</v>
      </c>
      <c r="BG2058" t="e">
        <f t="shared" si="97"/>
        <v>#NUM!</v>
      </c>
      <c r="BH2058" t="e">
        <f t="shared" si="98"/>
        <v>#NUM!</v>
      </c>
      <c r="BI2058" t="e">
        <f>VLOOKUP(H2058,Sheet2!$A$1:$B$270,2,FALSE)</f>
        <v>#N/A</v>
      </c>
    </row>
    <row r="2059" spans="15:61">
      <c r="O2059" s="57"/>
      <c r="P2059" s="57"/>
      <c r="AO2059" s="57"/>
      <c r="AP2059" s="57"/>
      <c r="BA2059" s="57"/>
      <c r="BF2059" s="6" t="e">
        <f t="shared" si="96"/>
        <v>#NUM!</v>
      </c>
      <c r="BG2059" t="e">
        <f t="shared" si="97"/>
        <v>#NUM!</v>
      </c>
      <c r="BH2059" t="e">
        <f t="shared" si="98"/>
        <v>#NUM!</v>
      </c>
      <c r="BI2059" t="e">
        <f>VLOOKUP(H2059,Sheet2!$A$1:$B$270,2,FALSE)</f>
        <v>#N/A</v>
      </c>
    </row>
    <row r="2060" spans="15:61">
      <c r="O2060" s="57"/>
      <c r="P2060" s="57"/>
      <c r="AO2060" s="57"/>
      <c r="AP2060" s="57"/>
      <c r="BA2060" s="57"/>
      <c r="BF2060" s="6" t="e">
        <f t="shared" si="96"/>
        <v>#NUM!</v>
      </c>
      <c r="BG2060" t="e">
        <f t="shared" si="97"/>
        <v>#NUM!</v>
      </c>
      <c r="BH2060" t="e">
        <f t="shared" si="98"/>
        <v>#NUM!</v>
      </c>
      <c r="BI2060" t="e">
        <f>VLOOKUP(H2060,Sheet2!$A$1:$B$270,2,FALSE)</f>
        <v>#N/A</v>
      </c>
    </row>
    <row r="2061" spans="15:61">
      <c r="O2061" s="57"/>
      <c r="P2061" s="57"/>
      <c r="BA2061" s="57"/>
      <c r="BF2061" s="6" t="e">
        <f t="shared" si="96"/>
        <v>#NUM!</v>
      </c>
      <c r="BG2061" t="e">
        <f t="shared" si="97"/>
        <v>#NUM!</v>
      </c>
      <c r="BH2061" t="e">
        <f t="shared" si="98"/>
        <v>#NUM!</v>
      </c>
      <c r="BI2061" t="e">
        <f>VLOOKUP(H2061,Sheet2!$A$1:$B$270,2,FALSE)</f>
        <v>#N/A</v>
      </c>
    </row>
    <row r="2062" spans="15:61">
      <c r="O2062" s="57"/>
      <c r="P2062" s="57"/>
      <c r="BA2062" s="57"/>
      <c r="BF2062" s="6" t="e">
        <f t="shared" si="96"/>
        <v>#NUM!</v>
      </c>
      <c r="BG2062" t="e">
        <f t="shared" si="97"/>
        <v>#NUM!</v>
      </c>
      <c r="BH2062" t="e">
        <f t="shared" si="98"/>
        <v>#NUM!</v>
      </c>
      <c r="BI2062" t="e">
        <f>VLOOKUP(H2062,Sheet2!$A$1:$B$270,2,FALSE)</f>
        <v>#N/A</v>
      </c>
    </row>
    <row r="2063" spans="15:61">
      <c r="O2063" s="57"/>
      <c r="P2063" s="57"/>
      <c r="AP2063" s="57"/>
      <c r="BA2063" s="57"/>
      <c r="BF2063" s="6" t="e">
        <f t="shared" si="96"/>
        <v>#NUM!</v>
      </c>
      <c r="BG2063" t="e">
        <f t="shared" si="97"/>
        <v>#NUM!</v>
      </c>
      <c r="BH2063" t="e">
        <f t="shared" si="98"/>
        <v>#NUM!</v>
      </c>
      <c r="BI2063" t="e">
        <f>VLOOKUP(H2063,Sheet2!$A$1:$B$270,2,FALSE)</f>
        <v>#N/A</v>
      </c>
    </row>
    <row r="2064" spans="15:61">
      <c r="O2064" s="57"/>
      <c r="P2064" s="57"/>
      <c r="BA2064" s="57"/>
      <c r="BF2064" s="6" t="e">
        <f t="shared" si="96"/>
        <v>#NUM!</v>
      </c>
      <c r="BG2064" t="e">
        <f t="shared" si="97"/>
        <v>#NUM!</v>
      </c>
      <c r="BH2064" t="e">
        <f t="shared" si="98"/>
        <v>#NUM!</v>
      </c>
      <c r="BI2064" t="e">
        <f>VLOOKUP(H2064,Sheet2!$A$1:$B$270,2,FALSE)</f>
        <v>#N/A</v>
      </c>
    </row>
    <row r="2065" spans="15:61">
      <c r="O2065" s="57"/>
      <c r="P2065" s="57"/>
      <c r="BA2065" s="57"/>
      <c r="BF2065" s="6" t="e">
        <f t="shared" si="96"/>
        <v>#NUM!</v>
      </c>
      <c r="BG2065" t="e">
        <f t="shared" si="97"/>
        <v>#NUM!</v>
      </c>
      <c r="BH2065" t="e">
        <f t="shared" si="98"/>
        <v>#NUM!</v>
      </c>
      <c r="BI2065" t="e">
        <f>VLOOKUP(H2065,Sheet2!$A$1:$B$270,2,FALSE)</f>
        <v>#N/A</v>
      </c>
    </row>
    <row r="2066" spans="15:61">
      <c r="O2066" s="57"/>
      <c r="P2066" s="57"/>
      <c r="BA2066" s="57"/>
      <c r="BF2066" s="6" t="e">
        <f t="shared" si="96"/>
        <v>#NUM!</v>
      </c>
      <c r="BG2066" t="e">
        <f t="shared" si="97"/>
        <v>#NUM!</v>
      </c>
      <c r="BH2066" t="e">
        <f t="shared" si="98"/>
        <v>#NUM!</v>
      </c>
      <c r="BI2066" t="e">
        <f>VLOOKUP(H2066,Sheet2!$A$1:$B$270,2,FALSE)</f>
        <v>#N/A</v>
      </c>
    </row>
    <row r="2067" spans="15:61">
      <c r="O2067" s="57"/>
      <c r="P2067" s="57"/>
      <c r="BA2067" s="57"/>
      <c r="BF2067" s="6" t="e">
        <f t="shared" si="96"/>
        <v>#NUM!</v>
      </c>
      <c r="BG2067" t="e">
        <f t="shared" si="97"/>
        <v>#NUM!</v>
      </c>
      <c r="BH2067" t="e">
        <f t="shared" si="98"/>
        <v>#NUM!</v>
      </c>
      <c r="BI2067" t="e">
        <f>VLOOKUP(H2067,Sheet2!$A$1:$B$270,2,FALSE)</f>
        <v>#N/A</v>
      </c>
    </row>
    <row r="2068" spans="15:61">
      <c r="O2068" s="57"/>
      <c r="P2068" s="57"/>
      <c r="AP2068" s="57"/>
      <c r="BA2068" s="57"/>
      <c r="BF2068" s="6" t="e">
        <f t="shared" si="96"/>
        <v>#NUM!</v>
      </c>
      <c r="BG2068" t="e">
        <f t="shared" si="97"/>
        <v>#NUM!</v>
      </c>
      <c r="BH2068" t="e">
        <f t="shared" si="98"/>
        <v>#NUM!</v>
      </c>
      <c r="BI2068" t="e">
        <f>VLOOKUP(H2068,Sheet2!$A$1:$B$270,2,FALSE)</f>
        <v>#N/A</v>
      </c>
    </row>
    <row r="2069" spans="15:61">
      <c r="O2069" s="57"/>
      <c r="P2069" s="57"/>
      <c r="BA2069" s="57"/>
      <c r="BF2069" s="6" t="e">
        <f t="shared" si="96"/>
        <v>#NUM!</v>
      </c>
      <c r="BG2069" t="e">
        <f t="shared" si="97"/>
        <v>#NUM!</v>
      </c>
      <c r="BH2069" t="e">
        <f t="shared" si="98"/>
        <v>#NUM!</v>
      </c>
      <c r="BI2069" t="e">
        <f>VLOOKUP(H2069,Sheet2!$A$1:$B$270,2,FALSE)</f>
        <v>#N/A</v>
      </c>
    </row>
    <row r="2070" spans="15:61">
      <c r="O2070" s="57"/>
      <c r="P2070" s="57"/>
      <c r="AP2070" s="57"/>
      <c r="BA2070" s="57"/>
      <c r="BF2070" s="6" t="e">
        <f t="shared" si="96"/>
        <v>#NUM!</v>
      </c>
      <c r="BG2070" t="e">
        <f t="shared" si="97"/>
        <v>#NUM!</v>
      </c>
      <c r="BH2070" t="e">
        <f t="shared" si="98"/>
        <v>#NUM!</v>
      </c>
      <c r="BI2070" t="e">
        <f>VLOOKUP(H2070,Sheet2!$A$1:$B$270,2,FALSE)</f>
        <v>#N/A</v>
      </c>
    </row>
    <row r="2071" spans="15:61">
      <c r="O2071" s="57"/>
      <c r="P2071" s="57"/>
      <c r="BA2071" s="57"/>
      <c r="BF2071" s="6" t="e">
        <f t="shared" si="96"/>
        <v>#NUM!</v>
      </c>
      <c r="BG2071" t="e">
        <f t="shared" si="97"/>
        <v>#NUM!</v>
      </c>
      <c r="BH2071" t="e">
        <f t="shared" si="98"/>
        <v>#NUM!</v>
      </c>
      <c r="BI2071" t="e">
        <f>VLOOKUP(H2071,Sheet2!$A$1:$B$270,2,FALSE)</f>
        <v>#N/A</v>
      </c>
    </row>
    <row r="2072" spans="15:61">
      <c r="O2072" s="57"/>
      <c r="P2072" s="57"/>
      <c r="BA2072" s="57"/>
      <c r="BF2072" s="6" t="e">
        <f t="shared" si="96"/>
        <v>#NUM!</v>
      </c>
      <c r="BG2072" t="e">
        <f t="shared" si="97"/>
        <v>#NUM!</v>
      </c>
      <c r="BH2072" t="e">
        <f t="shared" si="98"/>
        <v>#NUM!</v>
      </c>
      <c r="BI2072" t="e">
        <f>VLOOKUP(H2072,Sheet2!$A$1:$B$270,2,FALSE)</f>
        <v>#N/A</v>
      </c>
    </row>
    <row r="2073" spans="15:61">
      <c r="O2073" s="57"/>
      <c r="P2073" s="57"/>
      <c r="BA2073" s="57"/>
      <c r="BF2073" s="6" t="e">
        <f t="shared" si="96"/>
        <v>#NUM!</v>
      </c>
      <c r="BG2073" t="e">
        <f t="shared" si="97"/>
        <v>#NUM!</v>
      </c>
      <c r="BH2073" t="e">
        <f t="shared" si="98"/>
        <v>#NUM!</v>
      </c>
      <c r="BI2073" t="e">
        <f>VLOOKUP(H2073,Sheet2!$A$1:$B$270,2,FALSE)</f>
        <v>#N/A</v>
      </c>
    </row>
    <row r="2074" spans="15:61">
      <c r="O2074" s="57"/>
      <c r="P2074" s="57"/>
      <c r="BA2074" s="57"/>
      <c r="BF2074" s="6" t="e">
        <f t="shared" si="96"/>
        <v>#NUM!</v>
      </c>
      <c r="BG2074" t="e">
        <f t="shared" si="97"/>
        <v>#NUM!</v>
      </c>
      <c r="BH2074" t="e">
        <f t="shared" si="98"/>
        <v>#NUM!</v>
      </c>
      <c r="BI2074" t="e">
        <f>VLOOKUP(H2074,Sheet2!$A$1:$B$270,2,FALSE)</f>
        <v>#N/A</v>
      </c>
    </row>
    <row r="2075" spans="15:61">
      <c r="O2075" s="57"/>
      <c r="P2075" s="57"/>
      <c r="AP2075" s="57"/>
      <c r="BA2075" s="57"/>
      <c r="BF2075" s="6" t="e">
        <f t="shared" si="96"/>
        <v>#NUM!</v>
      </c>
      <c r="BG2075" t="e">
        <f t="shared" si="97"/>
        <v>#NUM!</v>
      </c>
      <c r="BH2075" t="e">
        <f t="shared" si="98"/>
        <v>#NUM!</v>
      </c>
      <c r="BI2075" t="e">
        <f>VLOOKUP(H2075,Sheet2!$A$1:$B$270,2,FALSE)</f>
        <v>#N/A</v>
      </c>
    </row>
    <row r="2076" spans="15:61">
      <c r="O2076" s="57"/>
      <c r="P2076" s="57"/>
      <c r="AP2076" s="57"/>
      <c r="BA2076" s="57"/>
      <c r="BF2076" s="6" t="e">
        <f t="shared" si="96"/>
        <v>#NUM!</v>
      </c>
      <c r="BG2076" t="e">
        <f t="shared" si="97"/>
        <v>#NUM!</v>
      </c>
      <c r="BH2076" t="e">
        <f t="shared" si="98"/>
        <v>#NUM!</v>
      </c>
      <c r="BI2076" t="e">
        <f>VLOOKUP(H2076,Sheet2!$A$1:$B$270,2,FALSE)</f>
        <v>#N/A</v>
      </c>
    </row>
    <row r="2077" spans="15:61">
      <c r="O2077" s="57"/>
      <c r="P2077" s="57"/>
      <c r="AP2077" s="57"/>
      <c r="BA2077" s="57"/>
      <c r="BF2077" s="6" t="e">
        <f t="shared" si="96"/>
        <v>#NUM!</v>
      </c>
      <c r="BG2077" t="e">
        <f t="shared" si="97"/>
        <v>#NUM!</v>
      </c>
      <c r="BH2077" t="e">
        <f t="shared" si="98"/>
        <v>#NUM!</v>
      </c>
      <c r="BI2077" t="e">
        <f>VLOOKUP(H2077,Sheet2!$A$1:$B$270,2,FALSE)</f>
        <v>#N/A</v>
      </c>
    </row>
    <row r="2078" spans="15:61">
      <c r="O2078" s="57"/>
      <c r="P2078" s="57"/>
      <c r="AP2078" s="57"/>
      <c r="BA2078" s="57"/>
      <c r="BF2078" s="6" t="e">
        <f t="shared" si="96"/>
        <v>#NUM!</v>
      </c>
      <c r="BG2078" t="e">
        <f t="shared" si="97"/>
        <v>#NUM!</v>
      </c>
      <c r="BH2078" t="e">
        <f t="shared" si="98"/>
        <v>#NUM!</v>
      </c>
      <c r="BI2078" t="e">
        <f>VLOOKUP(H2078,Sheet2!$A$1:$B$270,2,FALSE)</f>
        <v>#N/A</v>
      </c>
    </row>
    <row r="2079" spans="15:61">
      <c r="O2079" s="57"/>
      <c r="P2079" s="57"/>
      <c r="AP2079" s="57"/>
      <c r="BA2079" s="57"/>
      <c r="BF2079" s="6" t="e">
        <f t="shared" si="96"/>
        <v>#NUM!</v>
      </c>
      <c r="BG2079" t="e">
        <f t="shared" si="97"/>
        <v>#NUM!</v>
      </c>
      <c r="BH2079" t="e">
        <f t="shared" si="98"/>
        <v>#NUM!</v>
      </c>
      <c r="BI2079" t="e">
        <f>VLOOKUP(H2079,Sheet2!$A$1:$B$270,2,FALSE)</f>
        <v>#N/A</v>
      </c>
    </row>
    <row r="2080" spans="15:61">
      <c r="O2080" s="57"/>
      <c r="P2080" s="57"/>
      <c r="AO2080" s="57"/>
      <c r="AP2080" s="57"/>
      <c r="BA2080" s="57"/>
      <c r="BF2080" s="6" t="e">
        <f t="shared" si="96"/>
        <v>#NUM!</v>
      </c>
      <c r="BG2080" t="e">
        <f t="shared" si="97"/>
        <v>#NUM!</v>
      </c>
      <c r="BH2080" t="e">
        <f t="shared" si="98"/>
        <v>#NUM!</v>
      </c>
      <c r="BI2080" t="e">
        <f>VLOOKUP(H2080,Sheet2!$A$1:$B$270,2,FALSE)</f>
        <v>#N/A</v>
      </c>
    </row>
    <row r="2081" spans="15:61">
      <c r="O2081" s="57"/>
      <c r="P2081" s="57"/>
      <c r="AO2081" s="57"/>
      <c r="AP2081" s="57"/>
      <c r="BA2081" s="57"/>
      <c r="BF2081" s="6" t="e">
        <f t="shared" si="96"/>
        <v>#NUM!</v>
      </c>
      <c r="BG2081" t="e">
        <f t="shared" si="97"/>
        <v>#NUM!</v>
      </c>
      <c r="BH2081" t="e">
        <f t="shared" si="98"/>
        <v>#NUM!</v>
      </c>
      <c r="BI2081" t="e">
        <f>VLOOKUP(H2081,Sheet2!$A$1:$B$270,2,FALSE)</f>
        <v>#N/A</v>
      </c>
    </row>
    <row r="2082" spans="15:61">
      <c r="O2082" s="57"/>
      <c r="P2082" s="57"/>
      <c r="AO2082" s="57"/>
      <c r="AP2082" s="57"/>
      <c r="BA2082" s="57"/>
      <c r="BF2082" s="6" t="e">
        <f t="shared" si="96"/>
        <v>#NUM!</v>
      </c>
      <c r="BG2082" t="e">
        <f t="shared" si="97"/>
        <v>#NUM!</v>
      </c>
      <c r="BH2082" t="e">
        <f t="shared" si="98"/>
        <v>#NUM!</v>
      </c>
      <c r="BI2082" t="e">
        <f>VLOOKUP(H2082,Sheet2!$A$1:$B$270,2,FALSE)</f>
        <v>#N/A</v>
      </c>
    </row>
    <row r="2083" spans="15:61">
      <c r="O2083" s="57"/>
      <c r="P2083" s="57"/>
      <c r="AO2083" s="57"/>
      <c r="BF2083" s="6" t="e">
        <f t="shared" si="96"/>
        <v>#NUM!</v>
      </c>
      <c r="BG2083" t="e">
        <f t="shared" si="97"/>
        <v>#NUM!</v>
      </c>
      <c r="BH2083" t="e">
        <f t="shared" si="98"/>
        <v>#NUM!</v>
      </c>
      <c r="BI2083" t="e">
        <f>VLOOKUP(H2083,Sheet2!$A$1:$B$270,2,FALSE)</f>
        <v>#N/A</v>
      </c>
    </row>
    <row r="2084" spans="15:61">
      <c r="O2084" s="57"/>
      <c r="P2084" s="57"/>
      <c r="AO2084" s="57"/>
      <c r="BF2084" s="6" t="e">
        <f t="shared" si="96"/>
        <v>#NUM!</v>
      </c>
      <c r="BG2084" t="e">
        <f t="shared" si="97"/>
        <v>#NUM!</v>
      </c>
      <c r="BH2084" t="e">
        <f t="shared" si="98"/>
        <v>#NUM!</v>
      </c>
      <c r="BI2084" t="e">
        <f>VLOOKUP(H2084,Sheet2!$A$1:$B$270,2,FALSE)</f>
        <v>#N/A</v>
      </c>
    </row>
    <row r="2085" spans="15:61">
      <c r="O2085" s="57"/>
      <c r="P2085" s="57"/>
      <c r="AO2085" s="57"/>
      <c r="BF2085" s="6" t="e">
        <f t="shared" si="96"/>
        <v>#NUM!</v>
      </c>
      <c r="BG2085" t="e">
        <f t="shared" si="97"/>
        <v>#NUM!</v>
      </c>
      <c r="BH2085" t="e">
        <f t="shared" si="98"/>
        <v>#NUM!</v>
      </c>
      <c r="BI2085" t="e">
        <f>VLOOKUP(H2085,Sheet2!$A$1:$B$270,2,FALSE)</f>
        <v>#N/A</v>
      </c>
    </row>
    <row r="2086" spans="15:61">
      <c r="O2086" s="57"/>
      <c r="P2086" s="57"/>
      <c r="AP2086" s="57"/>
      <c r="BA2086" s="57"/>
      <c r="BF2086" s="6" t="e">
        <f t="shared" si="96"/>
        <v>#NUM!</v>
      </c>
      <c r="BG2086" t="e">
        <f t="shared" si="97"/>
        <v>#NUM!</v>
      </c>
      <c r="BH2086" t="e">
        <f t="shared" si="98"/>
        <v>#NUM!</v>
      </c>
      <c r="BI2086" t="e">
        <f>VLOOKUP(H2086,Sheet2!$A$1:$B$270,2,FALSE)</f>
        <v>#N/A</v>
      </c>
    </row>
    <row r="2087" spans="15:61">
      <c r="O2087" s="57"/>
      <c r="P2087" s="57"/>
      <c r="AP2087" s="57"/>
      <c r="BA2087" s="57"/>
      <c r="BF2087" s="6" t="e">
        <f t="shared" si="96"/>
        <v>#NUM!</v>
      </c>
      <c r="BG2087" t="e">
        <f t="shared" si="97"/>
        <v>#NUM!</v>
      </c>
      <c r="BH2087" t="e">
        <f t="shared" si="98"/>
        <v>#NUM!</v>
      </c>
      <c r="BI2087" t="e">
        <f>VLOOKUP(H2087,Sheet2!$A$1:$B$270,2,FALSE)</f>
        <v>#N/A</v>
      </c>
    </row>
    <row r="2088" spans="15:61">
      <c r="O2088" s="57"/>
      <c r="P2088" s="57"/>
      <c r="AO2088" s="57"/>
      <c r="AP2088" s="57"/>
      <c r="BA2088" s="57"/>
      <c r="BF2088" s="6" t="e">
        <f t="shared" si="96"/>
        <v>#NUM!</v>
      </c>
      <c r="BG2088" t="e">
        <f t="shared" si="97"/>
        <v>#NUM!</v>
      </c>
      <c r="BH2088" t="e">
        <f t="shared" si="98"/>
        <v>#NUM!</v>
      </c>
      <c r="BI2088" t="e">
        <f>VLOOKUP(H2088,Sheet2!$A$1:$B$270,2,FALSE)</f>
        <v>#N/A</v>
      </c>
    </row>
    <row r="2089" spans="15:61">
      <c r="O2089" s="57"/>
      <c r="P2089" s="57"/>
      <c r="AO2089" s="57"/>
      <c r="BA2089" s="57"/>
      <c r="BF2089" s="6" t="e">
        <f t="shared" si="96"/>
        <v>#NUM!</v>
      </c>
      <c r="BG2089" t="e">
        <f t="shared" si="97"/>
        <v>#NUM!</v>
      </c>
      <c r="BH2089" t="e">
        <f t="shared" si="98"/>
        <v>#NUM!</v>
      </c>
      <c r="BI2089" t="e">
        <f>VLOOKUP(H2089,Sheet2!$A$1:$B$270,2,FALSE)</f>
        <v>#N/A</v>
      </c>
    </row>
    <row r="2090" spans="15:61">
      <c r="O2090" s="57"/>
      <c r="P2090" s="57"/>
      <c r="AO2090" s="57"/>
      <c r="AP2090" s="57"/>
      <c r="BA2090" s="57"/>
      <c r="BF2090" s="6" t="e">
        <f t="shared" si="96"/>
        <v>#NUM!</v>
      </c>
      <c r="BG2090" t="e">
        <f t="shared" si="97"/>
        <v>#NUM!</v>
      </c>
      <c r="BH2090" t="e">
        <f t="shared" si="98"/>
        <v>#NUM!</v>
      </c>
      <c r="BI2090" t="e">
        <f>VLOOKUP(H2090,Sheet2!$A$1:$B$270,2,FALSE)</f>
        <v>#N/A</v>
      </c>
    </row>
    <row r="2091" spans="15:61">
      <c r="O2091" s="57"/>
      <c r="P2091" s="57"/>
      <c r="AO2091" s="57"/>
      <c r="AP2091" s="57"/>
      <c r="BA2091" s="57"/>
      <c r="BF2091" s="6" t="e">
        <f t="shared" si="96"/>
        <v>#NUM!</v>
      </c>
      <c r="BG2091" t="e">
        <f t="shared" si="97"/>
        <v>#NUM!</v>
      </c>
      <c r="BH2091" t="e">
        <f t="shared" si="98"/>
        <v>#NUM!</v>
      </c>
      <c r="BI2091" t="e">
        <f>VLOOKUP(H2091,Sheet2!$A$1:$B$270,2,FALSE)</f>
        <v>#N/A</v>
      </c>
    </row>
    <row r="2092" spans="15:61">
      <c r="O2092" s="57"/>
      <c r="P2092" s="57"/>
      <c r="AO2092" s="57"/>
      <c r="AP2092" s="57"/>
      <c r="BA2092" s="57"/>
      <c r="BF2092" s="6" t="e">
        <f t="shared" si="96"/>
        <v>#NUM!</v>
      </c>
      <c r="BG2092" t="e">
        <f t="shared" si="97"/>
        <v>#NUM!</v>
      </c>
      <c r="BH2092" t="e">
        <f t="shared" si="98"/>
        <v>#NUM!</v>
      </c>
      <c r="BI2092" t="e">
        <f>VLOOKUP(H2092,Sheet2!$A$1:$B$270,2,FALSE)</f>
        <v>#N/A</v>
      </c>
    </row>
    <row r="2093" spans="15:61">
      <c r="O2093" s="57"/>
      <c r="P2093" s="57"/>
      <c r="BA2093" s="57"/>
      <c r="BF2093" s="6" t="e">
        <f t="shared" si="96"/>
        <v>#NUM!</v>
      </c>
      <c r="BG2093" t="e">
        <f t="shared" si="97"/>
        <v>#NUM!</v>
      </c>
      <c r="BH2093" t="e">
        <f t="shared" si="98"/>
        <v>#NUM!</v>
      </c>
      <c r="BI2093" t="e">
        <f>VLOOKUP(H2093,Sheet2!$A$1:$B$270,2,FALSE)</f>
        <v>#N/A</v>
      </c>
    </row>
    <row r="2094" spans="15:61">
      <c r="O2094" s="57"/>
      <c r="P2094" s="57"/>
      <c r="AP2094" s="57"/>
      <c r="BA2094" s="57"/>
      <c r="BF2094" s="6" t="e">
        <f t="shared" si="96"/>
        <v>#NUM!</v>
      </c>
      <c r="BG2094" t="e">
        <f t="shared" si="97"/>
        <v>#NUM!</v>
      </c>
      <c r="BH2094" t="e">
        <f t="shared" si="98"/>
        <v>#NUM!</v>
      </c>
      <c r="BI2094" t="e">
        <f>VLOOKUP(H2094,Sheet2!$A$1:$B$270,2,FALSE)</f>
        <v>#N/A</v>
      </c>
    </row>
    <row r="2095" spans="15:61">
      <c r="O2095" s="57"/>
      <c r="P2095" s="57"/>
      <c r="BA2095" s="57"/>
      <c r="BF2095" s="6" t="e">
        <f t="shared" si="96"/>
        <v>#NUM!</v>
      </c>
      <c r="BG2095" t="e">
        <f t="shared" si="97"/>
        <v>#NUM!</v>
      </c>
      <c r="BH2095" t="e">
        <f t="shared" si="98"/>
        <v>#NUM!</v>
      </c>
      <c r="BI2095" t="e">
        <f>VLOOKUP(H2095,Sheet2!$A$1:$B$270,2,FALSE)</f>
        <v>#N/A</v>
      </c>
    </row>
    <row r="2096" spans="15:61">
      <c r="O2096" s="57"/>
      <c r="P2096" s="57"/>
      <c r="BA2096" s="57"/>
      <c r="BF2096" s="6" t="e">
        <f t="shared" si="96"/>
        <v>#NUM!</v>
      </c>
      <c r="BG2096" t="e">
        <f t="shared" si="97"/>
        <v>#NUM!</v>
      </c>
      <c r="BH2096" t="e">
        <f t="shared" si="98"/>
        <v>#NUM!</v>
      </c>
      <c r="BI2096" t="e">
        <f>VLOOKUP(H2096,Sheet2!$A$1:$B$270,2,FALSE)</f>
        <v>#N/A</v>
      </c>
    </row>
    <row r="2097" spans="15:61">
      <c r="O2097" s="57"/>
      <c r="P2097" s="57"/>
      <c r="AP2097" s="57"/>
      <c r="BA2097" s="57"/>
      <c r="BF2097" s="6" t="e">
        <f t="shared" si="96"/>
        <v>#NUM!</v>
      </c>
      <c r="BG2097" t="e">
        <f t="shared" si="97"/>
        <v>#NUM!</v>
      </c>
      <c r="BH2097" t="e">
        <f t="shared" si="98"/>
        <v>#NUM!</v>
      </c>
      <c r="BI2097" t="e">
        <f>VLOOKUP(H2097,Sheet2!$A$1:$B$270,2,FALSE)</f>
        <v>#N/A</v>
      </c>
    </row>
    <row r="2098" spans="15:61">
      <c r="O2098" s="57"/>
      <c r="P2098" s="57"/>
      <c r="BA2098" s="57"/>
      <c r="BF2098" s="6" t="e">
        <f t="shared" si="96"/>
        <v>#NUM!</v>
      </c>
      <c r="BG2098" t="e">
        <f t="shared" si="97"/>
        <v>#NUM!</v>
      </c>
      <c r="BH2098" t="e">
        <f t="shared" si="98"/>
        <v>#NUM!</v>
      </c>
      <c r="BI2098" t="e">
        <f>VLOOKUP(H2098,Sheet2!$A$1:$B$270,2,FALSE)</f>
        <v>#N/A</v>
      </c>
    </row>
    <row r="2099" spans="15:61">
      <c r="O2099" s="57"/>
      <c r="P2099" s="57"/>
      <c r="AP2099" s="57"/>
      <c r="BA2099" s="57"/>
      <c r="BF2099" s="6" t="e">
        <f t="shared" si="96"/>
        <v>#NUM!</v>
      </c>
      <c r="BG2099" t="e">
        <f t="shared" si="97"/>
        <v>#NUM!</v>
      </c>
      <c r="BH2099" t="e">
        <f t="shared" si="98"/>
        <v>#NUM!</v>
      </c>
      <c r="BI2099" t="e">
        <f>VLOOKUP(H2099,Sheet2!$A$1:$B$270,2,FALSE)</f>
        <v>#N/A</v>
      </c>
    </row>
    <row r="2100" spans="15:61">
      <c r="O2100" s="57"/>
      <c r="P2100" s="57"/>
      <c r="BA2100" s="57"/>
      <c r="BF2100" s="6" t="e">
        <f t="shared" si="96"/>
        <v>#NUM!</v>
      </c>
      <c r="BG2100" t="e">
        <f t="shared" si="97"/>
        <v>#NUM!</v>
      </c>
      <c r="BH2100" t="e">
        <f t="shared" si="98"/>
        <v>#NUM!</v>
      </c>
      <c r="BI2100" t="e">
        <f>VLOOKUP(H2100,Sheet2!$A$1:$B$270,2,FALSE)</f>
        <v>#N/A</v>
      </c>
    </row>
    <row r="2101" spans="15:61">
      <c r="O2101" s="57"/>
      <c r="P2101" s="57"/>
      <c r="BA2101" s="57"/>
      <c r="BF2101" s="6" t="e">
        <f t="shared" si="96"/>
        <v>#NUM!</v>
      </c>
      <c r="BG2101" t="e">
        <f t="shared" si="97"/>
        <v>#NUM!</v>
      </c>
      <c r="BH2101" t="e">
        <f t="shared" si="98"/>
        <v>#NUM!</v>
      </c>
      <c r="BI2101" t="e">
        <f>VLOOKUP(H2101,Sheet2!$A$1:$B$270,2,FALSE)</f>
        <v>#N/A</v>
      </c>
    </row>
    <row r="2102" spans="15:61">
      <c r="O2102" s="57"/>
      <c r="P2102" s="57"/>
      <c r="AP2102" s="57"/>
      <c r="BA2102" s="57"/>
      <c r="BF2102" s="6" t="e">
        <f t="shared" si="96"/>
        <v>#NUM!</v>
      </c>
      <c r="BG2102" t="e">
        <f t="shared" si="97"/>
        <v>#NUM!</v>
      </c>
      <c r="BH2102" t="e">
        <f t="shared" si="98"/>
        <v>#NUM!</v>
      </c>
      <c r="BI2102" t="e">
        <f>VLOOKUP(H2102,Sheet2!$A$1:$B$270,2,FALSE)</f>
        <v>#N/A</v>
      </c>
    </row>
    <row r="2103" spans="15:61">
      <c r="O2103" s="57"/>
      <c r="P2103" s="57"/>
      <c r="AP2103" s="57"/>
      <c r="BA2103" s="57"/>
      <c r="BF2103" s="6" t="e">
        <f t="shared" si="96"/>
        <v>#NUM!</v>
      </c>
      <c r="BG2103" t="e">
        <f t="shared" si="97"/>
        <v>#NUM!</v>
      </c>
      <c r="BH2103" t="e">
        <f t="shared" si="98"/>
        <v>#NUM!</v>
      </c>
      <c r="BI2103" t="e">
        <f>VLOOKUP(H2103,Sheet2!$A$1:$B$270,2,FALSE)</f>
        <v>#N/A</v>
      </c>
    </row>
    <row r="2104" spans="15:61">
      <c r="O2104" s="57"/>
      <c r="P2104" s="57"/>
      <c r="AP2104" s="57"/>
      <c r="BA2104" s="57"/>
      <c r="BF2104" s="6" t="e">
        <f t="shared" si="96"/>
        <v>#NUM!</v>
      </c>
      <c r="BG2104" t="e">
        <f t="shared" si="97"/>
        <v>#NUM!</v>
      </c>
      <c r="BH2104" t="e">
        <f t="shared" si="98"/>
        <v>#NUM!</v>
      </c>
      <c r="BI2104" t="e">
        <f>VLOOKUP(H2104,Sheet2!$A$1:$B$270,2,FALSE)</f>
        <v>#N/A</v>
      </c>
    </row>
    <row r="2105" spans="15:61">
      <c r="O2105" s="57"/>
      <c r="P2105" s="57"/>
      <c r="BA2105" s="57"/>
      <c r="BF2105" s="6" t="e">
        <f t="shared" si="96"/>
        <v>#NUM!</v>
      </c>
      <c r="BG2105" t="e">
        <f t="shared" si="97"/>
        <v>#NUM!</v>
      </c>
      <c r="BH2105" t="e">
        <f t="shared" si="98"/>
        <v>#NUM!</v>
      </c>
      <c r="BI2105" t="e">
        <f>VLOOKUP(H2105,Sheet2!$A$1:$B$270,2,FALSE)</f>
        <v>#N/A</v>
      </c>
    </row>
    <row r="2106" spans="15:61">
      <c r="O2106" s="57"/>
      <c r="P2106" s="57"/>
      <c r="BA2106" s="57"/>
      <c r="BF2106" s="6" t="e">
        <f t="shared" si="96"/>
        <v>#NUM!</v>
      </c>
      <c r="BG2106" t="e">
        <f t="shared" si="97"/>
        <v>#NUM!</v>
      </c>
      <c r="BH2106" t="e">
        <f t="shared" si="98"/>
        <v>#NUM!</v>
      </c>
      <c r="BI2106" t="e">
        <f>VLOOKUP(H2106,Sheet2!$A$1:$B$270,2,FALSE)</f>
        <v>#N/A</v>
      </c>
    </row>
    <row r="2107" spans="15:61">
      <c r="O2107" s="57"/>
      <c r="P2107" s="57"/>
      <c r="AO2107" s="57"/>
      <c r="AP2107" s="57"/>
      <c r="BA2107" s="57"/>
      <c r="BF2107" s="6" t="e">
        <f t="shared" si="96"/>
        <v>#NUM!</v>
      </c>
      <c r="BG2107" t="e">
        <f t="shared" si="97"/>
        <v>#NUM!</v>
      </c>
      <c r="BH2107" t="e">
        <f t="shared" si="98"/>
        <v>#NUM!</v>
      </c>
      <c r="BI2107" t="e">
        <f>VLOOKUP(H2107,Sheet2!$A$1:$B$270,2,FALSE)</f>
        <v>#N/A</v>
      </c>
    </row>
    <row r="2108" spans="15:61">
      <c r="O2108" s="57"/>
      <c r="P2108" s="57"/>
      <c r="AP2108" s="57"/>
      <c r="BA2108" s="57"/>
      <c r="BF2108" s="6" t="e">
        <f t="shared" si="96"/>
        <v>#NUM!</v>
      </c>
      <c r="BG2108" t="e">
        <f t="shared" si="97"/>
        <v>#NUM!</v>
      </c>
      <c r="BH2108" t="e">
        <f t="shared" si="98"/>
        <v>#NUM!</v>
      </c>
      <c r="BI2108" t="e">
        <f>VLOOKUP(H2108,Sheet2!$A$1:$B$270,2,FALSE)</f>
        <v>#N/A</v>
      </c>
    </row>
    <row r="2109" spans="15:61">
      <c r="O2109" s="57"/>
      <c r="P2109" s="57"/>
      <c r="AP2109" s="57"/>
      <c r="BA2109" s="57"/>
      <c r="BF2109" s="6" t="e">
        <f t="shared" si="96"/>
        <v>#NUM!</v>
      </c>
      <c r="BG2109" t="e">
        <f t="shared" si="97"/>
        <v>#NUM!</v>
      </c>
      <c r="BH2109" t="e">
        <f t="shared" si="98"/>
        <v>#NUM!</v>
      </c>
      <c r="BI2109" t="e">
        <f>VLOOKUP(H2109,Sheet2!$A$1:$B$270,2,FALSE)</f>
        <v>#N/A</v>
      </c>
    </row>
    <row r="2110" spans="15:61">
      <c r="O2110" s="57"/>
      <c r="P2110" s="57"/>
      <c r="AP2110" s="57"/>
      <c r="BA2110" s="57"/>
      <c r="BF2110" s="6" t="e">
        <f t="shared" si="96"/>
        <v>#NUM!</v>
      </c>
      <c r="BG2110" t="e">
        <f t="shared" si="97"/>
        <v>#NUM!</v>
      </c>
      <c r="BH2110" t="e">
        <f t="shared" si="98"/>
        <v>#NUM!</v>
      </c>
      <c r="BI2110" t="e">
        <f>VLOOKUP(H2110,Sheet2!$A$1:$B$270,2,FALSE)</f>
        <v>#N/A</v>
      </c>
    </row>
    <row r="2111" spans="15:61">
      <c r="O2111" s="57"/>
      <c r="P2111" s="57"/>
      <c r="AP2111" s="57"/>
      <c r="BA2111" s="57"/>
      <c r="BF2111" s="6" t="e">
        <f t="shared" si="96"/>
        <v>#NUM!</v>
      </c>
      <c r="BG2111" t="e">
        <f t="shared" si="97"/>
        <v>#NUM!</v>
      </c>
      <c r="BH2111" t="e">
        <f t="shared" si="98"/>
        <v>#NUM!</v>
      </c>
      <c r="BI2111" t="e">
        <f>VLOOKUP(H2111,Sheet2!$A$1:$B$270,2,FALSE)</f>
        <v>#N/A</v>
      </c>
    </row>
    <row r="2112" spans="15:61">
      <c r="O2112" s="57"/>
      <c r="P2112" s="57"/>
      <c r="AO2112" s="57"/>
      <c r="BA2112" s="57"/>
      <c r="BF2112" s="6" t="e">
        <f t="shared" si="96"/>
        <v>#NUM!</v>
      </c>
      <c r="BG2112" t="e">
        <f t="shared" si="97"/>
        <v>#NUM!</v>
      </c>
      <c r="BH2112" t="e">
        <f t="shared" si="98"/>
        <v>#NUM!</v>
      </c>
      <c r="BI2112" t="e">
        <f>VLOOKUP(H2112,Sheet2!$A$1:$B$270,2,FALSE)</f>
        <v>#N/A</v>
      </c>
    </row>
    <row r="2113" spans="15:61">
      <c r="O2113" s="57"/>
      <c r="P2113" s="57"/>
      <c r="AO2113" s="57"/>
      <c r="AP2113" s="57"/>
      <c r="BA2113" s="57"/>
      <c r="BF2113" s="6" t="e">
        <f t="shared" si="96"/>
        <v>#NUM!</v>
      </c>
      <c r="BG2113" t="e">
        <f t="shared" si="97"/>
        <v>#NUM!</v>
      </c>
      <c r="BH2113" t="e">
        <f t="shared" si="98"/>
        <v>#NUM!</v>
      </c>
      <c r="BI2113" t="e">
        <f>VLOOKUP(H2113,Sheet2!$A$1:$B$270,2,FALSE)</f>
        <v>#N/A</v>
      </c>
    </row>
    <row r="2114" spans="15:61">
      <c r="O2114" s="57"/>
      <c r="P2114" s="57"/>
      <c r="AO2114" s="57"/>
      <c r="BA2114" s="57"/>
      <c r="BF2114" s="6" t="e">
        <f t="shared" ref="BF2114:BF2177" si="99">DATE(BC2114,BD2114,BE2114)</f>
        <v>#NUM!</v>
      </c>
      <c r="BG2114" t="e">
        <f t="shared" ref="BG2114:BG2177" si="100">BF2114-BA2114</f>
        <v>#NUM!</v>
      </c>
      <c r="BH2114" t="e">
        <f t="shared" ref="BH2114:BH2177" si="101">IF(BG2114=1,"COMPLY",IF(BG2114&lt;1,"COMPLY","NOT COMPLY"))</f>
        <v>#NUM!</v>
      </c>
      <c r="BI2114" t="e">
        <f>VLOOKUP(H2114,Sheet2!$A$1:$B$270,2,FALSE)</f>
        <v>#N/A</v>
      </c>
    </row>
    <row r="2115" spans="15:61">
      <c r="O2115" s="57"/>
      <c r="P2115" s="57"/>
      <c r="AP2115" s="57"/>
      <c r="BA2115" s="57"/>
      <c r="BF2115" s="6" t="e">
        <f t="shared" si="99"/>
        <v>#NUM!</v>
      </c>
      <c r="BG2115" t="e">
        <f t="shared" si="100"/>
        <v>#NUM!</v>
      </c>
      <c r="BH2115" t="e">
        <f t="shared" si="101"/>
        <v>#NUM!</v>
      </c>
      <c r="BI2115" t="e">
        <f>VLOOKUP(H2115,Sheet2!$A$1:$B$270,2,FALSE)</f>
        <v>#N/A</v>
      </c>
    </row>
    <row r="2116" spans="15:61">
      <c r="O2116" s="57"/>
      <c r="P2116" s="57"/>
      <c r="AO2116" s="57"/>
      <c r="AP2116" s="57"/>
      <c r="BA2116" s="57"/>
      <c r="BF2116" s="6" t="e">
        <f t="shared" si="99"/>
        <v>#NUM!</v>
      </c>
      <c r="BG2116" t="e">
        <f t="shared" si="100"/>
        <v>#NUM!</v>
      </c>
      <c r="BH2116" t="e">
        <f t="shared" si="101"/>
        <v>#NUM!</v>
      </c>
      <c r="BI2116" t="e">
        <f>VLOOKUP(H2116,Sheet2!$A$1:$B$270,2,FALSE)</f>
        <v>#N/A</v>
      </c>
    </row>
    <row r="2117" spans="15:61">
      <c r="O2117" s="57"/>
      <c r="P2117" s="57"/>
      <c r="AO2117" s="57"/>
      <c r="AP2117" s="57"/>
      <c r="BA2117" s="57"/>
      <c r="BF2117" s="6" t="e">
        <f t="shared" si="99"/>
        <v>#NUM!</v>
      </c>
      <c r="BG2117" t="e">
        <f t="shared" si="100"/>
        <v>#NUM!</v>
      </c>
      <c r="BH2117" t="e">
        <f t="shared" si="101"/>
        <v>#NUM!</v>
      </c>
      <c r="BI2117" t="e">
        <f>VLOOKUP(H2117,Sheet2!$A$1:$B$270,2,FALSE)</f>
        <v>#N/A</v>
      </c>
    </row>
    <row r="2118" spans="15:61">
      <c r="O2118" s="57"/>
      <c r="P2118" s="57"/>
      <c r="AO2118" s="57"/>
      <c r="BA2118" s="57"/>
      <c r="BF2118" s="6" t="e">
        <f t="shared" si="99"/>
        <v>#NUM!</v>
      </c>
      <c r="BG2118" t="e">
        <f t="shared" si="100"/>
        <v>#NUM!</v>
      </c>
      <c r="BH2118" t="e">
        <f t="shared" si="101"/>
        <v>#NUM!</v>
      </c>
      <c r="BI2118" t="e">
        <f>VLOOKUP(H2118,Sheet2!$A$1:$B$270,2,FALSE)</f>
        <v>#N/A</v>
      </c>
    </row>
    <row r="2119" spans="15:61">
      <c r="O2119" s="57"/>
      <c r="P2119" s="57"/>
      <c r="AO2119" s="57"/>
      <c r="BA2119" s="57"/>
      <c r="BF2119" s="6" t="e">
        <f t="shared" si="99"/>
        <v>#NUM!</v>
      </c>
      <c r="BG2119" t="e">
        <f t="shared" si="100"/>
        <v>#NUM!</v>
      </c>
      <c r="BH2119" t="e">
        <f t="shared" si="101"/>
        <v>#NUM!</v>
      </c>
      <c r="BI2119" t="e">
        <f>VLOOKUP(H2119,Sheet2!$A$1:$B$270,2,FALSE)</f>
        <v>#N/A</v>
      </c>
    </row>
    <row r="2120" spans="15:61">
      <c r="O2120" s="57"/>
      <c r="P2120" s="57"/>
      <c r="AO2120" s="57"/>
      <c r="AP2120" s="57"/>
      <c r="BA2120" s="57"/>
      <c r="BF2120" s="6" t="e">
        <f t="shared" si="99"/>
        <v>#NUM!</v>
      </c>
      <c r="BG2120" t="e">
        <f t="shared" si="100"/>
        <v>#NUM!</v>
      </c>
      <c r="BH2120" t="e">
        <f t="shared" si="101"/>
        <v>#NUM!</v>
      </c>
      <c r="BI2120" t="e">
        <f>VLOOKUP(H2120,Sheet2!$A$1:$B$270,2,FALSE)</f>
        <v>#N/A</v>
      </c>
    </row>
    <row r="2121" spans="15:61">
      <c r="O2121" s="57"/>
      <c r="P2121" s="57"/>
      <c r="AO2121" s="57"/>
      <c r="AP2121" s="57"/>
      <c r="BA2121" s="57"/>
      <c r="BF2121" s="6" t="e">
        <f t="shared" si="99"/>
        <v>#NUM!</v>
      </c>
      <c r="BG2121" t="e">
        <f t="shared" si="100"/>
        <v>#NUM!</v>
      </c>
      <c r="BH2121" t="e">
        <f t="shared" si="101"/>
        <v>#NUM!</v>
      </c>
      <c r="BI2121" t="e">
        <f>VLOOKUP(H2121,Sheet2!$A$1:$B$270,2,FALSE)</f>
        <v>#N/A</v>
      </c>
    </row>
    <row r="2122" spans="15:61">
      <c r="O2122" s="57"/>
      <c r="P2122" s="57"/>
      <c r="AO2122" s="57"/>
      <c r="AP2122" s="57"/>
      <c r="BA2122" s="57"/>
      <c r="BF2122" s="6" t="e">
        <f t="shared" si="99"/>
        <v>#NUM!</v>
      </c>
      <c r="BG2122" t="e">
        <f t="shared" si="100"/>
        <v>#NUM!</v>
      </c>
      <c r="BH2122" t="e">
        <f t="shared" si="101"/>
        <v>#NUM!</v>
      </c>
      <c r="BI2122" t="e">
        <f>VLOOKUP(H2122,Sheet2!$A$1:$B$270,2,FALSE)</f>
        <v>#N/A</v>
      </c>
    </row>
    <row r="2123" spans="15:61">
      <c r="O2123" s="57"/>
      <c r="P2123" s="57"/>
      <c r="AO2123" s="57"/>
      <c r="AP2123" s="57"/>
      <c r="BA2123" s="57"/>
      <c r="BF2123" s="6" t="e">
        <f t="shared" si="99"/>
        <v>#NUM!</v>
      </c>
      <c r="BG2123" t="e">
        <f t="shared" si="100"/>
        <v>#NUM!</v>
      </c>
      <c r="BH2123" t="e">
        <f t="shared" si="101"/>
        <v>#NUM!</v>
      </c>
      <c r="BI2123" t="e">
        <f>VLOOKUP(H2123,Sheet2!$A$1:$B$270,2,FALSE)</f>
        <v>#N/A</v>
      </c>
    </row>
    <row r="2124" spans="15:61">
      <c r="O2124" s="57"/>
      <c r="P2124" s="57"/>
      <c r="AO2124" s="57"/>
      <c r="AP2124" s="57"/>
      <c r="BA2124" s="57"/>
      <c r="BF2124" s="6" t="e">
        <f t="shared" si="99"/>
        <v>#NUM!</v>
      </c>
      <c r="BG2124" t="e">
        <f t="shared" si="100"/>
        <v>#NUM!</v>
      </c>
      <c r="BH2124" t="e">
        <f t="shared" si="101"/>
        <v>#NUM!</v>
      </c>
      <c r="BI2124" t="e">
        <f>VLOOKUP(H2124,Sheet2!$A$1:$B$270,2,FALSE)</f>
        <v>#N/A</v>
      </c>
    </row>
    <row r="2125" spans="15:61">
      <c r="O2125" s="57"/>
      <c r="P2125" s="57"/>
      <c r="AO2125" s="57"/>
      <c r="AP2125" s="57"/>
      <c r="BA2125" s="57"/>
      <c r="BF2125" s="6" t="e">
        <f t="shared" si="99"/>
        <v>#NUM!</v>
      </c>
      <c r="BG2125" t="e">
        <f t="shared" si="100"/>
        <v>#NUM!</v>
      </c>
      <c r="BH2125" t="e">
        <f t="shared" si="101"/>
        <v>#NUM!</v>
      </c>
      <c r="BI2125" t="e">
        <f>VLOOKUP(H2125,Sheet2!$A$1:$B$270,2,FALSE)</f>
        <v>#N/A</v>
      </c>
    </row>
    <row r="2126" spans="15:61">
      <c r="O2126" s="57"/>
      <c r="P2126" s="57"/>
      <c r="AO2126" s="57"/>
      <c r="AP2126" s="57"/>
      <c r="BA2126" s="57"/>
      <c r="BF2126" s="6" t="e">
        <f t="shared" si="99"/>
        <v>#NUM!</v>
      </c>
      <c r="BG2126" t="e">
        <f t="shared" si="100"/>
        <v>#NUM!</v>
      </c>
      <c r="BH2126" t="e">
        <f t="shared" si="101"/>
        <v>#NUM!</v>
      </c>
      <c r="BI2126" t="e">
        <f>VLOOKUP(H2126,Sheet2!$A$1:$B$270,2,FALSE)</f>
        <v>#N/A</v>
      </c>
    </row>
    <row r="2127" spans="15:61">
      <c r="O2127" s="57"/>
      <c r="P2127" s="57"/>
      <c r="AO2127" s="57"/>
      <c r="AP2127" s="57"/>
      <c r="BA2127" s="57"/>
      <c r="BF2127" s="6" t="e">
        <f t="shared" si="99"/>
        <v>#NUM!</v>
      </c>
      <c r="BG2127" t="e">
        <f t="shared" si="100"/>
        <v>#NUM!</v>
      </c>
      <c r="BH2127" t="e">
        <f t="shared" si="101"/>
        <v>#NUM!</v>
      </c>
      <c r="BI2127" t="e">
        <f>VLOOKUP(H2127,Sheet2!$A$1:$B$270,2,FALSE)</f>
        <v>#N/A</v>
      </c>
    </row>
    <row r="2128" spans="15:61">
      <c r="O2128" s="57"/>
      <c r="P2128" s="57"/>
      <c r="AO2128" s="57"/>
      <c r="AP2128" s="57"/>
      <c r="BA2128" s="57"/>
      <c r="BF2128" s="6" t="e">
        <f t="shared" si="99"/>
        <v>#NUM!</v>
      </c>
      <c r="BG2128" t="e">
        <f t="shared" si="100"/>
        <v>#NUM!</v>
      </c>
      <c r="BH2128" t="e">
        <f t="shared" si="101"/>
        <v>#NUM!</v>
      </c>
      <c r="BI2128" t="e">
        <f>VLOOKUP(H2128,Sheet2!$A$1:$B$270,2,FALSE)</f>
        <v>#N/A</v>
      </c>
    </row>
    <row r="2129" spans="15:61">
      <c r="O2129" s="57"/>
      <c r="P2129" s="57"/>
      <c r="AO2129" s="57"/>
      <c r="AP2129" s="57"/>
      <c r="BA2129" s="57"/>
      <c r="BF2129" s="6" t="e">
        <f t="shared" si="99"/>
        <v>#NUM!</v>
      </c>
      <c r="BG2129" t="e">
        <f t="shared" si="100"/>
        <v>#NUM!</v>
      </c>
      <c r="BH2129" t="e">
        <f t="shared" si="101"/>
        <v>#NUM!</v>
      </c>
      <c r="BI2129" t="e">
        <f>VLOOKUP(H2129,Sheet2!$A$1:$B$270,2,FALSE)</f>
        <v>#N/A</v>
      </c>
    </row>
    <row r="2130" spans="15:61">
      <c r="O2130" s="57"/>
      <c r="P2130" s="57"/>
      <c r="AO2130" s="57"/>
      <c r="AP2130" s="57"/>
      <c r="BA2130" s="57"/>
      <c r="BF2130" s="6" t="e">
        <f t="shared" si="99"/>
        <v>#NUM!</v>
      </c>
      <c r="BG2130" t="e">
        <f t="shared" si="100"/>
        <v>#NUM!</v>
      </c>
      <c r="BH2130" t="e">
        <f t="shared" si="101"/>
        <v>#NUM!</v>
      </c>
      <c r="BI2130" t="e">
        <f>VLOOKUP(H2130,Sheet2!$A$1:$B$270,2,FALSE)</f>
        <v>#N/A</v>
      </c>
    </row>
    <row r="2131" spans="15:61">
      <c r="O2131" s="57"/>
      <c r="P2131" s="57"/>
      <c r="AO2131" s="57"/>
      <c r="AP2131" s="57"/>
      <c r="BA2131" s="57"/>
      <c r="BF2131" s="6" t="e">
        <f t="shared" si="99"/>
        <v>#NUM!</v>
      </c>
      <c r="BG2131" t="e">
        <f t="shared" si="100"/>
        <v>#NUM!</v>
      </c>
      <c r="BH2131" t="e">
        <f t="shared" si="101"/>
        <v>#NUM!</v>
      </c>
      <c r="BI2131" t="e">
        <f>VLOOKUP(H2131,Sheet2!$A$1:$B$270,2,FALSE)</f>
        <v>#N/A</v>
      </c>
    </row>
    <row r="2132" spans="15:61">
      <c r="O2132" s="57"/>
      <c r="P2132" s="57"/>
      <c r="BA2132" s="57"/>
      <c r="BF2132" s="6" t="e">
        <f t="shared" si="99"/>
        <v>#NUM!</v>
      </c>
      <c r="BG2132" t="e">
        <f t="shared" si="100"/>
        <v>#NUM!</v>
      </c>
      <c r="BH2132" t="e">
        <f t="shared" si="101"/>
        <v>#NUM!</v>
      </c>
      <c r="BI2132" t="e">
        <f>VLOOKUP(H2132,Sheet2!$A$1:$B$270,2,FALSE)</f>
        <v>#N/A</v>
      </c>
    </row>
    <row r="2133" spans="15:61">
      <c r="O2133" s="57"/>
      <c r="P2133" s="57"/>
      <c r="BA2133" s="57"/>
      <c r="BF2133" s="6" t="e">
        <f t="shared" si="99"/>
        <v>#NUM!</v>
      </c>
      <c r="BG2133" t="e">
        <f t="shared" si="100"/>
        <v>#NUM!</v>
      </c>
      <c r="BH2133" t="e">
        <f t="shared" si="101"/>
        <v>#NUM!</v>
      </c>
      <c r="BI2133" t="e">
        <f>VLOOKUP(H2133,Sheet2!$A$1:$B$270,2,FALSE)</f>
        <v>#N/A</v>
      </c>
    </row>
    <row r="2134" spans="15:61">
      <c r="O2134" s="57"/>
      <c r="P2134" s="57"/>
      <c r="BA2134" s="57"/>
      <c r="BF2134" s="6" t="e">
        <f t="shared" si="99"/>
        <v>#NUM!</v>
      </c>
      <c r="BG2134" t="e">
        <f t="shared" si="100"/>
        <v>#NUM!</v>
      </c>
      <c r="BH2134" t="e">
        <f t="shared" si="101"/>
        <v>#NUM!</v>
      </c>
      <c r="BI2134" t="e">
        <f>VLOOKUP(H2134,Sheet2!$A$1:$B$270,2,FALSE)</f>
        <v>#N/A</v>
      </c>
    </row>
    <row r="2135" spans="15:61">
      <c r="O2135" s="57"/>
      <c r="P2135" s="57"/>
      <c r="AP2135" s="57"/>
      <c r="BA2135" s="57"/>
      <c r="BF2135" s="6" t="e">
        <f t="shared" si="99"/>
        <v>#NUM!</v>
      </c>
      <c r="BG2135" t="e">
        <f t="shared" si="100"/>
        <v>#NUM!</v>
      </c>
      <c r="BH2135" t="e">
        <f t="shared" si="101"/>
        <v>#NUM!</v>
      </c>
      <c r="BI2135" t="e">
        <f>VLOOKUP(H2135,Sheet2!$A$1:$B$270,2,FALSE)</f>
        <v>#N/A</v>
      </c>
    </row>
    <row r="2136" spans="15:61">
      <c r="O2136" s="57"/>
      <c r="P2136" s="57"/>
      <c r="BA2136" s="57"/>
      <c r="BF2136" s="6" t="e">
        <f t="shared" si="99"/>
        <v>#NUM!</v>
      </c>
      <c r="BG2136" t="e">
        <f t="shared" si="100"/>
        <v>#NUM!</v>
      </c>
      <c r="BH2136" t="e">
        <f t="shared" si="101"/>
        <v>#NUM!</v>
      </c>
      <c r="BI2136" t="e">
        <f>VLOOKUP(H2136,Sheet2!$A$1:$B$270,2,FALSE)</f>
        <v>#N/A</v>
      </c>
    </row>
    <row r="2137" spans="15:61">
      <c r="O2137" s="57"/>
      <c r="P2137" s="57"/>
      <c r="AP2137" s="57"/>
      <c r="BA2137" s="57"/>
      <c r="BF2137" s="6" t="e">
        <f t="shared" si="99"/>
        <v>#NUM!</v>
      </c>
      <c r="BG2137" t="e">
        <f t="shared" si="100"/>
        <v>#NUM!</v>
      </c>
      <c r="BH2137" t="e">
        <f t="shared" si="101"/>
        <v>#NUM!</v>
      </c>
      <c r="BI2137" t="e">
        <f>VLOOKUP(H2137,Sheet2!$A$1:$B$270,2,FALSE)</f>
        <v>#N/A</v>
      </c>
    </row>
    <row r="2138" spans="15:61">
      <c r="O2138" s="57"/>
      <c r="P2138" s="57"/>
      <c r="AP2138" s="57"/>
      <c r="BA2138" s="57"/>
      <c r="BF2138" s="6" t="e">
        <f t="shared" si="99"/>
        <v>#NUM!</v>
      </c>
      <c r="BG2138" t="e">
        <f t="shared" si="100"/>
        <v>#NUM!</v>
      </c>
      <c r="BH2138" t="e">
        <f t="shared" si="101"/>
        <v>#NUM!</v>
      </c>
      <c r="BI2138" t="e">
        <f>VLOOKUP(H2138,Sheet2!$A$1:$B$270,2,FALSE)</f>
        <v>#N/A</v>
      </c>
    </row>
    <row r="2139" spans="15:61">
      <c r="O2139" s="57"/>
      <c r="P2139" s="57"/>
      <c r="AP2139" s="57"/>
      <c r="BA2139" s="57"/>
      <c r="BF2139" s="6" t="e">
        <f t="shared" si="99"/>
        <v>#NUM!</v>
      </c>
      <c r="BG2139" t="e">
        <f t="shared" si="100"/>
        <v>#NUM!</v>
      </c>
      <c r="BH2139" t="e">
        <f t="shared" si="101"/>
        <v>#NUM!</v>
      </c>
      <c r="BI2139" t="e">
        <f>VLOOKUP(H2139,Sheet2!$A$1:$B$270,2,FALSE)</f>
        <v>#N/A</v>
      </c>
    </row>
    <row r="2140" spans="15:61">
      <c r="O2140" s="57"/>
      <c r="P2140" s="57"/>
      <c r="BF2140" s="6" t="e">
        <f t="shared" si="99"/>
        <v>#NUM!</v>
      </c>
      <c r="BG2140" t="e">
        <f t="shared" si="100"/>
        <v>#NUM!</v>
      </c>
      <c r="BH2140" t="e">
        <f t="shared" si="101"/>
        <v>#NUM!</v>
      </c>
      <c r="BI2140" t="e">
        <f>VLOOKUP(H2140,Sheet2!$A$1:$B$270,2,FALSE)</f>
        <v>#N/A</v>
      </c>
    </row>
    <row r="2141" spans="15:61">
      <c r="O2141" s="57"/>
      <c r="P2141" s="57"/>
      <c r="BA2141" s="57"/>
      <c r="BF2141" s="6" t="e">
        <f t="shared" si="99"/>
        <v>#NUM!</v>
      </c>
      <c r="BG2141" t="e">
        <f t="shared" si="100"/>
        <v>#NUM!</v>
      </c>
      <c r="BH2141" t="e">
        <f t="shared" si="101"/>
        <v>#NUM!</v>
      </c>
      <c r="BI2141" t="e">
        <f>VLOOKUP(H2141,Sheet2!$A$1:$B$270,2,FALSE)</f>
        <v>#N/A</v>
      </c>
    </row>
    <row r="2142" spans="15:61">
      <c r="O2142" s="57"/>
      <c r="P2142" s="57"/>
      <c r="AP2142" s="57"/>
      <c r="BA2142" s="57"/>
      <c r="BF2142" s="6" t="e">
        <f t="shared" si="99"/>
        <v>#NUM!</v>
      </c>
      <c r="BG2142" t="e">
        <f t="shared" si="100"/>
        <v>#NUM!</v>
      </c>
      <c r="BH2142" t="e">
        <f t="shared" si="101"/>
        <v>#NUM!</v>
      </c>
      <c r="BI2142" t="e">
        <f>VLOOKUP(H2142,Sheet2!$A$1:$B$270,2,FALSE)</f>
        <v>#N/A</v>
      </c>
    </row>
    <row r="2143" spans="15:61">
      <c r="O2143" s="57"/>
      <c r="P2143" s="57"/>
      <c r="AP2143" s="57"/>
      <c r="BA2143" s="57"/>
      <c r="BF2143" s="6" t="e">
        <f t="shared" si="99"/>
        <v>#NUM!</v>
      </c>
      <c r="BG2143" t="e">
        <f t="shared" si="100"/>
        <v>#NUM!</v>
      </c>
      <c r="BH2143" t="e">
        <f t="shared" si="101"/>
        <v>#NUM!</v>
      </c>
      <c r="BI2143" t="e">
        <f>VLOOKUP(H2143,Sheet2!$A$1:$B$270,2,FALSE)</f>
        <v>#N/A</v>
      </c>
    </row>
    <row r="2144" spans="15:61">
      <c r="O2144" s="57"/>
      <c r="P2144" s="57"/>
      <c r="BA2144" s="57"/>
      <c r="BF2144" s="6" t="e">
        <f t="shared" si="99"/>
        <v>#NUM!</v>
      </c>
      <c r="BG2144" t="e">
        <f t="shared" si="100"/>
        <v>#NUM!</v>
      </c>
      <c r="BH2144" t="e">
        <f t="shared" si="101"/>
        <v>#NUM!</v>
      </c>
      <c r="BI2144" t="e">
        <f>VLOOKUP(H2144,Sheet2!$A$1:$B$270,2,FALSE)</f>
        <v>#N/A</v>
      </c>
    </row>
    <row r="2145" spans="15:61">
      <c r="O2145" s="57"/>
      <c r="P2145" s="57"/>
      <c r="BA2145" s="57"/>
      <c r="BF2145" s="6" t="e">
        <f t="shared" si="99"/>
        <v>#NUM!</v>
      </c>
      <c r="BG2145" t="e">
        <f t="shared" si="100"/>
        <v>#NUM!</v>
      </c>
      <c r="BH2145" t="e">
        <f t="shared" si="101"/>
        <v>#NUM!</v>
      </c>
      <c r="BI2145" t="e">
        <f>VLOOKUP(H2145,Sheet2!$A$1:$B$270,2,FALSE)</f>
        <v>#N/A</v>
      </c>
    </row>
    <row r="2146" spans="15:61">
      <c r="O2146" s="57"/>
      <c r="P2146" s="57"/>
      <c r="AP2146" s="57"/>
      <c r="BA2146" s="57"/>
      <c r="BF2146" s="6" t="e">
        <f t="shared" si="99"/>
        <v>#NUM!</v>
      </c>
      <c r="BG2146" t="e">
        <f t="shared" si="100"/>
        <v>#NUM!</v>
      </c>
      <c r="BH2146" t="e">
        <f t="shared" si="101"/>
        <v>#NUM!</v>
      </c>
      <c r="BI2146" t="e">
        <f>VLOOKUP(H2146,Sheet2!$A$1:$B$270,2,FALSE)</f>
        <v>#N/A</v>
      </c>
    </row>
    <row r="2147" spans="15:61">
      <c r="O2147" s="57"/>
      <c r="P2147" s="57"/>
      <c r="BA2147" s="57"/>
      <c r="BF2147" s="6" t="e">
        <f t="shared" si="99"/>
        <v>#NUM!</v>
      </c>
      <c r="BG2147" t="e">
        <f t="shared" si="100"/>
        <v>#NUM!</v>
      </c>
      <c r="BH2147" t="e">
        <f t="shared" si="101"/>
        <v>#NUM!</v>
      </c>
      <c r="BI2147" t="e">
        <f>VLOOKUP(H2147,Sheet2!$A$1:$B$270,2,FALSE)</f>
        <v>#N/A</v>
      </c>
    </row>
    <row r="2148" spans="15:61">
      <c r="O2148" s="57"/>
      <c r="P2148" s="57"/>
      <c r="BA2148" s="57"/>
      <c r="BF2148" s="6" t="e">
        <f t="shared" si="99"/>
        <v>#NUM!</v>
      </c>
      <c r="BG2148" t="e">
        <f t="shared" si="100"/>
        <v>#NUM!</v>
      </c>
      <c r="BH2148" t="e">
        <f t="shared" si="101"/>
        <v>#NUM!</v>
      </c>
      <c r="BI2148" t="e">
        <f>VLOOKUP(H2148,Sheet2!$A$1:$B$270,2,FALSE)</f>
        <v>#N/A</v>
      </c>
    </row>
    <row r="2149" spans="15:61">
      <c r="O2149" s="57"/>
      <c r="P2149" s="57"/>
      <c r="AP2149" s="57"/>
      <c r="BA2149" s="57"/>
      <c r="BF2149" s="6" t="e">
        <f t="shared" si="99"/>
        <v>#NUM!</v>
      </c>
      <c r="BG2149" t="e">
        <f t="shared" si="100"/>
        <v>#NUM!</v>
      </c>
      <c r="BH2149" t="e">
        <f t="shared" si="101"/>
        <v>#NUM!</v>
      </c>
      <c r="BI2149" t="e">
        <f>VLOOKUP(H2149,Sheet2!$A$1:$B$270,2,FALSE)</f>
        <v>#N/A</v>
      </c>
    </row>
    <row r="2150" spans="15:61">
      <c r="O2150" s="57"/>
      <c r="P2150" s="57"/>
      <c r="AP2150" s="57"/>
      <c r="BA2150" s="57"/>
      <c r="BF2150" s="6" t="e">
        <f t="shared" si="99"/>
        <v>#NUM!</v>
      </c>
      <c r="BG2150" t="e">
        <f t="shared" si="100"/>
        <v>#NUM!</v>
      </c>
      <c r="BH2150" t="e">
        <f t="shared" si="101"/>
        <v>#NUM!</v>
      </c>
      <c r="BI2150" t="e">
        <f>VLOOKUP(H2150,Sheet2!$A$1:$B$270,2,FALSE)</f>
        <v>#N/A</v>
      </c>
    </row>
    <row r="2151" spans="15:61">
      <c r="O2151" s="57"/>
      <c r="P2151" s="57"/>
      <c r="AP2151" s="57"/>
      <c r="BA2151" s="57"/>
      <c r="BF2151" s="6" t="e">
        <f t="shared" si="99"/>
        <v>#NUM!</v>
      </c>
      <c r="BG2151" t="e">
        <f t="shared" si="100"/>
        <v>#NUM!</v>
      </c>
      <c r="BH2151" t="e">
        <f t="shared" si="101"/>
        <v>#NUM!</v>
      </c>
      <c r="BI2151" t="e">
        <f>VLOOKUP(H2151,Sheet2!$A$1:$B$270,2,FALSE)</f>
        <v>#N/A</v>
      </c>
    </row>
    <row r="2152" spans="15:61">
      <c r="O2152" s="57"/>
      <c r="P2152" s="57"/>
      <c r="AP2152" s="57"/>
      <c r="BA2152" s="57"/>
      <c r="BF2152" s="6" t="e">
        <f t="shared" si="99"/>
        <v>#NUM!</v>
      </c>
      <c r="BG2152" t="e">
        <f t="shared" si="100"/>
        <v>#NUM!</v>
      </c>
      <c r="BH2152" t="e">
        <f t="shared" si="101"/>
        <v>#NUM!</v>
      </c>
      <c r="BI2152" t="e">
        <f>VLOOKUP(H2152,Sheet2!$A$1:$B$270,2,FALSE)</f>
        <v>#N/A</v>
      </c>
    </row>
    <row r="2153" spans="15:61">
      <c r="O2153" s="57"/>
      <c r="P2153" s="57"/>
      <c r="AP2153" s="57"/>
      <c r="BA2153" s="57"/>
      <c r="BF2153" s="6" t="e">
        <f t="shared" si="99"/>
        <v>#NUM!</v>
      </c>
      <c r="BG2153" t="e">
        <f t="shared" si="100"/>
        <v>#NUM!</v>
      </c>
      <c r="BH2153" t="e">
        <f t="shared" si="101"/>
        <v>#NUM!</v>
      </c>
      <c r="BI2153" t="e">
        <f>VLOOKUP(H2153,Sheet2!$A$1:$B$270,2,FALSE)</f>
        <v>#N/A</v>
      </c>
    </row>
    <row r="2154" spans="15:61">
      <c r="O2154" s="57"/>
      <c r="P2154" s="57"/>
      <c r="AP2154" s="57"/>
      <c r="BA2154" s="57"/>
      <c r="BF2154" s="6" t="e">
        <f t="shared" si="99"/>
        <v>#NUM!</v>
      </c>
      <c r="BG2154" t="e">
        <f t="shared" si="100"/>
        <v>#NUM!</v>
      </c>
      <c r="BH2154" t="e">
        <f t="shared" si="101"/>
        <v>#NUM!</v>
      </c>
      <c r="BI2154" t="e">
        <f>VLOOKUP(H2154,Sheet2!$A$1:$B$270,2,FALSE)</f>
        <v>#N/A</v>
      </c>
    </row>
    <row r="2155" spans="15:61">
      <c r="O2155" s="57"/>
      <c r="P2155" s="57"/>
      <c r="AP2155" s="57"/>
      <c r="BA2155" s="57"/>
      <c r="BF2155" s="6" t="e">
        <f t="shared" si="99"/>
        <v>#NUM!</v>
      </c>
      <c r="BG2155" t="e">
        <f t="shared" si="100"/>
        <v>#NUM!</v>
      </c>
      <c r="BH2155" t="e">
        <f t="shared" si="101"/>
        <v>#NUM!</v>
      </c>
      <c r="BI2155" t="e">
        <f>VLOOKUP(H2155,Sheet2!$A$1:$B$270,2,FALSE)</f>
        <v>#N/A</v>
      </c>
    </row>
    <row r="2156" spans="15:61">
      <c r="O2156" s="57"/>
      <c r="P2156" s="57"/>
      <c r="AP2156" s="57"/>
      <c r="BA2156" s="57"/>
      <c r="BF2156" s="6" t="e">
        <f t="shared" si="99"/>
        <v>#NUM!</v>
      </c>
      <c r="BG2156" t="e">
        <f t="shared" si="100"/>
        <v>#NUM!</v>
      </c>
      <c r="BH2156" t="e">
        <f t="shared" si="101"/>
        <v>#NUM!</v>
      </c>
      <c r="BI2156" t="e">
        <f>VLOOKUP(H2156,Sheet2!$A$1:$B$270,2,FALSE)</f>
        <v>#N/A</v>
      </c>
    </row>
    <row r="2157" spans="15:61">
      <c r="O2157" s="57"/>
      <c r="P2157" s="57"/>
      <c r="AO2157" s="57"/>
      <c r="AP2157" s="57"/>
      <c r="BA2157" s="57"/>
      <c r="BF2157" s="6" t="e">
        <f t="shared" si="99"/>
        <v>#NUM!</v>
      </c>
      <c r="BG2157" t="e">
        <f t="shared" si="100"/>
        <v>#NUM!</v>
      </c>
      <c r="BH2157" t="e">
        <f t="shared" si="101"/>
        <v>#NUM!</v>
      </c>
      <c r="BI2157" t="e">
        <f>VLOOKUP(H2157,Sheet2!$A$1:$B$270,2,FALSE)</f>
        <v>#N/A</v>
      </c>
    </row>
    <row r="2158" spans="15:61">
      <c r="O2158" s="57"/>
      <c r="P2158" s="57"/>
      <c r="AO2158" s="57"/>
      <c r="AP2158" s="57"/>
      <c r="BA2158" s="57"/>
      <c r="BF2158" s="6" t="e">
        <f t="shared" si="99"/>
        <v>#NUM!</v>
      </c>
      <c r="BG2158" t="e">
        <f t="shared" si="100"/>
        <v>#NUM!</v>
      </c>
      <c r="BH2158" t="e">
        <f t="shared" si="101"/>
        <v>#NUM!</v>
      </c>
      <c r="BI2158" t="e">
        <f>VLOOKUP(H2158,Sheet2!$A$1:$B$270,2,FALSE)</f>
        <v>#N/A</v>
      </c>
    </row>
    <row r="2159" spans="15:61">
      <c r="O2159" s="57"/>
      <c r="P2159" s="57"/>
      <c r="AO2159" s="57"/>
      <c r="AP2159" s="57"/>
      <c r="BA2159" s="57"/>
      <c r="BF2159" s="6" t="e">
        <f t="shared" si="99"/>
        <v>#NUM!</v>
      </c>
      <c r="BG2159" t="e">
        <f t="shared" si="100"/>
        <v>#NUM!</v>
      </c>
      <c r="BH2159" t="e">
        <f t="shared" si="101"/>
        <v>#NUM!</v>
      </c>
      <c r="BI2159" t="e">
        <f>VLOOKUP(H2159,Sheet2!$A$1:$B$270,2,FALSE)</f>
        <v>#N/A</v>
      </c>
    </row>
    <row r="2160" spans="15:61">
      <c r="O2160" s="57"/>
      <c r="P2160" s="57"/>
      <c r="AO2160" s="57"/>
      <c r="BA2160" s="57"/>
      <c r="BF2160" s="6" t="e">
        <f t="shared" si="99"/>
        <v>#NUM!</v>
      </c>
      <c r="BG2160" t="e">
        <f t="shared" si="100"/>
        <v>#NUM!</v>
      </c>
      <c r="BH2160" t="e">
        <f t="shared" si="101"/>
        <v>#NUM!</v>
      </c>
      <c r="BI2160" t="e">
        <f>VLOOKUP(H2160,Sheet2!$A$1:$B$270,2,FALSE)</f>
        <v>#N/A</v>
      </c>
    </row>
    <row r="2161" spans="15:61">
      <c r="O2161" s="57"/>
      <c r="P2161" s="57"/>
      <c r="AO2161" s="57"/>
      <c r="BA2161" s="57"/>
      <c r="BF2161" s="6" t="e">
        <f t="shared" si="99"/>
        <v>#NUM!</v>
      </c>
      <c r="BG2161" t="e">
        <f t="shared" si="100"/>
        <v>#NUM!</v>
      </c>
      <c r="BH2161" t="e">
        <f t="shared" si="101"/>
        <v>#NUM!</v>
      </c>
      <c r="BI2161" t="e">
        <f>VLOOKUP(H2161,Sheet2!$A$1:$B$270,2,FALSE)</f>
        <v>#N/A</v>
      </c>
    </row>
    <row r="2162" spans="15:61">
      <c r="O2162" s="57"/>
      <c r="P2162" s="57"/>
      <c r="AP2162" s="57"/>
      <c r="BA2162" s="57"/>
      <c r="BF2162" s="6" t="e">
        <f t="shared" si="99"/>
        <v>#NUM!</v>
      </c>
      <c r="BG2162" t="e">
        <f t="shared" si="100"/>
        <v>#NUM!</v>
      </c>
      <c r="BH2162" t="e">
        <f t="shared" si="101"/>
        <v>#NUM!</v>
      </c>
      <c r="BI2162" t="e">
        <f>VLOOKUP(H2162,Sheet2!$A$1:$B$270,2,FALSE)</f>
        <v>#N/A</v>
      </c>
    </row>
    <row r="2163" spans="15:61">
      <c r="O2163" s="57"/>
      <c r="P2163" s="57"/>
      <c r="BA2163" s="57"/>
      <c r="BF2163" s="6" t="e">
        <f t="shared" si="99"/>
        <v>#NUM!</v>
      </c>
      <c r="BG2163" t="e">
        <f t="shared" si="100"/>
        <v>#NUM!</v>
      </c>
      <c r="BH2163" t="e">
        <f t="shared" si="101"/>
        <v>#NUM!</v>
      </c>
      <c r="BI2163" t="e">
        <f>VLOOKUP(H2163,Sheet2!$A$1:$B$270,2,FALSE)</f>
        <v>#N/A</v>
      </c>
    </row>
    <row r="2164" spans="15:61">
      <c r="O2164" s="57"/>
      <c r="P2164" s="57"/>
      <c r="BA2164" s="57"/>
      <c r="BF2164" s="6" t="e">
        <f t="shared" si="99"/>
        <v>#NUM!</v>
      </c>
      <c r="BG2164" t="e">
        <f t="shared" si="100"/>
        <v>#NUM!</v>
      </c>
      <c r="BH2164" t="e">
        <f t="shared" si="101"/>
        <v>#NUM!</v>
      </c>
      <c r="BI2164" t="e">
        <f>VLOOKUP(H2164,Sheet2!$A$1:$B$270,2,FALSE)</f>
        <v>#N/A</v>
      </c>
    </row>
    <row r="2165" spans="15:61">
      <c r="O2165" s="57"/>
      <c r="P2165" s="57"/>
      <c r="AP2165" s="57"/>
      <c r="BA2165" s="57"/>
      <c r="BF2165" s="6" t="e">
        <f t="shared" si="99"/>
        <v>#NUM!</v>
      </c>
      <c r="BG2165" t="e">
        <f t="shared" si="100"/>
        <v>#NUM!</v>
      </c>
      <c r="BH2165" t="e">
        <f t="shared" si="101"/>
        <v>#NUM!</v>
      </c>
      <c r="BI2165" t="e">
        <f>VLOOKUP(H2165,Sheet2!$A$1:$B$270,2,FALSE)</f>
        <v>#N/A</v>
      </c>
    </row>
    <row r="2166" spans="15:61">
      <c r="O2166" s="57"/>
      <c r="P2166" s="57"/>
      <c r="AP2166" s="57"/>
      <c r="BA2166" s="57"/>
      <c r="BF2166" s="6" t="e">
        <f t="shared" si="99"/>
        <v>#NUM!</v>
      </c>
      <c r="BG2166" t="e">
        <f t="shared" si="100"/>
        <v>#NUM!</v>
      </c>
      <c r="BH2166" t="e">
        <f t="shared" si="101"/>
        <v>#NUM!</v>
      </c>
      <c r="BI2166" t="e">
        <f>VLOOKUP(H2166,Sheet2!$A$1:$B$270,2,FALSE)</f>
        <v>#N/A</v>
      </c>
    </row>
    <row r="2167" spans="15:61">
      <c r="O2167" s="57"/>
      <c r="P2167" s="57"/>
      <c r="AP2167" s="57"/>
      <c r="BA2167" s="57"/>
      <c r="BF2167" s="6" t="e">
        <f t="shared" si="99"/>
        <v>#NUM!</v>
      </c>
      <c r="BG2167" t="e">
        <f t="shared" si="100"/>
        <v>#NUM!</v>
      </c>
      <c r="BH2167" t="e">
        <f t="shared" si="101"/>
        <v>#NUM!</v>
      </c>
      <c r="BI2167" t="e">
        <f>VLOOKUP(H2167,Sheet2!$A$1:$B$270,2,FALSE)</f>
        <v>#N/A</v>
      </c>
    </row>
    <row r="2168" spans="15:61">
      <c r="O2168" s="57"/>
      <c r="P2168" s="57"/>
      <c r="BA2168" s="57"/>
      <c r="BF2168" s="6" t="e">
        <f t="shared" si="99"/>
        <v>#NUM!</v>
      </c>
      <c r="BG2168" t="e">
        <f t="shared" si="100"/>
        <v>#NUM!</v>
      </c>
      <c r="BH2168" t="e">
        <f t="shared" si="101"/>
        <v>#NUM!</v>
      </c>
      <c r="BI2168" t="e">
        <f>VLOOKUP(H2168,Sheet2!$A$1:$B$270,2,FALSE)</f>
        <v>#N/A</v>
      </c>
    </row>
    <row r="2169" spans="15:61">
      <c r="O2169" s="57"/>
      <c r="P2169" s="57"/>
      <c r="BA2169" s="57"/>
      <c r="BF2169" s="6" t="e">
        <f t="shared" si="99"/>
        <v>#NUM!</v>
      </c>
      <c r="BG2169" t="e">
        <f t="shared" si="100"/>
        <v>#NUM!</v>
      </c>
      <c r="BH2169" t="e">
        <f t="shared" si="101"/>
        <v>#NUM!</v>
      </c>
      <c r="BI2169" t="e">
        <f>VLOOKUP(H2169,Sheet2!$A$1:$B$270,2,FALSE)</f>
        <v>#N/A</v>
      </c>
    </row>
    <row r="2170" spans="15:61">
      <c r="O2170" s="57"/>
      <c r="P2170" s="57"/>
      <c r="AP2170" s="57"/>
      <c r="BA2170" s="57"/>
      <c r="BF2170" s="6" t="e">
        <f t="shared" si="99"/>
        <v>#NUM!</v>
      </c>
      <c r="BG2170" t="e">
        <f t="shared" si="100"/>
        <v>#NUM!</v>
      </c>
      <c r="BH2170" t="e">
        <f t="shared" si="101"/>
        <v>#NUM!</v>
      </c>
      <c r="BI2170" t="e">
        <f>VLOOKUP(H2170,Sheet2!$A$1:$B$270,2,FALSE)</f>
        <v>#N/A</v>
      </c>
    </row>
    <row r="2171" spans="15:61">
      <c r="O2171" s="57"/>
      <c r="P2171" s="57"/>
      <c r="AO2171" s="57"/>
      <c r="BA2171" s="57"/>
      <c r="BF2171" s="6" t="e">
        <f t="shared" si="99"/>
        <v>#NUM!</v>
      </c>
      <c r="BG2171" t="e">
        <f t="shared" si="100"/>
        <v>#NUM!</v>
      </c>
      <c r="BH2171" t="e">
        <f t="shared" si="101"/>
        <v>#NUM!</v>
      </c>
      <c r="BI2171" t="e">
        <f>VLOOKUP(H2171,Sheet2!$A$1:$B$270,2,FALSE)</f>
        <v>#N/A</v>
      </c>
    </row>
    <row r="2172" spans="15:61">
      <c r="O2172" s="57"/>
      <c r="P2172" s="57"/>
      <c r="AO2172" s="57"/>
      <c r="AP2172" s="57"/>
      <c r="BA2172" s="57"/>
      <c r="BF2172" s="6" t="e">
        <f t="shared" si="99"/>
        <v>#NUM!</v>
      </c>
      <c r="BG2172" t="e">
        <f t="shared" si="100"/>
        <v>#NUM!</v>
      </c>
      <c r="BH2172" t="e">
        <f t="shared" si="101"/>
        <v>#NUM!</v>
      </c>
      <c r="BI2172" t="e">
        <f>VLOOKUP(H2172,Sheet2!$A$1:$B$270,2,FALSE)</f>
        <v>#N/A</v>
      </c>
    </row>
    <row r="2173" spans="15:61">
      <c r="O2173" s="57"/>
      <c r="P2173" s="57"/>
      <c r="AO2173" s="57"/>
      <c r="BA2173" s="57"/>
      <c r="BF2173" s="6" t="e">
        <f t="shared" si="99"/>
        <v>#NUM!</v>
      </c>
      <c r="BG2173" t="e">
        <f t="shared" si="100"/>
        <v>#NUM!</v>
      </c>
      <c r="BH2173" t="e">
        <f t="shared" si="101"/>
        <v>#NUM!</v>
      </c>
      <c r="BI2173" t="e">
        <f>VLOOKUP(H2173,Sheet2!$A$1:$B$270,2,FALSE)</f>
        <v>#N/A</v>
      </c>
    </row>
    <row r="2174" spans="15:61">
      <c r="O2174" s="57"/>
      <c r="P2174" s="57"/>
      <c r="AO2174" s="57"/>
      <c r="BA2174" s="57"/>
      <c r="BF2174" s="6" t="e">
        <f t="shared" si="99"/>
        <v>#NUM!</v>
      </c>
      <c r="BG2174" t="e">
        <f t="shared" si="100"/>
        <v>#NUM!</v>
      </c>
      <c r="BH2174" t="e">
        <f t="shared" si="101"/>
        <v>#NUM!</v>
      </c>
      <c r="BI2174" t="e">
        <f>VLOOKUP(H2174,Sheet2!$A$1:$B$270,2,FALSE)</f>
        <v>#N/A</v>
      </c>
    </row>
    <row r="2175" spans="15:61">
      <c r="O2175" s="57"/>
      <c r="P2175" s="57"/>
      <c r="AO2175" s="57"/>
      <c r="AP2175" s="57"/>
      <c r="BA2175" s="57"/>
      <c r="BF2175" s="6" t="e">
        <f t="shared" si="99"/>
        <v>#NUM!</v>
      </c>
      <c r="BG2175" t="e">
        <f t="shared" si="100"/>
        <v>#NUM!</v>
      </c>
      <c r="BH2175" t="e">
        <f t="shared" si="101"/>
        <v>#NUM!</v>
      </c>
      <c r="BI2175" t="e">
        <f>VLOOKUP(H2175,Sheet2!$A$1:$B$270,2,FALSE)</f>
        <v>#N/A</v>
      </c>
    </row>
    <row r="2176" spans="15:61">
      <c r="O2176" s="57"/>
      <c r="P2176" s="57"/>
      <c r="AO2176" s="57"/>
      <c r="AP2176" s="57"/>
      <c r="BA2176" s="57"/>
      <c r="BF2176" s="6" t="e">
        <f t="shared" si="99"/>
        <v>#NUM!</v>
      </c>
      <c r="BG2176" t="e">
        <f t="shared" si="100"/>
        <v>#NUM!</v>
      </c>
      <c r="BH2176" t="e">
        <f t="shared" si="101"/>
        <v>#NUM!</v>
      </c>
      <c r="BI2176" t="e">
        <f>VLOOKUP(H2176,Sheet2!$A$1:$B$270,2,FALSE)</f>
        <v>#N/A</v>
      </c>
    </row>
    <row r="2177" spans="15:61">
      <c r="O2177" s="57"/>
      <c r="P2177" s="57"/>
      <c r="BA2177" s="57"/>
      <c r="BF2177" s="6" t="e">
        <f t="shared" si="99"/>
        <v>#NUM!</v>
      </c>
      <c r="BG2177" t="e">
        <f t="shared" si="100"/>
        <v>#NUM!</v>
      </c>
      <c r="BH2177" t="e">
        <f t="shared" si="101"/>
        <v>#NUM!</v>
      </c>
      <c r="BI2177" t="e">
        <f>VLOOKUP(H2177,Sheet2!$A$1:$B$270,2,FALSE)</f>
        <v>#N/A</v>
      </c>
    </row>
    <row r="2178" spans="15:61">
      <c r="O2178" s="57"/>
      <c r="P2178" s="57"/>
      <c r="AP2178" s="57"/>
      <c r="BA2178" s="57"/>
      <c r="BF2178" s="6" t="e">
        <f t="shared" ref="BF2178:BF2241" si="102">DATE(BC2178,BD2178,BE2178)</f>
        <v>#NUM!</v>
      </c>
      <c r="BG2178" t="e">
        <f t="shared" ref="BG2178:BG2241" si="103">BF2178-BA2178</f>
        <v>#NUM!</v>
      </c>
      <c r="BH2178" t="e">
        <f t="shared" ref="BH2178:BH2241" si="104">IF(BG2178=1,"COMPLY",IF(BG2178&lt;1,"COMPLY","NOT COMPLY"))</f>
        <v>#NUM!</v>
      </c>
      <c r="BI2178" t="e">
        <f>VLOOKUP(H2178,Sheet2!$A$1:$B$270,2,FALSE)</f>
        <v>#N/A</v>
      </c>
    </row>
    <row r="2179" spans="15:61">
      <c r="O2179" s="57"/>
      <c r="P2179" s="57"/>
      <c r="AP2179" s="57"/>
      <c r="BA2179" s="57"/>
      <c r="BF2179" s="6" t="e">
        <f t="shared" si="102"/>
        <v>#NUM!</v>
      </c>
      <c r="BG2179" t="e">
        <f t="shared" si="103"/>
        <v>#NUM!</v>
      </c>
      <c r="BH2179" t="e">
        <f t="shared" si="104"/>
        <v>#NUM!</v>
      </c>
      <c r="BI2179" t="e">
        <f>VLOOKUP(H2179,Sheet2!$A$1:$B$270,2,FALSE)</f>
        <v>#N/A</v>
      </c>
    </row>
    <row r="2180" spans="15:61">
      <c r="O2180" s="57"/>
      <c r="P2180" s="57"/>
      <c r="AP2180" s="57"/>
      <c r="BA2180" s="57"/>
      <c r="BF2180" s="6" t="e">
        <f t="shared" si="102"/>
        <v>#NUM!</v>
      </c>
      <c r="BG2180" t="e">
        <f t="shared" si="103"/>
        <v>#NUM!</v>
      </c>
      <c r="BH2180" t="e">
        <f t="shared" si="104"/>
        <v>#NUM!</v>
      </c>
      <c r="BI2180" t="e">
        <f>VLOOKUP(H2180,Sheet2!$A$1:$B$270,2,FALSE)</f>
        <v>#N/A</v>
      </c>
    </row>
    <row r="2181" spans="15:61">
      <c r="O2181" s="57"/>
      <c r="P2181" s="57"/>
      <c r="BA2181" s="57"/>
      <c r="BF2181" s="6" t="e">
        <f t="shared" si="102"/>
        <v>#NUM!</v>
      </c>
      <c r="BG2181" t="e">
        <f t="shared" si="103"/>
        <v>#NUM!</v>
      </c>
      <c r="BH2181" t="e">
        <f t="shared" si="104"/>
        <v>#NUM!</v>
      </c>
      <c r="BI2181" t="e">
        <f>VLOOKUP(H2181,Sheet2!$A$1:$B$270,2,FALSE)</f>
        <v>#N/A</v>
      </c>
    </row>
    <row r="2182" spans="15:61">
      <c r="O2182" s="57"/>
      <c r="P2182" s="57"/>
      <c r="BA2182" s="57"/>
      <c r="BF2182" s="6" t="e">
        <f t="shared" si="102"/>
        <v>#NUM!</v>
      </c>
      <c r="BG2182" t="e">
        <f t="shared" si="103"/>
        <v>#NUM!</v>
      </c>
      <c r="BH2182" t="e">
        <f t="shared" si="104"/>
        <v>#NUM!</v>
      </c>
      <c r="BI2182" t="e">
        <f>VLOOKUP(H2182,Sheet2!$A$1:$B$270,2,FALSE)</f>
        <v>#N/A</v>
      </c>
    </row>
    <row r="2183" spans="15:61">
      <c r="O2183" s="57"/>
      <c r="P2183" s="57"/>
      <c r="AP2183" s="57"/>
      <c r="BA2183" s="57"/>
      <c r="BF2183" s="6" t="e">
        <f t="shared" si="102"/>
        <v>#NUM!</v>
      </c>
      <c r="BG2183" t="e">
        <f t="shared" si="103"/>
        <v>#NUM!</v>
      </c>
      <c r="BH2183" t="e">
        <f t="shared" si="104"/>
        <v>#NUM!</v>
      </c>
      <c r="BI2183" t="e">
        <f>VLOOKUP(H2183,Sheet2!$A$1:$B$270,2,FALSE)</f>
        <v>#N/A</v>
      </c>
    </row>
    <row r="2184" spans="15:61">
      <c r="O2184" s="57"/>
      <c r="P2184" s="57"/>
      <c r="AP2184" s="57"/>
      <c r="BA2184" s="57"/>
      <c r="BF2184" s="6" t="e">
        <f t="shared" si="102"/>
        <v>#NUM!</v>
      </c>
      <c r="BG2184" t="e">
        <f t="shared" si="103"/>
        <v>#NUM!</v>
      </c>
      <c r="BH2184" t="e">
        <f t="shared" si="104"/>
        <v>#NUM!</v>
      </c>
      <c r="BI2184" t="e">
        <f>VLOOKUP(H2184,Sheet2!$A$1:$B$270,2,FALSE)</f>
        <v>#N/A</v>
      </c>
    </row>
    <row r="2185" spans="15:61">
      <c r="O2185" s="57"/>
      <c r="P2185" s="57"/>
      <c r="AP2185" s="57"/>
      <c r="BA2185" s="57"/>
      <c r="BF2185" s="6" t="e">
        <f t="shared" si="102"/>
        <v>#NUM!</v>
      </c>
      <c r="BG2185" t="e">
        <f t="shared" si="103"/>
        <v>#NUM!</v>
      </c>
      <c r="BH2185" t="e">
        <f t="shared" si="104"/>
        <v>#NUM!</v>
      </c>
      <c r="BI2185" t="e">
        <f>VLOOKUP(H2185,Sheet2!$A$1:$B$270,2,FALSE)</f>
        <v>#N/A</v>
      </c>
    </row>
    <row r="2186" spans="15:61">
      <c r="O2186" s="57"/>
      <c r="P2186" s="57"/>
      <c r="AP2186" s="57"/>
      <c r="BA2186" s="57"/>
      <c r="BF2186" s="6" t="e">
        <f t="shared" si="102"/>
        <v>#NUM!</v>
      </c>
      <c r="BG2186" t="e">
        <f t="shared" si="103"/>
        <v>#NUM!</v>
      </c>
      <c r="BH2186" t="e">
        <f t="shared" si="104"/>
        <v>#NUM!</v>
      </c>
      <c r="BI2186" t="e">
        <f>VLOOKUP(H2186,Sheet2!$A$1:$B$270,2,FALSE)</f>
        <v>#N/A</v>
      </c>
    </row>
    <row r="2187" spans="15:61">
      <c r="O2187" s="57"/>
      <c r="P2187" s="57"/>
      <c r="AO2187" s="57"/>
      <c r="AP2187" s="57"/>
      <c r="BA2187" s="57"/>
      <c r="BF2187" s="6" t="e">
        <f t="shared" si="102"/>
        <v>#NUM!</v>
      </c>
      <c r="BG2187" t="e">
        <f t="shared" si="103"/>
        <v>#NUM!</v>
      </c>
      <c r="BH2187" t="e">
        <f t="shared" si="104"/>
        <v>#NUM!</v>
      </c>
      <c r="BI2187" t="e">
        <f>VLOOKUP(H2187,Sheet2!$A$1:$B$270,2,FALSE)</f>
        <v>#N/A</v>
      </c>
    </row>
    <row r="2188" spans="15:61">
      <c r="O2188" s="57"/>
      <c r="P2188" s="57"/>
      <c r="AO2188" s="57"/>
      <c r="AP2188" s="57"/>
      <c r="BA2188" s="57"/>
      <c r="BF2188" s="6" t="e">
        <f t="shared" si="102"/>
        <v>#NUM!</v>
      </c>
      <c r="BG2188" t="e">
        <f t="shared" si="103"/>
        <v>#NUM!</v>
      </c>
      <c r="BH2188" t="e">
        <f t="shared" si="104"/>
        <v>#NUM!</v>
      </c>
      <c r="BI2188" t="e">
        <f>VLOOKUP(H2188,Sheet2!$A$1:$B$270,2,FALSE)</f>
        <v>#N/A</v>
      </c>
    </row>
    <row r="2189" spans="15:61">
      <c r="O2189" s="57"/>
      <c r="P2189" s="57"/>
      <c r="AP2189" s="57"/>
      <c r="BA2189" s="57"/>
      <c r="BF2189" s="6" t="e">
        <f t="shared" si="102"/>
        <v>#NUM!</v>
      </c>
      <c r="BG2189" t="e">
        <f t="shared" si="103"/>
        <v>#NUM!</v>
      </c>
      <c r="BH2189" t="e">
        <f t="shared" si="104"/>
        <v>#NUM!</v>
      </c>
      <c r="BI2189" t="e">
        <f>VLOOKUP(H2189,Sheet2!$A$1:$B$270,2,FALSE)</f>
        <v>#N/A</v>
      </c>
    </row>
    <row r="2190" spans="15:61">
      <c r="O2190" s="57"/>
      <c r="P2190" s="57"/>
      <c r="AP2190" s="57"/>
      <c r="BA2190" s="57"/>
      <c r="BF2190" s="6" t="e">
        <f t="shared" si="102"/>
        <v>#NUM!</v>
      </c>
      <c r="BG2190" t="e">
        <f t="shared" si="103"/>
        <v>#NUM!</v>
      </c>
      <c r="BH2190" t="e">
        <f t="shared" si="104"/>
        <v>#NUM!</v>
      </c>
      <c r="BI2190" t="e">
        <f>VLOOKUP(H2190,Sheet2!$A$1:$B$270,2,FALSE)</f>
        <v>#N/A</v>
      </c>
    </row>
    <row r="2191" spans="15:61">
      <c r="O2191" s="57"/>
      <c r="P2191" s="57"/>
      <c r="AP2191" s="57"/>
      <c r="BA2191" s="57"/>
      <c r="BF2191" s="6" t="e">
        <f t="shared" si="102"/>
        <v>#NUM!</v>
      </c>
      <c r="BG2191" t="e">
        <f t="shared" si="103"/>
        <v>#NUM!</v>
      </c>
      <c r="BH2191" t="e">
        <f t="shared" si="104"/>
        <v>#NUM!</v>
      </c>
      <c r="BI2191" t="e">
        <f>VLOOKUP(H2191,Sheet2!$A$1:$B$270,2,FALSE)</f>
        <v>#N/A</v>
      </c>
    </row>
    <row r="2192" spans="15:61">
      <c r="O2192" s="57"/>
      <c r="P2192" s="57"/>
      <c r="BA2192" s="57"/>
      <c r="BF2192" s="6" t="e">
        <f t="shared" si="102"/>
        <v>#NUM!</v>
      </c>
      <c r="BG2192" t="e">
        <f t="shared" si="103"/>
        <v>#NUM!</v>
      </c>
      <c r="BH2192" t="e">
        <f t="shared" si="104"/>
        <v>#NUM!</v>
      </c>
      <c r="BI2192" t="e">
        <f>VLOOKUP(H2192,Sheet2!$A$1:$B$270,2,FALSE)</f>
        <v>#N/A</v>
      </c>
    </row>
    <row r="2193" spans="15:61">
      <c r="O2193" s="57"/>
      <c r="P2193" s="57"/>
      <c r="BF2193" s="6" t="e">
        <f t="shared" si="102"/>
        <v>#NUM!</v>
      </c>
      <c r="BG2193" t="e">
        <f t="shared" si="103"/>
        <v>#NUM!</v>
      </c>
      <c r="BH2193" t="e">
        <f t="shared" si="104"/>
        <v>#NUM!</v>
      </c>
      <c r="BI2193" t="e">
        <f>VLOOKUP(H2193,Sheet2!$A$1:$B$270,2,FALSE)</f>
        <v>#N/A</v>
      </c>
    </row>
    <row r="2194" spans="15:61">
      <c r="O2194" s="57"/>
      <c r="P2194" s="57"/>
      <c r="AO2194" s="57"/>
      <c r="AP2194" s="57"/>
      <c r="BA2194" s="57"/>
      <c r="BF2194" s="6" t="e">
        <f t="shared" si="102"/>
        <v>#NUM!</v>
      </c>
      <c r="BG2194" t="e">
        <f t="shared" si="103"/>
        <v>#NUM!</v>
      </c>
      <c r="BH2194" t="e">
        <f t="shared" si="104"/>
        <v>#NUM!</v>
      </c>
      <c r="BI2194" t="e">
        <f>VLOOKUP(H2194,Sheet2!$A$1:$B$270,2,FALSE)</f>
        <v>#N/A</v>
      </c>
    </row>
    <row r="2195" spans="15:61">
      <c r="O2195" s="57"/>
      <c r="P2195" s="57"/>
      <c r="AO2195" s="57"/>
      <c r="AP2195" s="57"/>
      <c r="BA2195" s="57"/>
      <c r="BF2195" s="6" t="e">
        <f t="shared" si="102"/>
        <v>#NUM!</v>
      </c>
      <c r="BG2195" t="e">
        <f t="shared" si="103"/>
        <v>#NUM!</v>
      </c>
      <c r="BH2195" t="e">
        <f t="shared" si="104"/>
        <v>#NUM!</v>
      </c>
      <c r="BI2195" t="e">
        <f>VLOOKUP(H2195,Sheet2!$A$1:$B$270,2,FALSE)</f>
        <v>#N/A</v>
      </c>
    </row>
    <row r="2196" spans="15:61">
      <c r="O2196" s="57"/>
      <c r="P2196" s="57"/>
      <c r="AO2196" s="57"/>
      <c r="AP2196" s="57"/>
      <c r="BA2196" s="57"/>
      <c r="BF2196" s="6" t="e">
        <f t="shared" si="102"/>
        <v>#NUM!</v>
      </c>
      <c r="BG2196" t="e">
        <f t="shared" si="103"/>
        <v>#NUM!</v>
      </c>
      <c r="BH2196" t="e">
        <f t="shared" si="104"/>
        <v>#NUM!</v>
      </c>
      <c r="BI2196" t="e">
        <f>VLOOKUP(H2196,Sheet2!$A$1:$B$270,2,FALSE)</f>
        <v>#N/A</v>
      </c>
    </row>
    <row r="2197" spans="15:61">
      <c r="O2197" s="57"/>
      <c r="P2197" s="57"/>
      <c r="AO2197" s="57"/>
      <c r="AP2197" s="57"/>
      <c r="BA2197" s="57"/>
      <c r="BF2197" s="6" t="e">
        <f t="shared" si="102"/>
        <v>#NUM!</v>
      </c>
      <c r="BG2197" t="e">
        <f t="shared" si="103"/>
        <v>#NUM!</v>
      </c>
      <c r="BH2197" t="e">
        <f t="shared" si="104"/>
        <v>#NUM!</v>
      </c>
      <c r="BI2197" t="e">
        <f>VLOOKUP(H2197,Sheet2!$A$1:$B$270,2,FALSE)</f>
        <v>#N/A</v>
      </c>
    </row>
    <row r="2198" spans="15:61">
      <c r="O2198" s="57"/>
      <c r="P2198" s="57"/>
      <c r="AO2198" s="57"/>
      <c r="AP2198" s="57"/>
      <c r="BA2198" s="57"/>
      <c r="BF2198" s="6" t="e">
        <f t="shared" si="102"/>
        <v>#NUM!</v>
      </c>
      <c r="BG2198" t="e">
        <f t="shared" si="103"/>
        <v>#NUM!</v>
      </c>
      <c r="BH2198" t="e">
        <f t="shared" si="104"/>
        <v>#NUM!</v>
      </c>
      <c r="BI2198" t="e">
        <f>VLOOKUP(H2198,Sheet2!$A$1:$B$270,2,FALSE)</f>
        <v>#N/A</v>
      </c>
    </row>
    <row r="2199" spans="15:61">
      <c r="O2199" s="57"/>
      <c r="P2199" s="57"/>
      <c r="AP2199" s="57"/>
      <c r="BA2199" s="57"/>
      <c r="BF2199" s="6" t="e">
        <f t="shared" si="102"/>
        <v>#NUM!</v>
      </c>
      <c r="BG2199" t="e">
        <f t="shared" si="103"/>
        <v>#NUM!</v>
      </c>
      <c r="BH2199" t="e">
        <f t="shared" si="104"/>
        <v>#NUM!</v>
      </c>
      <c r="BI2199" t="e">
        <f>VLOOKUP(H2199,Sheet2!$A$1:$B$270,2,FALSE)</f>
        <v>#N/A</v>
      </c>
    </row>
    <row r="2200" spans="15:61">
      <c r="O2200" s="57"/>
      <c r="P2200" s="57"/>
      <c r="AP2200" s="57"/>
      <c r="BA2200" s="57"/>
      <c r="BF2200" s="6" t="e">
        <f t="shared" si="102"/>
        <v>#NUM!</v>
      </c>
      <c r="BG2200" t="e">
        <f t="shared" si="103"/>
        <v>#NUM!</v>
      </c>
      <c r="BH2200" t="e">
        <f t="shared" si="104"/>
        <v>#NUM!</v>
      </c>
      <c r="BI2200" t="e">
        <f>VLOOKUP(H2200,Sheet2!$A$1:$B$270,2,FALSE)</f>
        <v>#N/A</v>
      </c>
    </row>
    <row r="2201" spans="15:61">
      <c r="O2201" s="57"/>
      <c r="P2201" s="57"/>
      <c r="AP2201" s="57"/>
      <c r="BA2201" s="57"/>
      <c r="BF2201" s="6" t="e">
        <f t="shared" si="102"/>
        <v>#NUM!</v>
      </c>
      <c r="BG2201" t="e">
        <f t="shared" si="103"/>
        <v>#NUM!</v>
      </c>
      <c r="BH2201" t="e">
        <f t="shared" si="104"/>
        <v>#NUM!</v>
      </c>
      <c r="BI2201" t="e">
        <f>VLOOKUP(H2201,Sheet2!$A$1:$B$270,2,FALSE)</f>
        <v>#N/A</v>
      </c>
    </row>
    <row r="2202" spans="15:61">
      <c r="O2202" s="57"/>
      <c r="P2202" s="57"/>
      <c r="AP2202" s="57"/>
      <c r="BA2202" s="57"/>
      <c r="BF2202" s="6" t="e">
        <f t="shared" si="102"/>
        <v>#NUM!</v>
      </c>
      <c r="BG2202" t="e">
        <f t="shared" si="103"/>
        <v>#NUM!</v>
      </c>
      <c r="BH2202" t="e">
        <f t="shared" si="104"/>
        <v>#NUM!</v>
      </c>
      <c r="BI2202" t="e">
        <f>VLOOKUP(H2202,Sheet2!$A$1:$B$270,2,FALSE)</f>
        <v>#N/A</v>
      </c>
    </row>
    <row r="2203" spans="15:61">
      <c r="O2203" s="57"/>
      <c r="P2203" s="57"/>
      <c r="AP2203" s="57"/>
      <c r="BA2203" s="57"/>
      <c r="BF2203" s="6" t="e">
        <f t="shared" si="102"/>
        <v>#NUM!</v>
      </c>
      <c r="BG2203" t="e">
        <f t="shared" si="103"/>
        <v>#NUM!</v>
      </c>
      <c r="BH2203" t="e">
        <f t="shared" si="104"/>
        <v>#NUM!</v>
      </c>
      <c r="BI2203" t="e">
        <f>VLOOKUP(H2203,Sheet2!$A$1:$B$270,2,FALSE)</f>
        <v>#N/A</v>
      </c>
    </row>
    <row r="2204" spans="15:61">
      <c r="O2204" s="57"/>
      <c r="P2204" s="57"/>
      <c r="AP2204" s="57"/>
      <c r="BA2204" s="57"/>
      <c r="BF2204" s="6" t="e">
        <f t="shared" si="102"/>
        <v>#NUM!</v>
      </c>
      <c r="BG2204" t="e">
        <f t="shared" si="103"/>
        <v>#NUM!</v>
      </c>
      <c r="BH2204" t="e">
        <f t="shared" si="104"/>
        <v>#NUM!</v>
      </c>
      <c r="BI2204" t="e">
        <f>VLOOKUP(H2204,Sheet2!$A$1:$B$270,2,FALSE)</f>
        <v>#N/A</v>
      </c>
    </row>
    <row r="2205" spans="15:61">
      <c r="O2205" s="57"/>
      <c r="P2205" s="57"/>
      <c r="AP2205" s="57"/>
      <c r="BA2205" s="57"/>
      <c r="BF2205" s="6" t="e">
        <f t="shared" si="102"/>
        <v>#NUM!</v>
      </c>
      <c r="BG2205" t="e">
        <f t="shared" si="103"/>
        <v>#NUM!</v>
      </c>
      <c r="BH2205" t="e">
        <f t="shared" si="104"/>
        <v>#NUM!</v>
      </c>
      <c r="BI2205" t="e">
        <f>VLOOKUP(H2205,Sheet2!$A$1:$B$270,2,FALSE)</f>
        <v>#N/A</v>
      </c>
    </row>
    <row r="2206" spans="15:61">
      <c r="O2206" s="57"/>
      <c r="P2206" s="57"/>
      <c r="AP2206" s="57"/>
      <c r="BA2206" s="57"/>
      <c r="BF2206" s="6" t="e">
        <f t="shared" si="102"/>
        <v>#NUM!</v>
      </c>
      <c r="BG2206" t="e">
        <f t="shared" si="103"/>
        <v>#NUM!</v>
      </c>
      <c r="BH2206" t="e">
        <f t="shared" si="104"/>
        <v>#NUM!</v>
      </c>
      <c r="BI2206" t="e">
        <f>VLOOKUP(H2206,Sheet2!$A$1:$B$270,2,FALSE)</f>
        <v>#N/A</v>
      </c>
    </row>
    <row r="2207" spans="15:61">
      <c r="O2207" s="57"/>
      <c r="P2207" s="57"/>
      <c r="AP2207" s="57"/>
      <c r="BA2207" s="57"/>
      <c r="BF2207" s="6" t="e">
        <f t="shared" si="102"/>
        <v>#NUM!</v>
      </c>
      <c r="BG2207" t="e">
        <f t="shared" si="103"/>
        <v>#NUM!</v>
      </c>
      <c r="BH2207" t="e">
        <f t="shared" si="104"/>
        <v>#NUM!</v>
      </c>
      <c r="BI2207" t="e">
        <f>VLOOKUP(H2207,Sheet2!$A$1:$B$270,2,FALSE)</f>
        <v>#N/A</v>
      </c>
    </row>
    <row r="2208" spans="15:61">
      <c r="O2208" s="57"/>
      <c r="P2208" s="57"/>
      <c r="AP2208" s="57"/>
      <c r="BA2208" s="57"/>
      <c r="BF2208" s="6" t="e">
        <f t="shared" si="102"/>
        <v>#NUM!</v>
      </c>
      <c r="BG2208" t="e">
        <f t="shared" si="103"/>
        <v>#NUM!</v>
      </c>
      <c r="BH2208" t="e">
        <f t="shared" si="104"/>
        <v>#NUM!</v>
      </c>
      <c r="BI2208" t="e">
        <f>VLOOKUP(H2208,Sheet2!$A$1:$B$270,2,FALSE)</f>
        <v>#N/A</v>
      </c>
    </row>
    <row r="2209" spans="15:61">
      <c r="O2209" s="57"/>
      <c r="P2209" s="57"/>
      <c r="AP2209" s="57"/>
      <c r="BA2209" s="57"/>
      <c r="BF2209" s="6" t="e">
        <f t="shared" si="102"/>
        <v>#NUM!</v>
      </c>
      <c r="BG2209" t="e">
        <f t="shared" si="103"/>
        <v>#NUM!</v>
      </c>
      <c r="BH2209" t="e">
        <f t="shared" si="104"/>
        <v>#NUM!</v>
      </c>
      <c r="BI2209" t="e">
        <f>VLOOKUP(H2209,Sheet2!$A$1:$B$270,2,FALSE)</f>
        <v>#N/A</v>
      </c>
    </row>
    <row r="2210" spans="15:61">
      <c r="O2210" s="57"/>
      <c r="P2210" s="57"/>
      <c r="AP2210" s="57"/>
      <c r="BA2210" s="57"/>
      <c r="BF2210" s="6" t="e">
        <f t="shared" si="102"/>
        <v>#NUM!</v>
      </c>
      <c r="BG2210" t="e">
        <f t="shared" si="103"/>
        <v>#NUM!</v>
      </c>
      <c r="BH2210" t="e">
        <f t="shared" si="104"/>
        <v>#NUM!</v>
      </c>
      <c r="BI2210" t="e">
        <f>VLOOKUP(H2210,Sheet2!$A$1:$B$270,2,FALSE)</f>
        <v>#N/A</v>
      </c>
    </row>
    <row r="2211" spans="15:61">
      <c r="O2211" s="57"/>
      <c r="P2211" s="57"/>
      <c r="AP2211" s="57"/>
      <c r="BA2211" s="57"/>
      <c r="BF2211" s="6" t="e">
        <f t="shared" si="102"/>
        <v>#NUM!</v>
      </c>
      <c r="BG2211" t="e">
        <f t="shared" si="103"/>
        <v>#NUM!</v>
      </c>
      <c r="BH2211" t="e">
        <f t="shared" si="104"/>
        <v>#NUM!</v>
      </c>
      <c r="BI2211" t="e">
        <f>VLOOKUP(H2211,Sheet2!$A$1:$B$270,2,FALSE)</f>
        <v>#N/A</v>
      </c>
    </row>
    <row r="2212" spans="15:61">
      <c r="O2212" s="57"/>
      <c r="P2212" s="57"/>
      <c r="AP2212" s="57"/>
      <c r="BA2212" s="57"/>
      <c r="BF2212" s="6" t="e">
        <f t="shared" si="102"/>
        <v>#NUM!</v>
      </c>
      <c r="BG2212" t="e">
        <f t="shared" si="103"/>
        <v>#NUM!</v>
      </c>
      <c r="BH2212" t="e">
        <f t="shared" si="104"/>
        <v>#NUM!</v>
      </c>
      <c r="BI2212" t="e">
        <f>VLOOKUP(H2212,Sheet2!$A$1:$B$270,2,FALSE)</f>
        <v>#N/A</v>
      </c>
    </row>
    <row r="2213" spans="15:61">
      <c r="O2213" s="57"/>
      <c r="P2213" s="57"/>
      <c r="AP2213" s="57"/>
      <c r="BA2213" s="57"/>
      <c r="BF2213" s="6" t="e">
        <f t="shared" si="102"/>
        <v>#NUM!</v>
      </c>
      <c r="BG2213" t="e">
        <f t="shared" si="103"/>
        <v>#NUM!</v>
      </c>
      <c r="BH2213" t="e">
        <f t="shared" si="104"/>
        <v>#NUM!</v>
      </c>
      <c r="BI2213" t="e">
        <f>VLOOKUP(H2213,Sheet2!$A$1:$B$270,2,FALSE)</f>
        <v>#N/A</v>
      </c>
    </row>
    <row r="2214" spans="15:61">
      <c r="O2214" s="57"/>
      <c r="P2214" s="57"/>
      <c r="AO2214" s="57"/>
      <c r="AP2214" s="57"/>
      <c r="BA2214" s="57"/>
      <c r="BF2214" s="6" t="e">
        <f t="shared" si="102"/>
        <v>#NUM!</v>
      </c>
      <c r="BG2214" t="e">
        <f t="shared" si="103"/>
        <v>#NUM!</v>
      </c>
      <c r="BH2214" t="e">
        <f t="shared" si="104"/>
        <v>#NUM!</v>
      </c>
      <c r="BI2214" t="e">
        <f>VLOOKUP(H2214,Sheet2!$A$1:$B$270,2,FALSE)</f>
        <v>#N/A</v>
      </c>
    </row>
    <row r="2215" spans="15:61">
      <c r="O2215" s="57"/>
      <c r="P2215" s="57"/>
      <c r="AO2215" s="57"/>
      <c r="AP2215" s="57"/>
      <c r="BA2215" s="57"/>
      <c r="BF2215" s="6" t="e">
        <f t="shared" si="102"/>
        <v>#NUM!</v>
      </c>
      <c r="BG2215" t="e">
        <f t="shared" si="103"/>
        <v>#NUM!</v>
      </c>
      <c r="BH2215" t="e">
        <f t="shared" si="104"/>
        <v>#NUM!</v>
      </c>
      <c r="BI2215" t="e">
        <f>VLOOKUP(H2215,Sheet2!$A$1:$B$270,2,FALSE)</f>
        <v>#N/A</v>
      </c>
    </row>
    <row r="2216" spans="15:61">
      <c r="O2216" s="57"/>
      <c r="P2216" s="57"/>
      <c r="AO2216" s="57"/>
      <c r="AP2216" s="57"/>
      <c r="BA2216" s="57"/>
      <c r="BF2216" s="6" t="e">
        <f t="shared" si="102"/>
        <v>#NUM!</v>
      </c>
      <c r="BG2216" t="e">
        <f t="shared" si="103"/>
        <v>#NUM!</v>
      </c>
      <c r="BH2216" t="e">
        <f t="shared" si="104"/>
        <v>#NUM!</v>
      </c>
      <c r="BI2216" t="e">
        <f>VLOOKUP(H2216,Sheet2!$A$1:$B$270,2,FALSE)</f>
        <v>#N/A</v>
      </c>
    </row>
    <row r="2217" spans="15:61">
      <c r="O2217" s="57"/>
      <c r="P2217" s="57"/>
      <c r="BA2217" s="57"/>
      <c r="BF2217" s="6" t="e">
        <f t="shared" si="102"/>
        <v>#NUM!</v>
      </c>
      <c r="BG2217" t="e">
        <f t="shared" si="103"/>
        <v>#NUM!</v>
      </c>
      <c r="BH2217" t="e">
        <f t="shared" si="104"/>
        <v>#NUM!</v>
      </c>
      <c r="BI2217" t="e">
        <f>VLOOKUP(H2217,Sheet2!$A$1:$B$270,2,FALSE)</f>
        <v>#N/A</v>
      </c>
    </row>
    <row r="2218" spans="15:61">
      <c r="O2218" s="57"/>
      <c r="P2218" s="57"/>
      <c r="AP2218" s="57"/>
      <c r="BA2218" s="57"/>
      <c r="BF2218" s="6" t="e">
        <f t="shared" si="102"/>
        <v>#NUM!</v>
      </c>
      <c r="BG2218" t="e">
        <f t="shared" si="103"/>
        <v>#NUM!</v>
      </c>
      <c r="BH2218" t="e">
        <f t="shared" si="104"/>
        <v>#NUM!</v>
      </c>
      <c r="BI2218" t="e">
        <f>VLOOKUP(H2218,Sheet2!$A$1:$B$270,2,FALSE)</f>
        <v>#N/A</v>
      </c>
    </row>
    <row r="2219" spans="15:61">
      <c r="O2219" s="57"/>
      <c r="P2219" s="57"/>
      <c r="AO2219" s="57"/>
      <c r="AP2219" s="57"/>
      <c r="BA2219" s="57"/>
      <c r="BF2219" s="6" t="e">
        <f t="shared" si="102"/>
        <v>#NUM!</v>
      </c>
      <c r="BG2219" t="e">
        <f t="shared" si="103"/>
        <v>#NUM!</v>
      </c>
      <c r="BH2219" t="e">
        <f t="shared" si="104"/>
        <v>#NUM!</v>
      </c>
      <c r="BI2219" t="e">
        <f>VLOOKUP(H2219,Sheet2!$A$1:$B$270,2,FALSE)</f>
        <v>#N/A</v>
      </c>
    </row>
    <row r="2220" spans="15:61">
      <c r="O2220" s="57"/>
      <c r="P2220" s="57"/>
      <c r="AO2220" s="57"/>
      <c r="BA2220" s="57"/>
      <c r="BF2220" s="6" t="e">
        <f t="shared" si="102"/>
        <v>#NUM!</v>
      </c>
      <c r="BG2220" t="e">
        <f t="shared" si="103"/>
        <v>#NUM!</v>
      </c>
      <c r="BH2220" t="e">
        <f t="shared" si="104"/>
        <v>#NUM!</v>
      </c>
      <c r="BI2220" t="e">
        <f>VLOOKUP(H2220,Sheet2!$A$1:$B$270,2,FALSE)</f>
        <v>#N/A</v>
      </c>
    </row>
    <row r="2221" spans="15:61">
      <c r="O2221" s="57"/>
      <c r="P2221" s="57"/>
      <c r="AO2221" s="57"/>
      <c r="BA2221" s="57"/>
      <c r="BF2221" s="6" t="e">
        <f t="shared" si="102"/>
        <v>#NUM!</v>
      </c>
      <c r="BG2221" t="e">
        <f t="shared" si="103"/>
        <v>#NUM!</v>
      </c>
      <c r="BH2221" t="e">
        <f t="shared" si="104"/>
        <v>#NUM!</v>
      </c>
      <c r="BI2221" t="e">
        <f>VLOOKUP(H2221,Sheet2!$A$1:$B$270,2,FALSE)</f>
        <v>#N/A</v>
      </c>
    </row>
    <row r="2222" spans="15:61">
      <c r="O2222" s="57"/>
      <c r="P2222" s="57"/>
      <c r="AO2222" s="57"/>
      <c r="AP2222" s="57"/>
      <c r="BA2222" s="57"/>
      <c r="BF2222" s="6" t="e">
        <f t="shared" si="102"/>
        <v>#NUM!</v>
      </c>
      <c r="BG2222" t="e">
        <f t="shared" si="103"/>
        <v>#NUM!</v>
      </c>
      <c r="BH2222" t="e">
        <f t="shared" si="104"/>
        <v>#NUM!</v>
      </c>
      <c r="BI2222" t="e">
        <f>VLOOKUP(H2222,Sheet2!$A$1:$B$270,2,FALSE)</f>
        <v>#N/A</v>
      </c>
    </row>
    <row r="2223" spans="15:61">
      <c r="O2223" s="57"/>
      <c r="P2223" s="57"/>
      <c r="AO2223" s="57"/>
      <c r="AP2223" s="57"/>
      <c r="BA2223" s="57"/>
      <c r="BF2223" s="6" t="e">
        <f t="shared" si="102"/>
        <v>#NUM!</v>
      </c>
      <c r="BG2223" t="e">
        <f t="shared" si="103"/>
        <v>#NUM!</v>
      </c>
      <c r="BH2223" t="e">
        <f t="shared" si="104"/>
        <v>#NUM!</v>
      </c>
      <c r="BI2223" t="e">
        <f>VLOOKUP(H2223,Sheet2!$A$1:$B$270,2,FALSE)</f>
        <v>#N/A</v>
      </c>
    </row>
    <row r="2224" spans="15:61">
      <c r="O2224" s="57"/>
      <c r="P2224" s="57"/>
      <c r="AO2224" s="57"/>
      <c r="AP2224" s="57"/>
      <c r="BA2224" s="57"/>
      <c r="BF2224" s="6" t="e">
        <f t="shared" si="102"/>
        <v>#NUM!</v>
      </c>
      <c r="BG2224" t="e">
        <f t="shared" si="103"/>
        <v>#NUM!</v>
      </c>
      <c r="BH2224" t="e">
        <f t="shared" si="104"/>
        <v>#NUM!</v>
      </c>
      <c r="BI2224" t="e">
        <f>VLOOKUP(H2224,Sheet2!$A$1:$B$270,2,FALSE)</f>
        <v>#N/A</v>
      </c>
    </row>
    <row r="2225" spans="15:61">
      <c r="O2225" s="57"/>
      <c r="P2225" s="57"/>
      <c r="BA2225" s="57"/>
      <c r="BF2225" s="6" t="e">
        <f t="shared" si="102"/>
        <v>#NUM!</v>
      </c>
      <c r="BG2225" t="e">
        <f t="shared" si="103"/>
        <v>#NUM!</v>
      </c>
      <c r="BH2225" t="e">
        <f t="shared" si="104"/>
        <v>#NUM!</v>
      </c>
      <c r="BI2225" t="e">
        <f>VLOOKUP(H2225,Sheet2!$A$1:$B$270,2,FALSE)</f>
        <v>#N/A</v>
      </c>
    </row>
    <row r="2226" spans="15:61">
      <c r="O2226" s="57"/>
      <c r="P2226" s="57"/>
      <c r="AP2226" s="57"/>
      <c r="BA2226" s="57"/>
      <c r="BF2226" s="6" t="e">
        <f t="shared" si="102"/>
        <v>#NUM!</v>
      </c>
      <c r="BG2226" t="e">
        <f t="shared" si="103"/>
        <v>#NUM!</v>
      </c>
      <c r="BH2226" t="e">
        <f t="shared" si="104"/>
        <v>#NUM!</v>
      </c>
      <c r="BI2226" t="e">
        <f>VLOOKUP(H2226,Sheet2!$A$1:$B$270,2,FALSE)</f>
        <v>#N/A</v>
      </c>
    </row>
    <row r="2227" spans="15:61">
      <c r="O2227" s="57"/>
      <c r="P2227" s="57"/>
      <c r="AP2227" s="57"/>
      <c r="BA2227" s="57"/>
      <c r="BF2227" s="6" t="e">
        <f t="shared" si="102"/>
        <v>#NUM!</v>
      </c>
      <c r="BG2227" t="e">
        <f t="shared" si="103"/>
        <v>#NUM!</v>
      </c>
      <c r="BH2227" t="e">
        <f t="shared" si="104"/>
        <v>#NUM!</v>
      </c>
      <c r="BI2227" t="e">
        <f>VLOOKUP(H2227,Sheet2!$A$1:$B$270,2,FALSE)</f>
        <v>#N/A</v>
      </c>
    </row>
    <row r="2228" spans="15:61">
      <c r="O2228" s="57"/>
      <c r="P2228" s="57"/>
      <c r="AP2228" s="57"/>
      <c r="BA2228" s="57"/>
      <c r="BF2228" s="6" t="e">
        <f t="shared" si="102"/>
        <v>#NUM!</v>
      </c>
      <c r="BG2228" t="e">
        <f t="shared" si="103"/>
        <v>#NUM!</v>
      </c>
      <c r="BH2228" t="e">
        <f t="shared" si="104"/>
        <v>#NUM!</v>
      </c>
      <c r="BI2228" t="e">
        <f>VLOOKUP(H2228,Sheet2!$A$1:$B$270,2,FALSE)</f>
        <v>#N/A</v>
      </c>
    </row>
    <row r="2229" spans="15:61">
      <c r="O2229" s="57"/>
      <c r="P2229" s="57"/>
      <c r="AO2229" s="57"/>
      <c r="BF2229" s="6" t="e">
        <f t="shared" si="102"/>
        <v>#NUM!</v>
      </c>
      <c r="BG2229" t="e">
        <f t="shared" si="103"/>
        <v>#NUM!</v>
      </c>
      <c r="BH2229" t="e">
        <f t="shared" si="104"/>
        <v>#NUM!</v>
      </c>
      <c r="BI2229" t="e">
        <f>VLOOKUP(H2229,Sheet2!$A$1:$B$270,2,FALSE)</f>
        <v>#N/A</v>
      </c>
    </row>
    <row r="2230" spans="15:61">
      <c r="O2230" s="57"/>
      <c r="P2230" s="57"/>
      <c r="AO2230" s="57"/>
      <c r="BF2230" s="6" t="e">
        <f t="shared" si="102"/>
        <v>#NUM!</v>
      </c>
      <c r="BG2230" t="e">
        <f t="shared" si="103"/>
        <v>#NUM!</v>
      </c>
      <c r="BH2230" t="e">
        <f t="shared" si="104"/>
        <v>#NUM!</v>
      </c>
      <c r="BI2230" t="e">
        <f>VLOOKUP(H2230,Sheet2!$A$1:$B$270,2,FALSE)</f>
        <v>#N/A</v>
      </c>
    </row>
    <row r="2231" spans="15:61">
      <c r="O2231" s="57"/>
      <c r="P2231" s="57"/>
      <c r="AO2231" s="57"/>
      <c r="AP2231" s="57"/>
      <c r="BA2231" s="57"/>
      <c r="BF2231" s="6" t="e">
        <f t="shared" si="102"/>
        <v>#NUM!</v>
      </c>
      <c r="BG2231" t="e">
        <f t="shared" si="103"/>
        <v>#NUM!</v>
      </c>
      <c r="BH2231" t="e">
        <f t="shared" si="104"/>
        <v>#NUM!</v>
      </c>
      <c r="BI2231" t="e">
        <f>VLOOKUP(H2231,Sheet2!$A$1:$B$270,2,FALSE)</f>
        <v>#N/A</v>
      </c>
    </row>
    <row r="2232" spans="15:61">
      <c r="O2232" s="57"/>
      <c r="P2232" s="57"/>
      <c r="AP2232" s="57"/>
      <c r="BA2232" s="57"/>
      <c r="BF2232" s="6" t="e">
        <f t="shared" si="102"/>
        <v>#NUM!</v>
      </c>
      <c r="BG2232" t="e">
        <f t="shared" si="103"/>
        <v>#NUM!</v>
      </c>
      <c r="BH2232" t="e">
        <f t="shared" si="104"/>
        <v>#NUM!</v>
      </c>
      <c r="BI2232" t="e">
        <f>VLOOKUP(H2232,Sheet2!$A$1:$B$270,2,FALSE)</f>
        <v>#N/A</v>
      </c>
    </row>
    <row r="2233" spans="15:61">
      <c r="O2233" s="57"/>
      <c r="P2233" s="57"/>
      <c r="AP2233" s="57"/>
      <c r="BA2233" s="57"/>
      <c r="BF2233" s="6" t="e">
        <f t="shared" si="102"/>
        <v>#NUM!</v>
      </c>
      <c r="BG2233" t="e">
        <f t="shared" si="103"/>
        <v>#NUM!</v>
      </c>
      <c r="BH2233" t="e">
        <f t="shared" si="104"/>
        <v>#NUM!</v>
      </c>
      <c r="BI2233" t="e">
        <f>VLOOKUP(H2233,Sheet2!$A$1:$B$270,2,FALSE)</f>
        <v>#N/A</v>
      </c>
    </row>
    <row r="2234" spans="15:61">
      <c r="O2234" s="57"/>
      <c r="P2234" s="57"/>
      <c r="AP2234" s="57"/>
      <c r="BA2234" s="57"/>
      <c r="BF2234" s="6" t="e">
        <f t="shared" si="102"/>
        <v>#NUM!</v>
      </c>
      <c r="BG2234" t="e">
        <f t="shared" si="103"/>
        <v>#NUM!</v>
      </c>
      <c r="BH2234" t="e">
        <f t="shared" si="104"/>
        <v>#NUM!</v>
      </c>
      <c r="BI2234" t="e">
        <f>VLOOKUP(H2234,Sheet2!$A$1:$B$270,2,FALSE)</f>
        <v>#N/A</v>
      </c>
    </row>
    <row r="2235" spans="15:61">
      <c r="O2235" s="57"/>
      <c r="P2235" s="57"/>
      <c r="AP2235" s="57"/>
      <c r="BA2235" s="57"/>
      <c r="BF2235" s="6" t="e">
        <f t="shared" si="102"/>
        <v>#NUM!</v>
      </c>
      <c r="BG2235" t="e">
        <f t="shared" si="103"/>
        <v>#NUM!</v>
      </c>
      <c r="BH2235" t="e">
        <f t="shared" si="104"/>
        <v>#NUM!</v>
      </c>
      <c r="BI2235" t="e">
        <f>VLOOKUP(H2235,Sheet2!$A$1:$B$270,2,FALSE)</f>
        <v>#N/A</v>
      </c>
    </row>
    <row r="2236" spans="15:61">
      <c r="O2236" s="57"/>
      <c r="P2236" s="57"/>
      <c r="BF2236" s="6" t="e">
        <f t="shared" si="102"/>
        <v>#NUM!</v>
      </c>
      <c r="BG2236" t="e">
        <f t="shared" si="103"/>
        <v>#NUM!</v>
      </c>
      <c r="BH2236" t="e">
        <f t="shared" si="104"/>
        <v>#NUM!</v>
      </c>
      <c r="BI2236" t="e">
        <f>VLOOKUP(H2236,Sheet2!$A$1:$B$270,2,FALSE)</f>
        <v>#N/A</v>
      </c>
    </row>
    <row r="2237" spans="15:61">
      <c r="O2237" s="57"/>
      <c r="P2237" s="57"/>
      <c r="BA2237" s="57"/>
      <c r="BF2237" s="6" t="e">
        <f t="shared" si="102"/>
        <v>#NUM!</v>
      </c>
      <c r="BG2237" t="e">
        <f t="shared" si="103"/>
        <v>#NUM!</v>
      </c>
      <c r="BH2237" t="e">
        <f t="shared" si="104"/>
        <v>#NUM!</v>
      </c>
      <c r="BI2237" t="e">
        <f>VLOOKUP(H2237,Sheet2!$A$1:$B$270,2,FALSE)</f>
        <v>#N/A</v>
      </c>
    </row>
    <row r="2238" spans="15:61">
      <c r="O2238" s="57"/>
      <c r="P2238" s="57"/>
      <c r="AO2238" s="57"/>
      <c r="AP2238" s="57"/>
      <c r="BA2238" s="57"/>
      <c r="BF2238" s="6" t="e">
        <f t="shared" si="102"/>
        <v>#NUM!</v>
      </c>
      <c r="BG2238" t="e">
        <f t="shared" si="103"/>
        <v>#NUM!</v>
      </c>
      <c r="BH2238" t="e">
        <f t="shared" si="104"/>
        <v>#NUM!</v>
      </c>
      <c r="BI2238" t="e">
        <f>VLOOKUP(H2238,Sheet2!$A$1:$B$270,2,FALSE)</f>
        <v>#N/A</v>
      </c>
    </row>
    <row r="2239" spans="15:61">
      <c r="O2239" s="57"/>
      <c r="P2239" s="57"/>
      <c r="BA2239" s="57"/>
      <c r="BF2239" s="6" t="e">
        <f t="shared" si="102"/>
        <v>#NUM!</v>
      </c>
      <c r="BG2239" t="e">
        <f t="shared" si="103"/>
        <v>#NUM!</v>
      </c>
      <c r="BH2239" t="e">
        <f t="shared" si="104"/>
        <v>#NUM!</v>
      </c>
      <c r="BI2239" t="e">
        <f>VLOOKUP(H2239,Sheet2!$A$1:$B$270,2,FALSE)</f>
        <v>#N/A</v>
      </c>
    </row>
    <row r="2240" spans="15:61">
      <c r="O2240" s="57"/>
      <c r="P2240" s="57"/>
      <c r="AP2240" s="57"/>
      <c r="BA2240" s="57"/>
      <c r="BF2240" s="6" t="e">
        <f t="shared" si="102"/>
        <v>#NUM!</v>
      </c>
      <c r="BG2240" t="e">
        <f t="shared" si="103"/>
        <v>#NUM!</v>
      </c>
      <c r="BH2240" t="e">
        <f t="shared" si="104"/>
        <v>#NUM!</v>
      </c>
      <c r="BI2240" t="e">
        <f>VLOOKUP(H2240,Sheet2!$A$1:$B$270,2,FALSE)</f>
        <v>#N/A</v>
      </c>
    </row>
    <row r="2241" spans="15:61">
      <c r="O2241" s="57"/>
      <c r="P2241" s="57"/>
      <c r="BA2241" s="57"/>
      <c r="BF2241" s="6" t="e">
        <f t="shared" si="102"/>
        <v>#NUM!</v>
      </c>
      <c r="BG2241" t="e">
        <f t="shared" si="103"/>
        <v>#NUM!</v>
      </c>
      <c r="BH2241" t="e">
        <f t="shared" si="104"/>
        <v>#NUM!</v>
      </c>
      <c r="BI2241" t="e">
        <f>VLOOKUP(H2241,Sheet2!$A$1:$B$270,2,FALSE)</f>
        <v>#N/A</v>
      </c>
    </row>
    <row r="2242" spans="15:61">
      <c r="O2242" s="57"/>
      <c r="P2242" s="57"/>
      <c r="AP2242" s="57"/>
      <c r="BA2242" s="57"/>
      <c r="BF2242" s="6" t="e">
        <f t="shared" ref="BF2242:BF2305" si="105">DATE(BC2242,BD2242,BE2242)</f>
        <v>#NUM!</v>
      </c>
      <c r="BG2242" t="e">
        <f t="shared" ref="BG2242:BG2305" si="106">BF2242-BA2242</f>
        <v>#NUM!</v>
      </c>
      <c r="BH2242" t="e">
        <f t="shared" ref="BH2242:BH2305" si="107">IF(BG2242=1,"COMPLY",IF(BG2242&lt;1,"COMPLY","NOT COMPLY"))</f>
        <v>#NUM!</v>
      </c>
      <c r="BI2242" t="e">
        <f>VLOOKUP(H2242,Sheet2!$A$1:$B$270,2,FALSE)</f>
        <v>#N/A</v>
      </c>
    </row>
    <row r="2243" spans="15:61">
      <c r="O2243" s="57"/>
      <c r="P2243" s="57"/>
      <c r="AM2243" s="58"/>
      <c r="BA2243" s="57"/>
      <c r="BB2243" s="58"/>
      <c r="BF2243" s="6" t="e">
        <f t="shared" si="105"/>
        <v>#NUM!</v>
      </c>
      <c r="BG2243" t="e">
        <f t="shared" si="106"/>
        <v>#NUM!</v>
      </c>
      <c r="BH2243" t="e">
        <f t="shared" si="107"/>
        <v>#NUM!</v>
      </c>
      <c r="BI2243" t="e">
        <f>VLOOKUP(H2243,Sheet2!$A$1:$B$270,2,FALSE)</f>
        <v>#N/A</v>
      </c>
    </row>
    <row r="2244" spans="15:61">
      <c r="O2244" s="57"/>
      <c r="P2244" s="57"/>
      <c r="AO2244" s="57"/>
      <c r="BA2244" s="57"/>
      <c r="BF2244" s="6" t="e">
        <f t="shared" si="105"/>
        <v>#NUM!</v>
      </c>
      <c r="BG2244" t="e">
        <f t="shared" si="106"/>
        <v>#NUM!</v>
      </c>
      <c r="BH2244" t="e">
        <f t="shared" si="107"/>
        <v>#NUM!</v>
      </c>
      <c r="BI2244" t="e">
        <f>VLOOKUP(H2244,Sheet2!$A$1:$B$270,2,FALSE)</f>
        <v>#N/A</v>
      </c>
    </row>
    <row r="2245" spans="15:61">
      <c r="O2245" s="57"/>
      <c r="P2245" s="57"/>
      <c r="AO2245" s="57"/>
      <c r="BA2245" s="57"/>
      <c r="BF2245" s="6" t="e">
        <f t="shared" si="105"/>
        <v>#NUM!</v>
      </c>
      <c r="BG2245" t="e">
        <f t="shared" si="106"/>
        <v>#NUM!</v>
      </c>
      <c r="BH2245" t="e">
        <f t="shared" si="107"/>
        <v>#NUM!</v>
      </c>
      <c r="BI2245" t="e">
        <f>VLOOKUP(H2245,Sheet2!$A$1:$B$270,2,FALSE)</f>
        <v>#N/A</v>
      </c>
    </row>
    <row r="2246" spans="15:61">
      <c r="O2246" s="57"/>
      <c r="P2246" s="57"/>
      <c r="AO2246" s="57"/>
      <c r="AP2246" s="57"/>
      <c r="BA2246" s="57"/>
      <c r="BF2246" s="6" t="e">
        <f t="shared" si="105"/>
        <v>#NUM!</v>
      </c>
      <c r="BG2246" t="e">
        <f t="shared" si="106"/>
        <v>#NUM!</v>
      </c>
      <c r="BH2246" t="e">
        <f t="shared" si="107"/>
        <v>#NUM!</v>
      </c>
      <c r="BI2246" t="e">
        <f>VLOOKUP(H2246,Sheet2!$A$1:$B$270,2,FALSE)</f>
        <v>#N/A</v>
      </c>
    </row>
    <row r="2247" spans="15:61">
      <c r="O2247" s="57"/>
      <c r="P2247" s="57"/>
      <c r="AO2247" s="57"/>
      <c r="AP2247" s="57"/>
      <c r="BA2247" s="57"/>
      <c r="BF2247" s="6" t="e">
        <f t="shared" si="105"/>
        <v>#NUM!</v>
      </c>
      <c r="BG2247" t="e">
        <f t="shared" si="106"/>
        <v>#NUM!</v>
      </c>
      <c r="BH2247" t="e">
        <f t="shared" si="107"/>
        <v>#NUM!</v>
      </c>
      <c r="BI2247" t="e">
        <f>VLOOKUP(H2247,Sheet2!$A$1:$B$270,2,FALSE)</f>
        <v>#N/A</v>
      </c>
    </row>
    <row r="2248" spans="15:61">
      <c r="O2248" s="57"/>
      <c r="P2248" s="57"/>
      <c r="AO2248" s="57"/>
      <c r="AP2248" s="57"/>
      <c r="BA2248" s="57"/>
      <c r="BF2248" s="6" t="e">
        <f t="shared" si="105"/>
        <v>#NUM!</v>
      </c>
      <c r="BG2248" t="e">
        <f t="shared" si="106"/>
        <v>#NUM!</v>
      </c>
      <c r="BH2248" t="e">
        <f t="shared" si="107"/>
        <v>#NUM!</v>
      </c>
      <c r="BI2248" t="e">
        <f>VLOOKUP(H2248,Sheet2!$A$1:$B$270,2,FALSE)</f>
        <v>#N/A</v>
      </c>
    </row>
    <row r="2249" spans="15:61">
      <c r="O2249" s="57"/>
      <c r="P2249" s="57"/>
      <c r="AP2249" s="57"/>
      <c r="BA2249" s="57"/>
      <c r="BF2249" s="6" t="e">
        <f t="shared" si="105"/>
        <v>#NUM!</v>
      </c>
      <c r="BG2249" t="e">
        <f t="shared" si="106"/>
        <v>#NUM!</v>
      </c>
      <c r="BH2249" t="e">
        <f t="shared" si="107"/>
        <v>#NUM!</v>
      </c>
      <c r="BI2249" t="e">
        <f>VLOOKUP(H2249,Sheet2!$A$1:$B$270,2,FALSE)</f>
        <v>#N/A</v>
      </c>
    </row>
    <row r="2250" spans="15:61">
      <c r="O2250" s="57"/>
      <c r="P2250" s="57"/>
      <c r="BA2250" s="57"/>
      <c r="BF2250" s="6" t="e">
        <f t="shared" si="105"/>
        <v>#NUM!</v>
      </c>
      <c r="BG2250" t="e">
        <f t="shared" si="106"/>
        <v>#NUM!</v>
      </c>
      <c r="BH2250" t="e">
        <f t="shared" si="107"/>
        <v>#NUM!</v>
      </c>
      <c r="BI2250" t="e">
        <f>VLOOKUP(H2250,Sheet2!$A$1:$B$270,2,FALSE)</f>
        <v>#N/A</v>
      </c>
    </row>
    <row r="2251" spans="15:61">
      <c r="O2251" s="57"/>
      <c r="P2251" s="57"/>
      <c r="AP2251" s="57"/>
      <c r="BA2251" s="57"/>
      <c r="BF2251" s="6" t="e">
        <f t="shared" si="105"/>
        <v>#NUM!</v>
      </c>
      <c r="BG2251" t="e">
        <f t="shared" si="106"/>
        <v>#NUM!</v>
      </c>
      <c r="BH2251" t="e">
        <f t="shared" si="107"/>
        <v>#NUM!</v>
      </c>
      <c r="BI2251" t="e">
        <f>VLOOKUP(H2251,Sheet2!$A$1:$B$270,2,FALSE)</f>
        <v>#N/A</v>
      </c>
    </row>
    <row r="2252" spans="15:61">
      <c r="O2252" s="57"/>
      <c r="P2252" s="57"/>
      <c r="AP2252" s="57"/>
      <c r="BA2252" s="57"/>
      <c r="BF2252" s="6" t="e">
        <f t="shared" si="105"/>
        <v>#NUM!</v>
      </c>
      <c r="BG2252" t="e">
        <f t="shared" si="106"/>
        <v>#NUM!</v>
      </c>
      <c r="BH2252" t="e">
        <f t="shared" si="107"/>
        <v>#NUM!</v>
      </c>
      <c r="BI2252" t="e">
        <f>VLOOKUP(H2252,Sheet2!$A$1:$B$270,2,FALSE)</f>
        <v>#N/A</v>
      </c>
    </row>
    <row r="2253" spans="15:61">
      <c r="O2253" s="57"/>
      <c r="P2253" s="57"/>
      <c r="AP2253" s="57"/>
      <c r="BA2253" s="57"/>
      <c r="BF2253" s="6" t="e">
        <f t="shared" si="105"/>
        <v>#NUM!</v>
      </c>
      <c r="BG2253" t="e">
        <f t="shared" si="106"/>
        <v>#NUM!</v>
      </c>
      <c r="BH2253" t="e">
        <f t="shared" si="107"/>
        <v>#NUM!</v>
      </c>
      <c r="BI2253" t="e">
        <f>VLOOKUP(H2253,Sheet2!$A$1:$B$270,2,FALSE)</f>
        <v>#N/A</v>
      </c>
    </row>
    <row r="2254" spans="15:61">
      <c r="O2254" s="57"/>
      <c r="P2254" s="57"/>
      <c r="AP2254" s="57"/>
      <c r="BA2254" s="57"/>
      <c r="BF2254" s="6" t="e">
        <f t="shared" si="105"/>
        <v>#NUM!</v>
      </c>
      <c r="BG2254" t="e">
        <f t="shared" si="106"/>
        <v>#NUM!</v>
      </c>
      <c r="BH2254" t="e">
        <f t="shared" si="107"/>
        <v>#NUM!</v>
      </c>
      <c r="BI2254" t="e">
        <f>VLOOKUP(H2254,Sheet2!$A$1:$B$270,2,FALSE)</f>
        <v>#N/A</v>
      </c>
    </row>
    <row r="2255" spans="15:61">
      <c r="O2255" s="57"/>
      <c r="P2255" s="57"/>
      <c r="AP2255" s="57"/>
      <c r="BA2255" s="57"/>
      <c r="BF2255" s="6" t="e">
        <f t="shared" si="105"/>
        <v>#NUM!</v>
      </c>
      <c r="BG2255" t="e">
        <f t="shared" si="106"/>
        <v>#NUM!</v>
      </c>
      <c r="BH2255" t="e">
        <f t="shared" si="107"/>
        <v>#NUM!</v>
      </c>
      <c r="BI2255" t="e">
        <f>VLOOKUP(H2255,Sheet2!$A$1:$B$270,2,FALSE)</f>
        <v>#N/A</v>
      </c>
    </row>
    <row r="2256" spans="15:61">
      <c r="O2256" s="57"/>
      <c r="P2256" s="57"/>
      <c r="AO2256" s="57"/>
      <c r="AP2256" s="57"/>
      <c r="BA2256" s="57"/>
      <c r="BF2256" s="6" t="e">
        <f t="shared" si="105"/>
        <v>#NUM!</v>
      </c>
      <c r="BG2256" t="e">
        <f t="shared" si="106"/>
        <v>#NUM!</v>
      </c>
      <c r="BH2256" t="e">
        <f t="shared" si="107"/>
        <v>#NUM!</v>
      </c>
      <c r="BI2256" t="e">
        <f>VLOOKUP(H2256,Sheet2!$A$1:$B$270,2,FALSE)</f>
        <v>#N/A</v>
      </c>
    </row>
    <row r="2257" spans="15:61">
      <c r="O2257" s="57"/>
      <c r="P2257" s="57"/>
      <c r="AO2257" s="57"/>
      <c r="BA2257" s="57"/>
      <c r="BF2257" s="6" t="e">
        <f t="shared" si="105"/>
        <v>#NUM!</v>
      </c>
      <c r="BG2257" t="e">
        <f t="shared" si="106"/>
        <v>#NUM!</v>
      </c>
      <c r="BH2257" t="e">
        <f t="shared" si="107"/>
        <v>#NUM!</v>
      </c>
      <c r="BI2257" t="e">
        <f>VLOOKUP(H2257,Sheet2!$A$1:$B$270,2,FALSE)</f>
        <v>#N/A</v>
      </c>
    </row>
    <row r="2258" spans="15:61">
      <c r="O2258" s="57"/>
      <c r="P2258" s="57"/>
      <c r="AO2258" s="57"/>
      <c r="AP2258" s="57"/>
      <c r="BA2258" s="57"/>
      <c r="BF2258" s="6" t="e">
        <f t="shared" si="105"/>
        <v>#NUM!</v>
      </c>
      <c r="BG2258" t="e">
        <f t="shared" si="106"/>
        <v>#NUM!</v>
      </c>
      <c r="BH2258" t="e">
        <f t="shared" si="107"/>
        <v>#NUM!</v>
      </c>
      <c r="BI2258" t="e">
        <f>VLOOKUP(H2258,Sheet2!$A$1:$B$270,2,FALSE)</f>
        <v>#N/A</v>
      </c>
    </row>
    <row r="2259" spans="15:61">
      <c r="O2259" s="57"/>
      <c r="P2259" s="57"/>
      <c r="AP2259" s="57"/>
      <c r="BA2259" s="57"/>
      <c r="BF2259" s="6" t="e">
        <f t="shared" si="105"/>
        <v>#NUM!</v>
      </c>
      <c r="BG2259" t="e">
        <f t="shared" si="106"/>
        <v>#NUM!</v>
      </c>
      <c r="BH2259" t="e">
        <f t="shared" si="107"/>
        <v>#NUM!</v>
      </c>
      <c r="BI2259" t="e">
        <f>VLOOKUP(H2259,Sheet2!$A$1:$B$270,2,FALSE)</f>
        <v>#N/A</v>
      </c>
    </row>
    <row r="2260" spans="15:61">
      <c r="O2260" s="57"/>
      <c r="P2260" s="57"/>
      <c r="AP2260" s="57"/>
      <c r="BA2260" s="57"/>
      <c r="BF2260" s="6" t="e">
        <f t="shared" si="105"/>
        <v>#NUM!</v>
      </c>
      <c r="BG2260" t="e">
        <f t="shared" si="106"/>
        <v>#NUM!</v>
      </c>
      <c r="BH2260" t="e">
        <f t="shared" si="107"/>
        <v>#NUM!</v>
      </c>
      <c r="BI2260" t="e">
        <f>VLOOKUP(H2260,Sheet2!$A$1:$B$270,2,FALSE)</f>
        <v>#N/A</v>
      </c>
    </row>
    <row r="2261" spans="15:61">
      <c r="O2261" s="57"/>
      <c r="P2261" s="57"/>
      <c r="AP2261" s="57"/>
      <c r="BA2261" s="57"/>
      <c r="BF2261" s="6" t="e">
        <f t="shared" si="105"/>
        <v>#NUM!</v>
      </c>
      <c r="BG2261" t="e">
        <f t="shared" si="106"/>
        <v>#NUM!</v>
      </c>
      <c r="BH2261" t="e">
        <f t="shared" si="107"/>
        <v>#NUM!</v>
      </c>
      <c r="BI2261" t="e">
        <f>VLOOKUP(H2261,Sheet2!$A$1:$B$270,2,FALSE)</f>
        <v>#N/A</v>
      </c>
    </row>
    <row r="2262" spans="15:61">
      <c r="O2262" s="57"/>
      <c r="P2262" s="57"/>
      <c r="AP2262" s="57"/>
      <c r="BA2262" s="57"/>
      <c r="BF2262" s="6" t="e">
        <f t="shared" si="105"/>
        <v>#NUM!</v>
      </c>
      <c r="BG2262" t="e">
        <f t="shared" si="106"/>
        <v>#NUM!</v>
      </c>
      <c r="BH2262" t="e">
        <f t="shared" si="107"/>
        <v>#NUM!</v>
      </c>
      <c r="BI2262" t="e">
        <f>VLOOKUP(H2262,Sheet2!$A$1:$B$270,2,FALSE)</f>
        <v>#N/A</v>
      </c>
    </row>
    <row r="2263" spans="15:61">
      <c r="O2263" s="57"/>
      <c r="P2263" s="57"/>
      <c r="AP2263" s="57"/>
      <c r="BA2263" s="57"/>
      <c r="BF2263" s="6" t="e">
        <f t="shared" si="105"/>
        <v>#NUM!</v>
      </c>
      <c r="BG2263" t="e">
        <f t="shared" si="106"/>
        <v>#NUM!</v>
      </c>
      <c r="BH2263" t="e">
        <f t="shared" si="107"/>
        <v>#NUM!</v>
      </c>
      <c r="BI2263" t="e">
        <f>VLOOKUP(H2263,Sheet2!$A$1:$B$270,2,FALSE)</f>
        <v>#N/A</v>
      </c>
    </row>
    <row r="2264" spans="15:61">
      <c r="O2264" s="57"/>
      <c r="P2264" s="57"/>
      <c r="AP2264" s="57"/>
      <c r="BA2264" s="57"/>
      <c r="BF2264" s="6" t="e">
        <f t="shared" si="105"/>
        <v>#NUM!</v>
      </c>
      <c r="BG2264" t="e">
        <f t="shared" si="106"/>
        <v>#NUM!</v>
      </c>
      <c r="BH2264" t="e">
        <f t="shared" si="107"/>
        <v>#NUM!</v>
      </c>
      <c r="BI2264" t="e">
        <f>VLOOKUP(H2264,Sheet2!$A$1:$B$270,2,FALSE)</f>
        <v>#N/A</v>
      </c>
    </row>
    <row r="2265" spans="15:61">
      <c r="O2265" s="57"/>
      <c r="P2265" s="57"/>
      <c r="AP2265" s="57"/>
      <c r="BA2265" s="57"/>
      <c r="BF2265" s="6" t="e">
        <f t="shared" si="105"/>
        <v>#NUM!</v>
      </c>
      <c r="BG2265" t="e">
        <f t="shared" si="106"/>
        <v>#NUM!</v>
      </c>
      <c r="BH2265" t="e">
        <f t="shared" si="107"/>
        <v>#NUM!</v>
      </c>
      <c r="BI2265" t="e">
        <f>VLOOKUP(H2265,Sheet2!$A$1:$B$270,2,FALSE)</f>
        <v>#N/A</v>
      </c>
    </row>
    <row r="2266" spans="15:61">
      <c r="O2266" s="57"/>
      <c r="P2266" s="57"/>
      <c r="AP2266" s="57"/>
      <c r="BA2266" s="57"/>
      <c r="BF2266" s="6" t="e">
        <f t="shared" si="105"/>
        <v>#NUM!</v>
      </c>
      <c r="BG2266" t="e">
        <f t="shared" si="106"/>
        <v>#NUM!</v>
      </c>
      <c r="BH2266" t="e">
        <f t="shared" si="107"/>
        <v>#NUM!</v>
      </c>
      <c r="BI2266" t="e">
        <f>VLOOKUP(H2266,Sheet2!$A$1:$B$270,2,FALSE)</f>
        <v>#N/A</v>
      </c>
    </row>
    <row r="2267" spans="15:61">
      <c r="O2267" s="57"/>
      <c r="P2267" s="57"/>
      <c r="AP2267" s="57"/>
      <c r="BA2267" s="57"/>
      <c r="BF2267" s="6" t="e">
        <f t="shared" si="105"/>
        <v>#NUM!</v>
      </c>
      <c r="BG2267" t="e">
        <f t="shared" si="106"/>
        <v>#NUM!</v>
      </c>
      <c r="BH2267" t="e">
        <f t="shared" si="107"/>
        <v>#NUM!</v>
      </c>
      <c r="BI2267" t="e">
        <f>VLOOKUP(H2267,Sheet2!$A$1:$B$270,2,FALSE)</f>
        <v>#N/A</v>
      </c>
    </row>
    <row r="2268" spans="15:61">
      <c r="O2268" s="57"/>
      <c r="P2268" s="57"/>
      <c r="AP2268" s="57"/>
      <c r="BA2268" s="57"/>
      <c r="BF2268" s="6" t="e">
        <f t="shared" si="105"/>
        <v>#NUM!</v>
      </c>
      <c r="BG2268" t="e">
        <f t="shared" si="106"/>
        <v>#NUM!</v>
      </c>
      <c r="BH2268" t="e">
        <f t="shared" si="107"/>
        <v>#NUM!</v>
      </c>
      <c r="BI2268" t="e">
        <f>VLOOKUP(H2268,Sheet2!$A$1:$B$270,2,FALSE)</f>
        <v>#N/A</v>
      </c>
    </row>
    <row r="2269" spans="15:61">
      <c r="O2269" s="57"/>
      <c r="P2269" s="57"/>
      <c r="AP2269" s="57"/>
      <c r="BA2269" s="57"/>
      <c r="BF2269" s="6" t="e">
        <f t="shared" si="105"/>
        <v>#NUM!</v>
      </c>
      <c r="BG2269" t="e">
        <f t="shared" si="106"/>
        <v>#NUM!</v>
      </c>
      <c r="BH2269" t="e">
        <f t="shared" si="107"/>
        <v>#NUM!</v>
      </c>
      <c r="BI2269" t="e">
        <f>VLOOKUP(H2269,Sheet2!$A$1:$B$270,2,FALSE)</f>
        <v>#N/A</v>
      </c>
    </row>
    <row r="2270" spans="15:61">
      <c r="O2270" s="57"/>
      <c r="P2270" s="57"/>
      <c r="AP2270" s="57"/>
      <c r="BA2270" s="57"/>
      <c r="BF2270" s="6" t="e">
        <f t="shared" si="105"/>
        <v>#NUM!</v>
      </c>
      <c r="BG2270" t="e">
        <f t="shared" si="106"/>
        <v>#NUM!</v>
      </c>
      <c r="BH2270" t="e">
        <f t="shared" si="107"/>
        <v>#NUM!</v>
      </c>
      <c r="BI2270" t="e">
        <f>VLOOKUP(H2270,Sheet2!$A$1:$B$270,2,FALSE)</f>
        <v>#N/A</v>
      </c>
    </row>
    <row r="2271" spans="15:61">
      <c r="O2271" s="57"/>
      <c r="P2271" s="57"/>
      <c r="AP2271" s="57"/>
      <c r="BA2271" s="57"/>
      <c r="BF2271" s="6" t="e">
        <f t="shared" si="105"/>
        <v>#NUM!</v>
      </c>
      <c r="BG2271" t="e">
        <f t="shared" si="106"/>
        <v>#NUM!</v>
      </c>
      <c r="BH2271" t="e">
        <f t="shared" si="107"/>
        <v>#NUM!</v>
      </c>
      <c r="BI2271" t="e">
        <f>VLOOKUP(H2271,Sheet2!$A$1:$B$270,2,FALSE)</f>
        <v>#N/A</v>
      </c>
    </row>
    <row r="2272" spans="15:61">
      <c r="O2272" s="57"/>
      <c r="P2272" s="57"/>
      <c r="AP2272" s="57"/>
      <c r="BA2272" s="57"/>
      <c r="BF2272" s="6" t="e">
        <f t="shared" si="105"/>
        <v>#NUM!</v>
      </c>
      <c r="BG2272" t="e">
        <f t="shared" si="106"/>
        <v>#NUM!</v>
      </c>
      <c r="BH2272" t="e">
        <f t="shared" si="107"/>
        <v>#NUM!</v>
      </c>
      <c r="BI2272" t="e">
        <f>VLOOKUP(H2272,Sheet2!$A$1:$B$270,2,FALSE)</f>
        <v>#N/A</v>
      </c>
    </row>
    <row r="2273" spans="15:61">
      <c r="O2273" s="57"/>
      <c r="P2273" s="57"/>
      <c r="AP2273" s="57"/>
      <c r="BA2273" s="57"/>
      <c r="BF2273" s="6" t="e">
        <f t="shared" si="105"/>
        <v>#NUM!</v>
      </c>
      <c r="BG2273" t="e">
        <f t="shared" si="106"/>
        <v>#NUM!</v>
      </c>
      <c r="BH2273" t="e">
        <f t="shared" si="107"/>
        <v>#NUM!</v>
      </c>
      <c r="BI2273" t="e">
        <f>VLOOKUP(H2273,Sheet2!$A$1:$B$270,2,FALSE)</f>
        <v>#N/A</v>
      </c>
    </row>
    <row r="2274" spans="15:61">
      <c r="O2274" s="57"/>
      <c r="P2274" s="57"/>
      <c r="AP2274" s="57"/>
      <c r="BA2274" s="57"/>
      <c r="BF2274" s="6" t="e">
        <f t="shared" si="105"/>
        <v>#NUM!</v>
      </c>
      <c r="BG2274" t="e">
        <f t="shared" si="106"/>
        <v>#NUM!</v>
      </c>
      <c r="BH2274" t="e">
        <f t="shared" si="107"/>
        <v>#NUM!</v>
      </c>
      <c r="BI2274" t="e">
        <f>VLOOKUP(H2274,Sheet2!$A$1:$B$270,2,FALSE)</f>
        <v>#N/A</v>
      </c>
    </row>
    <row r="2275" spans="15:61">
      <c r="O2275" s="57"/>
      <c r="P2275" s="57"/>
      <c r="AP2275" s="57"/>
      <c r="BA2275" s="57"/>
      <c r="BF2275" s="6" t="e">
        <f t="shared" si="105"/>
        <v>#NUM!</v>
      </c>
      <c r="BG2275" t="e">
        <f t="shared" si="106"/>
        <v>#NUM!</v>
      </c>
      <c r="BH2275" t="e">
        <f t="shared" si="107"/>
        <v>#NUM!</v>
      </c>
      <c r="BI2275" t="e">
        <f>VLOOKUP(H2275,Sheet2!$A$1:$B$270,2,FALSE)</f>
        <v>#N/A</v>
      </c>
    </row>
    <row r="2276" spans="15:61">
      <c r="O2276" s="57"/>
      <c r="P2276" s="57"/>
      <c r="AP2276" s="57"/>
      <c r="BA2276" s="57"/>
      <c r="BF2276" s="6" t="e">
        <f t="shared" si="105"/>
        <v>#NUM!</v>
      </c>
      <c r="BG2276" t="e">
        <f t="shared" si="106"/>
        <v>#NUM!</v>
      </c>
      <c r="BH2276" t="e">
        <f t="shared" si="107"/>
        <v>#NUM!</v>
      </c>
      <c r="BI2276" t="e">
        <f>VLOOKUP(H2276,Sheet2!$A$1:$B$270,2,FALSE)</f>
        <v>#N/A</v>
      </c>
    </row>
    <row r="2277" spans="15:61">
      <c r="O2277" s="57"/>
      <c r="P2277" s="57"/>
      <c r="AP2277" s="57"/>
      <c r="BA2277" s="57"/>
      <c r="BF2277" s="6" t="e">
        <f t="shared" si="105"/>
        <v>#NUM!</v>
      </c>
      <c r="BG2277" t="e">
        <f t="shared" si="106"/>
        <v>#NUM!</v>
      </c>
      <c r="BH2277" t="e">
        <f t="shared" si="107"/>
        <v>#NUM!</v>
      </c>
      <c r="BI2277" t="e">
        <f>VLOOKUP(H2277,Sheet2!$A$1:$B$270,2,FALSE)</f>
        <v>#N/A</v>
      </c>
    </row>
    <row r="2278" spans="15:61">
      <c r="O2278" s="57"/>
      <c r="P2278" s="57"/>
      <c r="AP2278" s="57"/>
      <c r="BA2278" s="57"/>
      <c r="BF2278" s="6" t="e">
        <f t="shared" si="105"/>
        <v>#NUM!</v>
      </c>
      <c r="BG2278" t="e">
        <f t="shared" si="106"/>
        <v>#NUM!</v>
      </c>
      <c r="BH2278" t="e">
        <f t="shared" si="107"/>
        <v>#NUM!</v>
      </c>
      <c r="BI2278" t="e">
        <f>VLOOKUP(H2278,Sheet2!$A$1:$B$270,2,FALSE)</f>
        <v>#N/A</v>
      </c>
    </row>
    <row r="2279" spans="15:61">
      <c r="O2279" s="57"/>
      <c r="P2279" s="57"/>
      <c r="AP2279" s="57"/>
      <c r="BA2279" s="57"/>
      <c r="BF2279" s="6" t="e">
        <f t="shared" si="105"/>
        <v>#NUM!</v>
      </c>
      <c r="BG2279" t="e">
        <f t="shared" si="106"/>
        <v>#NUM!</v>
      </c>
      <c r="BH2279" t="e">
        <f t="shared" si="107"/>
        <v>#NUM!</v>
      </c>
      <c r="BI2279" t="e">
        <f>VLOOKUP(H2279,Sheet2!$A$1:$B$270,2,FALSE)</f>
        <v>#N/A</v>
      </c>
    </row>
    <row r="2280" spans="15:61">
      <c r="O2280" s="57"/>
      <c r="P2280" s="57"/>
      <c r="AO2280" s="57"/>
      <c r="AP2280" s="57"/>
      <c r="BA2280" s="57"/>
      <c r="BF2280" s="6" t="e">
        <f t="shared" si="105"/>
        <v>#NUM!</v>
      </c>
      <c r="BG2280" t="e">
        <f t="shared" si="106"/>
        <v>#NUM!</v>
      </c>
      <c r="BH2280" t="e">
        <f t="shared" si="107"/>
        <v>#NUM!</v>
      </c>
      <c r="BI2280" t="e">
        <f>VLOOKUP(H2280,Sheet2!$A$1:$B$270,2,FALSE)</f>
        <v>#N/A</v>
      </c>
    </row>
    <row r="2281" spans="15:61">
      <c r="O2281" s="57"/>
      <c r="P2281" s="57"/>
      <c r="AP2281" s="57"/>
      <c r="BA2281" s="57"/>
      <c r="BF2281" s="6" t="e">
        <f t="shared" si="105"/>
        <v>#NUM!</v>
      </c>
      <c r="BG2281" t="e">
        <f t="shared" si="106"/>
        <v>#NUM!</v>
      </c>
      <c r="BH2281" t="e">
        <f t="shared" si="107"/>
        <v>#NUM!</v>
      </c>
      <c r="BI2281" t="e">
        <f>VLOOKUP(H2281,Sheet2!$A$1:$B$270,2,FALSE)</f>
        <v>#N/A</v>
      </c>
    </row>
    <row r="2282" spans="15:61">
      <c r="O2282" s="57"/>
      <c r="P2282" s="57"/>
      <c r="AP2282" s="57"/>
      <c r="BA2282" s="57"/>
      <c r="BF2282" s="6" t="e">
        <f t="shared" si="105"/>
        <v>#NUM!</v>
      </c>
      <c r="BG2282" t="e">
        <f t="shared" si="106"/>
        <v>#NUM!</v>
      </c>
      <c r="BH2282" t="e">
        <f t="shared" si="107"/>
        <v>#NUM!</v>
      </c>
      <c r="BI2282" t="e">
        <f>VLOOKUP(H2282,Sheet2!$A$1:$B$270,2,FALSE)</f>
        <v>#N/A</v>
      </c>
    </row>
    <row r="2283" spans="15:61">
      <c r="O2283" s="57"/>
      <c r="P2283" s="57"/>
      <c r="BA2283" s="57"/>
      <c r="BF2283" s="6" t="e">
        <f t="shared" si="105"/>
        <v>#NUM!</v>
      </c>
      <c r="BG2283" t="e">
        <f t="shared" si="106"/>
        <v>#NUM!</v>
      </c>
      <c r="BH2283" t="e">
        <f t="shared" si="107"/>
        <v>#NUM!</v>
      </c>
      <c r="BI2283" t="e">
        <f>VLOOKUP(H2283,Sheet2!$A$1:$B$270,2,FALSE)</f>
        <v>#N/A</v>
      </c>
    </row>
    <row r="2284" spans="15:61">
      <c r="O2284" s="57"/>
      <c r="P2284" s="57"/>
      <c r="AP2284" s="57"/>
      <c r="BA2284" s="57"/>
      <c r="BF2284" s="6" t="e">
        <f t="shared" si="105"/>
        <v>#NUM!</v>
      </c>
      <c r="BG2284" t="e">
        <f t="shared" si="106"/>
        <v>#NUM!</v>
      </c>
      <c r="BH2284" t="e">
        <f t="shared" si="107"/>
        <v>#NUM!</v>
      </c>
      <c r="BI2284" t="e">
        <f>VLOOKUP(H2284,Sheet2!$A$1:$B$270,2,FALSE)</f>
        <v>#N/A</v>
      </c>
    </row>
    <row r="2285" spans="15:61">
      <c r="O2285" s="57"/>
      <c r="P2285" s="57"/>
      <c r="AP2285" s="57"/>
      <c r="BA2285" s="57"/>
      <c r="BF2285" s="6" t="e">
        <f t="shared" si="105"/>
        <v>#NUM!</v>
      </c>
      <c r="BG2285" t="e">
        <f t="shared" si="106"/>
        <v>#NUM!</v>
      </c>
      <c r="BH2285" t="e">
        <f t="shared" si="107"/>
        <v>#NUM!</v>
      </c>
      <c r="BI2285" t="e">
        <f>VLOOKUP(H2285,Sheet2!$A$1:$B$270,2,FALSE)</f>
        <v>#N/A</v>
      </c>
    </row>
    <row r="2286" spans="15:61">
      <c r="O2286" s="57"/>
      <c r="P2286" s="57"/>
      <c r="BA2286" s="57"/>
      <c r="BF2286" s="6" t="e">
        <f t="shared" si="105"/>
        <v>#NUM!</v>
      </c>
      <c r="BG2286" t="e">
        <f t="shared" si="106"/>
        <v>#NUM!</v>
      </c>
      <c r="BH2286" t="e">
        <f t="shared" si="107"/>
        <v>#NUM!</v>
      </c>
      <c r="BI2286" t="e">
        <f>VLOOKUP(H2286,Sheet2!$A$1:$B$270,2,FALSE)</f>
        <v>#N/A</v>
      </c>
    </row>
    <row r="2287" spans="15:61">
      <c r="O2287" s="57"/>
      <c r="P2287" s="57"/>
      <c r="AP2287" s="57"/>
      <c r="BA2287" s="57"/>
      <c r="BF2287" s="6" t="e">
        <f t="shared" si="105"/>
        <v>#NUM!</v>
      </c>
      <c r="BG2287" t="e">
        <f t="shared" si="106"/>
        <v>#NUM!</v>
      </c>
      <c r="BH2287" t="e">
        <f t="shared" si="107"/>
        <v>#NUM!</v>
      </c>
      <c r="BI2287" t="e">
        <f>VLOOKUP(H2287,Sheet2!$A$1:$B$270,2,FALSE)</f>
        <v>#N/A</v>
      </c>
    </row>
    <row r="2288" spans="15:61">
      <c r="O2288" s="57"/>
      <c r="P2288" s="57"/>
      <c r="AP2288" s="57"/>
      <c r="BA2288" s="57"/>
      <c r="BF2288" s="6" t="e">
        <f t="shared" si="105"/>
        <v>#NUM!</v>
      </c>
      <c r="BG2288" t="e">
        <f t="shared" si="106"/>
        <v>#NUM!</v>
      </c>
      <c r="BH2288" t="e">
        <f t="shared" si="107"/>
        <v>#NUM!</v>
      </c>
      <c r="BI2288" t="e">
        <f>VLOOKUP(H2288,Sheet2!$A$1:$B$270,2,FALSE)</f>
        <v>#N/A</v>
      </c>
    </row>
    <row r="2289" spans="15:61">
      <c r="O2289" s="57"/>
      <c r="P2289" s="57"/>
      <c r="AP2289" s="57"/>
      <c r="BA2289" s="57"/>
      <c r="BF2289" s="6" t="e">
        <f t="shared" si="105"/>
        <v>#NUM!</v>
      </c>
      <c r="BG2289" t="e">
        <f t="shared" si="106"/>
        <v>#NUM!</v>
      </c>
      <c r="BH2289" t="e">
        <f t="shared" si="107"/>
        <v>#NUM!</v>
      </c>
      <c r="BI2289" t="e">
        <f>VLOOKUP(H2289,Sheet2!$A$1:$B$270,2,FALSE)</f>
        <v>#N/A</v>
      </c>
    </row>
    <row r="2290" spans="15:61">
      <c r="O2290" s="57"/>
      <c r="P2290" s="57"/>
      <c r="AP2290" s="57"/>
      <c r="BA2290" s="57"/>
      <c r="BF2290" s="6" t="e">
        <f t="shared" si="105"/>
        <v>#NUM!</v>
      </c>
      <c r="BG2290" t="e">
        <f t="shared" si="106"/>
        <v>#NUM!</v>
      </c>
      <c r="BH2290" t="e">
        <f t="shared" si="107"/>
        <v>#NUM!</v>
      </c>
      <c r="BI2290" t="e">
        <f>VLOOKUP(H2290,Sheet2!$A$1:$B$270,2,FALSE)</f>
        <v>#N/A</v>
      </c>
    </row>
    <row r="2291" spans="15:61">
      <c r="O2291" s="57"/>
      <c r="P2291" s="57"/>
      <c r="AO2291" s="57"/>
      <c r="AP2291" s="57"/>
      <c r="BA2291" s="57"/>
      <c r="BF2291" s="6" t="e">
        <f t="shared" si="105"/>
        <v>#NUM!</v>
      </c>
      <c r="BG2291" t="e">
        <f t="shared" si="106"/>
        <v>#NUM!</v>
      </c>
      <c r="BH2291" t="e">
        <f t="shared" si="107"/>
        <v>#NUM!</v>
      </c>
      <c r="BI2291" t="e">
        <f>VLOOKUP(H2291,Sheet2!$A$1:$B$270,2,FALSE)</f>
        <v>#N/A</v>
      </c>
    </row>
    <row r="2292" spans="15:61">
      <c r="O2292" s="57"/>
      <c r="P2292" s="57"/>
      <c r="AO2292" s="57"/>
      <c r="AP2292" s="57"/>
      <c r="BA2292" s="57"/>
      <c r="BF2292" s="6" t="e">
        <f t="shared" si="105"/>
        <v>#NUM!</v>
      </c>
      <c r="BG2292" t="e">
        <f t="shared" si="106"/>
        <v>#NUM!</v>
      </c>
      <c r="BH2292" t="e">
        <f t="shared" si="107"/>
        <v>#NUM!</v>
      </c>
      <c r="BI2292" t="e">
        <f>VLOOKUP(H2292,Sheet2!$A$1:$B$270,2,FALSE)</f>
        <v>#N/A</v>
      </c>
    </row>
    <row r="2293" spans="15:61">
      <c r="O2293" s="57"/>
      <c r="P2293" s="57"/>
      <c r="AP2293" s="57"/>
      <c r="BA2293" s="57"/>
      <c r="BF2293" s="6" t="e">
        <f t="shared" si="105"/>
        <v>#NUM!</v>
      </c>
      <c r="BG2293" t="e">
        <f t="shared" si="106"/>
        <v>#NUM!</v>
      </c>
      <c r="BH2293" t="e">
        <f t="shared" si="107"/>
        <v>#NUM!</v>
      </c>
      <c r="BI2293" t="e">
        <f>VLOOKUP(H2293,Sheet2!$A$1:$B$270,2,FALSE)</f>
        <v>#N/A</v>
      </c>
    </row>
    <row r="2294" spans="15:61">
      <c r="O2294" s="57"/>
      <c r="P2294" s="57"/>
      <c r="AP2294" s="57"/>
      <c r="BA2294" s="57"/>
      <c r="BF2294" s="6" t="e">
        <f t="shared" si="105"/>
        <v>#NUM!</v>
      </c>
      <c r="BG2294" t="e">
        <f t="shared" si="106"/>
        <v>#NUM!</v>
      </c>
      <c r="BH2294" t="e">
        <f t="shared" si="107"/>
        <v>#NUM!</v>
      </c>
      <c r="BI2294" t="e">
        <f>VLOOKUP(H2294,Sheet2!$A$1:$B$270,2,FALSE)</f>
        <v>#N/A</v>
      </c>
    </row>
    <row r="2295" spans="15:61">
      <c r="O2295" s="57"/>
      <c r="P2295" s="57"/>
      <c r="AP2295" s="57"/>
      <c r="BA2295" s="57"/>
      <c r="BF2295" s="6" t="e">
        <f t="shared" si="105"/>
        <v>#NUM!</v>
      </c>
      <c r="BG2295" t="e">
        <f t="shared" si="106"/>
        <v>#NUM!</v>
      </c>
      <c r="BH2295" t="e">
        <f t="shared" si="107"/>
        <v>#NUM!</v>
      </c>
      <c r="BI2295" t="e">
        <f>VLOOKUP(H2295,Sheet2!$A$1:$B$270,2,FALSE)</f>
        <v>#N/A</v>
      </c>
    </row>
    <row r="2296" spans="15:61">
      <c r="O2296" s="57"/>
      <c r="P2296" s="57"/>
      <c r="AP2296" s="57"/>
      <c r="BA2296" s="57"/>
      <c r="BF2296" s="6" t="e">
        <f t="shared" si="105"/>
        <v>#NUM!</v>
      </c>
      <c r="BG2296" t="e">
        <f t="shared" si="106"/>
        <v>#NUM!</v>
      </c>
      <c r="BH2296" t="e">
        <f t="shared" si="107"/>
        <v>#NUM!</v>
      </c>
      <c r="BI2296" t="e">
        <f>VLOOKUP(H2296,Sheet2!$A$1:$B$270,2,FALSE)</f>
        <v>#N/A</v>
      </c>
    </row>
    <row r="2297" spans="15:61">
      <c r="O2297" s="57"/>
      <c r="P2297" s="57"/>
      <c r="AO2297" s="57"/>
      <c r="AP2297" s="57"/>
      <c r="BA2297" s="57"/>
      <c r="BF2297" s="6" t="e">
        <f t="shared" si="105"/>
        <v>#NUM!</v>
      </c>
      <c r="BG2297" t="e">
        <f t="shared" si="106"/>
        <v>#NUM!</v>
      </c>
      <c r="BH2297" t="e">
        <f t="shared" si="107"/>
        <v>#NUM!</v>
      </c>
      <c r="BI2297" t="e">
        <f>VLOOKUP(H2297,Sheet2!$A$1:$B$270,2,FALSE)</f>
        <v>#N/A</v>
      </c>
    </row>
    <row r="2298" spans="15:61">
      <c r="O2298" s="57"/>
      <c r="P2298" s="57"/>
      <c r="AO2298" s="57"/>
      <c r="AP2298" s="57"/>
      <c r="BA2298" s="57"/>
      <c r="BF2298" s="6" t="e">
        <f t="shared" si="105"/>
        <v>#NUM!</v>
      </c>
      <c r="BG2298" t="e">
        <f t="shared" si="106"/>
        <v>#NUM!</v>
      </c>
      <c r="BH2298" t="e">
        <f t="shared" si="107"/>
        <v>#NUM!</v>
      </c>
      <c r="BI2298" t="e">
        <f>VLOOKUP(H2298,Sheet2!$A$1:$B$270,2,FALSE)</f>
        <v>#N/A</v>
      </c>
    </row>
    <row r="2299" spans="15:61">
      <c r="O2299" s="57"/>
      <c r="P2299" s="57"/>
      <c r="AP2299" s="57"/>
      <c r="BA2299" s="57"/>
      <c r="BF2299" s="6" t="e">
        <f t="shared" si="105"/>
        <v>#NUM!</v>
      </c>
      <c r="BG2299" t="e">
        <f t="shared" si="106"/>
        <v>#NUM!</v>
      </c>
      <c r="BH2299" t="e">
        <f t="shared" si="107"/>
        <v>#NUM!</v>
      </c>
      <c r="BI2299" t="e">
        <f>VLOOKUP(H2299,Sheet2!$A$1:$B$270,2,FALSE)</f>
        <v>#N/A</v>
      </c>
    </row>
    <row r="2300" spans="15:61">
      <c r="O2300" s="57"/>
      <c r="P2300" s="57"/>
      <c r="AP2300" s="57"/>
      <c r="BA2300" s="57"/>
      <c r="BF2300" s="6" t="e">
        <f t="shared" si="105"/>
        <v>#NUM!</v>
      </c>
      <c r="BG2300" t="e">
        <f t="shared" si="106"/>
        <v>#NUM!</v>
      </c>
      <c r="BH2300" t="e">
        <f t="shared" si="107"/>
        <v>#NUM!</v>
      </c>
      <c r="BI2300" t="e">
        <f>VLOOKUP(H2300,Sheet2!$A$1:$B$270,2,FALSE)</f>
        <v>#N/A</v>
      </c>
    </row>
    <row r="2301" spans="15:61">
      <c r="O2301" s="57"/>
      <c r="P2301" s="57"/>
      <c r="AP2301" s="57"/>
      <c r="BA2301" s="57"/>
      <c r="BF2301" s="6" t="e">
        <f t="shared" si="105"/>
        <v>#NUM!</v>
      </c>
      <c r="BG2301" t="e">
        <f t="shared" si="106"/>
        <v>#NUM!</v>
      </c>
      <c r="BH2301" t="e">
        <f t="shared" si="107"/>
        <v>#NUM!</v>
      </c>
      <c r="BI2301" t="e">
        <f>VLOOKUP(H2301,Sheet2!$A$1:$B$270,2,FALSE)</f>
        <v>#N/A</v>
      </c>
    </row>
    <row r="2302" spans="15:61">
      <c r="O2302" s="57"/>
      <c r="P2302" s="57"/>
      <c r="AP2302" s="57"/>
      <c r="BA2302" s="57"/>
      <c r="BF2302" s="6" t="e">
        <f t="shared" si="105"/>
        <v>#NUM!</v>
      </c>
      <c r="BG2302" t="e">
        <f t="shared" si="106"/>
        <v>#NUM!</v>
      </c>
      <c r="BH2302" t="e">
        <f t="shared" si="107"/>
        <v>#NUM!</v>
      </c>
      <c r="BI2302" t="e">
        <f>VLOOKUP(H2302,Sheet2!$A$1:$B$270,2,FALSE)</f>
        <v>#N/A</v>
      </c>
    </row>
    <row r="2303" spans="15:61">
      <c r="O2303" s="57"/>
      <c r="P2303" s="57"/>
      <c r="AM2303" s="58"/>
      <c r="BA2303" s="57"/>
      <c r="BB2303" s="58"/>
      <c r="BF2303" s="6" t="e">
        <f t="shared" si="105"/>
        <v>#NUM!</v>
      </c>
      <c r="BG2303" t="e">
        <f t="shared" si="106"/>
        <v>#NUM!</v>
      </c>
      <c r="BH2303" t="e">
        <f t="shared" si="107"/>
        <v>#NUM!</v>
      </c>
      <c r="BI2303" t="e">
        <f>VLOOKUP(H2303,Sheet2!$A$1:$B$270,2,FALSE)</f>
        <v>#N/A</v>
      </c>
    </row>
    <row r="2304" spans="15:61">
      <c r="O2304" s="57"/>
      <c r="P2304" s="57"/>
      <c r="AO2304" s="57"/>
      <c r="AP2304" s="57"/>
      <c r="BA2304" s="57"/>
      <c r="BF2304" s="6" t="e">
        <f t="shared" si="105"/>
        <v>#NUM!</v>
      </c>
      <c r="BG2304" t="e">
        <f t="shared" si="106"/>
        <v>#NUM!</v>
      </c>
      <c r="BH2304" t="e">
        <f t="shared" si="107"/>
        <v>#NUM!</v>
      </c>
      <c r="BI2304" t="e">
        <f>VLOOKUP(H2304,Sheet2!$A$1:$B$270,2,FALSE)</f>
        <v>#N/A</v>
      </c>
    </row>
    <row r="2305" spans="15:61">
      <c r="O2305" s="57"/>
      <c r="P2305" s="57"/>
      <c r="AP2305" s="57"/>
      <c r="BA2305" s="57"/>
      <c r="BF2305" s="6" t="e">
        <f t="shared" si="105"/>
        <v>#NUM!</v>
      </c>
      <c r="BG2305" t="e">
        <f t="shared" si="106"/>
        <v>#NUM!</v>
      </c>
      <c r="BH2305" t="e">
        <f t="shared" si="107"/>
        <v>#NUM!</v>
      </c>
      <c r="BI2305" t="e">
        <f>VLOOKUP(H2305,Sheet2!$A$1:$B$270,2,FALSE)</f>
        <v>#N/A</v>
      </c>
    </row>
    <row r="2306" spans="15:61">
      <c r="O2306" s="57"/>
      <c r="P2306" s="57"/>
      <c r="AO2306" s="57"/>
      <c r="AP2306" s="57"/>
      <c r="BA2306" s="57"/>
      <c r="BF2306" s="6" t="e">
        <f t="shared" ref="BF2306:BF2369" si="108">DATE(BC2306,BD2306,BE2306)</f>
        <v>#NUM!</v>
      </c>
      <c r="BG2306" t="e">
        <f t="shared" ref="BG2306:BG2369" si="109">BF2306-BA2306</f>
        <v>#NUM!</v>
      </c>
      <c r="BH2306" t="e">
        <f t="shared" ref="BH2306:BH2369" si="110">IF(BG2306=1,"COMPLY",IF(BG2306&lt;1,"COMPLY","NOT COMPLY"))</f>
        <v>#NUM!</v>
      </c>
      <c r="BI2306" t="e">
        <f>VLOOKUP(H2306,Sheet2!$A$1:$B$270,2,FALSE)</f>
        <v>#N/A</v>
      </c>
    </row>
    <row r="2307" spans="15:61">
      <c r="O2307" s="57"/>
      <c r="P2307" s="57"/>
      <c r="AO2307" s="57"/>
      <c r="AP2307" s="57"/>
      <c r="BA2307" s="57"/>
      <c r="BF2307" s="6" t="e">
        <f t="shared" si="108"/>
        <v>#NUM!</v>
      </c>
      <c r="BG2307" t="e">
        <f t="shared" si="109"/>
        <v>#NUM!</v>
      </c>
      <c r="BH2307" t="e">
        <f t="shared" si="110"/>
        <v>#NUM!</v>
      </c>
      <c r="BI2307" t="e">
        <f>VLOOKUP(H2307,Sheet2!$A$1:$B$270,2,FALSE)</f>
        <v>#N/A</v>
      </c>
    </row>
    <row r="2308" spans="15:61">
      <c r="O2308" s="57"/>
      <c r="P2308" s="57"/>
      <c r="AO2308" s="57"/>
      <c r="AP2308" s="57"/>
      <c r="BA2308" s="57"/>
      <c r="BF2308" s="6" t="e">
        <f t="shared" si="108"/>
        <v>#NUM!</v>
      </c>
      <c r="BG2308" t="e">
        <f t="shared" si="109"/>
        <v>#NUM!</v>
      </c>
      <c r="BH2308" t="e">
        <f t="shared" si="110"/>
        <v>#NUM!</v>
      </c>
      <c r="BI2308" t="e">
        <f>VLOOKUP(H2308,Sheet2!$A$1:$B$270,2,FALSE)</f>
        <v>#N/A</v>
      </c>
    </row>
    <row r="2309" spans="15:61">
      <c r="O2309" s="57"/>
      <c r="P2309" s="57"/>
      <c r="AP2309" s="57"/>
      <c r="BA2309" s="57"/>
      <c r="BF2309" s="6" t="e">
        <f t="shared" si="108"/>
        <v>#NUM!</v>
      </c>
      <c r="BG2309" t="e">
        <f t="shared" si="109"/>
        <v>#NUM!</v>
      </c>
      <c r="BH2309" t="e">
        <f t="shared" si="110"/>
        <v>#NUM!</v>
      </c>
      <c r="BI2309" t="e">
        <f>VLOOKUP(H2309,Sheet2!$A$1:$B$270,2,FALSE)</f>
        <v>#N/A</v>
      </c>
    </row>
    <row r="2310" spans="15:61">
      <c r="O2310" s="57"/>
      <c r="P2310" s="57"/>
      <c r="AP2310" s="57"/>
      <c r="BA2310" s="57"/>
      <c r="BF2310" s="6" t="e">
        <f t="shared" si="108"/>
        <v>#NUM!</v>
      </c>
      <c r="BG2310" t="e">
        <f t="shared" si="109"/>
        <v>#NUM!</v>
      </c>
      <c r="BH2310" t="e">
        <f t="shared" si="110"/>
        <v>#NUM!</v>
      </c>
      <c r="BI2310" t="e">
        <f>VLOOKUP(H2310,Sheet2!$A$1:$B$270,2,FALSE)</f>
        <v>#N/A</v>
      </c>
    </row>
    <row r="2311" spans="15:61">
      <c r="O2311" s="57"/>
      <c r="P2311" s="57"/>
      <c r="AP2311" s="57"/>
      <c r="BA2311" s="57"/>
      <c r="BF2311" s="6" t="e">
        <f t="shared" si="108"/>
        <v>#NUM!</v>
      </c>
      <c r="BG2311" t="e">
        <f t="shared" si="109"/>
        <v>#NUM!</v>
      </c>
      <c r="BH2311" t="e">
        <f t="shared" si="110"/>
        <v>#NUM!</v>
      </c>
      <c r="BI2311" t="e">
        <f>VLOOKUP(H2311,Sheet2!$A$1:$B$270,2,FALSE)</f>
        <v>#N/A</v>
      </c>
    </row>
    <row r="2312" spans="15:61">
      <c r="O2312" s="57"/>
      <c r="P2312" s="57"/>
      <c r="AP2312" s="57"/>
      <c r="BA2312" s="57"/>
      <c r="BF2312" s="6" t="e">
        <f t="shared" si="108"/>
        <v>#NUM!</v>
      </c>
      <c r="BG2312" t="e">
        <f t="shared" si="109"/>
        <v>#NUM!</v>
      </c>
      <c r="BH2312" t="e">
        <f t="shared" si="110"/>
        <v>#NUM!</v>
      </c>
      <c r="BI2312" t="e">
        <f>VLOOKUP(H2312,Sheet2!$A$1:$B$270,2,FALSE)</f>
        <v>#N/A</v>
      </c>
    </row>
    <row r="2313" spans="15:61">
      <c r="O2313" s="57"/>
      <c r="P2313" s="57"/>
      <c r="AP2313" s="57"/>
      <c r="BA2313" s="57"/>
      <c r="BF2313" s="6" t="e">
        <f t="shared" si="108"/>
        <v>#NUM!</v>
      </c>
      <c r="BG2313" t="e">
        <f t="shared" si="109"/>
        <v>#NUM!</v>
      </c>
      <c r="BH2313" t="e">
        <f t="shared" si="110"/>
        <v>#NUM!</v>
      </c>
      <c r="BI2313" t="e">
        <f>VLOOKUP(H2313,Sheet2!$A$1:$B$270,2,FALSE)</f>
        <v>#N/A</v>
      </c>
    </row>
    <row r="2314" spans="15:61">
      <c r="O2314" s="57"/>
      <c r="P2314" s="57"/>
      <c r="AP2314" s="57"/>
      <c r="BA2314" s="57"/>
      <c r="BF2314" s="6" t="e">
        <f t="shared" si="108"/>
        <v>#NUM!</v>
      </c>
      <c r="BG2314" t="e">
        <f t="shared" si="109"/>
        <v>#NUM!</v>
      </c>
      <c r="BH2314" t="e">
        <f t="shared" si="110"/>
        <v>#NUM!</v>
      </c>
      <c r="BI2314" t="e">
        <f>VLOOKUP(H2314,Sheet2!$A$1:$B$270,2,FALSE)</f>
        <v>#N/A</v>
      </c>
    </row>
    <row r="2315" spans="15:61">
      <c r="O2315" s="57"/>
      <c r="P2315" s="57"/>
      <c r="AP2315" s="57"/>
      <c r="BA2315" s="57"/>
      <c r="BF2315" s="6" t="e">
        <f t="shared" si="108"/>
        <v>#NUM!</v>
      </c>
      <c r="BG2315" t="e">
        <f t="shared" si="109"/>
        <v>#NUM!</v>
      </c>
      <c r="BH2315" t="e">
        <f t="shared" si="110"/>
        <v>#NUM!</v>
      </c>
      <c r="BI2315" t="e">
        <f>VLOOKUP(H2315,Sheet2!$A$1:$B$270,2,FALSE)</f>
        <v>#N/A</v>
      </c>
    </row>
    <row r="2316" spans="15:61">
      <c r="O2316" s="57"/>
      <c r="P2316" s="57"/>
      <c r="AP2316" s="57"/>
      <c r="BA2316" s="57"/>
      <c r="BF2316" s="6" t="e">
        <f t="shared" si="108"/>
        <v>#NUM!</v>
      </c>
      <c r="BG2316" t="e">
        <f t="shared" si="109"/>
        <v>#NUM!</v>
      </c>
      <c r="BH2316" t="e">
        <f t="shared" si="110"/>
        <v>#NUM!</v>
      </c>
      <c r="BI2316" t="e">
        <f>VLOOKUP(H2316,Sheet2!$A$1:$B$270,2,FALSE)</f>
        <v>#N/A</v>
      </c>
    </row>
    <row r="2317" spans="15:61">
      <c r="O2317" s="57"/>
      <c r="P2317" s="57"/>
      <c r="AO2317" s="57"/>
      <c r="AP2317" s="57"/>
      <c r="BA2317" s="57"/>
      <c r="BF2317" s="6" t="e">
        <f t="shared" si="108"/>
        <v>#NUM!</v>
      </c>
      <c r="BG2317" t="e">
        <f t="shared" si="109"/>
        <v>#NUM!</v>
      </c>
      <c r="BH2317" t="e">
        <f t="shared" si="110"/>
        <v>#NUM!</v>
      </c>
      <c r="BI2317" t="e">
        <f>VLOOKUP(H2317,Sheet2!$A$1:$B$270,2,FALSE)</f>
        <v>#N/A</v>
      </c>
    </row>
    <row r="2318" spans="15:61">
      <c r="O2318" s="57"/>
      <c r="P2318" s="57"/>
      <c r="AO2318" s="57"/>
      <c r="AP2318" s="57"/>
      <c r="BA2318" s="57"/>
      <c r="BF2318" s="6" t="e">
        <f t="shared" si="108"/>
        <v>#NUM!</v>
      </c>
      <c r="BG2318" t="e">
        <f t="shared" si="109"/>
        <v>#NUM!</v>
      </c>
      <c r="BH2318" t="e">
        <f t="shared" si="110"/>
        <v>#NUM!</v>
      </c>
      <c r="BI2318" t="e">
        <f>VLOOKUP(H2318,Sheet2!$A$1:$B$270,2,FALSE)</f>
        <v>#N/A</v>
      </c>
    </row>
    <row r="2319" spans="15:61">
      <c r="O2319" s="57"/>
      <c r="P2319" s="57"/>
      <c r="AO2319" s="57"/>
      <c r="AP2319" s="57"/>
      <c r="BA2319" s="57"/>
      <c r="BF2319" s="6" t="e">
        <f t="shared" si="108"/>
        <v>#NUM!</v>
      </c>
      <c r="BG2319" t="e">
        <f t="shared" si="109"/>
        <v>#NUM!</v>
      </c>
      <c r="BH2319" t="e">
        <f t="shared" si="110"/>
        <v>#NUM!</v>
      </c>
      <c r="BI2319" t="e">
        <f>VLOOKUP(H2319,Sheet2!$A$1:$B$270,2,FALSE)</f>
        <v>#N/A</v>
      </c>
    </row>
    <row r="2320" spans="15:61">
      <c r="O2320" s="57"/>
      <c r="P2320" s="57"/>
      <c r="AO2320" s="57"/>
      <c r="AP2320" s="57"/>
      <c r="BA2320" s="57"/>
      <c r="BF2320" s="6" t="e">
        <f t="shared" si="108"/>
        <v>#NUM!</v>
      </c>
      <c r="BG2320" t="e">
        <f t="shared" si="109"/>
        <v>#NUM!</v>
      </c>
      <c r="BH2320" t="e">
        <f t="shared" si="110"/>
        <v>#NUM!</v>
      </c>
      <c r="BI2320" t="e">
        <f>VLOOKUP(H2320,Sheet2!$A$1:$B$270,2,FALSE)</f>
        <v>#N/A</v>
      </c>
    </row>
    <row r="2321" spans="15:61">
      <c r="O2321" s="57"/>
      <c r="P2321" s="57"/>
      <c r="AO2321" s="57"/>
      <c r="AP2321" s="57"/>
      <c r="BA2321" s="57"/>
      <c r="BF2321" s="6" t="e">
        <f t="shared" si="108"/>
        <v>#NUM!</v>
      </c>
      <c r="BG2321" t="e">
        <f t="shared" si="109"/>
        <v>#NUM!</v>
      </c>
      <c r="BH2321" t="e">
        <f t="shared" si="110"/>
        <v>#NUM!</v>
      </c>
      <c r="BI2321" t="e">
        <f>VLOOKUP(H2321,Sheet2!$A$1:$B$270,2,FALSE)</f>
        <v>#N/A</v>
      </c>
    </row>
    <row r="2322" spans="15:61">
      <c r="O2322" s="57"/>
      <c r="P2322" s="57"/>
      <c r="AP2322" s="57"/>
      <c r="BA2322" s="57"/>
      <c r="BF2322" s="6" t="e">
        <f t="shared" si="108"/>
        <v>#NUM!</v>
      </c>
      <c r="BG2322" t="e">
        <f t="shared" si="109"/>
        <v>#NUM!</v>
      </c>
      <c r="BH2322" t="e">
        <f t="shared" si="110"/>
        <v>#NUM!</v>
      </c>
      <c r="BI2322" t="e">
        <f>VLOOKUP(H2322,Sheet2!$A$1:$B$270,2,FALSE)</f>
        <v>#N/A</v>
      </c>
    </row>
    <row r="2323" spans="15:61">
      <c r="O2323" s="57"/>
      <c r="P2323" s="57"/>
      <c r="AP2323" s="57"/>
      <c r="BA2323" s="57"/>
      <c r="BF2323" s="6" t="e">
        <f t="shared" si="108"/>
        <v>#NUM!</v>
      </c>
      <c r="BG2323" t="e">
        <f t="shared" si="109"/>
        <v>#NUM!</v>
      </c>
      <c r="BH2323" t="e">
        <f t="shared" si="110"/>
        <v>#NUM!</v>
      </c>
      <c r="BI2323" t="e">
        <f>VLOOKUP(H2323,Sheet2!$A$1:$B$270,2,FALSE)</f>
        <v>#N/A</v>
      </c>
    </row>
    <row r="2324" spans="15:61">
      <c r="O2324" s="57"/>
      <c r="P2324" s="57"/>
      <c r="AP2324" s="57"/>
      <c r="BA2324" s="57"/>
      <c r="BF2324" s="6" t="e">
        <f t="shared" si="108"/>
        <v>#NUM!</v>
      </c>
      <c r="BG2324" t="e">
        <f t="shared" si="109"/>
        <v>#NUM!</v>
      </c>
      <c r="BH2324" t="e">
        <f t="shared" si="110"/>
        <v>#NUM!</v>
      </c>
      <c r="BI2324" t="e">
        <f>VLOOKUP(H2324,Sheet2!$A$1:$B$270,2,FALSE)</f>
        <v>#N/A</v>
      </c>
    </row>
    <row r="2325" spans="15:61">
      <c r="O2325" s="57"/>
      <c r="P2325" s="57"/>
      <c r="AP2325" s="57"/>
      <c r="BA2325" s="57"/>
      <c r="BF2325" s="6" t="e">
        <f t="shared" si="108"/>
        <v>#NUM!</v>
      </c>
      <c r="BG2325" t="e">
        <f t="shared" si="109"/>
        <v>#NUM!</v>
      </c>
      <c r="BH2325" t="e">
        <f t="shared" si="110"/>
        <v>#NUM!</v>
      </c>
      <c r="BI2325" t="e">
        <f>VLOOKUP(H2325,Sheet2!$A$1:$B$270,2,FALSE)</f>
        <v>#N/A</v>
      </c>
    </row>
    <row r="2326" spans="15:61">
      <c r="O2326" s="57"/>
      <c r="P2326" s="57"/>
      <c r="AP2326" s="57"/>
      <c r="BA2326" s="57"/>
      <c r="BF2326" s="6" t="e">
        <f t="shared" si="108"/>
        <v>#NUM!</v>
      </c>
      <c r="BG2326" t="e">
        <f t="shared" si="109"/>
        <v>#NUM!</v>
      </c>
      <c r="BH2326" t="e">
        <f t="shared" si="110"/>
        <v>#NUM!</v>
      </c>
      <c r="BI2326" t="e">
        <f>VLOOKUP(H2326,Sheet2!$A$1:$B$270,2,FALSE)</f>
        <v>#N/A</v>
      </c>
    </row>
    <row r="2327" spans="15:61">
      <c r="O2327" s="57"/>
      <c r="P2327" s="57"/>
      <c r="AP2327" s="57"/>
      <c r="BA2327" s="57"/>
      <c r="BF2327" s="6" t="e">
        <f t="shared" si="108"/>
        <v>#NUM!</v>
      </c>
      <c r="BG2327" t="e">
        <f t="shared" si="109"/>
        <v>#NUM!</v>
      </c>
      <c r="BH2327" t="e">
        <f t="shared" si="110"/>
        <v>#NUM!</v>
      </c>
      <c r="BI2327" t="e">
        <f>VLOOKUP(H2327,Sheet2!$A$1:$B$270,2,FALSE)</f>
        <v>#N/A</v>
      </c>
    </row>
    <row r="2328" spans="15:61">
      <c r="O2328" s="57"/>
      <c r="P2328" s="57"/>
      <c r="BA2328" s="57"/>
      <c r="BF2328" s="6" t="e">
        <f t="shared" si="108"/>
        <v>#NUM!</v>
      </c>
      <c r="BG2328" t="e">
        <f t="shared" si="109"/>
        <v>#NUM!</v>
      </c>
      <c r="BH2328" t="e">
        <f t="shared" si="110"/>
        <v>#NUM!</v>
      </c>
      <c r="BI2328" t="e">
        <f>VLOOKUP(H2328,Sheet2!$A$1:$B$270,2,FALSE)</f>
        <v>#N/A</v>
      </c>
    </row>
    <row r="2329" spans="15:61">
      <c r="O2329" s="57"/>
      <c r="P2329" s="57"/>
      <c r="BA2329" s="57"/>
      <c r="BF2329" s="6" t="e">
        <f t="shared" si="108"/>
        <v>#NUM!</v>
      </c>
      <c r="BG2329" t="e">
        <f t="shared" si="109"/>
        <v>#NUM!</v>
      </c>
      <c r="BH2329" t="e">
        <f t="shared" si="110"/>
        <v>#NUM!</v>
      </c>
      <c r="BI2329" t="e">
        <f>VLOOKUP(H2329,Sheet2!$A$1:$B$270,2,FALSE)</f>
        <v>#N/A</v>
      </c>
    </row>
    <row r="2330" spans="15:61">
      <c r="O2330" s="57"/>
      <c r="P2330" s="57"/>
      <c r="AO2330" s="57"/>
      <c r="AP2330" s="57"/>
      <c r="BA2330" s="57"/>
      <c r="BF2330" s="6" t="e">
        <f t="shared" si="108"/>
        <v>#NUM!</v>
      </c>
      <c r="BG2330" t="e">
        <f t="shared" si="109"/>
        <v>#NUM!</v>
      </c>
      <c r="BH2330" t="e">
        <f t="shared" si="110"/>
        <v>#NUM!</v>
      </c>
      <c r="BI2330" t="e">
        <f>VLOOKUP(H2330,Sheet2!$A$1:$B$270,2,FALSE)</f>
        <v>#N/A</v>
      </c>
    </row>
    <row r="2331" spans="15:61">
      <c r="O2331" s="57"/>
      <c r="P2331" s="57"/>
      <c r="AP2331" s="57"/>
      <c r="BA2331" s="57"/>
      <c r="BF2331" s="6" t="e">
        <f t="shared" si="108"/>
        <v>#NUM!</v>
      </c>
      <c r="BG2331" t="e">
        <f t="shared" si="109"/>
        <v>#NUM!</v>
      </c>
      <c r="BH2331" t="e">
        <f t="shared" si="110"/>
        <v>#NUM!</v>
      </c>
      <c r="BI2331" t="e">
        <f>VLOOKUP(H2331,Sheet2!$A$1:$B$270,2,FALSE)</f>
        <v>#N/A</v>
      </c>
    </row>
    <row r="2332" spans="15:61">
      <c r="O2332" s="57"/>
      <c r="P2332" s="57"/>
      <c r="AP2332" s="57"/>
      <c r="BA2332" s="57"/>
      <c r="BF2332" s="6" t="e">
        <f t="shared" si="108"/>
        <v>#NUM!</v>
      </c>
      <c r="BG2332" t="e">
        <f t="shared" si="109"/>
        <v>#NUM!</v>
      </c>
      <c r="BH2332" t="e">
        <f t="shared" si="110"/>
        <v>#NUM!</v>
      </c>
      <c r="BI2332" t="e">
        <f>VLOOKUP(H2332,Sheet2!$A$1:$B$270,2,FALSE)</f>
        <v>#N/A</v>
      </c>
    </row>
    <row r="2333" spans="15:61">
      <c r="O2333" s="57"/>
      <c r="P2333" s="57"/>
      <c r="AO2333" s="57"/>
      <c r="AP2333" s="57"/>
      <c r="BA2333" s="57"/>
      <c r="BF2333" s="6" t="e">
        <f t="shared" si="108"/>
        <v>#NUM!</v>
      </c>
      <c r="BG2333" t="e">
        <f t="shared" si="109"/>
        <v>#NUM!</v>
      </c>
      <c r="BH2333" t="e">
        <f t="shared" si="110"/>
        <v>#NUM!</v>
      </c>
      <c r="BI2333" t="e">
        <f>VLOOKUP(H2333,Sheet2!$A$1:$B$270,2,FALSE)</f>
        <v>#N/A</v>
      </c>
    </row>
    <row r="2334" spans="15:61">
      <c r="O2334" s="57"/>
      <c r="P2334" s="57"/>
      <c r="BA2334" s="57"/>
      <c r="BF2334" s="6" t="e">
        <f t="shared" si="108"/>
        <v>#NUM!</v>
      </c>
      <c r="BG2334" t="e">
        <f t="shared" si="109"/>
        <v>#NUM!</v>
      </c>
      <c r="BH2334" t="e">
        <f t="shared" si="110"/>
        <v>#NUM!</v>
      </c>
      <c r="BI2334" t="e">
        <f>VLOOKUP(H2334,Sheet2!$A$1:$B$270,2,FALSE)</f>
        <v>#N/A</v>
      </c>
    </row>
    <row r="2335" spans="15:61">
      <c r="O2335" s="57"/>
      <c r="P2335" s="57"/>
      <c r="AO2335" s="57"/>
      <c r="AP2335" s="57"/>
      <c r="BA2335" s="57"/>
      <c r="BF2335" s="6" t="e">
        <f t="shared" si="108"/>
        <v>#NUM!</v>
      </c>
      <c r="BG2335" t="e">
        <f t="shared" si="109"/>
        <v>#NUM!</v>
      </c>
      <c r="BH2335" t="e">
        <f t="shared" si="110"/>
        <v>#NUM!</v>
      </c>
      <c r="BI2335" t="e">
        <f>VLOOKUP(H2335,Sheet2!$A$1:$B$270,2,FALSE)</f>
        <v>#N/A</v>
      </c>
    </row>
    <row r="2336" spans="15:61">
      <c r="O2336" s="57"/>
      <c r="P2336" s="57"/>
      <c r="AO2336" s="57"/>
      <c r="AP2336" s="57"/>
      <c r="BA2336" s="57"/>
      <c r="BF2336" s="6" t="e">
        <f t="shared" si="108"/>
        <v>#NUM!</v>
      </c>
      <c r="BG2336" t="e">
        <f t="shared" si="109"/>
        <v>#NUM!</v>
      </c>
      <c r="BH2336" t="e">
        <f t="shared" si="110"/>
        <v>#NUM!</v>
      </c>
      <c r="BI2336" t="e">
        <f>VLOOKUP(H2336,Sheet2!$A$1:$B$270,2,FALSE)</f>
        <v>#N/A</v>
      </c>
    </row>
    <row r="2337" spans="15:61">
      <c r="O2337" s="57"/>
      <c r="P2337" s="57"/>
      <c r="AO2337" s="57"/>
      <c r="BA2337" s="57"/>
      <c r="BF2337" s="6" t="e">
        <f t="shared" si="108"/>
        <v>#NUM!</v>
      </c>
      <c r="BG2337" t="e">
        <f t="shared" si="109"/>
        <v>#NUM!</v>
      </c>
      <c r="BH2337" t="e">
        <f t="shared" si="110"/>
        <v>#NUM!</v>
      </c>
      <c r="BI2337" t="e">
        <f>VLOOKUP(H2337,Sheet2!$A$1:$B$270,2,FALSE)</f>
        <v>#N/A</v>
      </c>
    </row>
    <row r="2338" spans="15:61">
      <c r="O2338" s="57"/>
      <c r="P2338" s="57"/>
      <c r="AO2338" s="57"/>
      <c r="AP2338" s="57"/>
      <c r="BA2338" s="57"/>
      <c r="BF2338" s="6" t="e">
        <f t="shared" si="108"/>
        <v>#NUM!</v>
      </c>
      <c r="BG2338" t="e">
        <f t="shared" si="109"/>
        <v>#NUM!</v>
      </c>
      <c r="BH2338" t="e">
        <f t="shared" si="110"/>
        <v>#NUM!</v>
      </c>
      <c r="BI2338" t="e">
        <f>VLOOKUP(H2338,Sheet2!$A$1:$B$270,2,FALSE)</f>
        <v>#N/A</v>
      </c>
    </row>
    <row r="2339" spans="15:61">
      <c r="O2339" s="57"/>
      <c r="P2339" s="57"/>
      <c r="AO2339" s="57"/>
      <c r="AP2339" s="57"/>
      <c r="BA2339" s="57"/>
      <c r="BF2339" s="6" t="e">
        <f t="shared" si="108"/>
        <v>#NUM!</v>
      </c>
      <c r="BG2339" t="e">
        <f t="shared" si="109"/>
        <v>#NUM!</v>
      </c>
      <c r="BH2339" t="e">
        <f t="shared" si="110"/>
        <v>#NUM!</v>
      </c>
      <c r="BI2339" t="e">
        <f>VLOOKUP(H2339,Sheet2!$A$1:$B$270,2,FALSE)</f>
        <v>#N/A</v>
      </c>
    </row>
    <row r="2340" spans="15:61">
      <c r="O2340" s="57"/>
      <c r="P2340" s="57"/>
      <c r="AO2340" s="57"/>
      <c r="AP2340" s="57"/>
      <c r="BA2340" s="57"/>
      <c r="BF2340" s="6" t="e">
        <f t="shared" si="108"/>
        <v>#NUM!</v>
      </c>
      <c r="BG2340" t="e">
        <f t="shared" si="109"/>
        <v>#NUM!</v>
      </c>
      <c r="BH2340" t="e">
        <f t="shared" si="110"/>
        <v>#NUM!</v>
      </c>
      <c r="BI2340" t="e">
        <f>VLOOKUP(H2340,Sheet2!$A$1:$B$270,2,FALSE)</f>
        <v>#N/A</v>
      </c>
    </row>
    <row r="2341" spans="15:61">
      <c r="O2341" s="57"/>
      <c r="P2341" s="57"/>
      <c r="AP2341" s="57"/>
      <c r="BA2341" s="57"/>
      <c r="BF2341" s="6" t="e">
        <f t="shared" si="108"/>
        <v>#NUM!</v>
      </c>
      <c r="BG2341" t="e">
        <f t="shared" si="109"/>
        <v>#NUM!</v>
      </c>
      <c r="BH2341" t="e">
        <f t="shared" si="110"/>
        <v>#NUM!</v>
      </c>
      <c r="BI2341" t="e">
        <f>VLOOKUP(H2341,Sheet2!$A$1:$B$270,2,FALSE)</f>
        <v>#N/A</v>
      </c>
    </row>
    <row r="2342" spans="15:61">
      <c r="O2342" s="57"/>
      <c r="P2342" s="57"/>
      <c r="AP2342" s="57"/>
      <c r="BA2342" s="57"/>
      <c r="BF2342" s="6" t="e">
        <f t="shared" si="108"/>
        <v>#NUM!</v>
      </c>
      <c r="BG2342" t="e">
        <f t="shared" si="109"/>
        <v>#NUM!</v>
      </c>
      <c r="BH2342" t="e">
        <f t="shared" si="110"/>
        <v>#NUM!</v>
      </c>
      <c r="BI2342" t="e">
        <f>VLOOKUP(H2342,Sheet2!$A$1:$B$270,2,FALSE)</f>
        <v>#N/A</v>
      </c>
    </row>
    <row r="2343" spans="15:61">
      <c r="O2343" s="57"/>
      <c r="P2343" s="57"/>
      <c r="AP2343" s="57"/>
      <c r="BA2343" s="57"/>
      <c r="BF2343" s="6" t="e">
        <f t="shared" si="108"/>
        <v>#NUM!</v>
      </c>
      <c r="BG2343" t="e">
        <f t="shared" si="109"/>
        <v>#NUM!</v>
      </c>
      <c r="BH2343" t="e">
        <f t="shared" si="110"/>
        <v>#NUM!</v>
      </c>
      <c r="BI2343" t="e">
        <f>VLOOKUP(H2343,Sheet2!$A$1:$B$270,2,FALSE)</f>
        <v>#N/A</v>
      </c>
    </row>
    <row r="2344" spans="15:61">
      <c r="O2344" s="57"/>
      <c r="P2344" s="57"/>
      <c r="AP2344" s="57"/>
      <c r="BA2344" s="57"/>
      <c r="BF2344" s="6" t="e">
        <f t="shared" si="108"/>
        <v>#NUM!</v>
      </c>
      <c r="BG2344" t="e">
        <f t="shared" si="109"/>
        <v>#NUM!</v>
      </c>
      <c r="BH2344" t="e">
        <f t="shared" si="110"/>
        <v>#NUM!</v>
      </c>
      <c r="BI2344" t="e">
        <f>VLOOKUP(H2344,Sheet2!$A$1:$B$270,2,FALSE)</f>
        <v>#N/A</v>
      </c>
    </row>
    <row r="2345" spans="15:61">
      <c r="O2345" s="57"/>
      <c r="P2345" s="57"/>
      <c r="AP2345" s="57"/>
      <c r="BA2345" s="57"/>
      <c r="BF2345" s="6" t="e">
        <f t="shared" si="108"/>
        <v>#NUM!</v>
      </c>
      <c r="BG2345" t="e">
        <f t="shared" si="109"/>
        <v>#NUM!</v>
      </c>
      <c r="BH2345" t="e">
        <f t="shared" si="110"/>
        <v>#NUM!</v>
      </c>
      <c r="BI2345" t="e">
        <f>VLOOKUP(H2345,Sheet2!$A$1:$B$270,2,FALSE)</f>
        <v>#N/A</v>
      </c>
    </row>
    <row r="2346" spans="15:61">
      <c r="O2346" s="57"/>
      <c r="P2346" s="57"/>
      <c r="AP2346" s="57"/>
      <c r="BA2346" s="57"/>
      <c r="BF2346" s="6" t="e">
        <f t="shared" si="108"/>
        <v>#NUM!</v>
      </c>
      <c r="BG2346" t="e">
        <f t="shared" si="109"/>
        <v>#NUM!</v>
      </c>
      <c r="BH2346" t="e">
        <f t="shared" si="110"/>
        <v>#NUM!</v>
      </c>
      <c r="BI2346" t="e">
        <f>VLOOKUP(H2346,Sheet2!$A$1:$B$270,2,FALSE)</f>
        <v>#N/A</v>
      </c>
    </row>
    <row r="2347" spans="15:61">
      <c r="O2347" s="57"/>
      <c r="P2347" s="57"/>
      <c r="AM2347" s="58"/>
      <c r="BA2347" s="57"/>
      <c r="BB2347" s="58"/>
      <c r="BF2347" s="6" t="e">
        <f t="shared" si="108"/>
        <v>#NUM!</v>
      </c>
      <c r="BG2347" t="e">
        <f t="shared" si="109"/>
        <v>#NUM!</v>
      </c>
      <c r="BH2347" t="e">
        <f t="shared" si="110"/>
        <v>#NUM!</v>
      </c>
      <c r="BI2347" t="e">
        <f>VLOOKUP(H2347,Sheet2!$A$1:$B$270,2,FALSE)</f>
        <v>#N/A</v>
      </c>
    </row>
    <row r="2348" spans="15:61">
      <c r="O2348" s="57"/>
      <c r="P2348" s="57"/>
      <c r="AO2348" s="57"/>
      <c r="AP2348" s="57"/>
      <c r="BA2348" s="57"/>
      <c r="BF2348" s="6" t="e">
        <f t="shared" si="108"/>
        <v>#NUM!</v>
      </c>
      <c r="BG2348" t="e">
        <f t="shared" si="109"/>
        <v>#NUM!</v>
      </c>
      <c r="BH2348" t="e">
        <f t="shared" si="110"/>
        <v>#NUM!</v>
      </c>
      <c r="BI2348" t="e">
        <f>VLOOKUP(H2348,Sheet2!$A$1:$B$270,2,FALSE)</f>
        <v>#N/A</v>
      </c>
    </row>
    <row r="2349" spans="15:61">
      <c r="O2349" s="57"/>
      <c r="P2349" s="57"/>
      <c r="BA2349" s="57"/>
      <c r="BF2349" s="6" t="e">
        <f t="shared" si="108"/>
        <v>#NUM!</v>
      </c>
      <c r="BG2349" t="e">
        <f t="shared" si="109"/>
        <v>#NUM!</v>
      </c>
      <c r="BH2349" t="e">
        <f t="shared" si="110"/>
        <v>#NUM!</v>
      </c>
      <c r="BI2349" t="e">
        <f>VLOOKUP(H2349,Sheet2!$A$1:$B$270,2,FALSE)</f>
        <v>#N/A</v>
      </c>
    </row>
    <row r="2350" spans="15:61">
      <c r="O2350" s="57"/>
      <c r="P2350" s="57"/>
      <c r="AO2350" s="57"/>
      <c r="BA2350" s="57"/>
      <c r="BF2350" s="6" t="e">
        <f t="shared" si="108"/>
        <v>#NUM!</v>
      </c>
      <c r="BG2350" t="e">
        <f t="shared" si="109"/>
        <v>#NUM!</v>
      </c>
      <c r="BH2350" t="e">
        <f t="shared" si="110"/>
        <v>#NUM!</v>
      </c>
      <c r="BI2350" t="e">
        <f>VLOOKUP(H2350,Sheet2!$A$1:$B$270,2,FALSE)</f>
        <v>#N/A</v>
      </c>
    </row>
    <row r="2351" spans="15:61">
      <c r="O2351" s="57"/>
      <c r="P2351" s="57"/>
      <c r="AM2351" s="58"/>
      <c r="BA2351" s="57"/>
      <c r="BB2351" s="58"/>
      <c r="BF2351" s="6" t="e">
        <f t="shared" si="108"/>
        <v>#NUM!</v>
      </c>
      <c r="BG2351" t="e">
        <f t="shared" si="109"/>
        <v>#NUM!</v>
      </c>
      <c r="BH2351" t="e">
        <f t="shared" si="110"/>
        <v>#NUM!</v>
      </c>
      <c r="BI2351" t="e">
        <f>VLOOKUP(H2351,Sheet2!$A$1:$B$270,2,FALSE)</f>
        <v>#N/A</v>
      </c>
    </row>
    <row r="2352" spans="15:61">
      <c r="O2352" s="57"/>
      <c r="P2352" s="57"/>
      <c r="BA2352" s="57"/>
      <c r="BF2352" s="6" t="e">
        <f t="shared" si="108"/>
        <v>#NUM!</v>
      </c>
      <c r="BG2352" t="e">
        <f t="shared" si="109"/>
        <v>#NUM!</v>
      </c>
      <c r="BH2352" t="e">
        <f t="shared" si="110"/>
        <v>#NUM!</v>
      </c>
      <c r="BI2352" t="e">
        <f>VLOOKUP(H2352,Sheet2!$A$1:$B$270,2,FALSE)</f>
        <v>#N/A</v>
      </c>
    </row>
    <row r="2353" spans="15:61">
      <c r="O2353" s="57"/>
      <c r="P2353" s="57"/>
      <c r="AO2353" s="57"/>
      <c r="AP2353" s="57"/>
      <c r="BA2353" s="57"/>
      <c r="BF2353" s="6" t="e">
        <f t="shared" si="108"/>
        <v>#NUM!</v>
      </c>
      <c r="BG2353" t="e">
        <f t="shared" si="109"/>
        <v>#NUM!</v>
      </c>
      <c r="BH2353" t="e">
        <f t="shared" si="110"/>
        <v>#NUM!</v>
      </c>
      <c r="BI2353" t="e">
        <f>VLOOKUP(H2353,Sheet2!$A$1:$B$270,2,FALSE)</f>
        <v>#N/A</v>
      </c>
    </row>
    <row r="2354" spans="15:61">
      <c r="O2354" s="57"/>
      <c r="P2354" s="57"/>
      <c r="AO2354" s="57"/>
      <c r="AP2354" s="57"/>
      <c r="BA2354" s="57"/>
      <c r="BF2354" s="6" t="e">
        <f t="shared" si="108"/>
        <v>#NUM!</v>
      </c>
      <c r="BG2354" t="e">
        <f t="shared" si="109"/>
        <v>#NUM!</v>
      </c>
      <c r="BH2354" t="e">
        <f t="shared" si="110"/>
        <v>#NUM!</v>
      </c>
      <c r="BI2354" t="e">
        <f>VLOOKUP(H2354,Sheet2!$A$1:$B$270,2,FALSE)</f>
        <v>#N/A</v>
      </c>
    </row>
    <row r="2355" spans="15:61">
      <c r="O2355" s="57"/>
      <c r="P2355" s="57"/>
      <c r="AO2355" s="57"/>
      <c r="AP2355" s="57"/>
      <c r="BA2355" s="57"/>
      <c r="BF2355" s="6" t="e">
        <f t="shared" si="108"/>
        <v>#NUM!</v>
      </c>
      <c r="BG2355" t="e">
        <f t="shared" si="109"/>
        <v>#NUM!</v>
      </c>
      <c r="BH2355" t="e">
        <f t="shared" si="110"/>
        <v>#NUM!</v>
      </c>
      <c r="BI2355" t="e">
        <f>VLOOKUP(H2355,Sheet2!$A$1:$B$270,2,FALSE)</f>
        <v>#N/A</v>
      </c>
    </row>
    <row r="2356" spans="15:61">
      <c r="O2356" s="57"/>
      <c r="P2356" s="57"/>
      <c r="AO2356" s="57"/>
      <c r="AP2356" s="57"/>
      <c r="BA2356" s="57"/>
      <c r="BF2356" s="6" t="e">
        <f t="shared" si="108"/>
        <v>#NUM!</v>
      </c>
      <c r="BG2356" t="e">
        <f t="shared" si="109"/>
        <v>#NUM!</v>
      </c>
      <c r="BH2356" t="e">
        <f t="shared" si="110"/>
        <v>#NUM!</v>
      </c>
      <c r="BI2356" t="e">
        <f>VLOOKUP(H2356,Sheet2!$A$1:$B$270,2,FALSE)</f>
        <v>#N/A</v>
      </c>
    </row>
    <row r="2357" spans="15:61">
      <c r="O2357" s="57"/>
      <c r="P2357" s="57"/>
      <c r="AP2357" s="57"/>
      <c r="BA2357" s="57"/>
      <c r="BF2357" s="6" t="e">
        <f t="shared" si="108"/>
        <v>#NUM!</v>
      </c>
      <c r="BG2357" t="e">
        <f t="shared" si="109"/>
        <v>#NUM!</v>
      </c>
      <c r="BH2357" t="e">
        <f t="shared" si="110"/>
        <v>#NUM!</v>
      </c>
      <c r="BI2357" t="e">
        <f>VLOOKUP(H2357,Sheet2!$A$1:$B$270,2,FALSE)</f>
        <v>#N/A</v>
      </c>
    </row>
    <row r="2358" spans="15:61">
      <c r="O2358" s="57"/>
      <c r="P2358" s="57"/>
      <c r="AP2358" s="57"/>
      <c r="BA2358" s="57"/>
      <c r="BF2358" s="6" t="e">
        <f t="shared" si="108"/>
        <v>#NUM!</v>
      </c>
      <c r="BG2358" t="e">
        <f t="shared" si="109"/>
        <v>#NUM!</v>
      </c>
      <c r="BH2358" t="e">
        <f t="shared" si="110"/>
        <v>#NUM!</v>
      </c>
      <c r="BI2358" t="e">
        <f>VLOOKUP(H2358,Sheet2!$A$1:$B$270,2,FALSE)</f>
        <v>#N/A</v>
      </c>
    </row>
    <row r="2359" spans="15:61">
      <c r="O2359" s="57"/>
      <c r="P2359" s="57"/>
      <c r="AP2359" s="57"/>
      <c r="BA2359" s="57"/>
      <c r="BF2359" s="6" t="e">
        <f t="shared" si="108"/>
        <v>#NUM!</v>
      </c>
      <c r="BG2359" t="e">
        <f t="shared" si="109"/>
        <v>#NUM!</v>
      </c>
      <c r="BH2359" t="e">
        <f t="shared" si="110"/>
        <v>#NUM!</v>
      </c>
      <c r="BI2359" t="e">
        <f>VLOOKUP(H2359,Sheet2!$A$1:$B$270,2,FALSE)</f>
        <v>#N/A</v>
      </c>
    </row>
    <row r="2360" spans="15:61">
      <c r="O2360" s="57"/>
      <c r="P2360" s="57"/>
      <c r="AP2360" s="57"/>
      <c r="BA2360" s="57"/>
      <c r="BF2360" s="6" t="e">
        <f t="shared" si="108"/>
        <v>#NUM!</v>
      </c>
      <c r="BG2360" t="e">
        <f t="shared" si="109"/>
        <v>#NUM!</v>
      </c>
      <c r="BH2360" t="e">
        <f t="shared" si="110"/>
        <v>#NUM!</v>
      </c>
      <c r="BI2360" t="e">
        <f>VLOOKUP(H2360,Sheet2!$A$1:$B$270,2,FALSE)</f>
        <v>#N/A</v>
      </c>
    </row>
    <row r="2361" spans="15:61">
      <c r="O2361" s="57"/>
      <c r="P2361" s="57"/>
      <c r="AP2361" s="57"/>
      <c r="BA2361" s="57"/>
      <c r="BF2361" s="6" t="e">
        <f t="shared" si="108"/>
        <v>#NUM!</v>
      </c>
      <c r="BG2361" t="e">
        <f t="shared" si="109"/>
        <v>#NUM!</v>
      </c>
      <c r="BH2361" t="e">
        <f t="shared" si="110"/>
        <v>#NUM!</v>
      </c>
      <c r="BI2361" t="e">
        <f>VLOOKUP(H2361,Sheet2!$A$1:$B$270,2,FALSE)</f>
        <v>#N/A</v>
      </c>
    </row>
    <row r="2362" spans="15:61">
      <c r="O2362" s="57"/>
      <c r="P2362" s="57"/>
      <c r="AO2362" s="57"/>
      <c r="AP2362" s="57"/>
      <c r="BA2362" s="57"/>
      <c r="BF2362" s="6" t="e">
        <f t="shared" si="108"/>
        <v>#NUM!</v>
      </c>
      <c r="BG2362" t="e">
        <f t="shared" si="109"/>
        <v>#NUM!</v>
      </c>
      <c r="BH2362" t="e">
        <f t="shared" si="110"/>
        <v>#NUM!</v>
      </c>
      <c r="BI2362" t="e">
        <f>VLOOKUP(H2362,Sheet2!$A$1:$B$270,2,FALSE)</f>
        <v>#N/A</v>
      </c>
    </row>
    <row r="2363" spans="15:61">
      <c r="O2363" s="57"/>
      <c r="P2363" s="57"/>
      <c r="AO2363" s="57"/>
      <c r="AP2363" s="57"/>
      <c r="BA2363" s="57"/>
      <c r="BF2363" s="6" t="e">
        <f t="shared" si="108"/>
        <v>#NUM!</v>
      </c>
      <c r="BG2363" t="e">
        <f t="shared" si="109"/>
        <v>#NUM!</v>
      </c>
      <c r="BH2363" t="e">
        <f t="shared" si="110"/>
        <v>#NUM!</v>
      </c>
      <c r="BI2363" t="e">
        <f>VLOOKUP(H2363,Sheet2!$A$1:$B$270,2,FALSE)</f>
        <v>#N/A</v>
      </c>
    </row>
    <row r="2364" spans="15:61">
      <c r="O2364" s="57"/>
      <c r="P2364" s="57"/>
      <c r="BF2364" s="6" t="e">
        <f t="shared" si="108"/>
        <v>#NUM!</v>
      </c>
      <c r="BG2364" t="e">
        <f t="shared" si="109"/>
        <v>#NUM!</v>
      </c>
      <c r="BH2364" t="e">
        <f t="shared" si="110"/>
        <v>#NUM!</v>
      </c>
      <c r="BI2364" t="e">
        <f>VLOOKUP(H2364,Sheet2!$A$1:$B$270,2,FALSE)</f>
        <v>#N/A</v>
      </c>
    </row>
    <row r="2365" spans="15:61">
      <c r="O2365" s="57"/>
      <c r="P2365" s="57"/>
      <c r="AO2365" s="57"/>
      <c r="AP2365" s="57"/>
      <c r="BA2365" s="57"/>
      <c r="BF2365" s="6" t="e">
        <f t="shared" si="108"/>
        <v>#NUM!</v>
      </c>
      <c r="BG2365" t="e">
        <f t="shared" si="109"/>
        <v>#NUM!</v>
      </c>
      <c r="BH2365" t="e">
        <f t="shared" si="110"/>
        <v>#NUM!</v>
      </c>
      <c r="BI2365" t="e">
        <f>VLOOKUP(H2365,Sheet2!$A$1:$B$270,2,FALSE)</f>
        <v>#N/A</v>
      </c>
    </row>
    <row r="2366" spans="15:61">
      <c r="O2366" s="57"/>
      <c r="P2366" s="57"/>
      <c r="AO2366" s="57"/>
      <c r="AP2366" s="57"/>
      <c r="BA2366" s="57"/>
      <c r="BF2366" s="6" t="e">
        <f t="shared" si="108"/>
        <v>#NUM!</v>
      </c>
      <c r="BG2366" t="e">
        <f t="shared" si="109"/>
        <v>#NUM!</v>
      </c>
      <c r="BH2366" t="e">
        <f t="shared" si="110"/>
        <v>#NUM!</v>
      </c>
      <c r="BI2366" t="e">
        <f>VLOOKUP(H2366,Sheet2!$A$1:$B$270,2,FALSE)</f>
        <v>#N/A</v>
      </c>
    </row>
    <row r="2367" spans="15:61">
      <c r="O2367" s="57"/>
      <c r="P2367" s="57"/>
      <c r="AO2367" s="57"/>
      <c r="BA2367" s="57"/>
      <c r="BF2367" s="6" t="e">
        <f t="shared" si="108"/>
        <v>#NUM!</v>
      </c>
      <c r="BG2367" t="e">
        <f t="shared" si="109"/>
        <v>#NUM!</v>
      </c>
      <c r="BH2367" t="e">
        <f t="shared" si="110"/>
        <v>#NUM!</v>
      </c>
      <c r="BI2367" t="e">
        <f>VLOOKUP(H2367,Sheet2!$A$1:$B$270,2,FALSE)</f>
        <v>#N/A</v>
      </c>
    </row>
    <row r="2368" spans="15:61">
      <c r="O2368" s="57"/>
      <c r="P2368" s="57"/>
      <c r="AO2368" s="57"/>
      <c r="BA2368" s="57"/>
      <c r="BF2368" s="6" t="e">
        <f t="shared" si="108"/>
        <v>#NUM!</v>
      </c>
      <c r="BG2368" t="e">
        <f t="shared" si="109"/>
        <v>#NUM!</v>
      </c>
      <c r="BH2368" t="e">
        <f t="shared" si="110"/>
        <v>#NUM!</v>
      </c>
      <c r="BI2368" t="e">
        <f>VLOOKUP(H2368,Sheet2!$A$1:$B$270,2,FALSE)</f>
        <v>#N/A</v>
      </c>
    </row>
    <row r="2369" spans="15:61">
      <c r="O2369" s="57"/>
      <c r="P2369" s="57"/>
      <c r="AO2369" s="57"/>
      <c r="AP2369" s="57"/>
      <c r="BA2369" s="57"/>
      <c r="BF2369" s="6" t="e">
        <f t="shared" si="108"/>
        <v>#NUM!</v>
      </c>
      <c r="BG2369" t="e">
        <f t="shared" si="109"/>
        <v>#NUM!</v>
      </c>
      <c r="BH2369" t="e">
        <f t="shared" si="110"/>
        <v>#NUM!</v>
      </c>
      <c r="BI2369" t="e">
        <f>VLOOKUP(H2369,Sheet2!$A$1:$B$270,2,FALSE)</f>
        <v>#N/A</v>
      </c>
    </row>
    <row r="2370" spans="15:61">
      <c r="O2370" s="57"/>
      <c r="P2370" s="57"/>
      <c r="AO2370" s="57"/>
      <c r="AP2370" s="57"/>
      <c r="BA2370" s="57"/>
      <c r="BF2370" s="6" t="e">
        <f t="shared" ref="BF2370:BF2433" si="111">DATE(BC2370,BD2370,BE2370)</f>
        <v>#NUM!</v>
      </c>
      <c r="BG2370" t="e">
        <f t="shared" ref="BG2370:BG2433" si="112">BF2370-BA2370</f>
        <v>#NUM!</v>
      </c>
      <c r="BH2370" t="e">
        <f t="shared" ref="BH2370:BH2433" si="113">IF(BG2370=1,"COMPLY",IF(BG2370&lt;1,"COMPLY","NOT COMPLY"))</f>
        <v>#NUM!</v>
      </c>
      <c r="BI2370" t="e">
        <f>VLOOKUP(H2370,Sheet2!$A$1:$B$270,2,FALSE)</f>
        <v>#N/A</v>
      </c>
    </row>
    <row r="2371" spans="15:61">
      <c r="O2371" s="57"/>
      <c r="P2371" s="57"/>
      <c r="AO2371" s="57"/>
      <c r="AP2371" s="57"/>
      <c r="BA2371" s="57"/>
      <c r="BF2371" s="6" t="e">
        <f t="shared" si="111"/>
        <v>#NUM!</v>
      </c>
      <c r="BG2371" t="e">
        <f t="shared" si="112"/>
        <v>#NUM!</v>
      </c>
      <c r="BH2371" t="e">
        <f t="shared" si="113"/>
        <v>#NUM!</v>
      </c>
      <c r="BI2371" t="e">
        <f>VLOOKUP(H2371,Sheet2!$A$1:$B$270,2,FALSE)</f>
        <v>#N/A</v>
      </c>
    </row>
    <row r="2372" spans="15:61">
      <c r="O2372" s="57"/>
      <c r="P2372" s="57"/>
      <c r="AP2372" s="57"/>
      <c r="BA2372" s="57"/>
      <c r="BF2372" s="6" t="e">
        <f t="shared" si="111"/>
        <v>#NUM!</v>
      </c>
      <c r="BG2372" t="e">
        <f t="shared" si="112"/>
        <v>#NUM!</v>
      </c>
      <c r="BH2372" t="e">
        <f t="shared" si="113"/>
        <v>#NUM!</v>
      </c>
      <c r="BI2372" t="e">
        <f>VLOOKUP(H2372,Sheet2!$A$1:$B$270,2,FALSE)</f>
        <v>#N/A</v>
      </c>
    </row>
    <row r="2373" spans="15:61">
      <c r="O2373" s="57"/>
      <c r="P2373" s="57"/>
      <c r="BA2373" s="57"/>
      <c r="BF2373" s="6" t="e">
        <f t="shared" si="111"/>
        <v>#NUM!</v>
      </c>
      <c r="BG2373" t="e">
        <f t="shared" si="112"/>
        <v>#NUM!</v>
      </c>
      <c r="BH2373" t="e">
        <f t="shared" si="113"/>
        <v>#NUM!</v>
      </c>
      <c r="BI2373" t="e">
        <f>VLOOKUP(H2373,Sheet2!$A$1:$B$270,2,FALSE)</f>
        <v>#N/A</v>
      </c>
    </row>
    <row r="2374" spans="15:61">
      <c r="O2374" s="57"/>
      <c r="P2374" s="57"/>
      <c r="AP2374" s="57"/>
      <c r="BA2374" s="57"/>
      <c r="BF2374" s="6" t="e">
        <f t="shared" si="111"/>
        <v>#NUM!</v>
      </c>
      <c r="BG2374" t="e">
        <f t="shared" si="112"/>
        <v>#NUM!</v>
      </c>
      <c r="BH2374" t="e">
        <f t="shared" si="113"/>
        <v>#NUM!</v>
      </c>
      <c r="BI2374" t="e">
        <f>VLOOKUP(H2374,Sheet2!$A$1:$B$270,2,FALSE)</f>
        <v>#N/A</v>
      </c>
    </row>
    <row r="2375" spans="15:61">
      <c r="O2375" s="57"/>
      <c r="P2375" s="57"/>
      <c r="AP2375" s="57"/>
      <c r="BA2375" s="57"/>
      <c r="BF2375" s="6" t="e">
        <f t="shared" si="111"/>
        <v>#NUM!</v>
      </c>
      <c r="BG2375" t="e">
        <f t="shared" si="112"/>
        <v>#NUM!</v>
      </c>
      <c r="BH2375" t="e">
        <f t="shared" si="113"/>
        <v>#NUM!</v>
      </c>
      <c r="BI2375" t="e">
        <f>VLOOKUP(H2375,Sheet2!$A$1:$B$270,2,FALSE)</f>
        <v>#N/A</v>
      </c>
    </row>
    <row r="2376" spans="15:61">
      <c r="O2376" s="57"/>
      <c r="P2376" s="57"/>
      <c r="AP2376" s="57"/>
      <c r="BA2376" s="57"/>
      <c r="BF2376" s="6" t="e">
        <f t="shared" si="111"/>
        <v>#NUM!</v>
      </c>
      <c r="BG2376" t="e">
        <f t="shared" si="112"/>
        <v>#NUM!</v>
      </c>
      <c r="BH2376" t="e">
        <f t="shared" si="113"/>
        <v>#NUM!</v>
      </c>
      <c r="BI2376" t="e">
        <f>VLOOKUP(H2376,Sheet2!$A$1:$B$270,2,FALSE)</f>
        <v>#N/A</v>
      </c>
    </row>
    <row r="2377" spans="15:61">
      <c r="O2377" s="57"/>
      <c r="P2377" s="57"/>
      <c r="AP2377" s="57"/>
      <c r="BA2377" s="57"/>
      <c r="BF2377" s="6" t="e">
        <f t="shared" si="111"/>
        <v>#NUM!</v>
      </c>
      <c r="BG2377" t="e">
        <f t="shared" si="112"/>
        <v>#NUM!</v>
      </c>
      <c r="BH2377" t="e">
        <f t="shared" si="113"/>
        <v>#NUM!</v>
      </c>
      <c r="BI2377" t="e">
        <f>VLOOKUP(H2377,Sheet2!$A$1:$B$270,2,FALSE)</f>
        <v>#N/A</v>
      </c>
    </row>
    <row r="2378" spans="15:61">
      <c r="O2378" s="57"/>
      <c r="P2378" s="57"/>
      <c r="AO2378" s="57"/>
      <c r="AP2378" s="57"/>
      <c r="BA2378" s="57"/>
      <c r="BF2378" s="6" t="e">
        <f t="shared" si="111"/>
        <v>#NUM!</v>
      </c>
      <c r="BG2378" t="e">
        <f t="shared" si="112"/>
        <v>#NUM!</v>
      </c>
      <c r="BH2378" t="e">
        <f t="shared" si="113"/>
        <v>#NUM!</v>
      </c>
      <c r="BI2378" t="e">
        <f>VLOOKUP(H2378,Sheet2!$A$1:$B$270,2,FALSE)</f>
        <v>#N/A</v>
      </c>
    </row>
    <row r="2379" spans="15:61">
      <c r="O2379" s="57"/>
      <c r="P2379" s="57"/>
      <c r="AO2379" s="57"/>
      <c r="AP2379" s="57"/>
      <c r="BA2379" s="57"/>
      <c r="BF2379" s="6" t="e">
        <f t="shared" si="111"/>
        <v>#NUM!</v>
      </c>
      <c r="BG2379" t="e">
        <f t="shared" si="112"/>
        <v>#NUM!</v>
      </c>
      <c r="BH2379" t="e">
        <f t="shared" si="113"/>
        <v>#NUM!</v>
      </c>
      <c r="BI2379" t="e">
        <f>VLOOKUP(H2379,Sheet2!$A$1:$B$270,2,FALSE)</f>
        <v>#N/A</v>
      </c>
    </row>
    <row r="2380" spans="15:61">
      <c r="O2380" s="57"/>
      <c r="P2380" s="57"/>
      <c r="AO2380" s="57"/>
      <c r="BA2380" s="57"/>
      <c r="BF2380" s="6" t="e">
        <f t="shared" si="111"/>
        <v>#NUM!</v>
      </c>
      <c r="BG2380" t="e">
        <f t="shared" si="112"/>
        <v>#NUM!</v>
      </c>
      <c r="BH2380" t="e">
        <f t="shared" si="113"/>
        <v>#NUM!</v>
      </c>
      <c r="BI2380" t="e">
        <f>VLOOKUP(H2380,Sheet2!$A$1:$B$270,2,FALSE)</f>
        <v>#N/A</v>
      </c>
    </row>
    <row r="2381" spans="15:61">
      <c r="O2381" s="57"/>
      <c r="P2381" s="57"/>
      <c r="AO2381" s="57"/>
      <c r="BA2381" s="57"/>
      <c r="BF2381" s="6" t="e">
        <f t="shared" si="111"/>
        <v>#NUM!</v>
      </c>
      <c r="BG2381" t="e">
        <f t="shared" si="112"/>
        <v>#NUM!</v>
      </c>
      <c r="BH2381" t="e">
        <f t="shared" si="113"/>
        <v>#NUM!</v>
      </c>
      <c r="BI2381" t="e">
        <f>VLOOKUP(H2381,Sheet2!$A$1:$B$270,2,FALSE)</f>
        <v>#N/A</v>
      </c>
    </row>
    <row r="2382" spans="15:61">
      <c r="O2382" s="57"/>
      <c r="P2382" s="57"/>
      <c r="AO2382" s="57"/>
      <c r="BA2382" s="57"/>
      <c r="BF2382" s="6" t="e">
        <f t="shared" si="111"/>
        <v>#NUM!</v>
      </c>
      <c r="BG2382" t="e">
        <f t="shared" si="112"/>
        <v>#NUM!</v>
      </c>
      <c r="BH2382" t="e">
        <f t="shared" si="113"/>
        <v>#NUM!</v>
      </c>
      <c r="BI2382" t="e">
        <f>VLOOKUP(H2382,Sheet2!$A$1:$B$270,2,FALSE)</f>
        <v>#N/A</v>
      </c>
    </row>
    <row r="2383" spans="15:61">
      <c r="O2383" s="57"/>
      <c r="P2383" s="57"/>
      <c r="AO2383" s="57"/>
      <c r="BA2383" s="57"/>
      <c r="BF2383" s="6" t="e">
        <f t="shared" si="111"/>
        <v>#NUM!</v>
      </c>
      <c r="BG2383" t="e">
        <f t="shared" si="112"/>
        <v>#NUM!</v>
      </c>
      <c r="BH2383" t="e">
        <f t="shared" si="113"/>
        <v>#NUM!</v>
      </c>
      <c r="BI2383" t="e">
        <f>VLOOKUP(H2383,Sheet2!$A$1:$B$270,2,FALSE)</f>
        <v>#N/A</v>
      </c>
    </row>
    <row r="2384" spans="15:61">
      <c r="O2384" s="57"/>
      <c r="P2384" s="57"/>
      <c r="AO2384" s="57"/>
      <c r="AP2384" s="57"/>
      <c r="BA2384" s="57"/>
      <c r="BF2384" s="6" t="e">
        <f t="shared" si="111"/>
        <v>#NUM!</v>
      </c>
      <c r="BG2384" t="e">
        <f t="shared" si="112"/>
        <v>#NUM!</v>
      </c>
      <c r="BH2384" t="e">
        <f t="shared" si="113"/>
        <v>#NUM!</v>
      </c>
      <c r="BI2384" t="e">
        <f>VLOOKUP(H2384,Sheet2!$A$1:$B$270,2,FALSE)</f>
        <v>#N/A</v>
      </c>
    </row>
    <row r="2385" spans="15:61">
      <c r="O2385" s="57"/>
      <c r="P2385" s="57"/>
      <c r="AO2385" s="57"/>
      <c r="AP2385" s="57"/>
      <c r="BA2385" s="57"/>
      <c r="BF2385" s="6" t="e">
        <f t="shared" si="111"/>
        <v>#NUM!</v>
      </c>
      <c r="BG2385" t="e">
        <f t="shared" si="112"/>
        <v>#NUM!</v>
      </c>
      <c r="BH2385" t="e">
        <f t="shared" si="113"/>
        <v>#NUM!</v>
      </c>
      <c r="BI2385" t="e">
        <f>VLOOKUP(H2385,Sheet2!$A$1:$B$270,2,FALSE)</f>
        <v>#N/A</v>
      </c>
    </row>
    <row r="2386" spans="15:61">
      <c r="O2386" s="57"/>
      <c r="P2386" s="57"/>
      <c r="AO2386" s="57"/>
      <c r="AP2386" s="57"/>
      <c r="BA2386" s="57"/>
      <c r="BF2386" s="6" t="e">
        <f t="shared" si="111"/>
        <v>#NUM!</v>
      </c>
      <c r="BG2386" t="e">
        <f t="shared" si="112"/>
        <v>#NUM!</v>
      </c>
      <c r="BH2386" t="e">
        <f t="shared" si="113"/>
        <v>#NUM!</v>
      </c>
      <c r="BI2386" t="e">
        <f>VLOOKUP(H2386,Sheet2!$A$1:$B$270,2,FALSE)</f>
        <v>#N/A</v>
      </c>
    </row>
    <row r="2387" spans="15:61">
      <c r="O2387" s="57"/>
      <c r="P2387" s="57"/>
      <c r="AO2387" s="57"/>
      <c r="AP2387" s="57"/>
      <c r="BA2387" s="57"/>
      <c r="BF2387" s="6" t="e">
        <f t="shared" si="111"/>
        <v>#NUM!</v>
      </c>
      <c r="BG2387" t="e">
        <f t="shared" si="112"/>
        <v>#NUM!</v>
      </c>
      <c r="BH2387" t="e">
        <f t="shared" si="113"/>
        <v>#NUM!</v>
      </c>
      <c r="BI2387" t="e">
        <f>VLOOKUP(H2387,Sheet2!$A$1:$B$270,2,FALSE)</f>
        <v>#N/A</v>
      </c>
    </row>
    <row r="2388" spans="15:61">
      <c r="O2388" s="57"/>
      <c r="P2388" s="57"/>
      <c r="AO2388" s="57"/>
      <c r="AP2388" s="57"/>
      <c r="BA2388" s="57"/>
      <c r="BF2388" s="6" t="e">
        <f t="shared" si="111"/>
        <v>#NUM!</v>
      </c>
      <c r="BG2388" t="e">
        <f t="shared" si="112"/>
        <v>#NUM!</v>
      </c>
      <c r="BH2388" t="e">
        <f t="shared" si="113"/>
        <v>#NUM!</v>
      </c>
      <c r="BI2388" t="e">
        <f>VLOOKUP(H2388,Sheet2!$A$1:$B$270,2,FALSE)</f>
        <v>#N/A</v>
      </c>
    </row>
    <row r="2389" spans="15:61">
      <c r="O2389" s="57"/>
      <c r="P2389" s="57"/>
      <c r="AO2389" s="57"/>
      <c r="BA2389" s="57"/>
      <c r="BF2389" s="6" t="e">
        <f t="shared" si="111"/>
        <v>#NUM!</v>
      </c>
      <c r="BG2389" t="e">
        <f t="shared" si="112"/>
        <v>#NUM!</v>
      </c>
      <c r="BH2389" t="e">
        <f t="shared" si="113"/>
        <v>#NUM!</v>
      </c>
      <c r="BI2389" t="e">
        <f>VLOOKUP(H2389,Sheet2!$A$1:$B$270,2,FALSE)</f>
        <v>#N/A</v>
      </c>
    </row>
    <row r="2390" spans="15:61">
      <c r="O2390" s="57"/>
      <c r="P2390" s="57"/>
      <c r="AO2390" s="57"/>
      <c r="AP2390" s="57"/>
      <c r="BA2390" s="57"/>
      <c r="BF2390" s="6" t="e">
        <f t="shared" si="111"/>
        <v>#NUM!</v>
      </c>
      <c r="BG2390" t="e">
        <f t="shared" si="112"/>
        <v>#NUM!</v>
      </c>
      <c r="BH2390" t="e">
        <f t="shared" si="113"/>
        <v>#NUM!</v>
      </c>
      <c r="BI2390" t="e">
        <f>VLOOKUP(H2390,Sheet2!$A$1:$B$270,2,FALSE)</f>
        <v>#N/A</v>
      </c>
    </row>
    <row r="2391" spans="15:61">
      <c r="O2391" s="57"/>
      <c r="P2391" s="57"/>
      <c r="AO2391" s="57"/>
      <c r="AP2391" s="57"/>
      <c r="BA2391" s="57"/>
      <c r="BF2391" s="6" t="e">
        <f t="shared" si="111"/>
        <v>#NUM!</v>
      </c>
      <c r="BG2391" t="e">
        <f t="shared" si="112"/>
        <v>#NUM!</v>
      </c>
      <c r="BH2391" t="e">
        <f t="shared" si="113"/>
        <v>#NUM!</v>
      </c>
      <c r="BI2391" t="e">
        <f>VLOOKUP(H2391,Sheet2!$A$1:$B$270,2,FALSE)</f>
        <v>#N/A</v>
      </c>
    </row>
    <row r="2392" spans="15:61">
      <c r="O2392" s="57"/>
      <c r="P2392" s="57"/>
      <c r="AO2392" s="57"/>
      <c r="AP2392" s="57"/>
      <c r="BA2392" s="57"/>
      <c r="BF2392" s="6" t="e">
        <f t="shared" si="111"/>
        <v>#NUM!</v>
      </c>
      <c r="BG2392" t="e">
        <f t="shared" si="112"/>
        <v>#NUM!</v>
      </c>
      <c r="BH2392" t="e">
        <f t="shared" si="113"/>
        <v>#NUM!</v>
      </c>
      <c r="BI2392" t="e">
        <f>VLOOKUP(H2392,Sheet2!$A$1:$B$270,2,FALSE)</f>
        <v>#N/A</v>
      </c>
    </row>
    <row r="2393" spans="15:61">
      <c r="O2393" s="57"/>
      <c r="P2393" s="57"/>
      <c r="AP2393" s="57"/>
      <c r="BA2393" s="57"/>
      <c r="BF2393" s="6" t="e">
        <f t="shared" si="111"/>
        <v>#NUM!</v>
      </c>
      <c r="BG2393" t="e">
        <f t="shared" si="112"/>
        <v>#NUM!</v>
      </c>
      <c r="BH2393" t="e">
        <f t="shared" si="113"/>
        <v>#NUM!</v>
      </c>
      <c r="BI2393" t="e">
        <f>VLOOKUP(H2393,Sheet2!$A$1:$B$270,2,FALSE)</f>
        <v>#N/A</v>
      </c>
    </row>
    <row r="2394" spans="15:61">
      <c r="O2394" s="57"/>
      <c r="P2394" s="57"/>
      <c r="AP2394" s="57"/>
      <c r="BA2394" s="57"/>
      <c r="BF2394" s="6" t="e">
        <f t="shared" si="111"/>
        <v>#NUM!</v>
      </c>
      <c r="BG2394" t="e">
        <f t="shared" si="112"/>
        <v>#NUM!</v>
      </c>
      <c r="BH2394" t="e">
        <f t="shared" si="113"/>
        <v>#NUM!</v>
      </c>
      <c r="BI2394" t="e">
        <f>VLOOKUP(H2394,Sheet2!$A$1:$B$270,2,FALSE)</f>
        <v>#N/A</v>
      </c>
    </row>
    <row r="2395" spans="15:61">
      <c r="O2395" s="57"/>
      <c r="P2395" s="57"/>
      <c r="AP2395" s="57"/>
      <c r="BA2395" s="57"/>
      <c r="BF2395" s="6" t="e">
        <f t="shared" si="111"/>
        <v>#NUM!</v>
      </c>
      <c r="BG2395" t="e">
        <f t="shared" si="112"/>
        <v>#NUM!</v>
      </c>
      <c r="BH2395" t="e">
        <f t="shared" si="113"/>
        <v>#NUM!</v>
      </c>
      <c r="BI2395" t="e">
        <f>VLOOKUP(H2395,Sheet2!$A$1:$B$270,2,FALSE)</f>
        <v>#N/A</v>
      </c>
    </row>
    <row r="2396" spans="15:61">
      <c r="O2396" s="57"/>
      <c r="P2396" s="57"/>
      <c r="AP2396" s="57"/>
      <c r="BA2396" s="57"/>
      <c r="BF2396" s="6" t="e">
        <f t="shared" si="111"/>
        <v>#NUM!</v>
      </c>
      <c r="BG2396" t="e">
        <f t="shared" si="112"/>
        <v>#NUM!</v>
      </c>
      <c r="BH2396" t="e">
        <f t="shared" si="113"/>
        <v>#NUM!</v>
      </c>
      <c r="BI2396" t="e">
        <f>VLOOKUP(H2396,Sheet2!$A$1:$B$270,2,FALSE)</f>
        <v>#N/A</v>
      </c>
    </row>
    <row r="2397" spans="15:61">
      <c r="O2397" s="57"/>
      <c r="P2397" s="57"/>
      <c r="AP2397" s="57"/>
      <c r="BA2397" s="57"/>
      <c r="BF2397" s="6" t="e">
        <f t="shared" si="111"/>
        <v>#NUM!</v>
      </c>
      <c r="BG2397" t="e">
        <f t="shared" si="112"/>
        <v>#NUM!</v>
      </c>
      <c r="BH2397" t="e">
        <f t="shared" si="113"/>
        <v>#NUM!</v>
      </c>
      <c r="BI2397" t="e">
        <f>VLOOKUP(H2397,Sheet2!$A$1:$B$270,2,FALSE)</f>
        <v>#N/A</v>
      </c>
    </row>
    <row r="2398" spans="15:61">
      <c r="O2398" s="57"/>
      <c r="P2398" s="57"/>
      <c r="AP2398" s="57"/>
      <c r="BA2398" s="57"/>
      <c r="BF2398" s="6" t="e">
        <f t="shared" si="111"/>
        <v>#NUM!</v>
      </c>
      <c r="BG2398" t="e">
        <f t="shared" si="112"/>
        <v>#NUM!</v>
      </c>
      <c r="BH2398" t="e">
        <f t="shared" si="113"/>
        <v>#NUM!</v>
      </c>
      <c r="BI2398" t="e">
        <f>VLOOKUP(H2398,Sheet2!$A$1:$B$270,2,FALSE)</f>
        <v>#N/A</v>
      </c>
    </row>
    <row r="2399" spans="15:61">
      <c r="O2399" s="57"/>
      <c r="P2399" s="57"/>
      <c r="AP2399" s="57"/>
      <c r="BA2399" s="57"/>
      <c r="BF2399" s="6" t="e">
        <f t="shared" si="111"/>
        <v>#NUM!</v>
      </c>
      <c r="BG2399" t="e">
        <f t="shared" si="112"/>
        <v>#NUM!</v>
      </c>
      <c r="BH2399" t="e">
        <f t="shared" si="113"/>
        <v>#NUM!</v>
      </c>
      <c r="BI2399" t="e">
        <f>VLOOKUP(H2399,Sheet2!$A$1:$B$270,2,FALSE)</f>
        <v>#N/A</v>
      </c>
    </row>
    <row r="2400" spans="15:61">
      <c r="O2400" s="57"/>
      <c r="P2400" s="57"/>
      <c r="AP2400" s="57"/>
      <c r="BA2400" s="57"/>
      <c r="BF2400" s="6" t="e">
        <f t="shared" si="111"/>
        <v>#NUM!</v>
      </c>
      <c r="BG2400" t="e">
        <f t="shared" si="112"/>
        <v>#NUM!</v>
      </c>
      <c r="BH2400" t="e">
        <f t="shared" si="113"/>
        <v>#NUM!</v>
      </c>
      <c r="BI2400" t="e">
        <f>VLOOKUP(H2400,Sheet2!$A$1:$B$270,2,FALSE)</f>
        <v>#N/A</v>
      </c>
    </row>
    <row r="2401" spans="15:61">
      <c r="O2401" s="57"/>
      <c r="P2401" s="57"/>
      <c r="AP2401" s="57"/>
      <c r="BA2401" s="57"/>
      <c r="BF2401" s="6" t="e">
        <f t="shared" si="111"/>
        <v>#NUM!</v>
      </c>
      <c r="BG2401" t="e">
        <f t="shared" si="112"/>
        <v>#NUM!</v>
      </c>
      <c r="BH2401" t="e">
        <f t="shared" si="113"/>
        <v>#NUM!</v>
      </c>
      <c r="BI2401" t="e">
        <f>VLOOKUP(H2401,Sheet2!$A$1:$B$270,2,FALSE)</f>
        <v>#N/A</v>
      </c>
    </row>
    <row r="2402" spans="15:61">
      <c r="O2402" s="57"/>
      <c r="P2402" s="57"/>
      <c r="AO2402" s="57"/>
      <c r="BF2402" s="6" t="e">
        <f t="shared" si="111"/>
        <v>#NUM!</v>
      </c>
      <c r="BG2402" t="e">
        <f t="shared" si="112"/>
        <v>#NUM!</v>
      </c>
      <c r="BH2402" t="e">
        <f t="shared" si="113"/>
        <v>#NUM!</v>
      </c>
      <c r="BI2402" t="e">
        <f>VLOOKUP(H2402,Sheet2!$A$1:$B$270,2,FALSE)</f>
        <v>#N/A</v>
      </c>
    </row>
    <row r="2403" spans="15:61">
      <c r="O2403" s="57"/>
      <c r="P2403" s="57"/>
      <c r="AO2403" s="57"/>
      <c r="BF2403" s="6" t="e">
        <f t="shared" si="111"/>
        <v>#NUM!</v>
      </c>
      <c r="BG2403" t="e">
        <f t="shared" si="112"/>
        <v>#NUM!</v>
      </c>
      <c r="BH2403" t="e">
        <f t="shared" si="113"/>
        <v>#NUM!</v>
      </c>
      <c r="BI2403" t="e">
        <f>VLOOKUP(H2403,Sheet2!$A$1:$B$270,2,FALSE)</f>
        <v>#N/A</v>
      </c>
    </row>
    <row r="2404" spans="15:61">
      <c r="O2404" s="57"/>
      <c r="P2404" s="57"/>
      <c r="AO2404" s="57"/>
      <c r="BA2404" s="57"/>
      <c r="BF2404" s="6" t="e">
        <f t="shared" si="111"/>
        <v>#NUM!</v>
      </c>
      <c r="BG2404" t="e">
        <f t="shared" si="112"/>
        <v>#NUM!</v>
      </c>
      <c r="BH2404" t="e">
        <f t="shared" si="113"/>
        <v>#NUM!</v>
      </c>
      <c r="BI2404" t="e">
        <f>VLOOKUP(H2404,Sheet2!$A$1:$B$270,2,FALSE)</f>
        <v>#N/A</v>
      </c>
    </row>
    <row r="2405" spans="15:61">
      <c r="O2405" s="57"/>
      <c r="P2405" s="57"/>
      <c r="AO2405" s="57"/>
      <c r="AP2405" s="57"/>
      <c r="BA2405" s="57"/>
      <c r="BF2405" s="6" t="e">
        <f t="shared" si="111"/>
        <v>#NUM!</v>
      </c>
      <c r="BG2405" t="e">
        <f t="shared" si="112"/>
        <v>#NUM!</v>
      </c>
      <c r="BH2405" t="e">
        <f t="shared" si="113"/>
        <v>#NUM!</v>
      </c>
      <c r="BI2405" t="e">
        <f>VLOOKUP(H2405,Sheet2!$A$1:$B$270,2,FALSE)</f>
        <v>#N/A</v>
      </c>
    </row>
    <row r="2406" spans="15:61">
      <c r="O2406" s="57"/>
      <c r="P2406" s="57"/>
      <c r="AO2406" s="57"/>
      <c r="BA2406" s="57"/>
      <c r="BF2406" s="6" t="e">
        <f t="shared" si="111"/>
        <v>#NUM!</v>
      </c>
      <c r="BG2406" t="e">
        <f t="shared" si="112"/>
        <v>#NUM!</v>
      </c>
      <c r="BH2406" t="e">
        <f t="shared" si="113"/>
        <v>#NUM!</v>
      </c>
      <c r="BI2406" t="e">
        <f>VLOOKUP(H2406,Sheet2!$A$1:$B$270,2,FALSE)</f>
        <v>#N/A</v>
      </c>
    </row>
    <row r="2407" spans="15:61">
      <c r="O2407" s="57"/>
      <c r="P2407" s="57"/>
      <c r="AO2407" s="57"/>
      <c r="AP2407" s="57"/>
      <c r="BA2407" s="57"/>
      <c r="BF2407" s="6" t="e">
        <f t="shared" si="111"/>
        <v>#NUM!</v>
      </c>
      <c r="BG2407" t="e">
        <f t="shared" si="112"/>
        <v>#NUM!</v>
      </c>
      <c r="BH2407" t="e">
        <f t="shared" si="113"/>
        <v>#NUM!</v>
      </c>
      <c r="BI2407" t="e">
        <f>VLOOKUP(H2407,Sheet2!$A$1:$B$270,2,FALSE)</f>
        <v>#N/A</v>
      </c>
    </row>
    <row r="2408" spans="15:61">
      <c r="O2408" s="57"/>
      <c r="P2408" s="57"/>
      <c r="AO2408" s="57"/>
      <c r="AP2408" s="57"/>
      <c r="BA2408" s="57"/>
      <c r="BF2408" s="6" t="e">
        <f t="shared" si="111"/>
        <v>#NUM!</v>
      </c>
      <c r="BG2408" t="e">
        <f t="shared" si="112"/>
        <v>#NUM!</v>
      </c>
      <c r="BH2408" t="e">
        <f t="shared" si="113"/>
        <v>#NUM!</v>
      </c>
      <c r="BI2408" t="e">
        <f>VLOOKUP(H2408,Sheet2!$A$1:$B$270,2,FALSE)</f>
        <v>#N/A</v>
      </c>
    </row>
    <row r="2409" spans="15:61">
      <c r="O2409" s="57"/>
      <c r="P2409" s="57"/>
      <c r="BA2409" s="57"/>
      <c r="BF2409" s="6" t="e">
        <f t="shared" si="111"/>
        <v>#NUM!</v>
      </c>
      <c r="BG2409" t="e">
        <f t="shared" si="112"/>
        <v>#NUM!</v>
      </c>
      <c r="BH2409" t="e">
        <f t="shared" si="113"/>
        <v>#NUM!</v>
      </c>
      <c r="BI2409" t="e">
        <f>VLOOKUP(H2409,Sheet2!$A$1:$B$270,2,FALSE)</f>
        <v>#N/A</v>
      </c>
    </row>
    <row r="2410" spans="15:61">
      <c r="O2410" s="57"/>
      <c r="P2410" s="57"/>
      <c r="AP2410" s="57"/>
      <c r="BA2410" s="57"/>
      <c r="BF2410" s="6" t="e">
        <f t="shared" si="111"/>
        <v>#NUM!</v>
      </c>
      <c r="BG2410" t="e">
        <f t="shared" si="112"/>
        <v>#NUM!</v>
      </c>
      <c r="BH2410" t="e">
        <f t="shared" si="113"/>
        <v>#NUM!</v>
      </c>
      <c r="BI2410" t="e">
        <f>VLOOKUP(H2410,Sheet2!$A$1:$B$270,2,FALSE)</f>
        <v>#N/A</v>
      </c>
    </row>
    <row r="2411" spans="15:61">
      <c r="O2411" s="57"/>
      <c r="P2411" s="57"/>
      <c r="AP2411" s="57"/>
      <c r="BA2411" s="57"/>
      <c r="BF2411" s="6" t="e">
        <f t="shared" si="111"/>
        <v>#NUM!</v>
      </c>
      <c r="BG2411" t="e">
        <f t="shared" si="112"/>
        <v>#NUM!</v>
      </c>
      <c r="BH2411" t="e">
        <f t="shared" si="113"/>
        <v>#NUM!</v>
      </c>
      <c r="BI2411" t="e">
        <f>VLOOKUP(H2411,Sheet2!$A$1:$B$270,2,FALSE)</f>
        <v>#N/A</v>
      </c>
    </row>
    <row r="2412" spans="15:61">
      <c r="O2412" s="57"/>
      <c r="P2412" s="57"/>
      <c r="BA2412" s="57"/>
      <c r="BF2412" s="6" t="e">
        <f t="shared" si="111"/>
        <v>#NUM!</v>
      </c>
      <c r="BG2412" t="e">
        <f t="shared" si="112"/>
        <v>#NUM!</v>
      </c>
      <c r="BH2412" t="e">
        <f t="shared" si="113"/>
        <v>#NUM!</v>
      </c>
      <c r="BI2412" t="e">
        <f>VLOOKUP(H2412,Sheet2!$A$1:$B$270,2,FALSE)</f>
        <v>#N/A</v>
      </c>
    </row>
    <row r="2413" spans="15:61">
      <c r="O2413" s="57"/>
      <c r="P2413" s="57"/>
      <c r="AP2413" s="57"/>
      <c r="BA2413" s="57"/>
      <c r="BF2413" s="6" t="e">
        <f t="shared" si="111"/>
        <v>#NUM!</v>
      </c>
      <c r="BG2413" t="e">
        <f t="shared" si="112"/>
        <v>#NUM!</v>
      </c>
      <c r="BH2413" t="e">
        <f t="shared" si="113"/>
        <v>#NUM!</v>
      </c>
      <c r="BI2413" t="e">
        <f>VLOOKUP(H2413,Sheet2!$A$1:$B$270,2,FALSE)</f>
        <v>#N/A</v>
      </c>
    </row>
    <row r="2414" spans="15:61">
      <c r="O2414" s="57"/>
      <c r="P2414" s="57"/>
      <c r="AP2414" s="57"/>
      <c r="BA2414" s="57"/>
      <c r="BF2414" s="6" t="e">
        <f t="shared" si="111"/>
        <v>#NUM!</v>
      </c>
      <c r="BG2414" t="e">
        <f t="shared" si="112"/>
        <v>#NUM!</v>
      </c>
      <c r="BH2414" t="e">
        <f t="shared" si="113"/>
        <v>#NUM!</v>
      </c>
      <c r="BI2414" t="e">
        <f>VLOOKUP(H2414,Sheet2!$A$1:$B$270,2,FALSE)</f>
        <v>#N/A</v>
      </c>
    </row>
    <row r="2415" spans="15:61">
      <c r="O2415" s="57"/>
      <c r="P2415" s="57"/>
      <c r="AO2415" s="57"/>
      <c r="BF2415" s="6" t="e">
        <f t="shared" si="111"/>
        <v>#NUM!</v>
      </c>
      <c r="BG2415" t="e">
        <f t="shared" si="112"/>
        <v>#NUM!</v>
      </c>
      <c r="BH2415" t="e">
        <f t="shared" si="113"/>
        <v>#NUM!</v>
      </c>
      <c r="BI2415" t="e">
        <f>VLOOKUP(H2415,Sheet2!$A$1:$B$270,2,FALSE)</f>
        <v>#N/A</v>
      </c>
    </row>
    <row r="2416" spans="15:61">
      <c r="O2416" s="57"/>
      <c r="P2416" s="57"/>
      <c r="AO2416" s="57"/>
      <c r="AP2416" s="57"/>
      <c r="BA2416" s="57"/>
      <c r="BF2416" s="6" t="e">
        <f t="shared" si="111"/>
        <v>#NUM!</v>
      </c>
      <c r="BG2416" t="e">
        <f t="shared" si="112"/>
        <v>#NUM!</v>
      </c>
      <c r="BH2416" t="e">
        <f t="shared" si="113"/>
        <v>#NUM!</v>
      </c>
      <c r="BI2416" t="e">
        <f>VLOOKUP(H2416,Sheet2!$A$1:$B$270,2,FALSE)</f>
        <v>#N/A</v>
      </c>
    </row>
    <row r="2417" spans="15:61">
      <c r="O2417" s="57"/>
      <c r="P2417" s="57"/>
      <c r="AO2417" s="57"/>
      <c r="AP2417" s="57"/>
      <c r="BA2417" s="57"/>
      <c r="BF2417" s="6" t="e">
        <f t="shared" si="111"/>
        <v>#NUM!</v>
      </c>
      <c r="BG2417" t="e">
        <f t="shared" si="112"/>
        <v>#NUM!</v>
      </c>
      <c r="BH2417" t="e">
        <f t="shared" si="113"/>
        <v>#NUM!</v>
      </c>
      <c r="BI2417" t="e">
        <f>VLOOKUP(H2417,Sheet2!$A$1:$B$270,2,FALSE)</f>
        <v>#N/A</v>
      </c>
    </row>
    <row r="2418" spans="15:61">
      <c r="O2418" s="57"/>
      <c r="P2418" s="57"/>
      <c r="AP2418" s="57"/>
      <c r="BA2418" s="57"/>
      <c r="BF2418" s="6" t="e">
        <f t="shared" si="111"/>
        <v>#NUM!</v>
      </c>
      <c r="BG2418" t="e">
        <f t="shared" si="112"/>
        <v>#NUM!</v>
      </c>
      <c r="BH2418" t="e">
        <f t="shared" si="113"/>
        <v>#NUM!</v>
      </c>
      <c r="BI2418" t="e">
        <f>VLOOKUP(H2418,Sheet2!$A$1:$B$270,2,FALSE)</f>
        <v>#N/A</v>
      </c>
    </row>
    <row r="2419" spans="15:61">
      <c r="O2419" s="57"/>
      <c r="P2419" s="57"/>
      <c r="AP2419" s="57"/>
      <c r="BA2419" s="57"/>
      <c r="BF2419" s="6" t="e">
        <f t="shared" si="111"/>
        <v>#NUM!</v>
      </c>
      <c r="BG2419" t="e">
        <f t="shared" si="112"/>
        <v>#NUM!</v>
      </c>
      <c r="BH2419" t="e">
        <f t="shared" si="113"/>
        <v>#NUM!</v>
      </c>
      <c r="BI2419" t="e">
        <f>VLOOKUP(H2419,Sheet2!$A$1:$B$270,2,FALSE)</f>
        <v>#N/A</v>
      </c>
    </row>
    <row r="2420" spans="15:61">
      <c r="O2420" s="57"/>
      <c r="P2420" s="57"/>
      <c r="AP2420" s="57"/>
      <c r="BA2420" s="57"/>
      <c r="BF2420" s="6" t="e">
        <f t="shared" si="111"/>
        <v>#NUM!</v>
      </c>
      <c r="BG2420" t="e">
        <f t="shared" si="112"/>
        <v>#NUM!</v>
      </c>
      <c r="BH2420" t="e">
        <f t="shared" si="113"/>
        <v>#NUM!</v>
      </c>
      <c r="BI2420" t="e">
        <f>VLOOKUP(H2420,Sheet2!$A$1:$B$270,2,FALSE)</f>
        <v>#N/A</v>
      </c>
    </row>
    <row r="2421" spans="15:61">
      <c r="O2421" s="57"/>
      <c r="P2421" s="57"/>
      <c r="AP2421" s="57"/>
      <c r="BA2421" s="57"/>
      <c r="BF2421" s="6" t="e">
        <f t="shared" si="111"/>
        <v>#NUM!</v>
      </c>
      <c r="BG2421" t="e">
        <f t="shared" si="112"/>
        <v>#NUM!</v>
      </c>
      <c r="BH2421" t="e">
        <f t="shared" si="113"/>
        <v>#NUM!</v>
      </c>
      <c r="BI2421" t="e">
        <f>VLOOKUP(H2421,Sheet2!$A$1:$B$270,2,FALSE)</f>
        <v>#N/A</v>
      </c>
    </row>
    <row r="2422" spans="15:61">
      <c r="O2422" s="57"/>
      <c r="P2422" s="57"/>
      <c r="AP2422" s="57"/>
      <c r="BA2422" s="57"/>
      <c r="BF2422" s="6" t="e">
        <f t="shared" si="111"/>
        <v>#NUM!</v>
      </c>
      <c r="BG2422" t="e">
        <f t="shared" si="112"/>
        <v>#NUM!</v>
      </c>
      <c r="BH2422" t="e">
        <f t="shared" si="113"/>
        <v>#NUM!</v>
      </c>
      <c r="BI2422" t="e">
        <f>VLOOKUP(H2422,Sheet2!$A$1:$B$270,2,FALSE)</f>
        <v>#N/A</v>
      </c>
    </row>
    <row r="2423" spans="15:61">
      <c r="O2423" s="57"/>
      <c r="P2423" s="57"/>
      <c r="AP2423" s="57"/>
      <c r="BA2423" s="57"/>
      <c r="BF2423" s="6" t="e">
        <f t="shared" si="111"/>
        <v>#NUM!</v>
      </c>
      <c r="BG2423" t="e">
        <f t="shared" si="112"/>
        <v>#NUM!</v>
      </c>
      <c r="BH2423" t="e">
        <f t="shared" si="113"/>
        <v>#NUM!</v>
      </c>
      <c r="BI2423" t="e">
        <f>VLOOKUP(H2423,Sheet2!$A$1:$B$270,2,FALSE)</f>
        <v>#N/A</v>
      </c>
    </row>
    <row r="2424" spans="15:61">
      <c r="O2424" s="57"/>
      <c r="P2424" s="57"/>
      <c r="AP2424" s="57"/>
      <c r="BA2424" s="57"/>
      <c r="BF2424" s="6" t="e">
        <f t="shared" si="111"/>
        <v>#NUM!</v>
      </c>
      <c r="BG2424" t="e">
        <f t="shared" si="112"/>
        <v>#NUM!</v>
      </c>
      <c r="BH2424" t="e">
        <f t="shared" si="113"/>
        <v>#NUM!</v>
      </c>
      <c r="BI2424" t="e">
        <f>VLOOKUP(H2424,Sheet2!$A$1:$B$270,2,FALSE)</f>
        <v>#N/A</v>
      </c>
    </row>
    <row r="2425" spans="15:61">
      <c r="O2425" s="57"/>
      <c r="P2425" s="57"/>
      <c r="AP2425" s="57"/>
      <c r="BA2425" s="57"/>
      <c r="BF2425" s="6" t="e">
        <f t="shared" si="111"/>
        <v>#NUM!</v>
      </c>
      <c r="BG2425" t="e">
        <f t="shared" si="112"/>
        <v>#NUM!</v>
      </c>
      <c r="BH2425" t="e">
        <f t="shared" si="113"/>
        <v>#NUM!</v>
      </c>
      <c r="BI2425" t="e">
        <f>VLOOKUP(H2425,Sheet2!$A$1:$B$270,2,FALSE)</f>
        <v>#N/A</v>
      </c>
    </row>
    <row r="2426" spans="15:61">
      <c r="O2426" s="57"/>
      <c r="P2426" s="57"/>
      <c r="AP2426" s="57"/>
      <c r="BA2426" s="57"/>
      <c r="BF2426" s="6" t="e">
        <f t="shared" si="111"/>
        <v>#NUM!</v>
      </c>
      <c r="BG2426" t="e">
        <f t="shared" si="112"/>
        <v>#NUM!</v>
      </c>
      <c r="BH2426" t="e">
        <f t="shared" si="113"/>
        <v>#NUM!</v>
      </c>
      <c r="BI2426" t="e">
        <f>VLOOKUP(H2426,Sheet2!$A$1:$B$270,2,FALSE)</f>
        <v>#N/A</v>
      </c>
    </row>
    <row r="2427" spans="15:61">
      <c r="O2427" s="57"/>
      <c r="P2427" s="57"/>
      <c r="AP2427" s="57"/>
      <c r="BA2427" s="57"/>
      <c r="BF2427" s="6" t="e">
        <f t="shared" si="111"/>
        <v>#NUM!</v>
      </c>
      <c r="BG2427" t="e">
        <f t="shared" si="112"/>
        <v>#NUM!</v>
      </c>
      <c r="BH2427" t="e">
        <f t="shared" si="113"/>
        <v>#NUM!</v>
      </c>
      <c r="BI2427" t="e">
        <f>VLOOKUP(H2427,Sheet2!$A$1:$B$270,2,FALSE)</f>
        <v>#N/A</v>
      </c>
    </row>
    <row r="2428" spans="15:61">
      <c r="O2428" s="57"/>
      <c r="P2428" s="57"/>
      <c r="AO2428" s="57"/>
      <c r="AP2428" s="57"/>
      <c r="BA2428" s="57"/>
      <c r="BF2428" s="6" t="e">
        <f t="shared" si="111"/>
        <v>#NUM!</v>
      </c>
      <c r="BG2428" t="e">
        <f t="shared" si="112"/>
        <v>#NUM!</v>
      </c>
      <c r="BH2428" t="e">
        <f t="shared" si="113"/>
        <v>#NUM!</v>
      </c>
      <c r="BI2428" t="e">
        <f>VLOOKUP(H2428,Sheet2!$A$1:$B$270,2,FALSE)</f>
        <v>#N/A</v>
      </c>
    </row>
    <row r="2429" spans="15:61">
      <c r="O2429" s="57"/>
      <c r="P2429" s="57"/>
      <c r="AO2429" s="57"/>
      <c r="AP2429" s="57"/>
      <c r="BA2429" s="57"/>
      <c r="BF2429" s="6" t="e">
        <f t="shared" si="111"/>
        <v>#NUM!</v>
      </c>
      <c r="BG2429" t="e">
        <f t="shared" si="112"/>
        <v>#NUM!</v>
      </c>
      <c r="BH2429" t="e">
        <f t="shared" si="113"/>
        <v>#NUM!</v>
      </c>
      <c r="BI2429" t="e">
        <f>VLOOKUP(H2429,Sheet2!$A$1:$B$270,2,FALSE)</f>
        <v>#N/A</v>
      </c>
    </row>
    <row r="2430" spans="15:61">
      <c r="O2430" s="57"/>
      <c r="P2430" s="57"/>
      <c r="AO2430" s="57"/>
      <c r="AP2430" s="57"/>
      <c r="BA2430" s="57"/>
      <c r="BF2430" s="6" t="e">
        <f t="shared" si="111"/>
        <v>#NUM!</v>
      </c>
      <c r="BG2430" t="e">
        <f t="shared" si="112"/>
        <v>#NUM!</v>
      </c>
      <c r="BH2430" t="e">
        <f t="shared" si="113"/>
        <v>#NUM!</v>
      </c>
      <c r="BI2430" t="e">
        <f>VLOOKUP(H2430,Sheet2!$A$1:$B$270,2,FALSE)</f>
        <v>#N/A</v>
      </c>
    </row>
    <row r="2431" spans="15:61">
      <c r="O2431" s="57"/>
      <c r="P2431" s="57"/>
      <c r="AP2431" s="57"/>
      <c r="BA2431" s="57"/>
      <c r="BF2431" s="6" t="e">
        <f t="shared" si="111"/>
        <v>#NUM!</v>
      </c>
      <c r="BG2431" t="e">
        <f t="shared" si="112"/>
        <v>#NUM!</v>
      </c>
      <c r="BH2431" t="e">
        <f t="shared" si="113"/>
        <v>#NUM!</v>
      </c>
      <c r="BI2431" t="e">
        <f>VLOOKUP(H2431,Sheet2!$A$1:$B$270,2,FALSE)</f>
        <v>#N/A</v>
      </c>
    </row>
    <row r="2432" spans="15:61">
      <c r="O2432" s="57"/>
      <c r="P2432" s="57"/>
      <c r="BA2432" s="57"/>
      <c r="BF2432" s="6" t="e">
        <f t="shared" si="111"/>
        <v>#NUM!</v>
      </c>
      <c r="BG2432" t="e">
        <f t="shared" si="112"/>
        <v>#NUM!</v>
      </c>
      <c r="BH2432" t="e">
        <f t="shared" si="113"/>
        <v>#NUM!</v>
      </c>
      <c r="BI2432" t="e">
        <f>VLOOKUP(H2432,Sheet2!$A$1:$B$270,2,FALSE)</f>
        <v>#N/A</v>
      </c>
    </row>
    <row r="2433" spans="15:61">
      <c r="O2433" s="57"/>
      <c r="P2433" s="57"/>
      <c r="BA2433" s="57"/>
      <c r="BF2433" s="6" t="e">
        <f t="shared" si="111"/>
        <v>#NUM!</v>
      </c>
      <c r="BG2433" t="e">
        <f t="shared" si="112"/>
        <v>#NUM!</v>
      </c>
      <c r="BH2433" t="e">
        <f t="shared" si="113"/>
        <v>#NUM!</v>
      </c>
      <c r="BI2433" t="e">
        <f>VLOOKUP(H2433,Sheet2!$A$1:$B$270,2,FALSE)</f>
        <v>#N/A</v>
      </c>
    </row>
    <row r="2434" spans="15:61">
      <c r="O2434" s="57"/>
      <c r="P2434" s="57"/>
      <c r="AP2434" s="57"/>
      <c r="BA2434" s="57"/>
      <c r="BF2434" s="6" t="e">
        <f t="shared" ref="BF2434:BF2497" si="114">DATE(BC2434,BD2434,BE2434)</f>
        <v>#NUM!</v>
      </c>
      <c r="BG2434" t="e">
        <f t="shared" ref="BG2434:BG2497" si="115">BF2434-BA2434</f>
        <v>#NUM!</v>
      </c>
      <c r="BH2434" t="e">
        <f t="shared" ref="BH2434:BH2497" si="116">IF(BG2434=1,"COMPLY",IF(BG2434&lt;1,"COMPLY","NOT COMPLY"))</f>
        <v>#NUM!</v>
      </c>
      <c r="BI2434" t="e">
        <f>VLOOKUP(H2434,Sheet2!$A$1:$B$270,2,FALSE)</f>
        <v>#N/A</v>
      </c>
    </row>
    <row r="2435" spans="15:61">
      <c r="O2435" s="57"/>
      <c r="P2435" s="57"/>
      <c r="AP2435" s="57"/>
      <c r="BA2435" s="57"/>
      <c r="BF2435" s="6" t="e">
        <f t="shared" si="114"/>
        <v>#NUM!</v>
      </c>
      <c r="BG2435" t="e">
        <f t="shared" si="115"/>
        <v>#NUM!</v>
      </c>
      <c r="BH2435" t="e">
        <f t="shared" si="116"/>
        <v>#NUM!</v>
      </c>
      <c r="BI2435" t="e">
        <f>VLOOKUP(H2435,Sheet2!$A$1:$B$270,2,FALSE)</f>
        <v>#N/A</v>
      </c>
    </row>
    <row r="2436" spans="15:61">
      <c r="O2436" s="57"/>
      <c r="P2436" s="57"/>
      <c r="BA2436" s="57"/>
      <c r="BF2436" s="6" t="e">
        <f t="shared" si="114"/>
        <v>#NUM!</v>
      </c>
      <c r="BG2436" t="e">
        <f t="shared" si="115"/>
        <v>#NUM!</v>
      </c>
      <c r="BH2436" t="e">
        <f t="shared" si="116"/>
        <v>#NUM!</v>
      </c>
      <c r="BI2436" t="e">
        <f>VLOOKUP(H2436,Sheet2!$A$1:$B$270,2,FALSE)</f>
        <v>#N/A</v>
      </c>
    </row>
    <row r="2437" spans="15:61">
      <c r="O2437" s="57"/>
      <c r="P2437" s="57"/>
      <c r="AP2437" s="57"/>
      <c r="BA2437" s="57"/>
      <c r="BF2437" s="6" t="e">
        <f t="shared" si="114"/>
        <v>#NUM!</v>
      </c>
      <c r="BG2437" t="e">
        <f t="shared" si="115"/>
        <v>#NUM!</v>
      </c>
      <c r="BH2437" t="e">
        <f t="shared" si="116"/>
        <v>#NUM!</v>
      </c>
      <c r="BI2437" t="e">
        <f>VLOOKUP(H2437,Sheet2!$A$1:$B$270,2,FALSE)</f>
        <v>#N/A</v>
      </c>
    </row>
    <row r="2438" spans="15:61">
      <c r="O2438" s="57"/>
      <c r="P2438" s="57"/>
      <c r="BA2438" s="57"/>
      <c r="BF2438" s="6" t="e">
        <f t="shared" si="114"/>
        <v>#NUM!</v>
      </c>
      <c r="BG2438" t="e">
        <f t="shared" si="115"/>
        <v>#NUM!</v>
      </c>
      <c r="BH2438" t="e">
        <f t="shared" si="116"/>
        <v>#NUM!</v>
      </c>
      <c r="BI2438" t="e">
        <f>VLOOKUP(H2438,Sheet2!$A$1:$B$270,2,FALSE)</f>
        <v>#N/A</v>
      </c>
    </row>
    <row r="2439" spans="15:61">
      <c r="O2439" s="57"/>
      <c r="P2439" s="57"/>
      <c r="AP2439" s="57"/>
      <c r="BA2439" s="57"/>
      <c r="BF2439" s="6" t="e">
        <f t="shared" si="114"/>
        <v>#NUM!</v>
      </c>
      <c r="BG2439" t="e">
        <f t="shared" si="115"/>
        <v>#NUM!</v>
      </c>
      <c r="BH2439" t="e">
        <f t="shared" si="116"/>
        <v>#NUM!</v>
      </c>
      <c r="BI2439" t="e">
        <f>VLOOKUP(H2439,Sheet2!$A$1:$B$270,2,FALSE)</f>
        <v>#N/A</v>
      </c>
    </row>
    <row r="2440" spans="15:61">
      <c r="O2440" s="57"/>
      <c r="P2440" s="57"/>
      <c r="AP2440" s="57"/>
      <c r="BA2440" s="57"/>
      <c r="BF2440" s="6" t="e">
        <f t="shared" si="114"/>
        <v>#NUM!</v>
      </c>
      <c r="BG2440" t="e">
        <f t="shared" si="115"/>
        <v>#NUM!</v>
      </c>
      <c r="BH2440" t="e">
        <f t="shared" si="116"/>
        <v>#NUM!</v>
      </c>
      <c r="BI2440" t="e">
        <f>VLOOKUP(H2440,Sheet2!$A$1:$B$270,2,FALSE)</f>
        <v>#N/A</v>
      </c>
    </row>
    <row r="2441" spans="15:61">
      <c r="O2441" s="57"/>
      <c r="P2441" s="57"/>
      <c r="AM2441" s="58"/>
      <c r="BA2441" s="57"/>
      <c r="BB2441" s="58"/>
      <c r="BF2441" s="6" t="e">
        <f t="shared" si="114"/>
        <v>#NUM!</v>
      </c>
      <c r="BG2441" t="e">
        <f t="shared" si="115"/>
        <v>#NUM!</v>
      </c>
      <c r="BH2441" t="e">
        <f t="shared" si="116"/>
        <v>#NUM!</v>
      </c>
      <c r="BI2441" t="e">
        <f>VLOOKUP(H2441,Sheet2!$A$1:$B$270,2,FALSE)</f>
        <v>#N/A</v>
      </c>
    </row>
    <row r="2442" spans="15:61">
      <c r="O2442" s="57"/>
      <c r="P2442" s="57"/>
      <c r="AP2442" s="57"/>
      <c r="BA2442" s="57"/>
      <c r="BF2442" s="6" t="e">
        <f t="shared" si="114"/>
        <v>#NUM!</v>
      </c>
      <c r="BG2442" t="e">
        <f t="shared" si="115"/>
        <v>#NUM!</v>
      </c>
      <c r="BH2442" t="e">
        <f t="shared" si="116"/>
        <v>#NUM!</v>
      </c>
      <c r="BI2442" t="e">
        <f>VLOOKUP(H2442,Sheet2!$A$1:$B$270,2,FALSE)</f>
        <v>#N/A</v>
      </c>
    </row>
    <row r="2443" spans="15:61">
      <c r="O2443" s="57"/>
      <c r="P2443" s="57"/>
      <c r="AP2443" s="57"/>
      <c r="BA2443" s="57"/>
      <c r="BF2443" s="6" t="e">
        <f t="shared" si="114"/>
        <v>#NUM!</v>
      </c>
      <c r="BG2443" t="e">
        <f t="shared" si="115"/>
        <v>#NUM!</v>
      </c>
      <c r="BH2443" t="e">
        <f t="shared" si="116"/>
        <v>#NUM!</v>
      </c>
      <c r="BI2443" t="e">
        <f>VLOOKUP(H2443,Sheet2!$A$1:$B$270,2,FALSE)</f>
        <v>#N/A</v>
      </c>
    </row>
    <row r="2444" spans="15:61">
      <c r="O2444" s="57"/>
      <c r="P2444" s="57"/>
      <c r="AP2444" s="57"/>
      <c r="BA2444" s="57"/>
      <c r="BF2444" s="6" t="e">
        <f t="shared" si="114"/>
        <v>#NUM!</v>
      </c>
      <c r="BG2444" t="e">
        <f t="shared" si="115"/>
        <v>#NUM!</v>
      </c>
      <c r="BH2444" t="e">
        <f t="shared" si="116"/>
        <v>#NUM!</v>
      </c>
      <c r="BI2444" t="e">
        <f>VLOOKUP(H2444,Sheet2!$A$1:$B$270,2,FALSE)</f>
        <v>#N/A</v>
      </c>
    </row>
    <row r="2445" spans="15:61">
      <c r="O2445" s="57"/>
      <c r="P2445" s="57"/>
      <c r="BA2445" s="57"/>
      <c r="BF2445" s="6" t="e">
        <f t="shared" si="114"/>
        <v>#NUM!</v>
      </c>
      <c r="BG2445" t="e">
        <f t="shared" si="115"/>
        <v>#NUM!</v>
      </c>
      <c r="BH2445" t="e">
        <f t="shared" si="116"/>
        <v>#NUM!</v>
      </c>
      <c r="BI2445" t="e">
        <f>VLOOKUP(H2445,Sheet2!$A$1:$B$270,2,FALSE)</f>
        <v>#N/A</v>
      </c>
    </row>
    <row r="2446" spans="15:61">
      <c r="O2446" s="57"/>
      <c r="P2446" s="57"/>
      <c r="AP2446" s="57"/>
      <c r="BA2446" s="57"/>
      <c r="BF2446" s="6" t="e">
        <f t="shared" si="114"/>
        <v>#NUM!</v>
      </c>
      <c r="BG2446" t="e">
        <f t="shared" si="115"/>
        <v>#NUM!</v>
      </c>
      <c r="BH2446" t="e">
        <f t="shared" si="116"/>
        <v>#NUM!</v>
      </c>
      <c r="BI2446" t="e">
        <f>VLOOKUP(H2446,Sheet2!$A$1:$B$270,2,FALSE)</f>
        <v>#N/A</v>
      </c>
    </row>
    <row r="2447" spans="15:61">
      <c r="O2447" s="57"/>
      <c r="P2447" s="57"/>
      <c r="AP2447" s="57"/>
      <c r="BA2447" s="57"/>
      <c r="BF2447" s="6" t="e">
        <f t="shared" si="114"/>
        <v>#NUM!</v>
      </c>
      <c r="BG2447" t="e">
        <f t="shared" si="115"/>
        <v>#NUM!</v>
      </c>
      <c r="BH2447" t="e">
        <f t="shared" si="116"/>
        <v>#NUM!</v>
      </c>
      <c r="BI2447" t="e">
        <f>VLOOKUP(H2447,Sheet2!$A$1:$B$270,2,FALSE)</f>
        <v>#N/A</v>
      </c>
    </row>
    <row r="2448" spans="15:61">
      <c r="O2448" s="57"/>
      <c r="P2448" s="57"/>
      <c r="BA2448" s="57"/>
      <c r="BF2448" s="6" t="e">
        <f t="shared" si="114"/>
        <v>#NUM!</v>
      </c>
      <c r="BG2448" t="e">
        <f t="shared" si="115"/>
        <v>#NUM!</v>
      </c>
      <c r="BH2448" t="e">
        <f t="shared" si="116"/>
        <v>#NUM!</v>
      </c>
      <c r="BI2448" t="e">
        <f>VLOOKUP(H2448,Sheet2!$A$1:$B$270,2,FALSE)</f>
        <v>#N/A</v>
      </c>
    </row>
    <row r="2449" spans="15:61">
      <c r="O2449" s="57"/>
      <c r="P2449" s="57"/>
      <c r="AP2449" s="57"/>
      <c r="BA2449" s="57"/>
      <c r="BF2449" s="6" t="e">
        <f t="shared" si="114"/>
        <v>#NUM!</v>
      </c>
      <c r="BG2449" t="e">
        <f t="shared" si="115"/>
        <v>#NUM!</v>
      </c>
      <c r="BH2449" t="e">
        <f t="shared" si="116"/>
        <v>#NUM!</v>
      </c>
      <c r="BI2449" t="e">
        <f>VLOOKUP(H2449,Sheet2!$A$1:$B$270,2,FALSE)</f>
        <v>#N/A</v>
      </c>
    </row>
    <row r="2450" spans="15:61">
      <c r="O2450" s="57"/>
      <c r="P2450" s="57"/>
      <c r="AO2450" s="57"/>
      <c r="AP2450" s="57"/>
      <c r="BA2450" s="57"/>
      <c r="BF2450" s="6" t="e">
        <f t="shared" si="114"/>
        <v>#NUM!</v>
      </c>
      <c r="BG2450" t="e">
        <f t="shared" si="115"/>
        <v>#NUM!</v>
      </c>
      <c r="BH2450" t="e">
        <f t="shared" si="116"/>
        <v>#NUM!</v>
      </c>
      <c r="BI2450" t="e">
        <f>VLOOKUP(H2450,Sheet2!$A$1:$B$270,2,FALSE)</f>
        <v>#N/A</v>
      </c>
    </row>
    <row r="2451" spans="15:61">
      <c r="O2451" s="57"/>
      <c r="P2451" s="57"/>
      <c r="AO2451" s="57"/>
      <c r="AP2451" s="57"/>
      <c r="BA2451" s="57"/>
      <c r="BF2451" s="6" t="e">
        <f t="shared" si="114"/>
        <v>#NUM!</v>
      </c>
      <c r="BG2451" t="e">
        <f t="shared" si="115"/>
        <v>#NUM!</v>
      </c>
      <c r="BH2451" t="e">
        <f t="shared" si="116"/>
        <v>#NUM!</v>
      </c>
      <c r="BI2451" t="e">
        <f>VLOOKUP(H2451,Sheet2!$A$1:$B$270,2,FALSE)</f>
        <v>#N/A</v>
      </c>
    </row>
    <row r="2452" spans="15:61">
      <c r="O2452" s="57"/>
      <c r="P2452" s="57"/>
      <c r="AO2452" s="57"/>
      <c r="AP2452" s="57"/>
      <c r="BA2452" s="57"/>
      <c r="BF2452" s="6" t="e">
        <f t="shared" si="114"/>
        <v>#NUM!</v>
      </c>
      <c r="BG2452" t="e">
        <f t="shared" si="115"/>
        <v>#NUM!</v>
      </c>
      <c r="BH2452" t="e">
        <f t="shared" si="116"/>
        <v>#NUM!</v>
      </c>
      <c r="BI2452" t="e">
        <f>VLOOKUP(H2452,Sheet2!$A$1:$B$270,2,FALSE)</f>
        <v>#N/A</v>
      </c>
    </row>
    <row r="2453" spans="15:61">
      <c r="O2453" s="57"/>
      <c r="P2453" s="57"/>
      <c r="AO2453" s="57"/>
      <c r="AP2453" s="57"/>
      <c r="BA2453" s="57"/>
      <c r="BF2453" s="6" t="e">
        <f t="shared" si="114"/>
        <v>#NUM!</v>
      </c>
      <c r="BG2453" t="e">
        <f t="shared" si="115"/>
        <v>#NUM!</v>
      </c>
      <c r="BH2453" t="e">
        <f t="shared" si="116"/>
        <v>#NUM!</v>
      </c>
      <c r="BI2453" t="e">
        <f>VLOOKUP(H2453,Sheet2!$A$1:$B$270,2,FALSE)</f>
        <v>#N/A</v>
      </c>
    </row>
    <row r="2454" spans="15:61">
      <c r="O2454" s="57"/>
      <c r="P2454" s="57"/>
      <c r="AO2454" s="57"/>
      <c r="AP2454" s="57"/>
      <c r="BA2454" s="57"/>
      <c r="BF2454" s="6" t="e">
        <f t="shared" si="114"/>
        <v>#NUM!</v>
      </c>
      <c r="BG2454" t="e">
        <f t="shared" si="115"/>
        <v>#NUM!</v>
      </c>
      <c r="BH2454" t="e">
        <f t="shared" si="116"/>
        <v>#NUM!</v>
      </c>
      <c r="BI2454" t="e">
        <f>VLOOKUP(H2454,Sheet2!$A$1:$B$270,2,FALSE)</f>
        <v>#N/A</v>
      </c>
    </row>
    <row r="2455" spans="15:61">
      <c r="O2455" s="57"/>
      <c r="P2455" s="57"/>
      <c r="AP2455" s="57"/>
      <c r="BA2455" s="57"/>
      <c r="BF2455" s="6" t="e">
        <f t="shared" si="114"/>
        <v>#NUM!</v>
      </c>
      <c r="BG2455" t="e">
        <f t="shared" si="115"/>
        <v>#NUM!</v>
      </c>
      <c r="BH2455" t="e">
        <f t="shared" si="116"/>
        <v>#NUM!</v>
      </c>
      <c r="BI2455" t="e">
        <f>VLOOKUP(H2455,Sheet2!$A$1:$B$270,2,FALSE)</f>
        <v>#N/A</v>
      </c>
    </row>
    <row r="2456" spans="15:61">
      <c r="O2456" s="57"/>
      <c r="P2456" s="57"/>
      <c r="AP2456" s="57"/>
      <c r="BA2456" s="57"/>
      <c r="BF2456" s="6" t="e">
        <f t="shared" si="114"/>
        <v>#NUM!</v>
      </c>
      <c r="BG2456" t="e">
        <f t="shared" si="115"/>
        <v>#NUM!</v>
      </c>
      <c r="BH2456" t="e">
        <f t="shared" si="116"/>
        <v>#NUM!</v>
      </c>
      <c r="BI2456" t="e">
        <f>VLOOKUP(H2456,Sheet2!$A$1:$B$270,2,FALSE)</f>
        <v>#N/A</v>
      </c>
    </row>
    <row r="2457" spans="15:61">
      <c r="O2457" s="57"/>
      <c r="P2457" s="57"/>
      <c r="AP2457" s="57"/>
      <c r="BA2457" s="57"/>
      <c r="BF2457" s="6" t="e">
        <f t="shared" si="114"/>
        <v>#NUM!</v>
      </c>
      <c r="BG2457" t="e">
        <f t="shared" si="115"/>
        <v>#NUM!</v>
      </c>
      <c r="BH2457" t="e">
        <f t="shared" si="116"/>
        <v>#NUM!</v>
      </c>
      <c r="BI2457" t="e">
        <f>VLOOKUP(H2457,Sheet2!$A$1:$B$270,2,FALSE)</f>
        <v>#N/A</v>
      </c>
    </row>
    <row r="2458" spans="15:61">
      <c r="O2458" s="57"/>
      <c r="P2458" s="57"/>
      <c r="AP2458" s="57"/>
      <c r="BA2458" s="57"/>
      <c r="BF2458" s="6" t="e">
        <f t="shared" si="114"/>
        <v>#NUM!</v>
      </c>
      <c r="BG2458" t="e">
        <f t="shared" si="115"/>
        <v>#NUM!</v>
      </c>
      <c r="BH2458" t="e">
        <f t="shared" si="116"/>
        <v>#NUM!</v>
      </c>
      <c r="BI2458" t="e">
        <f>VLOOKUP(H2458,Sheet2!$A$1:$B$270,2,FALSE)</f>
        <v>#N/A</v>
      </c>
    </row>
    <row r="2459" spans="15:61">
      <c r="O2459" s="57"/>
      <c r="P2459" s="57"/>
      <c r="AP2459" s="57"/>
      <c r="BA2459" s="57"/>
      <c r="BF2459" s="6" t="e">
        <f t="shared" si="114"/>
        <v>#NUM!</v>
      </c>
      <c r="BG2459" t="e">
        <f t="shared" si="115"/>
        <v>#NUM!</v>
      </c>
      <c r="BH2459" t="e">
        <f t="shared" si="116"/>
        <v>#NUM!</v>
      </c>
      <c r="BI2459" t="e">
        <f>VLOOKUP(H2459,Sheet2!$A$1:$B$270,2,FALSE)</f>
        <v>#N/A</v>
      </c>
    </row>
    <row r="2460" spans="15:61">
      <c r="O2460" s="57"/>
      <c r="P2460" s="57"/>
      <c r="AP2460" s="57"/>
      <c r="BA2460" s="57"/>
      <c r="BF2460" s="6" t="e">
        <f t="shared" si="114"/>
        <v>#NUM!</v>
      </c>
      <c r="BG2460" t="e">
        <f t="shared" si="115"/>
        <v>#NUM!</v>
      </c>
      <c r="BH2460" t="e">
        <f t="shared" si="116"/>
        <v>#NUM!</v>
      </c>
      <c r="BI2460" t="e">
        <f>VLOOKUP(H2460,Sheet2!$A$1:$B$270,2,FALSE)</f>
        <v>#N/A</v>
      </c>
    </row>
    <row r="2461" spans="15:61">
      <c r="O2461" s="57"/>
      <c r="P2461" s="57"/>
      <c r="AP2461" s="57"/>
      <c r="BA2461" s="57"/>
      <c r="BF2461" s="6" t="e">
        <f t="shared" si="114"/>
        <v>#NUM!</v>
      </c>
      <c r="BG2461" t="e">
        <f t="shared" si="115"/>
        <v>#NUM!</v>
      </c>
      <c r="BH2461" t="e">
        <f t="shared" si="116"/>
        <v>#NUM!</v>
      </c>
      <c r="BI2461" t="e">
        <f>VLOOKUP(H2461,Sheet2!$A$1:$B$270,2,FALSE)</f>
        <v>#N/A</v>
      </c>
    </row>
    <row r="2462" spans="15:61">
      <c r="O2462" s="57"/>
      <c r="P2462" s="57"/>
      <c r="AP2462" s="57"/>
      <c r="BA2462" s="57"/>
      <c r="BF2462" s="6" t="e">
        <f t="shared" si="114"/>
        <v>#NUM!</v>
      </c>
      <c r="BG2462" t="e">
        <f t="shared" si="115"/>
        <v>#NUM!</v>
      </c>
      <c r="BH2462" t="e">
        <f t="shared" si="116"/>
        <v>#NUM!</v>
      </c>
      <c r="BI2462" t="e">
        <f>VLOOKUP(H2462,Sheet2!$A$1:$B$270,2,FALSE)</f>
        <v>#N/A</v>
      </c>
    </row>
    <row r="2463" spans="15:61">
      <c r="O2463" s="57"/>
      <c r="P2463" s="57"/>
      <c r="AP2463" s="57"/>
      <c r="BA2463" s="57"/>
      <c r="BF2463" s="6" t="e">
        <f t="shared" si="114"/>
        <v>#NUM!</v>
      </c>
      <c r="BG2463" t="e">
        <f t="shared" si="115"/>
        <v>#NUM!</v>
      </c>
      <c r="BH2463" t="e">
        <f t="shared" si="116"/>
        <v>#NUM!</v>
      </c>
      <c r="BI2463" t="e">
        <f>VLOOKUP(H2463,Sheet2!$A$1:$B$270,2,FALSE)</f>
        <v>#N/A</v>
      </c>
    </row>
    <row r="2464" spans="15:61">
      <c r="O2464" s="57"/>
      <c r="P2464" s="57"/>
      <c r="AP2464" s="57"/>
      <c r="BA2464" s="57"/>
      <c r="BF2464" s="6" t="e">
        <f t="shared" si="114"/>
        <v>#NUM!</v>
      </c>
      <c r="BG2464" t="e">
        <f t="shared" si="115"/>
        <v>#NUM!</v>
      </c>
      <c r="BH2464" t="e">
        <f t="shared" si="116"/>
        <v>#NUM!</v>
      </c>
      <c r="BI2464" t="e">
        <f>VLOOKUP(H2464,Sheet2!$A$1:$B$270,2,FALSE)</f>
        <v>#N/A</v>
      </c>
    </row>
    <row r="2465" spans="15:61">
      <c r="O2465" s="57"/>
      <c r="P2465" s="57"/>
      <c r="AO2465" s="57"/>
      <c r="BF2465" s="6" t="e">
        <f t="shared" si="114"/>
        <v>#NUM!</v>
      </c>
      <c r="BG2465" t="e">
        <f t="shared" si="115"/>
        <v>#NUM!</v>
      </c>
      <c r="BH2465" t="e">
        <f t="shared" si="116"/>
        <v>#NUM!</v>
      </c>
      <c r="BI2465" t="e">
        <f>VLOOKUP(H2465,Sheet2!$A$1:$B$270,2,FALSE)</f>
        <v>#N/A</v>
      </c>
    </row>
    <row r="2466" spans="15:61">
      <c r="O2466" s="57"/>
      <c r="P2466" s="57"/>
      <c r="AP2466" s="57"/>
      <c r="BA2466" s="57"/>
      <c r="BF2466" s="6" t="e">
        <f t="shared" si="114"/>
        <v>#NUM!</v>
      </c>
      <c r="BG2466" t="e">
        <f t="shared" si="115"/>
        <v>#NUM!</v>
      </c>
      <c r="BH2466" t="e">
        <f t="shared" si="116"/>
        <v>#NUM!</v>
      </c>
      <c r="BI2466" t="e">
        <f>VLOOKUP(H2466,Sheet2!$A$1:$B$270,2,FALSE)</f>
        <v>#N/A</v>
      </c>
    </row>
    <row r="2467" spans="15:61">
      <c r="O2467" s="57"/>
      <c r="P2467" s="57"/>
      <c r="AO2467" s="57"/>
      <c r="AP2467" s="57"/>
      <c r="BA2467" s="57"/>
      <c r="BF2467" s="6" t="e">
        <f t="shared" si="114"/>
        <v>#NUM!</v>
      </c>
      <c r="BG2467" t="e">
        <f t="shared" si="115"/>
        <v>#NUM!</v>
      </c>
      <c r="BH2467" t="e">
        <f t="shared" si="116"/>
        <v>#NUM!</v>
      </c>
      <c r="BI2467" t="e">
        <f>VLOOKUP(H2467,Sheet2!$A$1:$B$270,2,FALSE)</f>
        <v>#N/A</v>
      </c>
    </row>
    <row r="2468" spans="15:61">
      <c r="O2468" s="57"/>
      <c r="P2468" s="57"/>
      <c r="AO2468" s="57"/>
      <c r="AP2468" s="57"/>
      <c r="BA2468" s="57"/>
      <c r="BF2468" s="6" t="e">
        <f t="shared" si="114"/>
        <v>#NUM!</v>
      </c>
      <c r="BG2468" t="e">
        <f t="shared" si="115"/>
        <v>#NUM!</v>
      </c>
      <c r="BH2468" t="e">
        <f t="shared" si="116"/>
        <v>#NUM!</v>
      </c>
      <c r="BI2468" t="e">
        <f>VLOOKUP(H2468,Sheet2!$A$1:$B$270,2,FALSE)</f>
        <v>#N/A</v>
      </c>
    </row>
    <row r="2469" spans="15:61">
      <c r="O2469" s="57"/>
      <c r="P2469" s="57"/>
      <c r="AO2469" s="57"/>
      <c r="AP2469" s="57"/>
      <c r="BA2469" s="57"/>
      <c r="BF2469" s="6" t="e">
        <f t="shared" si="114"/>
        <v>#NUM!</v>
      </c>
      <c r="BG2469" t="e">
        <f t="shared" si="115"/>
        <v>#NUM!</v>
      </c>
      <c r="BH2469" t="e">
        <f t="shared" si="116"/>
        <v>#NUM!</v>
      </c>
      <c r="BI2469" t="e">
        <f>VLOOKUP(H2469,Sheet2!$A$1:$B$270,2,FALSE)</f>
        <v>#N/A</v>
      </c>
    </row>
    <row r="2470" spans="15:61">
      <c r="O2470" s="57"/>
      <c r="P2470" s="57"/>
      <c r="AO2470" s="57"/>
      <c r="AP2470" s="57"/>
      <c r="BA2470" s="57"/>
      <c r="BF2470" s="6" t="e">
        <f t="shared" si="114"/>
        <v>#NUM!</v>
      </c>
      <c r="BG2470" t="e">
        <f t="shared" si="115"/>
        <v>#NUM!</v>
      </c>
      <c r="BH2470" t="e">
        <f t="shared" si="116"/>
        <v>#NUM!</v>
      </c>
      <c r="BI2470" t="e">
        <f>VLOOKUP(H2470,Sheet2!$A$1:$B$270,2,FALSE)</f>
        <v>#N/A</v>
      </c>
    </row>
    <row r="2471" spans="15:61">
      <c r="O2471" s="57"/>
      <c r="P2471" s="57"/>
      <c r="AO2471" s="57"/>
      <c r="AP2471" s="57"/>
      <c r="BA2471" s="57"/>
      <c r="BF2471" s="6" t="e">
        <f t="shared" si="114"/>
        <v>#NUM!</v>
      </c>
      <c r="BG2471" t="e">
        <f t="shared" si="115"/>
        <v>#NUM!</v>
      </c>
      <c r="BH2471" t="e">
        <f t="shared" si="116"/>
        <v>#NUM!</v>
      </c>
      <c r="BI2471" t="e">
        <f>VLOOKUP(H2471,Sheet2!$A$1:$B$270,2,FALSE)</f>
        <v>#N/A</v>
      </c>
    </row>
    <row r="2472" spans="15:61">
      <c r="O2472" s="57"/>
      <c r="P2472" s="57"/>
      <c r="AO2472" s="57"/>
      <c r="AP2472" s="57"/>
      <c r="BA2472" s="57"/>
      <c r="BF2472" s="6" t="e">
        <f t="shared" si="114"/>
        <v>#NUM!</v>
      </c>
      <c r="BG2472" t="e">
        <f t="shared" si="115"/>
        <v>#NUM!</v>
      </c>
      <c r="BH2472" t="e">
        <f t="shared" si="116"/>
        <v>#NUM!</v>
      </c>
      <c r="BI2472" t="e">
        <f>VLOOKUP(H2472,Sheet2!$A$1:$B$270,2,FALSE)</f>
        <v>#N/A</v>
      </c>
    </row>
    <row r="2473" spans="15:61">
      <c r="O2473" s="57"/>
      <c r="P2473" s="57"/>
      <c r="AO2473" s="57"/>
      <c r="AP2473" s="57"/>
      <c r="BA2473" s="57"/>
      <c r="BF2473" s="6" t="e">
        <f t="shared" si="114"/>
        <v>#NUM!</v>
      </c>
      <c r="BG2473" t="e">
        <f t="shared" si="115"/>
        <v>#NUM!</v>
      </c>
      <c r="BH2473" t="e">
        <f t="shared" si="116"/>
        <v>#NUM!</v>
      </c>
      <c r="BI2473" t="e">
        <f>VLOOKUP(H2473,Sheet2!$A$1:$B$270,2,FALSE)</f>
        <v>#N/A</v>
      </c>
    </row>
    <row r="2474" spans="15:61">
      <c r="O2474" s="57"/>
      <c r="P2474" s="57"/>
      <c r="AP2474" s="57"/>
      <c r="BA2474" s="57"/>
      <c r="BF2474" s="6" t="e">
        <f t="shared" si="114"/>
        <v>#NUM!</v>
      </c>
      <c r="BG2474" t="e">
        <f t="shared" si="115"/>
        <v>#NUM!</v>
      </c>
      <c r="BH2474" t="e">
        <f t="shared" si="116"/>
        <v>#NUM!</v>
      </c>
      <c r="BI2474" t="e">
        <f>VLOOKUP(H2474,Sheet2!$A$1:$B$270,2,FALSE)</f>
        <v>#N/A</v>
      </c>
    </row>
    <row r="2475" spans="15:61">
      <c r="O2475" s="57"/>
      <c r="P2475" s="57"/>
      <c r="AP2475" s="57"/>
      <c r="BA2475" s="57"/>
      <c r="BF2475" s="6" t="e">
        <f t="shared" si="114"/>
        <v>#NUM!</v>
      </c>
      <c r="BG2475" t="e">
        <f t="shared" si="115"/>
        <v>#NUM!</v>
      </c>
      <c r="BH2475" t="e">
        <f t="shared" si="116"/>
        <v>#NUM!</v>
      </c>
      <c r="BI2475" t="e">
        <f>VLOOKUP(H2475,Sheet2!$A$1:$B$270,2,FALSE)</f>
        <v>#N/A</v>
      </c>
    </row>
    <row r="2476" spans="15:61">
      <c r="O2476" s="57"/>
      <c r="P2476" s="57"/>
      <c r="AP2476" s="57"/>
      <c r="BA2476" s="57"/>
      <c r="BF2476" s="6" t="e">
        <f t="shared" si="114"/>
        <v>#NUM!</v>
      </c>
      <c r="BG2476" t="e">
        <f t="shared" si="115"/>
        <v>#NUM!</v>
      </c>
      <c r="BH2476" t="e">
        <f t="shared" si="116"/>
        <v>#NUM!</v>
      </c>
      <c r="BI2476" t="e">
        <f>VLOOKUP(H2476,Sheet2!$A$1:$B$270,2,FALSE)</f>
        <v>#N/A</v>
      </c>
    </row>
    <row r="2477" spans="15:61">
      <c r="O2477" s="57"/>
      <c r="P2477" s="57"/>
      <c r="AP2477" s="57"/>
      <c r="BA2477" s="57"/>
      <c r="BF2477" s="6" t="e">
        <f t="shared" si="114"/>
        <v>#NUM!</v>
      </c>
      <c r="BG2477" t="e">
        <f t="shared" si="115"/>
        <v>#NUM!</v>
      </c>
      <c r="BH2477" t="e">
        <f t="shared" si="116"/>
        <v>#NUM!</v>
      </c>
      <c r="BI2477" t="e">
        <f>VLOOKUP(H2477,Sheet2!$A$1:$B$270,2,FALSE)</f>
        <v>#N/A</v>
      </c>
    </row>
    <row r="2478" spans="15:61">
      <c r="O2478" s="57"/>
      <c r="P2478" s="57"/>
      <c r="AO2478" s="57"/>
      <c r="AP2478" s="57"/>
      <c r="BA2478" s="57"/>
      <c r="BF2478" s="6" t="e">
        <f t="shared" si="114"/>
        <v>#NUM!</v>
      </c>
      <c r="BG2478" t="e">
        <f t="shared" si="115"/>
        <v>#NUM!</v>
      </c>
      <c r="BH2478" t="e">
        <f t="shared" si="116"/>
        <v>#NUM!</v>
      </c>
      <c r="BI2478" t="e">
        <f>VLOOKUP(H2478,Sheet2!$A$1:$B$270,2,FALSE)</f>
        <v>#N/A</v>
      </c>
    </row>
    <row r="2479" spans="15:61">
      <c r="O2479" s="57"/>
      <c r="P2479" s="57"/>
      <c r="AO2479" s="57"/>
      <c r="AP2479" s="57"/>
      <c r="BA2479" s="57"/>
      <c r="BF2479" s="6" t="e">
        <f t="shared" si="114"/>
        <v>#NUM!</v>
      </c>
      <c r="BG2479" t="e">
        <f t="shared" si="115"/>
        <v>#NUM!</v>
      </c>
      <c r="BH2479" t="e">
        <f t="shared" si="116"/>
        <v>#NUM!</v>
      </c>
      <c r="BI2479" t="e">
        <f>VLOOKUP(H2479,Sheet2!$A$1:$B$270,2,FALSE)</f>
        <v>#N/A</v>
      </c>
    </row>
    <row r="2480" spans="15:61">
      <c r="O2480" s="57"/>
      <c r="P2480" s="57"/>
      <c r="AP2480" s="57"/>
      <c r="BA2480" s="57"/>
      <c r="BF2480" s="6" t="e">
        <f t="shared" si="114"/>
        <v>#NUM!</v>
      </c>
      <c r="BG2480" t="e">
        <f t="shared" si="115"/>
        <v>#NUM!</v>
      </c>
      <c r="BH2480" t="e">
        <f t="shared" si="116"/>
        <v>#NUM!</v>
      </c>
      <c r="BI2480" t="e">
        <f>VLOOKUP(H2480,Sheet2!$A$1:$B$270,2,FALSE)</f>
        <v>#N/A</v>
      </c>
    </row>
    <row r="2481" spans="15:61">
      <c r="O2481" s="57"/>
      <c r="P2481" s="57"/>
      <c r="AP2481" s="57"/>
      <c r="BA2481" s="57"/>
      <c r="BF2481" s="6" t="e">
        <f t="shared" si="114"/>
        <v>#NUM!</v>
      </c>
      <c r="BG2481" t="e">
        <f t="shared" si="115"/>
        <v>#NUM!</v>
      </c>
      <c r="BH2481" t="e">
        <f t="shared" si="116"/>
        <v>#NUM!</v>
      </c>
      <c r="BI2481" t="e">
        <f>VLOOKUP(H2481,Sheet2!$A$1:$B$270,2,FALSE)</f>
        <v>#N/A</v>
      </c>
    </row>
    <row r="2482" spans="15:61">
      <c r="O2482" s="57"/>
      <c r="P2482" s="57"/>
      <c r="AP2482" s="57"/>
      <c r="BA2482" s="57"/>
      <c r="BF2482" s="6" t="e">
        <f t="shared" si="114"/>
        <v>#NUM!</v>
      </c>
      <c r="BG2482" t="e">
        <f t="shared" si="115"/>
        <v>#NUM!</v>
      </c>
      <c r="BH2482" t="e">
        <f t="shared" si="116"/>
        <v>#NUM!</v>
      </c>
      <c r="BI2482" t="e">
        <f>VLOOKUP(H2482,Sheet2!$A$1:$B$270,2,FALSE)</f>
        <v>#N/A</v>
      </c>
    </row>
    <row r="2483" spans="15:61">
      <c r="O2483" s="57"/>
      <c r="P2483" s="57"/>
      <c r="AP2483" s="57"/>
      <c r="BA2483" s="57"/>
      <c r="BF2483" s="6" t="e">
        <f t="shared" si="114"/>
        <v>#NUM!</v>
      </c>
      <c r="BG2483" t="e">
        <f t="shared" si="115"/>
        <v>#NUM!</v>
      </c>
      <c r="BH2483" t="e">
        <f t="shared" si="116"/>
        <v>#NUM!</v>
      </c>
      <c r="BI2483" t="e">
        <f>VLOOKUP(H2483,Sheet2!$A$1:$B$270,2,FALSE)</f>
        <v>#N/A</v>
      </c>
    </row>
    <row r="2484" spans="15:61">
      <c r="O2484" s="57"/>
      <c r="P2484" s="57"/>
      <c r="AP2484" s="57"/>
      <c r="BA2484" s="57"/>
      <c r="BF2484" s="6" t="e">
        <f t="shared" si="114"/>
        <v>#NUM!</v>
      </c>
      <c r="BG2484" t="e">
        <f t="shared" si="115"/>
        <v>#NUM!</v>
      </c>
      <c r="BH2484" t="e">
        <f t="shared" si="116"/>
        <v>#NUM!</v>
      </c>
      <c r="BI2484" t="e">
        <f>VLOOKUP(H2484,Sheet2!$A$1:$B$270,2,FALSE)</f>
        <v>#N/A</v>
      </c>
    </row>
    <row r="2485" spans="15:61">
      <c r="O2485" s="57"/>
      <c r="P2485" s="57"/>
      <c r="AO2485" s="57"/>
      <c r="AP2485" s="57"/>
      <c r="BA2485" s="57"/>
      <c r="BF2485" s="6" t="e">
        <f t="shared" si="114"/>
        <v>#NUM!</v>
      </c>
      <c r="BG2485" t="e">
        <f t="shared" si="115"/>
        <v>#NUM!</v>
      </c>
      <c r="BH2485" t="e">
        <f t="shared" si="116"/>
        <v>#NUM!</v>
      </c>
      <c r="BI2485" t="e">
        <f>VLOOKUP(H2485,Sheet2!$A$1:$B$270,2,FALSE)</f>
        <v>#N/A</v>
      </c>
    </row>
    <row r="2486" spans="15:61">
      <c r="O2486" s="57"/>
      <c r="P2486" s="57"/>
      <c r="AO2486" s="57"/>
      <c r="AP2486" s="57"/>
      <c r="BA2486" s="57"/>
      <c r="BF2486" s="6" t="e">
        <f t="shared" si="114"/>
        <v>#NUM!</v>
      </c>
      <c r="BG2486" t="e">
        <f t="shared" si="115"/>
        <v>#NUM!</v>
      </c>
      <c r="BH2486" t="e">
        <f t="shared" si="116"/>
        <v>#NUM!</v>
      </c>
      <c r="BI2486" t="e">
        <f>VLOOKUP(H2486,Sheet2!$A$1:$B$270,2,FALSE)</f>
        <v>#N/A</v>
      </c>
    </row>
    <row r="2487" spans="15:61">
      <c r="O2487" s="57"/>
      <c r="P2487" s="57"/>
      <c r="AO2487" s="57"/>
      <c r="AP2487" s="57"/>
      <c r="BA2487" s="57"/>
      <c r="BF2487" s="6" t="e">
        <f t="shared" si="114"/>
        <v>#NUM!</v>
      </c>
      <c r="BG2487" t="e">
        <f t="shared" si="115"/>
        <v>#NUM!</v>
      </c>
      <c r="BH2487" t="e">
        <f t="shared" si="116"/>
        <v>#NUM!</v>
      </c>
      <c r="BI2487" t="e">
        <f>VLOOKUP(H2487,Sheet2!$A$1:$B$270,2,FALSE)</f>
        <v>#N/A</v>
      </c>
    </row>
    <row r="2488" spans="15:61">
      <c r="O2488" s="57"/>
      <c r="P2488" s="57"/>
      <c r="AP2488" s="57"/>
      <c r="BA2488" s="57"/>
      <c r="BF2488" s="6" t="e">
        <f t="shared" si="114"/>
        <v>#NUM!</v>
      </c>
      <c r="BG2488" t="e">
        <f t="shared" si="115"/>
        <v>#NUM!</v>
      </c>
      <c r="BH2488" t="e">
        <f t="shared" si="116"/>
        <v>#NUM!</v>
      </c>
      <c r="BI2488" t="e">
        <f>VLOOKUP(H2488,Sheet2!$A$1:$B$270,2,FALSE)</f>
        <v>#N/A</v>
      </c>
    </row>
    <row r="2489" spans="15:61">
      <c r="O2489" s="57"/>
      <c r="P2489" s="57"/>
      <c r="AP2489" s="57"/>
      <c r="BA2489" s="57"/>
      <c r="BF2489" s="6" t="e">
        <f t="shared" si="114"/>
        <v>#NUM!</v>
      </c>
      <c r="BG2489" t="e">
        <f t="shared" si="115"/>
        <v>#NUM!</v>
      </c>
      <c r="BH2489" t="e">
        <f t="shared" si="116"/>
        <v>#NUM!</v>
      </c>
      <c r="BI2489" t="e">
        <f>VLOOKUP(H2489,Sheet2!$A$1:$B$270,2,FALSE)</f>
        <v>#N/A</v>
      </c>
    </row>
    <row r="2490" spans="15:61">
      <c r="O2490" s="57"/>
      <c r="P2490" s="57"/>
      <c r="AP2490" s="57"/>
      <c r="BA2490" s="57"/>
      <c r="BF2490" s="6" t="e">
        <f t="shared" si="114"/>
        <v>#NUM!</v>
      </c>
      <c r="BG2490" t="e">
        <f t="shared" si="115"/>
        <v>#NUM!</v>
      </c>
      <c r="BH2490" t="e">
        <f t="shared" si="116"/>
        <v>#NUM!</v>
      </c>
      <c r="BI2490" t="e">
        <f>VLOOKUP(H2490,Sheet2!$A$1:$B$270,2,FALSE)</f>
        <v>#N/A</v>
      </c>
    </row>
    <row r="2491" spans="15:61">
      <c r="O2491" s="57"/>
      <c r="P2491" s="57"/>
      <c r="AP2491" s="57"/>
      <c r="BA2491" s="57"/>
      <c r="BF2491" s="6" t="e">
        <f t="shared" si="114"/>
        <v>#NUM!</v>
      </c>
      <c r="BG2491" t="e">
        <f t="shared" si="115"/>
        <v>#NUM!</v>
      </c>
      <c r="BH2491" t="e">
        <f t="shared" si="116"/>
        <v>#NUM!</v>
      </c>
      <c r="BI2491" t="e">
        <f>VLOOKUP(H2491,Sheet2!$A$1:$B$270,2,FALSE)</f>
        <v>#N/A</v>
      </c>
    </row>
    <row r="2492" spans="15:61">
      <c r="O2492" s="57"/>
      <c r="P2492" s="57"/>
      <c r="AP2492" s="57"/>
      <c r="BA2492" s="57"/>
      <c r="BF2492" s="6" t="e">
        <f t="shared" si="114"/>
        <v>#NUM!</v>
      </c>
      <c r="BG2492" t="e">
        <f t="shared" si="115"/>
        <v>#NUM!</v>
      </c>
      <c r="BH2492" t="e">
        <f t="shared" si="116"/>
        <v>#NUM!</v>
      </c>
      <c r="BI2492" t="e">
        <f>VLOOKUP(H2492,Sheet2!$A$1:$B$270,2,FALSE)</f>
        <v>#N/A</v>
      </c>
    </row>
    <row r="2493" spans="15:61">
      <c r="O2493" s="57"/>
      <c r="P2493" s="57"/>
      <c r="AO2493" s="57"/>
      <c r="BA2493" s="57"/>
      <c r="BF2493" s="6" t="e">
        <f t="shared" si="114"/>
        <v>#NUM!</v>
      </c>
      <c r="BG2493" t="e">
        <f t="shared" si="115"/>
        <v>#NUM!</v>
      </c>
      <c r="BH2493" t="e">
        <f t="shared" si="116"/>
        <v>#NUM!</v>
      </c>
      <c r="BI2493" t="e">
        <f>VLOOKUP(H2493,Sheet2!$A$1:$B$270,2,FALSE)</f>
        <v>#N/A</v>
      </c>
    </row>
    <row r="2494" spans="15:61">
      <c r="O2494" s="57"/>
      <c r="P2494" s="57"/>
      <c r="AP2494" s="57"/>
      <c r="BA2494" s="57"/>
      <c r="BF2494" s="6" t="e">
        <f t="shared" si="114"/>
        <v>#NUM!</v>
      </c>
      <c r="BG2494" t="e">
        <f t="shared" si="115"/>
        <v>#NUM!</v>
      </c>
      <c r="BH2494" t="e">
        <f t="shared" si="116"/>
        <v>#NUM!</v>
      </c>
      <c r="BI2494" t="e">
        <f>VLOOKUP(H2494,Sheet2!$A$1:$B$270,2,FALSE)</f>
        <v>#N/A</v>
      </c>
    </row>
    <row r="2495" spans="15:61">
      <c r="O2495" s="57"/>
      <c r="P2495" s="57"/>
      <c r="AP2495" s="57"/>
      <c r="BA2495" s="57"/>
      <c r="BF2495" s="6" t="e">
        <f t="shared" si="114"/>
        <v>#NUM!</v>
      </c>
      <c r="BG2495" t="e">
        <f t="shared" si="115"/>
        <v>#NUM!</v>
      </c>
      <c r="BH2495" t="e">
        <f t="shared" si="116"/>
        <v>#NUM!</v>
      </c>
      <c r="BI2495" t="e">
        <f>VLOOKUP(H2495,Sheet2!$A$1:$B$270,2,FALSE)</f>
        <v>#N/A</v>
      </c>
    </row>
    <row r="2496" spans="15:61">
      <c r="O2496" s="57"/>
      <c r="P2496" s="57"/>
      <c r="AP2496" s="57"/>
      <c r="BA2496" s="57"/>
      <c r="BF2496" s="6" t="e">
        <f t="shared" si="114"/>
        <v>#NUM!</v>
      </c>
      <c r="BG2496" t="e">
        <f t="shared" si="115"/>
        <v>#NUM!</v>
      </c>
      <c r="BH2496" t="e">
        <f t="shared" si="116"/>
        <v>#NUM!</v>
      </c>
      <c r="BI2496" t="e">
        <f>VLOOKUP(H2496,Sheet2!$A$1:$B$270,2,FALSE)</f>
        <v>#N/A</v>
      </c>
    </row>
    <row r="2497" spans="15:61">
      <c r="O2497" s="57"/>
      <c r="P2497" s="57"/>
      <c r="BF2497" s="6" t="e">
        <f t="shared" si="114"/>
        <v>#NUM!</v>
      </c>
      <c r="BG2497" t="e">
        <f t="shared" si="115"/>
        <v>#NUM!</v>
      </c>
      <c r="BH2497" t="e">
        <f t="shared" si="116"/>
        <v>#NUM!</v>
      </c>
      <c r="BI2497" t="e">
        <f>VLOOKUP(H2497,Sheet2!$A$1:$B$270,2,FALSE)</f>
        <v>#N/A</v>
      </c>
    </row>
    <row r="2498" spans="15:61">
      <c r="O2498" s="57"/>
      <c r="P2498" s="57"/>
      <c r="AP2498" s="57"/>
      <c r="BA2498" s="57"/>
      <c r="BF2498" s="6" t="e">
        <f t="shared" ref="BF2498:BF2561" si="117">DATE(BC2498,BD2498,BE2498)</f>
        <v>#NUM!</v>
      </c>
      <c r="BG2498" t="e">
        <f t="shared" ref="BG2498:BG2561" si="118">BF2498-BA2498</f>
        <v>#NUM!</v>
      </c>
      <c r="BH2498" t="e">
        <f t="shared" ref="BH2498:BH2561" si="119">IF(BG2498=1,"COMPLY",IF(BG2498&lt;1,"COMPLY","NOT COMPLY"))</f>
        <v>#NUM!</v>
      </c>
      <c r="BI2498" t="e">
        <f>VLOOKUP(H2498,Sheet2!$A$1:$B$270,2,FALSE)</f>
        <v>#N/A</v>
      </c>
    </row>
    <row r="2499" spans="15:61">
      <c r="O2499" s="57"/>
      <c r="P2499" s="57"/>
      <c r="AP2499" s="57"/>
      <c r="BA2499" s="57"/>
      <c r="BF2499" s="6" t="e">
        <f t="shared" si="117"/>
        <v>#NUM!</v>
      </c>
      <c r="BG2499" t="e">
        <f t="shared" si="118"/>
        <v>#NUM!</v>
      </c>
      <c r="BH2499" t="e">
        <f t="shared" si="119"/>
        <v>#NUM!</v>
      </c>
      <c r="BI2499" t="e">
        <f>VLOOKUP(H2499,Sheet2!$A$1:$B$270,2,FALSE)</f>
        <v>#N/A</v>
      </c>
    </row>
    <row r="2500" spans="15:61">
      <c r="O2500" s="57"/>
      <c r="P2500" s="57"/>
      <c r="AO2500" s="57"/>
      <c r="AP2500" s="57"/>
      <c r="BA2500" s="57"/>
      <c r="BF2500" s="6" t="e">
        <f t="shared" si="117"/>
        <v>#NUM!</v>
      </c>
      <c r="BG2500" t="e">
        <f t="shared" si="118"/>
        <v>#NUM!</v>
      </c>
      <c r="BH2500" t="e">
        <f t="shared" si="119"/>
        <v>#NUM!</v>
      </c>
      <c r="BI2500" t="e">
        <f>VLOOKUP(H2500,Sheet2!$A$1:$B$270,2,FALSE)</f>
        <v>#N/A</v>
      </c>
    </row>
    <row r="2501" spans="15:61">
      <c r="O2501" s="57"/>
      <c r="P2501" s="57"/>
      <c r="AO2501" s="57"/>
      <c r="BA2501" s="57"/>
      <c r="BF2501" s="6" t="e">
        <f t="shared" si="117"/>
        <v>#NUM!</v>
      </c>
      <c r="BG2501" t="e">
        <f t="shared" si="118"/>
        <v>#NUM!</v>
      </c>
      <c r="BH2501" t="e">
        <f t="shared" si="119"/>
        <v>#NUM!</v>
      </c>
      <c r="BI2501" t="e">
        <f>VLOOKUP(H2501,Sheet2!$A$1:$B$270,2,FALSE)</f>
        <v>#N/A</v>
      </c>
    </row>
    <row r="2502" spans="15:61">
      <c r="O2502" s="57"/>
      <c r="P2502" s="57"/>
      <c r="AO2502" s="57"/>
      <c r="BA2502" s="57"/>
      <c r="BF2502" s="6" t="e">
        <f t="shared" si="117"/>
        <v>#NUM!</v>
      </c>
      <c r="BG2502" t="e">
        <f t="shared" si="118"/>
        <v>#NUM!</v>
      </c>
      <c r="BH2502" t="e">
        <f t="shared" si="119"/>
        <v>#NUM!</v>
      </c>
      <c r="BI2502" t="e">
        <f>VLOOKUP(H2502,Sheet2!$A$1:$B$270,2,FALSE)</f>
        <v>#N/A</v>
      </c>
    </row>
    <row r="2503" spans="15:61">
      <c r="O2503" s="57"/>
      <c r="P2503" s="57"/>
      <c r="AO2503" s="57"/>
      <c r="AP2503" s="57"/>
      <c r="BA2503" s="57"/>
      <c r="BF2503" s="6" t="e">
        <f t="shared" si="117"/>
        <v>#NUM!</v>
      </c>
      <c r="BG2503" t="e">
        <f t="shared" si="118"/>
        <v>#NUM!</v>
      </c>
      <c r="BH2503" t="e">
        <f t="shared" si="119"/>
        <v>#NUM!</v>
      </c>
      <c r="BI2503" t="e">
        <f>VLOOKUP(H2503,Sheet2!$A$1:$B$270,2,FALSE)</f>
        <v>#N/A</v>
      </c>
    </row>
    <row r="2504" spans="15:61">
      <c r="O2504" s="57"/>
      <c r="P2504" s="57"/>
      <c r="AP2504" s="57"/>
      <c r="BA2504" s="57"/>
      <c r="BF2504" s="6" t="e">
        <f t="shared" si="117"/>
        <v>#NUM!</v>
      </c>
      <c r="BG2504" t="e">
        <f t="shared" si="118"/>
        <v>#NUM!</v>
      </c>
      <c r="BH2504" t="e">
        <f t="shared" si="119"/>
        <v>#NUM!</v>
      </c>
      <c r="BI2504" t="e">
        <f>VLOOKUP(H2504,Sheet2!$A$1:$B$270,2,FALSE)</f>
        <v>#N/A</v>
      </c>
    </row>
    <row r="2505" spans="15:61">
      <c r="O2505" s="57"/>
      <c r="P2505" s="57"/>
      <c r="AP2505" s="57"/>
      <c r="BA2505" s="57"/>
      <c r="BF2505" s="6" t="e">
        <f t="shared" si="117"/>
        <v>#NUM!</v>
      </c>
      <c r="BG2505" t="e">
        <f t="shared" si="118"/>
        <v>#NUM!</v>
      </c>
      <c r="BH2505" t="e">
        <f t="shared" si="119"/>
        <v>#NUM!</v>
      </c>
      <c r="BI2505" t="e">
        <f>VLOOKUP(H2505,Sheet2!$A$1:$B$270,2,FALSE)</f>
        <v>#N/A</v>
      </c>
    </row>
    <row r="2506" spans="15:61">
      <c r="O2506" s="57"/>
      <c r="P2506" s="57"/>
      <c r="BA2506" s="57"/>
      <c r="BF2506" s="6" t="e">
        <f t="shared" si="117"/>
        <v>#NUM!</v>
      </c>
      <c r="BG2506" t="e">
        <f t="shared" si="118"/>
        <v>#NUM!</v>
      </c>
      <c r="BH2506" t="e">
        <f t="shared" si="119"/>
        <v>#NUM!</v>
      </c>
      <c r="BI2506" t="e">
        <f>VLOOKUP(H2506,Sheet2!$A$1:$B$270,2,FALSE)</f>
        <v>#N/A</v>
      </c>
    </row>
    <row r="2507" spans="15:61">
      <c r="O2507" s="57"/>
      <c r="P2507" s="57"/>
      <c r="BA2507" s="57"/>
      <c r="BF2507" s="6" t="e">
        <f t="shared" si="117"/>
        <v>#NUM!</v>
      </c>
      <c r="BG2507" t="e">
        <f t="shared" si="118"/>
        <v>#NUM!</v>
      </c>
      <c r="BH2507" t="e">
        <f t="shared" si="119"/>
        <v>#NUM!</v>
      </c>
      <c r="BI2507" t="e">
        <f>VLOOKUP(H2507,Sheet2!$A$1:$B$270,2,FALSE)</f>
        <v>#N/A</v>
      </c>
    </row>
    <row r="2508" spans="15:61">
      <c r="O2508" s="57"/>
      <c r="P2508" s="57"/>
      <c r="AO2508" s="57"/>
      <c r="AP2508" s="57"/>
      <c r="BA2508" s="57"/>
      <c r="BF2508" s="6" t="e">
        <f t="shared" si="117"/>
        <v>#NUM!</v>
      </c>
      <c r="BG2508" t="e">
        <f t="shared" si="118"/>
        <v>#NUM!</v>
      </c>
      <c r="BH2508" t="e">
        <f t="shared" si="119"/>
        <v>#NUM!</v>
      </c>
      <c r="BI2508" t="e">
        <f>VLOOKUP(H2508,Sheet2!$A$1:$B$270,2,FALSE)</f>
        <v>#N/A</v>
      </c>
    </row>
    <row r="2509" spans="15:61">
      <c r="O2509" s="57"/>
      <c r="P2509" s="57"/>
      <c r="BF2509" s="6" t="e">
        <f t="shared" si="117"/>
        <v>#NUM!</v>
      </c>
      <c r="BG2509" t="e">
        <f t="shared" si="118"/>
        <v>#NUM!</v>
      </c>
      <c r="BH2509" t="e">
        <f t="shared" si="119"/>
        <v>#NUM!</v>
      </c>
      <c r="BI2509" t="e">
        <f>VLOOKUP(H2509,Sheet2!$A$1:$B$270,2,FALSE)</f>
        <v>#N/A</v>
      </c>
    </row>
    <row r="2510" spans="15:61">
      <c r="O2510" s="57"/>
      <c r="P2510" s="57"/>
      <c r="BF2510" s="6" t="e">
        <f t="shared" si="117"/>
        <v>#NUM!</v>
      </c>
      <c r="BG2510" t="e">
        <f t="shared" si="118"/>
        <v>#NUM!</v>
      </c>
      <c r="BH2510" t="e">
        <f t="shared" si="119"/>
        <v>#NUM!</v>
      </c>
      <c r="BI2510" t="e">
        <f>VLOOKUP(H2510,Sheet2!$A$1:$B$270,2,FALSE)</f>
        <v>#N/A</v>
      </c>
    </row>
    <row r="2511" spans="15:61">
      <c r="O2511" s="57"/>
      <c r="P2511" s="57"/>
      <c r="AO2511" s="57"/>
      <c r="BF2511" s="6" t="e">
        <f t="shared" si="117"/>
        <v>#NUM!</v>
      </c>
      <c r="BG2511" t="e">
        <f t="shared" si="118"/>
        <v>#NUM!</v>
      </c>
      <c r="BH2511" t="e">
        <f t="shared" si="119"/>
        <v>#NUM!</v>
      </c>
      <c r="BI2511" t="e">
        <f>VLOOKUP(H2511,Sheet2!$A$1:$B$270,2,FALSE)</f>
        <v>#N/A</v>
      </c>
    </row>
    <row r="2512" spans="15:61">
      <c r="O2512" s="57"/>
      <c r="P2512" s="57"/>
      <c r="BA2512" s="57"/>
      <c r="BF2512" s="6" t="e">
        <f t="shared" si="117"/>
        <v>#NUM!</v>
      </c>
      <c r="BG2512" t="e">
        <f t="shared" si="118"/>
        <v>#NUM!</v>
      </c>
      <c r="BH2512" t="e">
        <f t="shared" si="119"/>
        <v>#NUM!</v>
      </c>
      <c r="BI2512" t="e">
        <f>VLOOKUP(H2512,Sheet2!$A$1:$B$270,2,FALSE)</f>
        <v>#N/A</v>
      </c>
    </row>
    <row r="2513" spans="15:61">
      <c r="O2513" s="57"/>
      <c r="P2513" s="57"/>
      <c r="AO2513" s="57"/>
      <c r="AP2513" s="57"/>
      <c r="BA2513" s="57"/>
      <c r="BF2513" s="6" t="e">
        <f t="shared" si="117"/>
        <v>#NUM!</v>
      </c>
      <c r="BG2513" t="e">
        <f t="shared" si="118"/>
        <v>#NUM!</v>
      </c>
      <c r="BH2513" t="e">
        <f t="shared" si="119"/>
        <v>#NUM!</v>
      </c>
      <c r="BI2513" t="e">
        <f>VLOOKUP(H2513,Sheet2!$A$1:$B$270,2,FALSE)</f>
        <v>#N/A</v>
      </c>
    </row>
    <row r="2514" spans="15:61">
      <c r="O2514" s="57"/>
      <c r="P2514" s="57"/>
      <c r="AP2514" s="57"/>
      <c r="BA2514" s="57"/>
      <c r="BF2514" s="6" t="e">
        <f t="shared" si="117"/>
        <v>#NUM!</v>
      </c>
      <c r="BG2514" t="e">
        <f t="shared" si="118"/>
        <v>#NUM!</v>
      </c>
      <c r="BH2514" t="e">
        <f t="shared" si="119"/>
        <v>#NUM!</v>
      </c>
      <c r="BI2514" t="e">
        <f>VLOOKUP(H2514,Sheet2!$A$1:$B$270,2,FALSE)</f>
        <v>#N/A</v>
      </c>
    </row>
    <row r="2515" spans="15:61">
      <c r="O2515" s="57"/>
      <c r="P2515" s="57"/>
      <c r="AP2515" s="57"/>
      <c r="BA2515" s="57"/>
      <c r="BF2515" s="6" t="e">
        <f t="shared" si="117"/>
        <v>#NUM!</v>
      </c>
      <c r="BG2515" t="e">
        <f t="shared" si="118"/>
        <v>#NUM!</v>
      </c>
      <c r="BH2515" t="e">
        <f t="shared" si="119"/>
        <v>#NUM!</v>
      </c>
      <c r="BI2515" t="e">
        <f>VLOOKUP(H2515,Sheet2!$A$1:$B$270,2,FALSE)</f>
        <v>#N/A</v>
      </c>
    </row>
    <row r="2516" spans="15:61">
      <c r="O2516" s="57"/>
      <c r="P2516" s="57"/>
      <c r="AP2516" s="57"/>
      <c r="BA2516" s="57"/>
      <c r="BF2516" s="6" t="e">
        <f t="shared" si="117"/>
        <v>#NUM!</v>
      </c>
      <c r="BG2516" t="e">
        <f t="shared" si="118"/>
        <v>#NUM!</v>
      </c>
      <c r="BH2516" t="e">
        <f t="shared" si="119"/>
        <v>#NUM!</v>
      </c>
      <c r="BI2516" t="e">
        <f>VLOOKUP(H2516,Sheet2!$A$1:$B$270,2,FALSE)</f>
        <v>#N/A</v>
      </c>
    </row>
    <row r="2517" spans="15:61">
      <c r="O2517" s="57"/>
      <c r="P2517" s="57"/>
      <c r="AP2517" s="57"/>
      <c r="BA2517" s="57"/>
      <c r="BF2517" s="6" t="e">
        <f t="shared" si="117"/>
        <v>#NUM!</v>
      </c>
      <c r="BG2517" t="e">
        <f t="shared" si="118"/>
        <v>#NUM!</v>
      </c>
      <c r="BH2517" t="e">
        <f t="shared" si="119"/>
        <v>#NUM!</v>
      </c>
      <c r="BI2517" t="e">
        <f>VLOOKUP(H2517,Sheet2!$A$1:$B$270,2,FALSE)</f>
        <v>#N/A</v>
      </c>
    </row>
    <row r="2518" spans="15:61">
      <c r="O2518" s="57"/>
      <c r="P2518" s="57"/>
      <c r="AO2518" s="57"/>
      <c r="AP2518" s="57"/>
      <c r="BA2518" s="57"/>
      <c r="BF2518" s="6" t="e">
        <f t="shared" si="117"/>
        <v>#NUM!</v>
      </c>
      <c r="BG2518" t="e">
        <f t="shared" si="118"/>
        <v>#NUM!</v>
      </c>
      <c r="BH2518" t="e">
        <f t="shared" si="119"/>
        <v>#NUM!</v>
      </c>
      <c r="BI2518" t="e">
        <f>VLOOKUP(H2518,Sheet2!$A$1:$B$270,2,FALSE)</f>
        <v>#N/A</v>
      </c>
    </row>
    <row r="2519" spans="15:61">
      <c r="O2519" s="57"/>
      <c r="P2519" s="57"/>
      <c r="AO2519" s="57"/>
      <c r="AP2519" s="57"/>
      <c r="BA2519" s="57"/>
      <c r="BF2519" s="6" t="e">
        <f t="shared" si="117"/>
        <v>#NUM!</v>
      </c>
      <c r="BG2519" t="e">
        <f t="shared" si="118"/>
        <v>#NUM!</v>
      </c>
      <c r="BH2519" t="e">
        <f t="shared" si="119"/>
        <v>#NUM!</v>
      </c>
      <c r="BI2519" t="e">
        <f>VLOOKUP(H2519,Sheet2!$A$1:$B$270,2,FALSE)</f>
        <v>#N/A</v>
      </c>
    </row>
    <row r="2520" spans="15:61">
      <c r="O2520" s="57"/>
      <c r="P2520" s="57"/>
      <c r="AO2520" s="57"/>
      <c r="AP2520" s="57"/>
      <c r="BA2520" s="57"/>
      <c r="BF2520" s="6" t="e">
        <f t="shared" si="117"/>
        <v>#NUM!</v>
      </c>
      <c r="BG2520" t="e">
        <f t="shared" si="118"/>
        <v>#NUM!</v>
      </c>
      <c r="BH2520" t="e">
        <f t="shared" si="119"/>
        <v>#NUM!</v>
      </c>
      <c r="BI2520" t="e">
        <f>VLOOKUP(H2520,Sheet2!$A$1:$B$270,2,FALSE)</f>
        <v>#N/A</v>
      </c>
    </row>
    <row r="2521" spans="15:61">
      <c r="O2521" s="57"/>
      <c r="P2521" s="57"/>
      <c r="AO2521" s="57"/>
      <c r="AP2521" s="57"/>
      <c r="BA2521" s="57"/>
      <c r="BF2521" s="6" t="e">
        <f t="shared" si="117"/>
        <v>#NUM!</v>
      </c>
      <c r="BG2521" t="e">
        <f t="shared" si="118"/>
        <v>#NUM!</v>
      </c>
      <c r="BH2521" t="e">
        <f t="shared" si="119"/>
        <v>#NUM!</v>
      </c>
      <c r="BI2521" t="e">
        <f>VLOOKUP(H2521,Sheet2!$A$1:$B$270,2,FALSE)</f>
        <v>#N/A</v>
      </c>
    </row>
    <row r="2522" spans="15:61">
      <c r="O2522" s="57"/>
      <c r="P2522" s="57"/>
      <c r="AO2522" s="57"/>
      <c r="BA2522" s="57"/>
      <c r="BF2522" s="6" t="e">
        <f t="shared" si="117"/>
        <v>#NUM!</v>
      </c>
      <c r="BG2522" t="e">
        <f t="shared" si="118"/>
        <v>#NUM!</v>
      </c>
      <c r="BH2522" t="e">
        <f t="shared" si="119"/>
        <v>#NUM!</v>
      </c>
      <c r="BI2522" t="e">
        <f>VLOOKUP(H2522,Sheet2!$A$1:$B$270,2,FALSE)</f>
        <v>#N/A</v>
      </c>
    </row>
    <row r="2523" spans="15:61">
      <c r="O2523" s="57"/>
      <c r="P2523" s="57"/>
      <c r="AO2523" s="57"/>
      <c r="AP2523" s="57"/>
      <c r="BA2523" s="57"/>
      <c r="BF2523" s="6" t="e">
        <f t="shared" si="117"/>
        <v>#NUM!</v>
      </c>
      <c r="BG2523" t="e">
        <f t="shared" si="118"/>
        <v>#NUM!</v>
      </c>
      <c r="BH2523" t="e">
        <f t="shared" si="119"/>
        <v>#NUM!</v>
      </c>
      <c r="BI2523" t="e">
        <f>VLOOKUP(H2523,Sheet2!$A$1:$B$270,2,FALSE)</f>
        <v>#N/A</v>
      </c>
    </row>
    <row r="2524" spans="15:61">
      <c r="O2524" s="57"/>
      <c r="P2524" s="57"/>
      <c r="AO2524" s="57"/>
      <c r="AP2524" s="57"/>
      <c r="BA2524" s="57"/>
      <c r="BF2524" s="6" t="e">
        <f t="shared" si="117"/>
        <v>#NUM!</v>
      </c>
      <c r="BG2524" t="e">
        <f t="shared" si="118"/>
        <v>#NUM!</v>
      </c>
      <c r="BH2524" t="e">
        <f t="shared" si="119"/>
        <v>#NUM!</v>
      </c>
      <c r="BI2524" t="e">
        <f>VLOOKUP(H2524,Sheet2!$A$1:$B$270,2,FALSE)</f>
        <v>#N/A</v>
      </c>
    </row>
    <row r="2525" spans="15:61">
      <c r="O2525" s="57"/>
      <c r="P2525" s="57"/>
      <c r="AO2525" s="57"/>
      <c r="AP2525" s="57"/>
      <c r="BA2525" s="57"/>
      <c r="BF2525" s="6" t="e">
        <f t="shared" si="117"/>
        <v>#NUM!</v>
      </c>
      <c r="BG2525" t="e">
        <f t="shared" si="118"/>
        <v>#NUM!</v>
      </c>
      <c r="BH2525" t="e">
        <f t="shared" si="119"/>
        <v>#NUM!</v>
      </c>
      <c r="BI2525" t="e">
        <f>VLOOKUP(H2525,Sheet2!$A$1:$B$270,2,FALSE)</f>
        <v>#N/A</v>
      </c>
    </row>
    <row r="2526" spans="15:61">
      <c r="O2526" s="57"/>
      <c r="P2526" s="57"/>
      <c r="AO2526" s="57"/>
      <c r="AP2526" s="57"/>
      <c r="BA2526" s="57"/>
      <c r="BF2526" s="6" t="e">
        <f t="shared" si="117"/>
        <v>#NUM!</v>
      </c>
      <c r="BG2526" t="e">
        <f t="shared" si="118"/>
        <v>#NUM!</v>
      </c>
      <c r="BH2526" t="e">
        <f t="shared" si="119"/>
        <v>#NUM!</v>
      </c>
      <c r="BI2526" t="e">
        <f>VLOOKUP(H2526,Sheet2!$A$1:$B$270,2,FALSE)</f>
        <v>#N/A</v>
      </c>
    </row>
    <row r="2527" spans="15:61">
      <c r="O2527" s="57"/>
      <c r="P2527" s="57"/>
      <c r="AP2527" s="57"/>
      <c r="BA2527" s="57"/>
      <c r="BF2527" s="6" t="e">
        <f t="shared" si="117"/>
        <v>#NUM!</v>
      </c>
      <c r="BG2527" t="e">
        <f t="shared" si="118"/>
        <v>#NUM!</v>
      </c>
      <c r="BH2527" t="e">
        <f t="shared" si="119"/>
        <v>#NUM!</v>
      </c>
      <c r="BI2527" t="e">
        <f>VLOOKUP(H2527,Sheet2!$A$1:$B$270,2,FALSE)</f>
        <v>#N/A</v>
      </c>
    </row>
    <row r="2528" spans="15:61">
      <c r="O2528" s="57"/>
      <c r="P2528" s="57"/>
      <c r="AP2528" s="57"/>
      <c r="BA2528" s="57"/>
      <c r="BF2528" s="6" t="e">
        <f t="shared" si="117"/>
        <v>#NUM!</v>
      </c>
      <c r="BG2528" t="e">
        <f t="shared" si="118"/>
        <v>#NUM!</v>
      </c>
      <c r="BH2528" t="e">
        <f t="shared" si="119"/>
        <v>#NUM!</v>
      </c>
      <c r="BI2528" t="e">
        <f>VLOOKUP(H2528,Sheet2!$A$1:$B$270,2,FALSE)</f>
        <v>#N/A</v>
      </c>
    </row>
    <row r="2529" spans="15:61">
      <c r="O2529" s="57"/>
      <c r="P2529" s="57"/>
      <c r="AP2529" s="57"/>
      <c r="BA2529" s="57"/>
      <c r="BF2529" s="6" t="e">
        <f t="shared" si="117"/>
        <v>#NUM!</v>
      </c>
      <c r="BG2529" t="e">
        <f t="shared" si="118"/>
        <v>#NUM!</v>
      </c>
      <c r="BH2529" t="e">
        <f t="shared" si="119"/>
        <v>#NUM!</v>
      </c>
      <c r="BI2529" t="e">
        <f>VLOOKUP(H2529,Sheet2!$A$1:$B$270,2,FALSE)</f>
        <v>#N/A</v>
      </c>
    </row>
    <row r="2530" spans="15:61">
      <c r="O2530" s="57"/>
      <c r="P2530" s="57"/>
      <c r="BA2530" s="57"/>
      <c r="BF2530" s="6" t="e">
        <f t="shared" si="117"/>
        <v>#NUM!</v>
      </c>
      <c r="BG2530" t="e">
        <f t="shared" si="118"/>
        <v>#NUM!</v>
      </c>
      <c r="BH2530" t="e">
        <f t="shared" si="119"/>
        <v>#NUM!</v>
      </c>
      <c r="BI2530" t="e">
        <f>VLOOKUP(H2530,Sheet2!$A$1:$B$270,2,FALSE)</f>
        <v>#N/A</v>
      </c>
    </row>
    <row r="2531" spans="15:61">
      <c r="O2531" s="57"/>
      <c r="P2531" s="57"/>
      <c r="BA2531" s="57"/>
      <c r="BF2531" s="6" t="e">
        <f t="shared" si="117"/>
        <v>#NUM!</v>
      </c>
      <c r="BG2531" t="e">
        <f t="shared" si="118"/>
        <v>#NUM!</v>
      </c>
      <c r="BH2531" t="e">
        <f t="shared" si="119"/>
        <v>#NUM!</v>
      </c>
      <c r="BI2531" t="e">
        <f>VLOOKUP(H2531,Sheet2!$A$1:$B$270,2,FALSE)</f>
        <v>#N/A</v>
      </c>
    </row>
    <row r="2532" spans="15:61">
      <c r="O2532" s="57"/>
      <c r="P2532" s="57"/>
      <c r="AP2532" s="57"/>
      <c r="BA2532" s="57"/>
      <c r="BF2532" s="6" t="e">
        <f t="shared" si="117"/>
        <v>#NUM!</v>
      </c>
      <c r="BG2532" t="e">
        <f t="shared" si="118"/>
        <v>#NUM!</v>
      </c>
      <c r="BH2532" t="e">
        <f t="shared" si="119"/>
        <v>#NUM!</v>
      </c>
      <c r="BI2532" t="e">
        <f>VLOOKUP(H2532,Sheet2!$A$1:$B$270,2,FALSE)</f>
        <v>#N/A</v>
      </c>
    </row>
    <row r="2533" spans="15:61">
      <c r="O2533" s="57"/>
      <c r="P2533" s="57"/>
      <c r="AP2533" s="57"/>
      <c r="BA2533" s="57"/>
      <c r="BF2533" s="6" t="e">
        <f t="shared" si="117"/>
        <v>#NUM!</v>
      </c>
      <c r="BG2533" t="e">
        <f t="shared" si="118"/>
        <v>#NUM!</v>
      </c>
      <c r="BH2533" t="e">
        <f t="shared" si="119"/>
        <v>#NUM!</v>
      </c>
      <c r="BI2533" t="e">
        <f>VLOOKUP(H2533,Sheet2!$A$1:$B$270,2,FALSE)</f>
        <v>#N/A</v>
      </c>
    </row>
    <row r="2534" spans="15:61">
      <c r="O2534" s="57"/>
      <c r="P2534" s="57"/>
      <c r="AP2534" s="57"/>
      <c r="BA2534" s="57"/>
      <c r="BF2534" s="6" t="e">
        <f t="shared" si="117"/>
        <v>#NUM!</v>
      </c>
      <c r="BG2534" t="e">
        <f t="shared" si="118"/>
        <v>#NUM!</v>
      </c>
      <c r="BH2534" t="e">
        <f t="shared" si="119"/>
        <v>#NUM!</v>
      </c>
      <c r="BI2534" t="e">
        <f>VLOOKUP(H2534,Sheet2!$A$1:$B$270,2,FALSE)</f>
        <v>#N/A</v>
      </c>
    </row>
    <row r="2535" spans="15:61">
      <c r="O2535" s="57"/>
      <c r="P2535" s="57"/>
      <c r="BA2535" s="57"/>
      <c r="BF2535" s="6" t="e">
        <f t="shared" si="117"/>
        <v>#NUM!</v>
      </c>
      <c r="BG2535" t="e">
        <f t="shared" si="118"/>
        <v>#NUM!</v>
      </c>
      <c r="BH2535" t="e">
        <f t="shared" si="119"/>
        <v>#NUM!</v>
      </c>
      <c r="BI2535" t="e">
        <f>VLOOKUP(H2535,Sheet2!$A$1:$B$270,2,FALSE)</f>
        <v>#N/A</v>
      </c>
    </row>
    <row r="2536" spans="15:61">
      <c r="O2536" s="57"/>
      <c r="P2536" s="57"/>
      <c r="AP2536" s="57"/>
      <c r="BA2536" s="57"/>
      <c r="BF2536" s="6" t="e">
        <f t="shared" si="117"/>
        <v>#NUM!</v>
      </c>
      <c r="BG2536" t="e">
        <f t="shared" si="118"/>
        <v>#NUM!</v>
      </c>
      <c r="BH2536" t="e">
        <f t="shared" si="119"/>
        <v>#NUM!</v>
      </c>
      <c r="BI2536" t="e">
        <f>VLOOKUP(H2536,Sheet2!$A$1:$B$270,2,FALSE)</f>
        <v>#N/A</v>
      </c>
    </row>
    <row r="2537" spans="15:61">
      <c r="O2537" s="57"/>
      <c r="P2537" s="57"/>
      <c r="AP2537" s="57"/>
      <c r="BA2537" s="57"/>
      <c r="BF2537" s="6" t="e">
        <f t="shared" si="117"/>
        <v>#NUM!</v>
      </c>
      <c r="BG2537" t="e">
        <f t="shared" si="118"/>
        <v>#NUM!</v>
      </c>
      <c r="BH2537" t="e">
        <f t="shared" si="119"/>
        <v>#NUM!</v>
      </c>
      <c r="BI2537" t="e">
        <f>VLOOKUP(H2537,Sheet2!$A$1:$B$270,2,FALSE)</f>
        <v>#N/A</v>
      </c>
    </row>
    <row r="2538" spans="15:61">
      <c r="O2538" s="57"/>
      <c r="P2538" s="57"/>
      <c r="AP2538" s="57"/>
      <c r="BA2538" s="57"/>
      <c r="BF2538" s="6" t="e">
        <f t="shared" si="117"/>
        <v>#NUM!</v>
      </c>
      <c r="BG2538" t="e">
        <f t="shared" si="118"/>
        <v>#NUM!</v>
      </c>
      <c r="BH2538" t="e">
        <f t="shared" si="119"/>
        <v>#NUM!</v>
      </c>
      <c r="BI2538" t="e">
        <f>VLOOKUP(H2538,Sheet2!$A$1:$B$270,2,FALSE)</f>
        <v>#N/A</v>
      </c>
    </row>
    <row r="2539" spans="15:61">
      <c r="O2539" s="57"/>
      <c r="P2539" s="57"/>
      <c r="AP2539" s="57"/>
      <c r="BA2539" s="57"/>
      <c r="BF2539" s="6" t="e">
        <f t="shared" si="117"/>
        <v>#NUM!</v>
      </c>
      <c r="BG2539" t="e">
        <f t="shared" si="118"/>
        <v>#NUM!</v>
      </c>
      <c r="BH2539" t="e">
        <f t="shared" si="119"/>
        <v>#NUM!</v>
      </c>
      <c r="BI2539" t="e">
        <f>VLOOKUP(H2539,Sheet2!$A$1:$B$270,2,FALSE)</f>
        <v>#N/A</v>
      </c>
    </row>
    <row r="2540" spans="15:61">
      <c r="O2540" s="57"/>
      <c r="P2540" s="57"/>
      <c r="AP2540" s="57"/>
      <c r="BA2540" s="57"/>
      <c r="BF2540" s="6" t="e">
        <f t="shared" si="117"/>
        <v>#NUM!</v>
      </c>
      <c r="BG2540" t="e">
        <f t="shared" si="118"/>
        <v>#NUM!</v>
      </c>
      <c r="BH2540" t="e">
        <f t="shared" si="119"/>
        <v>#NUM!</v>
      </c>
      <c r="BI2540" t="e">
        <f>VLOOKUP(H2540,Sheet2!$A$1:$B$270,2,FALSE)</f>
        <v>#N/A</v>
      </c>
    </row>
    <row r="2541" spans="15:61">
      <c r="O2541" s="57"/>
      <c r="P2541" s="57"/>
      <c r="AO2541" s="57"/>
      <c r="BF2541" s="6" t="e">
        <f t="shared" si="117"/>
        <v>#NUM!</v>
      </c>
      <c r="BG2541" t="e">
        <f t="shared" si="118"/>
        <v>#NUM!</v>
      </c>
      <c r="BH2541" t="e">
        <f t="shared" si="119"/>
        <v>#NUM!</v>
      </c>
      <c r="BI2541" t="e">
        <f>VLOOKUP(H2541,Sheet2!$A$1:$B$270,2,FALSE)</f>
        <v>#N/A</v>
      </c>
    </row>
    <row r="2542" spans="15:61">
      <c r="O2542" s="57"/>
      <c r="P2542" s="57"/>
      <c r="AP2542" s="57"/>
      <c r="BA2542" s="57"/>
      <c r="BF2542" s="6" t="e">
        <f t="shared" si="117"/>
        <v>#NUM!</v>
      </c>
      <c r="BG2542" t="e">
        <f t="shared" si="118"/>
        <v>#NUM!</v>
      </c>
      <c r="BH2542" t="e">
        <f t="shared" si="119"/>
        <v>#NUM!</v>
      </c>
      <c r="BI2542" t="e">
        <f>VLOOKUP(H2542,Sheet2!$A$1:$B$270,2,FALSE)</f>
        <v>#N/A</v>
      </c>
    </row>
    <row r="2543" spans="15:61">
      <c r="O2543" s="57"/>
      <c r="P2543" s="57"/>
      <c r="AO2543" s="57"/>
      <c r="AP2543" s="57"/>
      <c r="BA2543" s="57"/>
      <c r="BF2543" s="6" t="e">
        <f t="shared" si="117"/>
        <v>#NUM!</v>
      </c>
      <c r="BG2543" t="e">
        <f t="shared" si="118"/>
        <v>#NUM!</v>
      </c>
      <c r="BH2543" t="e">
        <f t="shared" si="119"/>
        <v>#NUM!</v>
      </c>
      <c r="BI2543" t="e">
        <f>VLOOKUP(H2543,Sheet2!$A$1:$B$270,2,FALSE)</f>
        <v>#N/A</v>
      </c>
    </row>
    <row r="2544" spans="15:61">
      <c r="O2544" s="57"/>
      <c r="P2544" s="57"/>
      <c r="BA2544" s="57"/>
      <c r="BF2544" s="6" t="e">
        <f t="shared" si="117"/>
        <v>#NUM!</v>
      </c>
      <c r="BG2544" t="e">
        <f t="shared" si="118"/>
        <v>#NUM!</v>
      </c>
      <c r="BH2544" t="e">
        <f t="shared" si="119"/>
        <v>#NUM!</v>
      </c>
      <c r="BI2544" t="e">
        <f>VLOOKUP(H2544,Sheet2!$A$1:$B$270,2,FALSE)</f>
        <v>#N/A</v>
      </c>
    </row>
    <row r="2545" spans="15:61">
      <c r="O2545" s="57"/>
      <c r="P2545" s="57"/>
      <c r="AP2545" s="57"/>
      <c r="BA2545" s="57"/>
      <c r="BF2545" s="6" t="e">
        <f t="shared" si="117"/>
        <v>#NUM!</v>
      </c>
      <c r="BG2545" t="e">
        <f t="shared" si="118"/>
        <v>#NUM!</v>
      </c>
      <c r="BH2545" t="e">
        <f t="shared" si="119"/>
        <v>#NUM!</v>
      </c>
      <c r="BI2545" t="e">
        <f>VLOOKUP(H2545,Sheet2!$A$1:$B$270,2,FALSE)</f>
        <v>#N/A</v>
      </c>
    </row>
    <row r="2546" spans="15:61">
      <c r="O2546" s="57"/>
      <c r="P2546" s="57"/>
      <c r="AP2546" s="57"/>
      <c r="BA2546" s="57"/>
      <c r="BF2546" s="6" t="e">
        <f t="shared" si="117"/>
        <v>#NUM!</v>
      </c>
      <c r="BG2546" t="e">
        <f t="shared" si="118"/>
        <v>#NUM!</v>
      </c>
      <c r="BH2546" t="e">
        <f t="shared" si="119"/>
        <v>#NUM!</v>
      </c>
      <c r="BI2546" t="e">
        <f>VLOOKUP(H2546,Sheet2!$A$1:$B$270,2,FALSE)</f>
        <v>#N/A</v>
      </c>
    </row>
    <row r="2547" spans="15:61">
      <c r="O2547" s="57"/>
      <c r="P2547" s="57"/>
      <c r="AO2547" s="57"/>
      <c r="AP2547" s="57"/>
      <c r="BA2547" s="57"/>
      <c r="BF2547" s="6" t="e">
        <f t="shared" si="117"/>
        <v>#NUM!</v>
      </c>
      <c r="BG2547" t="e">
        <f t="shared" si="118"/>
        <v>#NUM!</v>
      </c>
      <c r="BH2547" t="e">
        <f t="shared" si="119"/>
        <v>#NUM!</v>
      </c>
      <c r="BI2547" t="e">
        <f>VLOOKUP(H2547,Sheet2!$A$1:$B$270,2,FALSE)</f>
        <v>#N/A</v>
      </c>
    </row>
    <row r="2548" spans="15:61">
      <c r="O2548" s="57"/>
      <c r="P2548" s="57"/>
      <c r="AO2548" s="57"/>
      <c r="AP2548" s="57"/>
      <c r="BA2548" s="57"/>
      <c r="BF2548" s="6" t="e">
        <f t="shared" si="117"/>
        <v>#NUM!</v>
      </c>
      <c r="BG2548" t="e">
        <f t="shared" si="118"/>
        <v>#NUM!</v>
      </c>
      <c r="BH2548" t="e">
        <f t="shared" si="119"/>
        <v>#NUM!</v>
      </c>
      <c r="BI2548" t="e">
        <f>VLOOKUP(H2548,Sheet2!$A$1:$B$270,2,FALSE)</f>
        <v>#N/A</v>
      </c>
    </row>
    <row r="2549" spans="15:61">
      <c r="O2549" s="57"/>
      <c r="P2549" s="57"/>
      <c r="AP2549" s="57"/>
      <c r="BA2549" s="57"/>
      <c r="BF2549" s="6" t="e">
        <f t="shared" si="117"/>
        <v>#NUM!</v>
      </c>
      <c r="BG2549" t="e">
        <f t="shared" si="118"/>
        <v>#NUM!</v>
      </c>
      <c r="BH2549" t="e">
        <f t="shared" si="119"/>
        <v>#NUM!</v>
      </c>
      <c r="BI2549" t="e">
        <f>VLOOKUP(H2549,Sheet2!$A$1:$B$270,2,FALSE)</f>
        <v>#N/A</v>
      </c>
    </row>
    <row r="2550" spans="15:61">
      <c r="O2550" s="57"/>
      <c r="P2550" s="57"/>
      <c r="AP2550" s="57"/>
      <c r="BA2550" s="57"/>
      <c r="BF2550" s="6" t="e">
        <f t="shared" si="117"/>
        <v>#NUM!</v>
      </c>
      <c r="BG2550" t="e">
        <f t="shared" si="118"/>
        <v>#NUM!</v>
      </c>
      <c r="BH2550" t="e">
        <f t="shared" si="119"/>
        <v>#NUM!</v>
      </c>
      <c r="BI2550" t="e">
        <f>VLOOKUP(H2550,Sheet2!$A$1:$B$270,2,FALSE)</f>
        <v>#N/A</v>
      </c>
    </row>
    <row r="2551" spans="15:61">
      <c r="O2551" s="57"/>
      <c r="P2551" s="57"/>
      <c r="AO2551" s="57"/>
      <c r="AP2551" s="57"/>
      <c r="BA2551" s="57"/>
      <c r="BF2551" s="6" t="e">
        <f t="shared" si="117"/>
        <v>#NUM!</v>
      </c>
      <c r="BG2551" t="e">
        <f t="shared" si="118"/>
        <v>#NUM!</v>
      </c>
      <c r="BH2551" t="e">
        <f t="shared" si="119"/>
        <v>#NUM!</v>
      </c>
      <c r="BI2551" t="e">
        <f>VLOOKUP(H2551,Sheet2!$A$1:$B$270,2,FALSE)</f>
        <v>#N/A</v>
      </c>
    </row>
    <row r="2552" spans="15:61">
      <c r="O2552" s="57"/>
      <c r="P2552" s="57"/>
      <c r="AO2552" s="57"/>
      <c r="AP2552" s="57"/>
      <c r="BA2552" s="57"/>
      <c r="BF2552" s="6" t="e">
        <f t="shared" si="117"/>
        <v>#NUM!</v>
      </c>
      <c r="BG2552" t="e">
        <f t="shared" si="118"/>
        <v>#NUM!</v>
      </c>
      <c r="BH2552" t="e">
        <f t="shared" si="119"/>
        <v>#NUM!</v>
      </c>
      <c r="BI2552" t="e">
        <f>VLOOKUP(H2552,Sheet2!$A$1:$B$270,2,FALSE)</f>
        <v>#N/A</v>
      </c>
    </row>
    <row r="2553" spans="15:61">
      <c r="O2553" s="57"/>
      <c r="P2553" s="57"/>
      <c r="AO2553" s="57"/>
      <c r="AP2553" s="57"/>
      <c r="BA2553" s="57"/>
      <c r="BF2553" s="6" t="e">
        <f t="shared" si="117"/>
        <v>#NUM!</v>
      </c>
      <c r="BG2553" t="e">
        <f t="shared" si="118"/>
        <v>#NUM!</v>
      </c>
      <c r="BH2553" t="e">
        <f t="shared" si="119"/>
        <v>#NUM!</v>
      </c>
      <c r="BI2553" t="e">
        <f>VLOOKUP(H2553,Sheet2!$A$1:$B$270,2,FALSE)</f>
        <v>#N/A</v>
      </c>
    </row>
    <row r="2554" spans="15:61">
      <c r="O2554" s="57"/>
      <c r="P2554" s="57"/>
      <c r="AO2554" s="57"/>
      <c r="AP2554" s="57"/>
      <c r="BA2554" s="57"/>
      <c r="BF2554" s="6" t="e">
        <f t="shared" si="117"/>
        <v>#NUM!</v>
      </c>
      <c r="BG2554" t="e">
        <f t="shared" si="118"/>
        <v>#NUM!</v>
      </c>
      <c r="BH2554" t="e">
        <f t="shared" si="119"/>
        <v>#NUM!</v>
      </c>
      <c r="BI2554" t="e">
        <f>VLOOKUP(H2554,Sheet2!$A$1:$B$270,2,FALSE)</f>
        <v>#N/A</v>
      </c>
    </row>
    <row r="2555" spans="15:61">
      <c r="O2555" s="57"/>
      <c r="P2555" s="57"/>
      <c r="AO2555" s="57"/>
      <c r="AP2555" s="57"/>
      <c r="BA2555" s="57"/>
      <c r="BF2555" s="6" t="e">
        <f t="shared" si="117"/>
        <v>#NUM!</v>
      </c>
      <c r="BG2555" t="e">
        <f t="shared" si="118"/>
        <v>#NUM!</v>
      </c>
      <c r="BH2555" t="e">
        <f t="shared" si="119"/>
        <v>#NUM!</v>
      </c>
      <c r="BI2555" t="e">
        <f>VLOOKUP(H2555,Sheet2!$A$1:$B$270,2,FALSE)</f>
        <v>#N/A</v>
      </c>
    </row>
    <row r="2556" spans="15:61">
      <c r="O2556" s="57"/>
      <c r="P2556" s="57"/>
      <c r="AO2556" s="57"/>
      <c r="AP2556" s="57"/>
      <c r="BA2556" s="57"/>
      <c r="BF2556" s="6" t="e">
        <f t="shared" si="117"/>
        <v>#NUM!</v>
      </c>
      <c r="BG2556" t="e">
        <f t="shared" si="118"/>
        <v>#NUM!</v>
      </c>
      <c r="BH2556" t="e">
        <f t="shared" si="119"/>
        <v>#NUM!</v>
      </c>
      <c r="BI2556" t="e">
        <f>VLOOKUP(H2556,Sheet2!$A$1:$B$270,2,FALSE)</f>
        <v>#N/A</v>
      </c>
    </row>
    <row r="2557" spans="15:61">
      <c r="O2557" s="57"/>
      <c r="P2557" s="57"/>
      <c r="AO2557" s="57"/>
      <c r="AP2557" s="57"/>
      <c r="BA2557" s="57"/>
      <c r="BF2557" s="6" t="e">
        <f t="shared" si="117"/>
        <v>#NUM!</v>
      </c>
      <c r="BG2557" t="e">
        <f t="shared" si="118"/>
        <v>#NUM!</v>
      </c>
      <c r="BH2557" t="e">
        <f t="shared" si="119"/>
        <v>#NUM!</v>
      </c>
      <c r="BI2557" t="e">
        <f>VLOOKUP(H2557,Sheet2!$A$1:$B$270,2,FALSE)</f>
        <v>#N/A</v>
      </c>
    </row>
    <row r="2558" spans="15:61">
      <c r="O2558" s="57"/>
      <c r="P2558" s="57"/>
      <c r="BA2558" s="57"/>
      <c r="BF2558" s="6" t="e">
        <f t="shared" si="117"/>
        <v>#NUM!</v>
      </c>
      <c r="BG2558" t="e">
        <f t="shared" si="118"/>
        <v>#NUM!</v>
      </c>
      <c r="BH2558" t="e">
        <f t="shared" si="119"/>
        <v>#NUM!</v>
      </c>
      <c r="BI2558" t="e">
        <f>VLOOKUP(H2558,Sheet2!$A$1:$B$270,2,FALSE)</f>
        <v>#N/A</v>
      </c>
    </row>
    <row r="2559" spans="15:61">
      <c r="O2559" s="57"/>
      <c r="P2559" s="57"/>
      <c r="AP2559" s="57"/>
      <c r="BA2559" s="57"/>
      <c r="BF2559" s="6" t="e">
        <f t="shared" si="117"/>
        <v>#NUM!</v>
      </c>
      <c r="BG2559" t="e">
        <f t="shared" si="118"/>
        <v>#NUM!</v>
      </c>
      <c r="BH2559" t="e">
        <f t="shared" si="119"/>
        <v>#NUM!</v>
      </c>
      <c r="BI2559" t="e">
        <f>VLOOKUP(H2559,Sheet2!$A$1:$B$270,2,FALSE)</f>
        <v>#N/A</v>
      </c>
    </row>
    <row r="2560" spans="15:61">
      <c r="O2560" s="57"/>
      <c r="P2560" s="57"/>
      <c r="AP2560" s="57"/>
      <c r="BA2560" s="57"/>
      <c r="BF2560" s="6" t="e">
        <f t="shared" si="117"/>
        <v>#NUM!</v>
      </c>
      <c r="BG2560" t="e">
        <f t="shared" si="118"/>
        <v>#NUM!</v>
      </c>
      <c r="BH2560" t="e">
        <f t="shared" si="119"/>
        <v>#NUM!</v>
      </c>
      <c r="BI2560" t="e">
        <f>VLOOKUP(H2560,Sheet2!$A$1:$B$270,2,FALSE)</f>
        <v>#N/A</v>
      </c>
    </row>
    <row r="2561" spans="15:61">
      <c r="O2561" s="57"/>
      <c r="P2561" s="57"/>
      <c r="AP2561" s="57"/>
      <c r="BA2561" s="57"/>
      <c r="BF2561" s="6" t="e">
        <f t="shared" si="117"/>
        <v>#NUM!</v>
      </c>
      <c r="BG2561" t="e">
        <f t="shared" si="118"/>
        <v>#NUM!</v>
      </c>
      <c r="BH2561" t="e">
        <f t="shared" si="119"/>
        <v>#NUM!</v>
      </c>
      <c r="BI2561" t="e">
        <f>VLOOKUP(H2561,Sheet2!$A$1:$B$270,2,FALSE)</f>
        <v>#N/A</v>
      </c>
    </row>
    <row r="2562" spans="15:61">
      <c r="O2562" s="57"/>
      <c r="P2562" s="57"/>
      <c r="AP2562" s="57"/>
      <c r="BA2562" s="57"/>
      <c r="BF2562" s="6" t="e">
        <f t="shared" ref="BF2562:BF2625" si="120">DATE(BC2562,BD2562,BE2562)</f>
        <v>#NUM!</v>
      </c>
      <c r="BG2562" t="e">
        <f t="shared" ref="BG2562:BG2625" si="121">BF2562-BA2562</f>
        <v>#NUM!</v>
      </c>
      <c r="BH2562" t="e">
        <f t="shared" ref="BH2562:BH2625" si="122">IF(BG2562=1,"COMPLY",IF(BG2562&lt;1,"COMPLY","NOT COMPLY"))</f>
        <v>#NUM!</v>
      </c>
      <c r="BI2562" t="e">
        <f>VLOOKUP(H2562,Sheet2!$A$1:$B$270,2,FALSE)</f>
        <v>#N/A</v>
      </c>
    </row>
    <row r="2563" spans="15:61">
      <c r="O2563" s="57"/>
      <c r="P2563" s="57"/>
      <c r="AP2563" s="57"/>
      <c r="BA2563" s="57"/>
      <c r="BF2563" s="6" t="e">
        <f t="shared" si="120"/>
        <v>#NUM!</v>
      </c>
      <c r="BG2563" t="e">
        <f t="shared" si="121"/>
        <v>#NUM!</v>
      </c>
      <c r="BH2563" t="e">
        <f t="shared" si="122"/>
        <v>#NUM!</v>
      </c>
      <c r="BI2563" t="e">
        <f>VLOOKUP(H2563,Sheet2!$A$1:$B$270,2,FALSE)</f>
        <v>#N/A</v>
      </c>
    </row>
    <row r="2564" spans="15:61">
      <c r="O2564" s="57"/>
      <c r="P2564" s="57"/>
      <c r="AP2564" s="57"/>
      <c r="BA2564" s="57"/>
      <c r="BF2564" s="6" t="e">
        <f t="shared" si="120"/>
        <v>#NUM!</v>
      </c>
      <c r="BG2564" t="e">
        <f t="shared" si="121"/>
        <v>#NUM!</v>
      </c>
      <c r="BH2564" t="e">
        <f t="shared" si="122"/>
        <v>#NUM!</v>
      </c>
      <c r="BI2564" t="e">
        <f>VLOOKUP(H2564,Sheet2!$A$1:$B$270,2,FALSE)</f>
        <v>#N/A</v>
      </c>
    </row>
    <row r="2565" spans="15:61">
      <c r="O2565" s="57"/>
      <c r="P2565" s="57"/>
      <c r="AP2565" s="57"/>
      <c r="BA2565" s="57"/>
      <c r="BF2565" s="6" t="e">
        <f t="shared" si="120"/>
        <v>#NUM!</v>
      </c>
      <c r="BG2565" t="e">
        <f t="shared" si="121"/>
        <v>#NUM!</v>
      </c>
      <c r="BH2565" t="e">
        <f t="shared" si="122"/>
        <v>#NUM!</v>
      </c>
      <c r="BI2565" t="e">
        <f>VLOOKUP(H2565,Sheet2!$A$1:$B$270,2,FALSE)</f>
        <v>#N/A</v>
      </c>
    </row>
    <row r="2566" spans="15:61">
      <c r="O2566" s="57"/>
      <c r="P2566" s="57"/>
      <c r="AP2566" s="57"/>
      <c r="BA2566" s="57"/>
      <c r="BF2566" s="6" t="e">
        <f t="shared" si="120"/>
        <v>#NUM!</v>
      </c>
      <c r="BG2566" t="e">
        <f t="shared" si="121"/>
        <v>#NUM!</v>
      </c>
      <c r="BH2566" t="e">
        <f t="shared" si="122"/>
        <v>#NUM!</v>
      </c>
      <c r="BI2566" t="e">
        <f>VLOOKUP(H2566,Sheet2!$A$1:$B$270,2,FALSE)</f>
        <v>#N/A</v>
      </c>
    </row>
    <row r="2567" spans="15:61">
      <c r="O2567" s="57"/>
      <c r="P2567" s="57"/>
      <c r="BF2567" s="6" t="e">
        <f t="shared" si="120"/>
        <v>#NUM!</v>
      </c>
      <c r="BG2567" t="e">
        <f t="shared" si="121"/>
        <v>#NUM!</v>
      </c>
      <c r="BH2567" t="e">
        <f t="shared" si="122"/>
        <v>#NUM!</v>
      </c>
      <c r="BI2567" t="e">
        <f>VLOOKUP(H2567,Sheet2!$A$1:$B$270,2,FALSE)</f>
        <v>#N/A</v>
      </c>
    </row>
    <row r="2568" spans="15:61">
      <c r="O2568" s="57"/>
      <c r="P2568" s="57"/>
      <c r="AP2568" s="57"/>
      <c r="BA2568" s="57"/>
      <c r="BF2568" s="6" t="e">
        <f t="shared" si="120"/>
        <v>#NUM!</v>
      </c>
      <c r="BG2568" t="e">
        <f t="shared" si="121"/>
        <v>#NUM!</v>
      </c>
      <c r="BH2568" t="e">
        <f t="shared" si="122"/>
        <v>#NUM!</v>
      </c>
      <c r="BI2568" t="e">
        <f>VLOOKUP(H2568,Sheet2!$A$1:$B$270,2,FALSE)</f>
        <v>#N/A</v>
      </c>
    </row>
    <row r="2569" spans="15:61">
      <c r="O2569" s="57"/>
      <c r="P2569" s="57"/>
      <c r="AO2569" s="57"/>
      <c r="BF2569" s="6" t="e">
        <f t="shared" si="120"/>
        <v>#NUM!</v>
      </c>
      <c r="BG2569" t="e">
        <f t="shared" si="121"/>
        <v>#NUM!</v>
      </c>
      <c r="BH2569" t="e">
        <f t="shared" si="122"/>
        <v>#NUM!</v>
      </c>
      <c r="BI2569" t="e">
        <f>VLOOKUP(H2569,Sheet2!$A$1:$B$270,2,FALSE)</f>
        <v>#N/A</v>
      </c>
    </row>
    <row r="2570" spans="15:61">
      <c r="O2570" s="57"/>
      <c r="P2570" s="57"/>
      <c r="AO2570" s="57"/>
      <c r="AP2570" s="57"/>
      <c r="BA2570" s="57"/>
      <c r="BF2570" s="6" t="e">
        <f t="shared" si="120"/>
        <v>#NUM!</v>
      </c>
      <c r="BG2570" t="e">
        <f t="shared" si="121"/>
        <v>#NUM!</v>
      </c>
      <c r="BH2570" t="e">
        <f t="shared" si="122"/>
        <v>#NUM!</v>
      </c>
      <c r="BI2570" t="e">
        <f>VLOOKUP(H2570,Sheet2!$A$1:$B$270,2,FALSE)</f>
        <v>#N/A</v>
      </c>
    </row>
    <row r="2571" spans="15:61">
      <c r="O2571" s="57"/>
      <c r="P2571" s="57"/>
      <c r="AO2571" s="57"/>
      <c r="AP2571" s="57"/>
      <c r="BA2571" s="57"/>
      <c r="BF2571" s="6" t="e">
        <f t="shared" si="120"/>
        <v>#NUM!</v>
      </c>
      <c r="BG2571" t="e">
        <f t="shared" si="121"/>
        <v>#NUM!</v>
      </c>
      <c r="BH2571" t="e">
        <f t="shared" si="122"/>
        <v>#NUM!</v>
      </c>
      <c r="BI2571" t="e">
        <f>VLOOKUP(H2571,Sheet2!$A$1:$B$270,2,FALSE)</f>
        <v>#N/A</v>
      </c>
    </row>
    <row r="2572" spans="15:61">
      <c r="O2572" s="57"/>
      <c r="P2572" s="57"/>
      <c r="AO2572" s="57"/>
      <c r="AP2572" s="57"/>
      <c r="BA2572" s="57"/>
      <c r="BF2572" s="6" t="e">
        <f t="shared" si="120"/>
        <v>#NUM!</v>
      </c>
      <c r="BG2572" t="e">
        <f t="shared" si="121"/>
        <v>#NUM!</v>
      </c>
      <c r="BH2572" t="e">
        <f t="shared" si="122"/>
        <v>#NUM!</v>
      </c>
      <c r="BI2572" t="e">
        <f>VLOOKUP(H2572,Sheet2!$A$1:$B$270,2,FALSE)</f>
        <v>#N/A</v>
      </c>
    </row>
    <row r="2573" spans="15:61">
      <c r="O2573" s="57"/>
      <c r="P2573" s="57"/>
      <c r="AO2573" s="57"/>
      <c r="AP2573" s="57"/>
      <c r="BA2573" s="57"/>
      <c r="BF2573" s="6" t="e">
        <f t="shared" si="120"/>
        <v>#NUM!</v>
      </c>
      <c r="BG2573" t="e">
        <f t="shared" si="121"/>
        <v>#NUM!</v>
      </c>
      <c r="BH2573" t="e">
        <f t="shared" si="122"/>
        <v>#NUM!</v>
      </c>
      <c r="BI2573" t="e">
        <f>VLOOKUP(H2573,Sheet2!$A$1:$B$270,2,FALSE)</f>
        <v>#N/A</v>
      </c>
    </row>
    <row r="2574" spans="15:61">
      <c r="O2574" s="57"/>
      <c r="P2574" s="57"/>
      <c r="AO2574" s="57"/>
      <c r="AP2574" s="57"/>
      <c r="BA2574" s="57"/>
      <c r="BF2574" s="6" t="e">
        <f t="shared" si="120"/>
        <v>#NUM!</v>
      </c>
      <c r="BG2574" t="e">
        <f t="shared" si="121"/>
        <v>#NUM!</v>
      </c>
      <c r="BH2574" t="e">
        <f t="shared" si="122"/>
        <v>#NUM!</v>
      </c>
      <c r="BI2574" t="e">
        <f>VLOOKUP(H2574,Sheet2!$A$1:$B$270,2,FALSE)</f>
        <v>#N/A</v>
      </c>
    </row>
    <row r="2575" spans="15:61">
      <c r="O2575" s="57"/>
      <c r="P2575" s="57"/>
      <c r="AO2575" s="57"/>
      <c r="AP2575" s="57"/>
      <c r="BA2575" s="57"/>
      <c r="BF2575" s="6" t="e">
        <f t="shared" si="120"/>
        <v>#NUM!</v>
      </c>
      <c r="BG2575" t="e">
        <f t="shared" si="121"/>
        <v>#NUM!</v>
      </c>
      <c r="BH2575" t="e">
        <f t="shared" si="122"/>
        <v>#NUM!</v>
      </c>
      <c r="BI2575" t="e">
        <f>VLOOKUP(H2575,Sheet2!$A$1:$B$270,2,FALSE)</f>
        <v>#N/A</v>
      </c>
    </row>
    <row r="2576" spans="15:61">
      <c r="O2576" s="57"/>
      <c r="P2576" s="57"/>
      <c r="AO2576" s="57"/>
      <c r="AP2576" s="57"/>
      <c r="BA2576" s="57"/>
      <c r="BF2576" s="6" t="e">
        <f t="shared" si="120"/>
        <v>#NUM!</v>
      </c>
      <c r="BG2576" t="e">
        <f t="shared" si="121"/>
        <v>#NUM!</v>
      </c>
      <c r="BH2576" t="e">
        <f t="shared" si="122"/>
        <v>#NUM!</v>
      </c>
      <c r="BI2576" t="e">
        <f>VLOOKUP(H2576,Sheet2!$A$1:$B$270,2,FALSE)</f>
        <v>#N/A</v>
      </c>
    </row>
    <row r="2577" spans="15:61">
      <c r="O2577" s="57"/>
      <c r="P2577" s="57"/>
      <c r="AO2577" s="57"/>
      <c r="AP2577" s="57"/>
      <c r="BA2577" s="57"/>
      <c r="BF2577" s="6" t="e">
        <f t="shared" si="120"/>
        <v>#NUM!</v>
      </c>
      <c r="BG2577" t="e">
        <f t="shared" si="121"/>
        <v>#NUM!</v>
      </c>
      <c r="BH2577" t="e">
        <f t="shared" si="122"/>
        <v>#NUM!</v>
      </c>
      <c r="BI2577" t="e">
        <f>VLOOKUP(H2577,Sheet2!$A$1:$B$270,2,FALSE)</f>
        <v>#N/A</v>
      </c>
    </row>
    <row r="2578" spans="15:61">
      <c r="O2578" s="57"/>
      <c r="P2578" s="57"/>
      <c r="AO2578" s="57"/>
      <c r="AP2578" s="57"/>
      <c r="BA2578" s="57"/>
      <c r="BF2578" s="6" t="e">
        <f t="shared" si="120"/>
        <v>#NUM!</v>
      </c>
      <c r="BG2578" t="e">
        <f t="shared" si="121"/>
        <v>#NUM!</v>
      </c>
      <c r="BH2578" t="e">
        <f t="shared" si="122"/>
        <v>#NUM!</v>
      </c>
      <c r="BI2578" t="e">
        <f>VLOOKUP(H2578,Sheet2!$A$1:$B$270,2,FALSE)</f>
        <v>#N/A</v>
      </c>
    </row>
    <row r="2579" spans="15:61">
      <c r="O2579" s="57"/>
      <c r="P2579" s="57"/>
      <c r="AP2579" s="57"/>
      <c r="BA2579" s="57"/>
      <c r="BF2579" s="6" t="e">
        <f t="shared" si="120"/>
        <v>#NUM!</v>
      </c>
      <c r="BG2579" t="e">
        <f t="shared" si="121"/>
        <v>#NUM!</v>
      </c>
      <c r="BH2579" t="e">
        <f t="shared" si="122"/>
        <v>#NUM!</v>
      </c>
      <c r="BI2579" t="e">
        <f>VLOOKUP(H2579,Sheet2!$A$1:$B$270,2,FALSE)</f>
        <v>#N/A</v>
      </c>
    </row>
    <row r="2580" spans="15:61">
      <c r="O2580" s="57"/>
      <c r="P2580" s="57"/>
      <c r="AP2580" s="57"/>
      <c r="BA2580" s="57"/>
      <c r="BF2580" s="6" t="e">
        <f t="shared" si="120"/>
        <v>#NUM!</v>
      </c>
      <c r="BG2580" t="e">
        <f t="shared" si="121"/>
        <v>#NUM!</v>
      </c>
      <c r="BH2580" t="e">
        <f t="shared" si="122"/>
        <v>#NUM!</v>
      </c>
      <c r="BI2580" t="e">
        <f>VLOOKUP(H2580,Sheet2!$A$1:$B$270,2,FALSE)</f>
        <v>#N/A</v>
      </c>
    </row>
    <row r="2581" spans="15:61">
      <c r="O2581" s="57"/>
      <c r="P2581" s="57"/>
      <c r="AO2581" s="57"/>
      <c r="BA2581" s="57"/>
      <c r="BF2581" s="6" t="e">
        <f t="shared" si="120"/>
        <v>#NUM!</v>
      </c>
      <c r="BG2581" t="e">
        <f t="shared" si="121"/>
        <v>#NUM!</v>
      </c>
      <c r="BH2581" t="e">
        <f t="shared" si="122"/>
        <v>#NUM!</v>
      </c>
      <c r="BI2581" t="e">
        <f>VLOOKUP(H2581,Sheet2!$A$1:$B$270,2,FALSE)</f>
        <v>#N/A</v>
      </c>
    </row>
    <row r="2582" spans="15:61">
      <c r="O2582" s="57"/>
      <c r="P2582" s="57"/>
      <c r="AP2582" s="57"/>
      <c r="BA2582" s="57"/>
      <c r="BF2582" s="6" t="e">
        <f t="shared" si="120"/>
        <v>#NUM!</v>
      </c>
      <c r="BG2582" t="e">
        <f t="shared" si="121"/>
        <v>#NUM!</v>
      </c>
      <c r="BH2582" t="e">
        <f t="shared" si="122"/>
        <v>#NUM!</v>
      </c>
      <c r="BI2582" t="e">
        <f>VLOOKUP(H2582,Sheet2!$A$1:$B$270,2,FALSE)</f>
        <v>#N/A</v>
      </c>
    </row>
    <row r="2583" spans="15:61">
      <c r="O2583" s="57"/>
      <c r="P2583" s="57"/>
      <c r="AP2583" s="57"/>
      <c r="BA2583" s="57"/>
      <c r="BF2583" s="6" t="e">
        <f t="shared" si="120"/>
        <v>#NUM!</v>
      </c>
      <c r="BG2583" t="e">
        <f t="shared" si="121"/>
        <v>#NUM!</v>
      </c>
      <c r="BH2583" t="e">
        <f t="shared" si="122"/>
        <v>#NUM!</v>
      </c>
      <c r="BI2583" t="e">
        <f>VLOOKUP(H2583,Sheet2!$A$1:$B$270,2,FALSE)</f>
        <v>#N/A</v>
      </c>
    </row>
    <row r="2584" spans="15:61">
      <c r="O2584" s="57"/>
      <c r="P2584" s="57"/>
      <c r="AP2584" s="57"/>
      <c r="BA2584" s="57"/>
      <c r="BF2584" s="6" t="e">
        <f t="shared" si="120"/>
        <v>#NUM!</v>
      </c>
      <c r="BG2584" t="e">
        <f t="shared" si="121"/>
        <v>#NUM!</v>
      </c>
      <c r="BH2584" t="e">
        <f t="shared" si="122"/>
        <v>#NUM!</v>
      </c>
      <c r="BI2584" t="e">
        <f>VLOOKUP(H2584,Sheet2!$A$1:$B$270,2,FALSE)</f>
        <v>#N/A</v>
      </c>
    </row>
    <row r="2585" spans="15:61">
      <c r="O2585" s="57"/>
      <c r="P2585" s="57"/>
      <c r="BA2585" s="57"/>
      <c r="BF2585" s="6" t="e">
        <f t="shared" si="120"/>
        <v>#NUM!</v>
      </c>
      <c r="BG2585" t="e">
        <f t="shared" si="121"/>
        <v>#NUM!</v>
      </c>
      <c r="BH2585" t="e">
        <f t="shared" si="122"/>
        <v>#NUM!</v>
      </c>
      <c r="BI2585" t="e">
        <f>VLOOKUP(H2585,Sheet2!$A$1:$B$270,2,FALSE)</f>
        <v>#N/A</v>
      </c>
    </row>
    <row r="2586" spans="15:61">
      <c r="O2586" s="57"/>
      <c r="P2586" s="57"/>
      <c r="AO2586" s="57"/>
      <c r="AP2586" s="57"/>
      <c r="BA2586" s="57"/>
      <c r="BF2586" s="6" t="e">
        <f t="shared" si="120"/>
        <v>#NUM!</v>
      </c>
      <c r="BG2586" t="e">
        <f t="shared" si="121"/>
        <v>#NUM!</v>
      </c>
      <c r="BH2586" t="e">
        <f t="shared" si="122"/>
        <v>#NUM!</v>
      </c>
      <c r="BI2586" t="e">
        <f>VLOOKUP(H2586,Sheet2!$A$1:$B$270,2,FALSE)</f>
        <v>#N/A</v>
      </c>
    </row>
    <row r="2587" spans="15:61">
      <c r="O2587" s="57"/>
      <c r="P2587" s="57"/>
      <c r="AO2587" s="57"/>
      <c r="AP2587" s="57"/>
      <c r="BA2587" s="57"/>
      <c r="BF2587" s="6" t="e">
        <f t="shared" si="120"/>
        <v>#NUM!</v>
      </c>
      <c r="BG2587" t="e">
        <f t="shared" si="121"/>
        <v>#NUM!</v>
      </c>
      <c r="BH2587" t="e">
        <f t="shared" si="122"/>
        <v>#NUM!</v>
      </c>
      <c r="BI2587" t="e">
        <f>VLOOKUP(H2587,Sheet2!$A$1:$B$270,2,FALSE)</f>
        <v>#N/A</v>
      </c>
    </row>
    <row r="2588" spans="15:61">
      <c r="O2588" s="57"/>
      <c r="P2588" s="57"/>
      <c r="AO2588" s="57"/>
      <c r="AP2588" s="57"/>
      <c r="BA2588" s="57"/>
      <c r="BF2588" s="6" t="e">
        <f t="shared" si="120"/>
        <v>#NUM!</v>
      </c>
      <c r="BG2588" t="e">
        <f t="shared" si="121"/>
        <v>#NUM!</v>
      </c>
      <c r="BH2588" t="e">
        <f t="shared" si="122"/>
        <v>#NUM!</v>
      </c>
      <c r="BI2588" t="e">
        <f>VLOOKUP(H2588,Sheet2!$A$1:$B$270,2,FALSE)</f>
        <v>#N/A</v>
      </c>
    </row>
    <row r="2589" spans="15:61">
      <c r="O2589" s="57"/>
      <c r="P2589" s="57"/>
      <c r="BA2589" s="57"/>
      <c r="BF2589" s="6" t="e">
        <f t="shared" si="120"/>
        <v>#NUM!</v>
      </c>
      <c r="BG2589" t="e">
        <f t="shared" si="121"/>
        <v>#NUM!</v>
      </c>
      <c r="BH2589" t="e">
        <f t="shared" si="122"/>
        <v>#NUM!</v>
      </c>
      <c r="BI2589" t="e">
        <f>VLOOKUP(H2589,Sheet2!$A$1:$B$270,2,FALSE)</f>
        <v>#N/A</v>
      </c>
    </row>
    <row r="2590" spans="15:61">
      <c r="O2590" s="57"/>
      <c r="P2590" s="57"/>
      <c r="AP2590" s="57"/>
      <c r="BA2590" s="57"/>
      <c r="BF2590" s="6" t="e">
        <f t="shared" si="120"/>
        <v>#NUM!</v>
      </c>
      <c r="BG2590" t="e">
        <f t="shared" si="121"/>
        <v>#NUM!</v>
      </c>
      <c r="BH2590" t="e">
        <f t="shared" si="122"/>
        <v>#NUM!</v>
      </c>
      <c r="BI2590" t="e">
        <f>VLOOKUP(H2590,Sheet2!$A$1:$B$270,2,FALSE)</f>
        <v>#N/A</v>
      </c>
    </row>
    <row r="2591" spans="15:61">
      <c r="O2591" s="57"/>
      <c r="P2591" s="57"/>
      <c r="AP2591" s="57"/>
      <c r="BA2591" s="57"/>
      <c r="BF2591" s="6" t="e">
        <f t="shared" si="120"/>
        <v>#NUM!</v>
      </c>
      <c r="BG2591" t="e">
        <f t="shared" si="121"/>
        <v>#NUM!</v>
      </c>
      <c r="BH2591" t="e">
        <f t="shared" si="122"/>
        <v>#NUM!</v>
      </c>
      <c r="BI2591" t="e">
        <f>VLOOKUP(H2591,Sheet2!$A$1:$B$270,2,FALSE)</f>
        <v>#N/A</v>
      </c>
    </row>
    <row r="2592" spans="15:61">
      <c r="O2592" s="57"/>
      <c r="P2592" s="57"/>
      <c r="AP2592" s="57"/>
      <c r="BA2592" s="57"/>
      <c r="BF2592" s="6" t="e">
        <f t="shared" si="120"/>
        <v>#NUM!</v>
      </c>
      <c r="BG2592" t="e">
        <f t="shared" si="121"/>
        <v>#NUM!</v>
      </c>
      <c r="BH2592" t="e">
        <f t="shared" si="122"/>
        <v>#NUM!</v>
      </c>
      <c r="BI2592" t="e">
        <f>VLOOKUP(H2592,Sheet2!$A$1:$B$270,2,FALSE)</f>
        <v>#N/A</v>
      </c>
    </row>
    <row r="2593" spans="15:61">
      <c r="O2593" s="57"/>
      <c r="P2593" s="57"/>
      <c r="AP2593" s="57"/>
      <c r="BA2593" s="57"/>
      <c r="BF2593" s="6" t="e">
        <f t="shared" si="120"/>
        <v>#NUM!</v>
      </c>
      <c r="BG2593" t="e">
        <f t="shared" si="121"/>
        <v>#NUM!</v>
      </c>
      <c r="BH2593" t="e">
        <f t="shared" si="122"/>
        <v>#NUM!</v>
      </c>
      <c r="BI2593" t="e">
        <f>VLOOKUP(H2593,Sheet2!$A$1:$B$270,2,FALSE)</f>
        <v>#N/A</v>
      </c>
    </row>
    <row r="2594" spans="15:61">
      <c r="O2594" s="57"/>
      <c r="P2594" s="57"/>
      <c r="AO2594" s="57"/>
      <c r="AP2594" s="57"/>
      <c r="BA2594" s="57"/>
      <c r="BF2594" s="6" t="e">
        <f t="shared" si="120"/>
        <v>#NUM!</v>
      </c>
      <c r="BG2594" t="e">
        <f t="shared" si="121"/>
        <v>#NUM!</v>
      </c>
      <c r="BH2594" t="e">
        <f t="shared" si="122"/>
        <v>#NUM!</v>
      </c>
      <c r="BI2594" t="e">
        <f>VLOOKUP(H2594,Sheet2!$A$1:$B$270,2,FALSE)</f>
        <v>#N/A</v>
      </c>
    </row>
    <row r="2595" spans="15:61">
      <c r="O2595" s="57"/>
      <c r="P2595" s="57"/>
      <c r="AO2595" s="57"/>
      <c r="AP2595" s="57"/>
      <c r="BA2595" s="57"/>
      <c r="BF2595" s="6" t="e">
        <f t="shared" si="120"/>
        <v>#NUM!</v>
      </c>
      <c r="BG2595" t="e">
        <f t="shared" si="121"/>
        <v>#NUM!</v>
      </c>
      <c r="BH2595" t="e">
        <f t="shared" si="122"/>
        <v>#NUM!</v>
      </c>
      <c r="BI2595" t="e">
        <f>VLOOKUP(H2595,Sheet2!$A$1:$B$270,2,FALSE)</f>
        <v>#N/A</v>
      </c>
    </row>
    <row r="2596" spans="15:61">
      <c r="O2596" s="57"/>
      <c r="P2596" s="57"/>
      <c r="AO2596" s="57"/>
      <c r="AP2596" s="57"/>
      <c r="BA2596" s="57"/>
      <c r="BF2596" s="6" t="e">
        <f t="shared" si="120"/>
        <v>#NUM!</v>
      </c>
      <c r="BG2596" t="e">
        <f t="shared" si="121"/>
        <v>#NUM!</v>
      </c>
      <c r="BH2596" t="e">
        <f t="shared" si="122"/>
        <v>#NUM!</v>
      </c>
      <c r="BI2596" t="e">
        <f>VLOOKUP(H2596,Sheet2!$A$1:$B$270,2,FALSE)</f>
        <v>#N/A</v>
      </c>
    </row>
    <row r="2597" spans="15:61">
      <c r="O2597" s="57"/>
      <c r="P2597" s="57"/>
      <c r="AO2597" s="57"/>
      <c r="AP2597" s="57"/>
      <c r="BA2597" s="57"/>
      <c r="BF2597" s="6" t="e">
        <f t="shared" si="120"/>
        <v>#NUM!</v>
      </c>
      <c r="BG2597" t="e">
        <f t="shared" si="121"/>
        <v>#NUM!</v>
      </c>
      <c r="BH2597" t="e">
        <f t="shared" si="122"/>
        <v>#NUM!</v>
      </c>
      <c r="BI2597" t="e">
        <f>VLOOKUP(H2597,Sheet2!$A$1:$B$270,2,FALSE)</f>
        <v>#N/A</v>
      </c>
    </row>
    <row r="2598" spans="15:61">
      <c r="O2598" s="57"/>
      <c r="P2598" s="57"/>
      <c r="AO2598" s="57"/>
      <c r="AP2598" s="57"/>
      <c r="BA2598" s="57"/>
      <c r="BF2598" s="6" t="e">
        <f t="shared" si="120"/>
        <v>#NUM!</v>
      </c>
      <c r="BG2598" t="e">
        <f t="shared" si="121"/>
        <v>#NUM!</v>
      </c>
      <c r="BH2598" t="e">
        <f t="shared" si="122"/>
        <v>#NUM!</v>
      </c>
      <c r="BI2598" t="e">
        <f>VLOOKUP(H2598,Sheet2!$A$1:$B$270,2,FALSE)</f>
        <v>#N/A</v>
      </c>
    </row>
    <row r="2599" spans="15:61">
      <c r="O2599" s="57"/>
      <c r="P2599" s="57"/>
      <c r="AO2599" s="57"/>
      <c r="AP2599" s="57"/>
      <c r="BA2599" s="57"/>
      <c r="BF2599" s="6" t="e">
        <f t="shared" si="120"/>
        <v>#NUM!</v>
      </c>
      <c r="BG2599" t="e">
        <f t="shared" si="121"/>
        <v>#NUM!</v>
      </c>
      <c r="BH2599" t="e">
        <f t="shared" si="122"/>
        <v>#NUM!</v>
      </c>
      <c r="BI2599" t="e">
        <f>VLOOKUP(H2599,Sheet2!$A$1:$B$270,2,FALSE)</f>
        <v>#N/A</v>
      </c>
    </row>
    <row r="2600" spans="15:61">
      <c r="O2600" s="57"/>
      <c r="P2600" s="57"/>
      <c r="AO2600" s="57"/>
      <c r="AP2600" s="57"/>
      <c r="BA2600" s="57"/>
      <c r="BF2600" s="6" t="e">
        <f t="shared" si="120"/>
        <v>#NUM!</v>
      </c>
      <c r="BG2600" t="e">
        <f t="shared" si="121"/>
        <v>#NUM!</v>
      </c>
      <c r="BH2600" t="e">
        <f t="shared" si="122"/>
        <v>#NUM!</v>
      </c>
      <c r="BI2600" t="e">
        <f>VLOOKUP(H2600,Sheet2!$A$1:$B$270,2,FALSE)</f>
        <v>#N/A</v>
      </c>
    </row>
    <row r="2601" spans="15:61">
      <c r="O2601" s="57"/>
      <c r="P2601" s="57"/>
      <c r="AO2601" s="57"/>
      <c r="AP2601" s="57"/>
      <c r="BA2601" s="57"/>
      <c r="BF2601" s="6" t="e">
        <f t="shared" si="120"/>
        <v>#NUM!</v>
      </c>
      <c r="BG2601" t="e">
        <f t="shared" si="121"/>
        <v>#NUM!</v>
      </c>
      <c r="BH2601" t="e">
        <f t="shared" si="122"/>
        <v>#NUM!</v>
      </c>
      <c r="BI2601" t="e">
        <f>VLOOKUP(H2601,Sheet2!$A$1:$B$270,2,FALSE)</f>
        <v>#N/A</v>
      </c>
    </row>
    <row r="2602" spans="15:61">
      <c r="O2602" s="57"/>
      <c r="P2602" s="57"/>
      <c r="AO2602" s="57"/>
      <c r="AP2602" s="57"/>
      <c r="BA2602" s="57"/>
      <c r="BF2602" s="6" t="e">
        <f t="shared" si="120"/>
        <v>#NUM!</v>
      </c>
      <c r="BG2602" t="e">
        <f t="shared" si="121"/>
        <v>#NUM!</v>
      </c>
      <c r="BH2602" t="e">
        <f t="shared" si="122"/>
        <v>#NUM!</v>
      </c>
      <c r="BI2602" t="e">
        <f>VLOOKUP(H2602,Sheet2!$A$1:$B$270,2,FALSE)</f>
        <v>#N/A</v>
      </c>
    </row>
    <row r="2603" spans="15:61">
      <c r="O2603" s="57"/>
      <c r="P2603" s="57"/>
      <c r="AO2603" s="57"/>
      <c r="AP2603" s="57"/>
      <c r="BA2603" s="57"/>
      <c r="BF2603" s="6" t="e">
        <f t="shared" si="120"/>
        <v>#NUM!</v>
      </c>
      <c r="BG2603" t="e">
        <f t="shared" si="121"/>
        <v>#NUM!</v>
      </c>
      <c r="BH2603" t="e">
        <f t="shared" si="122"/>
        <v>#NUM!</v>
      </c>
      <c r="BI2603" t="e">
        <f>VLOOKUP(H2603,Sheet2!$A$1:$B$270,2,FALSE)</f>
        <v>#N/A</v>
      </c>
    </row>
    <row r="2604" spans="15:61">
      <c r="O2604" s="57"/>
      <c r="P2604" s="57"/>
      <c r="AO2604" s="57"/>
      <c r="AP2604" s="57"/>
      <c r="BA2604" s="57"/>
      <c r="BF2604" s="6" t="e">
        <f t="shared" si="120"/>
        <v>#NUM!</v>
      </c>
      <c r="BG2604" t="e">
        <f t="shared" si="121"/>
        <v>#NUM!</v>
      </c>
      <c r="BH2604" t="e">
        <f t="shared" si="122"/>
        <v>#NUM!</v>
      </c>
      <c r="BI2604" t="e">
        <f>VLOOKUP(H2604,Sheet2!$A$1:$B$270,2,FALSE)</f>
        <v>#N/A</v>
      </c>
    </row>
    <row r="2605" spans="15:61">
      <c r="O2605" s="57"/>
      <c r="P2605" s="57"/>
      <c r="AO2605" s="57"/>
      <c r="AP2605" s="57"/>
      <c r="BA2605" s="57"/>
      <c r="BF2605" s="6" t="e">
        <f t="shared" si="120"/>
        <v>#NUM!</v>
      </c>
      <c r="BG2605" t="e">
        <f t="shared" si="121"/>
        <v>#NUM!</v>
      </c>
      <c r="BH2605" t="e">
        <f t="shared" si="122"/>
        <v>#NUM!</v>
      </c>
      <c r="BI2605" t="e">
        <f>VLOOKUP(H2605,Sheet2!$A$1:$B$270,2,FALSE)</f>
        <v>#N/A</v>
      </c>
    </row>
    <row r="2606" spans="15:61">
      <c r="O2606" s="57"/>
      <c r="P2606" s="57"/>
      <c r="AO2606" s="57"/>
      <c r="AP2606" s="57"/>
      <c r="BA2606" s="57"/>
      <c r="BF2606" s="6" t="e">
        <f t="shared" si="120"/>
        <v>#NUM!</v>
      </c>
      <c r="BG2606" t="e">
        <f t="shared" si="121"/>
        <v>#NUM!</v>
      </c>
      <c r="BH2606" t="e">
        <f t="shared" si="122"/>
        <v>#NUM!</v>
      </c>
      <c r="BI2606" t="e">
        <f>VLOOKUP(H2606,Sheet2!$A$1:$B$270,2,FALSE)</f>
        <v>#N/A</v>
      </c>
    </row>
    <row r="2607" spans="15:61">
      <c r="O2607" s="57"/>
      <c r="P2607" s="57"/>
      <c r="AO2607" s="57"/>
      <c r="AP2607" s="57"/>
      <c r="BA2607" s="57"/>
      <c r="BF2607" s="6" t="e">
        <f t="shared" si="120"/>
        <v>#NUM!</v>
      </c>
      <c r="BG2607" t="e">
        <f t="shared" si="121"/>
        <v>#NUM!</v>
      </c>
      <c r="BH2607" t="e">
        <f t="shared" si="122"/>
        <v>#NUM!</v>
      </c>
      <c r="BI2607" t="e">
        <f>VLOOKUP(H2607,Sheet2!$A$1:$B$270,2,FALSE)</f>
        <v>#N/A</v>
      </c>
    </row>
    <row r="2608" spans="15:61">
      <c r="O2608" s="57"/>
      <c r="P2608" s="57"/>
      <c r="AO2608" s="57"/>
      <c r="AP2608" s="57"/>
      <c r="BA2608" s="57"/>
      <c r="BF2608" s="6" t="e">
        <f t="shared" si="120"/>
        <v>#NUM!</v>
      </c>
      <c r="BG2608" t="e">
        <f t="shared" si="121"/>
        <v>#NUM!</v>
      </c>
      <c r="BH2608" t="e">
        <f t="shared" si="122"/>
        <v>#NUM!</v>
      </c>
      <c r="BI2608" t="e">
        <f>VLOOKUP(H2608,Sheet2!$A$1:$B$270,2,FALSE)</f>
        <v>#N/A</v>
      </c>
    </row>
    <row r="2609" spans="15:61">
      <c r="O2609" s="57"/>
      <c r="P2609" s="57"/>
      <c r="AP2609" s="57"/>
      <c r="BA2609" s="57"/>
      <c r="BF2609" s="6" t="e">
        <f t="shared" si="120"/>
        <v>#NUM!</v>
      </c>
      <c r="BG2609" t="e">
        <f t="shared" si="121"/>
        <v>#NUM!</v>
      </c>
      <c r="BH2609" t="e">
        <f t="shared" si="122"/>
        <v>#NUM!</v>
      </c>
      <c r="BI2609" t="e">
        <f>VLOOKUP(H2609,Sheet2!$A$1:$B$270,2,FALSE)</f>
        <v>#N/A</v>
      </c>
    </row>
    <row r="2610" spans="15:61">
      <c r="O2610" s="57"/>
      <c r="P2610" s="57"/>
      <c r="BA2610" s="57"/>
      <c r="BF2610" s="6" t="e">
        <f t="shared" si="120"/>
        <v>#NUM!</v>
      </c>
      <c r="BG2610" t="e">
        <f t="shared" si="121"/>
        <v>#NUM!</v>
      </c>
      <c r="BH2610" t="e">
        <f t="shared" si="122"/>
        <v>#NUM!</v>
      </c>
      <c r="BI2610" t="e">
        <f>VLOOKUP(H2610,Sheet2!$A$1:$B$270,2,FALSE)</f>
        <v>#N/A</v>
      </c>
    </row>
    <row r="2611" spans="15:61">
      <c r="O2611" s="57"/>
      <c r="P2611" s="57"/>
      <c r="BA2611" s="57"/>
      <c r="BF2611" s="6" t="e">
        <f t="shared" si="120"/>
        <v>#NUM!</v>
      </c>
      <c r="BG2611" t="e">
        <f t="shared" si="121"/>
        <v>#NUM!</v>
      </c>
      <c r="BH2611" t="e">
        <f t="shared" si="122"/>
        <v>#NUM!</v>
      </c>
      <c r="BI2611" t="e">
        <f>VLOOKUP(H2611,Sheet2!$A$1:$B$270,2,FALSE)</f>
        <v>#N/A</v>
      </c>
    </row>
    <row r="2612" spans="15:61">
      <c r="O2612" s="57"/>
      <c r="P2612" s="57"/>
      <c r="AP2612" s="57"/>
      <c r="BA2612" s="57"/>
      <c r="BF2612" s="6" t="e">
        <f t="shared" si="120"/>
        <v>#NUM!</v>
      </c>
      <c r="BG2612" t="e">
        <f t="shared" si="121"/>
        <v>#NUM!</v>
      </c>
      <c r="BH2612" t="e">
        <f t="shared" si="122"/>
        <v>#NUM!</v>
      </c>
      <c r="BI2612" t="e">
        <f>VLOOKUP(H2612,Sheet2!$A$1:$B$270,2,FALSE)</f>
        <v>#N/A</v>
      </c>
    </row>
    <row r="2613" spans="15:61">
      <c r="O2613" s="57"/>
      <c r="P2613" s="57"/>
      <c r="AP2613" s="57"/>
      <c r="BA2613" s="57"/>
      <c r="BF2613" s="6" t="e">
        <f t="shared" si="120"/>
        <v>#NUM!</v>
      </c>
      <c r="BG2613" t="e">
        <f t="shared" si="121"/>
        <v>#NUM!</v>
      </c>
      <c r="BH2613" t="e">
        <f t="shared" si="122"/>
        <v>#NUM!</v>
      </c>
      <c r="BI2613" t="e">
        <f>VLOOKUP(H2613,Sheet2!$A$1:$B$270,2,FALSE)</f>
        <v>#N/A</v>
      </c>
    </row>
    <row r="2614" spans="15:61">
      <c r="O2614" s="57"/>
      <c r="P2614" s="57"/>
      <c r="AP2614" s="57"/>
      <c r="BA2614" s="57"/>
      <c r="BF2614" s="6" t="e">
        <f t="shared" si="120"/>
        <v>#NUM!</v>
      </c>
      <c r="BG2614" t="e">
        <f t="shared" si="121"/>
        <v>#NUM!</v>
      </c>
      <c r="BH2614" t="e">
        <f t="shared" si="122"/>
        <v>#NUM!</v>
      </c>
      <c r="BI2614" t="e">
        <f>VLOOKUP(H2614,Sheet2!$A$1:$B$270,2,FALSE)</f>
        <v>#N/A</v>
      </c>
    </row>
    <row r="2615" spans="15:61">
      <c r="O2615" s="57"/>
      <c r="P2615" s="57"/>
      <c r="AP2615" s="57"/>
      <c r="BA2615" s="57"/>
      <c r="BF2615" s="6" t="e">
        <f t="shared" si="120"/>
        <v>#NUM!</v>
      </c>
      <c r="BG2615" t="e">
        <f t="shared" si="121"/>
        <v>#NUM!</v>
      </c>
      <c r="BH2615" t="e">
        <f t="shared" si="122"/>
        <v>#NUM!</v>
      </c>
      <c r="BI2615" t="e">
        <f>VLOOKUP(H2615,Sheet2!$A$1:$B$270,2,FALSE)</f>
        <v>#N/A</v>
      </c>
    </row>
    <row r="2616" spans="15:61">
      <c r="O2616" s="57"/>
      <c r="P2616" s="57"/>
      <c r="AP2616" s="57"/>
      <c r="BA2616" s="57"/>
      <c r="BF2616" s="6" t="e">
        <f t="shared" si="120"/>
        <v>#NUM!</v>
      </c>
      <c r="BG2616" t="e">
        <f t="shared" si="121"/>
        <v>#NUM!</v>
      </c>
      <c r="BH2616" t="e">
        <f t="shared" si="122"/>
        <v>#NUM!</v>
      </c>
      <c r="BI2616" t="e">
        <f>VLOOKUP(H2616,Sheet2!$A$1:$B$270,2,FALSE)</f>
        <v>#N/A</v>
      </c>
    </row>
    <row r="2617" spans="15:61">
      <c r="O2617" s="57"/>
      <c r="P2617" s="57"/>
      <c r="AP2617" s="57"/>
      <c r="BA2617" s="57"/>
      <c r="BF2617" s="6" t="e">
        <f t="shared" si="120"/>
        <v>#NUM!</v>
      </c>
      <c r="BG2617" t="e">
        <f t="shared" si="121"/>
        <v>#NUM!</v>
      </c>
      <c r="BH2617" t="e">
        <f t="shared" si="122"/>
        <v>#NUM!</v>
      </c>
      <c r="BI2617" t="e">
        <f>VLOOKUP(H2617,Sheet2!$A$1:$B$270,2,FALSE)</f>
        <v>#N/A</v>
      </c>
    </row>
    <row r="2618" spans="15:61">
      <c r="O2618" s="57"/>
      <c r="P2618" s="57"/>
      <c r="AP2618" s="57"/>
      <c r="BA2618" s="57"/>
      <c r="BF2618" s="6" t="e">
        <f t="shared" si="120"/>
        <v>#NUM!</v>
      </c>
      <c r="BG2618" t="e">
        <f t="shared" si="121"/>
        <v>#NUM!</v>
      </c>
      <c r="BH2618" t="e">
        <f t="shared" si="122"/>
        <v>#NUM!</v>
      </c>
      <c r="BI2618" t="e">
        <f>VLOOKUP(H2618,Sheet2!$A$1:$B$270,2,FALSE)</f>
        <v>#N/A</v>
      </c>
    </row>
    <row r="2619" spans="15:61">
      <c r="O2619" s="57"/>
      <c r="P2619" s="57"/>
      <c r="AP2619" s="57"/>
      <c r="BA2619" s="57"/>
      <c r="BF2619" s="6" t="e">
        <f t="shared" si="120"/>
        <v>#NUM!</v>
      </c>
      <c r="BG2619" t="e">
        <f t="shared" si="121"/>
        <v>#NUM!</v>
      </c>
      <c r="BH2619" t="e">
        <f t="shared" si="122"/>
        <v>#NUM!</v>
      </c>
      <c r="BI2619" t="e">
        <f>VLOOKUP(H2619,Sheet2!$A$1:$B$270,2,FALSE)</f>
        <v>#N/A</v>
      </c>
    </row>
    <row r="2620" spans="15:61">
      <c r="O2620" s="57"/>
      <c r="P2620" s="57"/>
      <c r="AP2620" s="57"/>
      <c r="BA2620" s="57"/>
      <c r="BF2620" s="6" t="e">
        <f t="shared" si="120"/>
        <v>#NUM!</v>
      </c>
      <c r="BG2620" t="e">
        <f t="shared" si="121"/>
        <v>#NUM!</v>
      </c>
      <c r="BH2620" t="e">
        <f t="shared" si="122"/>
        <v>#NUM!</v>
      </c>
      <c r="BI2620" t="e">
        <f>VLOOKUP(H2620,Sheet2!$A$1:$B$270,2,FALSE)</f>
        <v>#N/A</v>
      </c>
    </row>
    <row r="2621" spans="15:61">
      <c r="O2621" s="57"/>
      <c r="P2621" s="57"/>
      <c r="AP2621" s="57"/>
      <c r="BA2621" s="57"/>
      <c r="BF2621" s="6" t="e">
        <f t="shared" si="120"/>
        <v>#NUM!</v>
      </c>
      <c r="BG2621" t="e">
        <f t="shared" si="121"/>
        <v>#NUM!</v>
      </c>
      <c r="BH2621" t="e">
        <f t="shared" si="122"/>
        <v>#NUM!</v>
      </c>
      <c r="BI2621" t="e">
        <f>VLOOKUP(H2621,Sheet2!$A$1:$B$270,2,FALSE)</f>
        <v>#N/A</v>
      </c>
    </row>
    <row r="2622" spans="15:61">
      <c r="O2622" s="57"/>
      <c r="P2622" s="57"/>
      <c r="BA2622" s="57"/>
      <c r="BF2622" s="6" t="e">
        <f t="shared" si="120"/>
        <v>#NUM!</v>
      </c>
      <c r="BG2622" t="e">
        <f t="shared" si="121"/>
        <v>#NUM!</v>
      </c>
      <c r="BH2622" t="e">
        <f t="shared" si="122"/>
        <v>#NUM!</v>
      </c>
      <c r="BI2622" t="e">
        <f>VLOOKUP(H2622,Sheet2!$A$1:$B$270,2,FALSE)</f>
        <v>#N/A</v>
      </c>
    </row>
    <row r="2623" spans="15:61">
      <c r="O2623" s="57"/>
      <c r="P2623" s="57"/>
      <c r="AP2623" s="57"/>
      <c r="BA2623" s="57"/>
      <c r="BF2623" s="6" t="e">
        <f t="shared" si="120"/>
        <v>#NUM!</v>
      </c>
      <c r="BG2623" t="e">
        <f t="shared" si="121"/>
        <v>#NUM!</v>
      </c>
      <c r="BH2623" t="e">
        <f t="shared" si="122"/>
        <v>#NUM!</v>
      </c>
      <c r="BI2623" t="e">
        <f>VLOOKUP(H2623,Sheet2!$A$1:$B$270,2,FALSE)</f>
        <v>#N/A</v>
      </c>
    </row>
    <row r="2624" spans="15:61">
      <c r="O2624" s="57"/>
      <c r="P2624" s="57"/>
      <c r="AP2624" s="57"/>
      <c r="BA2624" s="57"/>
      <c r="BF2624" s="6" t="e">
        <f t="shared" si="120"/>
        <v>#NUM!</v>
      </c>
      <c r="BG2624" t="e">
        <f t="shared" si="121"/>
        <v>#NUM!</v>
      </c>
      <c r="BH2624" t="e">
        <f t="shared" si="122"/>
        <v>#NUM!</v>
      </c>
      <c r="BI2624" t="e">
        <f>VLOOKUP(H2624,Sheet2!$A$1:$B$270,2,FALSE)</f>
        <v>#N/A</v>
      </c>
    </row>
    <row r="2625" spans="15:61">
      <c r="O2625" s="57"/>
      <c r="P2625" s="57"/>
      <c r="AP2625" s="57"/>
      <c r="BA2625" s="57"/>
      <c r="BF2625" s="6" t="e">
        <f t="shared" si="120"/>
        <v>#NUM!</v>
      </c>
      <c r="BG2625" t="e">
        <f t="shared" si="121"/>
        <v>#NUM!</v>
      </c>
      <c r="BH2625" t="e">
        <f t="shared" si="122"/>
        <v>#NUM!</v>
      </c>
      <c r="BI2625" t="e">
        <f>VLOOKUP(H2625,Sheet2!$A$1:$B$270,2,FALSE)</f>
        <v>#N/A</v>
      </c>
    </row>
    <row r="2626" spans="15:61">
      <c r="O2626" s="57"/>
      <c r="P2626" s="57"/>
      <c r="AP2626" s="57"/>
      <c r="BA2626" s="57"/>
      <c r="BF2626" s="6" t="e">
        <f t="shared" ref="BF2626:BF2689" si="123">DATE(BC2626,BD2626,BE2626)</f>
        <v>#NUM!</v>
      </c>
      <c r="BG2626" t="e">
        <f t="shared" ref="BG2626:BG2689" si="124">BF2626-BA2626</f>
        <v>#NUM!</v>
      </c>
      <c r="BH2626" t="e">
        <f t="shared" ref="BH2626:BH2689" si="125">IF(BG2626=1,"COMPLY",IF(BG2626&lt;1,"COMPLY","NOT COMPLY"))</f>
        <v>#NUM!</v>
      </c>
      <c r="BI2626" t="e">
        <f>VLOOKUP(H2626,Sheet2!$A$1:$B$270,2,FALSE)</f>
        <v>#N/A</v>
      </c>
    </row>
    <row r="2627" spans="15:61">
      <c r="O2627" s="57"/>
      <c r="P2627" s="57"/>
      <c r="AP2627" s="57"/>
      <c r="BA2627" s="57"/>
      <c r="BF2627" s="6" t="e">
        <f t="shared" si="123"/>
        <v>#NUM!</v>
      </c>
      <c r="BG2627" t="e">
        <f t="shared" si="124"/>
        <v>#NUM!</v>
      </c>
      <c r="BH2627" t="e">
        <f t="shared" si="125"/>
        <v>#NUM!</v>
      </c>
      <c r="BI2627" t="e">
        <f>VLOOKUP(H2627,Sheet2!$A$1:$B$270,2,FALSE)</f>
        <v>#N/A</v>
      </c>
    </row>
    <row r="2628" spans="15:61">
      <c r="O2628" s="57"/>
      <c r="P2628" s="57"/>
      <c r="AP2628" s="57"/>
      <c r="BA2628" s="57"/>
      <c r="BF2628" s="6" t="e">
        <f t="shared" si="123"/>
        <v>#NUM!</v>
      </c>
      <c r="BG2628" t="e">
        <f t="shared" si="124"/>
        <v>#NUM!</v>
      </c>
      <c r="BH2628" t="e">
        <f t="shared" si="125"/>
        <v>#NUM!</v>
      </c>
      <c r="BI2628" t="e">
        <f>VLOOKUP(H2628,Sheet2!$A$1:$B$270,2,FALSE)</f>
        <v>#N/A</v>
      </c>
    </row>
    <row r="2629" spans="15:61">
      <c r="O2629" s="57"/>
      <c r="P2629" s="57"/>
      <c r="AP2629" s="57"/>
      <c r="BA2629" s="57"/>
      <c r="BF2629" s="6" t="e">
        <f t="shared" si="123"/>
        <v>#NUM!</v>
      </c>
      <c r="BG2629" t="e">
        <f t="shared" si="124"/>
        <v>#NUM!</v>
      </c>
      <c r="BH2629" t="e">
        <f t="shared" si="125"/>
        <v>#NUM!</v>
      </c>
      <c r="BI2629" t="e">
        <f>VLOOKUP(H2629,Sheet2!$A$1:$B$270,2,FALSE)</f>
        <v>#N/A</v>
      </c>
    </row>
    <row r="2630" spans="15:61">
      <c r="O2630" s="57"/>
      <c r="P2630" s="57"/>
      <c r="AP2630" s="57"/>
      <c r="BA2630" s="57"/>
      <c r="BF2630" s="6" t="e">
        <f t="shared" si="123"/>
        <v>#NUM!</v>
      </c>
      <c r="BG2630" t="e">
        <f t="shared" si="124"/>
        <v>#NUM!</v>
      </c>
      <c r="BH2630" t="e">
        <f t="shared" si="125"/>
        <v>#NUM!</v>
      </c>
      <c r="BI2630" t="e">
        <f>VLOOKUP(H2630,Sheet2!$A$1:$B$270,2,FALSE)</f>
        <v>#N/A</v>
      </c>
    </row>
    <row r="2631" spans="15:61">
      <c r="O2631" s="57"/>
      <c r="P2631" s="57"/>
      <c r="AO2631" s="57"/>
      <c r="BF2631" s="6" t="e">
        <f t="shared" si="123"/>
        <v>#NUM!</v>
      </c>
      <c r="BG2631" t="e">
        <f t="shared" si="124"/>
        <v>#NUM!</v>
      </c>
      <c r="BH2631" t="e">
        <f t="shared" si="125"/>
        <v>#NUM!</v>
      </c>
      <c r="BI2631" t="e">
        <f>VLOOKUP(H2631,Sheet2!$A$1:$B$270,2,FALSE)</f>
        <v>#N/A</v>
      </c>
    </row>
    <row r="2632" spans="15:61">
      <c r="O2632" s="57"/>
      <c r="P2632" s="57"/>
      <c r="AO2632" s="57"/>
      <c r="BF2632" s="6" t="e">
        <f t="shared" si="123"/>
        <v>#NUM!</v>
      </c>
      <c r="BG2632" t="e">
        <f t="shared" si="124"/>
        <v>#NUM!</v>
      </c>
      <c r="BH2632" t="e">
        <f t="shared" si="125"/>
        <v>#NUM!</v>
      </c>
      <c r="BI2632" t="e">
        <f>VLOOKUP(H2632,Sheet2!$A$1:$B$270,2,FALSE)</f>
        <v>#N/A</v>
      </c>
    </row>
    <row r="2633" spans="15:61">
      <c r="O2633" s="57"/>
      <c r="P2633" s="57"/>
      <c r="AO2633" s="57"/>
      <c r="BF2633" s="6" t="e">
        <f t="shared" si="123"/>
        <v>#NUM!</v>
      </c>
      <c r="BG2633" t="e">
        <f t="shared" si="124"/>
        <v>#NUM!</v>
      </c>
      <c r="BH2633" t="e">
        <f t="shared" si="125"/>
        <v>#NUM!</v>
      </c>
      <c r="BI2633" t="e">
        <f>VLOOKUP(H2633,Sheet2!$A$1:$B$270,2,FALSE)</f>
        <v>#N/A</v>
      </c>
    </row>
    <row r="2634" spans="15:61">
      <c r="O2634" s="57"/>
      <c r="P2634" s="57"/>
      <c r="AO2634" s="57"/>
      <c r="BF2634" s="6" t="e">
        <f t="shared" si="123"/>
        <v>#NUM!</v>
      </c>
      <c r="BG2634" t="e">
        <f t="shared" si="124"/>
        <v>#NUM!</v>
      </c>
      <c r="BH2634" t="e">
        <f t="shared" si="125"/>
        <v>#NUM!</v>
      </c>
      <c r="BI2634" t="e">
        <f>VLOOKUP(H2634,Sheet2!$A$1:$B$270,2,FALSE)</f>
        <v>#N/A</v>
      </c>
    </row>
    <row r="2635" spans="15:61">
      <c r="O2635" s="57"/>
      <c r="P2635" s="57"/>
      <c r="BF2635" s="6" t="e">
        <f t="shared" si="123"/>
        <v>#NUM!</v>
      </c>
      <c r="BG2635" t="e">
        <f t="shared" si="124"/>
        <v>#NUM!</v>
      </c>
      <c r="BH2635" t="e">
        <f t="shared" si="125"/>
        <v>#NUM!</v>
      </c>
      <c r="BI2635" t="e">
        <f>VLOOKUP(H2635,Sheet2!$A$1:$B$270,2,FALSE)</f>
        <v>#N/A</v>
      </c>
    </row>
    <row r="2636" spans="15:61">
      <c r="O2636" s="57"/>
      <c r="P2636" s="57"/>
      <c r="AP2636" s="57"/>
      <c r="BA2636" s="57"/>
      <c r="BF2636" s="6" t="e">
        <f t="shared" si="123"/>
        <v>#NUM!</v>
      </c>
      <c r="BG2636" t="e">
        <f t="shared" si="124"/>
        <v>#NUM!</v>
      </c>
      <c r="BH2636" t="e">
        <f t="shared" si="125"/>
        <v>#NUM!</v>
      </c>
      <c r="BI2636" t="e">
        <f>VLOOKUP(H2636,Sheet2!$A$1:$B$270,2,FALSE)</f>
        <v>#N/A</v>
      </c>
    </row>
    <row r="2637" spans="15:61">
      <c r="O2637" s="57"/>
      <c r="P2637" s="57"/>
      <c r="AP2637" s="57"/>
      <c r="BA2637" s="57"/>
      <c r="BF2637" s="6" t="e">
        <f t="shared" si="123"/>
        <v>#NUM!</v>
      </c>
      <c r="BG2637" t="e">
        <f t="shared" si="124"/>
        <v>#NUM!</v>
      </c>
      <c r="BH2637" t="e">
        <f t="shared" si="125"/>
        <v>#NUM!</v>
      </c>
      <c r="BI2637" t="e">
        <f>VLOOKUP(H2637,Sheet2!$A$1:$B$270,2,FALSE)</f>
        <v>#N/A</v>
      </c>
    </row>
    <row r="2638" spans="15:61">
      <c r="O2638" s="57"/>
      <c r="P2638" s="57"/>
      <c r="AO2638" s="57"/>
      <c r="AP2638" s="57"/>
      <c r="BA2638" s="57"/>
      <c r="BF2638" s="6" t="e">
        <f t="shared" si="123"/>
        <v>#NUM!</v>
      </c>
      <c r="BG2638" t="e">
        <f t="shared" si="124"/>
        <v>#NUM!</v>
      </c>
      <c r="BH2638" t="e">
        <f t="shared" si="125"/>
        <v>#NUM!</v>
      </c>
      <c r="BI2638" t="e">
        <f>VLOOKUP(H2638,Sheet2!$A$1:$B$270,2,FALSE)</f>
        <v>#N/A</v>
      </c>
    </row>
    <row r="2639" spans="15:61">
      <c r="O2639" s="57"/>
      <c r="P2639" s="57"/>
      <c r="AO2639" s="57"/>
      <c r="AP2639" s="57"/>
      <c r="BA2639" s="57"/>
      <c r="BF2639" s="6" t="e">
        <f t="shared" si="123"/>
        <v>#NUM!</v>
      </c>
      <c r="BG2639" t="e">
        <f t="shared" si="124"/>
        <v>#NUM!</v>
      </c>
      <c r="BH2639" t="e">
        <f t="shared" si="125"/>
        <v>#NUM!</v>
      </c>
      <c r="BI2639" t="e">
        <f>VLOOKUP(H2639,Sheet2!$A$1:$B$270,2,FALSE)</f>
        <v>#N/A</v>
      </c>
    </row>
    <row r="2640" spans="15:61">
      <c r="O2640" s="57"/>
      <c r="P2640" s="57"/>
      <c r="AO2640" s="57"/>
      <c r="AP2640" s="57"/>
      <c r="BA2640" s="57"/>
      <c r="BF2640" s="6" t="e">
        <f t="shared" si="123"/>
        <v>#NUM!</v>
      </c>
      <c r="BG2640" t="e">
        <f t="shared" si="124"/>
        <v>#NUM!</v>
      </c>
      <c r="BH2640" t="e">
        <f t="shared" si="125"/>
        <v>#NUM!</v>
      </c>
      <c r="BI2640" t="e">
        <f>VLOOKUP(H2640,Sheet2!$A$1:$B$270,2,FALSE)</f>
        <v>#N/A</v>
      </c>
    </row>
    <row r="2641" spans="15:61">
      <c r="O2641" s="57"/>
      <c r="P2641" s="57"/>
      <c r="AP2641" s="57"/>
      <c r="BA2641" s="57"/>
      <c r="BF2641" s="6" t="e">
        <f t="shared" si="123"/>
        <v>#NUM!</v>
      </c>
      <c r="BG2641" t="e">
        <f t="shared" si="124"/>
        <v>#NUM!</v>
      </c>
      <c r="BH2641" t="e">
        <f t="shared" si="125"/>
        <v>#NUM!</v>
      </c>
      <c r="BI2641" t="e">
        <f>VLOOKUP(H2641,Sheet2!$A$1:$B$270,2,FALSE)</f>
        <v>#N/A</v>
      </c>
    </row>
    <row r="2642" spans="15:61">
      <c r="O2642" s="57"/>
      <c r="P2642" s="57"/>
      <c r="AP2642" s="57"/>
      <c r="BA2642" s="57"/>
      <c r="BF2642" s="6" t="e">
        <f t="shared" si="123"/>
        <v>#NUM!</v>
      </c>
      <c r="BG2642" t="e">
        <f t="shared" si="124"/>
        <v>#NUM!</v>
      </c>
      <c r="BH2642" t="e">
        <f t="shared" si="125"/>
        <v>#NUM!</v>
      </c>
      <c r="BI2642" t="e">
        <f>VLOOKUP(H2642,Sheet2!$A$1:$B$270,2,FALSE)</f>
        <v>#N/A</v>
      </c>
    </row>
    <row r="2643" spans="15:61">
      <c r="O2643" s="57"/>
      <c r="P2643" s="57"/>
      <c r="AP2643" s="57"/>
      <c r="BA2643" s="57"/>
      <c r="BF2643" s="6" t="e">
        <f t="shared" si="123"/>
        <v>#NUM!</v>
      </c>
      <c r="BG2643" t="e">
        <f t="shared" si="124"/>
        <v>#NUM!</v>
      </c>
      <c r="BH2643" t="e">
        <f t="shared" si="125"/>
        <v>#NUM!</v>
      </c>
      <c r="BI2643" t="e">
        <f>VLOOKUP(H2643,Sheet2!$A$1:$B$270,2,FALSE)</f>
        <v>#N/A</v>
      </c>
    </row>
    <row r="2644" spans="15:61">
      <c r="O2644" s="57"/>
      <c r="P2644" s="57"/>
      <c r="AP2644" s="57"/>
      <c r="BA2644" s="57"/>
      <c r="BF2644" s="6" t="e">
        <f t="shared" si="123"/>
        <v>#NUM!</v>
      </c>
      <c r="BG2644" t="e">
        <f t="shared" si="124"/>
        <v>#NUM!</v>
      </c>
      <c r="BH2644" t="e">
        <f t="shared" si="125"/>
        <v>#NUM!</v>
      </c>
      <c r="BI2644" t="e">
        <f>VLOOKUP(H2644,Sheet2!$A$1:$B$270,2,FALSE)</f>
        <v>#N/A</v>
      </c>
    </row>
    <row r="2645" spans="15:61">
      <c r="O2645" s="57"/>
      <c r="P2645" s="57"/>
      <c r="BF2645" s="6" t="e">
        <f t="shared" si="123"/>
        <v>#NUM!</v>
      </c>
      <c r="BG2645" t="e">
        <f t="shared" si="124"/>
        <v>#NUM!</v>
      </c>
      <c r="BH2645" t="e">
        <f t="shared" si="125"/>
        <v>#NUM!</v>
      </c>
      <c r="BI2645" t="e">
        <f>VLOOKUP(H2645,Sheet2!$A$1:$B$270,2,FALSE)</f>
        <v>#N/A</v>
      </c>
    </row>
    <row r="2646" spans="15:61">
      <c r="O2646" s="57"/>
      <c r="P2646" s="57"/>
      <c r="AP2646" s="57"/>
      <c r="BA2646" s="57"/>
      <c r="BF2646" s="6" t="e">
        <f t="shared" si="123"/>
        <v>#NUM!</v>
      </c>
      <c r="BG2646" t="e">
        <f t="shared" si="124"/>
        <v>#NUM!</v>
      </c>
      <c r="BH2646" t="e">
        <f t="shared" si="125"/>
        <v>#NUM!</v>
      </c>
      <c r="BI2646" t="e">
        <f>VLOOKUP(H2646,Sheet2!$A$1:$B$270,2,FALSE)</f>
        <v>#N/A</v>
      </c>
    </row>
    <row r="2647" spans="15:61">
      <c r="O2647" s="57"/>
      <c r="P2647" s="57"/>
      <c r="AO2647" s="57"/>
      <c r="AP2647" s="57"/>
      <c r="BA2647" s="57"/>
      <c r="BF2647" s="6" t="e">
        <f t="shared" si="123"/>
        <v>#NUM!</v>
      </c>
      <c r="BG2647" t="e">
        <f t="shared" si="124"/>
        <v>#NUM!</v>
      </c>
      <c r="BH2647" t="e">
        <f t="shared" si="125"/>
        <v>#NUM!</v>
      </c>
      <c r="BI2647" t="e">
        <f>VLOOKUP(H2647,Sheet2!$A$1:$B$270,2,FALSE)</f>
        <v>#N/A</v>
      </c>
    </row>
    <row r="2648" spans="15:61">
      <c r="O2648" s="57"/>
      <c r="P2648" s="57"/>
      <c r="AP2648" s="57"/>
      <c r="BA2648" s="57"/>
      <c r="BF2648" s="6" t="e">
        <f t="shared" si="123"/>
        <v>#NUM!</v>
      </c>
      <c r="BG2648" t="e">
        <f t="shared" si="124"/>
        <v>#NUM!</v>
      </c>
      <c r="BH2648" t="e">
        <f t="shared" si="125"/>
        <v>#NUM!</v>
      </c>
      <c r="BI2648" t="e">
        <f>VLOOKUP(H2648,Sheet2!$A$1:$B$270,2,FALSE)</f>
        <v>#N/A</v>
      </c>
    </row>
    <row r="2649" spans="15:61">
      <c r="O2649" s="57"/>
      <c r="P2649" s="57"/>
      <c r="AO2649" s="57"/>
      <c r="AP2649" s="57"/>
      <c r="BA2649" s="57"/>
      <c r="BF2649" s="6" t="e">
        <f t="shared" si="123"/>
        <v>#NUM!</v>
      </c>
      <c r="BG2649" t="e">
        <f t="shared" si="124"/>
        <v>#NUM!</v>
      </c>
      <c r="BH2649" t="e">
        <f t="shared" si="125"/>
        <v>#NUM!</v>
      </c>
      <c r="BI2649" t="e">
        <f>VLOOKUP(H2649,Sheet2!$A$1:$B$270,2,FALSE)</f>
        <v>#N/A</v>
      </c>
    </row>
    <row r="2650" spans="15:61">
      <c r="O2650" s="57"/>
      <c r="P2650" s="57"/>
      <c r="AO2650" s="57"/>
      <c r="AP2650" s="57"/>
      <c r="BA2650" s="57"/>
      <c r="BF2650" s="6" t="e">
        <f t="shared" si="123"/>
        <v>#NUM!</v>
      </c>
      <c r="BG2650" t="e">
        <f t="shared" si="124"/>
        <v>#NUM!</v>
      </c>
      <c r="BH2650" t="e">
        <f t="shared" si="125"/>
        <v>#NUM!</v>
      </c>
      <c r="BI2650" t="e">
        <f>VLOOKUP(H2650,Sheet2!$A$1:$B$270,2,FALSE)</f>
        <v>#N/A</v>
      </c>
    </row>
    <row r="2651" spans="15:61">
      <c r="O2651" s="57"/>
      <c r="P2651" s="57"/>
      <c r="AO2651" s="57"/>
      <c r="AP2651" s="57"/>
      <c r="BA2651" s="57"/>
      <c r="BF2651" s="6" t="e">
        <f t="shared" si="123"/>
        <v>#NUM!</v>
      </c>
      <c r="BG2651" t="e">
        <f t="shared" si="124"/>
        <v>#NUM!</v>
      </c>
      <c r="BH2651" t="e">
        <f t="shared" si="125"/>
        <v>#NUM!</v>
      </c>
      <c r="BI2651" t="e">
        <f>VLOOKUP(H2651,Sheet2!$A$1:$B$270,2,FALSE)</f>
        <v>#N/A</v>
      </c>
    </row>
    <row r="2652" spans="15:61">
      <c r="O2652" s="57"/>
      <c r="P2652" s="57"/>
      <c r="AO2652" s="57"/>
      <c r="AP2652" s="57"/>
      <c r="BA2652" s="57"/>
      <c r="BF2652" s="6" t="e">
        <f t="shared" si="123"/>
        <v>#NUM!</v>
      </c>
      <c r="BG2652" t="e">
        <f t="shared" si="124"/>
        <v>#NUM!</v>
      </c>
      <c r="BH2652" t="e">
        <f t="shared" si="125"/>
        <v>#NUM!</v>
      </c>
      <c r="BI2652" t="e">
        <f>VLOOKUP(H2652,Sheet2!$A$1:$B$270,2,FALSE)</f>
        <v>#N/A</v>
      </c>
    </row>
    <row r="2653" spans="15:61">
      <c r="O2653" s="57"/>
      <c r="P2653" s="57"/>
      <c r="AP2653" s="57"/>
      <c r="BA2653" s="57"/>
      <c r="BF2653" s="6" t="e">
        <f t="shared" si="123"/>
        <v>#NUM!</v>
      </c>
      <c r="BG2653" t="e">
        <f t="shared" si="124"/>
        <v>#NUM!</v>
      </c>
      <c r="BH2653" t="e">
        <f t="shared" si="125"/>
        <v>#NUM!</v>
      </c>
      <c r="BI2653" t="e">
        <f>VLOOKUP(H2653,Sheet2!$A$1:$B$270,2,FALSE)</f>
        <v>#N/A</v>
      </c>
    </row>
    <row r="2654" spans="15:61">
      <c r="O2654" s="57"/>
      <c r="P2654" s="57"/>
      <c r="AP2654" s="57"/>
      <c r="BA2654" s="57"/>
      <c r="BF2654" s="6" t="e">
        <f t="shared" si="123"/>
        <v>#NUM!</v>
      </c>
      <c r="BG2654" t="e">
        <f t="shared" si="124"/>
        <v>#NUM!</v>
      </c>
      <c r="BH2654" t="e">
        <f t="shared" si="125"/>
        <v>#NUM!</v>
      </c>
      <c r="BI2654" t="e">
        <f>VLOOKUP(H2654,Sheet2!$A$1:$B$270,2,FALSE)</f>
        <v>#N/A</v>
      </c>
    </row>
    <row r="2655" spans="15:61">
      <c r="O2655" s="57"/>
      <c r="P2655" s="57"/>
      <c r="AP2655" s="57"/>
      <c r="BA2655" s="57"/>
      <c r="BF2655" s="6" t="e">
        <f t="shared" si="123"/>
        <v>#NUM!</v>
      </c>
      <c r="BG2655" t="e">
        <f t="shared" si="124"/>
        <v>#NUM!</v>
      </c>
      <c r="BH2655" t="e">
        <f t="shared" si="125"/>
        <v>#NUM!</v>
      </c>
      <c r="BI2655" t="e">
        <f>VLOOKUP(H2655,Sheet2!$A$1:$B$270,2,FALSE)</f>
        <v>#N/A</v>
      </c>
    </row>
    <row r="2656" spans="15:61">
      <c r="O2656" s="57"/>
      <c r="P2656" s="57"/>
      <c r="AO2656" s="57"/>
      <c r="BF2656" s="6" t="e">
        <f t="shared" si="123"/>
        <v>#NUM!</v>
      </c>
      <c r="BG2656" t="e">
        <f t="shared" si="124"/>
        <v>#NUM!</v>
      </c>
      <c r="BH2656" t="e">
        <f t="shared" si="125"/>
        <v>#NUM!</v>
      </c>
      <c r="BI2656" t="e">
        <f>VLOOKUP(H2656,Sheet2!$A$1:$B$270,2,FALSE)</f>
        <v>#N/A</v>
      </c>
    </row>
    <row r="2657" spans="15:61">
      <c r="O2657" s="57"/>
      <c r="P2657" s="57"/>
      <c r="AO2657" s="57"/>
      <c r="BF2657" s="6" t="e">
        <f t="shared" si="123"/>
        <v>#NUM!</v>
      </c>
      <c r="BG2657" t="e">
        <f t="shared" si="124"/>
        <v>#NUM!</v>
      </c>
      <c r="BH2657" t="e">
        <f t="shared" si="125"/>
        <v>#NUM!</v>
      </c>
      <c r="BI2657" t="e">
        <f>VLOOKUP(H2657,Sheet2!$A$1:$B$270,2,FALSE)</f>
        <v>#N/A</v>
      </c>
    </row>
    <row r="2658" spans="15:61">
      <c r="O2658" s="57"/>
      <c r="P2658" s="57"/>
      <c r="AO2658" s="57"/>
      <c r="BF2658" s="6" t="e">
        <f t="shared" si="123"/>
        <v>#NUM!</v>
      </c>
      <c r="BG2658" t="e">
        <f t="shared" si="124"/>
        <v>#NUM!</v>
      </c>
      <c r="BH2658" t="e">
        <f t="shared" si="125"/>
        <v>#NUM!</v>
      </c>
      <c r="BI2658" t="e">
        <f>VLOOKUP(H2658,Sheet2!$A$1:$B$270,2,FALSE)</f>
        <v>#N/A</v>
      </c>
    </row>
    <row r="2659" spans="15:61">
      <c r="O2659" s="57"/>
      <c r="P2659" s="57"/>
      <c r="AO2659" s="57"/>
      <c r="AP2659" s="57"/>
      <c r="BA2659" s="57"/>
      <c r="BF2659" s="6" t="e">
        <f t="shared" si="123"/>
        <v>#NUM!</v>
      </c>
      <c r="BG2659" t="e">
        <f t="shared" si="124"/>
        <v>#NUM!</v>
      </c>
      <c r="BH2659" t="e">
        <f t="shared" si="125"/>
        <v>#NUM!</v>
      </c>
      <c r="BI2659" t="e">
        <f>VLOOKUP(H2659,Sheet2!$A$1:$B$270,2,FALSE)</f>
        <v>#N/A</v>
      </c>
    </row>
    <row r="2660" spans="15:61">
      <c r="O2660" s="57"/>
      <c r="P2660" s="57"/>
      <c r="AO2660" s="57"/>
      <c r="AP2660" s="57"/>
      <c r="BA2660" s="57"/>
      <c r="BF2660" s="6" t="e">
        <f t="shared" si="123"/>
        <v>#NUM!</v>
      </c>
      <c r="BG2660" t="e">
        <f t="shared" si="124"/>
        <v>#NUM!</v>
      </c>
      <c r="BH2660" t="e">
        <f t="shared" si="125"/>
        <v>#NUM!</v>
      </c>
      <c r="BI2660" t="e">
        <f>VLOOKUP(H2660,Sheet2!$A$1:$B$270,2,FALSE)</f>
        <v>#N/A</v>
      </c>
    </row>
    <row r="2661" spans="15:61">
      <c r="O2661" s="57"/>
      <c r="P2661" s="57"/>
      <c r="AP2661" s="57"/>
      <c r="BA2661" s="57"/>
      <c r="BF2661" s="6" t="e">
        <f t="shared" si="123"/>
        <v>#NUM!</v>
      </c>
      <c r="BG2661" t="e">
        <f t="shared" si="124"/>
        <v>#NUM!</v>
      </c>
      <c r="BH2661" t="e">
        <f t="shared" si="125"/>
        <v>#NUM!</v>
      </c>
      <c r="BI2661" t="e">
        <f>VLOOKUP(H2661,Sheet2!$A$1:$B$270,2,FALSE)</f>
        <v>#N/A</v>
      </c>
    </row>
    <row r="2662" spans="15:61">
      <c r="O2662" s="57"/>
      <c r="P2662" s="57"/>
      <c r="AP2662" s="57"/>
      <c r="BA2662" s="57"/>
      <c r="BF2662" s="6" t="e">
        <f t="shared" si="123"/>
        <v>#NUM!</v>
      </c>
      <c r="BG2662" t="e">
        <f t="shared" si="124"/>
        <v>#NUM!</v>
      </c>
      <c r="BH2662" t="e">
        <f t="shared" si="125"/>
        <v>#NUM!</v>
      </c>
      <c r="BI2662" t="e">
        <f>VLOOKUP(H2662,Sheet2!$A$1:$B$270,2,FALSE)</f>
        <v>#N/A</v>
      </c>
    </row>
    <row r="2663" spans="15:61">
      <c r="O2663" s="57"/>
      <c r="P2663" s="57"/>
      <c r="AO2663" s="57"/>
      <c r="BA2663" s="57"/>
      <c r="BF2663" s="6" t="e">
        <f t="shared" si="123"/>
        <v>#NUM!</v>
      </c>
      <c r="BG2663" t="e">
        <f t="shared" si="124"/>
        <v>#NUM!</v>
      </c>
      <c r="BH2663" t="e">
        <f t="shared" si="125"/>
        <v>#NUM!</v>
      </c>
      <c r="BI2663" t="e">
        <f>VLOOKUP(H2663,Sheet2!$A$1:$B$270,2,FALSE)</f>
        <v>#N/A</v>
      </c>
    </row>
    <row r="2664" spans="15:61">
      <c r="O2664" s="57"/>
      <c r="P2664" s="57"/>
      <c r="AP2664" s="57"/>
      <c r="BA2664" s="57"/>
      <c r="BF2664" s="6" t="e">
        <f t="shared" si="123"/>
        <v>#NUM!</v>
      </c>
      <c r="BG2664" t="e">
        <f t="shared" si="124"/>
        <v>#NUM!</v>
      </c>
      <c r="BH2664" t="e">
        <f t="shared" si="125"/>
        <v>#NUM!</v>
      </c>
      <c r="BI2664" t="e">
        <f>VLOOKUP(H2664,Sheet2!$A$1:$B$270,2,FALSE)</f>
        <v>#N/A</v>
      </c>
    </row>
    <row r="2665" spans="15:61">
      <c r="O2665" s="57"/>
      <c r="P2665" s="57"/>
      <c r="AP2665" s="57"/>
      <c r="BA2665" s="57"/>
      <c r="BF2665" s="6" t="e">
        <f t="shared" si="123"/>
        <v>#NUM!</v>
      </c>
      <c r="BG2665" t="e">
        <f t="shared" si="124"/>
        <v>#NUM!</v>
      </c>
      <c r="BH2665" t="e">
        <f t="shared" si="125"/>
        <v>#NUM!</v>
      </c>
      <c r="BI2665" t="e">
        <f>VLOOKUP(H2665,Sheet2!$A$1:$B$270,2,FALSE)</f>
        <v>#N/A</v>
      </c>
    </row>
    <row r="2666" spans="15:61">
      <c r="O2666" s="57"/>
      <c r="P2666" s="57"/>
      <c r="AO2666" s="57"/>
      <c r="BA2666" s="57"/>
      <c r="BF2666" s="6" t="e">
        <f t="shared" si="123"/>
        <v>#NUM!</v>
      </c>
      <c r="BG2666" t="e">
        <f t="shared" si="124"/>
        <v>#NUM!</v>
      </c>
      <c r="BH2666" t="e">
        <f t="shared" si="125"/>
        <v>#NUM!</v>
      </c>
      <c r="BI2666" t="e">
        <f>VLOOKUP(H2666,Sheet2!$A$1:$B$270,2,FALSE)</f>
        <v>#N/A</v>
      </c>
    </row>
    <row r="2667" spans="15:61">
      <c r="O2667" s="57"/>
      <c r="P2667" s="57"/>
      <c r="AO2667" s="57"/>
      <c r="AP2667" s="57"/>
      <c r="BA2667" s="57"/>
      <c r="BF2667" s="6" t="e">
        <f t="shared" si="123"/>
        <v>#NUM!</v>
      </c>
      <c r="BG2667" t="e">
        <f t="shared" si="124"/>
        <v>#NUM!</v>
      </c>
      <c r="BH2667" t="e">
        <f t="shared" si="125"/>
        <v>#NUM!</v>
      </c>
      <c r="BI2667" t="e">
        <f>VLOOKUP(H2667,Sheet2!$A$1:$B$270,2,FALSE)</f>
        <v>#N/A</v>
      </c>
    </row>
    <row r="2668" spans="15:61">
      <c r="O2668" s="57"/>
      <c r="P2668" s="57"/>
      <c r="BA2668" s="57"/>
      <c r="BF2668" s="6" t="e">
        <f t="shared" si="123"/>
        <v>#NUM!</v>
      </c>
      <c r="BG2668" t="e">
        <f t="shared" si="124"/>
        <v>#NUM!</v>
      </c>
      <c r="BH2668" t="e">
        <f t="shared" si="125"/>
        <v>#NUM!</v>
      </c>
      <c r="BI2668" t="e">
        <f>VLOOKUP(H2668,Sheet2!$A$1:$B$270,2,FALSE)</f>
        <v>#N/A</v>
      </c>
    </row>
    <row r="2669" spans="15:61">
      <c r="O2669" s="57"/>
      <c r="P2669" s="57"/>
      <c r="AP2669" s="57"/>
      <c r="BA2669" s="57"/>
      <c r="BF2669" s="6" t="e">
        <f t="shared" si="123"/>
        <v>#NUM!</v>
      </c>
      <c r="BG2669" t="e">
        <f t="shared" si="124"/>
        <v>#NUM!</v>
      </c>
      <c r="BH2669" t="e">
        <f t="shared" si="125"/>
        <v>#NUM!</v>
      </c>
      <c r="BI2669" t="e">
        <f>VLOOKUP(H2669,Sheet2!$A$1:$B$270,2,FALSE)</f>
        <v>#N/A</v>
      </c>
    </row>
    <row r="2670" spans="15:61">
      <c r="O2670" s="57"/>
      <c r="P2670" s="57"/>
      <c r="AO2670" s="57"/>
      <c r="AP2670" s="57"/>
      <c r="BA2670" s="57"/>
      <c r="BF2670" s="6" t="e">
        <f t="shared" si="123"/>
        <v>#NUM!</v>
      </c>
      <c r="BG2670" t="e">
        <f t="shared" si="124"/>
        <v>#NUM!</v>
      </c>
      <c r="BH2670" t="e">
        <f t="shared" si="125"/>
        <v>#NUM!</v>
      </c>
      <c r="BI2670" t="e">
        <f>VLOOKUP(H2670,Sheet2!$A$1:$B$270,2,FALSE)</f>
        <v>#N/A</v>
      </c>
    </row>
    <row r="2671" spans="15:61">
      <c r="O2671" s="57"/>
      <c r="P2671" s="57"/>
      <c r="AP2671" s="57"/>
      <c r="BA2671" s="57"/>
      <c r="BF2671" s="6" t="e">
        <f t="shared" si="123"/>
        <v>#NUM!</v>
      </c>
      <c r="BG2671" t="e">
        <f t="shared" si="124"/>
        <v>#NUM!</v>
      </c>
      <c r="BH2671" t="e">
        <f t="shared" si="125"/>
        <v>#NUM!</v>
      </c>
      <c r="BI2671" t="e">
        <f>VLOOKUP(H2671,Sheet2!$A$1:$B$270,2,FALSE)</f>
        <v>#N/A</v>
      </c>
    </row>
    <row r="2672" spans="15:61">
      <c r="O2672" s="57"/>
      <c r="P2672" s="57"/>
      <c r="AP2672" s="57"/>
      <c r="BA2672" s="57"/>
      <c r="BF2672" s="6" t="e">
        <f t="shared" si="123"/>
        <v>#NUM!</v>
      </c>
      <c r="BG2672" t="e">
        <f t="shared" si="124"/>
        <v>#NUM!</v>
      </c>
      <c r="BH2672" t="e">
        <f t="shared" si="125"/>
        <v>#NUM!</v>
      </c>
      <c r="BI2672" t="e">
        <f>VLOOKUP(H2672,Sheet2!$A$1:$B$270,2,FALSE)</f>
        <v>#N/A</v>
      </c>
    </row>
    <row r="2673" spans="15:61">
      <c r="O2673" s="57"/>
      <c r="P2673" s="57"/>
      <c r="AP2673" s="57"/>
      <c r="BA2673" s="57"/>
      <c r="BF2673" s="6" t="e">
        <f t="shared" si="123"/>
        <v>#NUM!</v>
      </c>
      <c r="BG2673" t="e">
        <f t="shared" si="124"/>
        <v>#NUM!</v>
      </c>
      <c r="BH2673" t="e">
        <f t="shared" si="125"/>
        <v>#NUM!</v>
      </c>
      <c r="BI2673" t="e">
        <f>VLOOKUP(H2673,Sheet2!$A$1:$B$270,2,FALSE)</f>
        <v>#N/A</v>
      </c>
    </row>
    <row r="2674" spans="15:61">
      <c r="O2674" s="57"/>
      <c r="P2674" s="57"/>
      <c r="AP2674" s="57"/>
      <c r="BA2674" s="57"/>
      <c r="BF2674" s="6" t="e">
        <f t="shared" si="123"/>
        <v>#NUM!</v>
      </c>
      <c r="BG2674" t="e">
        <f t="shared" si="124"/>
        <v>#NUM!</v>
      </c>
      <c r="BH2674" t="e">
        <f t="shared" si="125"/>
        <v>#NUM!</v>
      </c>
      <c r="BI2674" t="e">
        <f>VLOOKUP(H2674,Sheet2!$A$1:$B$270,2,FALSE)</f>
        <v>#N/A</v>
      </c>
    </row>
    <row r="2675" spans="15:61">
      <c r="O2675" s="57"/>
      <c r="P2675" s="57"/>
      <c r="AP2675" s="57"/>
      <c r="BA2675" s="57"/>
      <c r="BF2675" s="6" t="e">
        <f t="shared" si="123"/>
        <v>#NUM!</v>
      </c>
      <c r="BG2675" t="e">
        <f t="shared" si="124"/>
        <v>#NUM!</v>
      </c>
      <c r="BH2675" t="e">
        <f t="shared" si="125"/>
        <v>#NUM!</v>
      </c>
      <c r="BI2675" t="e">
        <f>VLOOKUP(H2675,Sheet2!$A$1:$B$270,2,FALSE)</f>
        <v>#N/A</v>
      </c>
    </row>
    <row r="2676" spans="15:61">
      <c r="O2676" s="57"/>
      <c r="P2676" s="57"/>
      <c r="AO2676" s="57"/>
      <c r="AP2676" s="57"/>
      <c r="BA2676" s="57"/>
      <c r="BF2676" s="6" t="e">
        <f t="shared" si="123"/>
        <v>#NUM!</v>
      </c>
      <c r="BG2676" t="e">
        <f t="shared" si="124"/>
        <v>#NUM!</v>
      </c>
      <c r="BH2676" t="e">
        <f t="shared" si="125"/>
        <v>#NUM!</v>
      </c>
      <c r="BI2676" t="e">
        <f>VLOOKUP(H2676,Sheet2!$A$1:$B$270,2,FALSE)</f>
        <v>#N/A</v>
      </c>
    </row>
    <row r="2677" spans="15:61">
      <c r="O2677" s="57"/>
      <c r="P2677" s="57"/>
      <c r="AP2677" s="57"/>
      <c r="BA2677" s="57"/>
      <c r="BF2677" s="6" t="e">
        <f t="shared" si="123"/>
        <v>#NUM!</v>
      </c>
      <c r="BG2677" t="e">
        <f t="shared" si="124"/>
        <v>#NUM!</v>
      </c>
      <c r="BH2677" t="e">
        <f t="shared" si="125"/>
        <v>#NUM!</v>
      </c>
      <c r="BI2677" t="e">
        <f>VLOOKUP(H2677,Sheet2!$A$1:$B$270,2,FALSE)</f>
        <v>#N/A</v>
      </c>
    </row>
    <row r="2678" spans="15:61">
      <c r="O2678" s="57"/>
      <c r="P2678" s="57"/>
      <c r="AP2678" s="57"/>
      <c r="BA2678" s="57"/>
      <c r="BF2678" s="6" t="e">
        <f t="shared" si="123"/>
        <v>#NUM!</v>
      </c>
      <c r="BG2678" t="e">
        <f t="shared" si="124"/>
        <v>#NUM!</v>
      </c>
      <c r="BH2678" t="e">
        <f t="shared" si="125"/>
        <v>#NUM!</v>
      </c>
      <c r="BI2678" t="e">
        <f>VLOOKUP(H2678,Sheet2!$A$1:$B$270,2,FALSE)</f>
        <v>#N/A</v>
      </c>
    </row>
    <row r="2679" spans="15:61">
      <c r="O2679" s="57"/>
      <c r="P2679" s="57"/>
      <c r="AO2679" s="57"/>
      <c r="AP2679" s="57"/>
      <c r="BA2679" s="57"/>
      <c r="BF2679" s="6" t="e">
        <f t="shared" si="123"/>
        <v>#NUM!</v>
      </c>
      <c r="BG2679" t="e">
        <f t="shared" si="124"/>
        <v>#NUM!</v>
      </c>
      <c r="BH2679" t="e">
        <f t="shared" si="125"/>
        <v>#NUM!</v>
      </c>
      <c r="BI2679" t="e">
        <f>VLOOKUP(H2679,Sheet2!$A$1:$B$270,2,FALSE)</f>
        <v>#N/A</v>
      </c>
    </row>
    <row r="2680" spans="15:61">
      <c r="O2680" s="57"/>
      <c r="P2680" s="57"/>
      <c r="AO2680" s="57"/>
      <c r="AP2680" s="57"/>
      <c r="BA2680" s="57"/>
      <c r="BF2680" s="6" t="e">
        <f t="shared" si="123"/>
        <v>#NUM!</v>
      </c>
      <c r="BG2680" t="e">
        <f t="shared" si="124"/>
        <v>#NUM!</v>
      </c>
      <c r="BH2680" t="e">
        <f t="shared" si="125"/>
        <v>#NUM!</v>
      </c>
      <c r="BI2680" t="e">
        <f>VLOOKUP(H2680,Sheet2!$A$1:$B$270,2,FALSE)</f>
        <v>#N/A</v>
      </c>
    </row>
    <row r="2681" spans="15:61">
      <c r="O2681" s="57"/>
      <c r="P2681" s="57"/>
      <c r="AP2681" s="57"/>
      <c r="BA2681" s="57"/>
      <c r="BF2681" s="6" t="e">
        <f t="shared" si="123"/>
        <v>#NUM!</v>
      </c>
      <c r="BG2681" t="e">
        <f t="shared" si="124"/>
        <v>#NUM!</v>
      </c>
      <c r="BH2681" t="e">
        <f t="shared" si="125"/>
        <v>#NUM!</v>
      </c>
      <c r="BI2681" t="e">
        <f>VLOOKUP(H2681,Sheet2!$A$1:$B$270,2,FALSE)</f>
        <v>#N/A</v>
      </c>
    </row>
    <row r="2682" spans="15:61">
      <c r="O2682" s="57"/>
      <c r="P2682" s="57"/>
      <c r="AP2682" s="57"/>
      <c r="BA2682" s="57"/>
      <c r="BF2682" s="6" t="e">
        <f t="shared" si="123"/>
        <v>#NUM!</v>
      </c>
      <c r="BG2682" t="e">
        <f t="shared" si="124"/>
        <v>#NUM!</v>
      </c>
      <c r="BH2682" t="e">
        <f t="shared" si="125"/>
        <v>#NUM!</v>
      </c>
      <c r="BI2682" t="e">
        <f>VLOOKUP(H2682,Sheet2!$A$1:$B$270,2,FALSE)</f>
        <v>#N/A</v>
      </c>
    </row>
    <row r="2683" spans="15:61">
      <c r="O2683" s="57"/>
      <c r="P2683" s="57"/>
      <c r="AP2683" s="57"/>
      <c r="BA2683" s="57"/>
      <c r="BF2683" s="6" t="e">
        <f t="shared" si="123"/>
        <v>#NUM!</v>
      </c>
      <c r="BG2683" t="e">
        <f t="shared" si="124"/>
        <v>#NUM!</v>
      </c>
      <c r="BH2683" t="e">
        <f t="shared" si="125"/>
        <v>#NUM!</v>
      </c>
      <c r="BI2683" t="e">
        <f>VLOOKUP(H2683,Sheet2!$A$1:$B$270,2,FALSE)</f>
        <v>#N/A</v>
      </c>
    </row>
    <row r="2684" spans="15:61">
      <c r="O2684" s="57"/>
      <c r="P2684" s="57"/>
      <c r="AP2684" s="57"/>
      <c r="BA2684" s="57"/>
      <c r="BF2684" s="6" t="e">
        <f t="shared" si="123"/>
        <v>#NUM!</v>
      </c>
      <c r="BG2684" t="e">
        <f t="shared" si="124"/>
        <v>#NUM!</v>
      </c>
      <c r="BH2684" t="e">
        <f t="shared" si="125"/>
        <v>#NUM!</v>
      </c>
      <c r="BI2684" t="e">
        <f>VLOOKUP(H2684,Sheet2!$A$1:$B$270,2,FALSE)</f>
        <v>#N/A</v>
      </c>
    </row>
    <row r="2685" spans="15:61">
      <c r="O2685" s="57"/>
      <c r="P2685" s="57"/>
      <c r="AP2685" s="57"/>
      <c r="BA2685" s="57"/>
      <c r="BF2685" s="6" t="e">
        <f t="shared" si="123"/>
        <v>#NUM!</v>
      </c>
      <c r="BG2685" t="e">
        <f t="shared" si="124"/>
        <v>#NUM!</v>
      </c>
      <c r="BH2685" t="e">
        <f t="shared" si="125"/>
        <v>#NUM!</v>
      </c>
      <c r="BI2685" t="e">
        <f>VLOOKUP(H2685,Sheet2!$A$1:$B$270,2,FALSE)</f>
        <v>#N/A</v>
      </c>
    </row>
    <row r="2686" spans="15:61">
      <c r="O2686" s="57"/>
      <c r="P2686" s="57"/>
      <c r="AP2686" s="57"/>
      <c r="BA2686" s="57"/>
      <c r="BF2686" s="6" t="e">
        <f t="shared" si="123"/>
        <v>#NUM!</v>
      </c>
      <c r="BG2686" t="e">
        <f t="shared" si="124"/>
        <v>#NUM!</v>
      </c>
      <c r="BH2686" t="e">
        <f t="shared" si="125"/>
        <v>#NUM!</v>
      </c>
      <c r="BI2686" t="e">
        <f>VLOOKUP(H2686,Sheet2!$A$1:$B$270,2,FALSE)</f>
        <v>#N/A</v>
      </c>
    </row>
    <row r="2687" spans="15:61">
      <c r="O2687" s="57"/>
      <c r="P2687" s="57"/>
      <c r="AO2687" s="57"/>
      <c r="AP2687" s="57"/>
      <c r="BA2687" s="57"/>
      <c r="BF2687" s="6" t="e">
        <f t="shared" si="123"/>
        <v>#NUM!</v>
      </c>
      <c r="BG2687" t="e">
        <f t="shared" si="124"/>
        <v>#NUM!</v>
      </c>
      <c r="BH2687" t="e">
        <f t="shared" si="125"/>
        <v>#NUM!</v>
      </c>
      <c r="BI2687" t="e">
        <f>VLOOKUP(H2687,Sheet2!$A$1:$B$270,2,FALSE)</f>
        <v>#N/A</v>
      </c>
    </row>
    <row r="2688" spans="15:61">
      <c r="O2688" s="57"/>
      <c r="P2688" s="57"/>
      <c r="AP2688" s="57"/>
      <c r="BA2688" s="57"/>
      <c r="BF2688" s="6" t="e">
        <f t="shared" si="123"/>
        <v>#NUM!</v>
      </c>
      <c r="BG2688" t="e">
        <f t="shared" si="124"/>
        <v>#NUM!</v>
      </c>
      <c r="BH2688" t="e">
        <f t="shared" si="125"/>
        <v>#NUM!</v>
      </c>
      <c r="BI2688" t="e">
        <f>VLOOKUP(H2688,Sheet2!$A$1:$B$270,2,FALSE)</f>
        <v>#N/A</v>
      </c>
    </row>
    <row r="2689" spans="15:61">
      <c r="O2689" s="57"/>
      <c r="P2689" s="57"/>
      <c r="BA2689" s="57"/>
      <c r="BF2689" s="6" t="e">
        <f t="shared" si="123"/>
        <v>#NUM!</v>
      </c>
      <c r="BG2689" t="e">
        <f t="shared" si="124"/>
        <v>#NUM!</v>
      </c>
      <c r="BH2689" t="e">
        <f t="shared" si="125"/>
        <v>#NUM!</v>
      </c>
      <c r="BI2689" t="e">
        <f>VLOOKUP(H2689,Sheet2!$A$1:$B$270,2,FALSE)</f>
        <v>#N/A</v>
      </c>
    </row>
    <row r="2690" spans="15:61">
      <c r="O2690" s="57"/>
      <c r="P2690" s="57"/>
      <c r="AP2690" s="57"/>
      <c r="BA2690" s="57"/>
      <c r="BF2690" s="6" t="e">
        <f t="shared" ref="BF2690:BF2753" si="126">DATE(BC2690,BD2690,BE2690)</f>
        <v>#NUM!</v>
      </c>
      <c r="BG2690" t="e">
        <f t="shared" ref="BG2690:BG2753" si="127">BF2690-BA2690</f>
        <v>#NUM!</v>
      </c>
      <c r="BH2690" t="e">
        <f t="shared" ref="BH2690:BH2753" si="128">IF(BG2690=1,"COMPLY",IF(BG2690&lt;1,"COMPLY","NOT COMPLY"))</f>
        <v>#NUM!</v>
      </c>
      <c r="BI2690" t="e">
        <f>VLOOKUP(H2690,Sheet2!$A$1:$B$270,2,FALSE)</f>
        <v>#N/A</v>
      </c>
    </row>
    <row r="2691" spans="15:61">
      <c r="O2691" s="57"/>
      <c r="P2691" s="57"/>
      <c r="AO2691" s="57"/>
      <c r="BF2691" s="6" t="e">
        <f t="shared" si="126"/>
        <v>#NUM!</v>
      </c>
      <c r="BG2691" t="e">
        <f t="shared" si="127"/>
        <v>#NUM!</v>
      </c>
      <c r="BH2691" t="e">
        <f t="shared" si="128"/>
        <v>#NUM!</v>
      </c>
      <c r="BI2691" t="e">
        <f>VLOOKUP(H2691,Sheet2!$A$1:$B$270,2,FALSE)</f>
        <v>#N/A</v>
      </c>
    </row>
    <row r="2692" spans="15:61">
      <c r="O2692" s="57"/>
      <c r="P2692" s="57"/>
      <c r="AP2692" s="57"/>
      <c r="BA2692" s="57"/>
      <c r="BF2692" s="6" t="e">
        <f t="shared" si="126"/>
        <v>#NUM!</v>
      </c>
      <c r="BG2692" t="e">
        <f t="shared" si="127"/>
        <v>#NUM!</v>
      </c>
      <c r="BH2692" t="e">
        <f t="shared" si="128"/>
        <v>#NUM!</v>
      </c>
      <c r="BI2692" t="e">
        <f>VLOOKUP(H2692,Sheet2!$A$1:$B$270,2,FALSE)</f>
        <v>#N/A</v>
      </c>
    </row>
    <row r="2693" spans="15:61">
      <c r="O2693" s="57"/>
      <c r="P2693" s="57"/>
      <c r="AP2693" s="57"/>
      <c r="BA2693" s="57"/>
      <c r="BF2693" s="6" t="e">
        <f t="shared" si="126"/>
        <v>#NUM!</v>
      </c>
      <c r="BG2693" t="e">
        <f t="shared" si="127"/>
        <v>#NUM!</v>
      </c>
      <c r="BH2693" t="e">
        <f t="shared" si="128"/>
        <v>#NUM!</v>
      </c>
      <c r="BI2693" t="e">
        <f>VLOOKUP(H2693,Sheet2!$A$1:$B$270,2,FALSE)</f>
        <v>#N/A</v>
      </c>
    </row>
    <row r="2694" spans="15:61">
      <c r="O2694" s="57"/>
      <c r="P2694" s="57"/>
      <c r="AP2694" s="57"/>
      <c r="BA2694" s="57"/>
      <c r="BF2694" s="6" t="e">
        <f t="shared" si="126"/>
        <v>#NUM!</v>
      </c>
      <c r="BG2694" t="e">
        <f t="shared" si="127"/>
        <v>#NUM!</v>
      </c>
      <c r="BH2694" t="e">
        <f t="shared" si="128"/>
        <v>#NUM!</v>
      </c>
      <c r="BI2694" t="e">
        <f>VLOOKUP(H2694,Sheet2!$A$1:$B$270,2,FALSE)</f>
        <v>#N/A</v>
      </c>
    </row>
    <row r="2695" spans="15:61">
      <c r="O2695" s="57"/>
      <c r="P2695" s="57"/>
      <c r="AO2695" s="57"/>
      <c r="AP2695" s="57"/>
      <c r="BA2695" s="57"/>
      <c r="BF2695" s="6" t="e">
        <f t="shared" si="126"/>
        <v>#NUM!</v>
      </c>
      <c r="BG2695" t="e">
        <f t="shared" si="127"/>
        <v>#NUM!</v>
      </c>
      <c r="BH2695" t="e">
        <f t="shared" si="128"/>
        <v>#NUM!</v>
      </c>
      <c r="BI2695" t="e">
        <f>VLOOKUP(H2695,Sheet2!$A$1:$B$270,2,FALSE)</f>
        <v>#N/A</v>
      </c>
    </row>
    <row r="2696" spans="15:61">
      <c r="O2696" s="57"/>
      <c r="P2696" s="57"/>
      <c r="AO2696" s="57"/>
      <c r="AP2696" s="57"/>
      <c r="BA2696" s="57"/>
      <c r="BF2696" s="6" t="e">
        <f t="shared" si="126"/>
        <v>#NUM!</v>
      </c>
      <c r="BG2696" t="e">
        <f t="shared" si="127"/>
        <v>#NUM!</v>
      </c>
      <c r="BH2696" t="e">
        <f t="shared" si="128"/>
        <v>#NUM!</v>
      </c>
      <c r="BI2696" t="e">
        <f>VLOOKUP(H2696,Sheet2!$A$1:$B$270,2,FALSE)</f>
        <v>#N/A</v>
      </c>
    </row>
    <row r="2697" spans="15:61">
      <c r="O2697" s="57"/>
      <c r="P2697" s="57"/>
      <c r="AO2697" s="57"/>
      <c r="AP2697" s="57"/>
      <c r="BA2697" s="57"/>
      <c r="BF2697" s="6" t="e">
        <f t="shared" si="126"/>
        <v>#NUM!</v>
      </c>
      <c r="BG2697" t="e">
        <f t="shared" si="127"/>
        <v>#NUM!</v>
      </c>
      <c r="BH2697" t="e">
        <f t="shared" si="128"/>
        <v>#NUM!</v>
      </c>
      <c r="BI2697" t="e">
        <f>VLOOKUP(H2697,Sheet2!$A$1:$B$270,2,FALSE)</f>
        <v>#N/A</v>
      </c>
    </row>
    <row r="2698" spans="15:61">
      <c r="O2698" s="57"/>
      <c r="P2698" s="57"/>
      <c r="AO2698" s="57"/>
      <c r="AP2698" s="57"/>
      <c r="BA2698" s="57"/>
      <c r="BF2698" s="6" t="e">
        <f t="shared" si="126"/>
        <v>#NUM!</v>
      </c>
      <c r="BG2698" t="e">
        <f t="shared" si="127"/>
        <v>#NUM!</v>
      </c>
      <c r="BH2698" t="e">
        <f t="shared" si="128"/>
        <v>#NUM!</v>
      </c>
      <c r="BI2698" t="e">
        <f>VLOOKUP(H2698,Sheet2!$A$1:$B$270,2,FALSE)</f>
        <v>#N/A</v>
      </c>
    </row>
    <row r="2699" spans="15:61">
      <c r="O2699" s="57"/>
      <c r="P2699" s="57"/>
      <c r="AP2699" s="57"/>
      <c r="BA2699" s="57"/>
      <c r="BF2699" s="6" t="e">
        <f t="shared" si="126"/>
        <v>#NUM!</v>
      </c>
      <c r="BG2699" t="e">
        <f t="shared" si="127"/>
        <v>#NUM!</v>
      </c>
      <c r="BH2699" t="e">
        <f t="shared" si="128"/>
        <v>#NUM!</v>
      </c>
      <c r="BI2699" t="e">
        <f>VLOOKUP(H2699,Sheet2!$A$1:$B$270,2,FALSE)</f>
        <v>#N/A</v>
      </c>
    </row>
    <row r="2700" spans="15:61">
      <c r="O2700" s="57"/>
      <c r="P2700" s="57"/>
      <c r="AP2700" s="57"/>
      <c r="BA2700" s="57"/>
      <c r="BF2700" s="6" t="e">
        <f t="shared" si="126"/>
        <v>#NUM!</v>
      </c>
      <c r="BG2700" t="e">
        <f t="shared" si="127"/>
        <v>#NUM!</v>
      </c>
      <c r="BH2700" t="e">
        <f t="shared" si="128"/>
        <v>#NUM!</v>
      </c>
      <c r="BI2700" t="e">
        <f>VLOOKUP(H2700,Sheet2!$A$1:$B$270,2,FALSE)</f>
        <v>#N/A</v>
      </c>
    </row>
    <row r="2701" spans="15:61">
      <c r="O2701" s="57"/>
      <c r="P2701" s="57"/>
      <c r="AP2701" s="57"/>
      <c r="BA2701" s="57"/>
      <c r="BF2701" s="6" t="e">
        <f t="shared" si="126"/>
        <v>#NUM!</v>
      </c>
      <c r="BG2701" t="e">
        <f t="shared" si="127"/>
        <v>#NUM!</v>
      </c>
      <c r="BH2701" t="e">
        <f t="shared" si="128"/>
        <v>#NUM!</v>
      </c>
      <c r="BI2701" t="e">
        <f>VLOOKUP(H2701,Sheet2!$A$1:$B$270,2,FALSE)</f>
        <v>#N/A</v>
      </c>
    </row>
    <row r="2702" spans="15:61">
      <c r="O2702" s="57"/>
      <c r="P2702" s="57"/>
      <c r="BA2702" s="57"/>
      <c r="BF2702" s="6" t="e">
        <f t="shared" si="126"/>
        <v>#NUM!</v>
      </c>
      <c r="BG2702" t="e">
        <f t="shared" si="127"/>
        <v>#NUM!</v>
      </c>
      <c r="BH2702" t="e">
        <f t="shared" si="128"/>
        <v>#NUM!</v>
      </c>
      <c r="BI2702" t="e">
        <f>VLOOKUP(H2702,Sheet2!$A$1:$B$270,2,FALSE)</f>
        <v>#N/A</v>
      </c>
    </row>
    <row r="2703" spans="15:61">
      <c r="O2703" s="57"/>
      <c r="P2703" s="57"/>
      <c r="AP2703" s="57"/>
      <c r="BA2703" s="57"/>
      <c r="BF2703" s="6" t="e">
        <f t="shared" si="126"/>
        <v>#NUM!</v>
      </c>
      <c r="BG2703" t="e">
        <f t="shared" si="127"/>
        <v>#NUM!</v>
      </c>
      <c r="BH2703" t="e">
        <f t="shared" si="128"/>
        <v>#NUM!</v>
      </c>
      <c r="BI2703" t="e">
        <f>VLOOKUP(H2703,Sheet2!$A$1:$B$270,2,FALSE)</f>
        <v>#N/A</v>
      </c>
    </row>
    <row r="2704" spans="15:61">
      <c r="O2704" s="57"/>
      <c r="P2704" s="57"/>
      <c r="AP2704" s="57"/>
      <c r="BA2704" s="57"/>
      <c r="BF2704" s="6" t="e">
        <f t="shared" si="126"/>
        <v>#NUM!</v>
      </c>
      <c r="BG2704" t="e">
        <f t="shared" si="127"/>
        <v>#NUM!</v>
      </c>
      <c r="BH2704" t="e">
        <f t="shared" si="128"/>
        <v>#NUM!</v>
      </c>
      <c r="BI2704" t="e">
        <f>VLOOKUP(H2704,Sheet2!$A$1:$B$270,2,FALSE)</f>
        <v>#N/A</v>
      </c>
    </row>
    <row r="2705" spans="15:61">
      <c r="O2705" s="57"/>
      <c r="P2705" s="57"/>
      <c r="AP2705" s="57"/>
      <c r="BA2705" s="57"/>
      <c r="BF2705" s="6" t="e">
        <f t="shared" si="126"/>
        <v>#NUM!</v>
      </c>
      <c r="BG2705" t="e">
        <f t="shared" si="127"/>
        <v>#NUM!</v>
      </c>
      <c r="BH2705" t="e">
        <f t="shared" si="128"/>
        <v>#NUM!</v>
      </c>
      <c r="BI2705" t="e">
        <f>VLOOKUP(H2705,Sheet2!$A$1:$B$270,2,FALSE)</f>
        <v>#N/A</v>
      </c>
    </row>
    <row r="2706" spans="15:61">
      <c r="O2706" s="57"/>
      <c r="P2706" s="57"/>
      <c r="AP2706" s="57"/>
      <c r="BA2706" s="57"/>
      <c r="BF2706" s="6" t="e">
        <f t="shared" si="126"/>
        <v>#NUM!</v>
      </c>
      <c r="BG2706" t="e">
        <f t="shared" si="127"/>
        <v>#NUM!</v>
      </c>
      <c r="BH2706" t="e">
        <f t="shared" si="128"/>
        <v>#NUM!</v>
      </c>
      <c r="BI2706" t="e">
        <f>VLOOKUP(H2706,Sheet2!$A$1:$B$270,2,FALSE)</f>
        <v>#N/A</v>
      </c>
    </row>
    <row r="2707" spans="15:61">
      <c r="O2707" s="57"/>
      <c r="P2707" s="57"/>
      <c r="AP2707" s="57"/>
      <c r="BA2707" s="57"/>
      <c r="BF2707" s="6" t="e">
        <f t="shared" si="126"/>
        <v>#NUM!</v>
      </c>
      <c r="BG2707" t="e">
        <f t="shared" si="127"/>
        <v>#NUM!</v>
      </c>
      <c r="BH2707" t="e">
        <f t="shared" si="128"/>
        <v>#NUM!</v>
      </c>
      <c r="BI2707" t="e">
        <f>VLOOKUP(H2707,Sheet2!$A$1:$B$270,2,FALSE)</f>
        <v>#N/A</v>
      </c>
    </row>
    <row r="2708" spans="15:61">
      <c r="O2708" s="57"/>
      <c r="P2708" s="57"/>
      <c r="AP2708" s="57"/>
      <c r="BA2708" s="57"/>
      <c r="BF2708" s="6" t="e">
        <f t="shared" si="126"/>
        <v>#NUM!</v>
      </c>
      <c r="BG2708" t="e">
        <f t="shared" si="127"/>
        <v>#NUM!</v>
      </c>
      <c r="BH2708" t="e">
        <f t="shared" si="128"/>
        <v>#NUM!</v>
      </c>
      <c r="BI2708" t="e">
        <f>VLOOKUP(H2708,Sheet2!$A$1:$B$270,2,FALSE)</f>
        <v>#N/A</v>
      </c>
    </row>
    <row r="2709" spans="15:61">
      <c r="O2709" s="57"/>
      <c r="P2709" s="57"/>
      <c r="AP2709" s="57"/>
      <c r="BA2709" s="57"/>
      <c r="BF2709" s="6" t="e">
        <f t="shared" si="126"/>
        <v>#NUM!</v>
      </c>
      <c r="BG2709" t="e">
        <f t="shared" si="127"/>
        <v>#NUM!</v>
      </c>
      <c r="BH2709" t="e">
        <f t="shared" si="128"/>
        <v>#NUM!</v>
      </c>
      <c r="BI2709" t="e">
        <f>VLOOKUP(H2709,Sheet2!$A$1:$B$270,2,FALSE)</f>
        <v>#N/A</v>
      </c>
    </row>
    <row r="2710" spans="15:61">
      <c r="O2710" s="57"/>
      <c r="P2710" s="57"/>
      <c r="AP2710" s="57"/>
      <c r="BA2710" s="57"/>
      <c r="BF2710" s="6" t="e">
        <f t="shared" si="126"/>
        <v>#NUM!</v>
      </c>
      <c r="BG2710" t="e">
        <f t="shared" si="127"/>
        <v>#NUM!</v>
      </c>
      <c r="BH2710" t="e">
        <f t="shared" si="128"/>
        <v>#NUM!</v>
      </c>
      <c r="BI2710" t="e">
        <f>VLOOKUP(H2710,Sheet2!$A$1:$B$270,2,FALSE)</f>
        <v>#N/A</v>
      </c>
    </row>
    <row r="2711" spans="15:61">
      <c r="O2711" s="57"/>
      <c r="P2711" s="57"/>
      <c r="BA2711" s="57"/>
      <c r="BF2711" s="6" t="e">
        <f t="shared" si="126"/>
        <v>#NUM!</v>
      </c>
      <c r="BG2711" t="e">
        <f t="shared" si="127"/>
        <v>#NUM!</v>
      </c>
      <c r="BH2711" t="e">
        <f t="shared" si="128"/>
        <v>#NUM!</v>
      </c>
      <c r="BI2711" t="e">
        <f>VLOOKUP(H2711,Sheet2!$A$1:$B$270,2,FALSE)</f>
        <v>#N/A</v>
      </c>
    </row>
    <row r="2712" spans="15:61">
      <c r="O2712" s="57"/>
      <c r="P2712" s="57"/>
      <c r="BA2712" s="57"/>
      <c r="BF2712" s="6" t="e">
        <f t="shared" si="126"/>
        <v>#NUM!</v>
      </c>
      <c r="BG2712" t="e">
        <f t="shared" si="127"/>
        <v>#NUM!</v>
      </c>
      <c r="BH2712" t="e">
        <f t="shared" si="128"/>
        <v>#NUM!</v>
      </c>
      <c r="BI2712" t="e">
        <f>VLOOKUP(H2712,Sheet2!$A$1:$B$270,2,FALSE)</f>
        <v>#N/A</v>
      </c>
    </row>
    <row r="2713" spans="15:61">
      <c r="O2713" s="57"/>
      <c r="P2713" s="57"/>
      <c r="AO2713" s="57"/>
      <c r="AP2713" s="57"/>
      <c r="BA2713" s="57"/>
      <c r="BF2713" s="6" t="e">
        <f t="shared" si="126"/>
        <v>#NUM!</v>
      </c>
      <c r="BG2713" t="e">
        <f t="shared" si="127"/>
        <v>#NUM!</v>
      </c>
      <c r="BH2713" t="e">
        <f t="shared" si="128"/>
        <v>#NUM!</v>
      </c>
      <c r="BI2713" t="e">
        <f>VLOOKUP(H2713,Sheet2!$A$1:$B$270,2,FALSE)</f>
        <v>#N/A</v>
      </c>
    </row>
    <row r="2714" spans="15:61">
      <c r="O2714" s="57"/>
      <c r="P2714" s="57"/>
      <c r="AO2714" s="57"/>
      <c r="AP2714" s="57"/>
      <c r="BA2714" s="57"/>
      <c r="BF2714" s="6" t="e">
        <f t="shared" si="126"/>
        <v>#NUM!</v>
      </c>
      <c r="BG2714" t="e">
        <f t="shared" si="127"/>
        <v>#NUM!</v>
      </c>
      <c r="BH2714" t="e">
        <f t="shared" si="128"/>
        <v>#NUM!</v>
      </c>
      <c r="BI2714" t="e">
        <f>VLOOKUP(H2714,Sheet2!$A$1:$B$270,2,FALSE)</f>
        <v>#N/A</v>
      </c>
    </row>
    <row r="2715" spans="15:61">
      <c r="O2715" s="57"/>
      <c r="P2715" s="57"/>
      <c r="AO2715" s="57"/>
      <c r="AP2715" s="57"/>
      <c r="BA2715" s="57"/>
      <c r="BF2715" s="6" t="e">
        <f t="shared" si="126"/>
        <v>#NUM!</v>
      </c>
      <c r="BG2715" t="e">
        <f t="shared" si="127"/>
        <v>#NUM!</v>
      </c>
      <c r="BH2715" t="e">
        <f t="shared" si="128"/>
        <v>#NUM!</v>
      </c>
      <c r="BI2715" t="e">
        <f>VLOOKUP(H2715,Sheet2!$A$1:$B$270,2,FALSE)</f>
        <v>#N/A</v>
      </c>
    </row>
    <row r="2716" spans="15:61">
      <c r="O2716" s="57"/>
      <c r="P2716" s="57"/>
      <c r="AO2716" s="57"/>
      <c r="AP2716" s="57"/>
      <c r="BA2716" s="57"/>
      <c r="BF2716" s="6" t="e">
        <f t="shared" si="126"/>
        <v>#NUM!</v>
      </c>
      <c r="BG2716" t="e">
        <f t="shared" si="127"/>
        <v>#NUM!</v>
      </c>
      <c r="BH2716" t="e">
        <f t="shared" si="128"/>
        <v>#NUM!</v>
      </c>
      <c r="BI2716" t="e">
        <f>VLOOKUP(H2716,Sheet2!$A$1:$B$270,2,FALSE)</f>
        <v>#N/A</v>
      </c>
    </row>
    <row r="2717" spans="15:61">
      <c r="O2717" s="57"/>
      <c r="P2717" s="57"/>
      <c r="AP2717" s="57"/>
      <c r="BA2717" s="57"/>
      <c r="BF2717" s="6" t="e">
        <f t="shared" si="126"/>
        <v>#NUM!</v>
      </c>
      <c r="BG2717" t="e">
        <f t="shared" si="127"/>
        <v>#NUM!</v>
      </c>
      <c r="BH2717" t="e">
        <f t="shared" si="128"/>
        <v>#NUM!</v>
      </c>
      <c r="BI2717" t="e">
        <f>VLOOKUP(H2717,Sheet2!$A$1:$B$270,2,FALSE)</f>
        <v>#N/A</v>
      </c>
    </row>
    <row r="2718" spans="15:61">
      <c r="O2718" s="57"/>
      <c r="P2718" s="57"/>
      <c r="AP2718" s="57"/>
      <c r="BA2718" s="57"/>
      <c r="BF2718" s="6" t="e">
        <f t="shared" si="126"/>
        <v>#NUM!</v>
      </c>
      <c r="BG2718" t="e">
        <f t="shared" si="127"/>
        <v>#NUM!</v>
      </c>
      <c r="BH2718" t="e">
        <f t="shared" si="128"/>
        <v>#NUM!</v>
      </c>
      <c r="BI2718" t="e">
        <f>VLOOKUP(H2718,Sheet2!$A$1:$B$270,2,FALSE)</f>
        <v>#N/A</v>
      </c>
    </row>
    <row r="2719" spans="15:61">
      <c r="O2719" s="57"/>
      <c r="P2719" s="57"/>
      <c r="AP2719" s="57"/>
      <c r="BA2719" s="57"/>
      <c r="BF2719" s="6" t="e">
        <f t="shared" si="126"/>
        <v>#NUM!</v>
      </c>
      <c r="BG2719" t="e">
        <f t="shared" si="127"/>
        <v>#NUM!</v>
      </c>
      <c r="BH2719" t="e">
        <f t="shared" si="128"/>
        <v>#NUM!</v>
      </c>
      <c r="BI2719" t="e">
        <f>VLOOKUP(H2719,Sheet2!$A$1:$B$270,2,FALSE)</f>
        <v>#N/A</v>
      </c>
    </row>
    <row r="2720" spans="15:61">
      <c r="O2720" s="57"/>
      <c r="P2720" s="57"/>
      <c r="AP2720" s="57"/>
      <c r="BA2720" s="57"/>
      <c r="BF2720" s="6" t="e">
        <f t="shared" si="126"/>
        <v>#NUM!</v>
      </c>
      <c r="BG2720" t="e">
        <f t="shared" si="127"/>
        <v>#NUM!</v>
      </c>
      <c r="BH2720" t="e">
        <f t="shared" si="128"/>
        <v>#NUM!</v>
      </c>
      <c r="BI2720" t="e">
        <f>VLOOKUP(H2720,Sheet2!$A$1:$B$270,2,FALSE)</f>
        <v>#N/A</v>
      </c>
    </row>
    <row r="2721" spans="15:61">
      <c r="O2721" s="57"/>
      <c r="P2721" s="57"/>
      <c r="AP2721" s="57"/>
      <c r="BA2721" s="57"/>
      <c r="BF2721" s="6" t="e">
        <f t="shared" si="126"/>
        <v>#NUM!</v>
      </c>
      <c r="BG2721" t="e">
        <f t="shared" si="127"/>
        <v>#NUM!</v>
      </c>
      <c r="BH2721" t="e">
        <f t="shared" si="128"/>
        <v>#NUM!</v>
      </c>
      <c r="BI2721" t="e">
        <f>VLOOKUP(H2721,Sheet2!$A$1:$B$270,2,FALSE)</f>
        <v>#N/A</v>
      </c>
    </row>
    <row r="2722" spans="15:61">
      <c r="O2722" s="57"/>
      <c r="P2722" s="57"/>
      <c r="AP2722" s="57"/>
      <c r="BA2722" s="57"/>
      <c r="BF2722" s="6" t="e">
        <f t="shared" si="126"/>
        <v>#NUM!</v>
      </c>
      <c r="BG2722" t="e">
        <f t="shared" si="127"/>
        <v>#NUM!</v>
      </c>
      <c r="BH2722" t="e">
        <f t="shared" si="128"/>
        <v>#NUM!</v>
      </c>
      <c r="BI2722" t="e">
        <f>VLOOKUP(H2722,Sheet2!$A$1:$B$270,2,FALSE)</f>
        <v>#N/A</v>
      </c>
    </row>
    <row r="2723" spans="15:61">
      <c r="O2723" s="57"/>
      <c r="P2723" s="57"/>
      <c r="AP2723" s="57"/>
      <c r="BA2723" s="57"/>
      <c r="BF2723" s="6" t="e">
        <f t="shared" si="126"/>
        <v>#NUM!</v>
      </c>
      <c r="BG2723" t="e">
        <f t="shared" si="127"/>
        <v>#NUM!</v>
      </c>
      <c r="BH2723" t="e">
        <f t="shared" si="128"/>
        <v>#NUM!</v>
      </c>
      <c r="BI2723" t="e">
        <f>VLOOKUP(H2723,Sheet2!$A$1:$B$270,2,FALSE)</f>
        <v>#N/A</v>
      </c>
    </row>
    <row r="2724" spans="15:61">
      <c r="O2724" s="57"/>
      <c r="P2724" s="57"/>
      <c r="AP2724" s="57"/>
      <c r="BA2724" s="57"/>
      <c r="BF2724" s="6" t="e">
        <f t="shared" si="126"/>
        <v>#NUM!</v>
      </c>
      <c r="BG2724" t="e">
        <f t="shared" si="127"/>
        <v>#NUM!</v>
      </c>
      <c r="BH2724" t="e">
        <f t="shared" si="128"/>
        <v>#NUM!</v>
      </c>
      <c r="BI2724" t="e">
        <f>VLOOKUP(H2724,Sheet2!$A$1:$B$270,2,FALSE)</f>
        <v>#N/A</v>
      </c>
    </row>
    <row r="2725" spans="15:61">
      <c r="O2725" s="57"/>
      <c r="P2725" s="57"/>
      <c r="AO2725" s="57"/>
      <c r="AP2725" s="57"/>
      <c r="BA2725" s="57"/>
      <c r="BF2725" s="6" t="e">
        <f t="shared" si="126"/>
        <v>#NUM!</v>
      </c>
      <c r="BG2725" t="e">
        <f t="shared" si="127"/>
        <v>#NUM!</v>
      </c>
      <c r="BH2725" t="e">
        <f t="shared" si="128"/>
        <v>#NUM!</v>
      </c>
      <c r="BI2725" t="e">
        <f>VLOOKUP(H2725,Sheet2!$A$1:$B$270,2,FALSE)</f>
        <v>#N/A</v>
      </c>
    </row>
    <row r="2726" spans="15:61">
      <c r="O2726" s="57"/>
      <c r="P2726" s="57"/>
      <c r="AO2726" s="57"/>
      <c r="AP2726" s="57"/>
      <c r="BA2726" s="57"/>
      <c r="BF2726" s="6" t="e">
        <f t="shared" si="126"/>
        <v>#NUM!</v>
      </c>
      <c r="BG2726" t="e">
        <f t="shared" si="127"/>
        <v>#NUM!</v>
      </c>
      <c r="BH2726" t="e">
        <f t="shared" si="128"/>
        <v>#NUM!</v>
      </c>
      <c r="BI2726" t="e">
        <f>VLOOKUP(H2726,Sheet2!$A$1:$B$270,2,FALSE)</f>
        <v>#N/A</v>
      </c>
    </row>
    <row r="2727" spans="15:61">
      <c r="O2727" s="57"/>
      <c r="P2727" s="57"/>
      <c r="AO2727" s="57"/>
      <c r="AP2727" s="57"/>
      <c r="BA2727" s="57"/>
      <c r="BF2727" s="6" t="e">
        <f t="shared" si="126"/>
        <v>#NUM!</v>
      </c>
      <c r="BG2727" t="e">
        <f t="shared" si="127"/>
        <v>#NUM!</v>
      </c>
      <c r="BH2727" t="e">
        <f t="shared" si="128"/>
        <v>#NUM!</v>
      </c>
      <c r="BI2727" t="e">
        <f>VLOOKUP(H2727,Sheet2!$A$1:$B$270,2,FALSE)</f>
        <v>#N/A</v>
      </c>
    </row>
    <row r="2728" spans="15:61">
      <c r="O2728" s="57"/>
      <c r="P2728" s="57"/>
      <c r="AO2728" s="57"/>
      <c r="AP2728" s="57"/>
      <c r="BA2728" s="57"/>
      <c r="BF2728" s="6" t="e">
        <f t="shared" si="126"/>
        <v>#NUM!</v>
      </c>
      <c r="BG2728" t="e">
        <f t="shared" si="127"/>
        <v>#NUM!</v>
      </c>
      <c r="BH2728" t="e">
        <f t="shared" si="128"/>
        <v>#NUM!</v>
      </c>
      <c r="BI2728" t="e">
        <f>VLOOKUP(H2728,Sheet2!$A$1:$B$270,2,FALSE)</f>
        <v>#N/A</v>
      </c>
    </row>
    <row r="2729" spans="15:61">
      <c r="O2729" s="57"/>
      <c r="P2729" s="57"/>
      <c r="BA2729" s="57"/>
      <c r="BF2729" s="6" t="e">
        <f t="shared" si="126"/>
        <v>#NUM!</v>
      </c>
      <c r="BG2729" t="e">
        <f t="shared" si="127"/>
        <v>#NUM!</v>
      </c>
      <c r="BH2729" t="e">
        <f t="shared" si="128"/>
        <v>#NUM!</v>
      </c>
      <c r="BI2729" t="e">
        <f>VLOOKUP(H2729,Sheet2!$A$1:$B$270,2,FALSE)</f>
        <v>#N/A</v>
      </c>
    </row>
    <row r="2730" spans="15:61">
      <c r="O2730" s="57"/>
      <c r="P2730" s="57"/>
      <c r="AP2730" s="57"/>
      <c r="BA2730" s="57"/>
      <c r="BF2730" s="6" t="e">
        <f t="shared" si="126"/>
        <v>#NUM!</v>
      </c>
      <c r="BG2730" t="e">
        <f t="shared" si="127"/>
        <v>#NUM!</v>
      </c>
      <c r="BH2730" t="e">
        <f t="shared" si="128"/>
        <v>#NUM!</v>
      </c>
      <c r="BI2730" t="e">
        <f>VLOOKUP(H2730,Sheet2!$A$1:$B$270,2,FALSE)</f>
        <v>#N/A</v>
      </c>
    </row>
    <row r="2731" spans="15:61">
      <c r="O2731" s="57"/>
      <c r="P2731" s="57"/>
      <c r="BA2731" s="57"/>
      <c r="BF2731" s="6" t="e">
        <f t="shared" si="126"/>
        <v>#NUM!</v>
      </c>
      <c r="BG2731" t="e">
        <f t="shared" si="127"/>
        <v>#NUM!</v>
      </c>
      <c r="BH2731" t="e">
        <f t="shared" si="128"/>
        <v>#NUM!</v>
      </c>
      <c r="BI2731" t="e">
        <f>VLOOKUP(H2731,Sheet2!$A$1:$B$270,2,FALSE)</f>
        <v>#N/A</v>
      </c>
    </row>
    <row r="2732" spans="15:61">
      <c r="O2732" s="57"/>
      <c r="P2732" s="57"/>
      <c r="AP2732" s="57"/>
      <c r="BA2732" s="57"/>
      <c r="BF2732" s="6" t="e">
        <f t="shared" si="126"/>
        <v>#NUM!</v>
      </c>
      <c r="BG2732" t="e">
        <f t="shared" si="127"/>
        <v>#NUM!</v>
      </c>
      <c r="BH2732" t="e">
        <f t="shared" si="128"/>
        <v>#NUM!</v>
      </c>
      <c r="BI2732" t="e">
        <f>VLOOKUP(H2732,Sheet2!$A$1:$B$270,2,FALSE)</f>
        <v>#N/A</v>
      </c>
    </row>
    <row r="2733" spans="15:61">
      <c r="O2733" s="57"/>
      <c r="P2733" s="57"/>
      <c r="AP2733" s="57"/>
      <c r="BA2733" s="57"/>
      <c r="BF2733" s="6" t="e">
        <f t="shared" si="126"/>
        <v>#NUM!</v>
      </c>
      <c r="BG2733" t="e">
        <f t="shared" si="127"/>
        <v>#NUM!</v>
      </c>
      <c r="BH2733" t="e">
        <f t="shared" si="128"/>
        <v>#NUM!</v>
      </c>
      <c r="BI2733" t="e">
        <f>VLOOKUP(H2733,Sheet2!$A$1:$B$270,2,FALSE)</f>
        <v>#N/A</v>
      </c>
    </row>
    <row r="2734" spans="15:61">
      <c r="O2734" s="57"/>
      <c r="P2734" s="57"/>
      <c r="AP2734" s="57"/>
      <c r="BA2734" s="57"/>
      <c r="BF2734" s="6" t="e">
        <f t="shared" si="126"/>
        <v>#NUM!</v>
      </c>
      <c r="BG2734" t="e">
        <f t="shared" si="127"/>
        <v>#NUM!</v>
      </c>
      <c r="BH2734" t="e">
        <f t="shared" si="128"/>
        <v>#NUM!</v>
      </c>
      <c r="BI2734" t="e">
        <f>VLOOKUP(H2734,Sheet2!$A$1:$B$270,2,FALSE)</f>
        <v>#N/A</v>
      </c>
    </row>
    <row r="2735" spans="15:61">
      <c r="O2735" s="57"/>
      <c r="P2735" s="57"/>
      <c r="AP2735" s="57"/>
      <c r="BA2735" s="57"/>
      <c r="BF2735" s="6" t="e">
        <f t="shared" si="126"/>
        <v>#NUM!</v>
      </c>
      <c r="BG2735" t="e">
        <f t="shared" si="127"/>
        <v>#NUM!</v>
      </c>
      <c r="BH2735" t="e">
        <f t="shared" si="128"/>
        <v>#NUM!</v>
      </c>
      <c r="BI2735" t="e">
        <f>VLOOKUP(H2735,Sheet2!$A$1:$B$270,2,FALSE)</f>
        <v>#N/A</v>
      </c>
    </row>
    <row r="2736" spans="15:61">
      <c r="O2736" s="57"/>
      <c r="P2736" s="57"/>
      <c r="BA2736" s="57"/>
      <c r="BF2736" s="6" t="e">
        <f t="shared" si="126"/>
        <v>#NUM!</v>
      </c>
      <c r="BG2736" t="e">
        <f t="shared" si="127"/>
        <v>#NUM!</v>
      </c>
      <c r="BH2736" t="e">
        <f t="shared" si="128"/>
        <v>#NUM!</v>
      </c>
      <c r="BI2736" t="e">
        <f>VLOOKUP(H2736,Sheet2!$A$1:$B$270,2,FALSE)</f>
        <v>#N/A</v>
      </c>
    </row>
    <row r="2737" spans="15:61">
      <c r="O2737" s="57"/>
      <c r="P2737" s="57"/>
      <c r="AO2737" s="57"/>
      <c r="AP2737" s="57"/>
      <c r="BA2737" s="57"/>
      <c r="BF2737" s="6" t="e">
        <f t="shared" si="126"/>
        <v>#NUM!</v>
      </c>
      <c r="BG2737" t="e">
        <f t="shared" si="127"/>
        <v>#NUM!</v>
      </c>
      <c r="BH2737" t="e">
        <f t="shared" si="128"/>
        <v>#NUM!</v>
      </c>
      <c r="BI2737" t="e">
        <f>VLOOKUP(H2737,Sheet2!$A$1:$B$270,2,FALSE)</f>
        <v>#N/A</v>
      </c>
    </row>
    <row r="2738" spans="15:61">
      <c r="O2738" s="57"/>
      <c r="P2738" s="57"/>
      <c r="AP2738" s="57"/>
      <c r="BA2738" s="57"/>
      <c r="BF2738" s="6" t="e">
        <f t="shared" si="126"/>
        <v>#NUM!</v>
      </c>
      <c r="BG2738" t="e">
        <f t="shared" si="127"/>
        <v>#NUM!</v>
      </c>
      <c r="BH2738" t="e">
        <f t="shared" si="128"/>
        <v>#NUM!</v>
      </c>
      <c r="BI2738" t="e">
        <f>VLOOKUP(H2738,Sheet2!$A$1:$B$270,2,FALSE)</f>
        <v>#N/A</v>
      </c>
    </row>
    <row r="2739" spans="15:61">
      <c r="O2739" s="57"/>
      <c r="P2739" s="57"/>
      <c r="AO2739" s="57"/>
      <c r="AP2739" s="57"/>
      <c r="BA2739" s="57"/>
      <c r="BF2739" s="6" t="e">
        <f t="shared" si="126"/>
        <v>#NUM!</v>
      </c>
      <c r="BG2739" t="e">
        <f t="shared" si="127"/>
        <v>#NUM!</v>
      </c>
      <c r="BH2739" t="e">
        <f t="shared" si="128"/>
        <v>#NUM!</v>
      </c>
      <c r="BI2739" t="e">
        <f>VLOOKUP(H2739,Sheet2!$A$1:$B$270,2,FALSE)</f>
        <v>#N/A</v>
      </c>
    </row>
    <row r="2740" spans="15:61">
      <c r="O2740" s="57"/>
      <c r="P2740" s="57"/>
      <c r="BA2740" s="57"/>
      <c r="BF2740" s="6" t="e">
        <f t="shared" si="126"/>
        <v>#NUM!</v>
      </c>
      <c r="BG2740" t="e">
        <f t="shared" si="127"/>
        <v>#NUM!</v>
      </c>
      <c r="BH2740" t="e">
        <f t="shared" si="128"/>
        <v>#NUM!</v>
      </c>
      <c r="BI2740" t="e">
        <f>VLOOKUP(H2740,Sheet2!$A$1:$B$270,2,FALSE)</f>
        <v>#N/A</v>
      </c>
    </row>
    <row r="2741" spans="15:61">
      <c r="O2741" s="57"/>
      <c r="P2741" s="57"/>
      <c r="AP2741" s="57"/>
      <c r="BA2741" s="57"/>
      <c r="BF2741" s="6" t="e">
        <f t="shared" si="126"/>
        <v>#NUM!</v>
      </c>
      <c r="BG2741" t="e">
        <f t="shared" si="127"/>
        <v>#NUM!</v>
      </c>
      <c r="BH2741" t="e">
        <f t="shared" si="128"/>
        <v>#NUM!</v>
      </c>
      <c r="BI2741" t="e">
        <f>VLOOKUP(H2741,Sheet2!$A$1:$B$270,2,FALSE)</f>
        <v>#N/A</v>
      </c>
    </row>
    <row r="2742" spans="15:61">
      <c r="O2742" s="57"/>
      <c r="P2742" s="57"/>
      <c r="AP2742" s="57"/>
      <c r="BA2742" s="57"/>
      <c r="BF2742" s="6" t="e">
        <f t="shared" si="126"/>
        <v>#NUM!</v>
      </c>
      <c r="BG2742" t="e">
        <f t="shared" si="127"/>
        <v>#NUM!</v>
      </c>
      <c r="BH2742" t="e">
        <f t="shared" si="128"/>
        <v>#NUM!</v>
      </c>
      <c r="BI2742" t="e">
        <f>VLOOKUP(H2742,Sheet2!$A$1:$B$270,2,FALSE)</f>
        <v>#N/A</v>
      </c>
    </row>
    <row r="2743" spans="15:61">
      <c r="O2743" s="57"/>
      <c r="P2743" s="57"/>
      <c r="AP2743" s="57"/>
      <c r="BA2743" s="57"/>
      <c r="BF2743" s="6" t="e">
        <f t="shared" si="126"/>
        <v>#NUM!</v>
      </c>
      <c r="BG2743" t="e">
        <f t="shared" si="127"/>
        <v>#NUM!</v>
      </c>
      <c r="BH2743" t="e">
        <f t="shared" si="128"/>
        <v>#NUM!</v>
      </c>
      <c r="BI2743" t="e">
        <f>VLOOKUP(H2743,Sheet2!$A$1:$B$270,2,FALSE)</f>
        <v>#N/A</v>
      </c>
    </row>
    <row r="2744" spans="15:61">
      <c r="O2744" s="57"/>
      <c r="P2744" s="57"/>
      <c r="AP2744" s="57"/>
      <c r="BA2744" s="57"/>
      <c r="BF2744" s="6" t="e">
        <f t="shared" si="126"/>
        <v>#NUM!</v>
      </c>
      <c r="BG2744" t="e">
        <f t="shared" si="127"/>
        <v>#NUM!</v>
      </c>
      <c r="BH2744" t="e">
        <f t="shared" si="128"/>
        <v>#NUM!</v>
      </c>
      <c r="BI2744" t="e">
        <f>VLOOKUP(H2744,Sheet2!$A$1:$B$270,2,FALSE)</f>
        <v>#N/A</v>
      </c>
    </row>
    <row r="2745" spans="15:61">
      <c r="O2745" s="57"/>
      <c r="P2745" s="57"/>
      <c r="AO2745" s="57"/>
      <c r="BA2745" s="57"/>
      <c r="BF2745" s="6" t="e">
        <f t="shared" si="126"/>
        <v>#NUM!</v>
      </c>
      <c r="BG2745" t="e">
        <f t="shared" si="127"/>
        <v>#NUM!</v>
      </c>
      <c r="BH2745" t="e">
        <f t="shared" si="128"/>
        <v>#NUM!</v>
      </c>
      <c r="BI2745" t="e">
        <f>VLOOKUP(H2745,Sheet2!$A$1:$B$270,2,FALSE)</f>
        <v>#N/A</v>
      </c>
    </row>
    <row r="2746" spans="15:61">
      <c r="O2746" s="57"/>
      <c r="P2746" s="57"/>
      <c r="AP2746" s="57"/>
      <c r="BA2746" s="57"/>
      <c r="BF2746" s="6" t="e">
        <f t="shared" si="126"/>
        <v>#NUM!</v>
      </c>
      <c r="BG2746" t="e">
        <f t="shared" si="127"/>
        <v>#NUM!</v>
      </c>
      <c r="BH2746" t="e">
        <f t="shared" si="128"/>
        <v>#NUM!</v>
      </c>
      <c r="BI2746" t="e">
        <f>VLOOKUP(H2746,Sheet2!$A$1:$B$270,2,FALSE)</f>
        <v>#N/A</v>
      </c>
    </row>
    <row r="2747" spans="15:61">
      <c r="O2747" s="57"/>
      <c r="P2747" s="57"/>
      <c r="BA2747" s="57"/>
      <c r="BF2747" s="6" t="e">
        <f t="shared" si="126"/>
        <v>#NUM!</v>
      </c>
      <c r="BG2747" t="e">
        <f t="shared" si="127"/>
        <v>#NUM!</v>
      </c>
      <c r="BH2747" t="e">
        <f t="shared" si="128"/>
        <v>#NUM!</v>
      </c>
      <c r="BI2747" t="e">
        <f>VLOOKUP(H2747,Sheet2!$A$1:$B$270,2,FALSE)</f>
        <v>#N/A</v>
      </c>
    </row>
    <row r="2748" spans="15:61">
      <c r="O2748" s="57"/>
      <c r="P2748" s="57"/>
      <c r="AP2748" s="57"/>
      <c r="BA2748" s="57"/>
      <c r="BF2748" s="6" t="e">
        <f t="shared" si="126"/>
        <v>#NUM!</v>
      </c>
      <c r="BG2748" t="e">
        <f t="shared" si="127"/>
        <v>#NUM!</v>
      </c>
      <c r="BH2748" t="e">
        <f t="shared" si="128"/>
        <v>#NUM!</v>
      </c>
      <c r="BI2748" t="e">
        <f>VLOOKUP(H2748,Sheet2!$A$1:$B$270,2,FALSE)</f>
        <v>#N/A</v>
      </c>
    </row>
    <row r="2749" spans="15:61">
      <c r="O2749" s="57"/>
      <c r="P2749" s="57"/>
      <c r="AP2749" s="57"/>
      <c r="BA2749" s="57"/>
      <c r="BF2749" s="6" t="e">
        <f t="shared" si="126"/>
        <v>#NUM!</v>
      </c>
      <c r="BG2749" t="e">
        <f t="shared" si="127"/>
        <v>#NUM!</v>
      </c>
      <c r="BH2749" t="e">
        <f t="shared" si="128"/>
        <v>#NUM!</v>
      </c>
      <c r="BI2749" t="e">
        <f>VLOOKUP(H2749,Sheet2!$A$1:$B$270,2,FALSE)</f>
        <v>#N/A</v>
      </c>
    </row>
    <row r="2750" spans="15:61">
      <c r="O2750" s="57"/>
      <c r="P2750" s="57"/>
      <c r="AP2750" s="57"/>
      <c r="BA2750" s="57"/>
      <c r="BF2750" s="6" t="e">
        <f t="shared" si="126"/>
        <v>#NUM!</v>
      </c>
      <c r="BG2750" t="e">
        <f t="shared" si="127"/>
        <v>#NUM!</v>
      </c>
      <c r="BH2750" t="e">
        <f t="shared" si="128"/>
        <v>#NUM!</v>
      </c>
      <c r="BI2750" t="e">
        <f>VLOOKUP(H2750,Sheet2!$A$1:$B$270,2,FALSE)</f>
        <v>#N/A</v>
      </c>
    </row>
    <row r="2751" spans="15:61">
      <c r="O2751" s="57"/>
      <c r="P2751" s="57"/>
      <c r="AP2751" s="57"/>
      <c r="BA2751" s="57"/>
      <c r="BF2751" s="6" t="e">
        <f t="shared" si="126"/>
        <v>#NUM!</v>
      </c>
      <c r="BG2751" t="e">
        <f t="shared" si="127"/>
        <v>#NUM!</v>
      </c>
      <c r="BH2751" t="e">
        <f t="shared" si="128"/>
        <v>#NUM!</v>
      </c>
      <c r="BI2751" t="e">
        <f>VLOOKUP(H2751,Sheet2!$A$1:$B$270,2,FALSE)</f>
        <v>#N/A</v>
      </c>
    </row>
    <row r="2752" spans="15:61">
      <c r="O2752" s="57"/>
      <c r="P2752" s="57"/>
      <c r="AP2752" s="57"/>
      <c r="BA2752" s="57"/>
      <c r="BF2752" s="6" t="e">
        <f t="shared" si="126"/>
        <v>#NUM!</v>
      </c>
      <c r="BG2752" t="e">
        <f t="shared" si="127"/>
        <v>#NUM!</v>
      </c>
      <c r="BH2752" t="e">
        <f t="shared" si="128"/>
        <v>#NUM!</v>
      </c>
      <c r="BI2752" t="e">
        <f>VLOOKUP(H2752,Sheet2!$A$1:$B$270,2,FALSE)</f>
        <v>#N/A</v>
      </c>
    </row>
    <row r="2753" spans="15:61">
      <c r="O2753" s="57"/>
      <c r="P2753" s="57"/>
      <c r="AP2753" s="57"/>
      <c r="BA2753" s="57"/>
      <c r="BF2753" s="6" t="e">
        <f t="shared" si="126"/>
        <v>#NUM!</v>
      </c>
      <c r="BG2753" t="e">
        <f t="shared" si="127"/>
        <v>#NUM!</v>
      </c>
      <c r="BH2753" t="e">
        <f t="shared" si="128"/>
        <v>#NUM!</v>
      </c>
      <c r="BI2753" t="e">
        <f>VLOOKUP(H2753,Sheet2!$A$1:$B$270,2,FALSE)</f>
        <v>#N/A</v>
      </c>
    </row>
    <row r="2754" spans="15:61">
      <c r="O2754" s="57"/>
      <c r="P2754" s="57"/>
      <c r="AO2754" s="57"/>
      <c r="AP2754" s="57"/>
      <c r="BA2754" s="57"/>
      <c r="BF2754" s="6" t="e">
        <f t="shared" ref="BF2754:BF2817" si="129">DATE(BC2754,BD2754,BE2754)</f>
        <v>#NUM!</v>
      </c>
      <c r="BG2754" t="e">
        <f t="shared" ref="BG2754:BG2817" si="130">BF2754-BA2754</f>
        <v>#NUM!</v>
      </c>
      <c r="BH2754" t="e">
        <f t="shared" ref="BH2754:BH2817" si="131">IF(BG2754=1,"COMPLY",IF(BG2754&lt;1,"COMPLY","NOT COMPLY"))</f>
        <v>#NUM!</v>
      </c>
      <c r="BI2754" t="e">
        <f>VLOOKUP(H2754,Sheet2!$A$1:$B$270,2,FALSE)</f>
        <v>#N/A</v>
      </c>
    </row>
    <row r="2755" spans="15:61">
      <c r="O2755" s="57"/>
      <c r="P2755" s="57"/>
      <c r="AO2755" s="57"/>
      <c r="AP2755" s="57"/>
      <c r="BA2755" s="57"/>
      <c r="BF2755" s="6" t="e">
        <f t="shared" si="129"/>
        <v>#NUM!</v>
      </c>
      <c r="BG2755" t="e">
        <f t="shared" si="130"/>
        <v>#NUM!</v>
      </c>
      <c r="BH2755" t="e">
        <f t="shared" si="131"/>
        <v>#NUM!</v>
      </c>
      <c r="BI2755" t="e">
        <f>VLOOKUP(H2755,Sheet2!$A$1:$B$270,2,FALSE)</f>
        <v>#N/A</v>
      </c>
    </row>
    <row r="2756" spans="15:61">
      <c r="O2756" s="57"/>
      <c r="P2756" s="57"/>
      <c r="AO2756" s="57"/>
      <c r="AP2756" s="57"/>
      <c r="BA2756" s="57"/>
      <c r="BF2756" s="6" t="e">
        <f t="shared" si="129"/>
        <v>#NUM!</v>
      </c>
      <c r="BG2756" t="e">
        <f t="shared" si="130"/>
        <v>#NUM!</v>
      </c>
      <c r="BH2756" t="e">
        <f t="shared" si="131"/>
        <v>#NUM!</v>
      </c>
      <c r="BI2756" t="e">
        <f>VLOOKUP(H2756,Sheet2!$A$1:$B$270,2,FALSE)</f>
        <v>#N/A</v>
      </c>
    </row>
    <row r="2757" spans="15:61">
      <c r="O2757" s="57"/>
      <c r="P2757" s="57"/>
      <c r="AO2757" s="57"/>
      <c r="AP2757" s="57"/>
      <c r="BA2757" s="57"/>
      <c r="BF2757" s="6" t="e">
        <f t="shared" si="129"/>
        <v>#NUM!</v>
      </c>
      <c r="BG2757" t="e">
        <f t="shared" si="130"/>
        <v>#NUM!</v>
      </c>
      <c r="BH2757" t="e">
        <f t="shared" si="131"/>
        <v>#NUM!</v>
      </c>
      <c r="BI2757" t="e">
        <f>VLOOKUP(H2757,Sheet2!$A$1:$B$270,2,FALSE)</f>
        <v>#N/A</v>
      </c>
    </row>
    <row r="2758" spans="15:61">
      <c r="O2758" s="57"/>
      <c r="P2758" s="57"/>
      <c r="AO2758" s="57"/>
      <c r="AP2758" s="57"/>
      <c r="BA2758" s="57"/>
      <c r="BF2758" s="6" t="e">
        <f t="shared" si="129"/>
        <v>#NUM!</v>
      </c>
      <c r="BG2758" t="e">
        <f t="shared" si="130"/>
        <v>#NUM!</v>
      </c>
      <c r="BH2758" t="e">
        <f t="shared" si="131"/>
        <v>#NUM!</v>
      </c>
      <c r="BI2758" t="e">
        <f>VLOOKUP(H2758,Sheet2!$A$1:$B$270,2,FALSE)</f>
        <v>#N/A</v>
      </c>
    </row>
    <row r="2759" spans="15:61">
      <c r="O2759" s="57"/>
      <c r="P2759" s="57"/>
      <c r="BA2759" s="57"/>
      <c r="BF2759" s="6" t="e">
        <f t="shared" si="129"/>
        <v>#NUM!</v>
      </c>
      <c r="BG2759" t="e">
        <f t="shared" si="130"/>
        <v>#NUM!</v>
      </c>
      <c r="BH2759" t="e">
        <f t="shared" si="131"/>
        <v>#NUM!</v>
      </c>
      <c r="BI2759" t="e">
        <f>VLOOKUP(H2759,Sheet2!$A$1:$B$270,2,FALSE)</f>
        <v>#N/A</v>
      </c>
    </row>
    <row r="2760" spans="15:61">
      <c r="O2760" s="57"/>
      <c r="P2760" s="57"/>
      <c r="AP2760" s="57"/>
      <c r="BA2760" s="57"/>
      <c r="BF2760" s="6" t="e">
        <f t="shared" si="129"/>
        <v>#NUM!</v>
      </c>
      <c r="BG2760" t="e">
        <f t="shared" si="130"/>
        <v>#NUM!</v>
      </c>
      <c r="BH2760" t="e">
        <f t="shared" si="131"/>
        <v>#NUM!</v>
      </c>
      <c r="BI2760" t="e">
        <f>VLOOKUP(H2760,Sheet2!$A$1:$B$270,2,FALSE)</f>
        <v>#N/A</v>
      </c>
    </row>
    <row r="2761" spans="15:61">
      <c r="O2761" s="57"/>
      <c r="P2761" s="57"/>
      <c r="BA2761" s="57"/>
      <c r="BF2761" s="6" t="e">
        <f t="shared" si="129"/>
        <v>#NUM!</v>
      </c>
      <c r="BG2761" t="e">
        <f t="shared" si="130"/>
        <v>#NUM!</v>
      </c>
      <c r="BH2761" t="e">
        <f t="shared" si="131"/>
        <v>#NUM!</v>
      </c>
      <c r="BI2761" t="e">
        <f>VLOOKUP(H2761,Sheet2!$A$1:$B$270,2,FALSE)</f>
        <v>#N/A</v>
      </c>
    </row>
    <row r="2762" spans="15:61">
      <c r="O2762" s="57"/>
      <c r="P2762" s="57"/>
      <c r="AP2762" s="57"/>
      <c r="BA2762" s="57"/>
      <c r="BF2762" s="6" t="e">
        <f t="shared" si="129"/>
        <v>#NUM!</v>
      </c>
      <c r="BG2762" t="e">
        <f t="shared" si="130"/>
        <v>#NUM!</v>
      </c>
      <c r="BH2762" t="e">
        <f t="shared" si="131"/>
        <v>#NUM!</v>
      </c>
      <c r="BI2762" t="e">
        <f>VLOOKUP(H2762,Sheet2!$A$1:$B$270,2,FALSE)</f>
        <v>#N/A</v>
      </c>
    </row>
    <row r="2763" spans="15:61">
      <c r="O2763" s="57"/>
      <c r="P2763" s="57"/>
      <c r="AP2763" s="57"/>
      <c r="BA2763" s="57"/>
      <c r="BF2763" s="6" t="e">
        <f t="shared" si="129"/>
        <v>#NUM!</v>
      </c>
      <c r="BG2763" t="e">
        <f t="shared" si="130"/>
        <v>#NUM!</v>
      </c>
      <c r="BH2763" t="e">
        <f t="shared" si="131"/>
        <v>#NUM!</v>
      </c>
      <c r="BI2763" t="e">
        <f>VLOOKUP(H2763,Sheet2!$A$1:$B$270,2,FALSE)</f>
        <v>#N/A</v>
      </c>
    </row>
    <row r="2764" spans="15:61">
      <c r="O2764" s="57"/>
      <c r="P2764" s="57"/>
      <c r="AP2764" s="57"/>
      <c r="BA2764" s="57"/>
      <c r="BF2764" s="6" t="e">
        <f t="shared" si="129"/>
        <v>#NUM!</v>
      </c>
      <c r="BG2764" t="e">
        <f t="shared" si="130"/>
        <v>#NUM!</v>
      </c>
      <c r="BH2764" t="e">
        <f t="shared" si="131"/>
        <v>#NUM!</v>
      </c>
      <c r="BI2764" t="e">
        <f>VLOOKUP(H2764,Sheet2!$A$1:$B$270,2,FALSE)</f>
        <v>#N/A</v>
      </c>
    </row>
    <row r="2765" spans="15:61">
      <c r="O2765" s="57"/>
      <c r="P2765" s="57"/>
      <c r="AP2765" s="57"/>
      <c r="BA2765" s="57"/>
      <c r="BF2765" s="6" t="e">
        <f t="shared" si="129"/>
        <v>#NUM!</v>
      </c>
      <c r="BG2765" t="e">
        <f t="shared" si="130"/>
        <v>#NUM!</v>
      </c>
      <c r="BH2765" t="e">
        <f t="shared" si="131"/>
        <v>#NUM!</v>
      </c>
      <c r="BI2765" t="e">
        <f>VLOOKUP(H2765,Sheet2!$A$1:$B$270,2,FALSE)</f>
        <v>#N/A</v>
      </c>
    </row>
    <row r="2766" spans="15:61">
      <c r="O2766" s="57"/>
      <c r="P2766" s="57"/>
      <c r="BA2766" s="57"/>
      <c r="BF2766" s="6" t="e">
        <f t="shared" si="129"/>
        <v>#NUM!</v>
      </c>
      <c r="BG2766" t="e">
        <f t="shared" si="130"/>
        <v>#NUM!</v>
      </c>
      <c r="BH2766" t="e">
        <f t="shared" si="131"/>
        <v>#NUM!</v>
      </c>
      <c r="BI2766" t="e">
        <f>VLOOKUP(H2766,Sheet2!$A$1:$B$270,2,FALSE)</f>
        <v>#N/A</v>
      </c>
    </row>
    <row r="2767" spans="15:61">
      <c r="O2767" s="57"/>
      <c r="P2767" s="57"/>
      <c r="BA2767" s="57"/>
      <c r="BF2767" s="6" t="e">
        <f t="shared" si="129"/>
        <v>#NUM!</v>
      </c>
      <c r="BG2767" t="e">
        <f t="shared" si="130"/>
        <v>#NUM!</v>
      </c>
      <c r="BH2767" t="e">
        <f t="shared" si="131"/>
        <v>#NUM!</v>
      </c>
      <c r="BI2767" t="e">
        <f>VLOOKUP(H2767,Sheet2!$A$1:$B$270,2,FALSE)</f>
        <v>#N/A</v>
      </c>
    </row>
    <row r="2768" spans="15:61">
      <c r="O2768" s="57"/>
      <c r="P2768" s="57"/>
      <c r="AP2768" s="57"/>
      <c r="BA2768" s="57"/>
      <c r="BF2768" s="6" t="e">
        <f t="shared" si="129"/>
        <v>#NUM!</v>
      </c>
      <c r="BG2768" t="e">
        <f t="shared" si="130"/>
        <v>#NUM!</v>
      </c>
      <c r="BH2768" t="e">
        <f t="shared" si="131"/>
        <v>#NUM!</v>
      </c>
      <c r="BI2768" t="e">
        <f>VLOOKUP(H2768,Sheet2!$A$1:$B$270,2,FALSE)</f>
        <v>#N/A</v>
      </c>
    </row>
    <row r="2769" spans="15:61">
      <c r="O2769" s="57"/>
      <c r="P2769" s="57"/>
      <c r="AO2769" s="57"/>
      <c r="AP2769" s="57"/>
      <c r="BA2769" s="57"/>
      <c r="BF2769" s="6" t="e">
        <f t="shared" si="129"/>
        <v>#NUM!</v>
      </c>
      <c r="BG2769" t="e">
        <f t="shared" si="130"/>
        <v>#NUM!</v>
      </c>
      <c r="BH2769" t="e">
        <f t="shared" si="131"/>
        <v>#NUM!</v>
      </c>
      <c r="BI2769" t="e">
        <f>VLOOKUP(H2769,Sheet2!$A$1:$B$270,2,FALSE)</f>
        <v>#N/A</v>
      </c>
    </row>
    <row r="2770" spans="15:61">
      <c r="O2770" s="57"/>
      <c r="P2770" s="57"/>
      <c r="AO2770" s="57"/>
      <c r="BA2770" s="57"/>
      <c r="BF2770" s="6" t="e">
        <f t="shared" si="129"/>
        <v>#NUM!</v>
      </c>
      <c r="BG2770" t="e">
        <f t="shared" si="130"/>
        <v>#NUM!</v>
      </c>
      <c r="BH2770" t="e">
        <f t="shared" si="131"/>
        <v>#NUM!</v>
      </c>
      <c r="BI2770" t="e">
        <f>VLOOKUP(H2770,Sheet2!$A$1:$B$270,2,FALSE)</f>
        <v>#N/A</v>
      </c>
    </row>
    <row r="2771" spans="15:61">
      <c r="O2771" s="57"/>
      <c r="P2771" s="57"/>
      <c r="AO2771" s="57"/>
      <c r="AP2771" s="57"/>
      <c r="BA2771" s="57"/>
      <c r="BF2771" s="6" t="e">
        <f t="shared" si="129"/>
        <v>#NUM!</v>
      </c>
      <c r="BG2771" t="e">
        <f t="shared" si="130"/>
        <v>#NUM!</v>
      </c>
      <c r="BH2771" t="e">
        <f t="shared" si="131"/>
        <v>#NUM!</v>
      </c>
      <c r="BI2771" t="e">
        <f>VLOOKUP(H2771,Sheet2!$A$1:$B$270,2,FALSE)</f>
        <v>#N/A</v>
      </c>
    </row>
    <row r="2772" spans="15:61">
      <c r="O2772" s="57"/>
      <c r="P2772" s="57"/>
      <c r="BA2772" s="57"/>
      <c r="BF2772" s="6" t="e">
        <f t="shared" si="129"/>
        <v>#NUM!</v>
      </c>
      <c r="BG2772" t="e">
        <f t="shared" si="130"/>
        <v>#NUM!</v>
      </c>
      <c r="BH2772" t="e">
        <f t="shared" si="131"/>
        <v>#NUM!</v>
      </c>
      <c r="BI2772" t="e">
        <f>VLOOKUP(H2772,Sheet2!$A$1:$B$270,2,FALSE)</f>
        <v>#N/A</v>
      </c>
    </row>
    <row r="2773" spans="15:61">
      <c r="O2773" s="57"/>
      <c r="P2773" s="57"/>
      <c r="AP2773" s="57"/>
      <c r="BA2773" s="57"/>
      <c r="BF2773" s="6" t="e">
        <f t="shared" si="129"/>
        <v>#NUM!</v>
      </c>
      <c r="BG2773" t="e">
        <f t="shared" si="130"/>
        <v>#NUM!</v>
      </c>
      <c r="BH2773" t="e">
        <f t="shared" si="131"/>
        <v>#NUM!</v>
      </c>
      <c r="BI2773" t="e">
        <f>VLOOKUP(H2773,Sheet2!$A$1:$B$270,2,FALSE)</f>
        <v>#N/A</v>
      </c>
    </row>
    <row r="2774" spans="15:61">
      <c r="O2774" s="57"/>
      <c r="P2774" s="57"/>
      <c r="AP2774" s="57"/>
      <c r="BA2774" s="57"/>
      <c r="BF2774" s="6" t="e">
        <f t="shared" si="129"/>
        <v>#NUM!</v>
      </c>
      <c r="BG2774" t="e">
        <f t="shared" si="130"/>
        <v>#NUM!</v>
      </c>
      <c r="BH2774" t="e">
        <f t="shared" si="131"/>
        <v>#NUM!</v>
      </c>
      <c r="BI2774" t="e">
        <f>VLOOKUP(H2774,Sheet2!$A$1:$B$270,2,FALSE)</f>
        <v>#N/A</v>
      </c>
    </row>
    <row r="2775" spans="15:61">
      <c r="O2775" s="57"/>
      <c r="P2775" s="57"/>
      <c r="AP2775" s="57"/>
      <c r="BA2775" s="57"/>
      <c r="BF2775" s="6" t="e">
        <f t="shared" si="129"/>
        <v>#NUM!</v>
      </c>
      <c r="BG2775" t="e">
        <f t="shared" si="130"/>
        <v>#NUM!</v>
      </c>
      <c r="BH2775" t="e">
        <f t="shared" si="131"/>
        <v>#NUM!</v>
      </c>
      <c r="BI2775" t="e">
        <f>VLOOKUP(H2775,Sheet2!$A$1:$B$270,2,FALSE)</f>
        <v>#N/A</v>
      </c>
    </row>
    <row r="2776" spans="15:61">
      <c r="O2776" s="57"/>
      <c r="P2776" s="57"/>
      <c r="AP2776" s="57"/>
      <c r="BA2776" s="57"/>
      <c r="BF2776" s="6" t="e">
        <f t="shared" si="129"/>
        <v>#NUM!</v>
      </c>
      <c r="BG2776" t="e">
        <f t="shared" si="130"/>
        <v>#NUM!</v>
      </c>
      <c r="BH2776" t="e">
        <f t="shared" si="131"/>
        <v>#NUM!</v>
      </c>
      <c r="BI2776" t="e">
        <f>VLOOKUP(H2776,Sheet2!$A$1:$B$270,2,FALSE)</f>
        <v>#N/A</v>
      </c>
    </row>
    <row r="2777" spans="15:61">
      <c r="O2777" s="57"/>
      <c r="P2777" s="57"/>
      <c r="AO2777" s="57"/>
      <c r="AP2777" s="57"/>
      <c r="BA2777" s="57"/>
      <c r="BF2777" s="6" t="e">
        <f t="shared" si="129"/>
        <v>#NUM!</v>
      </c>
      <c r="BG2777" t="e">
        <f t="shared" si="130"/>
        <v>#NUM!</v>
      </c>
      <c r="BH2777" t="e">
        <f t="shared" si="131"/>
        <v>#NUM!</v>
      </c>
      <c r="BI2777" t="e">
        <f>VLOOKUP(H2777,Sheet2!$A$1:$B$270,2,FALSE)</f>
        <v>#N/A</v>
      </c>
    </row>
    <row r="2778" spans="15:61">
      <c r="O2778" s="57"/>
      <c r="P2778" s="57"/>
      <c r="AP2778" s="57"/>
      <c r="BA2778" s="57"/>
      <c r="BF2778" s="6" t="e">
        <f t="shared" si="129"/>
        <v>#NUM!</v>
      </c>
      <c r="BG2778" t="e">
        <f t="shared" si="130"/>
        <v>#NUM!</v>
      </c>
      <c r="BH2778" t="e">
        <f t="shared" si="131"/>
        <v>#NUM!</v>
      </c>
      <c r="BI2778" t="e">
        <f>VLOOKUP(H2778,Sheet2!$A$1:$B$270,2,FALSE)</f>
        <v>#N/A</v>
      </c>
    </row>
    <row r="2779" spans="15:61">
      <c r="O2779" s="57"/>
      <c r="P2779" s="57"/>
      <c r="AP2779" s="57"/>
      <c r="BA2779" s="57"/>
      <c r="BF2779" s="6" t="e">
        <f t="shared" si="129"/>
        <v>#NUM!</v>
      </c>
      <c r="BG2779" t="e">
        <f t="shared" si="130"/>
        <v>#NUM!</v>
      </c>
      <c r="BH2779" t="e">
        <f t="shared" si="131"/>
        <v>#NUM!</v>
      </c>
      <c r="BI2779" t="e">
        <f>VLOOKUP(H2779,Sheet2!$A$1:$B$270,2,FALSE)</f>
        <v>#N/A</v>
      </c>
    </row>
    <row r="2780" spans="15:61">
      <c r="O2780" s="57"/>
      <c r="P2780" s="57"/>
      <c r="BA2780" s="57"/>
      <c r="BF2780" s="6" t="e">
        <f t="shared" si="129"/>
        <v>#NUM!</v>
      </c>
      <c r="BG2780" t="e">
        <f t="shared" si="130"/>
        <v>#NUM!</v>
      </c>
      <c r="BH2780" t="e">
        <f t="shared" si="131"/>
        <v>#NUM!</v>
      </c>
      <c r="BI2780" t="e">
        <f>VLOOKUP(H2780,Sheet2!$A$1:$B$270,2,FALSE)</f>
        <v>#N/A</v>
      </c>
    </row>
    <row r="2781" spans="15:61">
      <c r="O2781" s="57"/>
      <c r="P2781" s="57"/>
      <c r="AP2781" s="57"/>
      <c r="BA2781" s="57"/>
      <c r="BF2781" s="6" t="e">
        <f t="shared" si="129"/>
        <v>#NUM!</v>
      </c>
      <c r="BG2781" t="e">
        <f t="shared" si="130"/>
        <v>#NUM!</v>
      </c>
      <c r="BH2781" t="e">
        <f t="shared" si="131"/>
        <v>#NUM!</v>
      </c>
      <c r="BI2781" t="e">
        <f>VLOOKUP(H2781,Sheet2!$A$1:$B$270,2,FALSE)</f>
        <v>#N/A</v>
      </c>
    </row>
    <row r="2782" spans="15:61">
      <c r="O2782" s="57"/>
      <c r="P2782" s="57"/>
      <c r="AP2782" s="57"/>
      <c r="BA2782" s="57"/>
      <c r="BF2782" s="6" t="e">
        <f t="shared" si="129"/>
        <v>#NUM!</v>
      </c>
      <c r="BG2782" t="e">
        <f t="shared" si="130"/>
        <v>#NUM!</v>
      </c>
      <c r="BH2782" t="e">
        <f t="shared" si="131"/>
        <v>#NUM!</v>
      </c>
      <c r="BI2782" t="e">
        <f>VLOOKUP(H2782,Sheet2!$A$1:$B$270,2,FALSE)</f>
        <v>#N/A</v>
      </c>
    </row>
    <row r="2783" spans="15:61">
      <c r="O2783" s="57"/>
      <c r="P2783" s="57"/>
      <c r="BA2783" s="57"/>
      <c r="BF2783" s="6" t="e">
        <f t="shared" si="129"/>
        <v>#NUM!</v>
      </c>
      <c r="BG2783" t="e">
        <f t="shared" si="130"/>
        <v>#NUM!</v>
      </c>
      <c r="BH2783" t="e">
        <f t="shared" si="131"/>
        <v>#NUM!</v>
      </c>
      <c r="BI2783" t="e">
        <f>VLOOKUP(H2783,Sheet2!$A$1:$B$270,2,FALSE)</f>
        <v>#N/A</v>
      </c>
    </row>
    <row r="2784" spans="15:61">
      <c r="O2784" s="57"/>
      <c r="P2784" s="57"/>
      <c r="AO2784" s="57"/>
      <c r="BA2784" s="57"/>
      <c r="BF2784" s="6" t="e">
        <f t="shared" si="129"/>
        <v>#NUM!</v>
      </c>
      <c r="BG2784" t="e">
        <f t="shared" si="130"/>
        <v>#NUM!</v>
      </c>
      <c r="BH2784" t="e">
        <f t="shared" si="131"/>
        <v>#NUM!</v>
      </c>
      <c r="BI2784" t="e">
        <f>VLOOKUP(H2784,Sheet2!$A$1:$B$270,2,FALSE)</f>
        <v>#N/A</v>
      </c>
    </row>
    <row r="2785" spans="15:61">
      <c r="O2785" s="57"/>
      <c r="P2785" s="57"/>
      <c r="AO2785" s="57"/>
      <c r="AP2785" s="57"/>
      <c r="BA2785" s="57"/>
      <c r="BF2785" s="6" t="e">
        <f t="shared" si="129"/>
        <v>#NUM!</v>
      </c>
      <c r="BG2785" t="e">
        <f t="shared" si="130"/>
        <v>#NUM!</v>
      </c>
      <c r="BH2785" t="e">
        <f t="shared" si="131"/>
        <v>#NUM!</v>
      </c>
      <c r="BI2785" t="e">
        <f>VLOOKUP(H2785,Sheet2!$A$1:$B$270,2,FALSE)</f>
        <v>#N/A</v>
      </c>
    </row>
    <row r="2786" spans="15:61">
      <c r="O2786" s="57"/>
      <c r="P2786" s="57"/>
      <c r="AO2786" s="57"/>
      <c r="AP2786" s="57"/>
      <c r="BA2786" s="57"/>
      <c r="BF2786" s="6" t="e">
        <f t="shared" si="129"/>
        <v>#NUM!</v>
      </c>
      <c r="BG2786" t="e">
        <f t="shared" si="130"/>
        <v>#NUM!</v>
      </c>
      <c r="BH2786" t="e">
        <f t="shared" si="131"/>
        <v>#NUM!</v>
      </c>
      <c r="BI2786" t="e">
        <f>VLOOKUP(H2786,Sheet2!$A$1:$B$270,2,FALSE)</f>
        <v>#N/A</v>
      </c>
    </row>
    <row r="2787" spans="15:61">
      <c r="O2787" s="57"/>
      <c r="P2787" s="57"/>
      <c r="AO2787" s="57"/>
      <c r="BA2787" s="57"/>
      <c r="BF2787" s="6" t="e">
        <f t="shared" si="129"/>
        <v>#NUM!</v>
      </c>
      <c r="BG2787" t="e">
        <f t="shared" si="130"/>
        <v>#NUM!</v>
      </c>
      <c r="BH2787" t="e">
        <f t="shared" si="131"/>
        <v>#NUM!</v>
      </c>
      <c r="BI2787" t="e">
        <f>VLOOKUP(H2787,Sheet2!$A$1:$B$270,2,FALSE)</f>
        <v>#N/A</v>
      </c>
    </row>
    <row r="2788" spans="15:61">
      <c r="O2788" s="57"/>
      <c r="P2788" s="57"/>
      <c r="AO2788" s="57"/>
      <c r="AP2788" s="57"/>
      <c r="BA2788" s="57"/>
      <c r="BF2788" s="6" t="e">
        <f t="shared" si="129"/>
        <v>#NUM!</v>
      </c>
      <c r="BG2788" t="e">
        <f t="shared" si="130"/>
        <v>#NUM!</v>
      </c>
      <c r="BH2788" t="e">
        <f t="shared" si="131"/>
        <v>#NUM!</v>
      </c>
      <c r="BI2788" t="e">
        <f>VLOOKUP(H2788,Sheet2!$A$1:$B$270,2,FALSE)</f>
        <v>#N/A</v>
      </c>
    </row>
    <row r="2789" spans="15:61">
      <c r="O2789" s="57"/>
      <c r="P2789" s="57"/>
      <c r="AO2789" s="57"/>
      <c r="AP2789" s="57"/>
      <c r="BA2789" s="57"/>
      <c r="BF2789" s="6" t="e">
        <f t="shared" si="129"/>
        <v>#NUM!</v>
      </c>
      <c r="BG2789" t="e">
        <f t="shared" si="130"/>
        <v>#NUM!</v>
      </c>
      <c r="BH2789" t="e">
        <f t="shared" si="131"/>
        <v>#NUM!</v>
      </c>
      <c r="BI2789" t="e">
        <f>VLOOKUP(H2789,Sheet2!$A$1:$B$270,2,FALSE)</f>
        <v>#N/A</v>
      </c>
    </row>
    <row r="2790" spans="15:61">
      <c r="O2790" s="57"/>
      <c r="P2790" s="57"/>
      <c r="AO2790" s="57"/>
      <c r="AP2790" s="57"/>
      <c r="BA2790" s="57"/>
      <c r="BF2790" s="6" t="e">
        <f t="shared" si="129"/>
        <v>#NUM!</v>
      </c>
      <c r="BG2790" t="e">
        <f t="shared" si="130"/>
        <v>#NUM!</v>
      </c>
      <c r="BH2790" t="e">
        <f t="shared" si="131"/>
        <v>#NUM!</v>
      </c>
      <c r="BI2790" t="e">
        <f>VLOOKUP(H2790,Sheet2!$A$1:$B$270,2,FALSE)</f>
        <v>#N/A</v>
      </c>
    </row>
    <row r="2791" spans="15:61">
      <c r="O2791" s="57"/>
      <c r="P2791" s="57"/>
      <c r="AO2791" s="57"/>
      <c r="AP2791" s="57"/>
      <c r="BA2791" s="57"/>
      <c r="BF2791" s="6" t="e">
        <f t="shared" si="129"/>
        <v>#NUM!</v>
      </c>
      <c r="BG2791" t="e">
        <f t="shared" si="130"/>
        <v>#NUM!</v>
      </c>
      <c r="BH2791" t="e">
        <f t="shared" si="131"/>
        <v>#NUM!</v>
      </c>
      <c r="BI2791" t="e">
        <f>VLOOKUP(H2791,Sheet2!$A$1:$B$270,2,FALSE)</f>
        <v>#N/A</v>
      </c>
    </row>
    <row r="2792" spans="15:61">
      <c r="O2792" s="57"/>
      <c r="P2792" s="57"/>
      <c r="AO2792" s="57"/>
      <c r="AP2792" s="57"/>
      <c r="BA2792" s="57"/>
      <c r="BF2792" s="6" t="e">
        <f t="shared" si="129"/>
        <v>#NUM!</v>
      </c>
      <c r="BG2792" t="e">
        <f t="shared" si="130"/>
        <v>#NUM!</v>
      </c>
      <c r="BH2792" t="e">
        <f t="shared" si="131"/>
        <v>#NUM!</v>
      </c>
      <c r="BI2792" t="e">
        <f>VLOOKUP(H2792,Sheet2!$A$1:$B$270,2,FALSE)</f>
        <v>#N/A</v>
      </c>
    </row>
    <row r="2793" spans="15:61">
      <c r="O2793" s="57"/>
      <c r="P2793" s="57"/>
      <c r="AO2793" s="57"/>
      <c r="AP2793" s="57"/>
      <c r="BA2793" s="57"/>
      <c r="BF2793" s="6" t="e">
        <f t="shared" si="129"/>
        <v>#NUM!</v>
      </c>
      <c r="BG2793" t="e">
        <f t="shared" si="130"/>
        <v>#NUM!</v>
      </c>
      <c r="BH2793" t="e">
        <f t="shared" si="131"/>
        <v>#NUM!</v>
      </c>
      <c r="BI2793" t="e">
        <f>VLOOKUP(H2793,Sheet2!$A$1:$B$270,2,FALSE)</f>
        <v>#N/A</v>
      </c>
    </row>
    <row r="2794" spans="15:61">
      <c r="O2794" s="57"/>
      <c r="P2794" s="57"/>
      <c r="AP2794" s="57"/>
      <c r="BA2794" s="57"/>
      <c r="BF2794" s="6" t="e">
        <f t="shared" si="129"/>
        <v>#NUM!</v>
      </c>
      <c r="BG2794" t="e">
        <f t="shared" si="130"/>
        <v>#NUM!</v>
      </c>
      <c r="BH2794" t="e">
        <f t="shared" si="131"/>
        <v>#NUM!</v>
      </c>
      <c r="BI2794" t="e">
        <f>VLOOKUP(H2794,Sheet2!$A$1:$B$270,2,FALSE)</f>
        <v>#N/A</v>
      </c>
    </row>
    <row r="2795" spans="15:61">
      <c r="O2795" s="57"/>
      <c r="P2795" s="57"/>
      <c r="AP2795" s="57"/>
      <c r="BA2795" s="57"/>
      <c r="BF2795" s="6" t="e">
        <f t="shared" si="129"/>
        <v>#NUM!</v>
      </c>
      <c r="BG2795" t="e">
        <f t="shared" si="130"/>
        <v>#NUM!</v>
      </c>
      <c r="BH2795" t="e">
        <f t="shared" si="131"/>
        <v>#NUM!</v>
      </c>
      <c r="BI2795" t="e">
        <f>VLOOKUP(H2795,Sheet2!$A$1:$B$270,2,FALSE)</f>
        <v>#N/A</v>
      </c>
    </row>
    <row r="2796" spans="15:61">
      <c r="O2796" s="57"/>
      <c r="P2796" s="57"/>
      <c r="AP2796" s="57"/>
      <c r="BA2796" s="57"/>
      <c r="BF2796" s="6" t="e">
        <f t="shared" si="129"/>
        <v>#NUM!</v>
      </c>
      <c r="BG2796" t="e">
        <f t="shared" si="130"/>
        <v>#NUM!</v>
      </c>
      <c r="BH2796" t="e">
        <f t="shared" si="131"/>
        <v>#NUM!</v>
      </c>
      <c r="BI2796" t="e">
        <f>VLOOKUP(H2796,Sheet2!$A$1:$B$270,2,FALSE)</f>
        <v>#N/A</v>
      </c>
    </row>
    <row r="2797" spans="15:61">
      <c r="O2797" s="57"/>
      <c r="P2797" s="57"/>
      <c r="AP2797" s="57"/>
      <c r="BA2797" s="57"/>
      <c r="BF2797" s="6" t="e">
        <f t="shared" si="129"/>
        <v>#NUM!</v>
      </c>
      <c r="BG2797" t="e">
        <f t="shared" si="130"/>
        <v>#NUM!</v>
      </c>
      <c r="BH2797" t="e">
        <f t="shared" si="131"/>
        <v>#NUM!</v>
      </c>
      <c r="BI2797" t="e">
        <f>VLOOKUP(H2797,Sheet2!$A$1:$B$270,2,FALSE)</f>
        <v>#N/A</v>
      </c>
    </row>
    <row r="2798" spans="15:61">
      <c r="O2798" s="57"/>
      <c r="P2798" s="57"/>
      <c r="AP2798" s="57"/>
      <c r="BA2798" s="57"/>
      <c r="BF2798" s="6" t="e">
        <f t="shared" si="129"/>
        <v>#NUM!</v>
      </c>
      <c r="BG2798" t="e">
        <f t="shared" si="130"/>
        <v>#NUM!</v>
      </c>
      <c r="BH2798" t="e">
        <f t="shared" si="131"/>
        <v>#NUM!</v>
      </c>
      <c r="BI2798" t="e">
        <f>VLOOKUP(H2798,Sheet2!$A$1:$B$270,2,FALSE)</f>
        <v>#N/A</v>
      </c>
    </row>
    <row r="2799" spans="15:61">
      <c r="O2799" s="57"/>
      <c r="P2799" s="57"/>
      <c r="AP2799" s="57"/>
      <c r="BA2799" s="57"/>
      <c r="BF2799" s="6" t="e">
        <f t="shared" si="129"/>
        <v>#NUM!</v>
      </c>
      <c r="BG2799" t="e">
        <f t="shared" si="130"/>
        <v>#NUM!</v>
      </c>
      <c r="BH2799" t="e">
        <f t="shared" si="131"/>
        <v>#NUM!</v>
      </c>
      <c r="BI2799" t="e">
        <f>VLOOKUP(H2799,Sheet2!$A$1:$B$270,2,FALSE)</f>
        <v>#N/A</v>
      </c>
    </row>
    <row r="2800" spans="15:61">
      <c r="O2800" s="57"/>
      <c r="P2800" s="57"/>
      <c r="AP2800" s="57"/>
      <c r="BA2800" s="57"/>
      <c r="BF2800" s="6" t="e">
        <f t="shared" si="129"/>
        <v>#NUM!</v>
      </c>
      <c r="BG2800" t="e">
        <f t="shared" si="130"/>
        <v>#NUM!</v>
      </c>
      <c r="BH2800" t="e">
        <f t="shared" si="131"/>
        <v>#NUM!</v>
      </c>
      <c r="BI2800" t="e">
        <f>VLOOKUP(H2800,Sheet2!$A$1:$B$270,2,FALSE)</f>
        <v>#N/A</v>
      </c>
    </row>
    <row r="2801" spans="15:61">
      <c r="O2801" s="57"/>
      <c r="P2801" s="57"/>
      <c r="AP2801" s="57"/>
      <c r="BA2801" s="57"/>
      <c r="BF2801" s="6" t="e">
        <f t="shared" si="129"/>
        <v>#NUM!</v>
      </c>
      <c r="BG2801" t="e">
        <f t="shared" si="130"/>
        <v>#NUM!</v>
      </c>
      <c r="BH2801" t="e">
        <f t="shared" si="131"/>
        <v>#NUM!</v>
      </c>
      <c r="BI2801" t="e">
        <f>VLOOKUP(H2801,Sheet2!$A$1:$B$270,2,FALSE)</f>
        <v>#N/A</v>
      </c>
    </row>
    <row r="2802" spans="15:61">
      <c r="O2802" s="57"/>
      <c r="P2802" s="57"/>
      <c r="AP2802" s="57"/>
      <c r="BA2802" s="57"/>
      <c r="BF2802" s="6" t="e">
        <f t="shared" si="129"/>
        <v>#NUM!</v>
      </c>
      <c r="BG2802" t="e">
        <f t="shared" si="130"/>
        <v>#NUM!</v>
      </c>
      <c r="BH2802" t="e">
        <f t="shared" si="131"/>
        <v>#NUM!</v>
      </c>
      <c r="BI2802" t="e">
        <f>VLOOKUP(H2802,Sheet2!$A$1:$B$270,2,FALSE)</f>
        <v>#N/A</v>
      </c>
    </row>
    <row r="2803" spans="15:61">
      <c r="O2803" s="57"/>
      <c r="P2803" s="57"/>
      <c r="BA2803" s="57"/>
      <c r="BF2803" s="6" t="e">
        <f t="shared" si="129"/>
        <v>#NUM!</v>
      </c>
      <c r="BG2803" t="e">
        <f t="shared" si="130"/>
        <v>#NUM!</v>
      </c>
      <c r="BH2803" t="e">
        <f t="shared" si="131"/>
        <v>#NUM!</v>
      </c>
      <c r="BI2803" t="e">
        <f>VLOOKUP(H2803,Sheet2!$A$1:$B$270,2,FALSE)</f>
        <v>#N/A</v>
      </c>
    </row>
    <row r="2804" spans="15:61">
      <c r="O2804" s="57"/>
      <c r="P2804" s="57"/>
      <c r="AP2804" s="57"/>
      <c r="BA2804" s="57"/>
      <c r="BF2804" s="6" t="e">
        <f t="shared" si="129"/>
        <v>#NUM!</v>
      </c>
      <c r="BG2804" t="e">
        <f t="shared" si="130"/>
        <v>#NUM!</v>
      </c>
      <c r="BH2804" t="e">
        <f t="shared" si="131"/>
        <v>#NUM!</v>
      </c>
      <c r="BI2804" t="e">
        <f>VLOOKUP(H2804,Sheet2!$A$1:$B$270,2,FALSE)</f>
        <v>#N/A</v>
      </c>
    </row>
    <row r="2805" spans="15:61">
      <c r="O2805" s="57"/>
      <c r="P2805" s="57"/>
      <c r="AP2805" s="57"/>
      <c r="BA2805" s="57"/>
      <c r="BF2805" s="6" t="e">
        <f t="shared" si="129"/>
        <v>#NUM!</v>
      </c>
      <c r="BG2805" t="e">
        <f t="shared" si="130"/>
        <v>#NUM!</v>
      </c>
      <c r="BH2805" t="e">
        <f t="shared" si="131"/>
        <v>#NUM!</v>
      </c>
      <c r="BI2805" t="e">
        <f>VLOOKUP(H2805,Sheet2!$A$1:$B$270,2,FALSE)</f>
        <v>#N/A</v>
      </c>
    </row>
    <row r="2806" spans="15:61">
      <c r="O2806" s="57"/>
      <c r="P2806" s="57"/>
      <c r="BA2806" s="57"/>
      <c r="BF2806" s="6" t="e">
        <f t="shared" si="129"/>
        <v>#NUM!</v>
      </c>
      <c r="BG2806" t="e">
        <f t="shared" si="130"/>
        <v>#NUM!</v>
      </c>
      <c r="BH2806" t="e">
        <f t="shared" si="131"/>
        <v>#NUM!</v>
      </c>
      <c r="BI2806" t="e">
        <f>VLOOKUP(H2806,Sheet2!$A$1:$B$270,2,FALSE)</f>
        <v>#N/A</v>
      </c>
    </row>
    <row r="2807" spans="15:61">
      <c r="O2807" s="57"/>
      <c r="P2807" s="57"/>
      <c r="BA2807" s="57"/>
      <c r="BF2807" s="6" t="e">
        <f t="shared" si="129"/>
        <v>#NUM!</v>
      </c>
      <c r="BG2807" t="e">
        <f t="shared" si="130"/>
        <v>#NUM!</v>
      </c>
      <c r="BH2807" t="e">
        <f t="shared" si="131"/>
        <v>#NUM!</v>
      </c>
      <c r="BI2807" t="e">
        <f>VLOOKUP(H2807,Sheet2!$A$1:$B$270,2,FALSE)</f>
        <v>#N/A</v>
      </c>
    </row>
    <row r="2808" spans="15:61">
      <c r="O2808" s="57"/>
      <c r="P2808" s="57"/>
      <c r="AP2808" s="57"/>
      <c r="BA2808" s="57"/>
      <c r="BF2808" s="6" t="e">
        <f t="shared" si="129"/>
        <v>#NUM!</v>
      </c>
      <c r="BG2808" t="e">
        <f t="shared" si="130"/>
        <v>#NUM!</v>
      </c>
      <c r="BH2808" t="e">
        <f t="shared" si="131"/>
        <v>#NUM!</v>
      </c>
      <c r="BI2808" t="e">
        <f>VLOOKUP(H2808,Sheet2!$A$1:$B$270,2,FALSE)</f>
        <v>#N/A</v>
      </c>
    </row>
    <row r="2809" spans="15:61">
      <c r="O2809" s="57"/>
      <c r="P2809" s="57"/>
      <c r="AP2809" s="57"/>
      <c r="BA2809" s="57"/>
      <c r="BF2809" s="6" t="e">
        <f t="shared" si="129"/>
        <v>#NUM!</v>
      </c>
      <c r="BG2809" t="e">
        <f t="shared" si="130"/>
        <v>#NUM!</v>
      </c>
      <c r="BH2809" t="e">
        <f t="shared" si="131"/>
        <v>#NUM!</v>
      </c>
      <c r="BI2809" t="e">
        <f>VLOOKUP(H2809,Sheet2!$A$1:$B$270,2,FALSE)</f>
        <v>#N/A</v>
      </c>
    </row>
    <row r="2810" spans="15:61">
      <c r="O2810" s="57"/>
      <c r="P2810" s="57"/>
      <c r="AO2810" s="57"/>
      <c r="AP2810" s="57"/>
      <c r="BA2810" s="57"/>
      <c r="BF2810" s="6" t="e">
        <f t="shared" si="129"/>
        <v>#NUM!</v>
      </c>
      <c r="BG2810" t="e">
        <f t="shared" si="130"/>
        <v>#NUM!</v>
      </c>
      <c r="BH2810" t="e">
        <f t="shared" si="131"/>
        <v>#NUM!</v>
      </c>
      <c r="BI2810" t="e">
        <f>VLOOKUP(H2810,Sheet2!$A$1:$B$270,2,FALSE)</f>
        <v>#N/A</v>
      </c>
    </row>
    <row r="2811" spans="15:61">
      <c r="O2811" s="57"/>
      <c r="P2811" s="57"/>
      <c r="AO2811" s="57"/>
      <c r="AP2811" s="57"/>
      <c r="BA2811" s="57"/>
      <c r="BF2811" s="6" t="e">
        <f t="shared" si="129"/>
        <v>#NUM!</v>
      </c>
      <c r="BG2811" t="e">
        <f t="shared" si="130"/>
        <v>#NUM!</v>
      </c>
      <c r="BH2811" t="e">
        <f t="shared" si="131"/>
        <v>#NUM!</v>
      </c>
      <c r="BI2811" t="e">
        <f>VLOOKUP(H2811,Sheet2!$A$1:$B$270,2,FALSE)</f>
        <v>#N/A</v>
      </c>
    </row>
    <row r="2812" spans="15:61">
      <c r="O2812" s="57"/>
      <c r="P2812" s="57"/>
      <c r="BA2812" s="57"/>
      <c r="BF2812" s="6" t="e">
        <f t="shared" si="129"/>
        <v>#NUM!</v>
      </c>
      <c r="BG2812" t="e">
        <f t="shared" si="130"/>
        <v>#NUM!</v>
      </c>
      <c r="BH2812" t="e">
        <f t="shared" si="131"/>
        <v>#NUM!</v>
      </c>
      <c r="BI2812" t="e">
        <f>VLOOKUP(H2812,Sheet2!$A$1:$B$270,2,FALSE)</f>
        <v>#N/A</v>
      </c>
    </row>
    <row r="2813" spans="15:61">
      <c r="O2813" s="57"/>
      <c r="P2813" s="57"/>
      <c r="AO2813" s="57"/>
      <c r="AP2813" s="57"/>
      <c r="BA2813" s="57"/>
      <c r="BF2813" s="6" t="e">
        <f t="shared" si="129"/>
        <v>#NUM!</v>
      </c>
      <c r="BG2813" t="e">
        <f t="shared" si="130"/>
        <v>#NUM!</v>
      </c>
      <c r="BH2813" t="e">
        <f t="shared" si="131"/>
        <v>#NUM!</v>
      </c>
      <c r="BI2813" t="e">
        <f>VLOOKUP(H2813,Sheet2!$A$1:$B$270,2,FALSE)</f>
        <v>#N/A</v>
      </c>
    </row>
    <row r="2814" spans="15:61">
      <c r="O2814" s="57"/>
      <c r="P2814" s="57"/>
      <c r="AO2814" s="57"/>
      <c r="AP2814" s="57"/>
      <c r="BA2814" s="57"/>
      <c r="BF2814" s="6" t="e">
        <f t="shared" si="129"/>
        <v>#NUM!</v>
      </c>
      <c r="BG2814" t="e">
        <f t="shared" si="130"/>
        <v>#NUM!</v>
      </c>
      <c r="BH2814" t="e">
        <f t="shared" si="131"/>
        <v>#NUM!</v>
      </c>
      <c r="BI2814" t="e">
        <f>VLOOKUP(H2814,Sheet2!$A$1:$B$270,2,FALSE)</f>
        <v>#N/A</v>
      </c>
    </row>
    <row r="2815" spans="15:61">
      <c r="O2815" s="57"/>
      <c r="P2815" s="57"/>
      <c r="AO2815" s="57"/>
      <c r="AP2815" s="57"/>
      <c r="BA2815" s="57"/>
      <c r="BF2815" s="6" t="e">
        <f t="shared" si="129"/>
        <v>#NUM!</v>
      </c>
      <c r="BG2815" t="e">
        <f t="shared" si="130"/>
        <v>#NUM!</v>
      </c>
      <c r="BH2815" t="e">
        <f t="shared" si="131"/>
        <v>#NUM!</v>
      </c>
      <c r="BI2815" t="e">
        <f>VLOOKUP(H2815,Sheet2!$A$1:$B$270,2,FALSE)</f>
        <v>#N/A</v>
      </c>
    </row>
    <row r="2816" spans="15:61">
      <c r="O2816" s="57"/>
      <c r="P2816" s="57"/>
      <c r="AO2816" s="57"/>
      <c r="AP2816" s="57"/>
      <c r="BA2816" s="57"/>
      <c r="BF2816" s="6" t="e">
        <f t="shared" si="129"/>
        <v>#NUM!</v>
      </c>
      <c r="BG2816" t="e">
        <f t="shared" si="130"/>
        <v>#NUM!</v>
      </c>
      <c r="BH2816" t="e">
        <f t="shared" si="131"/>
        <v>#NUM!</v>
      </c>
      <c r="BI2816" t="e">
        <f>VLOOKUP(H2816,Sheet2!$A$1:$B$270,2,FALSE)</f>
        <v>#N/A</v>
      </c>
    </row>
    <row r="2817" spans="15:61">
      <c r="O2817" s="57"/>
      <c r="P2817" s="57"/>
      <c r="AO2817" s="57"/>
      <c r="BA2817" s="57"/>
      <c r="BF2817" s="6" t="e">
        <f t="shared" si="129"/>
        <v>#NUM!</v>
      </c>
      <c r="BG2817" t="e">
        <f t="shared" si="130"/>
        <v>#NUM!</v>
      </c>
      <c r="BH2817" t="e">
        <f t="shared" si="131"/>
        <v>#NUM!</v>
      </c>
      <c r="BI2817" t="e">
        <f>VLOOKUP(H2817,Sheet2!$A$1:$B$270,2,FALSE)</f>
        <v>#N/A</v>
      </c>
    </row>
    <row r="2818" spans="15:61">
      <c r="O2818" s="57"/>
      <c r="P2818" s="57"/>
      <c r="AO2818" s="57"/>
      <c r="AP2818" s="57"/>
      <c r="BA2818" s="57"/>
      <c r="BF2818" s="6" t="e">
        <f t="shared" ref="BF2818:BF2881" si="132">DATE(BC2818,BD2818,BE2818)</f>
        <v>#NUM!</v>
      </c>
      <c r="BG2818" t="e">
        <f t="shared" ref="BG2818:BG2881" si="133">BF2818-BA2818</f>
        <v>#NUM!</v>
      </c>
      <c r="BH2818" t="e">
        <f t="shared" ref="BH2818:BH2881" si="134">IF(BG2818=1,"COMPLY",IF(BG2818&lt;1,"COMPLY","NOT COMPLY"))</f>
        <v>#NUM!</v>
      </c>
      <c r="BI2818" t="e">
        <f>VLOOKUP(H2818,Sheet2!$A$1:$B$270,2,FALSE)</f>
        <v>#N/A</v>
      </c>
    </row>
    <row r="2819" spans="15:61">
      <c r="O2819" s="57"/>
      <c r="P2819" s="57"/>
      <c r="BA2819" s="57"/>
      <c r="BF2819" s="6" t="e">
        <f t="shared" si="132"/>
        <v>#NUM!</v>
      </c>
      <c r="BG2819" t="e">
        <f t="shared" si="133"/>
        <v>#NUM!</v>
      </c>
      <c r="BH2819" t="e">
        <f t="shared" si="134"/>
        <v>#NUM!</v>
      </c>
      <c r="BI2819" t="e">
        <f>VLOOKUP(H2819,Sheet2!$A$1:$B$270,2,FALSE)</f>
        <v>#N/A</v>
      </c>
    </row>
    <row r="2820" spans="15:61">
      <c r="O2820" s="57"/>
      <c r="P2820" s="57"/>
      <c r="AP2820" s="57"/>
      <c r="BA2820" s="57"/>
      <c r="BF2820" s="6" t="e">
        <f t="shared" si="132"/>
        <v>#NUM!</v>
      </c>
      <c r="BG2820" t="e">
        <f t="shared" si="133"/>
        <v>#NUM!</v>
      </c>
      <c r="BH2820" t="e">
        <f t="shared" si="134"/>
        <v>#NUM!</v>
      </c>
      <c r="BI2820" t="e">
        <f>VLOOKUP(H2820,Sheet2!$A$1:$B$270,2,FALSE)</f>
        <v>#N/A</v>
      </c>
    </row>
    <row r="2821" spans="15:61">
      <c r="O2821" s="57"/>
      <c r="P2821" s="57"/>
      <c r="AP2821" s="57"/>
      <c r="BA2821" s="57"/>
      <c r="BF2821" s="6" t="e">
        <f t="shared" si="132"/>
        <v>#NUM!</v>
      </c>
      <c r="BG2821" t="e">
        <f t="shared" si="133"/>
        <v>#NUM!</v>
      </c>
      <c r="BH2821" t="e">
        <f t="shared" si="134"/>
        <v>#NUM!</v>
      </c>
      <c r="BI2821" t="e">
        <f>VLOOKUP(H2821,Sheet2!$A$1:$B$270,2,FALSE)</f>
        <v>#N/A</v>
      </c>
    </row>
    <row r="2822" spans="15:61">
      <c r="O2822" s="57"/>
      <c r="P2822" s="57"/>
      <c r="AP2822" s="57"/>
      <c r="BA2822" s="57"/>
      <c r="BF2822" s="6" t="e">
        <f t="shared" si="132"/>
        <v>#NUM!</v>
      </c>
      <c r="BG2822" t="e">
        <f t="shared" si="133"/>
        <v>#NUM!</v>
      </c>
      <c r="BH2822" t="e">
        <f t="shared" si="134"/>
        <v>#NUM!</v>
      </c>
      <c r="BI2822" t="e">
        <f>VLOOKUP(H2822,Sheet2!$A$1:$B$270,2,FALSE)</f>
        <v>#N/A</v>
      </c>
    </row>
    <row r="2823" spans="15:61">
      <c r="O2823" s="57"/>
      <c r="P2823" s="57"/>
      <c r="AP2823" s="57"/>
      <c r="BA2823" s="57"/>
      <c r="BF2823" s="6" t="e">
        <f t="shared" si="132"/>
        <v>#NUM!</v>
      </c>
      <c r="BG2823" t="e">
        <f t="shared" si="133"/>
        <v>#NUM!</v>
      </c>
      <c r="BH2823" t="e">
        <f t="shared" si="134"/>
        <v>#NUM!</v>
      </c>
      <c r="BI2823" t="e">
        <f>VLOOKUP(H2823,Sheet2!$A$1:$B$270,2,FALSE)</f>
        <v>#N/A</v>
      </c>
    </row>
    <row r="2824" spans="15:61">
      <c r="O2824" s="57"/>
      <c r="P2824" s="57"/>
      <c r="AP2824" s="57"/>
      <c r="BA2824" s="57"/>
      <c r="BF2824" s="6" t="e">
        <f t="shared" si="132"/>
        <v>#NUM!</v>
      </c>
      <c r="BG2824" t="e">
        <f t="shared" si="133"/>
        <v>#NUM!</v>
      </c>
      <c r="BH2824" t="e">
        <f t="shared" si="134"/>
        <v>#NUM!</v>
      </c>
      <c r="BI2824" t="e">
        <f>VLOOKUP(H2824,Sheet2!$A$1:$B$270,2,FALSE)</f>
        <v>#N/A</v>
      </c>
    </row>
    <row r="2825" spans="15:61">
      <c r="O2825" s="57"/>
      <c r="P2825" s="57"/>
      <c r="AP2825" s="57"/>
      <c r="BA2825" s="57"/>
      <c r="BF2825" s="6" t="e">
        <f t="shared" si="132"/>
        <v>#NUM!</v>
      </c>
      <c r="BG2825" t="e">
        <f t="shared" si="133"/>
        <v>#NUM!</v>
      </c>
      <c r="BH2825" t="e">
        <f t="shared" si="134"/>
        <v>#NUM!</v>
      </c>
      <c r="BI2825" t="e">
        <f>VLOOKUP(H2825,Sheet2!$A$1:$B$270,2,FALSE)</f>
        <v>#N/A</v>
      </c>
    </row>
    <row r="2826" spans="15:61">
      <c r="O2826" s="57"/>
      <c r="P2826" s="57"/>
      <c r="AP2826" s="57"/>
      <c r="BA2826" s="57"/>
      <c r="BF2826" s="6" t="e">
        <f t="shared" si="132"/>
        <v>#NUM!</v>
      </c>
      <c r="BG2826" t="e">
        <f t="shared" si="133"/>
        <v>#NUM!</v>
      </c>
      <c r="BH2826" t="e">
        <f t="shared" si="134"/>
        <v>#NUM!</v>
      </c>
      <c r="BI2826" t="e">
        <f>VLOOKUP(H2826,Sheet2!$A$1:$B$270,2,FALSE)</f>
        <v>#N/A</v>
      </c>
    </row>
    <row r="2827" spans="15:61">
      <c r="O2827" s="57"/>
      <c r="P2827" s="57"/>
      <c r="BF2827" s="6" t="e">
        <f t="shared" si="132"/>
        <v>#NUM!</v>
      </c>
      <c r="BG2827" t="e">
        <f t="shared" si="133"/>
        <v>#NUM!</v>
      </c>
      <c r="BH2827" t="e">
        <f t="shared" si="134"/>
        <v>#NUM!</v>
      </c>
      <c r="BI2827" t="e">
        <f>VLOOKUP(H2827,Sheet2!$A$1:$B$270,2,FALSE)</f>
        <v>#N/A</v>
      </c>
    </row>
    <row r="2828" spans="15:61">
      <c r="O2828" s="57"/>
      <c r="P2828" s="57"/>
      <c r="AO2828" s="57"/>
      <c r="AP2828" s="57"/>
      <c r="BA2828" s="57"/>
      <c r="BF2828" s="6" t="e">
        <f t="shared" si="132"/>
        <v>#NUM!</v>
      </c>
      <c r="BG2828" t="e">
        <f t="shared" si="133"/>
        <v>#NUM!</v>
      </c>
      <c r="BH2828" t="e">
        <f t="shared" si="134"/>
        <v>#NUM!</v>
      </c>
      <c r="BI2828" t="e">
        <f>VLOOKUP(H2828,Sheet2!$A$1:$B$270,2,FALSE)</f>
        <v>#N/A</v>
      </c>
    </row>
    <row r="2829" spans="15:61">
      <c r="O2829" s="57"/>
      <c r="P2829" s="57"/>
      <c r="AO2829" s="57"/>
      <c r="AP2829" s="57"/>
      <c r="BA2829" s="57"/>
      <c r="BF2829" s="6" t="e">
        <f t="shared" si="132"/>
        <v>#NUM!</v>
      </c>
      <c r="BG2829" t="e">
        <f t="shared" si="133"/>
        <v>#NUM!</v>
      </c>
      <c r="BH2829" t="e">
        <f t="shared" si="134"/>
        <v>#NUM!</v>
      </c>
      <c r="BI2829" t="e">
        <f>VLOOKUP(H2829,Sheet2!$A$1:$B$270,2,FALSE)</f>
        <v>#N/A</v>
      </c>
    </row>
    <row r="2830" spans="15:61">
      <c r="O2830" s="57"/>
      <c r="P2830" s="57"/>
      <c r="AO2830" s="57"/>
      <c r="AP2830" s="57"/>
      <c r="BA2830" s="57"/>
      <c r="BF2830" s="6" t="e">
        <f t="shared" si="132"/>
        <v>#NUM!</v>
      </c>
      <c r="BG2830" t="e">
        <f t="shared" si="133"/>
        <v>#NUM!</v>
      </c>
      <c r="BH2830" t="e">
        <f t="shared" si="134"/>
        <v>#NUM!</v>
      </c>
      <c r="BI2830" t="e">
        <f>VLOOKUP(H2830,Sheet2!$A$1:$B$270,2,FALSE)</f>
        <v>#N/A</v>
      </c>
    </row>
    <row r="2831" spans="15:61">
      <c r="O2831" s="57"/>
      <c r="P2831" s="57"/>
      <c r="BA2831" s="57"/>
      <c r="BF2831" s="6" t="e">
        <f t="shared" si="132"/>
        <v>#NUM!</v>
      </c>
      <c r="BG2831" t="e">
        <f t="shared" si="133"/>
        <v>#NUM!</v>
      </c>
      <c r="BH2831" t="e">
        <f t="shared" si="134"/>
        <v>#NUM!</v>
      </c>
      <c r="BI2831" t="e">
        <f>VLOOKUP(H2831,Sheet2!$A$1:$B$270,2,FALSE)</f>
        <v>#N/A</v>
      </c>
    </row>
    <row r="2832" spans="15:61">
      <c r="O2832" s="57"/>
      <c r="P2832" s="57"/>
      <c r="AP2832" s="57"/>
      <c r="BA2832" s="57"/>
      <c r="BF2832" s="6" t="e">
        <f t="shared" si="132"/>
        <v>#NUM!</v>
      </c>
      <c r="BG2832" t="e">
        <f t="shared" si="133"/>
        <v>#NUM!</v>
      </c>
      <c r="BH2832" t="e">
        <f t="shared" si="134"/>
        <v>#NUM!</v>
      </c>
      <c r="BI2832" t="e">
        <f>VLOOKUP(H2832,Sheet2!$A$1:$B$270,2,FALSE)</f>
        <v>#N/A</v>
      </c>
    </row>
    <row r="2833" spans="15:61">
      <c r="O2833" s="57"/>
      <c r="P2833" s="57"/>
      <c r="AP2833" s="57"/>
      <c r="BA2833" s="57"/>
      <c r="BF2833" s="6" t="e">
        <f t="shared" si="132"/>
        <v>#NUM!</v>
      </c>
      <c r="BG2833" t="e">
        <f t="shared" si="133"/>
        <v>#NUM!</v>
      </c>
      <c r="BH2833" t="e">
        <f t="shared" si="134"/>
        <v>#NUM!</v>
      </c>
      <c r="BI2833" t="e">
        <f>VLOOKUP(H2833,Sheet2!$A$1:$B$270,2,FALSE)</f>
        <v>#N/A</v>
      </c>
    </row>
    <row r="2834" spans="15:61">
      <c r="O2834" s="57"/>
      <c r="P2834" s="57"/>
      <c r="AP2834" s="57"/>
      <c r="BA2834" s="57"/>
      <c r="BF2834" s="6" t="e">
        <f t="shared" si="132"/>
        <v>#NUM!</v>
      </c>
      <c r="BG2834" t="e">
        <f t="shared" si="133"/>
        <v>#NUM!</v>
      </c>
      <c r="BH2834" t="e">
        <f t="shared" si="134"/>
        <v>#NUM!</v>
      </c>
      <c r="BI2834" t="e">
        <f>VLOOKUP(H2834,Sheet2!$A$1:$B$270,2,FALSE)</f>
        <v>#N/A</v>
      </c>
    </row>
    <row r="2835" spans="15:61">
      <c r="O2835" s="57"/>
      <c r="P2835" s="57"/>
      <c r="AO2835" s="57"/>
      <c r="AP2835" s="57"/>
      <c r="BA2835" s="57"/>
      <c r="BF2835" s="6" t="e">
        <f t="shared" si="132"/>
        <v>#NUM!</v>
      </c>
      <c r="BG2835" t="e">
        <f t="shared" si="133"/>
        <v>#NUM!</v>
      </c>
      <c r="BH2835" t="e">
        <f t="shared" si="134"/>
        <v>#NUM!</v>
      </c>
      <c r="BI2835" t="e">
        <f>VLOOKUP(H2835,Sheet2!$A$1:$B$270,2,FALSE)</f>
        <v>#N/A</v>
      </c>
    </row>
    <row r="2836" spans="15:61">
      <c r="O2836" s="57"/>
      <c r="P2836" s="57"/>
      <c r="AO2836" s="57"/>
      <c r="AP2836" s="57"/>
      <c r="BA2836" s="57"/>
      <c r="BF2836" s="6" t="e">
        <f t="shared" si="132"/>
        <v>#NUM!</v>
      </c>
      <c r="BG2836" t="e">
        <f t="shared" si="133"/>
        <v>#NUM!</v>
      </c>
      <c r="BH2836" t="e">
        <f t="shared" si="134"/>
        <v>#NUM!</v>
      </c>
      <c r="BI2836" t="e">
        <f>VLOOKUP(H2836,Sheet2!$A$1:$B$270,2,FALSE)</f>
        <v>#N/A</v>
      </c>
    </row>
    <row r="2837" spans="15:61">
      <c r="O2837" s="57"/>
      <c r="P2837" s="57"/>
      <c r="BA2837" s="57"/>
      <c r="BF2837" s="6" t="e">
        <f t="shared" si="132"/>
        <v>#NUM!</v>
      </c>
      <c r="BG2837" t="e">
        <f t="shared" si="133"/>
        <v>#NUM!</v>
      </c>
      <c r="BH2837" t="e">
        <f t="shared" si="134"/>
        <v>#NUM!</v>
      </c>
      <c r="BI2837" t="e">
        <f>VLOOKUP(H2837,Sheet2!$A$1:$B$270,2,FALSE)</f>
        <v>#N/A</v>
      </c>
    </row>
    <row r="2838" spans="15:61">
      <c r="O2838" s="57"/>
      <c r="P2838" s="57"/>
      <c r="BA2838" s="57"/>
      <c r="BF2838" s="6" t="e">
        <f t="shared" si="132"/>
        <v>#NUM!</v>
      </c>
      <c r="BG2838" t="e">
        <f t="shared" si="133"/>
        <v>#NUM!</v>
      </c>
      <c r="BH2838" t="e">
        <f t="shared" si="134"/>
        <v>#NUM!</v>
      </c>
      <c r="BI2838" t="e">
        <f>VLOOKUP(H2838,Sheet2!$A$1:$B$270,2,FALSE)</f>
        <v>#N/A</v>
      </c>
    </row>
    <row r="2839" spans="15:61">
      <c r="O2839" s="57"/>
      <c r="P2839" s="57"/>
      <c r="AP2839" s="57"/>
      <c r="BA2839" s="57"/>
      <c r="BF2839" s="6" t="e">
        <f t="shared" si="132"/>
        <v>#NUM!</v>
      </c>
      <c r="BG2839" t="e">
        <f t="shared" si="133"/>
        <v>#NUM!</v>
      </c>
      <c r="BH2839" t="e">
        <f t="shared" si="134"/>
        <v>#NUM!</v>
      </c>
      <c r="BI2839" t="e">
        <f>VLOOKUP(H2839,Sheet2!$A$1:$B$270,2,FALSE)</f>
        <v>#N/A</v>
      </c>
    </row>
    <row r="2840" spans="15:61">
      <c r="O2840" s="57"/>
      <c r="P2840" s="57"/>
      <c r="AP2840" s="57"/>
      <c r="BA2840" s="57"/>
      <c r="BF2840" s="6" t="e">
        <f t="shared" si="132"/>
        <v>#NUM!</v>
      </c>
      <c r="BG2840" t="e">
        <f t="shared" si="133"/>
        <v>#NUM!</v>
      </c>
      <c r="BH2840" t="e">
        <f t="shared" si="134"/>
        <v>#NUM!</v>
      </c>
      <c r="BI2840" t="e">
        <f>VLOOKUP(H2840,Sheet2!$A$1:$B$270,2,FALSE)</f>
        <v>#N/A</v>
      </c>
    </row>
    <row r="2841" spans="15:61">
      <c r="O2841" s="57"/>
      <c r="P2841" s="57"/>
      <c r="AP2841" s="57"/>
      <c r="BA2841" s="57"/>
      <c r="BF2841" s="6" t="e">
        <f t="shared" si="132"/>
        <v>#NUM!</v>
      </c>
      <c r="BG2841" t="e">
        <f t="shared" si="133"/>
        <v>#NUM!</v>
      </c>
      <c r="BH2841" t="e">
        <f t="shared" si="134"/>
        <v>#NUM!</v>
      </c>
      <c r="BI2841" t="e">
        <f>VLOOKUP(H2841,Sheet2!$A$1:$B$270,2,FALSE)</f>
        <v>#N/A</v>
      </c>
    </row>
    <row r="2842" spans="15:61">
      <c r="O2842" s="57"/>
      <c r="P2842" s="57"/>
      <c r="AP2842" s="57"/>
      <c r="BA2842" s="57"/>
      <c r="BF2842" s="6" t="e">
        <f t="shared" si="132"/>
        <v>#NUM!</v>
      </c>
      <c r="BG2842" t="e">
        <f t="shared" si="133"/>
        <v>#NUM!</v>
      </c>
      <c r="BH2842" t="e">
        <f t="shared" si="134"/>
        <v>#NUM!</v>
      </c>
      <c r="BI2842" t="e">
        <f>VLOOKUP(H2842,Sheet2!$A$1:$B$270,2,FALSE)</f>
        <v>#N/A</v>
      </c>
    </row>
    <row r="2843" spans="15:61">
      <c r="O2843" s="57"/>
      <c r="P2843" s="57"/>
      <c r="BA2843" s="57"/>
      <c r="BF2843" s="6" t="e">
        <f t="shared" si="132"/>
        <v>#NUM!</v>
      </c>
      <c r="BG2843" t="e">
        <f t="shared" si="133"/>
        <v>#NUM!</v>
      </c>
      <c r="BH2843" t="e">
        <f t="shared" si="134"/>
        <v>#NUM!</v>
      </c>
      <c r="BI2843" t="e">
        <f>VLOOKUP(H2843,Sheet2!$A$1:$B$270,2,FALSE)</f>
        <v>#N/A</v>
      </c>
    </row>
    <row r="2844" spans="15:61">
      <c r="O2844" s="57"/>
      <c r="P2844" s="57"/>
      <c r="AP2844" s="57"/>
      <c r="BA2844" s="57"/>
      <c r="BF2844" s="6" t="e">
        <f t="shared" si="132"/>
        <v>#NUM!</v>
      </c>
      <c r="BG2844" t="e">
        <f t="shared" si="133"/>
        <v>#NUM!</v>
      </c>
      <c r="BH2844" t="e">
        <f t="shared" si="134"/>
        <v>#NUM!</v>
      </c>
      <c r="BI2844" t="e">
        <f>VLOOKUP(H2844,Sheet2!$A$1:$B$270,2,FALSE)</f>
        <v>#N/A</v>
      </c>
    </row>
    <row r="2845" spans="15:61">
      <c r="O2845" s="57"/>
      <c r="P2845" s="57"/>
      <c r="AP2845" s="57"/>
      <c r="BA2845" s="57"/>
      <c r="BF2845" s="6" t="e">
        <f t="shared" si="132"/>
        <v>#NUM!</v>
      </c>
      <c r="BG2845" t="e">
        <f t="shared" si="133"/>
        <v>#NUM!</v>
      </c>
      <c r="BH2845" t="e">
        <f t="shared" si="134"/>
        <v>#NUM!</v>
      </c>
      <c r="BI2845" t="e">
        <f>VLOOKUP(H2845,Sheet2!$A$1:$B$270,2,FALSE)</f>
        <v>#N/A</v>
      </c>
    </row>
    <row r="2846" spans="15:61">
      <c r="O2846" s="57"/>
      <c r="P2846" s="57"/>
      <c r="AP2846" s="57"/>
      <c r="BA2846" s="57"/>
      <c r="BF2846" s="6" t="e">
        <f t="shared" si="132"/>
        <v>#NUM!</v>
      </c>
      <c r="BG2846" t="e">
        <f t="shared" si="133"/>
        <v>#NUM!</v>
      </c>
      <c r="BH2846" t="e">
        <f t="shared" si="134"/>
        <v>#NUM!</v>
      </c>
      <c r="BI2846" t="e">
        <f>VLOOKUP(H2846,Sheet2!$A$1:$B$270,2,FALSE)</f>
        <v>#N/A</v>
      </c>
    </row>
    <row r="2847" spans="15:61">
      <c r="O2847" s="57"/>
      <c r="P2847" s="57"/>
      <c r="AP2847" s="57"/>
      <c r="BA2847" s="57"/>
      <c r="BF2847" s="6" t="e">
        <f t="shared" si="132"/>
        <v>#NUM!</v>
      </c>
      <c r="BG2847" t="e">
        <f t="shared" si="133"/>
        <v>#NUM!</v>
      </c>
      <c r="BH2847" t="e">
        <f t="shared" si="134"/>
        <v>#NUM!</v>
      </c>
      <c r="BI2847" t="e">
        <f>VLOOKUP(H2847,Sheet2!$A$1:$B$270,2,FALSE)</f>
        <v>#N/A</v>
      </c>
    </row>
    <row r="2848" spans="15:61">
      <c r="O2848" s="57"/>
      <c r="P2848" s="57"/>
      <c r="AO2848" s="57"/>
      <c r="AP2848" s="57"/>
      <c r="BA2848" s="57"/>
      <c r="BF2848" s="6" t="e">
        <f t="shared" si="132"/>
        <v>#NUM!</v>
      </c>
      <c r="BG2848" t="e">
        <f t="shared" si="133"/>
        <v>#NUM!</v>
      </c>
      <c r="BH2848" t="e">
        <f t="shared" si="134"/>
        <v>#NUM!</v>
      </c>
      <c r="BI2848" t="e">
        <f>VLOOKUP(H2848,Sheet2!$A$1:$B$270,2,FALSE)</f>
        <v>#N/A</v>
      </c>
    </row>
    <row r="2849" spans="15:61">
      <c r="O2849" s="57"/>
      <c r="P2849" s="57"/>
      <c r="AP2849" s="57"/>
      <c r="BA2849" s="57"/>
      <c r="BF2849" s="6" t="e">
        <f t="shared" si="132"/>
        <v>#NUM!</v>
      </c>
      <c r="BG2849" t="e">
        <f t="shared" si="133"/>
        <v>#NUM!</v>
      </c>
      <c r="BH2849" t="e">
        <f t="shared" si="134"/>
        <v>#NUM!</v>
      </c>
      <c r="BI2849" t="e">
        <f>VLOOKUP(H2849,Sheet2!$A$1:$B$270,2,FALSE)</f>
        <v>#N/A</v>
      </c>
    </row>
    <row r="2850" spans="15:61">
      <c r="O2850" s="57"/>
      <c r="P2850" s="57"/>
      <c r="AP2850" s="57"/>
      <c r="BA2850" s="57"/>
      <c r="BF2850" s="6" t="e">
        <f t="shared" si="132"/>
        <v>#NUM!</v>
      </c>
      <c r="BG2850" t="e">
        <f t="shared" si="133"/>
        <v>#NUM!</v>
      </c>
      <c r="BH2850" t="e">
        <f t="shared" si="134"/>
        <v>#NUM!</v>
      </c>
      <c r="BI2850" t="e">
        <f>VLOOKUP(H2850,Sheet2!$A$1:$B$270,2,FALSE)</f>
        <v>#N/A</v>
      </c>
    </row>
    <row r="2851" spans="15:61">
      <c r="O2851" s="57"/>
      <c r="P2851" s="57"/>
      <c r="BA2851" s="57"/>
      <c r="BF2851" s="6" t="e">
        <f t="shared" si="132"/>
        <v>#NUM!</v>
      </c>
      <c r="BG2851" t="e">
        <f t="shared" si="133"/>
        <v>#NUM!</v>
      </c>
      <c r="BH2851" t="e">
        <f t="shared" si="134"/>
        <v>#NUM!</v>
      </c>
      <c r="BI2851" t="e">
        <f>VLOOKUP(H2851,Sheet2!$A$1:$B$270,2,FALSE)</f>
        <v>#N/A</v>
      </c>
    </row>
    <row r="2852" spans="15:61">
      <c r="O2852" s="57"/>
      <c r="P2852" s="57"/>
      <c r="AP2852" s="57"/>
      <c r="BA2852" s="57"/>
      <c r="BF2852" s="6" t="e">
        <f t="shared" si="132"/>
        <v>#NUM!</v>
      </c>
      <c r="BG2852" t="e">
        <f t="shared" si="133"/>
        <v>#NUM!</v>
      </c>
      <c r="BH2852" t="e">
        <f t="shared" si="134"/>
        <v>#NUM!</v>
      </c>
      <c r="BI2852" t="e">
        <f>VLOOKUP(H2852,Sheet2!$A$1:$B$270,2,FALSE)</f>
        <v>#N/A</v>
      </c>
    </row>
    <row r="2853" spans="15:61">
      <c r="O2853" s="57"/>
      <c r="P2853" s="57"/>
      <c r="AO2853" s="57"/>
      <c r="BA2853" s="57"/>
      <c r="BF2853" s="6" t="e">
        <f t="shared" si="132"/>
        <v>#NUM!</v>
      </c>
      <c r="BG2853" t="e">
        <f t="shared" si="133"/>
        <v>#NUM!</v>
      </c>
      <c r="BH2853" t="e">
        <f t="shared" si="134"/>
        <v>#NUM!</v>
      </c>
      <c r="BI2853" t="e">
        <f>VLOOKUP(H2853,Sheet2!$A$1:$B$270,2,FALSE)</f>
        <v>#N/A</v>
      </c>
    </row>
    <row r="2854" spans="15:61">
      <c r="O2854" s="57"/>
      <c r="P2854" s="57"/>
      <c r="AO2854" s="57"/>
      <c r="BA2854" s="57"/>
      <c r="BF2854" s="6" t="e">
        <f t="shared" si="132"/>
        <v>#NUM!</v>
      </c>
      <c r="BG2854" t="e">
        <f t="shared" si="133"/>
        <v>#NUM!</v>
      </c>
      <c r="BH2854" t="e">
        <f t="shared" si="134"/>
        <v>#NUM!</v>
      </c>
      <c r="BI2854" t="e">
        <f>VLOOKUP(H2854,Sheet2!$A$1:$B$270,2,FALSE)</f>
        <v>#N/A</v>
      </c>
    </row>
    <row r="2855" spans="15:61">
      <c r="O2855" s="57"/>
      <c r="P2855" s="57"/>
      <c r="AP2855" s="57"/>
      <c r="BA2855" s="57"/>
      <c r="BF2855" s="6" t="e">
        <f t="shared" si="132"/>
        <v>#NUM!</v>
      </c>
      <c r="BG2855" t="e">
        <f t="shared" si="133"/>
        <v>#NUM!</v>
      </c>
      <c r="BH2855" t="e">
        <f t="shared" si="134"/>
        <v>#NUM!</v>
      </c>
      <c r="BI2855" t="e">
        <f>VLOOKUP(H2855,Sheet2!$A$1:$B$270,2,FALSE)</f>
        <v>#N/A</v>
      </c>
    </row>
    <row r="2856" spans="15:61">
      <c r="O2856" s="57"/>
      <c r="P2856" s="57"/>
      <c r="AP2856" s="57"/>
      <c r="BA2856" s="57"/>
      <c r="BF2856" s="6" t="e">
        <f t="shared" si="132"/>
        <v>#NUM!</v>
      </c>
      <c r="BG2856" t="e">
        <f t="shared" si="133"/>
        <v>#NUM!</v>
      </c>
      <c r="BH2856" t="e">
        <f t="shared" si="134"/>
        <v>#NUM!</v>
      </c>
      <c r="BI2856" t="e">
        <f>VLOOKUP(H2856,Sheet2!$A$1:$B$270,2,FALSE)</f>
        <v>#N/A</v>
      </c>
    </row>
    <row r="2857" spans="15:61">
      <c r="O2857" s="57"/>
      <c r="P2857" s="57"/>
      <c r="AO2857" s="57"/>
      <c r="BA2857" s="57"/>
      <c r="BF2857" s="6" t="e">
        <f t="shared" si="132"/>
        <v>#NUM!</v>
      </c>
      <c r="BG2857" t="e">
        <f t="shared" si="133"/>
        <v>#NUM!</v>
      </c>
      <c r="BH2857" t="e">
        <f t="shared" si="134"/>
        <v>#NUM!</v>
      </c>
      <c r="BI2857" t="e">
        <f>VLOOKUP(H2857,Sheet2!$A$1:$B$270,2,FALSE)</f>
        <v>#N/A</v>
      </c>
    </row>
    <row r="2858" spans="15:61">
      <c r="O2858" s="57"/>
      <c r="P2858" s="57"/>
      <c r="AO2858" s="57"/>
      <c r="BA2858" s="57"/>
      <c r="BF2858" s="6" t="e">
        <f t="shared" si="132"/>
        <v>#NUM!</v>
      </c>
      <c r="BG2858" t="e">
        <f t="shared" si="133"/>
        <v>#NUM!</v>
      </c>
      <c r="BH2858" t="e">
        <f t="shared" si="134"/>
        <v>#NUM!</v>
      </c>
      <c r="BI2858" t="e">
        <f>VLOOKUP(H2858,Sheet2!$A$1:$B$270,2,FALSE)</f>
        <v>#N/A</v>
      </c>
    </row>
    <row r="2859" spans="15:61">
      <c r="O2859" s="57"/>
      <c r="P2859" s="57"/>
      <c r="AO2859" s="57"/>
      <c r="AP2859" s="57"/>
      <c r="BA2859" s="57"/>
      <c r="BF2859" s="6" t="e">
        <f t="shared" si="132"/>
        <v>#NUM!</v>
      </c>
      <c r="BG2859" t="e">
        <f t="shared" si="133"/>
        <v>#NUM!</v>
      </c>
      <c r="BH2859" t="e">
        <f t="shared" si="134"/>
        <v>#NUM!</v>
      </c>
      <c r="BI2859" t="e">
        <f>VLOOKUP(H2859,Sheet2!$A$1:$B$270,2,FALSE)</f>
        <v>#N/A</v>
      </c>
    </row>
    <row r="2860" spans="15:61">
      <c r="O2860" s="57"/>
      <c r="P2860" s="57"/>
      <c r="AO2860" s="57"/>
      <c r="BA2860" s="57"/>
      <c r="BF2860" s="6" t="e">
        <f t="shared" si="132"/>
        <v>#NUM!</v>
      </c>
      <c r="BG2860" t="e">
        <f t="shared" si="133"/>
        <v>#NUM!</v>
      </c>
      <c r="BH2860" t="e">
        <f t="shared" si="134"/>
        <v>#NUM!</v>
      </c>
      <c r="BI2860" t="e">
        <f>VLOOKUP(H2860,Sheet2!$A$1:$B$270,2,FALSE)</f>
        <v>#N/A</v>
      </c>
    </row>
    <row r="2861" spans="15:61">
      <c r="O2861" s="57"/>
      <c r="P2861" s="57"/>
      <c r="AO2861" s="57"/>
      <c r="BA2861" s="57"/>
      <c r="BF2861" s="6" t="e">
        <f t="shared" si="132"/>
        <v>#NUM!</v>
      </c>
      <c r="BG2861" t="e">
        <f t="shared" si="133"/>
        <v>#NUM!</v>
      </c>
      <c r="BH2861" t="e">
        <f t="shared" si="134"/>
        <v>#NUM!</v>
      </c>
      <c r="BI2861" t="e">
        <f>VLOOKUP(H2861,Sheet2!$A$1:$B$270,2,FALSE)</f>
        <v>#N/A</v>
      </c>
    </row>
    <row r="2862" spans="15:61">
      <c r="O2862" s="57"/>
      <c r="P2862" s="57"/>
      <c r="AO2862" s="57"/>
      <c r="BA2862" s="57"/>
      <c r="BF2862" s="6" t="e">
        <f t="shared" si="132"/>
        <v>#NUM!</v>
      </c>
      <c r="BG2862" t="e">
        <f t="shared" si="133"/>
        <v>#NUM!</v>
      </c>
      <c r="BH2862" t="e">
        <f t="shared" si="134"/>
        <v>#NUM!</v>
      </c>
      <c r="BI2862" t="e">
        <f>VLOOKUP(H2862,Sheet2!$A$1:$B$270,2,FALSE)</f>
        <v>#N/A</v>
      </c>
    </row>
    <row r="2863" spans="15:61">
      <c r="O2863" s="57"/>
      <c r="P2863" s="57"/>
      <c r="AO2863" s="57"/>
      <c r="AP2863" s="57"/>
      <c r="BA2863" s="57"/>
      <c r="BF2863" s="6" t="e">
        <f t="shared" si="132"/>
        <v>#NUM!</v>
      </c>
      <c r="BG2863" t="e">
        <f t="shared" si="133"/>
        <v>#NUM!</v>
      </c>
      <c r="BH2863" t="e">
        <f t="shared" si="134"/>
        <v>#NUM!</v>
      </c>
      <c r="BI2863" t="e">
        <f>VLOOKUP(H2863,Sheet2!$A$1:$B$270,2,FALSE)</f>
        <v>#N/A</v>
      </c>
    </row>
    <row r="2864" spans="15:61">
      <c r="O2864" s="57"/>
      <c r="P2864" s="57"/>
      <c r="AP2864" s="57"/>
      <c r="BA2864" s="57"/>
      <c r="BF2864" s="6" t="e">
        <f t="shared" si="132"/>
        <v>#NUM!</v>
      </c>
      <c r="BG2864" t="e">
        <f t="shared" si="133"/>
        <v>#NUM!</v>
      </c>
      <c r="BH2864" t="e">
        <f t="shared" si="134"/>
        <v>#NUM!</v>
      </c>
      <c r="BI2864" t="e">
        <f>VLOOKUP(H2864,Sheet2!$A$1:$B$270,2,FALSE)</f>
        <v>#N/A</v>
      </c>
    </row>
    <row r="2865" spans="15:61">
      <c r="O2865" s="57"/>
      <c r="P2865" s="57"/>
      <c r="AP2865" s="57"/>
      <c r="BA2865" s="57"/>
      <c r="BF2865" s="6" t="e">
        <f t="shared" si="132"/>
        <v>#NUM!</v>
      </c>
      <c r="BG2865" t="e">
        <f t="shared" si="133"/>
        <v>#NUM!</v>
      </c>
      <c r="BH2865" t="e">
        <f t="shared" si="134"/>
        <v>#NUM!</v>
      </c>
      <c r="BI2865" t="e">
        <f>VLOOKUP(H2865,Sheet2!$A$1:$B$270,2,FALSE)</f>
        <v>#N/A</v>
      </c>
    </row>
    <row r="2866" spans="15:61">
      <c r="O2866" s="57"/>
      <c r="P2866" s="57"/>
      <c r="AP2866" s="57"/>
      <c r="BA2866" s="57"/>
      <c r="BF2866" s="6" t="e">
        <f t="shared" si="132"/>
        <v>#NUM!</v>
      </c>
      <c r="BG2866" t="e">
        <f t="shared" si="133"/>
        <v>#NUM!</v>
      </c>
      <c r="BH2866" t="e">
        <f t="shared" si="134"/>
        <v>#NUM!</v>
      </c>
      <c r="BI2866" t="e">
        <f>VLOOKUP(H2866,Sheet2!$A$1:$B$270,2,FALSE)</f>
        <v>#N/A</v>
      </c>
    </row>
    <row r="2867" spans="15:61">
      <c r="O2867" s="57"/>
      <c r="P2867" s="57"/>
      <c r="AP2867" s="57"/>
      <c r="BA2867" s="57"/>
      <c r="BF2867" s="6" t="e">
        <f t="shared" si="132"/>
        <v>#NUM!</v>
      </c>
      <c r="BG2867" t="e">
        <f t="shared" si="133"/>
        <v>#NUM!</v>
      </c>
      <c r="BH2867" t="e">
        <f t="shared" si="134"/>
        <v>#NUM!</v>
      </c>
      <c r="BI2867" t="e">
        <f>VLOOKUP(H2867,Sheet2!$A$1:$B$270,2,FALSE)</f>
        <v>#N/A</v>
      </c>
    </row>
    <row r="2868" spans="15:61">
      <c r="O2868" s="57"/>
      <c r="P2868" s="57"/>
      <c r="AP2868" s="57"/>
      <c r="BA2868" s="57"/>
      <c r="BF2868" s="6" t="e">
        <f t="shared" si="132"/>
        <v>#NUM!</v>
      </c>
      <c r="BG2868" t="e">
        <f t="shared" si="133"/>
        <v>#NUM!</v>
      </c>
      <c r="BH2868" t="e">
        <f t="shared" si="134"/>
        <v>#NUM!</v>
      </c>
      <c r="BI2868" t="e">
        <f>VLOOKUP(H2868,Sheet2!$A$1:$B$270,2,FALSE)</f>
        <v>#N/A</v>
      </c>
    </row>
    <row r="2869" spans="15:61">
      <c r="O2869" s="57"/>
      <c r="P2869" s="57"/>
      <c r="AP2869" s="57"/>
      <c r="BA2869" s="57"/>
      <c r="BF2869" s="6" t="e">
        <f t="shared" si="132"/>
        <v>#NUM!</v>
      </c>
      <c r="BG2869" t="e">
        <f t="shared" si="133"/>
        <v>#NUM!</v>
      </c>
      <c r="BH2869" t="e">
        <f t="shared" si="134"/>
        <v>#NUM!</v>
      </c>
      <c r="BI2869" t="e">
        <f>VLOOKUP(H2869,Sheet2!$A$1:$B$270,2,FALSE)</f>
        <v>#N/A</v>
      </c>
    </row>
    <row r="2870" spans="15:61">
      <c r="O2870" s="57"/>
      <c r="P2870" s="57"/>
      <c r="BA2870" s="57"/>
      <c r="BF2870" s="6" t="e">
        <f t="shared" si="132"/>
        <v>#NUM!</v>
      </c>
      <c r="BG2870" t="e">
        <f t="shared" si="133"/>
        <v>#NUM!</v>
      </c>
      <c r="BH2870" t="e">
        <f t="shared" si="134"/>
        <v>#NUM!</v>
      </c>
      <c r="BI2870" t="e">
        <f>VLOOKUP(H2870,Sheet2!$A$1:$B$270,2,FALSE)</f>
        <v>#N/A</v>
      </c>
    </row>
    <row r="2871" spans="15:61">
      <c r="O2871" s="57"/>
      <c r="P2871" s="57"/>
      <c r="AM2871" s="58"/>
      <c r="BA2871" s="57"/>
      <c r="BB2871" s="58"/>
      <c r="BF2871" s="6" t="e">
        <f t="shared" si="132"/>
        <v>#NUM!</v>
      </c>
      <c r="BG2871" t="e">
        <f t="shared" si="133"/>
        <v>#NUM!</v>
      </c>
      <c r="BH2871" t="e">
        <f t="shared" si="134"/>
        <v>#NUM!</v>
      </c>
      <c r="BI2871" t="e">
        <f>VLOOKUP(H2871,Sheet2!$A$1:$B$270,2,FALSE)</f>
        <v>#N/A</v>
      </c>
    </row>
    <row r="2872" spans="15:61">
      <c r="O2872" s="57"/>
      <c r="P2872" s="57"/>
      <c r="AO2872" s="57"/>
      <c r="BA2872" s="57"/>
      <c r="BF2872" s="6" t="e">
        <f t="shared" si="132"/>
        <v>#NUM!</v>
      </c>
      <c r="BG2872" t="e">
        <f t="shared" si="133"/>
        <v>#NUM!</v>
      </c>
      <c r="BH2872" t="e">
        <f t="shared" si="134"/>
        <v>#NUM!</v>
      </c>
      <c r="BI2872" t="e">
        <f>VLOOKUP(H2872,Sheet2!$A$1:$B$270,2,FALSE)</f>
        <v>#N/A</v>
      </c>
    </row>
    <row r="2873" spans="15:61">
      <c r="O2873" s="57"/>
      <c r="P2873" s="57"/>
      <c r="AP2873" s="57"/>
      <c r="BA2873" s="57"/>
      <c r="BF2873" s="6" t="e">
        <f t="shared" si="132"/>
        <v>#NUM!</v>
      </c>
      <c r="BG2873" t="e">
        <f t="shared" si="133"/>
        <v>#NUM!</v>
      </c>
      <c r="BH2873" t="e">
        <f t="shared" si="134"/>
        <v>#NUM!</v>
      </c>
      <c r="BI2873" t="e">
        <f>VLOOKUP(H2873,Sheet2!$A$1:$B$270,2,FALSE)</f>
        <v>#N/A</v>
      </c>
    </row>
    <row r="2874" spans="15:61">
      <c r="O2874" s="57"/>
      <c r="P2874" s="57"/>
      <c r="AP2874" s="57"/>
      <c r="BA2874" s="57"/>
      <c r="BF2874" s="6" t="e">
        <f t="shared" si="132"/>
        <v>#NUM!</v>
      </c>
      <c r="BG2874" t="e">
        <f t="shared" si="133"/>
        <v>#NUM!</v>
      </c>
      <c r="BH2874" t="e">
        <f t="shared" si="134"/>
        <v>#NUM!</v>
      </c>
      <c r="BI2874" t="e">
        <f>VLOOKUP(H2874,Sheet2!$A$1:$B$270,2,FALSE)</f>
        <v>#N/A</v>
      </c>
    </row>
    <row r="2875" spans="15:61">
      <c r="O2875" s="57"/>
      <c r="P2875" s="57"/>
      <c r="AP2875" s="57"/>
      <c r="BA2875" s="57"/>
      <c r="BF2875" s="6" t="e">
        <f t="shared" si="132"/>
        <v>#NUM!</v>
      </c>
      <c r="BG2875" t="e">
        <f t="shared" si="133"/>
        <v>#NUM!</v>
      </c>
      <c r="BH2875" t="e">
        <f t="shared" si="134"/>
        <v>#NUM!</v>
      </c>
      <c r="BI2875" t="e">
        <f>VLOOKUP(H2875,Sheet2!$A$1:$B$270,2,FALSE)</f>
        <v>#N/A</v>
      </c>
    </row>
    <row r="2876" spans="15:61">
      <c r="O2876" s="57"/>
      <c r="P2876" s="57"/>
      <c r="AP2876" s="57"/>
      <c r="BA2876" s="57"/>
      <c r="BF2876" s="6" t="e">
        <f t="shared" si="132"/>
        <v>#NUM!</v>
      </c>
      <c r="BG2876" t="e">
        <f t="shared" si="133"/>
        <v>#NUM!</v>
      </c>
      <c r="BH2876" t="e">
        <f t="shared" si="134"/>
        <v>#NUM!</v>
      </c>
      <c r="BI2876" t="e">
        <f>VLOOKUP(H2876,Sheet2!$A$1:$B$270,2,FALSE)</f>
        <v>#N/A</v>
      </c>
    </row>
    <row r="2877" spans="15:61">
      <c r="O2877" s="57"/>
      <c r="P2877" s="57"/>
      <c r="AP2877" s="57"/>
      <c r="BA2877" s="57"/>
      <c r="BF2877" s="6" t="e">
        <f t="shared" si="132"/>
        <v>#NUM!</v>
      </c>
      <c r="BG2877" t="e">
        <f t="shared" si="133"/>
        <v>#NUM!</v>
      </c>
      <c r="BH2877" t="e">
        <f t="shared" si="134"/>
        <v>#NUM!</v>
      </c>
      <c r="BI2877" t="e">
        <f>VLOOKUP(H2877,Sheet2!$A$1:$B$270,2,FALSE)</f>
        <v>#N/A</v>
      </c>
    </row>
    <row r="2878" spans="15:61">
      <c r="O2878" s="57"/>
      <c r="P2878" s="57"/>
      <c r="AO2878" s="57"/>
      <c r="AP2878" s="57"/>
      <c r="BA2878" s="57"/>
      <c r="BF2878" s="6" t="e">
        <f t="shared" si="132"/>
        <v>#NUM!</v>
      </c>
      <c r="BG2878" t="e">
        <f t="shared" si="133"/>
        <v>#NUM!</v>
      </c>
      <c r="BH2878" t="e">
        <f t="shared" si="134"/>
        <v>#NUM!</v>
      </c>
      <c r="BI2878" t="e">
        <f>VLOOKUP(H2878,Sheet2!$A$1:$B$270,2,FALSE)</f>
        <v>#N/A</v>
      </c>
    </row>
    <row r="2879" spans="15:61">
      <c r="O2879" s="57"/>
      <c r="P2879" s="57"/>
      <c r="AO2879" s="57"/>
      <c r="BA2879" s="57"/>
      <c r="BF2879" s="6" t="e">
        <f t="shared" si="132"/>
        <v>#NUM!</v>
      </c>
      <c r="BG2879" t="e">
        <f t="shared" si="133"/>
        <v>#NUM!</v>
      </c>
      <c r="BH2879" t="e">
        <f t="shared" si="134"/>
        <v>#NUM!</v>
      </c>
      <c r="BI2879" t="e">
        <f>VLOOKUP(H2879,Sheet2!$A$1:$B$270,2,FALSE)</f>
        <v>#N/A</v>
      </c>
    </row>
    <row r="2880" spans="15:61">
      <c r="O2880" s="57"/>
      <c r="P2880" s="57"/>
      <c r="AO2880" s="57"/>
      <c r="AP2880" s="57"/>
      <c r="BA2880" s="57"/>
      <c r="BF2880" s="6" t="e">
        <f t="shared" si="132"/>
        <v>#NUM!</v>
      </c>
      <c r="BG2880" t="e">
        <f t="shared" si="133"/>
        <v>#NUM!</v>
      </c>
      <c r="BH2880" t="e">
        <f t="shared" si="134"/>
        <v>#NUM!</v>
      </c>
      <c r="BI2880" t="e">
        <f>VLOOKUP(H2880,Sheet2!$A$1:$B$270,2,FALSE)</f>
        <v>#N/A</v>
      </c>
    </row>
    <row r="2881" spans="15:61">
      <c r="O2881" s="57"/>
      <c r="P2881" s="57"/>
      <c r="AO2881" s="57"/>
      <c r="AP2881" s="57"/>
      <c r="BA2881" s="57"/>
      <c r="BF2881" s="6" t="e">
        <f t="shared" si="132"/>
        <v>#NUM!</v>
      </c>
      <c r="BG2881" t="e">
        <f t="shared" si="133"/>
        <v>#NUM!</v>
      </c>
      <c r="BH2881" t="e">
        <f t="shared" si="134"/>
        <v>#NUM!</v>
      </c>
      <c r="BI2881" t="e">
        <f>VLOOKUP(H2881,Sheet2!$A$1:$B$270,2,FALSE)</f>
        <v>#N/A</v>
      </c>
    </row>
    <row r="2882" spans="15:61">
      <c r="O2882" s="57"/>
      <c r="P2882" s="57"/>
      <c r="AO2882" s="57"/>
      <c r="AP2882" s="57"/>
      <c r="BA2882" s="57"/>
      <c r="BF2882" s="6" t="e">
        <f t="shared" ref="BF2882:BF2945" si="135">DATE(BC2882,BD2882,BE2882)</f>
        <v>#NUM!</v>
      </c>
      <c r="BG2882" t="e">
        <f t="shared" ref="BG2882:BG2945" si="136">BF2882-BA2882</f>
        <v>#NUM!</v>
      </c>
      <c r="BH2882" t="e">
        <f t="shared" ref="BH2882:BH2945" si="137">IF(BG2882=1,"COMPLY",IF(BG2882&lt;1,"COMPLY","NOT COMPLY"))</f>
        <v>#NUM!</v>
      </c>
      <c r="BI2882" t="e">
        <f>VLOOKUP(H2882,Sheet2!$A$1:$B$270,2,FALSE)</f>
        <v>#N/A</v>
      </c>
    </row>
    <row r="2883" spans="15:61">
      <c r="O2883" s="57"/>
      <c r="P2883" s="57"/>
      <c r="AO2883" s="57"/>
      <c r="AP2883" s="57"/>
      <c r="BA2883" s="57"/>
      <c r="BF2883" s="6" t="e">
        <f t="shared" si="135"/>
        <v>#NUM!</v>
      </c>
      <c r="BG2883" t="e">
        <f t="shared" si="136"/>
        <v>#NUM!</v>
      </c>
      <c r="BH2883" t="e">
        <f t="shared" si="137"/>
        <v>#NUM!</v>
      </c>
      <c r="BI2883" t="e">
        <f>VLOOKUP(H2883,Sheet2!$A$1:$B$270,2,FALSE)</f>
        <v>#N/A</v>
      </c>
    </row>
    <row r="2884" spans="15:61">
      <c r="O2884" s="57"/>
      <c r="P2884" s="57"/>
      <c r="AO2884" s="57"/>
      <c r="BA2884" s="57"/>
      <c r="BF2884" s="6" t="e">
        <f t="shared" si="135"/>
        <v>#NUM!</v>
      </c>
      <c r="BG2884" t="e">
        <f t="shared" si="136"/>
        <v>#NUM!</v>
      </c>
      <c r="BH2884" t="e">
        <f t="shared" si="137"/>
        <v>#NUM!</v>
      </c>
      <c r="BI2884" t="e">
        <f>VLOOKUP(H2884,Sheet2!$A$1:$B$270,2,FALSE)</f>
        <v>#N/A</v>
      </c>
    </row>
    <row r="2885" spans="15:61">
      <c r="O2885" s="57"/>
      <c r="P2885" s="57"/>
      <c r="AO2885" s="57"/>
      <c r="AP2885" s="57"/>
      <c r="BA2885" s="57"/>
      <c r="BF2885" s="6" t="e">
        <f t="shared" si="135"/>
        <v>#NUM!</v>
      </c>
      <c r="BG2885" t="e">
        <f t="shared" si="136"/>
        <v>#NUM!</v>
      </c>
      <c r="BH2885" t="e">
        <f t="shared" si="137"/>
        <v>#NUM!</v>
      </c>
      <c r="BI2885" t="e">
        <f>VLOOKUP(H2885,Sheet2!$A$1:$B$270,2,FALSE)</f>
        <v>#N/A</v>
      </c>
    </row>
    <row r="2886" spans="15:61">
      <c r="O2886" s="57"/>
      <c r="P2886" s="57"/>
      <c r="AP2886" s="57"/>
      <c r="BA2886" s="57"/>
      <c r="BF2886" s="6" t="e">
        <f t="shared" si="135"/>
        <v>#NUM!</v>
      </c>
      <c r="BG2886" t="e">
        <f t="shared" si="136"/>
        <v>#NUM!</v>
      </c>
      <c r="BH2886" t="e">
        <f t="shared" si="137"/>
        <v>#NUM!</v>
      </c>
      <c r="BI2886" t="e">
        <f>VLOOKUP(H2886,Sheet2!$A$1:$B$270,2,FALSE)</f>
        <v>#N/A</v>
      </c>
    </row>
    <row r="2887" spans="15:61">
      <c r="O2887" s="57"/>
      <c r="P2887" s="57"/>
      <c r="AP2887" s="57"/>
      <c r="BA2887" s="57"/>
      <c r="BF2887" s="6" t="e">
        <f t="shared" si="135"/>
        <v>#NUM!</v>
      </c>
      <c r="BG2887" t="e">
        <f t="shared" si="136"/>
        <v>#NUM!</v>
      </c>
      <c r="BH2887" t="e">
        <f t="shared" si="137"/>
        <v>#NUM!</v>
      </c>
      <c r="BI2887" t="e">
        <f>VLOOKUP(H2887,Sheet2!$A$1:$B$270,2,FALSE)</f>
        <v>#N/A</v>
      </c>
    </row>
    <row r="2888" spans="15:61">
      <c r="O2888" s="57"/>
      <c r="P2888" s="57"/>
      <c r="AP2888" s="57"/>
      <c r="BA2888" s="57"/>
      <c r="BF2888" s="6" t="e">
        <f t="shared" si="135"/>
        <v>#NUM!</v>
      </c>
      <c r="BG2888" t="e">
        <f t="shared" si="136"/>
        <v>#NUM!</v>
      </c>
      <c r="BH2888" t="e">
        <f t="shared" si="137"/>
        <v>#NUM!</v>
      </c>
      <c r="BI2888" t="e">
        <f>VLOOKUP(H2888,Sheet2!$A$1:$B$270,2,FALSE)</f>
        <v>#N/A</v>
      </c>
    </row>
    <row r="2889" spans="15:61">
      <c r="O2889" s="57"/>
      <c r="P2889" s="57"/>
      <c r="AP2889" s="57"/>
      <c r="BA2889" s="57"/>
      <c r="BF2889" s="6" t="e">
        <f t="shared" si="135"/>
        <v>#NUM!</v>
      </c>
      <c r="BG2889" t="e">
        <f t="shared" si="136"/>
        <v>#NUM!</v>
      </c>
      <c r="BH2889" t="e">
        <f t="shared" si="137"/>
        <v>#NUM!</v>
      </c>
      <c r="BI2889" t="e">
        <f>VLOOKUP(H2889,Sheet2!$A$1:$B$270,2,FALSE)</f>
        <v>#N/A</v>
      </c>
    </row>
    <row r="2890" spans="15:61">
      <c r="O2890" s="57"/>
      <c r="P2890" s="57"/>
      <c r="AP2890" s="57"/>
      <c r="BA2890" s="57"/>
      <c r="BF2890" s="6" t="e">
        <f t="shared" si="135"/>
        <v>#NUM!</v>
      </c>
      <c r="BG2890" t="e">
        <f t="shared" si="136"/>
        <v>#NUM!</v>
      </c>
      <c r="BH2890" t="e">
        <f t="shared" si="137"/>
        <v>#NUM!</v>
      </c>
      <c r="BI2890" t="e">
        <f>VLOOKUP(H2890,Sheet2!$A$1:$B$270,2,FALSE)</f>
        <v>#N/A</v>
      </c>
    </row>
    <row r="2891" spans="15:61">
      <c r="O2891" s="57"/>
      <c r="P2891" s="57"/>
      <c r="AP2891" s="57"/>
      <c r="BA2891" s="57"/>
      <c r="BF2891" s="6" t="e">
        <f t="shared" si="135"/>
        <v>#NUM!</v>
      </c>
      <c r="BG2891" t="e">
        <f t="shared" si="136"/>
        <v>#NUM!</v>
      </c>
      <c r="BH2891" t="e">
        <f t="shared" si="137"/>
        <v>#NUM!</v>
      </c>
      <c r="BI2891" t="e">
        <f>VLOOKUP(H2891,Sheet2!$A$1:$B$270,2,FALSE)</f>
        <v>#N/A</v>
      </c>
    </row>
    <row r="2892" spans="15:61">
      <c r="O2892" s="57"/>
      <c r="P2892" s="57"/>
      <c r="AP2892" s="57"/>
      <c r="BA2892" s="57"/>
      <c r="BF2892" s="6" t="e">
        <f t="shared" si="135"/>
        <v>#NUM!</v>
      </c>
      <c r="BG2892" t="e">
        <f t="shared" si="136"/>
        <v>#NUM!</v>
      </c>
      <c r="BH2892" t="e">
        <f t="shared" si="137"/>
        <v>#NUM!</v>
      </c>
      <c r="BI2892" t="e">
        <f>VLOOKUP(H2892,Sheet2!$A$1:$B$270,2,FALSE)</f>
        <v>#N/A</v>
      </c>
    </row>
    <row r="2893" spans="15:61">
      <c r="O2893" s="57"/>
      <c r="P2893" s="57"/>
      <c r="AP2893" s="57"/>
      <c r="BA2893" s="57"/>
      <c r="BF2893" s="6" t="e">
        <f t="shared" si="135"/>
        <v>#NUM!</v>
      </c>
      <c r="BG2893" t="e">
        <f t="shared" si="136"/>
        <v>#NUM!</v>
      </c>
      <c r="BH2893" t="e">
        <f t="shared" si="137"/>
        <v>#NUM!</v>
      </c>
      <c r="BI2893" t="e">
        <f>VLOOKUP(H2893,Sheet2!$A$1:$B$270,2,FALSE)</f>
        <v>#N/A</v>
      </c>
    </row>
    <row r="2894" spans="15:61">
      <c r="O2894" s="57"/>
      <c r="P2894" s="57"/>
      <c r="AP2894" s="57"/>
      <c r="BA2894" s="57"/>
      <c r="BF2894" s="6" t="e">
        <f t="shared" si="135"/>
        <v>#NUM!</v>
      </c>
      <c r="BG2894" t="e">
        <f t="shared" si="136"/>
        <v>#NUM!</v>
      </c>
      <c r="BH2894" t="e">
        <f t="shared" si="137"/>
        <v>#NUM!</v>
      </c>
      <c r="BI2894" t="e">
        <f>VLOOKUP(H2894,Sheet2!$A$1:$B$270,2,FALSE)</f>
        <v>#N/A</v>
      </c>
    </row>
    <row r="2895" spans="15:61">
      <c r="O2895" s="57"/>
      <c r="P2895" s="57"/>
      <c r="BF2895" s="6" t="e">
        <f t="shared" si="135"/>
        <v>#NUM!</v>
      </c>
      <c r="BG2895" t="e">
        <f t="shared" si="136"/>
        <v>#NUM!</v>
      </c>
      <c r="BH2895" t="e">
        <f t="shared" si="137"/>
        <v>#NUM!</v>
      </c>
      <c r="BI2895" t="e">
        <f>VLOOKUP(H2895,Sheet2!$A$1:$B$270,2,FALSE)</f>
        <v>#N/A</v>
      </c>
    </row>
    <row r="2896" spans="15:61">
      <c r="O2896" s="57"/>
      <c r="P2896" s="57"/>
      <c r="AO2896" s="57"/>
      <c r="AP2896" s="57"/>
      <c r="BA2896" s="57"/>
      <c r="BF2896" s="6" t="e">
        <f t="shared" si="135"/>
        <v>#NUM!</v>
      </c>
      <c r="BG2896" t="e">
        <f t="shared" si="136"/>
        <v>#NUM!</v>
      </c>
      <c r="BH2896" t="e">
        <f t="shared" si="137"/>
        <v>#NUM!</v>
      </c>
      <c r="BI2896" t="e">
        <f>VLOOKUP(H2896,Sheet2!$A$1:$B$270,2,FALSE)</f>
        <v>#N/A</v>
      </c>
    </row>
    <row r="2897" spans="15:61">
      <c r="O2897" s="57"/>
      <c r="P2897" s="57"/>
      <c r="AO2897" s="57"/>
      <c r="BA2897" s="57"/>
      <c r="BF2897" s="6" t="e">
        <f t="shared" si="135"/>
        <v>#NUM!</v>
      </c>
      <c r="BG2897" t="e">
        <f t="shared" si="136"/>
        <v>#NUM!</v>
      </c>
      <c r="BH2897" t="e">
        <f t="shared" si="137"/>
        <v>#NUM!</v>
      </c>
      <c r="BI2897" t="e">
        <f>VLOOKUP(H2897,Sheet2!$A$1:$B$270,2,FALSE)</f>
        <v>#N/A</v>
      </c>
    </row>
    <row r="2898" spans="15:61">
      <c r="O2898" s="57"/>
      <c r="P2898" s="57"/>
      <c r="AO2898" s="57"/>
      <c r="AP2898" s="57"/>
      <c r="BA2898" s="57"/>
      <c r="BF2898" s="6" t="e">
        <f t="shared" si="135"/>
        <v>#NUM!</v>
      </c>
      <c r="BG2898" t="e">
        <f t="shared" si="136"/>
        <v>#NUM!</v>
      </c>
      <c r="BH2898" t="e">
        <f t="shared" si="137"/>
        <v>#NUM!</v>
      </c>
      <c r="BI2898" t="e">
        <f>VLOOKUP(H2898,Sheet2!$A$1:$B$270,2,FALSE)</f>
        <v>#N/A</v>
      </c>
    </row>
    <row r="2899" spans="15:61">
      <c r="O2899" s="57"/>
      <c r="P2899" s="57"/>
      <c r="AO2899" s="57"/>
      <c r="BA2899" s="57"/>
      <c r="BF2899" s="6" t="e">
        <f t="shared" si="135"/>
        <v>#NUM!</v>
      </c>
      <c r="BG2899" t="e">
        <f t="shared" si="136"/>
        <v>#NUM!</v>
      </c>
      <c r="BH2899" t="e">
        <f t="shared" si="137"/>
        <v>#NUM!</v>
      </c>
      <c r="BI2899" t="e">
        <f>VLOOKUP(H2899,Sheet2!$A$1:$B$270,2,FALSE)</f>
        <v>#N/A</v>
      </c>
    </row>
    <row r="2900" spans="15:61">
      <c r="O2900" s="57"/>
      <c r="P2900" s="57"/>
      <c r="AO2900" s="57"/>
      <c r="AP2900" s="57"/>
      <c r="BA2900" s="57"/>
      <c r="BF2900" s="6" t="e">
        <f t="shared" si="135"/>
        <v>#NUM!</v>
      </c>
      <c r="BG2900" t="e">
        <f t="shared" si="136"/>
        <v>#NUM!</v>
      </c>
      <c r="BH2900" t="e">
        <f t="shared" si="137"/>
        <v>#NUM!</v>
      </c>
      <c r="BI2900" t="e">
        <f>VLOOKUP(H2900,Sheet2!$A$1:$B$270,2,FALSE)</f>
        <v>#N/A</v>
      </c>
    </row>
    <row r="2901" spans="15:61">
      <c r="O2901" s="57"/>
      <c r="P2901" s="57"/>
      <c r="AO2901" s="57"/>
      <c r="BA2901" s="57"/>
      <c r="BF2901" s="6" t="e">
        <f t="shared" si="135"/>
        <v>#NUM!</v>
      </c>
      <c r="BG2901" t="e">
        <f t="shared" si="136"/>
        <v>#NUM!</v>
      </c>
      <c r="BH2901" t="e">
        <f t="shared" si="137"/>
        <v>#NUM!</v>
      </c>
      <c r="BI2901" t="e">
        <f>VLOOKUP(H2901,Sheet2!$A$1:$B$270,2,FALSE)</f>
        <v>#N/A</v>
      </c>
    </row>
    <row r="2902" spans="15:61">
      <c r="O2902" s="57"/>
      <c r="P2902" s="57"/>
      <c r="AO2902" s="57"/>
      <c r="BA2902" s="57"/>
      <c r="BF2902" s="6" t="e">
        <f t="shared" si="135"/>
        <v>#NUM!</v>
      </c>
      <c r="BG2902" t="e">
        <f t="shared" si="136"/>
        <v>#NUM!</v>
      </c>
      <c r="BH2902" t="e">
        <f t="shared" si="137"/>
        <v>#NUM!</v>
      </c>
      <c r="BI2902" t="e">
        <f>VLOOKUP(H2902,Sheet2!$A$1:$B$270,2,FALSE)</f>
        <v>#N/A</v>
      </c>
    </row>
    <row r="2903" spans="15:61">
      <c r="O2903" s="57"/>
      <c r="P2903" s="57"/>
      <c r="AO2903" s="57"/>
      <c r="BA2903" s="57"/>
      <c r="BF2903" s="6" t="e">
        <f t="shared" si="135"/>
        <v>#NUM!</v>
      </c>
      <c r="BG2903" t="e">
        <f t="shared" si="136"/>
        <v>#NUM!</v>
      </c>
      <c r="BH2903" t="e">
        <f t="shared" si="137"/>
        <v>#NUM!</v>
      </c>
      <c r="BI2903" t="e">
        <f>VLOOKUP(H2903,Sheet2!$A$1:$B$270,2,FALSE)</f>
        <v>#N/A</v>
      </c>
    </row>
    <row r="2904" spans="15:61">
      <c r="O2904" s="57"/>
      <c r="P2904" s="57"/>
      <c r="AO2904" s="57"/>
      <c r="AP2904" s="57"/>
      <c r="BA2904" s="57"/>
      <c r="BF2904" s="6" t="e">
        <f t="shared" si="135"/>
        <v>#NUM!</v>
      </c>
      <c r="BG2904" t="e">
        <f t="shared" si="136"/>
        <v>#NUM!</v>
      </c>
      <c r="BH2904" t="e">
        <f t="shared" si="137"/>
        <v>#NUM!</v>
      </c>
      <c r="BI2904" t="e">
        <f>VLOOKUP(H2904,Sheet2!$A$1:$B$270,2,FALSE)</f>
        <v>#N/A</v>
      </c>
    </row>
    <row r="2905" spans="15:61">
      <c r="O2905" s="57"/>
      <c r="P2905" s="57"/>
      <c r="AO2905" s="57"/>
      <c r="AP2905" s="57"/>
      <c r="BA2905" s="57"/>
      <c r="BF2905" s="6" t="e">
        <f t="shared" si="135"/>
        <v>#NUM!</v>
      </c>
      <c r="BG2905" t="e">
        <f t="shared" si="136"/>
        <v>#NUM!</v>
      </c>
      <c r="BH2905" t="e">
        <f t="shared" si="137"/>
        <v>#NUM!</v>
      </c>
      <c r="BI2905" t="e">
        <f>VLOOKUP(H2905,Sheet2!$A$1:$B$270,2,FALSE)</f>
        <v>#N/A</v>
      </c>
    </row>
    <row r="2906" spans="15:61">
      <c r="O2906" s="57"/>
      <c r="P2906" s="57"/>
      <c r="AO2906" s="57"/>
      <c r="BA2906" s="57"/>
      <c r="BF2906" s="6" t="e">
        <f t="shared" si="135"/>
        <v>#NUM!</v>
      </c>
      <c r="BG2906" t="e">
        <f t="shared" si="136"/>
        <v>#NUM!</v>
      </c>
      <c r="BH2906" t="e">
        <f t="shared" si="137"/>
        <v>#NUM!</v>
      </c>
      <c r="BI2906" t="e">
        <f>VLOOKUP(H2906,Sheet2!$A$1:$B$270,2,FALSE)</f>
        <v>#N/A</v>
      </c>
    </row>
    <row r="2907" spans="15:61">
      <c r="O2907" s="57"/>
      <c r="P2907" s="57"/>
      <c r="AO2907" s="57"/>
      <c r="AP2907" s="57"/>
      <c r="BA2907" s="57"/>
      <c r="BF2907" s="6" t="e">
        <f t="shared" si="135"/>
        <v>#NUM!</v>
      </c>
      <c r="BG2907" t="e">
        <f t="shared" si="136"/>
        <v>#NUM!</v>
      </c>
      <c r="BH2907" t="e">
        <f t="shared" si="137"/>
        <v>#NUM!</v>
      </c>
      <c r="BI2907" t="e">
        <f>VLOOKUP(H2907,Sheet2!$A$1:$B$270,2,FALSE)</f>
        <v>#N/A</v>
      </c>
    </row>
    <row r="2908" spans="15:61">
      <c r="O2908" s="57"/>
      <c r="P2908" s="57"/>
      <c r="BA2908" s="57"/>
      <c r="BF2908" s="6" t="e">
        <f t="shared" si="135"/>
        <v>#NUM!</v>
      </c>
      <c r="BG2908" t="e">
        <f t="shared" si="136"/>
        <v>#NUM!</v>
      </c>
      <c r="BH2908" t="e">
        <f t="shared" si="137"/>
        <v>#NUM!</v>
      </c>
      <c r="BI2908" t="e">
        <f>VLOOKUP(H2908,Sheet2!$A$1:$B$270,2,FALSE)</f>
        <v>#N/A</v>
      </c>
    </row>
    <row r="2909" spans="15:61">
      <c r="O2909" s="57"/>
      <c r="P2909" s="57"/>
      <c r="BA2909" s="57"/>
      <c r="BF2909" s="6" t="e">
        <f t="shared" si="135"/>
        <v>#NUM!</v>
      </c>
      <c r="BG2909" t="e">
        <f t="shared" si="136"/>
        <v>#NUM!</v>
      </c>
      <c r="BH2909" t="e">
        <f t="shared" si="137"/>
        <v>#NUM!</v>
      </c>
      <c r="BI2909" t="e">
        <f>VLOOKUP(H2909,Sheet2!$A$1:$B$270,2,FALSE)</f>
        <v>#N/A</v>
      </c>
    </row>
    <row r="2910" spans="15:61">
      <c r="O2910" s="57"/>
      <c r="P2910" s="57"/>
      <c r="AP2910" s="57"/>
      <c r="BA2910" s="57"/>
      <c r="BF2910" s="6" t="e">
        <f t="shared" si="135"/>
        <v>#NUM!</v>
      </c>
      <c r="BG2910" t="e">
        <f t="shared" si="136"/>
        <v>#NUM!</v>
      </c>
      <c r="BH2910" t="e">
        <f t="shared" si="137"/>
        <v>#NUM!</v>
      </c>
      <c r="BI2910" t="e">
        <f>VLOOKUP(H2910,Sheet2!$A$1:$B$270,2,FALSE)</f>
        <v>#N/A</v>
      </c>
    </row>
    <row r="2911" spans="15:61">
      <c r="O2911" s="57"/>
      <c r="P2911" s="57"/>
      <c r="AP2911" s="57"/>
      <c r="BA2911" s="57"/>
      <c r="BF2911" s="6" t="e">
        <f t="shared" si="135"/>
        <v>#NUM!</v>
      </c>
      <c r="BG2911" t="e">
        <f t="shared" si="136"/>
        <v>#NUM!</v>
      </c>
      <c r="BH2911" t="e">
        <f t="shared" si="137"/>
        <v>#NUM!</v>
      </c>
      <c r="BI2911" t="e">
        <f>VLOOKUP(H2911,Sheet2!$A$1:$B$270,2,FALSE)</f>
        <v>#N/A</v>
      </c>
    </row>
    <row r="2912" spans="15:61">
      <c r="O2912" s="57"/>
      <c r="P2912" s="57"/>
      <c r="AP2912" s="57"/>
      <c r="BA2912" s="57"/>
      <c r="BF2912" s="6" t="e">
        <f t="shared" si="135"/>
        <v>#NUM!</v>
      </c>
      <c r="BG2912" t="e">
        <f t="shared" si="136"/>
        <v>#NUM!</v>
      </c>
      <c r="BH2912" t="e">
        <f t="shared" si="137"/>
        <v>#NUM!</v>
      </c>
      <c r="BI2912" t="e">
        <f>VLOOKUP(H2912,Sheet2!$A$1:$B$270,2,FALSE)</f>
        <v>#N/A</v>
      </c>
    </row>
    <row r="2913" spans="15:61">
      <c r="O2913" s="57"/>
      <c r="P2913" s="57"/>
      <c r="BF2913" s="6" t="e">
        <f t="shared" si="135"/>
        <v>#NUM!</v>
      </c>
      <c r="BG2913" t="e">
        <f t="shared" si="136"/>
        <v>#NUM!</v>
      </c>
      <c r="BH2913" t="e">
        <f t="shared" si="137"/>
        <v>#NUM!</v>
      </c>
      <c r="BI2913" t="e">
        <f>VLOOKUP(H2913,Sheet2!$A$1:$B$270,2,FALSE)</f>
        <v>#N/A</v>
      </c>
    </row>
    <row r="2914" spans="15:61">
      <c r="O2914" s="57"/>
      <c r="P2914" s="57"/>
      <c r="AO2914" s="57"/>
      <c r="BA2914" s="57"/>
      <c r="BF2914" s="6" t="e">
        <f t="shared" si="135"/>
        <v>#NUM!</v>
      </c>
      <c r="BG2914" t="e">
        <f t="shared" si="136"/>
        <v>#NUM!</v>
      </c>
      <c r="BH2914" t="e">
        <f t="shared" si="137"/>
        <v>#NUM!</v>
      </c>
      <c r="BI2914" t="e">
        <f>VLOOKUP(H2914,Sheet2!$A$1:$B$270,2,FALSE)</f>
        <v>#N/A</v>
      </c>
    </row>
    <row r="2915" spans="15:61">
      <c r="O2915" s="57"/>
      <c r="P2915" s="57"/>
      <c r="AO2915" s="57"/>
      <c r="AP2915" s="57"/>
      <c r="BA2915" s="57"/>
      <c r="BF2915" s="6" t="e">
        <f t="shared" si="135"/>
        <v>#NUM!</v>
      </c>
      <c r="BG2915" t="e">
        <f t="shared" si="136"/>
        <v>#NUM!</v>
      </c>
      <c r="BH2915" t="e">
        <f t="shared" si="137"/>
        <v>#NUM!</v>
      </c>
      <c r="BI2915" t="e">
        <f>VLOOKUP(H2915,Sheet2!$A$1:$B$270,2,FALSE)</f>
        <v>#N/A</v>
      </c>
    </row>
    <row r="2916" spans="15:61">
      <c r="O2916" s="57"/>
      <c r="P2916" s="57"/>
      <c r="AP2916" s="57"/>
      <c r="BA2916" s="57"/>
      <c r="BF2916" s="6" t="e">
        <f t="shared" si="135"/>
        <v>#NUM!</v>
      </c>
      <c r="BG2916" t="e">
        <f t="shared" si="136"/>
        <v>#NUM!</v>
      </c>
      <c r="BH2916" t="e">
        <f t="shared" si="137"/>
        <v>#NUM!</v>
      </c>
      <c r="BI2916" t="e">
        <f>VLOOKUP(H2916,Sheet2!$A$1:$B$270,2,FALSE)</f>
        <v>#N/A</v>
      </c>
    </row>
    <row r="2917" spans="15:61">
      <c r="O2917" s="57"/>
      <c r="P2917" s="57"/>
      <c r="AO2917" s="57"/>
      <c r="AP2917" s="57"/>
      <c r="BA2917" s="57"/>
      <c r="BF2917" s="6" t="e">
        <f t="shared" si="135"/>
        <v>#NUM!</v>
      </c>
      <c r="BG2917" t="e">
        <f t="shared" si="136"/>
        <v>#NUM!</v>
      </c>
      <c r="BH2917" t="e">
        <f t="shared" si="137"/>
        <v>#NUM!</v>
      </c>
      <c r="BI2917" t="e">
        <f>VLOOKUP(H2917,Sheet2!$A$1:$B$270,2,FALSE)</f>
        <v>#N/A</v>
      </c>
    </row>
    <row r="2918" spans="15:61">
      <c r="O2918" s="57"/>
      <c r="P2918" s="57"/>
      <c r="AP2918" s="57"/>
      <c r="BA2918" s="57"/>
      <c r="BF2918" s="6" t="e">
        <f t="shared" si="135"/>
        <v>#NUM!</v>
      </c>
      <c r="BG2918" t="e">
        <f t="shared" si="136"/>
        <v>#NUM!</v>
      </c>
      <c r="BH2918" t="e">
        <f t="shared" si="137"/>
        <v>#NUM!</v>
      </c>
      <c r="BI2918" t="e">
        <f>VLOOKUP(H2918,Sheet2!$A$1:$B$270,2,FALSE)</f>
        <v>#N/A</v>
      </c>
    </row>
    <row r="2919" spans="15:61">
      <c r="O2919" s="57"/>
      <c r="P2919" s="57"/>
      <c r="AP2919" s="57"/>
      <c r="BA2919" s="57"/>
      <c r="BF2919" s="6" t="e">
        <f t="shared" si="135"/>
        <v>#NUM!</v>
      </c>
      <c r="BG2919" t="e">
        <f t="shared" si="136"/>
        <v>#NUM!</v>
      </c>
      <c r="BH2919" t="e">
        <f t="shared" si="137"/>
        <v>#NUM!</v>
      </c>
      <c r="BI2919" t="e">
        <f>VLOOKUP(H2919,Sheet2!$A$1:$B$270,2,FALSE)</f>
        <v>#N/A</v>
      </c>
    </row>
    <row r="2920" spans="15:61">
      <c r="O2920" s="57"/>
      <c r="P2920" s="57"/>
      <c r="AO2920" s="57"/>
      <c r="AP2920" s="57"/>
      <c r="BA2920" s="57"/>
      <c r="BF2920" s="6" t="e">
        <f t="shared" si="135"/>
        <v>#NUM!</v>
      </c>
      <c r="BG2920" t="e">
        <f t="shared" si="136"/>
        <v>#NUM!</v>
      </c>
      <c r="BH2920" t="e">
        <f t="shared" si="137"/>
        <v>#NUM!</v>
      </c>
      <c r="BI2920" t="e">
        <f>VLOOKUP(H2920,Sheet2!$A$1:$B$270,2,FALSE)</f>
        <v>#N/A</v>
      </c>
    </row>
    <row r="2921" spans="15:61">
      <c r="O2921" s="57"/>
      <c r="P2921" s="57"/>
      <c r="AP2921" s="57"/>
      <c r="BA2921" s="57"/>
      <c r="BF2921" s="6" t="e">
        <f t="shared" si="135"/>
        <v>#NUM!</v>
      </c>
      <c r="BG2921" t="e">
        <f t="shared" si="136"/>
        <v>#NUM!</v>
      </c>
      <c r="BH2921" t="e">
        <f t="shared" si="137"/>
        <v>#NUM!</v>
      </c>
      <c r="BI2921" t="e">
        <f>VLOOKUP(H2921,Sheet2!$A$1:$B$270,2,FALSE)</f>
        <v>#N/A</v>
      </c>
    </row>
    <row r="2922" spans="15:61">
      <c r="O2922" s="57"/>
      <c r="P2922" s="57"/>
      <c r="BA2922" s="57"/>
      <c r="BF2922" s="6" t="e">
        <f t="shared" si="135"/>
        <v>#NUM!</v>
      </c>
      <c r="BG2922" t="e">
        <f t="shared" si="136"/>
        <v>#NUM!</v>
      </c>
      <c r="BH2922" t="e">
        <f t="shared" si="137"/>
        <v>#NUM!</v>
      </c>
      <c r="BI2922" t="e">
        <f>VLOOKUP(H2922,Sheet2!$A$1:$B$270,2,FALSE)</f>
        <v>#N/A</v>
      </c>
    </row>
    <row r="2923" spans="15:61">
      <c r="O2923" s="57"/>
      <c r="P2923" s="57"/>
      <c r="AO2923" s="57"/>
      <c r="AP2923" s="57"/>
      <c r="BA2923" s="57"/>
      <c r="BF2923" s="6" t="e">
        <f t="shared" si="135"/>
        <v>#NUM!</v>
      </c>
      <c r="BG2923" t="e">
        <f t="shared" si="136"/>
        <v>#NUM!</v>
      </c>
      <c r="BH2923" t="e">
        <f t="shared" si="137"/>
        <v>#NUM!</v>
      </c>
      <c r="BI2923" t="e">
        <f>VLOOKUP(H2923,Sheet2!$A$1:$B$270,2,FALSE)</f>
        <v>#N/A</v>
      </c>
    </row>
    <row r="2924" spans="15:61">
      <c r="O2924" s="57"/>
      <c r="P2924" s="57"/>
      <c r="AO2924" s="57"/>
      <c r="AP2924" s="57"/>
      <c r="BA2924" s="57"/>
      <c r="BF2924" s="6" t="e">
        <f t="shared" si="135"/>
        <v>#NUM!</v>
      </c>
      <c r="BG2924" t="e">
        <f t="shared" si="136"/>
        <v>#NUM!</v>
      </c>
      <c r="BH2924" t="e">
        <f t="shared" si="137"/>
        <v>#NUM!</v>
      </c>
      <c r="BI2924" t="e">
        <f>VLOOKUP(H2924,Sheet2!$A$1:$B$270,2,FALSE)</f>
        <v>#N/A</v>
      </c>
    </row>
    <row r="2925" spans="15:61">
      <c r="O2925" s="57"/>
      <c r="P2925" s="57"/>
      <c r="AO2925" s="57"/>
      <c r="AP2925" s="57"/>
      <c r="BA2925" s="57"/>
      <c r="BF2925" s="6" t="e">
        <f t="shared" si="135"/>
        <v>#NUM!</v>
      </c>
      <c r="BG2925" t="e">
        <f t="shared" si="136"/>
        <v>#NUM!</v>
      </c>
      <c r="BH2925" t="e">
        <f t="shared" si="137"/>
        <v>#NUM!</v>
      </c>
      <c r="BI2925" t="e">
        <f>VLOOKUP(H2925,Sheet2!$A$1:$B$270,2,FALSE)</f>
        <v>#N/A</v>
      </c>
    </row>
    <row r="2926" spans="15:61">
      <c r="O2926" s="57"/>
      <c r="P2926" s="57"/>
      <c r="AO2926" s="57"/>
      <c r="AP2926" s="57"/>
      <c r="BA2926" s="57"/>
      <c r="BF2926" s="6" t="e">
        <f t="shared" si="135"/>
        <v>#NUM!</v>
      </c>
      <c r="BG2926" t="e">
        <f t="shared" si="136"/>
        <v>#NUM!</v>
      </c>
      <c r="BH2926" t="e">
        <f t="shared" si="137"/>
        <v>#NUM!</v>
      </c>
      <c r="BI2926" t="e">
        <f>VLOOKUP(H2926,Sheet2!$A$1:$B$270,2,FALSE)</f>
        <v>#N/A</v>
      </c>
    </row>
    <row r="2927" spans="15:61">
      <c r="O2927" s="57"/>
      <c r="P2927" s="57"/>
      <c r="BA2927" s="57"/>
      <c r="BF2927" s="6" t="e">
        <f t="shared" si="135"/>
        <v>#NUM!</v>
      </c>
      <c r="BG2927" t="e">
        <f t="shared" si="136"/>
        <v>#NUM!</v>
      </c>
      <c r="BH2927" t="e">
        <f t="shared" si="137"/>
        <v>#NUM!</v>
      </c>
      <c r="BI2927" t="e">
        <f>VLOOKUP(H2927,Sheet2!$A$1:$B$270,2,FALSE)</f>
        <v>#N/A</v>
      </c>
    </row>
    <row r="2928" spans="15:61">
      <c r="O2928" s="57"/>
      <c r="P2928" s="57"/>
      <c r="AP2928" s="57"/>
      <c r="BA2928" s="57"/>
      <c r="BF2928" s="6" t="e">
        <f t="shared" si="135"/>
        <v>#NUM!</v>
      </c>
      <c r="BG2928" t="e">
        <f t="shared" si="136"/>
        <v>#NUM!</v>
      </c>
      <c r="BH2928" t="e">
        <f t="shared" si="137"/>
        <v>#NUM!</v>
      </c>
      <c r="BI2928" t="e">
        <f>VLOOKUP(H2928,Sheet2!$A$1:$B$270,2,FALSE)</f>
        <v>#N/A</v>
      </c>
    </row>
    <row r="2929" spans="15:61">
      <c r="O2929" s="57"/>
      <c r="P2929" s="57"/>
      <c r="AP2929" s="57"/>
      <c r="BA2929" s="57"/>
      <c r="BF2929" s="6" t="e">
        <f t="shared" si="135"/>
        <v>#NUM!</v>
      </c>
      <c r="BG2929" t="e">
        <f t="shared" si="136"/>
        <v>#NUM!</v>
      </c>
      <c r="BH2929" t="e">
        <f t="shared" si="137"/>
        <v>#NUM!</v>
      </c>
      <c r="BI2929" t="e">
        <f>VLOOKUP(H2929,Sheet2!$A$1:$B$270,2,FALSE)</f>
        <v>#N/A</v>
      </c>
    </row>
    <row r="2930" spans="15:61">
      <c r="O2930" s="57"/>
      <c r="P2930" s="57"/>
      <c r="AP2930" s="57"/>
      <c r="BA2930" s="57"/>
      <c r="BF2930" s="6" t="e">
        <f t="shared" si="135"/>
        <v>#NUM!</v>
      </c>
      <c r="BG2930" t="e">
        <f t="shared" si="136"/>
        <v>#NUM!</v>
      </c>
      <c r="BH2930" t="e">
        <f t="shared" si="137"/>
        <v>#NUM!</v>
      </c>
      <c r="BI2930" t="e">
        <f>VLOOKUP(H2930,Sheet2!$A$1:$B$270,2,FALSE)</f>
        <v>#N/A</v>
      </c>
    </row>
    <row r="2931" spans="15:61">
      <c r="O2931" s="57"/>
      <c r="P2931" s="57"/>
      <c r="AP2931" s="57"/>
      <c r="BA2931" s="57"/>
      <c r="BF2931" s="6" t="e">
        <f t="shared" si="135"/>
        <v>#NUM!</v>
      </c>
      <c r="BG2931" t="e">
        <f t="shared" si="136"/>
        <v>#NUM!</v>
      </c>
      <c r="BH2931" t="e">
        <f t="shared" si="137"/>
        <v>#NUM!</v>
      </c>
      <c r="BI2931" t="e">
        <f>VLOOKUP(H2931,Sheet2!$A$1:$B$270,2,FALSE)</f>
        <v>#N/A</v>
      </c>
    </row>
    <row r="2932" spans="15:61">
      <c r="O2932" s="57"/>
      <c r="P2932" s="57"/>
      <c r="AP2932" s="57"/>
      <c r="BA2932" s="57"/>
      <c r="BF2932" s="6" t="e">
        <f t="shared" si="135"/>
        <v>#NUM!</v>
      </c>
      <c r="BG2932" t="e">
        <f t="shared" si="136"/>
        <v>#NUM!</v>
      </c>
      <c r="BH2932" t="e">
        <f t="shared" si="137"/>
        <v>#NUM!</v>
      </c>
      <c r="BI2932" t="e">
        <f>VLOOKUP(H2932,Sheet2!$A$1:$B$270,2,FALSE)</f>
        <v>#N/A</v>
      </c>
    </row>
    <row r="2933" spans="15:61">
      <c r="O2933" s="57"/>
      <c r="P2933" s="57"/>
      <c r="AP2933" s="57"/>
      <c r="BA2933" s="57"/>
      <c r="BF2933" s="6" t="e">
        <f t="shared" si="135"/>
        <v>#NUM!</v>
      </c>
      <c r="BG2933" t="e">
        <f t="shared" si="136"/>
        <v>#NUM!</v>
      </c>
      <c r="BH2933" t="e">
        <f t="shared" si="137"/>
        <v>#NUM!</v>
      </c>
      <c r="BI2933" t="e">
        <f>VLOOKUP(H2933,Sheet2!$A$1:$B$270,2,FALSE)</f>
        <v>#N/A</v>
      </c>
    </row>
    <row r="2934" spans="15:61">
      <c r="O2934" s="57"/>
      <c r="P2934" s="57"/>
      <c r="BA2934" s="57"/>
      <c r="BF2934" s="6" t="e">
        <f t="shared" si="135"/>
        <v>#NUM!</v>
      </c>
      <c r="BG2934" t="e">
        <f t="shared" si="136"/>
        <v>#NUM!</v>
      </c>
      <c r="BH2934" t="e">
        <f t="shared" si="137"/>
        <v>#NUM!</v>
      </c>
      <c r="BI2934" t="e">
        <f>VLOOKUP(H2934,Sheet2!$A$1:$B$270,2,FALSE)</f>
        <v>#N/A</v>
      </c>
    </row>
    <row r="2935" spans="15:61">
      <c r="O2935" s="57"/>
      <c r="P2935" s="57"/>
      <c r="AP2935" s="57"/>
      <c r="BA2935" s="57"/>
      <c r="BF2935" s="6" t="e">
        <f t="shared" si="135"/>
        <v>#NUM!</v>
      </c>
      <c r="BG2935" t="e">
        <f t="shared" si="136"/>
        <v>#NUM!</v>
      </c>
      <c r="BH2935" t="e">
        <f t="shared" si="137"/>
        <v>#NUM!</v>
      </c>
      <c r="BI2935" t="e">
        <f>VLOOKUP(H2935,Sheet2!$A$1:$B$270,2,FALSE)</f>
        <v>#N/A</v>
      </c>
    </row>
    <row r="2936" spans="15:61">
      <c r="O2936" s="57"/>
      <c r="P2936" s="57"/>
      <c r="AP2936" s="57"/>
      <c r="BA2936" s="57"/>
      <c r="BF2936" s="6" t="e">
        <f t="shared" si="135"/>
        <v>#NUM!</v>
      </c>
      <c r="BG2936" t="e">
        <f t="shared" si="136"/>
        <v>#NUM!</v>
      </c>
      <c r="BH2936" t="e">
        <f t="shared" si="137"/>
        <v>#NUM!</v>
      </c>
      <c r="BI2936" t="e">
        <f>VLOOKUP(H2936,Sheet2!$A$1:$B$270,2,FALSE)</f>
        <v>#N/A</v>
      </c>
    </row>
    <row r="2937" spans="15:61">
      <c r="O2937" s="57"/>
      <c r="P2937" s="57"/>
      <c r="AP2937" s="57"/>
      <c r="BA2937" s="57"/>
      <c r="BF2937" s="6" t="e">
        <f t="shared" si="135"/>
        <v>#NUM!</v>
      </c>
      <c r="BG2937" t="e">
        <f t="shared" si="136"/>
        <v>#NUM!</v>
      </c>
      <c r="BH2937" t="e">
        <f t="shared" si="137"/>
        <v>#NUM!</v>
      </c>
      <c r="BI2937" t="e">
        <f>VLOOKUP(H2937,Sheet2!$A$1:$B$270,2,FALSE)</f>
        <v>#N/A</v>
      </c>
    </row>
    <row r="2938" spans="15:61">
      <c r="O2938" s="57"/>
      <c r="P2938" s="57"/>
      <c r="AP2938" s="57"/>
      <c r="BA2938" s="57"/>
      <c r="BF2938" s="6" t="e">
        <f t="shared" si="135"/>
        <v>#NUM!</v>
      </c>
      <c r="BG2938" t="e">
        <f t="shared" si="136"/>
        <v>#NUM!</v>
      </c>
      <c r="BH2938" t="e">
        <f t="shared" si="137"/>
        <v>#NUM!</v>
      </c>
      <c r="BI2938" t="e">
        <f>VLOOKUP(H2938,Sheet2!$A$1:$B$270,2,FALSE)</f>
        <v>#N/A</v>
      </c>
    </row>
    <row r="2939" spans="15:61">
      <c r="O2939" s="57"/>
      <c r="P2939" s="57"/>
      <c r="BF2939" s="6" t="e">
        <f t="shared" si="135"/>
        <v>#NUM!</v>
      </c>
      <c r="BG2939" t="e">
        <f t="shared" si="136"/>
        <v>#NUM!</v>
      </c>
      <c r="BH2939" t="e">
        <f t="shared" si="137"/>
        <v>#NUM!</v>
      </c>
      <c r="BI2939" t="e">
        <f>VLOOKUP(H2939,Sheet2!$A$1:$B$270,2,FALSE)</f>
        <v>#N/A</v>
      </c>
    </row>
    <row r="2940" spans="15:61">
      <c r="O2940" s="57"/>
      <c r="P2940" s="57"/>
      <c r="AP2940" s="57"/>
      <c r="BA2940" s="57"/>
      <c r="BF2940" s="6" t="e">
        <f t="shared" si="135"/>
        <v>#NUM!</v>
      </c>
      <c r="BG2940" t="e">
        <f t="shared" si="136"/>
        <v>#NUM!</v>
      </c>
      <c r="BH2940" t="e">
        <f t="shared" si="137"/>
        <v>#NUM!</v>
      </c>
      <c r="BI2940" t="e">
        <f>VLOOKUP(H2940,Sheet2!$A$1:$B$270,2,FALSE)</f>
        <v>#N/A</v>
      </c>
    </row>
    <row r="2941" spans="15:61">
      <c r="O2941" s="57"/>
      <c r="P2941" s="57"/>
      <c r="BF2941" s="6" t="e">
        <f t="shared" si="135"/>
        <v>#NUM!</v>
      </c>
      <c r="BG2941" t="e">
        <f t="shared" si="136"/>
        <v>#NUM!</v>
      </c>
      <c r="BH2941" t="e">
        <f t="shared" si="137"/>
        <v>#NUM!</v>
      </c>
      <c r="BI2941" t="e">
        <f>VLOOKUP(H2941,Sheet2!$A$1:$B$270,2,FALSE)</f>
        <v>#N/A</v>
      </c>
    </row>
    <row r="2942" spans="15:61">
      <c r="O2942" s="57"/>
      <c r="P2942" s="57"/>
      <c r="BF2942" s="6" t="e">
        <f t="shared" si="135"/>
        <v>#NUM!</v>
      </c>
      <c r="BG2942" t="e">
        <f t="shared" si="136"/>
        <v>#NUM!</v>
      </c>
      <c r="BH2942" t="e">
        <f t="shared" si="137"/>
        <v>#NUM!</v>
      </c>
      <c r="BI2942" t="e">
        <f>VLOOKUP(H2942,Sheet2!$A$1:$B$270,2,FALSE)</f>
        <v>#N/A</v>
      </c>
    </row>
    <row r="2943" spans="15:61">
      <c r="O2943" s="57"/>
      <c r="P2943" s="57"/>
      <c r="BF2943" s="6" t="e">
        <f t="shared" si="135"/>
        <v>#NUM!</v>
      </c>
      <c r="BG2943" t="e">
        <f t="shared" si="136"/>
        <v>#NUM!</v>
      </c>
      <c r="BH2943" t="e">
        <f t="shared" si="137"/>
        <v>#NUM!</v>
      </c>
      <c r="BI2943" t="e">
        <f>VLOOKUP(H2943,Sheet2!$A$1:$B$270,2,FALSE)</f>
        <v>#N/A</v>
      </c>
    </row>
    <row r="2944" spans="15:61">
      <c r="O2944" s="57"/>
      <c r="P2944" s="57"/>
      <c r="BF2944" s="6" t="e">
        <f t="shared" si="135"/>
        <v>#NUM!</v>
      </c>
      <c r="BG2944" t="e">
        <f t="shared" si="136"/>
        <v>#NUM!</v>
      </c>
      <c r="BH2944" t="e">
        <f t="shared" si="137"/>
        <v>#NUM!</v>
      </c>
      <c r="BI2944" t="e">
        <f>VLOOKUP(H2944,Sheet2!$A$1:$B$270,2,FALSE)</f>
        <v>#N/A</v>
      </c>
    </row>
    <row r="2945" spans="15:61">
      <c r="O2945" s="57"/>
      <c r="P2945" s="57"/>
      <c r="AP2945" s="57"/>
      <c r="BA2945" s="57"/>
      <c r="BF2945" s="6" t="e">
        <f t="shared" si="135"/>
        <v>#NUM!</v>
      </c>
      <c r="BG2945" t="e">
        <f t="shared" si="136"/>
        <v>#NUM!</v>
      </c>
      <c r="BH2945" t="e">
        <f t="shared" si="137"/>
        <v>#NUM!</v>
      </c>
      <c r="BI2945" t="e">
        <f>VLOOKUP(H2945,Sheet2!$A$1:$B$270,2,FALSE)</f>
        <v>#N/A</v>
      </c>
    </row>
    <row r="2946" spans="15:61">
      <c r="O2946" s="57"/>
      <c r="P2946" s="57"/>
      <c r="AP2946" s="57"/>
      <c r="BA2946" s="57"/>
      <c r="BF2946" s="6" t="e">
        <f t="shared" ref="BF2946:BF3009" si="138">DATE(BC2946,BD2946,BE2946)</f>
        <v>#NUM!</v>
      </c>
      <c r="BG2946" t="e">
        <f t="shared" ref="BG2946:BG3009" si="139">BF2946-BA2946</f>
        <v>#NUM!</v>
      </c>
      <c r="BH2946" t="e">
        <f t="shared" ref="BH2946:BH3009" si="140">IF(BG2946=1,"COMPLY",IF(BG2946&lt;1,"COMPLY","NOT COMPLY"))</f>
        <v>#NUM!</v>
      </c>
      <c r="BI2946" t="e">
        <f>VLOOKUP(H2946,Sheet2!$A$1:$B$270,2,FALSE)</f>
        <v>#N/A</v>
      </c>
    </row>
    <row r="2947" spans="15:61">
      <c r="O2947" s="57"/>
      <c r="P2947" s="57"/>
      <c r="AP2947" s="57"/>
      <c r="BA2947" s="57"/>
      <c r="BF2947" s="6" t="e">
        <f t="shared" si="138"/>
        <v>#NUM!</v>
      </c>
      <c r="BG2947" t="e">
        <f t="shared" si="139"/>
        <v>#NUM!</v>
      </c>
      <c r="BH2947" t="e">
        <f t="shared" si="140"/>
        <v>#NUM!</v>
      </c>
      <c r="BI2947" t="e">
        <f>VLOOKUP(H2947,Sheet2!$A$1:$B$270,2,FALSE)</f>
        <v>#N/A</v>
      </c>
    </row>
    <row r="2948" spans="15:61">
      <c r="O2948" s="57"/>
      <c r="P2948" s="57"/>
      <c r="AP2948" s="57"/>
      <c r="BA2948" s="57"/>
      <c r="BF2948" s="6" t="e">
        <f t="shared" si="138"/>
        <v>#NUM!</v>
      </c>
      <c r="BG2948" t="e">
        <f t="shared" si="139"/>
        <v>#NUM!</v>
      </c>
      <c r="BH2948" t="e">
        <f t="shared" si="140"/>
        <v>#NUM!</v>
      </c>
      <c r="BI2948" t="e">
        <f>VLOOKUP(H2948,Sheet2!$A$1:$B$270,2,FALSE)</f>
        <v>#N/A</v>
      </c>
    </row>
    <row r="2949" spans="15:61">
      <c r="O2949" s="57"/>
      <c r="P2949" s="57"/>
      <c r="AP2949" s="57"/>
      <c r="BA2949" s="57"/>
      <c r="BF2949" s="6" t="e">
        <f t="shared" si="138"/>
        <v>#NUM!</v>
      </c>
      <c r="BG2949" t="e">
        <f t="shared" si="139"/>
        <v>#NUM!</v>
      </c>
      <c r="BH2949" t="e">
        <f t="shared" si="140"/>
        <v>#NUM!</v>
      </c>
      <c r="BI2949" t="e">
        <f>VLOOKUP(H2949,Sheet2!$A$1:$B$270,2,FALSE)</f>
        <v>#N/A</v>
      </c>
    </row>
    <row r="2950" spans="15:61">
      <c r="O2950" s="57"/>
      <c r="P2950" s="57"/>
      <c r="AP2950" s="57"/>
      <c r="BA2950" s="57"/>
      <c r="BF2950" s="6" t="e">
        <f t="shared" si="138"/>
        <v>#NUM!</v>
      </c>
      <c r="BG2950" t="e">
        <f t="shared" si="139"/>
        <v>#NUM!</v>
      </c>
      <c r="BH2950" t="e">
        <f t="shared" si="140"/>
        <v>#NUM!</v>
      </c>
      <c r="BI2950" t="e">
        <f>VLOOKUP(H2950,Sheet2!$A$1:$B$270,2,FALSE)</f>
        <v>#N/A</v>
      </c>
    </row>
    <row r="2951" spans="15:61">
      <c r="O2951" s="57"/>
      <c r="P2951" s="57"/>
      <c r="AP2951" s="57"/>
      <c r="BA2951" s="57"/>
      <c r="BF2951" s="6" t="e">
        <f t="shared" si="138"/>
        <v>#NUM!</v>
      </c>
      <c r="BG2951" t="e">
        <f t="shared" si="139"/>
        <v>#NUM!</v>
      </c>
      <c r="BH2951" t="e">
        <f t="shared" si="140"/>
        <v>#NUM!</v>
      </c>
      <c r="BI2951" t="e">
        <f>VLOOKUP(H2951,Sheet2!$A$1:$B$270,2,FALSE)</f>
        <v>#N/A</v>
      </c>
    </row>
    <row r="2952" spans="15:61">
      <c r="O2952" s="57"/>
      <c r="P2952" s="57"/>
      <c r="AO2952" s="57"/>
      <c r="AP2952" s="57"/>
      <c r="BA2952" s="57"/>
      <c r="BF2952" s="6" t="e">
        <f t="shared" si="138"/>
        <v>#NUM!</v>
      </c>
      <c r="BG2952" t="e">
        <f t="shared" si="139"/>
        <v>#NUM!</v>
      </c>
      <c r="BH2952" t="e">
        <f t="shared" si="140"/>
        <v>#NUM!</v>
      </c>
      <c r="BI2952" t="e">
        <f>VLOOKUP(H2952,Sheet2!$A$1:$B$270,2,FALSE)</f>
        <v>#N/A</v>
      </c>
    </row>
    <row r="2953" spans="15:61">
      <c r="O2953" s="57"/>
      <c r="P2953" s="57"/>
      <c r="AO2953" s="57"/>
      <c r="AP2953" s="57"/>
      <c r="BA2953" s="57"/>
      <c r="BF2953" s="6" t="e">
        <f t="shared" si="138"/>
        <v>#NUM!</v>
      </c>
      <c r="BG2953" t="e">
        <f t="shared" si="139"/>
        <v>#NUM!</v>
      </c>
      <c r="BH2953" t="e">
        <f t="shared" si="140"/>
        <v>#NUM!</v>
      </c>
      <c r="BI2953" t="e">
        <f>VLOOKUP(H2953,Sheet2!$A$1:$B$270,2,FALSE)</f>
        <v>#N/A</v>
      </c>
    </row>
    <row r="2954" spans="15:61">
      <c r="O2954" s="57"/>
      <c r="P2954" s="57"/>
      <c r="BA2954" s="57"/>
      <c r="BF2954" s="6" t="e">
        <f t="shared" si="138"/>
        <v>#NUM!</v>
      </c>
      <c r="BG2954" t="e">
        <f t="shared" si="139"/>
        <v>#NUM!</v>
      </c>
      <c r="BH2954" t="e">
        <f t="shared" si="140"/>
        <v>#NUM!</v>
      </c>
      <c r="BI2954" t="e">
        <f>VLOOKUP(H2954,Sheet2!$A$1:$B$270,2,FALSE)</f>
        <v>#N/A</v>
      </c>
    </row>
    <row r="2955" spans="15:61">
      <c r="O2955" s="57"/>
      <c r="P2955" s="57"/>
      <c r="AP2955" s="57"/>
      <c r="BA2955" s="57"/>
      <c r="BF2955" s="6" t="e">
        <f t="shared" si="138"/>
        <v>#NUM!</v>
      </c>
      <c r="BG2955" t="e">
        <f t="shared" si="139"/>
        <v>#NUM!</v>
      </c>
      <c r="BH2955" t="e">
        <f t="shared" si="140"/>
        <v>#NUM!</v>
      </c>
      <c r="BI2955" t="e">
        <f>VLOOKUP(H2955,Sheet2!$A$1:$B$270,2,FALSE)</f>
        <v>#N/A</v>
      </c>
    </row>
    <row r="2956" spans="15:61">
      <c r="O2956" s="57"/>
      <c r="P2956" s="57"/>
      <c r="BA2956" s="57"/>
      <c r="BF2956" s="6" t="e">
        <f t="shared" si="138"/>
        <v>#NUM!</v>
      </c>
      <c r="BG2956" t="e">
        <f t="shared" si="139"/>
        <v>#NUM!</v>
      </c>
      <c r="BH2956" t="e">
        <f t="shared" si="140"/>
        <v>#NUM!</v>
      </c>
      <c r="BI2956" t="e">
        <f>VLOOKUP(H2956,Sheet2!$A$1:$B$270,2,FALSE)</f>
        <v>#N/A</v>
      </c>
    </row>
    <row r="2957" spans="15:61">
      <c r="O2957" s="57"/>
      <c r="P2957" s="57"/>
      <c r="AO2957" s="57"/>
      <c r="AP2957" s="57"/>
      <c r="BA2957" s="57"/>
      <c r="BF2957" s="6" t="e">
        <f t="shared" si="138"/>
        <v>#NUM!</v>
      </c>
      <c r="BG2957" t="e">
        <f t="shared" si="139"/>
        <v>#NUM!</v>
      </c>
      <c r="BH2957" t="e">
        <f t="shared" si="140"/>
        <v>#NUM!</v>
      </c>
      <c r="BI2957" t="e">
        <f>VLOOKUP(H2957,Sheet2!$A$1:$B$270,2,FALSE)</f>
        <v>#N/A</v>
      </c>
    </row>
    <row r="2958" spans="15:61">
      <c r="O2958" s="57"/>
      <c r="P2958" s="57"/>
      <c r="AP2958" s="57"/>
      <c r="BA2958" s="57"/>
      <c r="BF2958" s="6" t="e">
        <f t="shared" si="138"/>
        <v>#NUM!</v>
      </c>
      <c r="BG2958" t="e">
        <f t="shared" si="139"/>
        <v>#NUM!</v>
      </c>
      <c r="BH2958" t="e">
        <f t="shared" si="140"/>
        <v>#NUM!</v>
      </c>
      <c r="BI2958" t="e">
        <f>VLOOKUP(H2958,Sheet2!$A$1:$B$270,2,FALSE)</f>
        <v>#N/A</v>
      </c>
    </row>
    <row r="2959" spans="15:61">
      <c r="O2959" s="57"/>
      <c r="P2959" s="57"/>
      <c r="AP2959" s="57"/>
      <c r="BA2959" s="57"/>
      <c r="BF2959" s="6" t="e">
        <f t="shared" si="138"/>
        <v>#NUM!</v>
      </c>
      <c r="BG2959" t="e">
        <f t="shared" si="139"/>
        <v>#NUM!</v>
      </c>
      <c r="BH2959" t="e">
        <f t="shared" si="140"/>
        <v>#NUM!</v>
      </c>
      <c r="BI2959" t="e">
        <f>VLOOKUP(H2959,Sheet2!$A$1:$B$270,2,FALSE)</f>
        <v>#N/A</v>
      </c>
    </row>
    <row r="2960" spans="15:61">
      <c r="O2960" s="57"/>
      <c r="P2960" s="57"/>
      <c r="AP2960" s="57"/>
      <c r="BA2960" s="57"/>
      <c r="BF2960" s="6" t="e">
        <f t="shared" si="138"/>
        <v>#NUM!</v>
      </c>
      <c r="BG2960" t="e">
        <f t="shared" si="139"/>
        <v>#NUM!</v>
      </c>
      <c r="BH2960" t="e">
        <f t="shared" si="140"/>
        <v>#NUM!</v>
      </c>
      <c r="BI2960" t="e">
        <f>VLOOKUP(H2960,Sheet2!$A$1:$B$270,2,FALSE)</f>
        <v>#N/A</v>
      </c>
    </row>
    <row r="2961" spans="15:61">
      <c r="O2961" s="57"/>
      <c r="P2961" s="57"/>
      <c r="AP2961" s="57"/>
      <c r="BA2961" s="57"/>
      <c r="BF2961" s="6" t="e">
        <f t="shared" si="138"/>
        <v>#NUM!</v>
      </c>
      <c r="BG2961" t="e">
        <f t="shared" si="139"/>
        <v>#NUM!</v>
      </c>
      <c r="BH2961" t="e">
        <f t="shared" si="140"/>
        <v>#NUM!</v>
      </c>
      <c r="BI2961" t="e">
        <f>VLOOKUP(H2961,Sheet2!$A$1:$B$270,2,FALSE)</f>
        <v>#N/A</v>
      </c>
    </row>
    <row r="2962" spans="15:61">
      <c r="O2962" s="57"/>
      <c r="P2962" s="57"/>
      <c r="AP2962" s="57"/>
      <c r="BA2962" s="57"/>
      <c r="BF2962" s="6" t="e">
        <f t="shared" si="138"/>
        <v>#NUM!</v>
      </c>
      <c r="BG2962" t="e">
        <f t="shared" si="139"/>
        <v>#NUM!</v>
      </c>
      <c r="BH2962" t="e">
        <f t="shared" si="140"/>
        <v>#NUM!</v>
      </c>
      <c r="BI2962" t="e">
        <f>VLOOKUP(H2962,Sheet2!$A$1:$B$270,2,FALSE)</f>
        <v>#N/A</v>
      </c>
    </row>
    <row r="2963" spans="15:61">
      <c r="O2963" s="57"/>
      <c r="P2963" s="57"/>
      <c r="AO2963" s="57"/>
      <c r="BA2963" s="57"/>
      <c r="BF2963" s="6" t="e">
        <f t="shared" si="138"/>
        <v>#NUM!</v>
      </c>
      <c r="BG2963" t="e">
        <f t="shared" si="139"/>
        <v>#NUM!</v>
      </c>
      <c r="BH2963" t="e">
        <f t="shared" si="140"/>
        <v>#NUM!</v>
      </c>
      <c r="BI2963" t="e">
        <f>VLOOKUP(H2963,Sheet2!$A$1:$B$270,2,FALSE)</f>
        <v>#N/A</v>
      </c>
    </row>
    <row r="2964" spans="15:61">
      <c r="O2964" s="57"/>
      <c r="P2964" s="57"/>
      <c r="BA2964" s="57"/>
      <c r="BF2964" s="6" t="e">
        <f t="shared" si="138"/>
        <v>#NUM!</v>
      </c>
      <c r="BG2964" t="e">
        <f t="shared" si="139"/>
        <v>#NUM!</v>
      </c>
      <c r="BH2964" t="e">
        <f t="shared" si="140"/>
        <v>#NUM!</v>
      </c>
      <c r="BI2964" t="e">
        <f>VLOOKUP(H2964,Sheet2!$A$1:$B$270,2,FALSE)</f>
        <v>#N/A</v>
      </c>
    </row>
    <row r="2965" spans="15:61">
      <c r="O2965" s="57"/>
      <c r="P2965" s="57"/>
      <c r="AO2965" s="57"/>
      <c r="BA2965" s="57"/>
      <c r="BF2965" s="6" t="e">
        <f t="shared" si="138"/>
        <v>#NUM!</v>
      </c>
      <c r="BG2965" t="e">
        <f t="shared" si="139"/>
        <v>#NUM!</v>
      </c>
      <c r="BH2965" t="e">
        <f t="shared" si="140"/>
        <v>#NUM!</v>
      </c>
      <c r="BI2965" t="e">
        <f>VLOOKUP(H2965,Sheet2!$A$1:$B$270,2,FALSE)</f>
        <v>#N/A</v>
      </c>
    </row>
    <row r="2966" spans="15:61">
      <c r="O2966" s="57"/>
      <c r="P2966" s="57"/>
      <c r="AO2966" s="57"/>
      <c r="AP2966" s="57"/>
      <c r="BA2966" s="57"/>
      <c r="BF2966" s="6" t="e">
        <f t="shared" si="138"/>
        <v>#NUM!</v>
      </c>
      <c r="BG2966" t="e">
        <f t="shared" si="139"/>
        <v>#NUM!</v>
      </c>
      <c r="BH2966" t="e">
        <f t="shared" si="140"/>
        <v>#NUM!</v>
      </c>
      <c r="BI2966" t="e">
        <f>VLOOKUP(H2966,Sheet2!$A$1:$B$270,2,FALSE)</f>
        <v>#N/A</v>
      </c>
    </row>
    <row r="2967" spans="15:61">
      <c r="O2967" s="57"/>
      <c r="P2967" s="57"/>
      <c r="AO2967" s="57"/>
      <c r="AP2967" s="57"/>
      <c r="BA2967" s="57"/>
      <c r="BF2967" s="6" t="e">
        <f t="shared" si="138"/>
        <v>#NUM!</v>
      </c>
      <c r="BG2967" t="e">
        <f t="shared" si="139"/>
        <v>#NUM!</v>
      </c>
      <c r="BH2967" t="e">
        <f t="shared" si="140"/>
        <v>#NUM!</v>
      </c>
      <c r="BI2967" t="e">
        <f>VLOOKUP(H2967,Sheet2!$A$1:$B$270,2,FALSE)</f>
        <v>#N/A</v>
      </c>
    </row>
    <row r="2968" spans="15:61">
      <c r="O2968" s="57"/>
      <c r="P2968" s="57"/>
      <c r="AO2968" s="57"/>
      <c r="AP2968" s="57"/>
      <c r="BA2968" s="57"/>
      <c r="BF2968" s="6" t="e">
        <f t="shared" si="138"/>
        <v>#NUM!</v>
      </c>
      <c r="BG2968" t="e">
        <f t="shared" si="139"/>
        <v>#NUM!</v>
      </c>
      <c r="BH2968" t="e">
        <f t="shared" si="140"/>
        <v>#NUM!</v>
      </c>
      <c r="BI2968" t="e">
        <f>VLOOKUP(H2968,Sheet2!$A$1:$B$270,2,FALSE)</f>
        <v>#N/A</v>
      </c>
    </row>
    <row r="2969" spans="15:61">
      <c r="O2969" s="57"/>
      <c r="P2969" s="57"/>
      <c r="AO2969" s="57"/>
      <c r="BA2969" s="57"/>
      <c r="BF2969" s="6" t="e">
        <f t="shared" si="138"/>
        <v>#NUM!</v>
      </c>
      <c r="BG2969" t="e">
        <f t="shared" si="139"/>
        <v>#NUM!</v>
      </c>
      <c r="BH2969" t="e">
        <f t="shared" si="140"/>
        <v>#NUM!</v>
      </c>
      <c r="BI2969" t="e">
        <f>VLOOKUP(H2969,Sheet2!$A$1:$B$270,2,FALSE)</f>
        <v>#N/A</v>
      </c>
    </row>
    <row r="2970" spans="15:61">
      <c r="O2970" s="57"/>
      <c r="P2970" s="57"/>
      <c r="BA2970" s="57"/>
      <c r="BF2970" s="6" t="e">
        <f t="shared" si="138"/>
        <v>#NUM!</v>
      </c>
      <c r="BG2970" t="e">
        <f t="shared" si="139"/>
        <v>#NUM!</v>
      </c>
      <c r="BH2970" t="e">
        <f t="shared" si="140"/>
        <v>#NUM!</v>
      </c>
      <c r="BI2970" t="e">
        <f>VLOOKUP(H2970,Sheet2!$A$1:$B$270,2,FALSE)</f>
        <v>#N/A</v>
      </c>
    </row>
    <row r="2971" spans="15:61">
      <c r="O2971" s="57"/>
      <c r="P2971" s="57"/>
      <c r="AP2971" s="57"/>
      <c r="BA2971" s="57"/>
      <c r="BF2971" s="6" t="e">
        <f t="shared" si="138"/>
        <v>#NUM!</v>
      </c>
      <c r="BG2971" t="e">
        <f t="shared" si="139"/>
        <v>#NUM!</v>
      </c>
      <c r="BH2971" t="e">
        <f t="shared" si="140"/>
        <v>#NUM!</v>
      </c>
      <c r="BI2971" t="e">
        <f>VLOOKUP(H2971,Sheet2!$A$1:$B$270,2,FALSE)</f>
        <v>#N/A</v>
      </c>
    </row>
    <row r="2972" spans="15:61">
      <c r="O2972" s="57"/>
      <c r="P2972" s="57"/>
      <c r="AP2972" s="57"/>
      <c r="BA2972" s="57"/>
      <c r="BF2972" s="6" t="e">
        <f t="shared" si="138"/>
        <v>#NUM!</v>
      </c>
      <c r="BG2972" t="e">
        <f t="shared" si="139"/>
        <v>#NUM!</v>
      </c>
      <c r="BH2972" t="e">
        <f t="shared" si="140"/>
        <v>#NUM!</v>
      </c>
      <c r="BI2972" t="e">
        <f>VLOOKUP(H2972,Sheet2!$A$1:$B$270,2,FALSE)</f>
        <v>#N/A</v>
      </c>
    </row>
    <row r="2973" spans="15:61">
      <c r="O2973" s="57"/>
      <c r="P2973" s="57"/>
      <c r="AP2973" s="57"/>
      <c r="BA2973" s="57"/>
      <c r="BF2973" s="6" t="e">
        <f t="shared" si="138"/>
        <v>#NUM!</v>
      </c>
      <c r="BG2973" t="e">
        <f t="shared" si="139"/>
        <v>#NUM!</v>
      </c>
      <c r="BH2973" t="e">
        <f t="shared" si="140"/>
        <v>#NUM!</v>
      </c>
      <c r="BI2973" t="e">
        <f>VLOOKUP(H2973,Sheet2!$A$1:$B$270,2,FALSE)</f>
        <v>#N/A</v>
      </c>
    </row>
    <row r="2974" spans="15:61">
      <c r="O2974" s="57"/>
      <c r="P2974" s="57"/>
      <c r="BF2974" s="6" t="e">
        <f t="shared" si="138"/>
        <v>#NUM!</v>
      </c>
      <c r="BG2974" t="e">
        <f t="shared" si="139"/>
        <v>#NUM!</v>
      </c>
      <c r="BH2974" t="e">
        <f t="shared" si="140"/>
        <v>#NUM!</v>
      </c>
      <c r="BI2974" t="e">
        <f>VLOOKUP(H2974,Sheet2!$A$1:$B$270,2,FALSE)</f>
        <v>#N/A</v>
      </c>
    </row>
    <row r="2975" spans="15:61">
      <c r="O2975" s="57"/>
      <c r="P2975" s="57"/>
      <c r="AP2975" s="57"/>
      <c r="BA2975" s="57"/>
      <c r="BF2975" s="6" t="e">
        <f t="shared" si="138"/>
        <v>#NUM!</v>
      </c>
      <c r="BG2975" t="e">
        <f t="shared" si="139"/>
        <v>#NUM!</v>
      </c>
      <c r="BH2975" t="e">
        <f t="shared" si="140"/>
        <v>#NUM!</v>
      </c>
      <c r="BI2975" t="e">
        <f>VLOOKUP(H2975,Sheet2!$A$1:$B$270,2,FALSE)</f>
        <v>#N/A</v>
      </c>
    </row>
    <row r="2976" spans="15:61">
      <c r="O2976" s="57"/>
      <c r="P2976" s="57"/>
      <c r="AP2976" s="57"/>
      <c r="BA2976" s="57"/>
      <c r="BF2976" s="6" t="e">
        <f t="shared" si="138"/>
        <v>#NUM!</v>
      </c>
      <c r="BG2976" t="e">
        <f t="shared" si="139"/>
        <v>#NUM!</v>
      </c>
      <c r="BH2976" t="e">
        <f t="shared" si="140"/>
        <v>#NUM!</v>
      </c>
      <c r="BI2976" t="e">
        <f>VLOOKUP(H2976,Sheet2!$A$1:$B$270,2,FALSE)</f>
        <v>#N/A</v>
      </c>
    </row>
    <row r="2977" spans="15:61">
      <c r="O2977" s="57"/>
      <c r="P2977" s="57"/>
      <c r="AO2977" s="57"/>
      <c r="AP2977" s="57"/>
      <c r="BA2977" s="57"/>
      <c r="BF2977" s="6" t="e">
        <f t="shared" si="138"/>
        <v>#NUM!</v>
      </c>
      <c r="BG2977" t="e">
        <f t="shared" si="139"/>
        <v>#NUM!</v>
      </c>
      <c r="BH2977" t="e">
        <f t="shared" si="140"/>
        <v>#NUM!</v>
      </c>
      <c r="BI2977" t="e">
        <f>VLOOKUP(H2977,Sheet2!$A$1:$B$270,2,FALSE)</f>
        <v>#N/A</v>
      </c>
    </row>
    <row r="2978" spans="15:61">
      <c r="O2978" s="57"/>
      <c r="P2978" s="57"/>
      <c r="AO2978" s="57"/>
      <c r="AP2978" s="57"/>
      <c r="BA2978" s="57"/>
      <c r="BF2978" s="6" t="e">
        <f t="shared" si="138"/>
        <v>#NUM!</v>
      </c>
      <c r="BG2978" t="e">
        <f t="shared" si="139"/>
        <v>#NUM!</v>
      </c>
      <c r="BH2978" t="e">
        <f t="shared" si="140"/>
        <v>#NUM!</v>
      </c>
      <c r="BI2978" t="e">
        <f>VLOOKUP(H2978,Sheet2!$A$1:$B$270,2,FALSE)</f>
        <v>#N/A</v>
      </c>
    </row>
    <row r="2979" spans="15:61">
      <c r="O2979" s="57"/>
      <c r="P2979" s="57"/>
      <c r="AO2979" s="57"/>
      <c r="AP2979" s="57"/>
      <c r="BA2979" s="57"/>
      <c r="BF2979" s="6" t="e">
        <f t="shared" si="138"/>
        <v>#NUM!</v>
      </c>
      <c r="BG2979" t="e">
        <f t="shared" si="139"/>
        <v>#NUM!</v>
      </c>
      <c r="BH2979" t="e">
        <f t="shared" si="140"/>
        <v>#NUM!</v>
      </c>
      <c r="BI2979" t="e">
        <f>VLOOKUP(H2979,Sheet2!$A$1:$B$270,2,FALSE)</f>
        <v>#N/A</v>
      </c>
    </row>
    <row r="2980" spans="15:61">
      <c r="O2980" s="57"/>
      <c r="P2980" s="57"/>
      <c r="AO2980" s="57"/>
      <c r="AP2980" s="57"/>
      <c r="BA2980" s="57"/>
      <c r="BF2980" s="6" t="e">
        <f t="shared" si="138"/>
        <v>#NUM!</v>
      </c>
      <c r="BG2980" t="e">
        <f t="shared" si="139"/>
        <v>#NUM!</v>
      </c>
      <c r="BH2980" t="e">
        <f t="shared" si="140"/>
        <v>#NUM!</v>
      </c>
      <c r="BI2980" t="e">
        <f>VLOOKUP(H2980,Sheet2!$A$1:$B$270,2,FALSE)</f>
        <v>#N/A</v>
      </c>
    </row>
    <row r="2981" spans="15:61">
      <c r="O2981" s="57"/>
      <c r="P2981" s="57"/>
      <c r="AO2981" s="57"/>
      <c r="BA2981" s="57"/>
      <c r="BF2981" s="6" t="e">
        <f t="shared" si="138"/>
        <v>#NUM!</v>
      </c>
      <c r="BG2981" t="e">
        <f t="shared" si="139"/>
        <v>#NUM!</v>
      </c>
      <c r="BH2981" t="e">
        <f t="shared" si="140"/>
        <v>#NUM!</v>
      </c>
      <c r="BI2981" t="e">
        <f>VLOOKUP(H2981,Sheet2!$A$1:$B$270,2,FALSE)</f>
        <v>#N/A</v>
      </c>
    </row>
    <row r="2982" spans="15:61">
      <c r="O2982" s="57"/>
      <c r="P2982" s="57"/>
      <c r="AP2982" s="57"/>
      <c r="BA2982" s="57"/>
      <c r="BF2982" s="6" t="e">
        <f t="shared" si="138"/>
        <v>#NUM!</v>
      </c>
      <c r="BG2982" t="e">
        <f t="shared" si="139"/>
        <v>#NUM!</v>
      </c>
      <c r="BH2982" t="e">
        <f t="shared" si="140"/>
        <v>#NUM!</v>
      </c>
      <c r="BI2982" t="e">
        <f>VLOOKUP(H2982,Sheet2!$A$1:$B$270,2,FALSE)</f>
        <v>#N/A</v>
      </c>
    </row>
    <row r="2983" spans="15:61">
      <c r="O2983" s="57"/>
      <c r="P2983" s="57"/>
      <c r="BA2983" s="57"/>
      <c r="BF2983" s="6" t="e">
        <f t="shared" si="138"/>
        <v>#NUM!</v>
      </c>
      <c r="BG2983" t="e">
        <f t="shared" si="139"/>
        <v>#NUM!</v>
      </c>
      <c r="BH2983" t="e">
        <f t="shared" si="140"/>
        <v>#NUM!</v>
      </c>
      <c r="BI2983" t="e">
        <f>VLOOKUP(H2983,Sheet2!$A$1:$B$270,2,FALSE)</f>
        <v>#N/A</v>
      </c>
    </row>
    <row r="2984" spans="15:61">
      <c r="O2984" s="57"/>
      <c r="P2984" s="57"/>
      <c r="AP2984" s="57"/>
      <c r="BA2984" s="57"/>
      <c r="BF2984" s="6" t="e">
        <f t="shared" si="138"/>
        <v>#NUM!</v>
      </c>
      <c r="BG2984" t="e">
        <f t="shared" si="139"/>
        <v>#NUM!</v>
      </c>
      <c r="BH2984" t="e">
        <f t="shared" si="140"/>
        <v>#NUM!</v>
      </c>
      <c r="BI2984" t="e">
        <f>VLOOKUP(H2984,Sheet2!$A$1:$B$270,2,FALSE)</f>
        <v>#N/A</v>
      </c>
    </row>
    <row r="2985" spans="15:61">
      <c r="O2985" s="57"/>
      <c r="P2985" s="57"/>
      <c r="AP2985" s="57"/>
      <c r="BA2985" s="57"/>
      <c r="BF2985" s="6" t="e">
        <f t="shared" si="138"/>
        <v>#NUM!</v>
      </c>
      <c r="BG2985" t="e">
        <f t="shared" si="139"/>
        <v>#NUM!</v>
      </c>
      <c r="BH2985" t="e">
        <f t="shared" si="140"/>
        <v>#NUM!</v>
      </c>
      <c r="BI2985" t="e">
        <f>VLOOKUP(H2985,Sheet2!$A$1:$B$270,2,FALSE)</f>
        <v>#N/A</v>
      </c>
    </row>
    <row r="2986" spans="15:61">
      <c r="O2986" s="57"/>
      <c r="P2986" s="57"/>
      <c r="AP2986" s="57"/>
      <c r="BA2986" s="57"/>
      <c r="BF2986" s="6" t="e">
        <f t="shared" si="138"/>
        <v>#NUM!</v>
      </c>
      <c r="BG2986" t="e">
        <f t="shared" si="139"/>
        <v>#NUM!</v>
      </c>
      <c r="BH2986" t="e">
        <f t="shared" si="140"/>
        <v>#NUM!</v>
      </c>
      <c r="BI2986" t="e">
        <f>VLOOKUP(H2986,Sheet2!$A$1:$B$270,2,FALSE)</f>
        <v>#N/A</v>
      </c>
    </row>
    <row r="2987" spans="15:61">
      <c r="O2987" s="57"/>
      <c r="P2987" s="57"/>
      <c r="AP2987" s="57"/>
      <c r="BA2987" s="57"/>
      <c r="BF2987" s="6" t="e">
        <f t="shared" si="138"/>
        <v>#NUM!</v>
      </c>
      <c r="BG2987" t="e">
        <f t="shared" si="139"/>
        <v>#NUM!</v>
      </c>
      <c r="BH2987" t="e">
        <f t="shared" si="140"/>
        <v>#NUM!</v>
      </c>
      <c r="BI2987" t="e">
        <f>VLOOKUP(H2987,Sheet2!$A$1:$B$270,2,FALSE)</f>
        <v>#N/A</v>
      </c>
    </row>
    <row r="2988" spans="15:61">
      <c r="O2988" s="57"/>
      <c r="P2988" s="57"/>
      <c r="AP2988" s="57"/>
      <c r="BA2988" s="57"/>
      <c r="BF2988" s="6" t="e">
        <f t="shared" si="138"/>
        <v>#NUM!</v>
      </c>
      <c r="BG2988" t="e">
        <f t="shared" si="139"/>
        <v>#NUM!</v>
      </c>
      <c r="BH2988" t="e">
        <f t="shared" si="140"/>
        <v>#NUM!</v>
      </c>
      <c r="BI2988" t="e">
        <f>VLOOKUP(H2988,Sheet2!$A$1:$B$270,2,FALSE)</f>
        <v>#N/A</v>
      </c>
    </row>
    <row r="2989" spans="15:61">
      <c r="O2989" s="57"/>
      <c r="P2989" s="57"/>
      <c r="BA2989" s="57"/>
      <c r="BF2989" s="6" t="e">
        <f t="shared" si="138"/>
        <v>#NUM!</v>
      </c>
      <c r="BG2989" t="e">
        <f t="shared" si="139"/>
        <v>#NUM!</v>
      </c>
      <c r="BH2989" t="e">
        <f t="shared" si="140"/>
        <v>#NUM!</v>
      </c>
      <c r="BI2989" t="e">
        <f>VLOOKUP(H2989,Sheet2!$A$1:$B$270,2,FALSE)</f>
        <v>#N/A</v>
      </c>
    </row>
    <row r="2990" spans="15:61">
      <c r="O2990" s="57"/>
      <c r="P2990" s="57"/>
      <c r="AP2990" s="57"/>
      <c r="BA2990" s="57"/>
      <c r="BF2990" s="6" t="e">
        <f t="shared" si="138"/>
        <v>#NUM!</v>
      </c>
      <c r="BG2990" t="e">
        <f t="shared" si="139"/>
        <v>#NUM!</v>
      </c>
      <c r="BH2990" t="e">
        <f t="shared" si="140"/>
        <v>#NUM!</v>
      </c>
      <c r="BI2990" t="e">
        <f>VLOOKUP(H2990,Sheet2!$A$1:$B$270,2,FALSE)</f>
        <v>#N/A</v>
      </c>
    </row>
    <row r="2991" spans="15:61">
      <c r="O2991" s="57"/>
      <c r="P2991" s="57"/>
      <c r="AP2991" s="57"/>
      <c r="BA2991" s="57"/>
      <c r="BF2991" s="6" t="e">
        <f t="shared" si="138"/>
        <v>#NUM!</v>
      </c>
      <c r="BG2991" t="e">
        <f t="shared" si="139"/>
        <v>#NUM!</v>
      </c>
      <c r="BH2991" t="e">
        <f t="shared" si="140"/>
        <v>#NUM!</v>
      </c>
      <c r="BI2991" t="e">
        <f>VLOOKUP(H2991,Sheet2!$A$1:$B$270,2,FALSE)</f>
        <v>#N/A</v>
      </c>
    </row>
    <row r="2992" spans="15:61">
      <c r="O2992" s="57"/>
      <c r="P2992" s="57"/>
      <c r="AP2992" s="57"/>
      <c r="BA2992" s="57"/>
      <c r="BF2992" s="6" t="e">
        <f t="shared" si="138"/>
        <v>#NUM!</v>
      </c>
      <c r="BG2992" t="e">
        <f t="shared" si="139"/>
        <v>#NUM!</v>
      </c>
      <c r="BH2992" t="e">
        <f t="shared" si="140"/>
        <v>#NUM!</v>
      </c>
      <c r="BI2992" t="e">
        <f>VLOOKUP(H2992,Sheet2!$A$1:$B$270,2,FALSE)</f>
        <v>#N/A</v>
      </c>
    </row>
    <row r="2993" spans="15:61">
      <c r="O2993" s="57"/>
      <c r="P2993" s="57"/>
      <c r="AP2993" s="57"/>
      <c r="BA2993" s="57"/>
      <c r="BF2993" s="6" t="e">
        <f t="shared" si="138"/>
        <v>#NUM!</v>
      </c>
      <c r="BG2993" t="e">
        <f t="shared" si="139"/>
        <v>#NUM!</v>
      </c>
      <c r="BH2993" t="e">
        <f t="shared" si="140"/>
        <v>#NUM!</v>
      </c>
      <c r="BI2993" t="e">
        <f>VLOOKUP(H2993,Sheet2!$A$1:$B$270,2,FALSE)</f>
        <v>#N/A</v>
      </c>
    </row>
    <row r="2994" spans="15:61">
      <c r="O2994" s="57"/>
      <c r="P2994" s="57"/>
      <c r="AP2994" s="57"/>
      <c r="BA2994" s="57"/>
      <c r="BF2994" s="6" t="e">
        <f t="shared" si="138"/>
        <v>#NUM!</v>
      </c>
      <c r="BG2994" t="e">
        <f t="shared" si="139"/>
        <v>#NUM!</v>
      </c>
      <c r="BH2994" t="e">
        <f t="shared" si="140"/>
        <v>#NUM!</v>
      </c>
      <c r="BI2994" t="e">
        <f>VLOOKUP(H2994,Sheet2!$A$1:$B$270,2,FALSE)</f>
        <v>#N/A</v>
      </c>
    </row>
    <row r="2995" spans="15:61">
      <c r="O2995" s="57"/>
      <c r="P2995" s="57"/>
      <c r="AP2995" s="57"/>
      <c r="BA2995" s="57"/>
      <c r="BF2995" s="6" t="e">
        <f t="shared" si="138"/>
        <v>#NUM!</v>
      </c>
      <c r="BG2995" t="e">
        <f t="shared" si="139"/>
        <v>#NUM!</v>
      </c>
      <c r="BH2995" t="e">
        <f t="shared" si="140"/>
        <v>#NUM!</v>
      </c>
      <c r="BI2995" t="e">
        <f>VLOOKUP(H2995,Sheet2!$A$1:$B$270,2,FALSE)</f>
        <v>#N/A</v>
      </c>
    </row>
    <row r="2996" spans="15:61">
      <c r="O2996" s="57"/>
      <c r="P2996" s="57"/>
      <c r="BA2996" s="57"/>
      <c r="BF2996" s="6" t="e">
        <f t="shared" si="138"/>
        <v>#NUM!</v>
      </c>
      <c r="BG2996" t="e">
        <f t="shared" si="139"/>
        <v>#NUM!</v>
      </c>
      <c r="BH2996" t="e">
        <f t="shared" si="140"/>
        <v>#NUM!</v>
      </c>
      <c r="BI2996" t="e">
        <f>VLOOKUP(H2996,Sheet2!$A$1:$B$270,2,FALSE)</f>
        <v>#N/A</v>
      </c>
    </row>
    <row r="2997" spans="15:61">
      <c r="O2997" s="57"/>
      <c r="P2997" s="57"/>
      <c r="AO2997" s="57"/>
      <c r="BA2997" s="57"/>
      <c r="BF2997" s="6" t="e">
        <f t="shared" si="138"/>
        <v>#NUM!</v>
      </c>
      <c r="BG2997" t="e">
        <f t="shared" si="139"/>
        <v>#NUM!</v>
      </c>
      <c r="BH2997" t="e">
        <f t="shared" si="140"/>
        <v>#NUM!</v>
      </c>
      <c r="BI2997" t="e">
        <f>VLOOKUP(H2997,Sheet2!$A$1:$B$270,2,FALSE)</f>
        <v>#N/A</v>
      </c>
    </row>
    <row r="2998" spans="15:61">
      <c r="O2998" s="57"/>
      <c r="P2998" s="57"/>
      <c r="AO2998" s="57"/>
      <c r="BA2998" s="57"/>
      <c r="BF2998" s="6" t="e">
        <f t="shared" si="138"/>
        <v>#NUM!</v>
      </c>
      <c r="BG2998" t="e">
        <f t="shared" si="139"/>
        <v>#NUM!</v>
      </c>
      <c r="BH2998" t="e">
        <f t="shared" si="140"/>
        <v>#NUM!</v>
      </c>
      <c r="BI2998" t="e">
        <f>VLOOKUP(H2998,Sheet2!$A$1:$B$270,2,FALSE)</f>
        <v>#N/A</v>
      </c>
    </row>
    <row r="2999" spans="15:61">
      <c r="O2999" s="57"/>
      <c r="P2999" s="57"/>
      <c r="AO2999" s="57"/>
      <c r="BA2999" s="57"/>
      <c r="BF2999" s="6" t="e">
        <f t="shared" si="138"/>
        <v>#NUM!</v>
      </c>
      <c r="BG2999" t="e">
        <f t="shared" si="139"/>
        <v>#NUM!</v>
      </c>
      <c r="BH2999" t="e">
        <f t="shared" si="140"/>
        <v>#NUM!</v>
      </c>
      <c r="BI2999" t="e">
        <f>VLOOKUP(H2999,Sheet2!$A$1:$B$270,2,FALSE)</f>
        <v>#N/A</v>
      </c>
    </row>
    <row r="3000" spans="15:61">
      <c r="O3000" s="57"/>
      <c r="P3000" s="57"/>
      <c r="AO3000" s="57"/>
      <c r="AP3000" s="57"/>
      <c r="BA3000" s="57"/>
      <c r="BF3000" s="6" t="e">
        <f t="shared" si="138"/>
        <v>#NUM!</v>
      </c>
      <c r="BG3000" t="e">
        <f t="shared" si="139"/>
        <v>#NUM!</v>
      </c>
      <c r="BH3000" t="e">
        <f t="shared" si="140"/>
        <v>#NUM!</v>
      </c>
      <c r="BI3000" t="e">
        <f>VLOOKUP(H3000,Sheet2!$A$1:$B$270,2,FALSE)</f>
        <v>#N/A</v>
      </c>
    </row>
    <row r="3001" spans="15:61">
      <c r="O3001" s="57"/>
      <c r="P3001" s="57"/>
      <c r="AO3001" s="57"/>
      <c r="AP3001" s="57"/>
      <c r="BA3001" s="57"/>
      <c r="BF3001" s="6" t="e">
        <f t="shared" si="138"/>
        <v>#NUM!</v>
      </c>
      <c r="BG3001" t="e">
        <f t="shared" si="139"/>
        <v>#NUM!</v>
      </c>
      <c r="BH3001" t="e">
        <f t="shared" si="140"/>
        <v>#NUM!</v>
      </c>
      <c r="BI3001" t="e">
        <f>VLOOKUP(H3001,Sheet2!$A$1:$B$270,2,FALSE)</f>
        <v>#N/A</v>
      </c>
    </row>
    <row r="3002" spans="15:61">
      <c r="O3002" s="57"/>
      <c r="P3002" s="57"/>
      <c r="AO3002" s="57"/>
      <c r="AP3002" s="57"/>
      <c r="BA3002" s="57"/>
      <c r="BF3002" s="6" t="e">
        <f t="shared" si="138"/>
        <v>#NUM!</v>
      </c>
      <c r="BG3002" t="e">
        <f t="shared" si="139"/>
        <v>#NUM!</v>
      </c>
      <c r="BH3002" t="e">
        <f t="shared" si="140"/>
        <v>#NUM!</v>
      </c>
      <c r="BI3002" t="e">
        <f>VLOOKUP(H3002,Sheet2!$A$1:$B$270,2,FALSE)</f>
        <v>#N/A</v>
      </c>
    </row>
    <row r="3003" spans="15:61">
      <c r="O3003" s="57"/>
      <c r="P3003" s="57"/>
      <c r="AO3003" s="57"/>
      <c r="BA3003" s="57"/>
      <c r="BF3003" s="6" t="e">
        <f t="shared" si="138"/>
        <v>#NUM!</v>
      </c>
      <c r="BG3003" t="e">
        <f t="shared" si="139"/>
        <v>#NUM!</v>
      </c>
      <c r="BH3003" t="e">
        <f t="shared" si="140"/>
        <v>#NUM!</v>
      </c>
      <c r="BI3003" t="e">
        <f>VLOOKUP(H3003,Sheet2!$A$1:$B$270,2,FALSE)</f>
        <v>#N/A</v>
      </c>
    </row>
    <row r="3004" spans="15:61">
      <c r="O3004" s="57"/>
      <c r="P3004" s="57"/>
      <c r="BA3004" s="57"/>
      <c r="BF3004" s="6" t="e">
        <f t="shared" si="138"/>
        <v>#NUM!</v>
      </c>
      <c r="BG3004" t="e">
        <f t="shared" si="139"/>
        <v>#NUM!</v>
      </c>
      <c r="BH3004" t="e">
        <f t="shared" si="140"/>
        <v>#NUM!</v>
      </c>
      <c r="BI3004" t="e">
        <f>VLOOKUP(H3004,Sheet2!$A$1:$B$270,2,FALSE)</f>
        <v>#N/A</v>
      </c>
    </row>
    <row r="3005" spans="15:61">
      <c r="O3005" s="57"/>
      <c r="P3005" s="57"/>
      <c r="AP3005" s="57"/>
      <c r="BA3005" s="57"/>
      <c r="BF3005" s="6" t="e">
        <f t="shared" si="138"/>
        <v>#NUM!</v>
      </c>
      <c r="BG3005" t="e">
        <f t="shared" si="139"/>
        <v>#NUM!</v>
      </c>
      <c r="BH3005" t="e">
        <f t="shared" si="140"/>
        <v>#NUM!</v>
      </c>
      <c r="BI3005" t="e">
        <f>VLOOKUP(H3005,Sheet2!$A$1:$B$270,2,FALSE)</f>
        <v>#N/A</v>
      </c>
    </row>
    <row r="3006" spans="15:61">
      <c r="O3006" s="57"/>
      <c r="P3006" s="57"/>
      <c r="AP3006" s="57"/>
      <c r="BA3006" s="57"/>
      <c r="BF3006" s="6" t="e">
        <f t="shared" si="138"/>
        <v>#NUM!</v>
      </c>
      <c r="BG3006" t="e">
        <f t="shared" si="139"/>
        <v>#NUM!</v>
      </c>
      <c r="BH3006" t="e">
        <f t="shared" si="140"/>
        <v>#NUM!</v>
      </c>
      <c r="BI3006" t="e">
        <f>VLOOKUP(H3006,Sheet2!$A$1:$B$270,2,FALSE)</f>
        <v>#N/A</v>
      </c>
    </row>
    <row r="3007" spans="15:61">
      <c r="O3007" s="57"/>
      <c r="P3007" s="57"/>
      <c r="AO3007" s="57"/>
      <c r="BA3007" s="57"/>
      <c r="BF3007" s="6" t="e">
        <f t="shared" si="138"/>
        <v>#NUM!</v>
      </c>
      <c r="BG3007" t="e">
        <f t="shared" si="139"/>
        <v>#NUM!</v>
      </c>
      <c r="BH3007" t="e">
        <f t="shared" si="140"/>
        <v>#NUM!</v>
      </c>
      <c r="BI3007" t="e">
        <f>VLOOKUP(H3007,Sheet2!$A$1:$B$270,2,FALSE)</f>
        <v>#N/A</v>
      </c>
    </row>
    <row r="3008" spans="15:61">
      <c r="O3008" s="57"/>
      <c r="P3008" s="57"/>
      <c r="AO3008" s="57"/>
      <c r="AP3008" s="57"/>
      <c r="BA3008" s="57"/>
      <c r="BF3008" s="6" t="e">
        <f t="shared" si="138"/>
        <v>#NUM!</v>
      </c>
      <c r="BG3008" t="e">
        <f t="shared" si="139"/>
        <v>#NUM!</v>
      </c>
      <c r="BH3008" t="e">
        <f t="shared" si="140"/>
        <v>#NUM!</v>
      </c>
      <c r="BI3008" t="e">
        <f>VLOOKUP(H3008,Sheet2!$A$1:$B$270,2,FALSE)</f>
        <v>#N/A</v>
      </c>
    </row>
    <row r="3009" spans="15:61">
      <c r="O3009" s="57"/>
      <c r="P3009" s="57"/>
      <c r="AP3009" s="57"/>
      <c r="BA3009" s="57"/>
      <c r="BF3009" s="6" t="e">
        <f t="shared" si="138"/>
        <v>#NUM!</v>
      </c>
      <c r="BG3009" t="e">
        <f t="shared" si="139"/>
        <v>#NUM!</v>
      </c>
      <c r="BH3009" t="e">
        <f t="shared" si="140"/>
        <v>#NUM!</v>
      </c>
      <c r="BI3009" t="e">
        <f>VLOOKUP(H3009,Sheet2!$A$1:$B$270,2,FALSE)</f>
        <v>#N/A</v>
      </c>
    </row>
    <row r="3010" spans="15:61">
      <c r="O3010" s="57"/>
      <c r="P3010" s="57"/>
      <c r="AP3010" s="57"/>
      <c r="BA3010" s="57"/>
      <c r="BF3010" s="6" t="e">
        <f t="shared" ref="BF3010:BF3073" si="141">DATE(BC3010,BD3010,BE3010)</f>
        <v>#NUM!</v>
      </c>
      <c r="BG3010" t="e">
        <f t="shared" ref="BG3010:BG3073" si="142">BF3010-BA3010</f>
        <v>#NUM!</v>
      </c>
      <c r="BH3010" t="e">
        <f t="shared" ref="BH3010:BH3073" si="143">IF(BG3010=1,"COMPLY",IF(BG3010&lt;1,"COMPLY","NOT COMPLY"))</f>
        <v>#NUM!</v>
      </c>
      <c r="BI3010" t="e">
        <f>VLOOKUP(H3010,Sheet2!$A$1:$B$270,2,FALSE)</f>
        <v>#N/A</v>
      </c>
    </row>
    <row r="3011" spans="15:61">
      <c r="O3011" s="57"/>
      <c r="P3011" s="57"/>
      <c r="BA3011" s="57"/>
      <c r="BF3011" s="6" t="e">
        <f t="shared" si="141"/>
        <v>#NUM!</v>
      </c>
      <c r="BG3011" t="e">
        <f t="shared" si="142"/>
        <v>#NUM!</v>
      </c>
      <c r="BH3011" t="e">
        <f t="shared" si="143"/>
        <v>#NUM!</v>
      </c>
      <c r="BI3011" t="e">
        <f>VLOOKUP(H3011,Sheet2!$A$1:$B$270,2,FALSE)</f>
        <v>#N/A</v>
      </c>
    </row>
    <row r="3012" spans="15:61">
      <c r="O3012" s="57"/>
      <c r="P3012" s="57"/>
      <c r="AP3012" s="57"/>
      <c r="BA3012" s="57"/>
      <c r="BF3012" s="6" t="e">
        <f t="shared" si="141"/>
        <v>#NUM!</v>
      </c>
      <c r="BG3012" t="e">
        <f t="shared" si="142"/>
        <v>#NUM!</v>
      </c>
      <c r="BH3012" t="e">
        <f t="shared" si="143"/>
        <v>#NUM!</v>
      </c>
      <c r="BI3012" t="e">
        <f>VLOOKUP(H3012,Sheet2!$A$1:$B$270,2,FALSE)</f>
        <v>#N/A</v>
      </c>
    </row>
    <row r="3013" spans="15:61">
      <c r="O3013" s="57"/>
      <c r="P3013" s="57"/>
      <c r="AO3013" s="57"/>
      <c r="AP3013" s="57"/>
      <c r="BA3013" s="57"/>
      <c r="BF3013" s="6" t="e">
        <f t="shared" si="141"/>
        <v>#NUM!</v>
      </c>
      <c r="BG3013" t="e">
        <f t="shared" si="142"/>
        <v>#NUM!</v>
      </c>
      <c r="BH3013" t="e">
        <f t="shared" si="143"/>
        <v>#NUM!</v>
      </c>
      <c r="BI3013" t="e">
        <f>VLOOKUP(H3013,Sheet2!$A$1:$B$270,2,FALSE)</f>
        <v>#N/A</v>
      </c>
    </row>
    <row r="3014" spans="15:61">
      <c r="O3014" s="57"/>
      <c r="P3014" s="57"/>
      <c r="AO3014" s="57"/>
      <c r="BA3014" s="57"/>
      <c r="BF3014" s="6" t="e">
        <f t="shared" si="141"/>
        <v>#NUM!</v>
      </c>
      <c r="BG3014" t="e">
        <f t="shared" si="142"/>
        <v>#NUM!</v>
      </c>
      <c r="BH3014" t="e">
        <f t="shared" si="143"/>
        <v>#NUM!</v>
      </c>
      <c r="BI3014" t="e">
        <f>VLOOKUP(H3014,Sheet2!$A$1:$B$270,2,FALSE)</f>
        <v>#N/A</v>
      </c>
    </row>
    <row r="3015" spans="15:61">
      <c r="O3015" s="57"/>
      <c r="P3015" s="57"/>
      <c r="AO3015" s="57"/>
      <c r="AP3015" s="57"/>
      <c r="BA3015" s="57"/>
      <c r="BF3015" s="6" t="e">
        <f t="shared" si="141"/>
        <v>#NUM!</v>
      </c>
      <c r="BG3015" t="e">
        <f t="shared" si="142"/>
        <v>#NUM!</v>
      </c>
      <c r="BH3015" t="e">
        <f t="shared" si="143"/>
        <v>#NUM!</v>
      </c>
      <c r="BI3015" t="e">
        <f>VLOOKUP(H3015,Sheet2!$A$1:$B$270,2,FALSE)</f>
        <v>#N/A</v>
      </c>
    </row>
    <row r="3016" spans="15:61">
      <c r="O3016" s="57"/>
      <c r="P3016" s="57"/>
      <c r="AO3016" s="57"/>
      <c r="AP3016" s="57"/>
      <c r="BA3016" s="57"/>
      <c r="BF3016" s="6" t="e">
        <f t="shared" si="141"/>
        <v>#NUM!</v>
      </c>
      <c r="BG3016" t="e">
        <f t="shared" si="142"/>
        <v>#NUM!</v>
      </c>
      <c r="BH3016" t="e">
        <f t="shared" si="143"/>
        <v>#NUM!</v>
      </c>
      <c r="BI3016" t="e">
        <f>VLOOKUP(H3016,Sheet2!$A$1:$B$270,2,FALSE)</f>
        <v>#N/A</v>
      </c>
    </row>
    <row r="3017" spans="15:61">
      <c r="O3017" s="57"/>
      <c r="P3017" s="57"/>
      <c r="AO3017" s="57"/>
      <c r="AP3017" s="57"/>
      <c r="BA3017" s="57"/>
      <c r="BF3017" s="6" t="e">
        <f t="shared" si="141"/>
        <v>#NUM!</v>
      </c>
      <c r="BG3017" t="e">
        <f t="shared" si="142"/>
        <v>#NUM!</v>
      </c>
      <c r="BH3017" t="e">
        <f t="shared" si="143"/>
        <v>#NUM!</v>
      </c>
      <c r="BI3017" t="e">
        <f>VLOOKUP(H3017,Sheet2!$A$1:$B$270,2,FALSE)</f>
        <v>#N/A</v>
      </c>
    </row>
    <row r="3018" spans="15:61">
      <c r="O3018" s="57"/>
      <c r="P3018" s="57"/>
      <c r="AO3018" s="57"/>
      <c r="AP3018" s="57"/>
      <c r="BA3018" s="57"/>
      <c r="BF3018" s="6" t="e">
        <f t="shared" si="141"/>
        <v>#NUM!</v>
      </c>
      <c r="BG3018" t="e">
        <f t="shared" si="142"/>
        <v>#NUM!</v>
      </c>
      <c r="BH3018" t="e">
        <f t="shared" si="143"/>
        <v>#NUM!</v>
      </c>
      <c r="BI3018" t="e">
        <f>VLOOKUP(H3018,Sheet2!$A$1:$B$270,2,FALSE)</f>
        <v>#N/A</v>
      </c>
    </row>
    <row r="3019" spans="15:61">
      <c r="O3019" s="57"/>
      <c r="P3019" s="57"/>
      <c r="AO3019" s="57"/>
      <c r="AP3019" s="57"/>
      <c r="BA3019" s="57"/>
      <c r="BF3019" s="6" t="e">
        <f t="shared" si="141"/>
        <v>#NUM!</v>
      </c>
      <c r="BG3019" t="e">
        <f t="shared" si="142"/>
        <v>#NUM!</v>
      </c>
      <c r="BH3019" t="e">
        <f t="shared" si="143"/>
        <v>#NUM!</v>
      </c>
      <c r="BI3019" t="e">
        <f>VLOOKUP(H3019,Sheet2!$A$1:$B$270,2,FALSE)</f>
        <v>#N/A</v>
      </c>
    </row>
    <row r="3020" spans="15:61">
      <c r="O3020" s="57"/>
      <c r="P3020" s="57"/>
      <c r="AO3020" s="57"/>
      <c r="AP3020" s="57"/>
      <c r="BA3020" s="57"/>
      <c r="BF3020" s="6" t="e">
        <f t="shared" si="141"/>
        <v>#NUM!</v>
      </c>
      <c r="BG3020" t="e">
        <f t="shared" si="142"/>
        <v>#NUM!</v>
      </c>
      <c r="BH3020" t="e">
        <f t="shared" si="143"/>
        <v>#NUM!</v>
      </c>
      <c r="BI3020" t="e">
        <f>VLOOKUP(H3020,Sheet2!$A$1:$B$270,2,FALSE)</f>
        <v>#N/A</v>
      </c>
    </row>
    <row r="3021" spans="15:61">
      <c r="O3021" s="57"/>
      <c r="P3021" s="57"/>
      <c r="AO3021" s="57"/>
      <c r="AP3021" s="57"/>
      <c r="BA3021" s="57"/>
      <c r="BF3021" s="6" t="e">
        <f t="shared" si="141"/>
        <v>#NUM!</v>
      </c>
      <c r="BG3021" t="e">
        <f t="shared" si="142"/>
        <v>#NUM!</v>
      </c>
      <c r="BH3021" t="e">
        <f t="shared" si="143"/>
        <v>#NUM!</v>
      </c>
      <c r="BI3021" t="e">
        <f>VLOOKUP(H3021,Sheet2!$A$1:$B$270,2,FALSE)</f>
        <v>#N/A</v>
      </c>
    </row>
    <row r="3022" spans="15:61">
      <c r="O3022" s="57"/>
      <c r="P3022" s="57"/>
      <c r="AP3022" s="57"/>
      <c r="BA3022" s="57"/>
      <c r="BF3022" s="6" t="e">
        <f t="shared" si="141"/>
        <v>#NUM!</v>
      </c>
      <c r="BG3022" t="e">
        <f t="shared" si="142"/>
        <v>#NUM!</v>
      </c>
      <c r="BH3022" t="e">
        <f t="shared" si="143"/>
        <v>#NUM!</v>
      </c>
      <c r="BI3022" t="e">
        <f>VLOOKUP(H3022,Sheet2!$A$1:$B$270,2,FALSE)</f>
        <v>#N/A</v>
      </c>
    </row>
    <row r="3023" spans="15:61">
      <c r="O3023" s="57"/>
      <c r="P3023" s="57"/>
      <c r="AP3023" s="57"/>
      <c r="BA3023" s="57"/>
      <c r="BF3023" s="6" t="e">
        <f t="shared" si="141"/>
        <v>#NUM!</v>
      </c>
      <c r="BG3023" t="e">
        <f t="shared" si="142"/>
        <v>#NUM!</v>
      </c>
      <c r="BH3023" t="e">
        <f t="shared" si="143"/>
        <v>#NUM!</v>
      </c>
      <c r="BI3023" t="e">
        <f>VLOOKUP(H3023,Sheet2!$A$1:$B$270,2,FALSE)</f>
        <v>#N/A</v>
      </c>
    </row>
    <row r="3024" spans="15:61">
      <c r="O3024" s="57"/>
      <c r="P3024" s="57"/>
      <c r="BA3024" s="57"/>
      <c r="BF3024" s="6" t="e">
        <f t="shared" si="141"/>
        <v>#NUM!</v>
      </c>
      <c r="BG3024" t="e">
        <f t="shared" si="142"/>
        <v>#NUM!</v>
      </c>
      <c r="BH3024" t="e">
        <f t="shared" si="143"/>
        <v>#NUM!</v>
      </c>
      <c r="BI3024" t="e">
        <f>VLOOKUP(H3024,Sheet2!$A$1:$B$270,2,FALSE)</f>
        <v>#N/A</v>
      </c>
    </row>
    <row r="3025" spans="15:61">
      <c r="O3025" s="57"/>
      <c r="P3025" s="57"/>
      <c r="AP3025" s="57"/>
      <c r="BA3025" s="57"/>
      <c r="BF3025" s="6" t="e">
        <f t="shared" si="141"/>
        <v>#NUM!</v>
      </c>
      <c r="BG3025" t="e">
        <f t="shared" si="142"/>
        <v>#NUM!</v>
      </c>
      <c r="BH3025" t="e">
        <f t="shared" si="143"/>
        <v>#NUM!</v>
      </c>
      <c r="BI3025" t="e">
        <f>VLOOKUP(H3025,Sheet2!$A$1:$B$270,2,FALSE)</f>
        <v>#N/A</v>
      </c>
    </row>
    <row r="3026" spans="15:61">
      <c r="O3026" s="57"/>
      <c r="P3026" s="57"/>
      <c r="AP3026" s="57"/>
      <c r="BA3026" s="57"/>
      <c r="BF3026" s="6" t="e">
        <f t="shared" si="141"/>
        <v>#NUM!</v>
      </c>
      <c r="BG3026" t="e">
        <f t="shared" si="142"/>
        <v>#NUM!</v>
      </c>
      <c r="BH3026" t="e">
        <f t="shared" si="143"/>
        <v>#NUM!</v>
      </c>
      <c r="BI3026" t="e">
        <f>VLOOKUP(H3026,Sheet2!$A$1:$B$270,2,FALSE)</f>
        <v>#N/A</v>
      </c>
    </row>
    <row r="3027" spans="15:61">
      <c r="O3027" s="57"/>
      <c r="P3027" s="57"/>
      <c r="AP3027" s="57"/>
      <c r="BA3027" s="57"/>
      <c r="BF3027" s="6" t="e">
        <f t="shared" si="141"/>
        <v>#NUM!</v>
      </c>
      <c r="BG3027" t="e">
        <f t="shared" si="142"/>
        <v>#NUM!</v>
      </c>
      <c r="BH3027" t="e">
        <f t="shared" si="143"/>
        <v>#NUM!</v>
      </c>
      <c r="BI3027" t="e">
        <f>VLOOKUP(H3027,Sheet2!$A$1:$B$270,2,FALSE)</f>
        <v>#N/A</v>
      </c>
    </row>
    <row r="3028" spans="15:61">
      <c r="O3028" s="57"/>
      <c r="P3028" s="57"/>
      <c r="AP3028" s="57"/>
      <c r="BA3028" s="57"/>
      <c r="BF3028" s="6" t="e">
        <f t="shared" si="141"/>
        <v>#NUM!</v>
      </c>
      <c r="BG3028" t="e">
        <f t="shared" si="142"/>
        <v>#NUM!</v>
      </c>
      <c r="BH3028" t="e">
        <f t="shared" si="143"/>
        <v>#NUM!</v>
      </c>
      <c r="BI3028" t="e">
        <f>VLOOKUP(H3028,Sheet2!$A$1:$B$270,2,FALSE)</f>
        <v>#N/A</v>
      </c>
    </row>
    <row r="3029" spans="15:61">
      <c r="O3029" s="57"/>
      <c r="P3029" s="57"/>
      <c r="AP3029" s="57"/>
      <c r="BA3029" s="57"/>
      <c r="BF3029" s="6" t="e">
        <f t="shared" si="141"/>
        <v>#NUM!</v>
      </c>
      <c r="BG3029" t="e">
        <f t="shared" si="142"/>
        <v>#NUM!</v>
      </c>
      <c r="BH3029" t="e">
        <f t="shared" si="143"/>
        <v>#NUM!</v>
      </c>
      <c r="BI3029" t="e">
        <f>VLOOKUP(H3029,Sheet2!$A$1:$B$270,2,FALSE)</f>
        <v>#N/A</v>
      </c>
    </row>
    <row r="3030" spans="15:61">
      <c r="O3030" s="57"/>
      <c r="P3030" s="57"/>
      <c r="BA3030" s="57"/>
      <c r="BF3030" s="6" t="e">
        <f t="shared" si="141"/>
        <v>#NUM!</v>
      </c>
      <c r="BG3030" t="e">
        <f t="shared" si="142"/>
        <v>#NUM!</v>
      </c>
      <c r="BH3030" t="e">
        <f t="shared" si="143"/>
        <v>#NUM!</v>
      </c>
      <c r="BI3030" t="e">
        <f>VLOOKUP(H3030,Sheet2!$A$1:$B$270,2,FALSE)</f>
        <v>#N/A</v>
      </c>
    </row>
    <row r="3031" spans="15:61">
      <c r="O3031" s="57"/>
      <c r="P3031" s="57"/>
      <c r="AP3031" s="57"/>
      <c r="BA3031" s="57"/>
      <c r="BF3031" s="6" t="e">
        <f t="shared" si="141"/>
        <v>#NUM!</v>
      </c>
      <c r="BG3031" t="e">
        <f t="shared" si="142"/>
        <v>#NUM!</v>
      </c>
      <c r="BH3031" t="e">
        <f t="shared" si="143"/>
        <v>#NUM!</v>
      </c>
      <c r="BI3031" t="e">
        <f>VLOOKUP(H3031,Sheet2!$A$1:$B$270,2,FALSE)</f>
        <v>#N/A</v>
      </c>
    </row>
    <row r="3032" spans="15:61">
      <c r="O3032" s="57"/>
      <c r="P3032" s="57"/>
      <c r="AP3032" s="57"/>
      <c r="BA3032" s="57"/>
      <c r="BF3032" s="6" t="e">
        <f t="shared" si="141"/>
        <v>#NUM!</v>
      </c>
      <c r="BG3032" t="e">
        <f t="shared" si="142"/>
        <v>#NUM!</v>
      </c>
      <c r="BH3032" t="e">
        <f t="shared" si="143"/>
        <v>#NUM!</v>
      </c>
      <c r="BI3032" t="e">
        <f>VLOOKUP(H3032,Sheet2!$A$1:$B$270,2,FALSE)</f>
        <v>#N/A</v>
      </c>
    </row>
    <row r="3033" spans="15:61">
      <c r="O3033" s="57"/>
      <c r="P3033" s="57"/>
      <c r="AP3033" s="57"/>
      <c r="BA3033" s="57"/>
      <c r="BF3033" s="6" t="e">
        <f t="shared" si="141"/>
        <v>#NUM!</v>
      </c>
      <c r="BG3033" t="e">
        <f t="shared" si="142"/>
        <v>#NUM!</v>
      </c>
      <c r="BH3033" t="e">
        <f t="shared" si="143"/>
        <v>#NUM!</v>
      </c>
      <c r="BI3033" t="e">
        <f>VLOOKUP(H3033,Sheet2!$A$1:$B$270,2,FALSE)</f>
        <v>#N/A</v>
      </c>
    </row>
    <row r="3034" spans="15:61">
      <c r="O3034" s="57"/>
      <c r="P3034" s="57"/>
      <c r="AP3034" s="57"/>
      <c r="BA3034" s="57"/>
      <c r="BF3034" s="6" t="e">
        <f t="shared" si="141"/>
        <v>#NUM!</v>
      </c>
      <c r="BG3034" t="e">
        <f t="shared" si="142"/>
        <v>#NUM!</v>
      </c>
      <c r="BH3034" t="e">
        <f t="shared" si="143"/>
        <v>#NUM!</v>
      </c>
      <c r="BI3034" t="e">
        <f>VLOOKUP(H3034,Sheet2!$A$1:$B$270,2,FALSE)</f>
        <v>#N/A</v>
      </c>
    </row>
    <row r="3035" spans="15:61">
      <c r="O3035" s="57"/>
      <c r="P3035" s="57"/>
      <c r="BA3035" s="57"/>
      <c r="BF3035" s="6" t="e">
        <f t="shared" si="141"/>
        <v>#NUM!</v>
      </c>
      <c r="BG3035" t="e">
        <f t="shared" si="142"/>
        <v>#NUM!</v>
      </c>
      <c r="BH3035" t="e">
        <f t="shared" si="143"/>
        <v>#NUM!</v>
      </c>
      <c r="BI3035" t="e">
        <f>VLOOKUP(H3035,Sheet2!$A$1:$B$270,2,FALSE)</f>
        <v>#N/A</v>
      </c>
    </row>
    <row r="3036" spans="15:61">
      <c r="O3036" s="57"/>
      <c r="P3036" s="57"/>
      <c r="AP3036" s="57"/>
      <c r="BA3036" s="57"/>
      <c r="BF3036" s="6" t="e">
        <f t="shared" si="141"/>
        <v>#NUM!</v>
      </c>
      <c r="BG3036" t="e">
        <f t="shared" si="142"/>
        <v>#NUM!</v>
      </c>
      <c r="BH3036" t="e">
        <f t="shared" si="143"/>
        <v>#NUM!</v>
      </c>
      <c r="BI3036" t="e">
        <f>VLOOKUP(H3036,Sheet2!$A$1:$B$270,2,FALSE)</f>
        <v>#N/A</v>
      </c>
    </row>
    <row r="3037" spans="15:61">
      <c r="O3037" s="57"/>
      <c r="P3037" s="57"/>
      <c r="BF3037" s="6" t="e">
        <f t="shared" si="141"/>
        <v>#NUM!</v>
      </c>
      <c r="BG3037" t="e">
        <f t="shared" si="142"/>
        <v>#NUM!</v>
      </c>
      <c r="BH3037" t="e">
        <f t="shared" si="143"/>
        <v>#NUM!</v>
      </c>
      <c r="BI3037" t="e">
        <f>VLOOKUP(H3037,Sheet2!$A$1:$B$270,2,FALSE)</f>
        <v>#N/A</v>
      </c>
    </row>
    <row r="3038" spans="15:61">
      <c r="O3038" s="57"/>
      <c r="P3038" s="57"/>
      <c r="AP3038" s="57"/>
      <c r="BA3038" s="57"/>
      <c r="BF3038" s="6" t="e">
        <f t="shared" si="141"/>
        <v>#NUM!</v>
      </c>
      <c r="BG3038" t="e">
        <f t="shared" si="142"/>
        <v>#NUM!</v>
      </c>
      <c r="BH3038" t="e">
        <f t="shared" si="143"/>
        <v>#NUM!</v>
      </c>
      <c r="BI3038" t="e">
        <f>VLOOKUP(H3038,Sheet2!$A$1:$B$270,2,FALSE)</f>
        <v>#N/A</v>
      </c>
    </row>
    <row r="3039" spans="15:61">
      <c r="O3039" s="57"/>
      <c r="P3039" s="57"/>
      <c r="AP3039" s="57"/>
      <c r="BA3039" s="57"/>
      <c r="BF3039" s="6" t="e">
        <f t="shared" si="141"/>
        <v>#NUM!</v>
      </c>
      <c r="BG3039" t="e">
        <f t="shared" si="142"/>
        <v>#NUM!</v>
      </c>
      <c r="BH3039" t="e">
        <f t="shared" si="143"/>
        <v>#NUM!</v>
      </c>
      <c r="BI3039" t="e">
        <f>VLOOKUP(H3039,Sheet2!$A$1:$B$270,2,FALSE)</f>
        <v>#N/A</v>
      </c>
    </row>
    <row r="3040" spans="15:61">
      <c r="O3040" s="57"/>
      <c r="P3040" s="57"/>
      <c r="AO3040" s="57"/>
      <c r="AP3040" s="57"/>
      <c r="BA3040" s="57"/>
      <c r="BF3040" s="6" t="e">
        <f t="shared" si="141"/>
        <v>#NUM!</v>
      </c>
      <c r="BG3040" t="e">
        <f t="shared" si="142"/>
        <v>#NUM!</v>
      </c>
      <c r="BH3040" t="e">
        <f t="shared" si="143"/>
        <v>#NUM!</v>
      </c>
      <c r="BI3040" t="e">
        <f>VLOOKUP(H3040,Sheet2!$A$1:$B$270,2,FALSE)</f>
        <v>#N/A</v>
      </c>
    </row>
    <row r="3041" spans="15:61">
      <c r="O3041" s="57"/>
      <c r="P3041" s="57"/>
      <c r="BA3041" s="57"/>
      <c r="BF3041" s="6" t="e">
        <f t="shared" si="141"/>
        <v>#NUM!</v>
      </c>
      <c r="BG3041" t="e">
        <f t="shared" si="142"/>
        <v>#NUM!</v>
      </c>
      <c r="BH3041" t="e">
        <f t="shared" si="143"/>
        <v>#NUM!</v>
      </c>
      <c r="BI3041" t="e">
        <f>VLOOKUP(H3041,Sheet2!$A$1:$B$270,2,FALSE)</f>
        <v>#N/A</v>
      </c>
    </row>
    <row r="3042" spans="15:61">
      <c r="O3042" s="57"/>
      <c r="P3042" s="57"/>
      <c r="BA3042" s="57"/>
      <c r="BF3042" s="6" t="e">
        <f t="shared" si="141"/>
        <v>#NUM!</v>
      </c>
      <c r="BG3042" t="e">
        <f t="shared" si="142"/>
        <v>#NUM!</v>
      </c>
      <c r="BH3042" t="e">
        <f t="shared" si="143"/>
        <v>#NUM!</v>
      </c>
      <c r="BI3042" t="e">
        <f>VLOOKUP(H3042,Sheet2!$A$1:$B$270,2,FALSE)</f>
        <v>#N/A</v>
      </c>
    </row>
    <row r="3043" spans="15:61">
      <c r="O3043" s="57"/>
      <c r="P3043" s="57"/>
      <c r="AO3043" s="57"/>
      <c r="BA3043" s="57"/>
      <c r="BF3043" s="6" t="e">
        <f t="shared" si="141"/>
        <v>#NUM!</v>
      </c>
      <c r="BG3043" t="e">
        <f t="shared" si="142"/>
        <v>#NUM!</v>
      </c>
      <c r="BH3043" t="e">
        <f t="shared" si="143"/>
        <v>#NUM!</v>
      </c>
      <c r="BI3043" t="e">
        <f>VLOOKUP(H3043,Sheet2!$A$1:$B$270,2,FALSE)</f>
        <v>#N/A</v>
      </c>
    </row>
    <row r="3044" spans="15:61">
      <c r="O3044" s="57"/>
      <c r="P3044" s="57"/>
      <c r="AO3044" s="57"/>
      <c r="BA3044" s="57"/>
      <c r="BF3044" s="6" t="e">
        <f t="shared" si="141"/>
        <v>#NUM!</v>
      </c>
      <c r="BG3044" t="e">
        <f t="shared" si="142"/>
        <v>#NUM!</v>
      </c>
      <c r="BH3044" t="e">
        <f t="shared" si="143"/>
        <v>#NUM!</v>
      </c>
      <c r="BI3044" t="e">
        <f>VLOOKUP(H3044,Sheet2!$A$1:$B$270,2,FALSE)</f>
        <v>#N/A</v>
      </c>
    </row>
    <row r="3045" spans="15:61">
      <c r="O3045" s="57"/>
      <c r="P3045" s="57"/>
      <c r="AO3045" s="57"/>
      <c r="AP3045" s="57"/>
      <c r="BA3045" s="57"/>
      <c r="BF3045" s="6" t="e">
        <f t="shared" si="141"/>
        <v>#NUM!</v>
      </c>
      <c r="BG3045" t="e">
        <f t="shared" si="142"/>
        <v>#NUM!</v>
      </c>
      <c r="BH3045" t="e">
        <f t="shared" si="143"/>
        <v>#NUM!</v>
      </c>
      <c r="BI3045" t="e">
        <f>VLOOKUP(H3045,Sheet2!$A$1:$B$270,2,FALSE)</f>
        <v>#N/A</v>
      </c>
    </row>
    <row r="3046" spans="15:61">
      <c r="O3046" s="57"/>
      <c r="P3046" s="57"/>
      <c r="AO3046" s="57"/>
      <c r="AP3046" s="57"/>
      <c r="BA3046" s="57"/>
      <c r="BF3046" s="6" t="e">
        <f t="shared" si="141"/>
        <v>#NUM!</v>
      </c>
      <c r="BG3046" t="e">
        <f t="shared" si="142"/>
        <v>#NUM!</v>
      </c>
      <c r="BH3046" t="e">
        <f t="shared" si="143"/>
        <v>#NUM!</v>
      </c>
      <c r="BI3046" t="e">
        <f>VLOOKUP(H3046,Sheet2!$A$1:$B$270,2,FALSE)</f>
        <v>#N/A</v>
      </c>
    </row>
    <row r="3047" spans="15:61">
      <c r="O3047" s="57"/>
      <c r="P3047" s="57"/>
      <c r="AP3047" s="57"/>
      <c r="BA3047" s="57"/>
      <c r="BF3047" s="6" t="e">
        <f t="shared" si="141"/>
        <v>#NUM!</v>
      </c>
      <c r="BG3047" t="e">
        <f t="shared" si="142"/>
        <v>#NUM!</v>
      </c>
      <c r="BH3047" t="e">
        <f t="shared" si="143"/>
        <v>#NUM!</v>
      </c>
      <c r="BI3047" t="e">
        <f>VLOOKUP(H3047,Sheet2!$A$1:$B$270,2,FALSE)</f>
        <v>#N/A</v>
      </c>
    </row>
    <row r="3048" spans="15:61">
      <c r="O3048" s="57"/>
      <c r="P3048" s="57"/>
      <c r="AP3048" s="57"/>
      <c r="BA3048" s="57"/>
      <c r="BF3048" s="6" t="e">
        <f t="shared" si="141"/>
        <v>#NUM!</v>
      </c>
      <c r="BG3048" t="e">
        <f t="shared" si="142"/>
        <v>#NUM!</v>
      </c>
      <c r="BH3048" t="e">
        <f t="shared" si="143"/>
        <v>#NUM!</v>
      </c>
      <c r="BI3048" t="e">
        <f>VLOOKUP(H3048,Sheet2!$A$1:$B$270,2,FALSE)</f>
        <v>#N/A</v>
      </c>
    </row>
    <row r="3049" spans="15:61">
      <c r="O3049" s="57"/>
      <c r="P3049" s="57"/>
      <c r="BA3049" s="57"/>
      <c r="BF3049" s="6" t="e">
        <f t="shared" si="141"/>
        <v>#NUM!</v>
      </c>
      <c r="BG3049" t="e">
        <f t="shared" si="142"/>
        <v>#NUM!</v>
      </c>
      <c r="BH3049" t="e">
        <f t="shared" si="143"/>
        <v>#NUM!</v>
      </c>
      <c r="BI3049" t="e">
        <f>VLOOKUP(H3049,Sheet2!$A$1:$B$270,2,FALSE)</f>
        <v>#N/A</v>
      </c>
    </row>
    <row r="3050" spans="15:61">
      <c r="O3050" s="57"/>
      <c r="P3050" s="57"/>
      <c r="AP3050" s="57"/>
      <c r="BA3050" s="57"/>
      <c r="BF3050" s="6" t="e">
        <f t="shared" si="141"/>
        <v>#NUM!</v>
      </c>
      <c r="BG3050" t="e">
        <f t="shared" si="142"/>
        <v>#NUM!</v>
      </c>
      <c r="BH3050" t="e">
        <f t="shared" si="143"/>
        <v>#NUM!</v>
      </c>
      <c r="BI3050" t="e">
        <f>VLOOKUP(H3050,Sheet2!$A$1:$B$270,2,FALSE)</f>
        <v>#N/A</v>
      </c>
    </row>
    <row r="3051" spans="15:61">
      <c r="O3051" s="57"/>
      <c r="P3051" s="57"/>
      <c r="AO3051" s="57"/>
      <c r="AP3051" s="57"/>
      <c r="BA3051" s="57"/>
      <c r="BF3051" s="6" t="e">
        <f t="shared" si="141"/>
        <v>#NUM!</v>
      </c>
      <c r="BG3051" t="e">
        <f t="shared" si="142"/>
        <v>#NUM!</v>
      </c>
      <c r="BH3051" t="e">
        <f t="shared" si="143"/>
        <v>#NUM!</v>
      </c>
      <c r="BI3051" t="e">
        <f>VLOOKUP(H3051,Sheet2!$A$1:$B$270,2,FALSE)</f>
        <v>#N/A</v>
      </c>
    </row>
    <row r="3052" spans="15:61">
      <c r="O3052" s="57"/>
      <c r="P3052" s="57"/>
      <c r="BA3052" s="57"/>
      <c r="BF3052" s="6" t="e">
        <f t="shared" si="141"/>
        <v>#NUM!</v>
      </c>
      <c r="BG3052" t="e">
        <f t="shared" si="142"/>
        <v>#NUM!</v>
      </c>
      <c r="BH3052" t="e">
        <f t="shared" si="143"/>
        <v>#NUM!</v>
      </c>
      <c r="BI3052" t="e">
        <f>VLOOKUP(H3052,Sheet2!$A$1:$B$270,2,FALSE)</f>
        <v>#N/A</v>
      </c>
    </row>
    <row r="3053" spans="15:61">
      <c r="O3053" s="57"/>
      <c r="P3053" s="57"/>
      <c r="AP3053" s="57"/>
      <c r="BA3053" s="57"/>
      <c r="BF3053" s="6" t="e">
        <f t="shared" si="141"/>
        <v>#NUM!</v>
      </c>
      <c r="BG3053" t="e">
        <f t="shared" si="142"/>
        <v>#NUM!</v>
      </c>
      <c r="BH3053" t="e">
        <f t="shared" si="143"/>
        <v>#NUM!</v>
      </c>
      <c r="BI3053" t="e">
        <f>VLOOKUP(H3053,Sheet2!$A$1:$B$270,2,FALSE)</f>
        <v>#N/A</v>
      </c>
    </row>
    <row r="3054" spans="15:61">
      <c r="O3054" s="57"/>
      <c r="P3054" s="57"/>
      <c r="AP3054" s="57"/>
      <c r="BA3054" s="57"/>
      <c r="BF3054" s="6" t="e">
        <f t="shared" si="141"/>
        <v>#NUM!</v>
      </c>
      <c r="BG3054" t="e">
        <f t="shared" si="142"/>
        <v>#NUM!</v>
      </c>
      <c r="BH3054" t="e">
        <f t="shared" si="143"/>
        <v>#NUM!</v>
      </c>
      <c r="BI3054" t="e">
        <f>VLOOKUP(H3054,Sheet2!$A$1:$B$270,2,FALSE)</f>
        <v>#N/A</v>
      </c>
    </row>
    <row r="3055" spans="15:61">
      <c r="O3055" s="57"/>
      <c r="P3055" s="57"/>
      <c r="AP3055" s="57"/>
      <c r="BA3055" s="57"/>
      <c r="BF3055" s="6" t="e">
        <f t="shared" si="141"/>
        <v>#NUM!</v>
      </c>
      <c r="BG3055" t="e">
        <f t="shared" si="142"/>
        <v>#NUM!</v>
      </c>
      <c r="BH3055" t="e">
        <f t="shared" si="143"/>
        <v>#NUM!</v>
      </c>
      <c r="BI3055" t="e">
        <f>VLOOKUP(H3055,Sheet2!$A$1:$B$270,2,FALSE)</f>
        <v>#N/A</v>
      </c>
    </row>
    <row r="3056" spans="15:61">
      <c r="O3056" s="57"/>
      <c r="P3056" s="57"/>
      <c r="AP3056" s="57"/>
      <c r="BA3056" s="57"/>
      <c r="BF3056" s="6" t="e">
        <f t="shared" si="141"/>
        <v>#NUM!</v>
      </c>
      <c r="BG3056" t="e">
        <f t="shared" si="142"/>
        <v>#NUM!</v>
      </c>
      <c r="BH3056" t="e">
        <f t="shared" si="143"/>
        <v>#NUM!</v>
      </c>
      <c r="BI3056" t="e">
        <f>VLOOKUP(H3056,Sheet2!$A$1:$B$270,2,FALSE)</f>
        <v>#N/A</v>
      </c>
    </row>
    <row r="3057" spans="15:61">
      <c r="O3057" s="57"/>
      <c r="P3057" s="57"/>
      <c r="AP3057" s="57"/>
      <c r="BA3057" s="57"/>
      <c r="BF3057" s="6" t="e">
        <f t="shared" si="141"/>
        <v>#NUM!</v>
      </c>
      <c r="BG3057" t="e">
        <f t="shared" si="142"/>
        <v>#NUM!</v>
      </c>
      <c r="BH3057" t="e">
        <f t="shared" si="143"/>
        <v>#NUM!</v>
      </c>
      <c r="BI3057" t="e">
        <f>VLOOKUP(H3057,Sheet2!$A$1:$B$270,2,FALSE)</f>
        <v>#N/A</v>
      </c>
    </row>
    <row r="3058" spans="15:61">
      <c r="O3058" s="57"/>
      <c r="P3058" s="57"/>
      <c r="AP3058" s="57"/>
      <c r="BA3058" s="57"/>
      <c r="BF3058" s="6" t="e">
        <f t="shared" si="141"/>
        <v>#NUM!</v>
      </c>
      <c r="BG3058" t="e">
        <f t="shared" si="142"/>
        <v>#NUM!</v>
      </c>
      <c r="BH3058" t="e">
        <f t="shared" si="143"/>
        <v>#NUM!</v>
      </c>
      <c r="BI3058" t="e">
        <f>VLOOKUP(H3058,Sheet2!$A$1:$B$270,2,FALSE)</f>
        <v>#N/A</v>
      </c>
    </row>
    <row r="3059" spans="15:61">
      <c r="O3059" s="57"/>
      <c r="P3059" s="57"/>
      <c r="AO3059" s="57"/>
      <c r="AP3059" s="57"/>
      <c r="BA3059" s="57"/>
      <c r="BF3059" s="6" t="e">
        <f t="shared" si="141"/>
        <v>#NUM!</v>
      </c>
      <c r="BG3059" t="e">
        <f t="shared" si="142"/>
        <v>#NUM!</v>
      </c>
      <c r="BH3059" t="e">
        <f t="shared" si="143"/>
        <v>#NUM!</v>
      </c>
      <c r="BI3059" t="e">
        <f>VLOOKUP(H3059,Sheet2!$A$1:$B$270,2,FALSE)</f>
        <v>#N/A</v>
      </c>
    </row>
    <row r="3060" spans="15:61">
      <c r="O3060" s="57"/>
      <c r="P3060" s="57"/>
      <c r="AO3060" s="57"/>
      <c r="AP3060" s="57"/>
      <c r="BA3060" s="57"/>
      <c r="BF3060" s="6" t="e">
        <f t="shared" si="141"/>
        <v>#NUM!</v>
      </c>
      <c r="BG3060" t="e">
        <f t="shared" si="142"/>
        <v>#NUM!</v>
      </c>
      <c r="BH3060" t="e">
        <f t="shared" si="143"/>
        <v>#NUM!</v>
      </c>
      <c r="BI3060" t="e">
        <f>VLOOKUP(H3060,Sheet2!$A$1:$B$270,2,FALSE)</f>
        <v>#N/A</v>
      </c>
    </row>
    <row r="3061" spans="15:61">
      <c r="O3061" s="57"/>
      <c r="P3061" s="57"/>
      <c r="AO3061" s="57"/>
      <c r="AP3061" s="57"/>
      <c r="BA3061" s="57"/>
      <c r="BF3061" s="6" t="e">
        <f t="shared" si="141"/>
        <v>#NUM!</v>
      </c>
      <c r="BG3061" t="e">
        <f t="shared" si="142"/>
        <v>#NUM!</v>
      </c>
      <c r="BH3061" t="e">
        <f t="shared" si="143"/>
        <v>#NUM!</v>
      </c>
      <c r="BI3061" t="e">
        <f>VLOOKUP(H3061,Sheet2!$A$1:$B$270,2,FALSE)</f>
        <v>#N/A</v>
      </c>
    </row>
    <row r="3062" spans="15:61">
      <c r="O3062" s="57"/>
      <c r="P3062" s="57"/>
      <c r="AO3062" s="57"/>
      <c r="AP3062" s="57"/>
      <c r="BA3062" s="57"/>
      <c r="BF3062" s="6" t="e">
        <f t="shared" si="141"/>
        <v>#NUM!</v>
      </c>
      <c r="BG3062" t="e">
        <f t="shared" si="142"/>
        <v>#NUM!</v>
      </c>
      <c r="BH3062" t="e">
        <f t="shared" si="143"/>
        <v>#NUM!</v>
      </c>
      <c r="BI3062" t="e">
        <f>VLOOKUP(H3062,Sheet2!$A$1:$B$270,2,FALSE)</f>
        <v>#N/A</v>
      </c>
    </row>
    <row r="3063" spans="15:61">
      <c r="O3063" s="57"/>
      <c r="P3063" s="57"/>
      <c r="AP3063" s="57"/>
      <c r="BA3063" s="57"/>
      <c r="BF3063" s="6" t="e">
        <f t="shared" si="141"/>
        <v>#NUM!</v>
      </c>
      <c r="BG3063" t="e">
        <f t="shared" si="142"/>
        <v>#NUM!</v>
      </c>
      <c r="BH3063" t="e">
        <f t="shared" si="143"/>
        <v>#NUM!</v>
      </c>
      <c r="BI3063" t="e">
        <f>VLOOKUP(H3063,Sheet2!$A$1:$B$270,2,FALSE)</f>
        <v>#N/A</v>
      </c>
    </row>
    <row r="3064" spans="15:61">
      <c r="O3064" s="57"/>
      <c r="P3064" s="57"/>
      <c r="AP3064" s="57"/>
      <c r="BA3064" s="57"/>
      <c r="BF3064" s="6" t="e">
        <f t="shared" si="141"/>
        <v>#NUM!</v>
      </c>
      <c r="BG3064" t="e">
        <f t="shared" si="142"/>
        <v>#NUM!</v>
      </c>
      <c r="BH3064" t="e">
        <f t="shared" si="143"/>
        <v>#NUM!</v>
      </c>
      <c r="BI3064" t="e">
        <f>VLOOKUP(H3064,Sheet2!$A$1:$B$270,2,FALSE)</f>
        <v>#N/A</v>
      </c>
    </row>
    <row r="3065" spans="15:61">
      <c r="O3065" s="57"/>
      <c r="P3065" s="57"/>
      <c r="AP3065" s="57"/>
      <c r="BA3065" s="57"/>
      <c r="BF3065" s="6" t="e">
        <f t="shared" si="141"/>
        <v>#NUM!</v>
      </c>
      <c r="BG3065" t="e">
        <f t="shared" si="142"/>
        <v>#NUM!</v>
      </c>
      <c r="BH3065" t="e">
        <f t="shared" si="143"/>
        <v>#NUM!</v>
      </c>
      <c r="BI3065" t="e">
        <f>VLOOKUP(H3065,Sheet2!$A$1:$B$270,2,FALSE)</f>
        <v>#N/A</v>
      </c>
    </row>
    <row r="3066" spans="15:61">
      <c r="O3066" s="57"/>
      <c r="P3066" s="57"/>
      <c r="AP3066" s="57"/>
      <c r="BA3066" s="57"/>
      <c r="BF3066" s="6" t="e">
        <f t="shared" si="141"/>
        <v>#NUM!</v>
      </c>
      <c r="BG3066" t="e">
        <f t="shared" si="142"/>
        <v>#NUM!</v>
      </c>
      <c r="BH3066" t="e">
        <f t="shared" si="143"/>
        <v>#NUM!</v>
      </c>
      <c r="BI3066" t="e">
        <f>VLOOKUP(H3066,Sheet2!$A$1:$B$270,2,FALSE)</f>
        <v>#N/A</v>
      </c>
    </row>
    <row r="3067" spans="15:61">
      <c r="O3067" s="57"/>
      <c r="P3067" s="57"/>
      <c r="BA3067" s="57"/>
      <c r="BF3067" s="6" t="e">
        <f t="shared" si="141"/>
        <v>#NUM!</v>
      </c>
      <c r="BG3067" t="e">
        <f t="shared" si="142"/>
        <v>#NUM!</v>
      </c>
      <c r="BH3067" t="e">
        <f t="shared" si="143"/>
        <v>#NUM!</v>
      </c>
      <c r="BI3067" t="e">
        <f>VLOOKUP(H3067,Sheet2!$A$1:$B$270,2,FALSE)</f>
        <v>#N/A</v>
      </c>
    </row>
    <row r="3068" spans="15:61">
      <c r="O3068" s="57"/>
      <c r="P3068" s="57"/>
      <c r="AP3068" s="57"/>
      <c r="BA3068" s="57"/>
      <c r="BF3068" s="6" t="e">
        <f t="shared" si="141"/>
        <v>#NUM!</v>
      </c>
      <c r="BG3068" t="e">
        <f t="shared" si="142"/>
        <v>#NUM!</v>
      </c>
      <c r="BH3068" t="e">
        <f t="shared" si="143"/>
        <v>#NUM!</v>
      </c>
      <c r="BI3068" t="e">
        <f>VLOOKUP(H3068,Sheet2!$A$1:$B$270,2,FALSE)</f>
        <v>#N/A</v>
      </c>
    </row>
    <row r="3069" spans="15:61">
      <c r="O3069" s="57"/>
      <c r="P3069" s="57"/>
      <c r="AP3069" s="57"/>
      <c r="BA3069" s="57"/>
      <c r="BF3069" s="6" t="e">
        <f t="shared" si="141"/>
        <v>#NUM!</v>
      </c>
      <c r="BG3069" t="e">
        <f t="shared" si="142"/>
        <v>#NUM!</v>
      </c>
      <c r="BH3069" t="e">
        <f t="shared" si="143"/>
        <v>#NUM!</v>
      </c>
      <c r="BI3069" t="e">
        <f>VLOOKUP(H3069,Sheet2!$A$1:$B$270,2,FALSE)</f>
        <v>#N/A</v>
      </c>
    </row>
    <row r="3070" spans="15:61">
      <c r="O3070" s="57"/>
      <c r="P3070" s="57"/>
      <c r="BA3070" s="57"/>
      <c r="BF3070" s="6" t="e">
        <f t="shared" si="141"/>
        <v>#NUM!</v>
      </c>
      <c r="BG3070" t="e">
        <f t="shared" si="142"/>
        <v>#NUM!</v>
      </c>
      <c r="BH3070" t="e">
        <f t="shared" si="143"/>
        <v>#NUM!</v>
      </c>
      <c r="BI3070" t="e">
        <f>VLOOKUP(H3070,Sheet2!$A$1:$B$270,2,FALSE)</f>
        <v>#N/A</v>
      </c>
    </row>
    <row r="3071" spans="15:61">
      <c r="O3071" s="57"/>
      <c r="P3071" s="57"/>
      <c r="AP3071" s="57"/>
      <c r="BA3071" s="57"/>
      <c r="BF3071" s="6" t="e">
        <f t="shared" si="141"/>
        <v>#NUM!</v>
      </c>
      <c r="BG3071" t="e">
        <f t="shared" si="142"/>
        <v>#NUM!</v>
      </c>
      <c r="BH3071" t="e">
        <f t="shared" si="143"/>
        <v>#NUM!</v>
      </c>
      <c r="BI3071" t="e">
        <f>VLOOKUP(H3071,Sheet2!$A$1:$B$270,2,FALSE)</f>
        <v>#N/A</v>
      </c>
    </row>
    <row r="3072" spans="15:61">
      <c r="O3072" s="57"/>
      <c r="P3072" s="57"/>
      <c r="AP3072" s="57"/>
      <c r="BA3072" s="57"/>
      <c r="BF3072" s="6" t="e">
        <f t="shared" si="141"/>
        <v>#NUM!</v>
      </c>
      <c r="BG3072" t="e">
        <f t="shared" si="142"/>
        <v>#NUM!</v>
      </c>
      <c r="BH3072" t="e">
        <f t="shared" si="143"/>
        <v>#NUM!</v>
      </c>
      <c r="BI3072" t="e">
        <f>VLOOKUP(H3072,Sheet2!$A$1:$B$270,2,FALSE)</f>
        <v>#N/A</v>
      </c>
    </row>
    <row r="3073" spans="15:61">
      <c r="O3073" s="57"/>
      <c r="P3073" s="57"/>
      <c r="BA3073" s="57"/>
      <c r="BF3073" s="6" t="e">
        <f t="shared" si="141"/>
        <v>#NUM!</v>
      </c>
      <c r="BG3073" t="e">
        <f t="shared" si="142"/>
        <v>#NUM!</v>
      </c>
      <c r="BH3073" t="e">
        <f t="shared" si="143"/>
        <v>#NUM!</v>
      </c>
      <c r="BI3073" t="e">
        <f>VLOOKUP(H3073,Sheet2!$A$1:$B$270,2,FALSE)</f>
        <v>#N/A</v>
      </c>
    </row>
    <row r="3074" spans="15:61">
      <c r="O3074" s="57"/>
      <c r="P3074" s="57"/>
      <c r="AP3074" s="57"/>
      <c r="BA3074" s="57"/>
      <c r="BF3074" s="6" t="e">
        <f t="shared" ref="BF3074:BF3137" si="144">DATE(BC3074,BD3074,BE3074)</f>
        <v>#NUM!</v>
      </c>
      <c r="BG3074" t="e">
        <f t="shared" ref="BG3074:BG3137" si="145">BF3074-BA3074</f>
        <v>#NUM!</v>
      </c>
      <c r="BH3074" t="e">
        <f t="shared" ref="BH3074:BH3137" si="146">IF(BG3074=1,"COMPLY",IF(BG3074&lt;1,"COMPLY","NOT COMPLY"))</f>
        <v>#NUM!</v>
      </c>
      <c r="BI3074" t="e">
        <f>VLOOKUP(H3074,Sheet2!$A$1:$B$270,2,FALSE)</f>
        <v>#N/A</v>
      </c>
    </row>
    <row r="3075" spans="15:61">
      <c r="O3075" s="57"/>
      <c r="P3075" s="57"/>
      <c r="AO3075" s="57"/>
      <c r="AP3075" s="57"/>
      <c r="BA3075" s="57"/>
      <c r="BF3075" s="6" t="e">
        <f t="shared" si="144"/>
        <v>#NUM!</v>
      </c>
      <c r="BG3075" t="e">
        <f t="shared" si="145"/>
        <v>#NUM!</v>
      </c>
      <c r="BH3075" t="e">
        <f t="shared" si="146"/>
        <v>#NUM!</v>
      </c>
      <c r="BI3075" t="e">
        <f>VLOOKUP(H3075,Sheet2!$A$1:$B$270,2,FALSE)</f>
        <v>#N/A</v>
      </c>
    </row>
    <row r="3076" spans="15:61">
      <c r="O3076" s="57"/>
      <c r="P3076" s="57"/>
      <c r="AO3076" s="57"/>
      <c r="AP3076" s="57"/>
      <c r="BA3076" s="57"/>
      <c r="BF3076" s="6" t="e">
        <f t="shared" si="144"/>
        <v>#NUM!</v>
      </c>
      <c r="BG3076" t="e">
        <f t="shared" si="145"/>
        <v>#NUM!</v>
      </c>
      <c r="BH3076" t="e">
        <f t="shared" si="146"/>
        <v>#NUM!</v>
      </c>
      <c r="BI3076" t="e">
        <f>VLOOKUP(H3076,Sheet2!$A$1:$B$270,2,FALSE)</f>
        <v>#N/A</v>
      </c>
    </row>
    <row r="3077" spans="15:61">
      <c r="O3077" s="57"/>
      <c r="P3077" s="57"/>
      <c r="AO3077" s="57"/>
      <c r="BA3077" s="57"/>
      <c r="BF3077" s="6" t="e">
        <f t="shared" si="144"/>
        <v>#NUM!</v>
      </c>
      <c r="BG3077" t="e">
        <f t="shared" si="145"/>
        <v>#NUM!</v>
      </c>
      <c r="BH3077" t="e">
        <f t="shared" si="146"/>
        <v>#NUM!</v>
      </c>
      <c r="BI3077" t="e">
        <f>VLOOKUP(H3077,Sheet2!$A$1:$B$270,2,FALSE)</f>
        <v>#N/A</v>
      </c>
    </row>
    <row r="3078" spans="15:61">
      <c r="O3078" s="57"/>
      <c r="P3078" s="57"/>
      <c r="AO3078" s="57"/>
      <c r="BA3078" s="57"/>
      <c r="BF3078" s="6" t="e">
        <f t="shared" si="144"/>
        <v>#NUM!</v>
      </c>
      <c r="BG3078" t="e">
        <f t="shared" si="145"/>
        <v>#NUM!</v>
      </c>
      <c r="BH3078" t="e">
        <f t="shared" si="146"/>
        <v>#NUM!</v>
      </c>
      <c r="BI3078" t="e">
        <f>VLOOKUP(H3078,Sheet2!$A$1:$B$270,2,FALSE)</f>
        <v>#N/A</v>
      </c>
    </row>
    <row r="3079" spans="15:61">
      <c r="O3079" s="57"/>
      <c r="P3079" s="57"/>
      <c r="AO3079" s="57"/>
      <c r="BA3079" s="57"/>
      <c r="BF3079" s="6" t="e">
        <f t="shared" si="144"/>
        <v>#NUM!</v>
      </c>
      <c r="BG3079" t="e">
        <f t="shared" si="145"/>
        <v>#NUM!</v>
      </c>
      <c r="BH3079" t="e">
        <f t="shared" si="146"/>
        <v>#NUM!</v>
      </c>
      <c r="BI3079" t="e">
        <f>VLOOKUP(H3079,Sheet2!$A$1:$B$270,2,FALSE)</f>
        <v>#N/A</v>
      </c>
    </row>
    <row r="3080" spans="15:61">
      <c r="O3080" s="57"/>
      <c r="P3080" s="57"/>
      <c r="AO3080" s="57"/>
      <c r="AP3080" s="57"/>
      <c r="BA3080" s="57"/>
      <c r="BF3080" s="6" t="e">
        <f t="shared" si="144"/>
        <v>#NUM!</v>
      </c>
      <c r="BG3080" t="e">
        <f t="shared" si="145"/>
        <v>#NUM!</v>
      </c>
      <c r="BH3080" t="e">
        <f t="shared" si="146"/>
        <v>#NUM!</v>
      </c>
      <c r="BI3080" t="e">
        <f>VLOOKUP(H3080,Sheet2!$A$1:$B$270,2,FALSE)</f>
        <v>#N/A</v>
      </c>
    </row>
    <row r="3081" spans="15:61">
      <c r="O3081" s="57"/>
      <c r="P3081" s="57"/>
      <c r="AO3081" s="57"/>
      <c r="AP3081" s="57"/>
      <c r="BA3081" s="57"/>
      <c r="BF3081" s="6" t="e">
        <f t="shared" si="144"/>
        <v>#NUM!</v>
      </c>
      <c r="BG3081" t="e">
        <f t="shared" si="145"/>
        <v>#NUM!</v>
      </c>
      <c r="BH3081" t="e">
        <f t="shared" si="146"/>
        <v>#NUM!</v>
      </c>
      <c r="BI3081" t="e">
        <f>VLOOKUP(H3081,Sheet2!$A$1:$B$270,2,FALSE)</f>
        <v>#N/A</v>
      </c>
    </row>
    <row r="3082" spans="15:61">
      <c r="O3082" s="57"/>
      <c r="P3082" s="57"/>
      <c r="AO3082" s="57"/>
      <c r="AP3082" s="57"/>
      <c r="BA3082" s="57"/>
      <c r="BF3082" s="6" t="e">
        <f t="shared" si="144"/>
        <v>#NUM!</v>
      </c>
      <c r="BG3082" t="e">
        <f t="shared" si="145"/>
        <v>#NUM!</v>
      </c>
      <c r="BH3082" t="e">
        <f t="shared" si="146"/>
        <v>#NUM!</v>
      </c>
      <c r="BI3082" t="e">
        <f>VLOOKUP(H3082,Sheet2!$A$1:$B$270,2,FALSE)</f>
        <v>#N/A</v>
      </c>
    </row>
    <row r="3083" spans="15:61">
      <c r="O3083" s="57"/>
      <c r="P3083" s="57"/>
      <c r="AO3083" s="57"/>
      <c r="AP3083" s="57"/>
      <c r="BA3083" s="57"/>
      <c r="BF3083" s="6" t="e">
        <f t="shared" si="144"/>
        <v>#NUM!</v>
      </c>
      <c r="BG3083" t="e">
        <f t="shared" si="145"/>
        <v>#NUM!</v>
      </c>
      <c r="BH3083" t="e">
        <f t="shared" si="146"/>
        <v>#NUM!</v>
      </c>
      <c r="BI3083" t="e">
        <f>VLOOKUP(H3083,Sheet2!$A$1:$B$270,2,FALSE)</f>
        <v>#N/A</v>
      </c>
    </row>
    <row r="3084" spans="15:61">
      <c r="O3084" s="57"/>
      <c r="P3084" s="57"/>
      <c r="AO3084" s="57"/>
      <c r="AP3084" s="57"/>
      <c r="BA3084" s="57"/>
      <c r="BF3084" s="6" t="e">
        <f t="shared" si="144"/>
        <v>#NUM!</v>
      </c>
      <c r="BG3084" t="e">
        <f t="shared" si="145"/>
        <v>#NUM!</v>
      </c>
      <c r="BH3084" t="e">
        <f t="shared" si="146"/>
        <v>#NUM!</v>
      </c>
      <c r="BI3084" t="e">
        <f>VLOOKUP(H3084,Sheet2!$A$1:$B$270,2,FALSE)</f>
        <v>#N/A</v>
      </c>
    </row>
    <row r="3085" spans="15:61">
      <c r="O3085" s="57"/>
      <c r="P3085" s="57"/>
      <c r="AO3085" s="57"/>
      <c r="AP3085" s="57"/>
      <c r="BA3085" s="57"/>
      <c r="BF3085" s="6" t="e">
        <f t="shared" si="144"/>
        <v>#NUM!</v>
      </c>
      <c r="BG3085" t="e">
        <f t="shared" si="145"/>
        <v>#NUM!</v>
      </c>
      <c r="BH3085" t="e">
        <f t="shared" si="146"/>
        <v>#NUM!</v>
      </c>
      <c r="BI3085" t="e">
        <f>VLOOKUP(H3085,Sheet2!$A$1:$B$270,2,FALSE)</f>
        <v>#N/A</v>
      </c>
    </row>
    <row r="3086" spans="15:61">
      <c r="O3086" s="57"/>
      <c r="P3086" s="57"/>
      <c r="AO3086" s="57"/>
      <c r="AP3086" s="57"/>
      <c r="BA3086" s="57"/>
      <c r="BF3086" s="6" t="e">
        <f t="shared" si="144"/>
        <v>#NUM!</v>
      </c>
      <c r="BG3086" t="e">
        <f t="shared" si="145"/>
        <v>#NUM!</v>
      </c>
      <c r="BH3086" t="e">
        <f t="shared" si="146"/>
        <v>#NUM!</v>
      </c>
      <c r="BI3086" t="e">
        <f>VLOOKUP(H3086,Sheet2!$A$1:$B$270,2,FALSE)</f>
        <v>#N/A</v>
      </c>
    </row>
    <row r="3087" spans="15:61">
      <c r="O3087" s="57"/>
      <c r="P3087" s="57"/>
      <c r="AO3087" s="57"/>
      <c r="AP3087" s="57"/>
      <c r="BA3087" s="57"/>
      <c r="BF3087" s="6" t="e">
        <f t="shared" si="144"/>
        <v>#NUM!</v>
      </c>
      <c r="BG3087" t="e">
        <f t="shared" si="145"/>
        <v>#NUM!</v>
      </c>
      <c r="BH3087" t="e">
        <f t="shared" si="146"/>
        <v>#NUM!</v>
      </c>
      <c r="BI3087" t="e">
        <f>VLOOKUP(H3087,Sheet2!$A$1:$B$270,2,FALSE)</f>
        <v>#N/A</v>
      </c>
    </row>
    <row r="3088" spans="15:61">
      <c r="O3088" s="57"/>
      <c r="P3088" s="57"/>
      <c r="AO3088" s="57"/>
      <c r="AP3088" s="57"/>
      <c r="BA3088" s="57"/>
      <c r="BF3088" s="6" t="e">
        <f t="shared" si="144"/>
        <v>#NUM!</v>
      </c>
      <c r="BG3088" t="e">
        <f t="shared" si="145"/>
        <v>#NUM!</v>
      </c>
      <c r="BH3088" t="e">
        <f t="shared" si="146"/>
        <v>#NUM!</v>
      </c>
      <c r="BI3088" t="e">
        <f>VLOOKUP(H3088,Sheet2!$A$1:$B$270,2,FALSE)</f>
        <v>#N/A</v>
      </c>
    </row>
    <row r="3089" spans="15:61">
      <c r="O3089" s="57"/>
      <c r="P3089" s="57"/>
      <c r="BA3089" s="57"/>
      <c r="BF3089" s="6" t="e">
        <f t="shared" si="144"/>
        <v>#NUM!</v>
      </c>
      <c r="BG3089" t="e">
        <f t="shared" si="145"/>
        <v>#NUM!</v>
      </c>
      <c r="BH3089" t="e">
        <f t="shared" si="146"/>
        <v>#NUM!</v>
      </c>
      <c r="BI3089" t="e">
        <f>VLOOKUP(H3089,Sheet2!$A$1:$B$270,2,FALSE)</f>
        <v>#N/A</v>
      </c>
    </row>
    <row r="3090" spans="15:61">
      <c r="O3090" s="57"/>
      <c r="P3090" s="57"/>
      <c r="BA3090" s="57"/>
      <c r="BF3090" s="6" t="e">
        <f t="shared" si="144"/>
        <v>#NUM!</v>
      </c>
      <c r="BG3090" t="e">
        <f t="shared" si="145"/>
        <v>#NUM!</v>
      </c>
      <c r="BH3090" t="e">
        <f t="shared" si="146"/>
        <v>#NUM!</v>
      </c>
      <c r="BI3090" t="e">
        <f>VLOOKUP(H3090,Sheet2!$A$1:$B$270,2,FALSE)</f>
        <v>#N/A</v>
      </c>
    </row>
    <row r="3091" spans="15:61">
      <c r="O3091" s="57"/>
      <c r="P3091" s="57"/>
      <c r="BA3091" s="57"/>
      <c r="BF3091" s="6" t="e">
        <f t="shared" si="144"/>
        <v>#NUM!</v>
      </c>
      <c r="BG3091" t="e">
        <f t="shared" si="145"/>
        <v>#NUM!</v>
      </c>
      <c r="BH3091" t="e">
        <f t="shared" si="146"/>
        <v>#NUM!</v>
      </c>
      <c r="BI3091" t="e">
        <f>VLOOKUP(H3091,Sheet2!$A$1:$B$270,2,FALSE)</f>
        <v>#N/A</v>
      </c>
    </row>
    <row r="3092" spans="15:61">
      <c r="O3092" s="57"/>
      <c r="P3092" s="57"/>
      <c r="BA3092" s="57"/>
      <c r="BF3092" s="6" t="e">
        <f t="shared" si="144"/>
        <v>#NUM!</v>
      </c>
      <c r="BG3092" t="e">
        <f t="shared" si="145"/>
        <v>#NUM!</v>
      </c>
      <c r="BH3092" t="e">
        <f t="shared" si="146"/>
        <v>#NUM!</v>
      </c>
      <c r="BI3092" t="e">
        <f>VLOOKUP(H3092,Sheet2!$A$1:$B$270,2,FALSE)</f>
        <v>#N/A</v>
      </c>
    </row>
    <row r="3093" spans="15:61">
      <c r="O3093" s="57"/>
      <c r="P3093" s="57"/>
      <c r="AP3093" s="57"/>
      <c r="BA3093" s="57"/>
      <c r="BF3093" s="6" t="e">
        <f t="shared" si="144"/>
        <v>#NUM!</v>
      </c>
      <c r="BG3093" t="e">
        <f t="shared" si="145"/>
        <v>#NUM!</v>
      </c>
      <c r="BH3093" t="e">
        <f t="shared" si="146"/>
        <v>#NUM!</v>
      </c>
      <c r="BI3093" t="e">
        <f>VLOOKUP(H3093,Sheet2!$A$1:$B$270,2,FALSE)</f>
        <v>#N/A</v>
      </c>
    </row>
    <row r="3094" spans="15:61">
      <c r="O3094" s="57"/>
      <c r="P3094" s="57"/>
      <c r="AP3094" s="57"/>
      <c r="BA3094" s="57"/>
      <c r="BF3094" s="6" t="e">
        <f t="shared" si="144"/>
        <v>#NUM!</v>
      </c>
      <c r="BG3094" t="e">
        <f t="shared" si="145"/>
        <v>#NUM!</v>
      </c>
      <c r="BH3094" t="e">
        <f t="shared" si="146"/>
        <v>#NUM!</v>
      </c>
      <c r="BI3094" t="e">
        <f>VLOOKUP(H3094,Sheet2!$A$1:$B$270,2,FALSE)</f>
        <v>#N/A</v>
      </c>
    </row>
    <row r="3095" spans="15:61">
      <c r="O3095" s="57"/>
      <c r="P3095" s="57"/>
      <c r="BA3095" s="57"/>
      <c r="BF3095" s="6" t="e">
        <f t="shared" si="144"/>
        <v>#NUM!</v>
      </c>
      <c r="BG3095" t="e">
        <f t="shared" si="145"/>
        <v>#NUM!</v>
      </c>
      <c r="BH3095" t="e">
        <f t="shared" si="146"/>
        <v>#NUM!</v>
      </c>
      <c r="BI3095" t="e">
        <f>VLOOKUP(H3095,Sheet2!$A$1:$B$270,2,FALSE)</f>
        <v>#N/A</v>
      </c>
    </row>
    <row r="3096" spans="15:61">
      <c r="O3096" s="57"/>
      <c r="P3096" s="57"/>
      <c r="AO3096" s="57"/>
      <c r="BF3096" s="6" t="e">
        <f t="shared" si="144"/>
        <v>#NUM!</v>
      </c>
      <c r="BG3096" t="e">
        <f t="shared" si="145"/>
        <v>#NUM!</v>
      </c>
      <c r="BH3096" t="e">
        <f t="shared" si="146"/>
        <v>#NUM!</v>
      </c>
      <c r="BI3096" t="e">
        <f>VLOOKUP(H3096,Sheet2!$A$1:$B$270,2,FALSE)</f>
        <v>#N/A</v>
      </c>
    </row>
    <row r="3097" spans="15:61">
      <c r="O3097" s="57"/>
      <c r="P3097" s="57"/>
      <c r="BF3097" s="6" t="e">
        <f t="shared" si="144"/>
        <v>#NUM!</v>
      </c>
      <c r="BG3097" t="e">
        <f t="shared" si="145"/>
        <v>#NUM!</v>
      </c>
      <c r="BH3097" t="e">
        <f t="shared" si="146"/>
        <v>#NUM!</v>
      </c>
      <c r="BI3097" t="e">
        <f>VLOOKUP(H3097,Sheet2!$A$1:$B$270,2,FALSE)</f>
        <v>#N/A</v>
      </c>
    </row>
    <row r="3098" spans="15:61">
      <c r="O3098" s="57"/>
      <c r="P3098" s="57"/>
      <c r="AO3098" s="57"/>
      <c r="BA3098" s="57"/>
      <c r="BF3098" s="6" t="e">
        <f t="shared" si="144"/>
        <v>#NUM!</v>
      </c>
      <c r="BG3098" t="e">
        <f t="shared" si="145"/>
        <v>#NUM!</v>
      </c>
      <c r="BH3098" t="e">
        <f t="shared" si="146"/>
        <v>#NUM!</v>
      </c>
      <c r="BI3098" t="e">
        <f>VLOOKUP(H3098,Sheet2!$A$1:$B$270,2,FALSE)</f>
        <v>#N/A</v>
      </c>
    </row>
    <row r="3099" spans="15:61">
      <c r="O3099" s="57"/>
      <c r="P3099" s="57"/>
      <c r="AO3099" s="57"/>
      <c r="AP3099" s="57"/>
      <c r="BA3099" s="57"/>
      <c r="BF3099" s="6" t="e">
        <f t="shared" si="144"/>
        <v>#NUM!</v>
      </c>
      <c r="BG3099" t="e">
        <f t="shared" si="145"/>
        <v>#NUM!</v>
      </c>
      <c r="BH3099" t="e">
        <f t="shared" si="146"/>
        <v>#NUM!</v>
      </c>
      <c r="BI3099" t="e">
        <f>VLOOKUP(H3099,Sheet2!$A$1:$B$270,2,FALSE)</f>
        <v>#N/A</v>
      </c>
    </row>
    <row r="3100" spans="15:61">
      <c r="O3100" s="57"/>
      <c r="P3100" s="57"/>
      <c r="AO3100" s="57"/>
      <c r="BA3100" s="57"/>
      <c r="BF3100" s="6" t="e">
        <f t="shared" si="144"/>
        <v>#NUM!</v>
      </c>
      <c r="BG3100" t="e">
        <f t="shared" si="145"/>
        <v>#NUM!</v>
      </c>
      <c r="BH3100" t="e">
        <f t="shared" si="146"/>
        <v>#NUM!</v>
      </c>
      <c r="BI3100" t="e">
        <f>VLOOKUP(H3100,Sheet2!$A$1:$B$270,2,FALSE)</f>
        <v>#N/A</v>
      </c>
    </row>
    <row r="3101" spans="15:61">
      <c r="O3101" s="57"/>
      <c r="P3101" s="57"/>
      <c r="AO3101" s="57"/>
      <c r="AP3101" s="57"/>
      <c r="BA3101" s="57"/>
      <c r="BF3101" s="6" t="e">
        <f t="shared" si="144"/>
        <v>#NUM!</v>
      </c>
      <c r="BG3101" t="e">
        <f t="shared" si="145"/>
        <v>#NUM!</v>
      </c>
      <c r="BH3101" t="e">
        <f t="shared" si="146"/>
        <v>#NUM!</v>
      </c>
      <c r="BI3101" t="e">
        <f>VLOOKUP(H3101,Sheet2!$A$1:$B$270,2,FALSE)</f>
        <v>#N/A</v>
      </c>
    </row>
    <row r="3102" spans="15:61">
      <c r="O3102" s="57"/>
      <c r="P3102" s="57"/>
      <c r="BA3102" s="57"/>
      <c r="BF3102" s="6" t="e">
        <f t="shared" si="144"/>
        <v>#NUM!</v>
      </c>
      <c r="BG3102" t="e">
        <f t="shared" si="145"/>
        <v>#NUM!</v>
      </c>
      <c r="BH3102" t="e">
        <f t="shared" si="146"/>
        <v>#NUM!</v>
      </c>
      <c r="BI3102" t="e">
        <f>VLOOKUP(H3102,Sheet2!$A$1:$B$270,2,FALSE)</f>
        <v>#N/A</v>
      </c>
    </row>
    <row r="3103" spans="15:61">
      <c r="O3103" s="57"/>
      <c r="P3103" s="57"/>
      <c r="BA3103" s="57"/>
      <c r="BF3103" s="6" t="e">
        <f t="shared" si="144"/>
        <v>#NUM!</v>
      </c>
      <c r="BG3103" t="e">
        <f t="shared" si="145"/>
        <v>#NUM!</v>
      </c>
      <c r="BH3103" t="e">
        <f t="shared" si="146"/>
        <v>#NUM!</v>
      </c>
      <c r="BI3103" t="e">
        <f>VLOOKUP(H3103,Sheet2!$A$1:$B$270,2,FALSE)</f>
        <v>#N/A</v>
      </c>
    </row>
    <row r="3104" spans="15:61">
      <c r="O3104" s="57"/>
      <c r="P3104" s="57"/>
      <c r="BA3104" s="57"/>
      <c r="BF3104" s="6" t="e">
        <f t="shared" si="144"/>
        <v>#NUM!</v>
      </c>
      <c r="BG3104" t="e">
        <f t="shared" si="145"/>
        <v>#NUM!</v>
      </c>
      <c r="BH3104" t="e">
        <f t="shared" si="146"/>
        <v>#NUM!</v>
      </c>
      <c r="BI3104" t="e">
        <f>VLOOKUP(H3104,Sheet2!$A$1:$B$270,2,FALSE)</f>
        <v>#N/A</v>
      </c>
    </row>
    <row r="3105" spans="15:61">
      <c r="O3105" s="57"/>
      <c r="P3105" s="57"/>
      <c r="AO3105" s="57"/>
      <c r="AP3105" s="57"/>
      <c r="BA3105" s="57"/>
      <c r="BF3105" s="6" t="e">
        <f t="shared" si="144"/>
        <v>#NUM!</v>
      </c>
      <c r="BG3105" t="e">
        <f t="shared" si="145"/>
        <v>#NUM!</v>
      </c>
      <c r="BH3105" t="e">
        <f t="shared" si="146"/>
        <v>#NUM!</v>
      </c>
      <c r="BI3105" t="e">
        <f>VLOOKUP(H3105,Sheet2!$A$1:$B$270,2,FALSE)</f>
        <v>#N/A</v>
      </c>
    </row>
    <row r="3106" spans="15:61">
      <c r="O3106" s="57"/>
      <c r="P3106" s="57"/>
      <c r="AO3106" s="57"/>
      <c r="BA3106" s="57"/>
      <c r="BF3106" s="6" t="e">
        <f t="shared" si="144"/>
        <v>#NUM!</v>
      </c>
      <c r="BG3106" t="e">
        <f t="shared" si="145"/>
        <v>#NUM!</v>
      </c>
      <c r="BH3106" t="e">
        <f t="shared" si="146"/>
        <v>#NUM!</v>
      </c>
      <c r="BI3106" t="e">
        <f>VLOOKUP(H3106,Sheet2!$A$1:$B$270,2,FALSE)</f>
        <v>#N/A</v>
      </c>
    </row>
    <row r="3107" spans="15:61">
      <c r="O3107" s="57"/>
      <c r="P3107" s="57"/>
      <c r="AP3107" s="57"/>
      <c r="BA3107" s="57"/>
      <c r="BF3107" s="6" t="e">
        <f t="shared" si="144"/>
        <v>#NUM!</v>
      </c>
      <c r="BG3107" t="e">
        <f t="shared" si="145"/>
        <v>#NUM!</v>
      </c>
      <c r="BH3107" t="e">
        <f t="shared" si="146"/>
        <v>#NUM!</v>
      </c>
      <c r="BI3107" t="e">
        <f>VLOOKUP(H3107,Sheet2!$A$1:$B$270,2,FALSE)</f>
        <v>#N/A</v>
      </c>
    </row>
    <row r="3108" spans="15:61">
      <c r="O3108" s="57"/>
      <c r="P3108" s="57"/>
      <c r="AP3108" s="57"/>
      <c r="BA3108" s="57"/>
      <c r="BF3108" s="6" t="e">
        <f t="shared" si="144"/>
        <v>#NUM!</v>
      </c>
      <c r="BG3108" t="e">
        <f t="shared" si="145"/>
        <v>#NUM!</v>
      </c>
      <c r="BH3108" t="e">
        <f t="shared" si="146"/>
        <v>#NUM!</v>
      </c>
      <c r="BI3108" t="e">
        <f>VLOOKUP(H3108,Sheet2!$A$1:$B$270,2,FALSE)</f>
        <v>#N/A</v>
      </c>
    </row>
    <row r="3109" spans="15:61">
      <c r="O3109" s="57"/>
      <c r="P3109" s="57"/>
      <c r="AP3109" s="57"/>
      <c r="BA3109" s="57"/>
      <c r="BF3109" s="6" t="e">
        <f t="shared" si="144"/>
        <v>#NUM!</v>
      </c>
      <c r="BG3109" t="e">
        <f t="shared" si="145"/>
        <v>#NUM!</v>
      </c>
      <c r="BH3109" t="e">
        <f t="shared" si="146"/>
        <v>#NUM!</v>
      </c>
      <c r="BI3109" t="e">
        <f>VLOOKUP(H3109,Sheet2!$A$1:$B$270,2,FALSE)</f>
        <v>#N/A</v>
      </c>
    </row>
    <row r="3110" spans="15:61">
      <c r="O3110" s="57"/>
      <c r="P3110" s="57"/>
      <c r="BA3110" s="57"/>
      <c r="BF3110" s="6" t="e">
        <f t="shared" si="144"/>
        <v>#NUM!</v>
      </c>
      <c r="BG3110" t="e">
        <f t="shared" si="145"/>
        <v>#NUM!</v>
      </c>
      <c r="BH3110" t="e">
        <f t="shared" si="146"/>
        <v>#NUM!</v>
      </c>
      <c r="BI3110" t="e">
        <f>VLOOKUP(H3110,Sheet2!$A$1:$B$270,2,FALSE)</f>
        <v>#N/A</v>
      </c>
    </row>
    <row r="3111" spans="15:61">
      <c r="O3111" s="57"/>
      <c r="P3111" s="57"/>
      <c r="AO3111" s="57"/>
      <c r="AP3111" s="57"/>
      <c r="BA3111" s="57"/>
      <c r="BF3111" s="6" t="e">
        <f t="shared" si="144"/>
        <v>#NUM!</v>
      </c>
      <c r="BG3111" t="e">
        <f t="shared" si="145"/>
        <v>#NUM!</v>
      </c>
      <c r="BH3111" t="e">
        <f t="shared" si="146"/>
        <v>#NUM!</v>
      </c>
      <c r="BI3111" t="e">
        <f>VLOOKUP(H3111,Sheet2!$A$1:$B$270,2,FALSE)</f>
        <v>#N/A</v>
      </c>
    </row>
    <row r="3112" spans="15:61">
      <c r="O3112" s="57"/>
      <c r="P3112" s="57"/>
      <c r="BA3112" s="57"/>
      <c r="BF3112" s="6" t="e">
        <f t="shared" si="144"/>
        <v>#NUM!</v>
      </c>
      <c r="BG3112" t="e">
        <f t="shared" si="145"/>
        <v>#NUM!</v>
      </c>
      <c r="BH3112" t="e">
        <f t="shared" si="146"/>
        <v>#NUM!</v>
      </c>
      <c r="BI3112" t="e">
        <f>VLOOKUP(H3112,Sheet2!$A$1:$B$270,2,FALSE)</f>
        <v>#N/A</v>
      </c>
    </row>
    <row r="3113" spans="15:61">
      <c r="O3113" s="57"/>
      <c r="P3113" s="57"/>
      <c r="AO3113" s="57"/>
      <c r="BA3113" s="57"/>
      <c r="BF3113" s="6" t="e">
        <f t="shared" si="144"/>
        <v>#NUM!</v>
      </c>
      <c r="BG3113" t="e">
        <f t="shared" si="145"/>
        <v>#NUM!</v>
      </c>
      <c r="BH3113" t="e">
        <f t="shared" si="146"/>
        <v>#NUM!</v>
      </c>
      <c r="BI3113" t="e">
        <f>VLOOKUP(H3113,Sheet2!$A$1:$B$270,2,FALSE)</f>
        <v>#N/A</v>
      </c>
    </row>
    <row r="3114" spans="15:61">
      <c r="O3114" s="57"/>
      <c r="P3114" s="57"/>
      <c r="AO3114" s="57"/>
      <c r="BA3114" s="57"/>
      <c r="BF3114" s="6" t="e">
        <f t="shared" si="144"/>
        <v>#NUM!</v>
      </c>
      <c r="BG3114" t="e">
        <f t="shared" si="145"/>
        <v>#NUM!</v>
      </c>
      <c r="BH3114" t="e">
        <f t="shared" si="146"/>
        <v>#NUM!</v>
      </c>
      <c r="BI3114" t="e">
        <f>VLOOKUP(H3114,Sheet2!$A$1:$B$270,2,FALSE)</f>
        <v>#N/A</v>
      </c>
    </row>
    <row r="3115" spans="15:61">
      <c r="O3115" s="57"/>
      <c r="P3115" s="57"/>
      <c r="AO3115" s="57"/>
      <c r="BA3115" s="57"/>
      <c r="BF3115" s="6" t="e">
        <f t="shared" si="144"/>
        <v>#NUM!</v>
      </c>
      <c r="BG3115" t="e">
        <f t="shared" si="145"/>
        <v>#NUM!</v>
      </c>
      <c r="BH3115" t="e">
        <f t="shared" si="146"/>
        <v>#NUM!</v>
      </c>
      <c r="BI3115" t="e">
        <f>VLOOKUP(H3115,Sheet2!$A$1:$B$270,2,FALSE)</f>
        <v>#N/A</v>
      </c>
    </row>
    <row r="3116" spans="15:61">
      <c r="O3116" s="57"/>
      <c r="P3116" s="57"/>
      <c r="AO3116" s="57"/>
      <c r="AP3116" s="57"/>
      <c r="BA3116" s="57"/>
      <c r="BF3116" s="6" t="e">
        <f t="shared" si="144"/>
        <v>#NUM!</v>
      </c>
      <c r="BG3116" t="e">
        <f t="shared" si="145"/>
        <v>#NUM!</v>
      </c>
      <c r="BH3116" t="e">
        <f t="shared" si="146"/>
        <v>#NUM!</v>
      </c>
      <c r="BI3116" t="e">
        <f>VLOOKUP(H3116,Sheet2!$A$1:$B$270,2,FALSE)</f>
        <v>#N/A</v>
      </c>
    </row>
    <row r="3117" spans="15:61">
      <c r="O3117" s="57"/>
      <c r="P3117" s="57"/>
      <c r="AO3117" s="57"/>
      <c r="BA3117" s="57"/>
      <c r="BF3117" s="6" t="e">
        <f t="shared" si="144"/>
        <v>#NUM!</v>
      </c>
      <c r="BG3117" t="e">
        <f t="shared" si="145"/>
        <v>#NUM!</v>
      </c>
      <c r="BH3117" t="e">
        <f t="shared" si="146"/>
        <v>#NUM!</v>
      </c>
      <c r="BI3117" t="e">
        <f>VLOOKUP(H3117,Sheet2!$A$1:$B$270,2,FALSE)</f>
        <v>#N/A</v>
      </c>
    </row>
    <row r="3118" spans="15:61">
      <c r="O3118" s="57"/>
      <c r="P3118" s="57"/>
      <c r="AO3118" s="57"/>
      <c r="AP3118" s="57"/>
      <c r="BA3118" s="57"/>
      <c r="BF3118" s="6" t="e">
        <f t="shared" si="144"/>
        <v>#NUM!</v>
      </c>
      <c r="BG3118" t="e">
        <f t="shared" si="145"/>
        <v>#NUM!</v>
      </c>
      <c r="BH3118" t="e">
        <f t="shared" si="146"/>
        <v>#NUM!</v>
      </c>
      <c r="BI3118" t="e">
        <f>VLOOKUP(H3118,Sheet2!$A$1:$B$270,2,FALSE)</f>
        <v>#N/A</v>
      </c>
    </row>
    <row r="3119" spans="15:61">
      <c r="O3119" s="57"/>
      <c r="P3119" s="57"/>
      <c r="AO3119" s="57"/>
      <c r="AP3119" s="57"/>
      <c r="BA3119" s="57"/>
      <c r="BF3119" s="6" t="e">
        <f t="shared" si="144"/>
        <v>#NUM!</v>
      </c>
      <c r="BG3119" t="e">
        <f t="shared" si="145"/>
        <v>#NUM!</v>
      </c>
      <c r="BH3119" t="e">
        <f t="shared" si="146"/>
        <v>#NUM!</v>
      </c>
      <c r="BI3119" t="e">
        <f>VLOOKUP(H3119,Sheet2!$A$1:$B$270,2,FALSE)</f>
        <v>#N/A</v>
      </c>
    </row>
    <row r="3120" spans="15:61">
      <c r="O3120" s="57"/>
      <c r="P3120" s="57"/>
      <c r="AO3120" s="57"/>
      <c r="AP3120" s="57"/>
      <c r="BA3120" s="57"/>
      <c r="BF3120" s="6" t="e">
        <f t="shared" si="144"/>
        <v>#NUM!</v>
      </c>
      <c r="BG3120" t="e">
        <f t="shared" si="145"/>
        <v>#NUM!</v>
      </c>
      <c r="BH3120" t="e">
        <f t="shared" si="146"/>
        <v>#NUM!</v>
      </c>
      <c r="BI3120" t="e">
        <f>VLOOKUP(H3120,Sheet2!$A$1:$B$270,2,FALSE)</f>
        <v>#N/A</v>
      </c>
    </row>
    <row r="3121" spans="15:61">
      <c r="O3121" s="57"/>
      <c r="P3121" s="57"/>
      <c r="AO3121" s="57"/>
      <c r="BA3121" s="57"/>
      <c r="BF3121" s="6" t="e">
        <f t="shared" si="144"/>
        <v>#NUM!</v>
      </c>
      <c r="BG3121" t="e">
        <f t="shared" si="145"/>
        <v>#NUM!</v>
      </c>
      <c r="BH3121" t="e">
        <f t="shared" si="146"/>
        <v>#NUM!</v>
      </c>
      <c r="BI3121" t="e">
        <f>VLOOKUP(H3121,Sheet2!$A$1:$B$270,2,FALSE)</f>
        <v>#N/A</v>
      </c>
    </row>
    <row r="3122" spans="15:61">
      <c r="O3122" s="57"/>
      <c r="P3122" s="57"/>
      <c r="BA3122" s="57"/>
      <c r="BF3122" s="6" t="e">
        <f t="shared" si="144"/>
        <v>#NUM!</v>
      </c>
      <c r="BG3122" t="e">
        <f t="shared" si="145"/>
        <v>#NUM!</v>
      </c>
      <c r="BH3122" t="e">
        <f t="shared" si="146"/>
        <v>#NUM!</v>
      </c>
      <c r="BI3122" t="e">
        <f>VLOOKUP(H3122,Sheet2!$A$1:$B$270,2,FALSE)</f>
        <v>#N/A</v>
      </c>
    </row>
    <row r="3123" spans="15:61">
      <c r="O3123" s="57"/>
      <c r="P3123" s="57"/>
      <c r="BA3123" s="57"/>
      <c r="BF3123" s="6" t="e">
        <f t="shared" si="144"/>
        <v>#NUM!</v>
      </c>
      <c r="BG3123" t="e">
        <f t="shared" si="145"/>
        <v>#NUM!</v>
      </c>
      <c r="BH3123" t="e">
        <f t="shared" si="146"/>
        <v>#NUM!</v>
      </c>
      <c r="BI3123" t="e">
        <f>VLOOKUP(H3123,Sheet2!$A$1:$B$270,2,FALSE)</f>
        <v>#N/A</v>
      </c>
    </row>
    <row r="3124" spans="15:61">
      <c r="O3124" s="57"/>
      <c r="P3124" s="57"/>
      <c r="BA3124" s="57"/>
      <c r="BF3124" s="6" t="e">
        <f t="shared" si="144"/>
        <v>#NUM!</v>
      </c>
      <c r="BG3124" t="e">
        <f t="shared" si="145"/>
        <v>#NUM!</v>
      </c>
      <c r="BH3124" t="e">
        <f t="shared" si="146"/>
        <v>#NUM!</v>
      </c>
      <c r="BI3124" t="e">
        <f>VLOOKUP(H3124,Sheet2!$A$1:$B$270,2,FALSE)</f>
        <v>#N/A</v>
      </c>
    </row>
    <row r="3125" spans="15:61">
      <c r="O3125" s="57"/>
      <c r="P3125" s="57"/>
      <c r="BA3125" s="57"/>
      <c r="BF3125" s="6" t="e">
        <f t="shared" si="144"/>
        <v>#NUM!</v>
      </c>
      <c r="BG3125" t="e">
        <f t="shared" si="145"/>
        <v>#NUM!</v>
      </c>
      <c r="BH3125" t="e">
        <f t="shared" si="146"/>
        <v>#NUM!</v>
      </c>
      <c r="BI3125" t="e">
        <f>VLOOKUP(H3125,Sheet2!$A$1:$B$270,2,FALSE)</f>
        <v>#N/A</v>
      </c>
    </row>
    <row r="3126" spans="15:61">
      <c r="O3126" s="57"/>
      <c r="P3126" s="57"/>
      <c r="BA3126" s="57"/>
      <c r="BF3126" s="6" t="e">
        <f t="shared" si="144"/>
        <v>#NUM!</v>
      </c>
      <c r="BG3126" t="e">
        <f t="shared" si="145"/>
        <v>#NUM!</v>
      </c>
      <c r="BH3126" t="e">
        <f t="shared" si="146"/>
        <v>#NUM!</v>
      </c>
      <c r="BI3126" t="e">
        <f>VLOOKUP(H3126,Sheet2!$A$1:$B$270,2,FALSE)</f>
        <v>#N/A</v>
      </c>
    </row>
    <row r="3127" spans="15:61">
      <c r="O3127" s="57"/>
      <c r="P3127" s="57"/>
      <c r="AP3127" s="57"/>
      <c r="BA3127" s="57"/>
      <c r="BF3127" s="6" t="e">
        <f t="shared" si="144"/>
        <v>#NUM!</v>
      </c>
      <c r="BG3127" t="e">
        <f t="shared" si="145"/>
        <v>#NUM!</v>
      </c>
      <c r="BH3127" t="e">
        <f t="shared" si="146"/>
        <v>#NUM!</v>
      </c>
      <c r="BI3127" t="e">
        <f>VLOOKUP(H3127,Sheet2!$A$1:$B$270,2,FALSE)</f>
        <v>#N/A</v>
      </c>
    </row>
    <row r="3128" spans="15:61">
      <c r="O3128" s="57"/>
      <c r="P3128" s="57"/>
      <c r="BA3128" s="57"/>
      <c r="BF3128" s="6" t="e">
        <f t="shared" si="144"/>
        <v>#NUM!</v>
      </c>
      <c r="BG3128" t="e">
        <f t="shared" si="145"/>
        <v>#NUM!</v>
      </c>
      <c r="BH3128" t="e">
        <f t="shared" si="146"/>
        <v>#NUM!</v>
      </c>
      <c r="BI3128" t="e">
        <f>VLOOKUP(H3128,Sheet2!$A$1:$B$270,2,FALSE)</f>
        <v>#N/A</v>
      </c>
    </row>
    <row r="3129" spans="15:61">
      <c r="O3129" s="57"/>
      <c r="P3129" s="57"/>
      <c r="AP3129" s="57"/>
      <c r="BA3129" s="57"/>
      <c r="BF3129" s="6" t="e">
        <f t="shared" si="144"/>
        <v>#NUM!</v>
      </c>
      <c r="BG3129" t="e">
        <f t="shared" si="145"/>
        <v>#NUM!</v>
      </c>
      <c r="BH3129" t="e">
        <f t="shared" si="146"/>
        <v>#NUM!</v>
      </c>
      <c r="BI3129" t="e">
        <f>VLOOKUP(H3129,Sheet2!$A$1:$B$270,2,FALSE)</f>
        <v>#N/A</v>
      </c>
    </row>
    <row r="3130" spans="15:61">
      <c r="O3130" s="57"/>
      <c r="P3130" s="57"/>
      <c r="AP3130" s="57"/>
      <c r="BA3130" s="57"/>
      <c r="BF3130" s="6" t="e">
        <f t="shared" si="144"/>
        <v>#NUM!</v>
      </c>
      <c r="BG3130" t="e">
        <f t="shared" si="145"/>
        <v>#NUM!</v>
      </c>
      <c r="BH3130" t="e">
        <f t="shared" si="146"/>
        <v>#NUM!</v>
      </c>
      <c r="BI3130" t="e">
        <f>VLOOKUP(H3130,Sheet2!$A$1:$B$270,2,FALSE)</f>
        <v>#N/A</v>
      </c>
    </row>
    <row r="3131" spans="15:61">
      <c r="O3131" s="57"/>
      <c r="P3131" s="57"/>
      <c r="BF3131" s="6" t="e">
        <f t="shared" si="144"/>
        <v>#NUM!</v>
      </c>
      <c r="BG3131" t="e">
        <f t="shared" si="145"/>
        <v>#NUM!</v>
      </c>
      <c r="BH3131" t="e">
        <f t="shared" si="146"/>
        <v>#NUM!</v>
      </c>
      <c r="BI3131" t="e">
        <f>VLOOKUP(H3131,Sheet2!$A$1:$B$270,2,FALSE)</f>
        <v>#N/A</v>
      </c>
    </row>
    <row r="3132" spans="15:61">
      <c r="O3132" s="57"/>
      <c r="P3132" s="57"/>
      <c r="BA3132" s="57"/>
      <c r="BF3132" s="6" t="e">
        <f t="shared" si="144"/>
        <v>#NUM!</v>
      </c>
      <c r="BG3132" t="e">
        <f t="shared" si="145"/>
        <v>#NUM!</v>
      </c>
      <c r="BH3132" t="e">
        <f t="shared" si="146"/>
        <v>#NUM!</v>
      </c>
      <c r="BI3132" t="e">
        <f>VLOOKUP(H3132,Sheet2!$A$1:$B$270,2,FALSE)</f>
        <v>#N/A</v>
      </c>
    </row>
    <row r="3133" spans="15:61">
      <c r="O3133" s="57"/>
      <c r="P3133" s="57"/>
      <c r="AP3133" s="57"/>
      <c r="BA3133" s="57"/>
      <c r="BF3133" s="6" t="e">
        <f t="shared" si="144"/>
        <v>#NUM!</v>
      </c>
      <c r="BG3133" t="e">
        <f t="shared" si="145"/>
        <v>#NUM!</v>
      </c>
      <c r="BH3133" t="e">
        <f t="shared" si="146"/>
        <v>#NUM!</v>
      </c>
      <c r="BI3133" t="e">
        <f>VLOOKUP(H3133,Sheet2!$A$1:$B$270,2,FALSE)</f>
        <v>#N/A</v>
      </c>
    </row>
    <row r="3134" spans="15:61">
      <c r="O3134" s="57"/>
      <c r="P3134" s="57"/>
      <c r="AO3134" s="57"/>
      <c r="AP3134" s="57"/>
      <c r="BA3134" s="57"/>
      <c r="BF3134" s="6" t="e">
        <f t="shared" si="144"/>
        <v>#NUM!</v>
      </c>
      <c r="BG3134" t="e">
        <f t="shared" si="145"/>
        <v>#NUM!</v>
      </c>
      <c r="BH3134" t="e">
        <f t="shared" si="146"/>
        <v>#NUM!</v>
      </c>
      <c r="BI3134" t="e">
        <f>VLOOKUP(H3134,Sheet2!$A$1:$B$270,2,FALSE)</f>
        <v>#N/A</v>
      </c>
    </row>
    <row r="3135" spans="15:61">
      <c r="O3135" s="57"/>
      <c r="P3135" s="57"/>
      <c r="AP3135" s="57"/>
      <c r="BA3135" s="57"/>
      <c r="BF3135" s="6" t="e">
        <f t="shared" si="144"/>
        <v>#NUM!</v>
      </c>
      <c r="BG3135" t="e">
        <f t="shared" si="145"/>
        <v>#NUM!</v>
      </c>
      <c r="BH3135" t="e">
        <f t="shared" si="146"/>
        <v>#NUM!</v>
      </c>
      <c r="BI3135" t="e">
        <f>VLOOKUP(H3135,Sheet2!$A$1:$B$270,2,FALSE)</f>
        <v>#N/A</v>
      </c>
    </row>
    <row r="3136" spans="15:61">
      <c r="O3136" s="57"/>
      <c r="P3136" s="57"/>
      <c r="AP3136" s="57"/>
      <c r="BA3136" s="57"/>
      <c r="BF3136" s="6" t="e">
        <f t="shared" si="144"/>
        <v>#NUM!</v>
      </c>
      <c r="BG3136" t="e">
        <f t="shared" si="145"/>
        <v>#NUM!</v>
      </c>
      <c r="BH3136" t="e">
        <f t="shared" si="146"/>
        <v>#NUM!</v>
      </c>
      <c r="BI3136" t="e">
        <f>VLOOKUP(H3136,Sheet2!$A$1:$B$270,2,FALSE)</f>
        <v>#N/A</v>
      </c>
    </row>
    <row r="3137" spans="15:61">
      <c r="O3137" s="57"/>
      <c r="P3137" s="57"/>
      <c r="BA3137" s="57"/>
      <c r="BF3137" s="6" t="e">
        <f t="shared" si="144"/>
        <v>#NUM!</v>
      </c>
      <c r="BG3137" t="e">
        <f t="shared" si="145"/>
        <v>#NUM!</v>
      </c>
      <c r="BH3137" t="e">
        <f t="shared" si="146"/>
        <v>#NUM!</v>
      </c>
      <c r="BI3137" t="e">
        <f>VLOOKUP(H3137,Sheet2!$A$1:$B$270,2,FALSE)</f>
        <v>#N/A</v>
      </c>
    </row>
    <row r="3138" spans="15:61">
      <c r="O3138" s="57"/>
      <c r="P3138" s="57"/>
      <c r="AO3138" s="57"/>
      <c r="BA3138" s="57"/>
      <c r="BF3138" s="6" t="e">
        <f t="shared" ref="BF3138:BF3201" si="147">DATE(BC3138,BD3138,BE3138)</f>
        <v>#NUM!</v>
      </c>
      <c r="BG3138" t="e">
        <f t="shared" ref="BG3138:BG3201" si="148">BF3138-BA3138</f>
        <v>#NUM!</v>
      </c>
      <c r="BH3138" t="e">
        <f t="shared" ref="BH3138:BH3201" si="149">IF(BG3138=1,"COMPLY",IF(BG3138&lt;1,"COMPLY","NOT COMPLY"))</f>
        <v>#NUM!</v>
      </c>
      <c r="BI3138" t="e">
        <f>VLOOKUP(H3138,Sheet2!$A$1:$B$270,2,FALSE)</f>
        <v>#N/A</v>
      </c>
    </row>
    <row r="3139" spans="15:61">
      <c r="O3139" s="57"/>
      <c r="P3139" s="57"/>
      <c r="AO3139" s="57"/>
      <c r="BA3139" s="57"/>
      <c r="BF3139" s="6" t="e">
        <f t="shared" si="147"/>
        <v>#NUM!</v>
      </c>
      <c r="BG3139" t="e">
        <f t="shared" si="148"/>
        <v>#NUM!</v>
      </c>
      <c r="BH3139" t="e">
        <f t="shared" si="149"/>
        <v>#NUM!</v>
      </c>
      <c r="BI3139" t="e">
        <f>VLOOKUP(H3139,Sheet2!$A$1:$B$270,2,FALSE)</f>
        <v>#N/A</v>
      </c>
    </row>
    <row r="3140" spans="15:61">
      <c r="O3140" s="57"/>
      <c r="P3140" s="57"/>
      <c r="AO3140" s="57"/>
      <c r="BA3140" s="57"/>
      <c r="BF3140" s="6" t="e">
        <f t="shared" si="147"/>
        <v>#NUM!</v>
      </c>
      <c r="BG3140" t="e">
        <f t="shared" si="148"/>
        <v>#NUM!</v>
      </c>
      <c r="BH3140" t="e">
        <f t="shared" si="149"/>
        <v>#NUM!</v>
      </c>
      <c r="BI3140" t="e">
        <f>VLOOKUP(H3140,Sheet2!$A$1:$B$270,2,FALSE)</f>
        <v>#N/A</v>
      </c>
    </row>
    <row r="3141" spans="15:61">
      <c r="O3141" s="57"/>
      <c r="P3141" s="57"/>
      <c r="AO3141" s="57"/>
      <c r="BA3141" s="57"/>
      <c r="BF3141" s="6" t="e">
        <f t="shared" si="147"/>
        <v>#NUM!</v>
      </c>
      <c r="BG3141" t="e">
        <f t="shared" si="148"/>
        <v>#NUM!</v>
      </c>
      <c r="BH3141" t="e">
        <f t="shared" si="149"/>
        <v>#NUM!</v>
      </c>
      <c r="BI3141" t="e">
        <f>VLOOKUP(H3141,Sheet2!$A$1:$B$270,2,FALSE)</f>
        <v>#N/A</v>
      </c>
    </row>
    <row r="3142" spans="15:61">
      <c r="O3142" s="57"/>
      <c r="P3142" s="57"/>
      <c r="AP3142" s="57"/>
      <c r="BA3142" s="57"/>
      <c r="BF3142" s="6" t="e">
        <f t="shared" si="147"/>
        <v>#NUM!</v>
      </c>
      <c r="BG3142" t="e">
        <f t="shared" si="148"/>
        <v>#NUM!</v>
      </c>
      <c r="BH3142" t="e">
        <f t="shared" si="149"/>
        <v>#NUM!</v>
      </c>
      <c r="BI3142" t="e">
        <f>VLOOKUP(H3142,Sheet2!$A$1:$B$270,2,FALSE)</f>
        <v>#N/A</v>
      </c>
    </row>
    <row r="3143" spans="15:61">
      <c r="O3143" s="57"/>
      <c r="P3143" s="57"/>
      <c r="BA3143" s="57"/>
      <c r="BF3143" s="6" t="e">
        <f t="shared" si="147"/>
        <v>#NUM!</v>
      </c>
      <c r="BG3143" t="e">
        <f t="shared" si="148"/>
        <v>#NUM!</v>
      </c>
      <c r="BH3143" t="e">
        <f t="shared" si="149"/>
        <v>#NUM!</v>
      </c>
      <c r="BI3143" t="e">
        <f>VLOOKUP(H3143,Sheet2!$A$1:$B$270,2,FALSE)</f>
        <v>#N/A</v>
      </c>
    </row>
    <row r="3144" spans="15:61">
      <c r="O3144" s="57"/>
      <c r="P3144" s="57"/>
      <c r="BA3144" s="57"/>
      <c r="BF3144" s="6" t="e">
        <f t="shared" si="147"/>
        <v>#NUM!</v>
      </c>
      <c r="BG3144" t="e">
        <f t="shared" si="148"/>
        <v>#NUM!</v>
      </c>
      <c r="BH3144" t="e">
        <f t="shared" si="149"/>
        <v>#NUM!</v>
      </c>
      <c r="BI3144" t="e">
        <f>VLOOKUP(H3144,Sheet2!$A$1:$B$270,2,FALSE)</f>
        <v>#N/A</v>
      </c>
    </row>
    <row r="3145" spans="15:61">
      <c r="O3145" s="57"/>
      <c r="P3145" s="57"/>
      <c r="BA3145" s="57"/>
      <c r="BF3145" s="6" t="e">
        <f t="shared" si="147"/>
        <v>#NUM!</v>
      </c>
      <c r="BG3145" t="e">
        <f t="shared" si="148"/>
        <v>#NUM!</v>
      </c>
      <c r="BH3145" t="e">
        <f t="shared" si="149"/>
        <v>#NUM!</v>
      </c>
      <c r="BI3145" t="e">
        <f>VLOOKUP(H3145,Sheet2!$A$1:$B$270,2,FALSE)</f>
        <v>#N/A</v>
      </c>
    </row>
    <row r="3146" spans="15:61">
      <c r="O3146" s="57"/>
      <c r="P3146" s="57"/>
      <c r="AP3146" s="57"/>
      <c r="BA3146" s="57"/>
      <c r="BF3146" s="6" t="e">
        <f t="shared" si="147"/>
        <v>#NUM!</v>
      </c>
      <c r="BG3146" t="e">
        <f t="shared" si="148"/>
        <v>#NUM!</v>
      </c>
      <c r="BH3146" t="e">
        <f t="shared" si="149"/>
        <v>#NUM!</v>
      </c>
      <c r="BI3146" t="e">
        <f>VLOOKUP(H3146,Sheet2!$A$1:$B$270,2,FALSE)</f>
        <v>#N/A</v>
      </c>
    </row>
    <row r="3147" spans="15:61">
      <c r="O3147" s="57"/>
      <c r="P3147" s="57"/>
      <c r="AO3147" s="57"/>
      <c r="BA3147" s="57"/>
      <c r="BF3147" s="6" t="e">
        <f t="shared" si="147"/>
        <v>#NUM!</v>
      </c>
      <c r="BG3147" t="e">
        <f t="shared" si="148"/>
        <v>#NUM!</v>
      </c>
      <c r="BH3147" t="e">
        <f t="shared" si="149"/>
        <v>#NUM!</v>
      </c>
      <c r="BI3147" t="e">
        <f>VLOOKUP(H3147,Sheet2!$A$1:$B$270,2,FALSE)</f>
        <v>#N/A</v>
      </c>
    </row>
    <row r="3148" spans="15:61">
      <c r="O3148" s="57"/>
      <c r="P3148" s="57"/>
      <c r="AO3148" s="57"/>
      <c r="AP3148" s="57"/>
      <c r="BA3148" s="57"/>
      <c r="BF3148" s="6" t="e">
        <f t="shared" si="147"/>
        <v>#NUM!</v>
      </c>
      <c r="BG3148" t="e">
        <f t="shared" si="148"/>
        <v>#NUM!</v>
      </c>
      <c r="BH3148" t="e">
        <f t="shared" si="149"/>
        <v>#NUM!</v>
      </c>
      <c r="BI3148" t="e">
        <f>VLOOKUP(H3148,Sheet2!$A$1:$B$270,2,FALSE)</f>
        <v>#N/A</v>
      </c>
    </row>
    <row r="3149" spans="15:61">
      <c r="O3149" s="57"/>
      <c r="P3149" s="57"/>
      <c r="AO3149" s="57"/>
      <c r="AP3149" s="57"/>
      <c r="BA3149" s="57"/>
      <c r="BF3149" s="6" t="e">
        <f t="shared" si="147"/>
        <v>#NUM!</v>
      </c>
      <c r="BG3149" t="e">
        <f t="shared" si="148"/>
        <v>#NUM!</v>
      </c>
      <c r="BH3149" t="e">
        <f t="shared" si="149"/>
        <v>#NUM!</v>
      </c>
      <c r="BI3149" t="e">
        <f>VLOOKUP(H3149,Sheet2!$A$1:$B$270,2,FALSE)</f>
        <v>#N/A</v>
      </c>
    </row>
    <row r="3150" spans="15:61">
      <c r="O3150" s="57"/>
      <c r="P3150" s="57"/>
      <c r="BA3150" s="57"/>
      <c r="BF3150" s="6" t="e">
        <f t="shared" si="147"/>
        <v>#NUM!</v>
      </c>
      <c r="BG3150" t="e">
        <f t="shared" si="148"/>
        <v>#NUM!</v>
      </c>
      <c r="BH3150" t="e">
        <f t="shared" si="149"/>
        <v>#NUM!</v>
      </c>
      <c r="BI3150" t="e">
        <f>VLOOKUP(H3150,Sheet2!$A$1:$B$270,2,FALSE)</f>
        <v>#N/A</v>
      </c>
    </row>
    <row r="3151" spans="15:61">
      <c r="O3151" s="57"/>
      <c r="P3151" s="57"/>
      <c r="AP3151" s="57"/>
      <c r="BA3151" s="57"/>
      <c r="BF3151" s="6" t="e">
        <f t="shared" si="147"/>
        <v>#NUM!</v>
      </c>
      <c r="BG3151" t="e">
        <f t="shared" si="148"/>
        <v>#NUM!</v>
      </c>
      <c r="BH3151" t="e">
        <f t="shared" si="149"/>
        <v>#NUM!</v>
      </c>
      <c r="BI3151" t="e">
        <f>VLOOKUP(H3151,Sheet2!$A$1:$B$270,2,FALSE)</f>
        <v>#N/A</v>
      </c>
    </row>
    <row r="3152" spans="15:61">
      <c r="O3152" s="57"/>
      <c r="P3152" s="57"/>
      <c r="AP3152" s="57"/>
      <c r="BA3152" s="57"/>
      <c r="BF3152" s="6" t="e">
        <f t="shared" si="147"/>
        <v>#NUM!</v>
      </c>
      <c r="BG3152" t="e">
        <f t="shared" si="148"/>
        <v>#NUM!</v>
      </c>
      <c r="BH3152" t="e">
        <f t="shared" si="149"/>
        <v>#NUM!</v>
      </c>
      <c r="BI3152" t="e">
        <f>VLOOKUP(H3152,Sheet2!$A$1:$B$270,2,FALSE)</f>
        <v>#N/A</v>
      </c>
    </row>
    <row r="3153" spans="15:61">
      <c r="O3153" s="57"/>
      <c r="P3153" s="57"/>
      <c r="AP3153" s="57"/>
      <c r="BA3153" s="57"/>
      <c r="BF3153" s="6" t="e">
        <f t="shared" si="147"/>
        <v>#NUM!</v>
      </c>
      <c r="BG3153" t="e">
        <f t="shared" si="148"/>
        <v>#NUM!</v>
      </c>
      <c r="BH3153" t="e">
        <f t="shared" si="149"/>
        <v>#NUM!</v>
      </c>
      <c r="BI3153" t="e">
        <f>VLOOKUP(H3153,Sheet2!$A$1:$B$270,2,FALSE)</f>
        <v>#N/A</v>
      </c>
    </row>
    <row r="3154" spans="15:61">
      <c r="O3154" s="57"/>
      <c r="P3154" s="57"/>
      <c r="BA3154" s="57"/>
      <c r="BF3154" s="6" t="e">
        <f t="shared" si="147"/>
        <v>#NUM!</v>
      </c>
      <c r="BG3154" t="e">
        <f t="shared" si="148"/>
        <v>#NUM!</v>
      </c>
      <c r="BH3154" t="e">
        <f t="shared" si="149"/>
        <v>#NUM!</v>
      </c>
      <c r="BI3154" t="e">
        <f>VLOOKUP(H3154,Sheet2!$A$1:$B$270,2,FALSE)</f>
        <v>#N/A</v>
      </c>
    </row>
    <row r="3155" spans="15:61">
      <c r="O3155" s="57"/>
      <c r="P3155" s="57"/>
      <c r="AP3155" s="57"/>
      <c r="BA3155" s="57"/>
      <c r="BF3155" s="6" t="e">
        <f t="shared" si="147"/>
        <v>#NUM!</v>
      </c>
      <c r="BG3155" t="e">
        <f t="shared" si="148"/>
        <v>#NUM!</v>
      </c>
      <c r="BH3155" t="e">
        <f t="shared" si="149"/>
        <v>#NUM!</v>
      </c>
      <c r="BI3155" t="e">
        <f>VLOOKUP(H3155,Sheet2!$A$1:$B$270,2,FALSE)</f>
        <v>#N/A</v>
      </c>
    </row>
    <row r="3156" spans="15:61">
      <c r="O3156" s="57"/>
      <c r="P3156" s="57"/>
      <c r="AP3156" s="57"/>
      <c r="BA3156" s="57"/>
      <c r="BF3156" s="6" t="e">
        <f t="shared" si="147"/>
        <v>#NUM!</v>
      </c>
      <c r="BG3156" t="e">
        <f t="shared" si="148"/>
        <v>#NUM!</v>
      </c>
      <c r="BH3156" t="e">
        <f t="shared" si="149"/>
        <v>#NUM!</v>
      </c>
      <c r="BI3156" t="e">
        <f>VLOOKUP(H3156,Sheet2!$A$1:$B$270,2,FALSE)</f>
        <v>#N/A</v>
      </c>
    </row>
    <row r="3157" spans="15:61">
      <c r="O3157" s="57"/>
      <c r="P3157" s="57"/>
      <c r="BA3157" s="57"/>
      <c r="BF3157" s="6" t="e">
        <f t="shared" si="147"/>
        <v>#NUM!</v>
      </c>
      <c r="BG3157" t="e">
        <f t="shared" si="148"/>
        <v>#NUM!</v>
      </c>
      <c r="BH3157" t="e">
        <f t="shared" si="149"/>
        <v>#NUM!</v>
      </c>
      <c r="BI3157" t="e">
        <f>VLOOKUP(H3157,Sheet2!$A$1:$B$270,2,FALSE)</f>
        <v>#N/A</v>
      </c>
    </row>
    <row r="3158" spans="15:61">
      <c r="O3158" s="57"/>
      <c r="P3158" s="57"/>
      <c r="AO3158" s="57"/>
      <c r="BA3158" s="57"/>
      <c r="BF3158" s="6" t="e">
        <f t="shared" si="147"/>
        <v>#NUM!</v>
      </c>
      <c r="BG3158" t="e">
        <f t="shared" si="148"/>
        <v>#NUM!</v>
      </c>
      <c r="BH3158" t="e">
        <f t="shared" si="149"/>
        <v>#NUM!</v>
      </c>
      <c r="BI3158" t="e">
        <f>VLOOKUP(H3158,Sheet2!$A$1:$B$270,2,FALSE)</f>
        <v>#N/A</v>
      </c>
    </row>
    <row r="3159" spans="15:61">
      <c r="O3159" s="57"/>
      <c r="P3159" s="57"/>
      <c r="AO3159" s="57"/>
      <c r="AP3159" s="57"/>
      <c r="BA3159" s="57"/>
      <c r="BF3159" s="6" t="e">
        <f t="shared" si="147"/>
        <v>#NUM!</v>
      </c>
      <c r="BG3159" t="e">
        <f t="shared" si="148"/>
        <v>#NUM!</v>
      </c>
      <c r="BH3159" t="e">
        <f t="shared" si="149"/>
        <v>#NUM!</v>
      </c>
      <c r="BI3159" t="e">
        <f>VLOOKUP(H3159,Sheet2!$A$1:$B$270,2,FALSE)</f>
        <v>#N/A</v>
      </c>
    </row>
    <row r="3160" spans="15:61">
      <c r="O3160" s="57"/>
      <c r="P3160" s="57"/>
      <c r="AO3160" s="57"/>
      <c r="AP3160" s="57"/>
      <c r="BA3160" s="57"/>
      <c r="BF3160" s="6" t="e">
        <f t="shared" si="147"/>
        <v>#NUM!</v>
      </c>
      <c r="BG3160" t="e">
        <f t="shared" si="148"/>
        <v>#NUM!</v>
      </c>
      <c r="BH3160" t="e">
        <f t="shared" si="149"/>
        <v>#NUM!</v>
      </c>
      <c r="BI3160" t="e">
        <f>VLOOKUP(H3160,Sheet2!$A$1:$B$270,2,FALSE)</f>
        <v>#N/A</v>
      </c>
    </row>
    <row r="3161" spans="15:61">
      <c r="O3161" s="57"/>
      <c r="P3161" s="57"/>
      <c r="AO3161" s="57"/>
      <c r="AP3161" s="57"/>
      <c r="BA3161" s="57"/>
      <c r="BF3161" s="6" t="e">
        <f t="shared" si="147"/>
        <v>#NUM!</v>
      </c>
      <c r="BG3161" t="e">
        <f t="shared" si="148"/>
        <v>#NUM!</v>
      </c>
      <c r="BH3161" t="e">
        <f t="shared" si="149"/>
        <v>#NUM!</v>
      </c>
      <c r="BI3161" t="e">
        <f>VLOOKUP(H3161,Sheet2!$A$1:$B$270,2,FALSE)</f>
        <v>#N/A</v>
      </c>
    </row>
    <row r="3162" spans="15:61">
      <c r="O3162" s="57"/>
      <c r="P3162" s="57"/>
      <c r="AO3162" s="57"/>
      <c r="BA3162" s="57"/>
      <c r="BF3162" s="6" t="e">
        <f t="shared" si="147"/>
        <v>#NUM!</v>
      </c>
      <c r="BG3162" t="e">
        <f t="shared" si="148"/>
        <v>#NUM!</v>
      </c>
      <c r="BH3162" t="e">
        <f t="shared" si="149"/>
        <v>#NUM!</v>
      </c>
      <c r="BI3162" t="e">
        <f>VLOOKUP(H3162,Sheet2!$A$1:$B$270,2,FALSE)</f>
        <v>#N/A</v>
      </c>
    </row>
    <row r="3163" spans="15:61">
      <c r="O3163" s="57"/>
      <c r="P3163" s="57"/>
      <c r="BA3163" s="57"/>
      <c r="BF3163" s="6" t="e">
        <f t="shared" si="147"/>
        <v>#NUM!</v>
      </c>
      <c r="BG3163" t="e">
        <f t="shared" si="148"/>
        <v>#NUM!</v>
      </c>
      <c r="BH3163" t="e">
        <f t="shared" si="149"/>
        <v>#NUM!</v>
      </c>
      <c r="BI3163" t="e">
        <f>VLOOKUP(H3163,Sheet2!$A$1:$B$270,2,FALSE)</f>
        <v>#N/A</v>
      </c>
    </row>
    <row r="3164" spans="15:61">
      <c r="O3164" s="57"/>
      <c r="P3164" s="57"/>
      <c r="BA3164" s="57"/>
      <c r="BF3164" s="6" t="e">
        <f t="shared" si="147"/>
        <v>#NUM!</v>
      </c>
      <c r="BG3164" t="e">
        <f t="shared" si="148"/>
        <v>#NUM!</v>
      </c>
      <c r="BH3164" t="e">
        <f t="shared" si="149"/>
        <v>#NUM!</v>
      </c>
      <c r="BI3164" t="e">
        <f>VLOOKUP(H3164,Sheet2!$A$1:$B$270,2,FALSE)</f>
        <v>#N/A</v>
      </c>
    </row>
    <row r="3165" spans="15:61">
      <c r="O3165" s="57"/>
      <c r="P3165" s="57"/>
      <c r="AP3165" s="57"/>
      <c r="BA3165" s="57"/>
      <c r="BF3165" s="6" t="e">
        <f t="shared" si="147"/>
        <v>#NUM!</v>
      </c>
      <c r="BG3165" t="e">
        <f t="shared" si="148"/>
        <v>#NUM!</v>
      </c>
      <c r="BH3165" t="e">
        <f t="shared" si="149"/>
        <v>#NUM!</v>
      </c>
      <c r="BI3165" t="e">
        <f>VLOOKUP(H3165,Sheet2!$A$1:$B$270,2,FALSE)</f>
        <v>#N/A</v>
      </c>
    </row>
    <row r="3166" spans="15:61">
      <c r="O3166" s="57"/>
      <c r="P3166" s="57"/>
      <c r="BA3166" s="57"/>
      <c r="BF3166" s="6" t="e">
        <f t="shared" si="147"/>
        <v>#NUM!</v>
      </c>
      <c r="BG3166" t="e">
        <f t="shared" si="148"/>
        <v>#NUM!</v>
      </c>
      <c r="BH3166" t="e">
        <f t="shared" si="149"/>
        <v>#NUM!</v>
      </c>
      <c r="BI3166" t="e">
        <f>VLOOKUP(H3166,Sheet2!$A$1:$B$270,2,FALSE)</f>
        <v>#N/A</v>
      </c>
    </row>
    <row r="3167" spans="15:61">
      <c r="O3167" s="57"/>
      <c r="P3167" s="57"/>
      <c r="BA3167" s="57"/>
      <c r="BF3167" s="6" t="e">
        <f t="shared" si="147"/>
        <v>#NUM!</v>
      </c>
      <c r="BG3167" t="e">
        <f t="shared" si="148"/>
        <v>#NUM!</v>
      </c>
      <c r="BH3167" t="e">
        <f t="shared" si="149"/>
        <v>#NUM!</v>
      </c>
      <c r="BI3167" t="e">
        <f>VLOOKUP(H3167,Sheet2!$A$1:$B$270,2,FALSE)</f>
        <v>#N/A</v>
      </c>
    </row>
    <row r="3168" spans="15:61">
      <c r="O3168" s="57"/>
      <c r="P3168" s="57"/>
      <c r="BA3168" s="57"/>
      <c r="BF3168" s="6" t="e">
        <f t="shared" si="147"/>
        <v>#NUM!</v>
      </c>
      <c r="BG3168" t="e">
        <f t="shared" si="148"/>
        <v>#NUM!</v>
      </c>
      <c r="BH3168" t="e">
        <f t="shared" si="149"/>
        <v>#NUM!</v>
      </c>
      <c r="BI3168" t="e">
        <f>VLOOKUP(H3168,Sheet2!$A$1:$B$270,2,FALSE)</f>
        <v>#N/A</v>
      </c>
    </row>
    <row r="3169" spans="15:61">
      <c r="O3169" s="57"/>
      <c r="P3169" s="57"/>
      <c r="BA3169" s="57"/>
      <c r="BF3169" s="6" t="e">
        <f t="shared" si="147"/>
        <v>#NUM!</v>
      </c>
      <c r="BG3169" t="e">
        <f t="shared" si="148"/>
        <v>#NUM!</v>
      </c>
      <c r="BH3169" t="e">
        <f t="shared" si="149"/>
        <v>#NUM!</v>
      </c>
      <c r="BI3169" t="e">
        <f>VLOOKUP(H3169,Sheet2!$A$1:$B$270,2,FALSE)</f>
        <v>#N/A</v>
      </c>
    </row>
    <row r="3170" spans="15:61">
      <c r="O3170" s="57"/>
      <c r="P3170" s="57"/>
      <c r="AP3170" s="57"/>
      <c r="BA3170" s="57"/>
      <c r="BF3170" s="6" t="e">
        <f t="shared" si="147"/>
        <v>#NUM!</v>
      </c>
      <c r="BG3170" t="e">
        <f t="shared" si="148"/>
        <v>#NUM!</v>
      </c>
      <c r="BH3170" t="e">
        <f t="shared" si="149"/>
        <v>#NUM!</v>
      </c>
      <c r="BI3170" t="e">
        <f>VLOOKUP(H3170,Sheet2!$A$1:$B$270,2,FALSE)</f>
        <v>#N/A</v>
      </c>
    </row>
    <row r="3171" spans="15:61">
      <c r="O3171" s="57"/>
      <c r="P3171" s="57"/>
      <c r="BA3171" s="57"/>
      <c r="BF3171" s="6" t="e">
        <f t="shared" si="147"/>
        <v>#NUM!</v>
      </c>
      <c r="BG3171" t="e">
        <f t="shared" si="148"/>
        <v>#NUM!</v>
      </c>
      <c r="BH3171" t="e">
        <f t="shared" si="149"/>
        <v>#NUM!</v>
      </c>
      <c r="BI3171" t="e">
        <f>VLOOKUP(H3171,Sheet2!$A$1:$B$270,2,FALSE)</f>
        <v>#N/A</v>
      </c>
    </row>
    <row r="3172" spans="15:61">
      <c r="O3172" s="57"/>
      <c r="P3172" s="57"/>
      <c r="BA3172" s="57"/>
      <c r="BF3172" s="6" t="e">
        <f t="shared" si="147"/>
        <v>#NUM!</v>
      </c>
      <c r="BG3172" t="e">
        <f t="shared" si="148"/>
        <v>#NUM!</v>
      </c>
      <c r="BH3172" t="e">
        <f t="shared" si="149"/>
        <v>#NUM!</v>
      </c>
      <c r="BI3172" t="e">
        <f>VLOOKUP(H3172,Sheet2!$A$1:$B$270,2,FALSE)</f>
        <v>#N/A</v>
      </c>
    </row>
    <row r="3173" spans="15:61">
      <c r="O3173" s="57"/>
      <c r="P3173" s="57"/>
      <c r="AP3173" s="57"/>
      <c r="BA3173" s="57"/>
      <c r="BF3173" s="6" t="e">
        <f t="shared" si="147"/>
        <v>#NUM!</v>
      </c>
      <c r="BG3173" t="e">
        <f t="shared" si="148"/>
        <v>#NUM!</v>
      </c>
      <c r="BH3173" t="e">
        <f t="shared" si="149"/>
        <v>#NUM!</v>
      </c>
      <c r="BI3173" t="e">
        <f>VLOOKUP(H3173,Sheet2!$A$1:$B$270,2,FALSE)</f>
        <v>#N/A</v>
      </c>
    </row>
    <row r="3174" spans="15:61">
      <c r="O3174" s="57"/>
      <c r="P3174" s="57"/>
      <c r="BA3174" s="57"/>
      <c r="BF3174" s="6" t="e">
        <f t="shared" si="147"/>
        <v>#NUM!</v>
      </c>
      <c r="BG3174" t="e">
        <f t="shared" si="148"/>
        <v>#NUM!</v>
      </c>
      <c r="BH3174" t="e">
        <f t="shared" si="149"/>
        <v>#NUM!</v>
      </c>
      <c r="BI3174" t="e">
        <f>VLOOKUP(H3174,Sheet2!$A$1:$B$270,2,FALSE)</f>
        <v>#N/A</v>
      </c>
    </row>
    <row r="3175" spans="15:61">
      <c r="O3175" s="57"/>
      <c r="P3175" s="57"/>
      <c r="AP3175" s="57"/>
      <c r="BA3175" s="57"/>
      <c r="BF3175" s="6" t="e">
        <f t="shared" si="147"/>
        <v>#NUM!</v>
      </c>
      <c r="BG3175" t="e">
        <f t="shared" si="148"/>
        <v>#NUM!</v>
      </c>
      <c r="BH3175" t="e">
        <f t="shared" si="149"/>
        <v>#NUM!</v>
      </c>
      <c r="BI3175" t="e">
        <f>VLOOKUP(H3175,Sheet2!$A$1:$B$270,2,FALSE)</f>
        <v>#N/A</v>
      </c>
    </row>
    <row r="3176" spans="15:61">
      <c r="O3176" s="57"/>
      <c r="P3176" s="57"/>
      <c r="AO3176" s="57"/>
      <c r="BA3176" s="57"/>
      <c r="BF3176" s="6" t="e">
        <f t="shared" si="147"/>
        <v>#NUM!</v>
      </c>
      <c r="BG3176" t="e">
        <f t="shared" si="148"/>
        <v>#NUM!</v>
      </c>
      <c r="BH3176" t="e">
        <f t="shared" si="149"/>
        <v>#NUM!</v>
      </c>
      <c r="BI3176" t="e">
        <f>VLOOKUP(H3176,Sheet2!$A$1:$B$270,2,FALSE)</f>
        <v>#N/A</v>
      </c>
    </row>
    <row r="3177" spans="15:61">
      <c r="O3177" s="57"/>
      <c r="P3177" s="57"/>
      <c r="AO3177" s="57"/>
      <c r="AP3177" s="57"/>
      <c r="BA3177" s="57"/>
      <c r="BF3177" s="6" t="e">
        <f t="shared" si="147"/>
        <v>#NUM!</v>
      </c>
      <c r="BG3177" t="e">
        <f t="shared" si="148"/>
        <v>#NUM!</v>
      </c>
      <c r="BH3177" t="e">
        <f t="shared" si="149"/>
        <v>#NUM!</v>
      </c>
      <c r="BI3177" t="e">
        <f>VLOOKUP(H3177,Sheet2!$A$1:$B$270,2,FALSE)</f>
        <v>#N/A</v>
      </c>
    </row>
    <row r="3178" spans="15:61">
      <c r="O3178" s="57"/>
      <c r="P3178" s="57"/>
      <c r="AO3178" s="57"/>
      <c r="AP3178" s="57"/>
      <c r="BA3178" s="57"/>
      <c r="BF3178" s="6" t="e">
        <f t="shared" si="147"/>
        <v>#NUM!</v>
      </c>
      <c r="BG3178" t="e">
        <f t="shared" si="148"/>
        <v>#NUM!</v>
      </c>
      <c r="BH3178" t="e">
        <f t="shared" si="149"/>
        <v>#NUM!</v>
      </c>
      <c r="BI3178" t="e">
        <f>VLOOKUP(H3178,Sheet2!$A$1:$B$270,2,FALSE)</f>
        <v>#N/A</v>
      </c>
    </row>
    <row r="3179" spans="15:61">
      <c r="O3179" s="57"/>
      <c r="P3179" s="57"/>
      <c r="AP3179" s="57"/>
      <c r="BA3179" s="57"/>
      <c r="BF3179" s="6" t="e">
        <f t="shared" si="147"/>
        <v>#NUM!</v>
      </c>
      <c r="BG3179" t="e">
        <f t="shared" si="148"/>
        <v>#NUM!</v>
      </c>
      <c r="BH3179" t="e">
        <f t="shared" si="149"/>
        <v>#NUM!</v>
      </c>
      <c r="BI3179" t="e">
        <f>VLOOKUP(H3179,Sheet2!$A$1:$B$270,2,FALSE)</f>
        <v>#N/A</v>
      </c>
    </row>
    <row r="3180" spans="15:61">
      <c r="O3180" s="57"/>
      <c r="P3180" s="57"/>
      <c r="AP3180" s="57"/>
      <c r="BA3180" s="57"/>
      <c r="BF3180" s="6" t="e">
        <f t="shared" si="147"/>
        <v>#NUM!</v>
      </c>
      <c r="BG3180" t="e">
        <f t="shared" si="148"/>
        <v>#NUM!</v>
      </c>
      <c r="BH3180" t="e">
        <f t="shared" si="149"/>
        <v>#NUM!</v>
      </c>
      <c r="BI3180" t="e">
        <f>VLOOKUP(H3180,Sheet2!$A$1:$B$270,2,FALSE)</f>
        <v>#N/A</v>
      </c>
    </row>
    <row r="3181" spans="15:61">
      <c r="O3181" s="57"/>
      <c r="P3181" s="57"/>
      <c r="AP3181" s="57"/>
      <c r="BA3181" s="57"/>
      <c r="BF3181" s="6" t="e">
        <f t="shared" si="147"/>
        <v>#NUM!</v>
      </c>
      <c r="BG3181" t="e">
        <f t="shared" si="148"/>
        <v>#NUM!</v>
      </c>
      <c r="BH3181" t="e">
        <f t="shared" si="149"/>
        <v>#NUM!</v>
      </c>
      <c r="BI3181" t="e">
        <f>VLOOKUP(H3181,Sheet2!$A$1:$B$270,2,FALSE)</f>
        <v>#N/A</v>
      </c>
    </row>
    <row r="3182" spans="15:61">
      <c r="O3182" s="57"/>
      <c r="P3182" s="57"/>
      <c r="AP3182" s="57"/>
      <c r="BA3182" s="57"/>
      <c r="BF3182" s="6" t="e">
        <f t="shared" si="147"/>
        <v>#NUM!</v>
      </c>
      <c r="BG3182" t="e">
        <f t="shared" si="148"/>
        <v>#NUM!</v>
      </c>
      <c r="BH3182" t="e">
        <f t="shared" si="149"/>
        <v>#NUM!</v>
      </c>
      <c r="BI3182" t="e">
        <f>VLOOKUP(H3182,Sheet2!$A$1:$B$270,2,FALSE)</f>
        <v>#N/A</v>
      </c>
    </row>
    <row r="3183" spans="15:61">
      <c r="O3183" s="57"/>
      <c r="P3183" s="57"/>
      <c r="BA3183" s="57"/>
      <c r="BF3183" s="6" t="e">
        <f t="shared" si="147"/>
        <v>#NUM!</v>
      </c>
      <c r="BG3183" t="e">
        <f t="shared" si="148"/>
        <v>#NUM!</v>
      </c>
      <c r="BH3183" t="e">
        <f t="shared" si="149"/>
        <v>#NUM!</v>
      </c>
      <c r="BI3183" t="e">
        <f>VLOOKUP(H3183,Sheet2!$A$1:$B$270,2,FALSE)</f>
        <v>#N/A</v>
      </c>
    </row>
    <row r="3184" spans="15:61">
      <c r="O3184" s="57"/>
      <c r="P3184" s="57"/>
      <c r="BA3184" s="57"/>
      <c r="BF3184" s="6" t="e">
        <f t="shared" si="147"/>
        <v>#NUM!</v>
      </c>
      <c r="BG3184" t="e">
        <f t="shared" si="148"/>
        <v>#NUM!</v>
      </c>
      <c r="BH3184" t="e">
        <f t="shared" si="149"/>
        <v>#NUM!</v>
      </c>
      <c r="BI3184" t="e">
        <f>VLOOKUP(H3184,Sheet2!$A$1:$B$270,2,FALSE)</f>
        <v>#N/A</v>
      </c>
    </row>
    <row r="3185" spans="15:61">
      <c r="O3185" s="57"/>
      <c r="P3185" s="57"/>
      <c r="BA3185" s="57"/>
      <c r="BF3185" s="6" t="e">
        <f t="shared" si="147"/>
        <v>#NUM!</v>
      </c>
      <c r="BG3185" t="e">
        <f t="shared" si="148"/>
        <v>#NUM!</v>
      </c>
      <c r="BH3185" t="e">
        <f t="shared" si="149"/>
        <v>#NUM!</v>
      </c>
      <c r="BI3185" t="e">
        <f>VLOOKUP(H3185,Sheet2!$A$1:$B$270,2,FALSE)</f>
        <v>#N/A</v>
      </c>
    </row>
    <row r="3186" spans="15:61">
      <c r="O3186" s="57"/>
      <c r="P3186" s="57"/>
      <c r="BA3186" s="57"/>
      <c r="BF3186" s="6" t="e">
        <f t="shared" si="147"/>
        <v>#NUM!</v>
      </c>
      <c r="BG3186" t="e">
        <f t="shared" si="148"/>
        <v>#NUM!</v>
      </c>
      <c r="BH3186" t="e">
        <f t="shared" si="149"/>
        <v>#NUM!</v>
      </c>
      <c r="BI3186" t="e">
        <f>VLOOKUP(H3186,Sheet2!$A$1:$B$270,2,FALSE)</f>
        <v>#N/A</v>
      </c>
    </row>
    <row r="3187" spans="15:61">
      <c r="O3187" s="57"/>
      <c r="P3187" s="57"/>
      <c r="BA3187" s="57"/>
      <c r="BF3187" s="6" t="e">
        <f t="shared" si="147"/>
        <v>#NUM!</v>
      </c>
      <c r="BG3187" t="e">
        <f t="shared" si="148"/>
        <v>#NUM!</v>
      </c>
      <c r="BH3187" t="e">
        <f t="shared" si="149"/>
        <v>#NUM!</v>
      </c>
      <c r="BI3187" t="e">
        <f>VLOOKUP(H3187,Sheet2!$A$1:$B$270,2,FALSE)</f>
        <v>#N/A</v>
      </c>
    </row>
    <row r="3188" spans="15:61">
      <c r="O3188" s="57"/>
      <c r="P3188" s="57"/>
      <c r="AP3188" s="57"/>
      <c r="BA3188" s="57"/>
      <c r="BF3188" s="6" t="e">
        <f t="shared" si="147"/>
        <v>#NUM!</v>
      </c>
      <c r="BG3188" t="e">
        <f t="shared" si="148"/>
        <v>#NUM!</v>
      </c>
      <c r="BH3188" t="e">
        <f t="shared" si="149"/>
        <v>#NUM!</v>
      </c>
      <c r="BI3188" t="e">
        <f>VLOOKUP(H3188,Sheet2!$A$1:$B$270,2,FALSE)</f>
        <v>#N/A</v>
      </c>
    </row>
    <row r="3189" spans="15:61">
      <c r="O3189" s="57"/>
      <c r="P3189" s="57"/>
      <c r="AO3189" s="57"/>
      <c r="BF3189" s="6" t="e">
        <f t="shared" si="147"/>
        <v>#NUM!</v>
      </c>
      <c r="BG3189" t="e">
        <f t="shared" si="148"/>
        <v>#NUM!</v>
      </c>
      <c r="BH3189" t="e">
        <f t="shared" si="149"/>
        <v>#NUM!</v>
      </c>
      <c r="BI3189" t="e">
        <f>VLOOKUP(H3189,Sheet2!$A$1:$B$270,2,FALSE)</f>
        <v>#N/A</v>
      </c>
    </row>
    <row r="3190" spans="15:61">
      <c r="O3190" s="57"/>
      <c r="P3190" s="57"/>
      <c r="AO3190" s="57"/>
      <c r="AP3190" s="57"/>
      <c r="BA3190" s="57"/>
      <c r="BF3190" s="6" t="e">
        <f t="shared" si="147"/>
        <v>#NUM!</v>
      </c>
      <c r="BG3190" t="e">
        <f t="shared" si="148"/>
        <v>#NUM!</v>
      </c>
      <c r="BH3190" t="e">
        <f t="shared" si="149"/>
        <v>#NUM!</v>
      </c>
      <c r="BI3190" t="e">
        <f>VLOOKUP(H3190,Sheet2!$A$1:$B$270,2,FALSE)</f>
        <v>#N/A</v>
      </c>
    </row>
    <row r="3191" spans="15:61">
      <c r="O3191" s="57"/>
      <c r="P3191" s="57"/>
      <c r="AO3191" s="57"/>
      <c r="AP3191" s="57"/>
      <c r="BA3191" s="57"/>
      <c r="BF3191" s="6" t="e">
        <f t="shared" si="147"/>
        <v>#NUM!</v>
      </c>
      <c r="BG3191" t="e">
        <f t="shared" si="148"/>
        <v>#NUM!</v>
      </c>
      <c r="BH3191" t="e">
        <f t="shared" si="149"/>
        <v>#NUM!</v>
      </c>
      <c r="BI3191" t="e">
        <f>VLOOKUP(H3191,Sheet2!$A$1:$B$270,2,FALSE)</f>
        <v>#N/A</v>
      </c>
    </row>
    <row r="3192" spans="15:61">
      <c r="O3192" s="57"/>
      <c r="P3192" s="57"/>
      <c r="AO3192" s="57"/>
      <c r="AP3192" s="57"/>
      <c r="BA3192" s="57"/>
      <c r="BF3192" s="6" t="e">
        <f t="shared" si="147"/>
        <v>#NUM!</v>
      </c>
      <c r="BG3192" t="e">
        <f t="shared" si="148"/>
        <v>#NUM!</v>
      </c>
      <c r="BH3192" t="e">
        <f t="shared" si="149"/>
        <v>#NUM!</v>
      </c>
      <c r="BI3192" t="e">
        <f>VLOOKUP(H3192,Sheet2!$A$1:$B$270,2,FALSE)</f>
        <v>#N/A</v>
      </c>
    </row>
    <row r="3193" spans="15:61">
      <c r="O3193" s="57"/>
      <c r="P3193" s="57"/>
      <c r="AO3193" s="57"/>
      <c r="AP3193" s="57"/>
      <c r="BA3193" s="57"/>
      <c r="BF3193" s="6" t="e">
        <f t="shared" si="147"/>
        <v>#NUM!</v>
      </c>
      <c r="BG3193" t="e">
        <f t="shared" si="148"/>
        <v>#NUM!</v>
      </c>
      <c r="BH3193" t="e">
        <f t="shared" si="149"/>
        <v>#NUM!</v>
      </c>
      <c r="BI3193" t="e">
        <f>VLOOKUP(H3193,Sheet2!$A$1:$B$270,2,FALSE)</f>
        <v>#N/A</v>
      </c>
    </row>
    <row r="3194" spans="15:61">
      <c r="O3194" s="57"/>
      <c r="P3194" s="57"/>
      <c r="AO3194" s="57"/>
      <c r="AP3194" s="57"/>
      <c r="BA3194" s="57"/>
      <c r="BF3194" s="6" t="e">
        <f t="shared" si="147"/>
        <v>#NUM!</v>
      </c>
      <c r="BG3194" t="e">
        <f t="shared" si="148"/>
        <v>#NUM!</v>
      </c>
      <c r="BH3194" t="e">
        <f t="shared" si="149"/>
        <v>#NUM!</v>
      </c>
      <c r="BI3194" t="e">
        <f>VLOOKUP(H3194,Sheet2!$A$1:$B$270,2,FALSE)</f>
        <v>#N/A</v>
      </c>
    </row>
    <row r="3195" spans="15:61">
      <c r="O3195" s="57"/>
      <c r="P3195" s="57"/>
      <c r="AO3195" s="57"/>
      <c r="AP3195" s="57"/>
      <c r="BA3195" s="57"/>
      <c r="BF3195" s="6" t="e">
        <f t="shared" si="147"/>
        <v>#NUM!</v>
      </c>
      <c r="BG3195" t="e">
        <f t="shared" si="148"/>
        <v>#NUM!</v>
      </c>
      <c r="BH3195" t="e">
        <f t="shared" si="149"/>
        <v>#NUM!</v>
      </c>
      <c r="BI3195" t="e">
        <f>VLOOKUP(H3195,Sheet2!$A$1:$B$270,2,FALSE)</f>
        <v>#N/A</v>
      </c>
    </row>
    <row r="3196" spans="15:61">
      <c r="O3196" s="57"/>
      <c r="P3196" s="57"/>
      <c r="AP3196" s="57"/>
      <c r="BA3196" s="57"/>
      <c r="BF3196" s="6" t="e">
        <f t="shared" si="147"/>
        <v>#NUM!</v>
      </c>
      <c r="BG3196" t="e">
        <f t="shared" si="148"/>
        <v>#NUM!</v>
      </c>
      <c r="BH3196" t="e">
        <f t="shared" si="149"/>
        <v>#NUM!</v>
      </c>
      <c r="BI3196" t="e">
        <f>VLOOKUP(H3196,Sheet2!$A$1:$B$270,2,FALSE)</f>
        <v>#N/A</v>
      </c>
    </row>
    <row r="3197" spans="15:61">
      <c r="O3197" s="57"/>
      <c r="P3197" s="57"/>
      <c r="BA3197" s="57"/>
      <c r="BF3197" s="6" t="e">
        <f t="shared" si="147"/>
        <v>#NUM!</v>
      </c>
      <c r="BG3197" t="e">
        <f t="shared" si="148"/>
        <v>#NUM!</v>
      </c>
      <c r="BH3197" t="e">
        <f t="shared" si="149"/>
        <v>#NUM!</v>
      </c>
      <c r="BI3197" t="e">
        <f>VLOOKUP(H3197,Sheet2!$A$1:$B$270,2,FALSE)</f>
        <v>#N/A</v>
      </c>
    </row>
    <row r="3198" spans="15:61">
      <c r="O3198" s="57"/>
      <c r="P3198" s="57"/>
      <c r="AP3198" s="57"/>
      <c r="BA3198" s="57"/>
      <c r="BF3198" s="6" t="e">
        <f t="shared" si="147"/>
        <v>#NUM!</v>
      </c>
      <c r="BG3198" t="e">
        <f t="shared" si="148"/>
        <v>#NUM!</v>
      </c>
      <c r="BH3198" t="e">
        <f t="shared" si="149"/>
        <v>#NUM!</v>
      </c>
      <c r="BI3198" t="e">
        <f>VLOOKUP(H3198,Sheet2!$A$1:$B$270,2,FALSE)</f>
        <v>#N/A</v>
      </c>
    </row>
    <row r="3199" spans="15:61">
      <c r="O3199" s="57"/>
      <c r="P3199" s="57"/>
      <c r="AP3199" s="57"/>
      <c r="BA3199" s="57"/>
      <c r="BF3199" s="6" t="e">
        <f t="shared" si="147"/>
        <v>#NUM!</v>
      </c>
      <c r="BG3199" t="e">
        <f t="shared" si="148"/>
        <v>#NUM!</v>
      </c>
      <c r="BH3199" t="e">
        <f t="shared" si="149"/>
        <v>#NUM!</v>
      </c>
      <c r="BI3199" t="e">
        <f>VLOOKUP(H3199,Sheet2!$A$1:$B$270,2,FALSE)</f>
        <v>#N/A</v>
      </c>
    </row>
    <row r="3200" spans="15:61">
      <c r="O3200" s="57"/>
      <c r="P3200" s="57"/>
      <c r="AP3200" s="57"/>
      <c r="BA3200" s="57"/>
      <c r="BF3200" s="6" t="e">
        <f t="shared" si="147"/>
        <v>#NUM!</v>
      </c>
      <c r="BG3200" t="e">
        <f t="shared" si="148"/>
        <v>#NUM!</v>
      </c>
      <c r="BH3200" t="e">
        <f t="shared" si="149"/>
        <v>#NUM!</v>
      </c>
      <c r="BI3200" t="e">
        <f>VLOOKUP(H3200,Sheet2!$A$1:$B$270,2,FALSE)</f>
        <v>#N/A</v>
      </c>
    </row>
    <row r="3201" spans="15:61">
      <c r="O3201" s="57"/>
      <c r="P3201" s="57"/>
      <c r="AP3201" s="57"/>
      <c r="BA3201" s="57"/>
      <c r="BF3201" s="6" t="e">
        <f t="shared" si="147"/>
        <v>#NUM!</v>
      </c>
      <c r="BG3201" t="e">
        <f t="shared" si="148"/>
        <v>#NUM!</v>
      </c>
      <c r="BH3201" t="e">
        <f t="shared" si="149"/>
        <v>#NUM!</v>
      </c>
      <c r="BI3201" t="e">
        <f>VLOOKUP(H3201,Sheet2!$A$1:$B$270,2,FALSE)</f>
        <v>#N/A</v>
      </c>
    </row>
    <row r="3202" spans="15:61">
      <c r="O3202" s="57"/>
      <c r="P3202" s="57"/>
      <c r="AP3202" s="57"/>
      <c r="BA3202" s="57"/>
      <c r="BF3202" s="6" t="e">
        <f t="shared" ref="BF3202:BF3265" si="150">DATE(BC3202,BD3202,BE3202)</f>
        <v>#NUM!</v>
      </c>
      <c r="BG3202" t="e">
        <f t="shared" ref="BG3202:BG3265" si="151">BF3202-BA3202</f>
        <v>#NUM!</v>
      </c>
      <c r="BH3202" t="e">
        <f t="shared" ref="BH3202:BH3265" si="152">IF(BG3202=1,"COMPLY",IF(BG3202&lt;1,"COMPLY","NOT COMPLY"))</f>
        <v>#NUM!</v>
      </c>
      <c r="BI3202" t="e">
        <f>VLOOKUP(H3202,Sheet2!$A$1:$B$270,2,FALSE)</f>
        <v>#N/A</v>
      </c>
    </row>
    <row r="3203" spans="15:61">
      <c r="O3203" s="57"/>
      <c r="P3203" s="57"/>
      <c r="AO3203" s="57"/>
      <c r="AP3203" s="57"/>
      <c r="BA3203" s="57"/>
      <c r="BF3203" s="6" t="e">
        <f t="shared" si="150"/>
        <v>#NUM!</v>
      </c>
      <c r="BG3203" t="e">
        <f t="shared" si="151"/>
        <v>#NUM!</v>
      </c>
      <c r="BH3203" t="e">
        <f t="shared" si="152"/>
        <v>#NUM!</v>
      </c>
      <c r="BI3203" t="e">
        <f>VLOOKUP(H3203,Sheet2!$A$1:$B$270,2,FALSE)</f>
        <v>#N/A</v>
      </c>
    </row>
    <row r="3204" spans="15:61">
      <c r="O3204" s="57"/>
      <c r="P3204" s="57"/>
      <c r="AO3204" s="57"/>
      <c r="BA3204" s="57"/>
      <c r="BF3204" s="6" t="e">
        <f t="shared" si="150"/>
        <v>#NUM!</v>
      </c>
      <c r="BG3204" t="e">
        <f t="shared" si="151"/>
        <v>#NUM!</v>
      </c>
      <c r="BH3204" t="e">
        <f t="shared" si="152"/>
        <v>#NUM!</v>
      </c>
      <c r="BI3204" t="e">
        <f>VLOOKUP(H3204,Sheet2!$A$1:$B$270,2,FALSE)</f>
        <v>#N/A</v>
      </c>
    </row>
    <row r="3205" spans="15:61">
      <c r="O3205" s="57"/>
      <c r="P3205" s="57"/>
      <c r="AO3205" s="57"/>
      <c r="AP3205" s="57"/>
      <c r="BA3205" s="57"/>
      <c r="BF3205" s="6" t="e">
        <f t="shared" si="150"/>
        <v>#NUM!</v>
      </c>
      <c r="BG3205" t="e">
        <f t="shared" si="151"/>
        <v>#NUM!</v>
      </c>
      <c r="BH3205" t="e">
        <f t="shared" si="152"/>
        <v>#NUM!</v>
      </c>
      <c r="BI3205" t="e">
        <f>VLOOKUP(H3205,Sheet2!$A$1:$B$270,2,FALSE)</f>
        <v>#N/A</v>
      </c>
    </row>
    <row r="3206" spans="15:61">
      <c r="O3206" s="57"/>
      <c r="P3206" s="57"/>
      <c r="AO3206" s="57"/>
      <c r="BA3206" s="57"/>
      <c r="BF3206" s="6" t="e">
        <f t="shared" si="150"/>
        <v>#NUM!</v>
      </c>
      <c r="BG3206" t="e">
        <f t="shared" si="151"/>
        <v>#NUM!</v>
      </c>
      <c r="BH3206" t="e">
        <f t="shared" si="152"/>
        <v>#NUM!</v>
      </c>
      <c r="BI3206" t="e">
        <f>VLOOKUP(H3206,Sheet2!$A$1:$B$270,2,FALSE)</f>
        <v>#N/A</v>
      </c>
    </row>
    <row r="3207" spans="15:61">
      <c r="O3207" s="57"/>
      <c r="P3207" s="57"/>
      <c r="AO3207" s="57"/>
      <c r="BA3207" s="57"/>
      <c r="BF3207" s="6" t="e">
        <f t="shared" si="150"/>
        <v>#NUM!</v>
      </c>
      <c r="BG3207" t="e">
        <f t="shared" si="151"/>
        <v>#NUM!</v>
      </c>
      <c r="BH3207" t="e">
        <f t="shared" si="152"/>
        <v>#NUM!</v>
      </c>
      <c r="BI3207" t="e">
        <f>VLOOKUP(H3207,Sheet2!$A$1:$B$270,2,FALSE)</f>
        <v>#N/A</v>
      </c>
    </row>
    <row r="3208" spans="15:61">
      <c r="O3208" s="57"/>
      <c r="P3208" s="57"/>
      <c r="AO3208" s="57"/>
      <c r="BA3208" s="57"/>
      <c r="BF3208" s="6" t="e">
        <f t="shared" si="150"/>
        <v>#NUM!</v>
      </c>
      <c r="BG3208" t="e">
        <f t="shared" si="151"/>
        <v>#NUM!</v>
      </c>
      <c r="BH3208" t="e">
        <f t="shared" si="152"/>
        <v>#NUM!</v>
      </c>
      <c r="BI3208" t="e">
        <f>VLOOKUP(H3208,Sheet2!$A$1:$B$270,2,FALSE)</f>
        <v>#N/A</v>
      </c>
    </row>
    <row r="3209" spans="15:61">
      <c r="O3209" s="57"/>
      <c r="P3209" s="57"/>
      <c r="AO3209" s="57"/>
      <c r="AP3209" s="57"/>
      <c r="BA3209" s="57"/>
      <c r="BF3209" s="6" t="e">
        <f t="shared" si="150"/>
        <v>#NUM!</v>
      </c>
      <c r="BG3209" t="e">
        <f t="shared" si="151"/>
        <v>#NUM!</v>
      </c>
      <c r="BH3209" t="e">
        <f t="shared" si="152"/>
        <v>#NUM!</v>
      </c>
      <c r="BI3209" t="e">
        <f>VLOOKUP(H3209,Sheet2!$A$1:$B$270,2,FALSE)</f>
        <v>#N/A</v>
      </c>
    </row>
    <row r="3210" spans="15:61">
      <c r="O3210" s="57"/>
      <c r="P3210" s="57"/>
      <c r="AO3210" s="57"/>
      <c r="BA3210" s="57"/>
      <c r="BF3210" s="6" t="e">
        <f t="shared" si="150"/>
        <v>#NUM!</v>
      </c>
      <c r="BG3210" t="e">
        <f t="shared" si="151"/>
        <v>#NUM!</v>
      </c>
      <c r="BH3210" t="e">
        <f t="shared" si="152"/>
        <v>#NUM!</v>
      </c>
      <c r="BI3210" t="e">
        <f>VLOOKUP(H3210,Sheet2!$A$1:$B$270,2,FALSE)</f>
        <v>#N/A</v>
      </c>
    </row>
    <row r="3211" spans="15:61">
      <c r="O3211" s="57"/>
      <c r="P3211" s="57"/>
      <c r="BA3211" s="57"/>
      <c r="BF3211" s="6" t="e">
        <f t="shared" si="150"/>
        <v>#NUM!</v>
      </c>
      <c r="BG3211" t="e">
        <f t="shared" si="151"/>
        <v>#NUM!</v>
      </c>
      <c r="BH3211" t="e">
        <f t="shared" si="152"/>
        <v>#NUM!</v>
      </c>
      <c r="BI3211" t="e">
        <f>VLOOKUP(H3211,Sheet2!$A$1:$B$270,2,FALSE)</f>
        <v>#N/A</v>
      </c>
    </row>
    <row r="3212" spans="15:61">
      <c r="O3212" s="57"/>
      <c r="P3212" s="57"/>
      <c r="AP3212" s="57"/>
      <c r="BA3212" s="57"/>
      <c r="BF3212" s="6" t="e">
        <f t="shared" si="150"/>
        <v>#NUM!</v>
      </c>
      <c r="BG3212" t="e">
        <f t="shared" si="151"/>
        <v>#NUM!</v>
      </c>
      <c r="BH3212" t="e">
        <f t="shared" si="152"/>
        <v>#NUM!</v>
      </c>
      <c r="BI3212" t="e">
        <f>VLOOKUP(H3212,Sheet2!$A$1:$B$270,2,FALSE)</f>
        <v>#N/A</v>
      </c>
    </row>
    <row r="3213" spans="15:61">
      <c r="O3213" s="57"/>
      <c r="P3213" s="57"/>
      <c r="BA3213" s="57"/>
      <c r="BF3213" s="6" t="e">
        <f t="shared" si="150"/>
        <v>#NUM!</v>
      </c>
      <c r="BG3213" t="e">
        <f t="shared" si="151"/>
        <v>#NUM!</v>
      </c>
      <c r="BH3213" t="e">
        <f t="shared" si="152"/>
        <v>#NUM!</v>
      </c>
      <c r="BI3213" t="e">
        <f>VLOOKUP(H3213,Sheet2!$A$1:$B$270,2,FALSE)</f>
        <v>#N/A</v>
      </c>
    </row>
    <row r="3214" spans="15:61">
      <c r="O3214" s="57"/>
      <c r="P3214" s="57"/>
      <c r="BA3214" s="57"/>
      <c r="BF3214" s="6" t="e">
        <f t="shared" si="150"/>
        <v>#NUM!</v>
      </c>
      <c r="BG3214" t="e">
        <f t="shared" si="151"/>
        <v>#NUM!</v>
      </c>
      <c r="BH3214" t="e">
        <f t="shared" si="152"/>
        <v>#NUM!</v>
      </c>
      <c r="BI3214" t="e">
        <f>VLOOKUP(H3214,Sheet2!$A$1:$B$270,2,FALSE)</f>
        <v>#N/A</v>
      </c>
    </row>
    <row r="3215" spans="15:61">
      <c r="O3215" s="57"/>
      <c r="P3215" s="57"/>
      <c r="BA3215" s="57"/>
      <c r="BF3215" s="6" t="e">
        <f t="shared" si="150"/>
        <v>#NUM!</v>
      </c>
      <c r="BG3215" t="e">
        <f t="shared" si="151"/>
        <v>#NUM!</v>
      </c>
      <c r="BH3215" t="e">
        <f t="shared" si="152"/>
        <v>#NUM!</v>
      </c>
      <c r="BI3215" t="e">
        <f>VLOOKUP(H3215,Sheet2!$A$1:$B$270,2,FALSE)</f>
        <v>#N/A</v>
      </c>
    </row>
    <row r="3216" spans="15:61">
      <c r="O3216" s="57"/>
      <c r="P3216" s="57"/>
      <c r="AP3216" s="57"/>
      <c r="BA3216" s="57"/>
      <c r="BF3216" s="6" t="e">
        <f t="shared" si="150"/>
        <v>#NUM!</v>
      </c>
      <c r="BG3216" t="e">
        <f t="shared" si="151"/>
        <v>#NUM!</v>
      </c>
      <c r="BH3216" t="e">
        <f t="shared" si="152"/>
        <v>#NUM!</v>
      </c>
      <c r="BI3216" t="e">
        <f>VLOOKUP(H3216,Sheet2!$A$1:$B$270,2,FALSE)</f>
        <v>#N/A</v>
      </c>
    </row>
    <row r="3217" spans="15:61">
      <c r="O3217" s="57"/>
      <c r="P3217" s="57"/>
      <c r="BA3217" s="57"/>
      <c r="BF3217" s="6" t="e">
        <f t="shared" si="150"/>
        <v>#NUM!</v>
      </c>
      <c r="BG3217" t="e">
        <f t="shared" si="151"/>
        <v>#NUM!</v>
      </c>
      <c r="BH3217" t="e">
        <f t="shared" si="152"/>
        <v>#NUM!</v>
      </c>
      <c r="BI3217" t="e">
        <f>VLOOKUP(H3217,Sheet2!$A$1:$B$270,2,FALSE)</f>
        <v>#N/A</v>
      </c>
    </row>
    <row r="3218" spans="15:61">
      <c r="O3218" s="57"/>
      <c r="P3218" s="57"/>
      <c r="BA3218" s="57"/>
      <c r="BF3218" s="6" t="e">
        <f t="shared" si="150"/>
        <v>#NUM!</v>
      </c>
      <c r="BG3218" t="e">
        <f t="shared" si="151"/>
        <v>#NUM!</v>
      </c>
      <c r="BH3218" t="e">
        <f t="shared" si="152"/>
        <v>#NUM!</v>
      </c>
      <c r="BI3218" t="e">
        <f>VLOOKUP(H3218,Sheet2!$A$1:$B$270,2,FALSE)</f>
        <v>#N/A</v>
      </c>
    </row>
    <row r="3219" spans="15:61">
      <c r="O3219" s="57"/>
      <c r="P3219" s="57"/>
      <c r="BA3219" s="57"/>
      <c r="BF3219" s="6" t="e">
        <f t="shared" si="150"/>
        <v>#NUM!</v>
      </c>
      <c r="BG3219" t="e">
        <f t="shared" si="151"/>
        <v>#NUM!</v>
      </c>
      <c r="BH3219" t="e">
        <f t="shared" si="152"/>
        <v>#NUM!</v>
      </c>
      <c r="BI3219" t="e">
        <f>VLOOKUP(H3219,Sheet2!$A$1:$B$270,2,FALSE)</f>
        <v>#N/A</v>
      </c>
    </row>
    <row r="3220" spans="15:61">
      <c r="O3220" s="57"/>
      <c r="P3220" s="57"/>
      <c r="AP3220" s="57"/>
      <c r="BA3220" s="57"/>
      <c r="BF3220" s="6" t="e">
        <f t="shared" si="150"/>
        <v>#NUM!</v>
      </c>
      <c r="BG3220" t="e">
        <f t="shared" si="151"/>
        <v>#NUM!</v>
      </c>
      <c r="BH3220" t="e">
        <f t="shared" si="152"/>
        <v>#NUM!</v>
      </c>
      <c r="BI3220" t="e">
        <f>VLOOKUP(H3220,Sheet2!$A$1:$B$270,2,FALSE)</f>
        <v>#N/A</v>
      </c>
    </row>
    <row r="3221" spans="15:61">
      <c r="O3221" s="57"/>
      <c r="P3221" s="57"/>
      <c r="AP3221" s="57"/>
      <c r="BA3221" s="57"/>
      <c r="BF3221" s="6" t="e">
        <f t="shared" si="150"/>
        <v>#NUM!</v>
      </c>
      <c r="BG3221" t="e">
        <f t="shared" si="151"/>
        <v>#NUM!</v>
      </c>
      <c r="BH3221" t="e">
        <f t="shared" si="152"/>
        <v>#NUM!</v>
      </c>
      <c r="BI3221" t="e">
        <f>VLOOKUP(H3221,Sheet2!$A$1:$B$270,2,FALSE)</f>
        <v>#N/A</v>
      </c>
    </row>
    <row r="3222" spans="15:61">
      <c r="O3222" s="57"/>
      <c r="P3222" s="57"/>
      <c r="BA3222" s="57"/>
      <c r="BF3222" s="6" t="e">
        <f t="shared" si="150"/>
        <v>#NUM!</v>
      </c>
      <c r="BG3222" t="e">
        <f t="shared" si="151"/>
        <v>#NUM!</v>
      </c>
      <c r="BH3222" t="e">
        <f t="shared" si="152"/>
        <v>#NUM!</v>
      </c>
      <c r="BI3222" t="e">
        <f>VLOOKUP(H3222,Sheet2!$A$1:$B$270,2,FALSE)</f>
        <v>#N/A</v>
      </c>
    </row>
    <row r="3223" spans="15:61">
      <c r="O3223" s="57"/>
      <c r="P3223" s="57"/>
      <c r="AP3223" s="57"/>
      <c r="BA3223" s="57"/>
      <c r="BF3223" s="6" t="e">
        <f t="shared" si="150"/>
        <v>#NUM!</v>
      </c>
      <c r="BG3223" t="e">
        <f t="shared" si="151"/>
        <v>#NUM!</v>
      </c>
      <c r="BH3223" t="e">
        <f t="shared" si="152"/>
        <v>#NUM!</v>
      </c>
      <c r="BI3223" t="e">
        <f>VLOOKUP(H3223,Sheet2!$A$1:$B$270,2,FALSE)</f>
        <v>#N/A</v>
      </c>
    </row>
    <row r="3224" spans="15:61">
      <c r="O3224" s="57"/>
      <c r="P3224" s="57"/>
      <c r="BA3224" s="57"/>
      <c r="BF3224" s="6" t="e">
        <f t="shared" si="150"/>
        <v>#NUM!</v>
      </c>
      <c r="BG3224" t="e">
        <f t="shared" si="151"/>
        <v>#NUM!</v>
      </c>
      <c r="BH3224" t="e">
        <f t="shared" si="152"/>
        <v>#NUM!</v>
      </c>
      <c r="BI3224" t="e">
        <f>VLOOKUP(H3224,Sheet2!$A$1:$B$270,2,FALSE)</f>
        <v>#N/A</v>
      </c>
    </row>
    <row r="3225" spans="15:61">
      <c r="O3225" s="57"/>
      <c r="P3225" s="57"/>
      <c r="BF3225" s="6" t="e">
        <f t="shared" si="150"/>
        <v>#NUM!</v>
      </c>
      <c r="BG3225" t="e">
        <f t="shared" si="151"/>
        <v>#NUM!</v>
      </c>
      <c r="BH3225" t="e">
        <f t="shared" si="152"/>
        <v>#NUM!</v>
      </c>
      <c r="BI3225" t="e">
        <f>VLOOKUP(H3225,Sheet2!$A$1:$B$270,2,FALSE)</f>
        <v>#N/A</v>
      </c>
    </row>
    <row r="3226" spans="15:61">
      <c r="O3226" s="57"/>
      <c r="P3226" s="57"/>
      <c r="BF3226" s="6" t="e">
        <f t="shared" si="150"/>
        <v>#NUM!</v>
      </c>
      <c r="BG3226" t="e">
        <f t="shared" si="151"/>
        <v>#NUM!</v>
      </c>
      <c r="BH3226" t="e">
        <f t="shared" si="152"/>
        <v>#NUM!</v>
      </c>
      <c r="BI3226" t="e">
        <f>VLOOKUP(H3226,Sheet2!$A$1:$B$270,2,FALSE)</f>
        <v>#N/A</v>
      </c>
    </row>
    <row r="3227" spans="15:61">
      <c r="O3227" s="57"/>
      <c r="P3227" s="57"/>
      <c r="AP3227" s="57"/>
      <c r="BA3227" s="57"/>
      <c r="BF3227" s="6" t="e">
        <f t="shared" si="150"/>
        <v>#NUM!</v>
      </c>
      <c r="BG3227" t="e">
        <f t="shared" si="151"/>
        <v>#NUM!</v>
      </c>
      <c r="BH3227" t="e">
        <f t="shared" si="152"/>
        <v>#NUM!</v>
      </c>
      <c r="BI3227" t="e">
        <f>VLOOKUP(H3227,Sheet2!$A$1:$B$270,2,FALSE)</f>
        <v>#N/A</v>
      </c>
    </row>
    <row r="3228" spans="15:61">
      <c r="O3228" s="57"/>
      <c r="P3228" s="57"/>
      <c r="BA3228" s="57"/>
      <c r="BF3228" s="6" t="e">
        <f t="shared" si="150"/>
        <v>#NUM!</v>
      </c>
      <c r="BG3228" t="e">
        <f t="shared" si="151"/>
        <v>#NUM!</v>
      </c>
      <c r="BH3228" t="e">
        <f t="shared" si="152"/>
        <v>#NUM!</v>
      </c>
      <c r="BI3228" t="e">
        <f>VLOOKUP(H3228,Sheet2!$A$1:$B$270,2,FALSE)</f>
        <v>#N/A</v>
      </c>
    </row>
    <row r="3229" spans="15:61">
      <c r="O3229" s="57"/>
      <c r="P3229" s="57"/>
      <c r="AO3229" s="57"/>
      <c r="AP3229" s="57"/>
      <c r="BA3229" s="57"/>
      <c r="BF3229" s="6" t="e">
        <f t="shared" si="150"/>
        <v>#NUM!</v>
      </c>
      <c r="BG3229" t="e">
        <f t="shared" si="151"/>
        <v>#NUM!</v>
      </c>
      <c r="BH3229" t="e">
        <f t="shared" si="152"/>
        <v>#NUM!</v>
      </c>
      <c r="BI3229" t="e">
        <f>VLOOKUP(H3229,Sheet2!$A$1:$B$270,2,FALSE)</f>
        <v>#N/A</v>
      </c>
    </row>
    <row r="3230" spans="15:61">
      <c r="O3230" s="57"/>
      <c r="P3230" s="57"/>
      <c r="AO3230" s="57"/>
      <c r="BA3230" s="57"/>
      <c r="BF3230" s="6" t="e">
        <f t="shared" si="150"/>
        <v>#NUM!</v>
      </c>
      <c r="BG3230" t="e">
        <f t="shared" si="151"/>
        <v>#NUM!</v>
      </c>
      <c r="BH3230" t="e">
        <f t="shared" si="152"/>
        <v>#NUM!</v>
      </c>
      <c r="BI3230" t="e">
        <f>VLOOKUP(H3230,Sheet2!$A$1:$B$270,2,FALSE)</f>
        <v>#N/A</v>
      </c>
    </row>
    <row r="3231" spans="15:61">
      <c r="O3231" s="57"/>
      <c r="P3231" s="57"/>
      <c r="AP3231" s="57"/>
      <c r="BA3231" s="57"/>
      <c r="BF3231" s="6" t="e">
        <f t="shared" si="150"/>
        <v>#NUM!</v>
      </c>
      <c r="BG3231" t="e">
        <f t="shared" si="151"/>
        <v>#NUM!</v>
      </c>
      <c r="BH3231" t="e">
        <f t="shared" si="152"/>
        <v>#NUM!</v>
      </c>
      <c r="BI3231" t="e">
        <f>VLOOKUP(H3231,Sheet2!$A$1:$B$270,2,FALSE)</f>
        <v>#N/A</v>
      </c>
    </row>
    <row r="3232" spans="15:61">
      <c r="O3232" s="57"/>
      <c r="P3232" s="57"/>
      <c r="AO3232" s="57"/>
      <c r="AP3232" s="57"/>
      <c r="BA3232" s="57"/>
      <c r="BF3232" s="6" t="e">
        <f t="shared" si="150"/>
        <v>#NUM!</v>
      </c>
      <c r="BG3232" t="e">
        <f t="shared" si="151"/>
        <v>#NUM!</v>
      </c>
      <c r="BH3232" t="e">
        <f t="shared" si="152"/>
        <v>#NUM!</v>
      </c>
      <c r="BI3232" t="e">
        <f>VLOOKUP(H3232,Sheet2!$A$1:$B$270,2,FALSE)</f>
        <v>#N/A</v>
      </c>
    </row>
    <row r="3233" spans="15:61">
      <c r="O3233" s="57"/>
      <c r="P3233" s="57"/>
      <c r="AO3233" s="57"/>
      <c r="BA3233" s="57"/>
      <c r="BF3233" s="6" t="e">
        <f t="shared" si="150"/>
        <v>#NUM!</v>
      </c>
      <c r="BG3233" t="e">
        <f t="shared" si="151"/>
        <v>#NUM!</v>
      </c>
      <c r="BH3233" t="e">
        <f t="shared" si="152"/>
        <v>#NUM!</v>
      </c>
      <c r="BI3233" t="e">
        <f>VLOOKUP(H3233,Sheet2!$A$1:$B$270,2,FALSE)</f>
        <v>#N/A</v>
      </c>
    </row>
    <row r="3234" spans="15:61">
      <c r="O3234" s="57"/>
      <c r="P3234" s="57"/>
      <c r="AO3234" s="57"/>
      <c r="BA3234" s="57"/>
      <c r="BF3234" s="6" t="e">
        <f t="shared" si="150"/>
        <v>#NUM!</v>
      </c>
      <c r="BG3234" t="e">
        <f t="shared" si="151"/>
        <v>#NUM!</v>
      </c>
      <c r="BH3234" t="e">
        <f t="shared" si="152"/>
        <v>#NUM!</v>
      </c>
      <c r="BI3234" t="e">
        <f>VLOOKUP(H3234,Sheet2!$A$1:$B$270,2,FALSE)</f>
        <v>#N/A</v>
      </c>
    </row>
    <row r="3235" spans="15:61">
      <c r="O3235" s="57"/>
      <c r="P3235" s="57"/>
      <c r="AO3235" s="57"/>
      <c r="AP3235" s="57"/>
      <c r="BA3235" s="57"/>
      <c r="BF3235" s="6" t="e">
        <f t="shared" si="150"/>
        <v>#NUM!</v>
      </c>
      <c r="BG3235" t="e">
        <f t="shared" si="151"/>
        <v>#NUM!</v>
      </c>
      <c r="BH3235" t="e">
        <f t="shared" si="152"/>
        <v>#NUM!</v>
      </c>
      <c r="BI3235" t="e">
        <f>VLOOKUP(H3235,Sheet2!$A$1:$B$270,2,FALSE)</f>
        <v>#N/A</v>
      </c>
    </row>
    <row r="3236" spans="15:61">
      <c r="O3236" s="57"/>
      <c r="P3236" s="57"/>
      <c r="AO3236" s="57"/>
      <c r="BA3236" s="57"/>
      <c r="BF3236" s="6" t="e">
        <f t="shared" si="150"/>
        <v>#NUM!</v>
      </c>
      <c r="BG3236" t="e">
        <f t="shared" si="151"/>
        <v>#NUM!</v>
      </c>
      <c r="BH3236" t="e">
        <f t="shared" si="152"/>
        <v>#NUM!</v>
      </c>
      <c r="BI3236" t="e">
        <f>VLOOKUP(H3236,Sheet2!$A$1:$B$270,2,FALSE)</f>
        <v>#N/A</v>
      </c>
    </row>
    <row r="3237" spans="15:61">
      <c r="O3237" s="57"/>
      <c r="P3237" s="57"/>
      <c r="AO3237" s="57"/>
      <c r="BA3237" s="57"/>
      <c r="BF3237" s="6" t="e">
        <f t="shared" si="150"/>
        <v>#NUM!</v>
      </c>
      <c r="BG3237" t="e">
        <f t="shared" si="151"/>
        <v>#NUM!</v>
      </c>
      <c r="BH3237" t="e">
        <f t="shared" si="152"/>
        <v>#NUM!</v>
      </c>
      <c r="BI3237" t="e">
        <f>VLOOKUP(H3237,Sheet2!$A$1:$B$270,2,FALSE)</f>
        <v>#N/A</v>
      </c>
    </row>
    <row r="3238" spans="15:61">
      <c r="O3238" s="57"/>
      <c r="P3238" s="57"/>
      <c r="AO3238" s="57"/>
      <c r="BA3238" s="57"/>
      <c r="BF3238" s="6" t="e">
        <f t="shared" si="150"/>
        <v>#NUM!</v>
      </c>
      <c r="BG3238" t="e">
        <f t="shared" si="151"/>
        <v>#NUM!</v>
      </c>
      <c r="BH3238" t="e">
        <f t="shared" si="152"/>
        <v>#NUM!</v>
      </c>
      <c r="BI3238" t="e">
        <f>VLOOKUP(H3238,Sheet2!$A$1:$B$270,2,FALSE)</f>
        <v>#N/A</v>
      </c>
    </row>
    <row r="3239" spans="15:61">
      <c r="O3239" s="57"/>
      <c r="P3239" s="57"/>
      <c r="AO3239" s="57"/>
      <c r="BA3239" s="57"/>
      <c r="BF3239" s="6" t="e">
        <f t="shared" si="150"/>
        <v>#NUM!</v>
      </c>
      <c r="BG3239" t="e">
        <f t="shared" si="151"/>
        <v>#NUM!</v>
      </c>
      <c r="BH3239" t="e">
        <f t="shared" si="152"/>
        <v>#NUM!</v>
      </c>
      <c r="BI3239" t="e">
        <f>VLOOKUP(H3239,Sheet2!$A$1:$B$270,2,FALSE)</f>
        <v>#N/A</v>
      </c>
    </row>
    <row r="3240" spans="15:61">
      <c r="O3240" s="57"/>
      <c r="P3240" s="57"/>
      <c r="AP3240" s="57"/>
      <c r="BA3240" s="57"/>
      <c r="BF3240" s="6" t="e">
        <f t="shared" si="150"/>
        <v>#NUM!</v>
      </c>
      <c r="BG3240" t="e">
        <f t="shared" si="151"/>
        <v>#NUM!</v>
      </c>
      <c r="BH3240" t="e">
        <f t="shared" si="152"/>
        <v>#NUM!</v>
      </c>
      <c r="BI3240" t="e">
        <f>VLOOKUP(H3240,Sheet2!$A$1:$B$270,2,FALSE)</f>
        <v>#N/A</v>
      </c>
    </row>
    <row r="3241" spans="15:61">
      <c r="O3241" s="57"/>
      <c r="P3241" s="57"/>
      <c r="AP3241" s="57"/>
      <c r="BA3241" s="57"/>
      <c r="BF3241" s="6" t="e">
        <f t="shared" si="150"/>
        <v>#NUM!</v>
      </c>
      <c r="BG3241" t="e">
        <f t="shared" si="151"/>
        <v>#NUM!</v>
      </c>
      <c r="BH3241" t="e">
        <f t="shared" si="152"/>
        <v>#NUM!</v>
      </c>
      <c r="BI3241" t="e">
        <f>VLOOKUP(H3241,Sheet2!$A$1:$B$270,2,FALSE)</f>
        <v>#N/A</v>
      </c>
    </row>
    <row r="3242" spans="15:61">
      <c r="O3242" s="57"/>
      <c r="P3242" s="57"/>
      <c r="BA3242" s="57"/>
      <c r="BF3242" s="6" t="e">
        <f t="shared" si="150"/>
        <v>#NUM!</v>
      </c>
      <c r="BG3242" t="e">
        <f t="shared" si="151"/>
        <v>#NUM!</v>
      </c>
      <c r="BH3242" t="e">
        <f t="shared" si="152"/>
        <v>#NUM!</v>
      </c>
      <c r="BI3242" t="e">
        <f>VLOOKUP(H3242,Sheet2!$A$1:$B$270,2,FALSE)</f>
        <v>#N/A</v>
      </c>
    </row>
    <row r="3243" spans="15:61">
      <c r="O3243" s="57"/>
      <c r="P3243" s="57"/>
      <c r="AO3243" s="57"/>
      <c r="BA3243" s="57"/>
      <c r="BF3243" s="6" t="e">
        <f t="shared" si="150"/>
        <v>#NUM!</v>
      </c>
      <c r="BG3243" t="e">
        <f t="shared" si="151"/>
        <v>#NUM!</v>
      </c>
      <c r="BH3243" t="e">
        <f t="shared" si="152"/>
        <v>#NUM!</v>
      </c>
      <c r="BI3243" t="e">
        <f>VLOOKUP(H3243,Sheet2!$A$1:$B$270,2,FALSE)</f>
        <v>#N/A</v>
      </c>
    </row>
    <row r="3244" spans="15:61">
      <c r="O3244" s="57"/>
      <c r="P3244" s="57"/>
      <c r="AO3244" s="57"/>
      <c r="AP3244" s="57"/>
      <c r="BA3244" s="57"/>
      <c r="BF3244" s="6" t="e">
        <f t="shared" si="150"/>
        <v>#NUM!</v>
      </c>
      <c r="BG3244" t="e">
        <f t="shared" si="151"/>
        <v>#NUM!</v>
      </c>
      <c r="BH3244" t="e">
        <f t="shared" si="152"/>
        <v>#NUM!</v>
      </c>
      <c r="BI3244" t="e">
        <f>VLOOKUP(H3244,Sheet2!$A$1:$B$270,2,FALSE)</f>
        <v>#N/A</v>
      </c>
    </row>
    <row r="3245" spans="15:61">
      <c r="O3245" s="57"/>
      <c r="P3245" s="57"/>
      <c r="AO3245" s="57"/>
      <c r="AP3245" s="57"/>
      <c r="BA3245" s="57"/>
      <c r="BF3245" s="6" t="e">
        <f t="shared" si="150"/>
        <v>#NUM!</v>
      </c>
      <c r="BG3245" t="e">
        <f t="shared" si="151"/>
        <v>#NUM!</v>
      </c>
      <c r="BH3245" t="e">
        <f t="shared" si="152"/>
        <v>#NUM!</v>
      </c>
      <c r="BI3245" t="e">
        <f>VLOOKUP(H3245,Sheet2!$A$1:$B$270,2,FALSE)</f>
        <v>#N/A</v>
      </c>
    </row>
    <row r="3246" spans="15:61">
      <c r="O3246" s="57"/>
      <c r="P3246" s="57"/>
      <c r="AO3246" s="57"/>
      <c r="AP3246" s="57"/>
      <c r="BA3246" s="57"/>
      <c r="BF3246" s="6" t="e">
        <f t="shared" si="150"/>
        <v>#NUM!</v>
      </c>
      <c r="BG3246" t="e">
        <f t="shared" si="151"/>
        <v>#NUM!</v>
      </c>
      <c r="BH3246" t="e">
        <f t="shared" si="152"/>
        <v>#NUM!</v>
      </c>
      <c r="BI3246" t="e">
        <f>VLOOKUP(H3246,Sheet2!$A$1:$B$270,2,FALSE)</f>
        <v>#N/A</v>
      </c>
    </row>
    <row r="3247" spans="15:61">
      <c r="O3247" s="57"/>
      <c r="P3247" s="57"/>
      <c r="AO3247" s="57"/>
      <c r="AP3247" s="57"/>
      <c r="BA3247" s="57"/>
      <c r="BF3247" s="6" t="e">
        <f t="shared" si="150"/>
        <v>#NUM!</v>
      </c>
      <c r="BG3247" t="e">
        <f t="shared" si="151"/>
        <v>#NUM!</v>
      </c>
      <c r="BH3247" t="e">
        <f t="shared" si="152"/>
        <v>#NUM!</v>
      </c>
      <c r="BI3247" t="e">
        <f>VLOOKUP(H3247,Sheet2!$A$1:$B$270,2,FALSE)</f>
        <v>#N/A</v>
      </c>
    </row>
    <row r="3248" spans="15:61">
      <c r="O3248" s="57"/>
      <c r="P3248" s="57"/>
      <c r="AO3248" s="57"/>
      <c r="AP3248" s="57"/>
      <c r="BA3248" s="57"/>
      <c r="BF3248" s="6" t="e">
        <f t="shared" si="150"/>
        <v>#NUM!</v>
      </c>
      <c r="BG3248" t="e">
        <f t="shared" si="151"/>
        <v>#NUM!</v>
      </c>
      <c r="BH3248" t="e">
        <f t="shared" si="152"/>
        <v>#NUM!</v>
      </c>
      <c r="BI3248" t="e">
        <f>VLOOKUP(H3248,Sheet2!$A$1:$B$270,2,FALSE)</f>
        <v>#N/A</v>
      </c>
    </row>
    <row r="3249" spans="15:61">
      <c r="O3249" s="57"/>
      <c r="P3249" s="57"/>
      <c r="BA3249" s="57"/>
      <c r="BF3249" s="6" t="e">
        <f t="shared" si="150"/>
        <v>#NUM!</v>
      </c>
      <c r="BG3249" t="e">
        <f t="shared" si="151"/>
        <v>#NUM!</v>
      </c>
      <c r="BH3249" t="e">
        <f t="shared" si="152"/>
        <v>#NUM!</v>
      </c>
      <c r="BI3249" t="e">
        <f>VLOOKUP(H3249,Sheet2!$A$1:$B$270,2,FALSE)</f>
        <v>#N/A</v>
      </c>
    </row>
    <row r="3250" spans="15:61">
      <c r="O3250" s="57"/>
      <c r="P3250" s="57"/>
      <c r="AP3250" s="57"/>
      <c r="BA3250" s="57"/>
      <c r="BF3250" s="6" t="e">
        <f t="shared" si="150"/>
        <v>#NUM!</v>
      </c>
      <c r="BG3250" t="e">
        <f t="shared" si="151"/>
        <v>#NUM!</v>
      </c>
      <c r="BH3250" t="e">
        <f t="shared" si="152"/>
        <v>#NUM!</v>
      </c>
      <c r="BI3250" t="e">
        <f>VLOOKUP(H3250,Sheet2!$A$1:$B$270,2,FALSE)</f>
        <v>#N/A</v>
      </c>
    </row>
    <row r="3251" spans="15:61">
      <c r="O3251" s="57"/>
      <c r="P3251" s="57"/>
      <c r="AP3251" s="57"/>
      <c r="BA3251" s="57"/>
      <c r="BF3251" s="6" t="e">
        <f t="shared" si="150"/>
        <v>#NUM!</v>
      </c>
      <c r="BG3251" t="e">
        <f t="shared" si="151"/>
        <v>#NUM!</v>
      </c>
      <c r="BH3251" t="e">
        <f t="shared" si="152"/>
        <v>#NUM!</v>
      </c>
      <c r="BI3251" t="e">
        <f>VLOOKUP(H3251,Sheet2!$A$1:$B$270,2,FALSE)</f>
        <v>#N/A</v>
      </c>
    </row>
    <row r="3252" spans="15:61">
      <c r="O3252" s="57"/>
      <c r="P3252" s="57"/>
      <c r="AP3252" s="57"/>
      <c r="BA3252" s="57"/>
      <c r="BF3252" s="6" t="e">
        <f t="shared" si="150"/>
        <v>#NUM!</v>
      </c>
      <c r="BG3252" t="e">
        <f t="shared" si="151"/>
        <v>#NUM!</v>
      </c>
      <c r="BH3252" t="e">
        <f t="shared" si="152"/>
        <v>#NUM!</v>
      </c>
      <c r="BI3252" t="e">
        <f>VLOOKUP(H3252,Sheet2!$A$1:$B$270,2,FALSE)</f>
        <v>#N/A</v>
      </c>
    </row>
    <row r="3253" spans="15:61">
      <c r="O3253" s="57"/>
      <c r="P3253" s="57"/>
      <c r="AP3253" s="57"/>
      <c r="BA3253" s="57"/>
      <c r="BF3253" s="6" t="e">
        <f t="shared" si="150"/>
        <v>#NUM!</v>
      </c>
      <c r="BG3253" t="e">
        <f t="shared" si="151"/>
        <v>#NUM!</v>
      </c>
      <c r="BH3253" t="e">
        <f t="shared" si="152"/>
        <v>#NUM!</v>
      </c>
      <c r="BI3253" t="e">
        <f>VLOOKUP(H3253,Sheet2!$A$1:$B$270,2,FALSE)</f>
        <v>#N/A</v>
      </c>
    </row>
    <row r="3254" spans="15:61">
      <c r="O3254" s="57"/>
      <c r="P3254" s="57"/>
      <c r="BA3254" s="57"/>
      <c r="BF3254" s="6" t="e">
        <f t="shared" si="150"/>
        <v>#NUM!</v>
      </c>
      <c r="BG3254" t="e">
        <f t="shared" si="151"/>
        <v>#NUM!</v>
      </c>
      <c r="BH3254" t="e">
        <f t="shared" si="152"/>
        <v>#NUM!</v>
      </c>
      <c r="BI3254" t="e">
        <f>VLOOKUP(H3254,Sheet2!$A$1:$B$270,2,FALSE)</f>
        <v>#N/A</v>
      </c>
    </row>
    <row r="3255" spans="15:61">
      <c r="O3255" s="57"/>
      <c r="P3255" s="57"/>
      <c r="BF3255" s="6" t="e">
        <f t="shared" si="150"/>
        <v>#NUM!</v>
      </c>
      <c r="BG3255" t="e">
        <f t="shared" si="151"/>
        <v>#NUM!</v>
      </c>
      <c r="BH3255" t="e">
        <f t="shared" si="152"/>
        <v>#NUM!</v>
      </c>
      <c r="BI3255" t="e">
        <f>VLOOKUP(H3255,Sheet2!$A$1:$B$270,2,FALSE)</f>
        <v>#N/A</v>
      </c>
    </row>
    <row r="3256" spans="15:61">
      <c r="O3256" s="57"/>
      <c r="P3256" s="57"/>
      <c r="AP3256" s="57"/>
      <c r="BA3256" s="57"/>
      <c r="BF3256" s="6" t="e">
        <f t="shared" si="150"/>
        <v>#NUM!</v>
      </c>
      <c r="BG3256" t="e">
        <f t="shared" si="151"/>
        <v>#NUM!</v>
      </c>
      <c r="BH3256" t="e">
        <f t="shared" si="152"/>
        <v>#NUM!</v>
      </c>
      <c r="BI3256" t="e">
        <f>VLOOKUP(H3256,Sheet2!$A$1:$B$270,2,FALSE)</f>
        <v>#N/A</v>
      </c>
    </row>
    <row r="3257" spans="15:61">
      <c r="O3257" s="57"/>
      <c r="P3257" s="57"/>
      <c r="AO3257" s="57"/>
      <c r="AP3257" s="57"/>
      <c r="BA3257" s="57"/>
      <c r="BF3257" s="6" t="e">
        <f t="shared" si="150"/>
        <v>#NUM!</v>
      </c>
      <c r="BG3257" t="e">
        <f t="shared" si="151"/>
        <v>#NUM!</v>
      </c>
      <c r="BH3257" t="e">
        <f t="shared" si="152"/>
        <v>#NUM!</v>
      </c>
      <c r="BI3257" t="e">
        <f>VLOOKUP(H3257,Sheet2!$A$1:$B$270,2,FALSE)</f>
        <v>#N/A</v>
      </c>
    </row>
    <row r="3258" spans="15:61">
      <c r="O3258" s="57"/>
      <c r="P3258" s="57"/>
      <c r="AO3258" s="57"/>
      <c r="AP3258" s="57"/>
      <c r="BA3258" s="57"/>
      <c r="BF3258" s="6" t="e">
        <f t="shared" si="150"/>
        <v>#NUM!</v>
      </c>
      <c r="BG3258" t="e">
        <f t="shared" si="151"/>
        <v>#NUM!</v>
      </c>
      <c r="BH3258" t="e">
        <f t="shared" si="152"/>
        <v>#NUM!</v>
      </c>
      <c r="BI3258" t="e">
        <f>VLOOKUP(H3258,Sheet2!$A$1:$B$270,2,FALSE)</f>
        <v>#N/A</v>
      </c>
    </row>
    <row r="3259" spans="15:61">
      <c r="O3259" s="57"/>
      <c r="P3259" s="57"/>
      <c r="BA3259" s="57"/>
      <c r="BF3259" s="6" t="e">
        <f t="shared" si="150"/>
        <v>#NUM!</v>
      </c>
      <c r="BG3259" t="e">
        <f t="shared" si="151"/>
        <v>#NUM!</v>
      </c>
      <c r="BH3259" t="e">
        <f t="shared" si="152"/>
        <v>#NUM!</v>
      </c>
      <c r="BI3259" t="e">
        <f>VLOOKUP(H3259,Sheet2!$A$1:$B$270,2,FALSE)</f>
        <v>#N/A</v>
      </c>
    </row>
    <row r="3260" spans="15:61">
      <c r="O3260" s="57"/>
      <c r="P3260" s="57"/>
      <c r="AP3260" s="57"/>
      <c r="BA3260" s="57"/>
      <c r="BF3260" s="6" t="e">
        <f t="shared" si="150"/>
        <v>#NUM!</v>
      </c>
      <c r="BG3260" t="e">
        <f t="shared" si="151"/>
        <v>#NUM!</v>
      </c>
      <c r="BH3260" t="e">
        <f t="shared" si="152"/>
        <v>#NUM!</v>
      </c>
      <c r="BI3260" t="e">
        <f>VLOOKUP(H3260,Sheet2!$A$1:$B$270,2,FALSE)</f>
        <v>#N/A</v>
      </c>
    </row>
    <row r="3261" spans="15:61">
      <c r="O3261" s="57"/>
      <c r="P3261" s="57"/>
      <c r="AP3261" s="57"/>
      <c r="BA3261" s="57"/>
      <c r="BF3261" s="6" t="e">
        <f t="shared" si="150"/>
        <v>#NUM!</v>
      </c>
      <c r="BG3261" t="e">
        <f t="shared" si="151"/>
        <v>#NUM!</v>
      </c>
      <c r="BH3261" t="e">
        <f t="shared" si="152"/>
        <v>#NUM!</v>
      </c>
      <c r="BI3261" t="e">
        <f>VLOOKUP(H3261,Sheet2!$A$1:$B$270,2,FALSE)</f>
        <v>#N/A</v>
      </c>
    </row>
    <row r="3262" spans="15:61">
      <c r="O3262" s="57"/>
      <c r="P3262" s="57"/>
      <c r="AM3262" s="58"/>
      <c r="BA3262" s="57"/>
      <c r="BB3262" s="58"/>
      <c r="BF3262" s="6" t="e">
        <f t="shared" si="150"/>
        <v>#NUM!</v>
      </c>
      <c r="BG3262" t="e">
        <f t="shared" si="151"/>
        <v>#NUM!</v>
      </c>
      <c r="BH3262" t="e">
        <f t="shared" si="152"/>
        <v>#NUM!</v>
      </c>
      <c r="BI3262" t="e">
        <f>VLOOKUP(H3262,Sheet2!$A$1:$B$270,2,FALSE)</f>
        <v>#N/A</v>
      </c>
    </row>
    <row r="3263" spans="15:61">
      <c r="O3263" s="57"/>
      <c r="P3263" s="57"/>
      <c r="AO3263" s="57"/>
      <c r="BA3263" s="57"/>
      <c r="BF3263" s="6" t="e">
        <f t="shared" si="150"/>
        <v>#NUM!</v>
      </c>
      <c r="BG3263" t="e">
        <f t="shared" si="151"/>
        <v>#NUM!</v>
      </c>
      <c r="BH3263" t="e">
        <f t="shared" si="152"/>
        <v>#NUM!</v>
      </c>
      <c r="BI3263" t="e">
        <f>VLOOKUP(H3263,Sheet2!$A$1:$B$270,2,FALSE)</f>
        <v>#N/A</v>
      </c>
    </row>
    <row r="3264" spans="15:61">
      <c r="O3264" s="57"/>
      <c r="P3264" s="57"/>
      <c r="BA3264" s="57"/>
      <c r="BF3264" s="6" t="e">
        <f t="shared" si="150"/>
        <v>#NUM!</v>
      </c>
      <c r="BG3264" t="e">
        <f t="shared" si="151"/>
        <v>#NUM!</v>
      </c>
      <c r="BH3264" t="e">
        <f t="shared" si="152"/>
        <v>#NUM!</v>
      </c>
      <c r="BI3264" t="e">
        <f>VLOOKUP(H3264,Sheet2!$A$1:$B$270,2,FALSE)</f>
        <v>#N/A</v>
      </c>
    </row>
    <row r="3265" spans="15:61">
      <c r="O3265" s="57"/>
      <c r="P3265" s="57"/>
      <c r="AP3265" s="57"/>
      <c r="BA3265" s="57"/>
      <c r="BF3265" s="6" t="e">
        <f t="shared" si="150"/>
        <v>#NUM!</v>
      </c>
      <c r="BG3265" t="e">
        <f t="shared" si="151"/>
        <v>#NUM!</v>
      </c>
      <c r="BH3265" t="e">
        <f t="shared" si="152"/>
        <v>#NUM!</v>
      </c>
      <c r="BI3265" t="e">
        <f>VLOOKUP(H3265,Sheet2!$A$1:$B$270,2,FALSE)</f>
        <v>#N/A</v>
      </c>
    </row>
    <row r="3266" spans="15:61">
      <c r="O3266" s="57"/>
      <c r="P3266" s="57"/>
      <c r="AP3266" s="57"/>
      <c r="BA3266" s="57"/>
      <c r="BF3266" s="6" t="e">
        <f t="shared" ref="BF3266:BF3329" si="153">DATE(BC3266,BD3266,BE3266)</f>
        <v>#NUM!</v>
      </c>
      <c r="BG3266" t="e">
        <f t="shared" ref="BG3266:BG3329" si="154">BF3266-BA3266</f>
        <v>#NUM!</v>
      </c>
      <c r="BH3266" t="e">
        <f t="shared" ref="BH3266:BH3329" si="155">IF(BG3266=1,"COMPLY",IF(BG3266&lt;1,"COMPLY","NOT COMPLY"))</f>
        <v>#NUM!</v>
      </c>
      <c r="BI3266" t="e">
        <f>VLOOKUP(H3266,Sheet2!$A$1:$B$270,2,FALSE)</f>
        <v>#N/A</v>
      </c>
    </row>
    <row r="3267" spans="15:61">
      <c r="O3267" s="57"/>
      <c r="P3267" s="57"/>
      <c r="AP3267" s="57"/>
      <c r="BA3267" s="57"/>
      <c r="BF3267" s="6" t="e">
        <f t="shared" si="153"/>
        <v>#NUM!</v>
      </c>
      <c r="BG3267" t="e">
        <f t="shared" si="154"/>
        <v>#NUM!</v>
      </c>
      <c r="BH3267" t="e">
        <f t="shared" si="155"/>
        <v>#NUM!</v>
      </c>
      <c r="BI3267" t="e">
        <f>VLOOKUP(H3267,Sheet2!$A$1:$B$270,2,FALSE)</f>
        <v>#N/A</v>
      </c>
    </row>
    <row r="3268" spans="15:61">
      <c r="O3268" s="57"/>
      <c r="P3268" s="57"/>
      <c r="AP3268" s="57"/>
      <c r="BA3268" s="57"/>
      <c r="BF3268" s="6" t="e">
        <f t="shared" si="153"/>
        <v>#NUM!</v>
      </c>
      <c r="BG3268" t="e">
        <f t="shared" si="154"/>
        <v>#NUM!</v>
      </c>
      <c r="BH3268" t="e">
        <f t="shared" si="155"/>
        <v>#NUM!</v>
      </c>
      <c r="BI3268" t="e">
        <f>VLOOKUP(H3268,Sheet2!$A$1:$B$270,2,FALSE)</f>
        <v>#N/A</v>
      </c>
    </row>
    <row r="3269" spans="15:61">
      <c r="O3269" s="57"/>
      <c r="P3269" s="57"/>
      <c r="AP3269" s="57"/>
      <c r="BA3269" s="57"/>
      <c r="BF3269" s="6" t="e">
        <f t="shared" si="153"/>
        <v>#NUM!</v>
      </c>
      <c r="BG3269" t="e">
        <f t="shared" si="154"/>
        <v>#NUM!</v>
      </c>
      <c r="BH3269" t="e">
        <f t="shared" si="155"/>
        <v>#NUM!</v>
      </c>
      <c r="BI3269" t="e">
        <f>VLOOKUP(H3269,Sheet2!$A$1:$B$270,2,FALSE)</f>
        <v>#N/A</v>
      </c>
    </row>
    <row r="3270" spans="15:61">
      <c r="O3270" s="57"/>
      <c r="P3270" s="57"/>
      <c r="AO3270" s="57"/>
      <c r="BF3270" s="6" t="e">
        <f t="shared" si="153"/>
        <v>#NUM!</v>
      </c>
      <c r="BG3270" t="e">
        <f t="shared" si="154"/>
        <v>#NUM!</v>
      </c>
      <c r="BH3270" t="e">
        <f t="shared" si="155"/>
        <v>#NUM!</v>
      </c>
      <c r="BI3270" t="e">
        <f>VLOOKUP(H3270,Sheet2!$A$1:$B$270,2,FALSE)</f>
        <v>#N/A</v>
      </c>
    </row>
    <row r="3271" spans="15:61">
      <c r="O3271" s="57"/>
      <c r="P3271" s="57"/>
      <c r="AP3271" s="57"/>
      <c r="BA3271" s="57"/>
      <c r="BF3271" s="6" t="e">
        <f t="shared" si="153"/>
        <v>#NUM!</v>
      </c>
      <c r="BG3271" t="e">
        <f t="shared" si="154"/>
        <v>#NUM!</v>
      </c>
      <c r="BH3271" t="e">
        <f t="shared" si="155"/>
        <v>#NUM!</v>
      </c>
      <c r="BI3271" t="e">
        <f>VLOOKUP(H3271,Sheet2!$A$1:$B$270,2,FALSE)</f>
        <v>#N/A</v>
      </c>
    </row>
    <row r="3272" spans="15:61">
      <c r="O3272" s="57"/>
      <c r="P3272" s="57"/>
      <c r="AP3272" s="57"/>
      <c r="BA3272" s="57"/>
      <c r="BF3272" s="6" t="e">
        <f t="shared" si="153"/>
        <v>#NUM!</v>
      </c>
      <c r="BG3272" t="e">
        <f t="shared" si="154"/>
        <v>#NUM!</v>
      </c>
      <c r="BH3272" t="e">
        <f t="shared" si="155"/>
        <v>#NUM!</v>
      </c>
      <c r="BI3272" t="e">
        <f>VLOOKUP(H3272,Sheet2!$A$1:$B$270,2,FALSE)</f>
        <v>#N/A</v>
      </c>
    </row>
    <row r="3273" spans="15:61">
      <c r="O3273" s="57"/>
      <c r="P3273" s="57"/>
      <c r="BA3273" s="57"/>
      <c r="BF3273" s="6" t="e">
        <f t="shared" si="153"/>
        <v>#NUM!</v>
      </c>
      <c r="BG3273" t="e">
        <f t="shared" si="154"/>
        <v>#NUM!</v>
      </c>
      <c r="BH3273" t="e">
        <f t="shared" si="155"/>
        <v>#NUM!</v>
      </c>
      <c r="BI3273" t="e">
        <f>VLOOKUP(H3273,Sheet2!$A$1:$B$270,2,FALSE)</f>
        <v>#N/A</v>
      </c>
    </row>
    <row r="3274" spans="15:61">
      <c r="O3274" s="57"/>
      <c r="P3274" s="57"/>
      <c r="AO3274" s="57"/>
      <c r="AP3274" s="57"/>
      <c r="BA3274" s="57"/>
      <c r="BF3274" s="6" t="e">
        <f t="shared" si="153"/>
        <v>#NUM!</v>
      </c>
      <c r="BG3274" t="e">
        <f t="shared" si="154"/>
        <v>#NUM!</v>
      </c>
      <c r="BH3274" t="e">
        <f t="shared" si="155"/>
        <v>#NUM!</v>
      </c>
      <c r="BI3274" t="e">
        <f>VLOOKUP(H3274,Sheet2!$A$1:$B$270,2,FALSE)</f>
        <v>#N/A</v>
      </c>
    </row>
    <row r="3275" spans="15:61">
      <c r="O3275" s="57"/>
      <c r="P3275" s="57"/>
      <c r="AP3275" s="57"/>
      <c r="BA3275" s="57"/>
      <c r="BF3275" s="6" t="e">
        <f t="shared" si="153"/>
        <v>#NUM!</v>
      </c>
      <c r="BG3275" t="e">
        <f t="shared" si="154"/>
        <v>#NUM!</v>
      </c>
      <c r="BH3275" t="e">
        <f t="shared" si="155"/>
        <v>#NUM!</v>
      </c>
      <c r="BI3275" t="e">
        <f>VLOOKUP(H3275,Sheet2!$A$1:$B$270,2,FALSE)</f>
        <v>#N/A</v>
      </c>
    </row>
    <row r="3276" spans="15:61">
      <c r="O3276" s="57"/>
      <c r="P3276" s="57"/>
      <c r="AO3276" s="57"/>
      <c r="AP3276" s="57"/>
      <c r="BA3276" s="57"/>
      <c r="BF3276" s="6" t="e">
        <f t="shared" si="153"/>
        <v>#NUM!</v>
      </c>
      <c r="BG3276" t="e">
        <f t="shared" si="154"/>
        <v>#NUM!</v>
      </c>
      <c r="BH3276" t="e">
        <f t="shared" si="155"/>
        <v>#NUM!</v>
      </c>
      <c r="BI3276" t="e">
        <f>VLOOKUP(H3276,Sheet2!$A$1:$B$270,2,FALSE)</f>
        <v>#N/A</v>
      </c>
    </row>
    <row r="3277" spans="15:61">
      <c r="O3277" s="57"/>
      <c r="P3277" s="57"/>
      <c r="AO3277" s="57"/>
      <c r="AP3277" s="57"/>
      <c r="BA3277" s="57"/>
      <c r="BF3277" s="6" t="e">
        <f t="shared" si="153"/>
        <v>#NUM!</v>
      </c>
      <c r="BG3277" t="e">
        <f t="shared" si="154"/>
        <v>#NUM!</v>
      </c>
      <c r="BH3277" t="e">
        <f t="shared" si="155"/>
        <v>#NUM!</v>
      </c>
      <c r="BI3277" t="e">
        <f>VLOOKUP(H3277,Sheet2!$A$1:$B$270,2,FALSE)</f>
        <v>#N/A</v>
      </c>
    </row>
    <row r="3278" spans="15:61">
      <c r="O3278" s="57"/>
      <c r="P3278" s="57"/>
      <c r="AO3278" s="57"/>
      <c r="AP3278" s="57"/>
      <c r="BA3278" s="57"/>
      <c r="BF3278" s="6" t="e">
        <f t="shared" si="153"/>
        <v>#NUM!</v>
      </c>
      <c r="BG3278" t="e">
        <f t="shared" si="154"/>
        <v>#NUM!</v>
      </c>
      <c r="BH3278" t="e">
        <f t="shared" si="155"/>
        <v>#NUM!</v>
      </c>
      <c r="BI3278" t="e">
        <f>VLOOKUP(H3278,Sheet2!$A$1:$B$270,2,FALSE)</f>
        <v>#N/A</v>
      </c>
    </row>
    <row r="3279" spans="15:61">
      <c r="O3279" s="57"/>
      <c r="P3279" s="57"/>
      <c r="AO3279" s="57"/>
      <c r="AP3279" s="57"/>
      <c r="BA3279" s="57"/>
      <c r="BF3279" s="6" t="e">
        <f t="shared" si="153"/>
        <v>#NUM!</v>
      </c>
      <c r="BG3279" t="e">
        <f t="shared" si="154"/>
        <v>#NUM!</v>
      </c>
      <c r="BH3279" t="e">
        <f t="shared" si="155"/>
        <v>#NUM!</v>
      </c>
      <c r="BI3279" t="e">
        <f>VLOOKUP(H3279,Sheet2!$A$1:$B$270,2,FALSE)</f>
        <v>#N/A</v>
      </c>
    </row>
    <row r="3280" spans="15:61">
      <c r="O3280" s="57"/>
      <c r="P3280" s="57"/>
      <c r="AO3280" s="57"/>
      <c r="AP3280" s="57"/>
      <c r="BA3280" s="57"/>
      <c r="BF3280" s="6" t="e">
        <f t="shared" si="153"/>
        <v>#NUM!</v>
      </c>
      <c r="BG3280" t="e">
        <f t="shared" si="154"/>
        <v>#NUM!</v>
      </c>
      <c r="BH3280" t="e">
        <f t="shared" si="155"/>
        <v>#NUM!</v>
      </c>
      <c r="BI3280" t="e">
        <f>VLOOKUP(H3280,Sheet2!$A$1:$B$270,2,FALSE)</f>
        <v>#N/A</v>
      </c>
    </row>
    <row r="3281" spans="15:61">
      <c r="O3281" s="57"/>
      <c r="P3281" s="57"/>
      <c r="AO3281" s="57"/>
      <c r="AP3281" s="57"/>
      <c r="BA3281" s="57"/>
      <c r="BF3281" s="6" t="e">
        <f t="shared" si="153"/>
        <v>#NUM!</v>
      </c>
      <c r="BG3281" t="e">
        <f t="shared" si="154"/>
        <v>#NUM!</v>
      </c>
      <c r="BH3281" t="e">
        <f t="shared" si="155"/>
        <v>#NUM!</v>
      </c>
      <c r="BI3281" t="e">
        <f>VLOOKUP(H3281,Sheet2!$A$1:$B$270,2,FALSE)</f>
        <v>#N/A</v>
      </c>
    </row>
    <row r="3282" spans="15:61">
      <c r="O3282" s="57"/>
      <c r="P3282" s="57"/>
      <c r="AO3282" s="57"/>
      <c r="AP3282" s="57"/>
      <c r="BA3282" s="57"/>
      <c r="BF3282" s="6" t="e">
        <f t="shared" si="153"/>
        <v>#NUM!</v>
      </c>
      <c r="BG3282" t="e">
        <f t="shared" si="154"/>
        <v>#NUM!</v>
      </c>
      <c r="BH3282" t="e">
        <f t="shared" si="155"/>
        <v>#NUM!</v>
      </c>
      <c r="BI3282" t="e">
        <f>VLOOKUP(H3282,Sheet2!$A$1:$B$270,2,FALSE)</f>
        <v>#N/A</v>
      </c>
    </row>
    <row r="3283" spans="15:61">
      <c r="O3283" s="57"/>
      <c r="P3283" s="57"/>
      <c r="AO3283" s="57"/>
      <c r="AP3283" s="57"/>
      <c r="BA3283" s="57"/>
      <c r="BF3283" s="6" t="e">
        <f t="shared" si="153"/>
        <v>#NUM!</v>
      </c>
      <c r="BG3283" t="e">
        <f t="shared" si="154"/>
        <v>#NUM!</v>
      </c>
      <c r="BH3283" t="e">
        <f t="shared" si="155"/>
        <v>#NUM!</v>
      </c>
      <c r="BI3283" t="e">
        <f>VLOOKUP(H3283,Sheet2!$A$1:$B$270,2,FALSE)</f>
        <v>#N/A</v>
      </c>
    </row>
    <row r="3284" spans="15:61">
      <c r="O3284" s="57"/>
      <c r="P3284" s="57"/>
      <c r="AO3284" s="57"/>
      <c r="BA3284" s="57"/>
      <c r="BF3284" s="6" t="e">
        <f t="shared" si="153"/>
        <v>#NUM!</v>
      </c>
      <c r="BG3284" t="e">
        <f t="shared" si="154"/>
        <v>#NUM!</v>
      </c>
      <c r="BH3284" t="e">
        <f t="shared" si="155"/>
        <v>#NUM!</v>
      </c>
      <c r="BI3284" t="e">
        <f>VLOOKUP(H3284,Sheet2!$A$1:$B$270,2,FALSE)</f>
        <v>#N/A</v>
      </c>
    </row>
    <row r="3285" spans="15:61">
      <c r="O3285" s="57"/>
      <c r="P3285" s="57"/>
      <c r="AO3285" s="57"/>
      <c r="AP3285" s="57"/>
      <c r="BA3285" s="57"/>
      <c r="BF3285" s="6" t="e">
        <f t="shared" si="153"/>
        <v>#NUM!</v>
      </c>
      <c r="BG3285" t="e">
        <f t="shared" si="154"/>
        <v>#NUM!</v>
      </c>
      <c r="BH3285" t="e">
        <f t="shared" si="155"/>
        <v>#NUM!</v>
      </c>
      <c r="BI3285" t="e">
        <f>VLOOKUP(H3285,Sheet2!$A$1:$B$270,2,FALSE)</f>
        <v>#N/A</v>
      </c>
    </row>
    <row r="3286" spans="15:61">
      <c r="O3286" s="57"/>
      <c r="P3286" s="57"/>
      <c r="AO3286" s="57"/>
      <c r="AP3286" s="57"/>
      <c r="BA3286" s="57"/>
      <c r="BF3286" s="6" t="e">
        <f t="shared" si="153"/>
        <v>#NUM!</v>
      </c>
      <c r="BG3286" t="e">
        <f t="shared" si="154"/>
        <v>#NUM!</v>
      </c>
      <c r="BH3286" t="e">
        <f t="shared" si="155"/>
        <v>#NUM!</v>
      </c>
      <c r="BI3286" t="e">
        <f>VLOOKUP(H3286,Sheet2!$A$1:$B$270,2,FALSE)</f>
        <v>#N/A</v>
      </c>
    </row>
    <row r="3287" spans="15:61">
      <c r="O3287" s="57"/>
      <c r="P3287" s="57"/>
      <c r="AP3287" s="57"/>
      <c r="BA3287" s="57"/>
      <c r="BF3287" s="6" t="e">
        <f t="shared" si="153"/>
        <v>#NUM!</v>
      </c>
      <c r="BG3287" t="e">
        <f t="shared" si="154"/>
        <v>#NUM!</v>
      </c>
      <c r="BH3287" t="e">
        <f t="shared" si="155"/>
        <v>#NUM!</v>
      </c>
      <c r="BI3287" t="e">
        <f>VLOOKUP(H3287,Sheet2!$A$1:$B$270,2,FALSE)</f>
        <v>#N/A</v>
      </c>
    </row>
    <row r="3288" spans="15:61">
      <c r="O3288" s="57"/>
      <c r="P3288" s="57"/>
      <c r="BA3288" s="57"/>
      <c r="BF3288" s="6" t="e">
        <f t="shared" si="153"/>
        <v>#NUM!</v>
      </c>
      <c r="BG3288" t="e">
        <f t="shared" si="154"/>
        <v>#NUM!</v>
      </c>
      <c r="BH3288" t="e">
        <f t="shared" si="155"/>
        <v>#NUM!</v>
      </c>
      <c r="BI3288" t="e">
        <f>VLOOKUP(H3288,Sheet2!$A$1:$B$270,2,FALSE)</f>
        <v>#N/A</v>
      </c>
    </row>
    <row r="3289" spans="15:61">
      <c r="O3289" s="57"/>
      <c r="P3289" s="57"/>
      <c r="AP3289" s="57"/>
      <c r="BA3289" s="57"/>
      <c r="BF3289" s="6" t="e">
        <f t="shared" si="153"/>
        <v>#NUM!</v>
      </c>
      <c r="BG3289" t="e">
        <f t="shared" si="154"/>
        <v>#NUM!</v>
      </c>
      <c r="BH3289" t="e">
        <f t="shared" si="155"/>
        <v>#NUM!</v>
      </c>
      <c r="BI3289" t="e">
        <f>VLOOKUP(H3289,Sheet2!$A$1:$B$270,2,FALSE)</f>
        <v>#N/A</v>
      </c>
    </row>
    <row r="3290" spans="15:61">
      <c r="O3290" s="57"/>
      <c r="P3290" s="57"/>
      <c r="AP3290" s="57"/>
      <c r="BA3290" s="57"/>
      <c r="BF3290" s="6" t="e">
        <f t="shared" si="153"/>
        <v>#NUM!</v>
      </c>
      <c r="BG3290" t="e">
        <f t="shared" si="154"/>
        <v>#NUM!</v>
      </c>
      <c r="BH3290" t="e">
        <f t="shared" si="155"/>
        <v>#NUM!</v>
      </c>
      <c r="BI3290" t="e">
        <f>VLOOKUP(H3290,Sheet2!$A$1:$B$270,2,FALSE)</f>
        <v>#N/A</v>
      </c>
    </row>
    <row r="3291" spans="15:61">
      <c r="O3291" s="57"/>
      <c r="P3291" s="57"/>
      <c r="AP3291" s="57"/>
      <c r="BA3291" s="57"/>
      <c r="BF3291" s="6" t="e">
        <f t="shared" si="153"/>
        <v>#NUM!</v>
      </c>
      <c r="BG3291" t="e">
        <f t="shared" si="154"/>
        <v>#NUM!</v>
      </c>
      <c r="BH3291" t="e">
        <f t="shared" si="155"/>
        <v>#NUM!</v>
      </c>
      <c r="BI3291" t="e">
        <f>VLOOKUP(H3291,Sheet2!$A$1:$B$270,2,FALSE)</f>
        <v>#N/A</v>
      </c>
    </row>
    <row r="3292" spans="15:61">
      <c r="O3292" s="57"/>
      <c r="P3292" s="57"/>
      <c r="AP3292" s="57"/>
      <c r="BA3292" s="57"/>
      <c r="BF3292" s="6" t="e">
        <f t="shared" si="153"/>
        <v>#NUM!</v>
      </c>
      <c r="BG3292" t="e">
        <f t="shared" si="154"/>
        <v>#NUM!</v>
      </c>
      <c r="BH3292" t="e">
        <f t="shared" si="155"/>
        <v>#NUM!</v>
      </c>
      <c r="BI3292" t="e">
        <f>VLOOKUP(H3292,Sheet2!$A$1:$B$270,2,FALSE)</f>
        <v>#N/A</v>
      </c>
    </row>
    <row r="3293" spans="15:61">
      <c r="O3293" s="57"/>
      <c r="P3293" s="57"/>
      <c r="AP3293" s="57"/>
      <c r="BA3293" s="57"/>
      <c r="BF3293" s="6" t="e">
        <f t="shared" si="153"/>
        <v>#NUM!</v>
      </c>
      <c r="BG3293" t="e">
        <f t="shared" si="154"/>
        <v>#NUM!</v>
      </c>
      <c r="BH3293" t="e">
        <f t="shared" si="155"/>
        <v>#NUM!</v>
      </c>
      <c r="BI3293" t="e">
        <f>VLOOKUP(H3293,Sheet2!$A$1:$B$270,2,FALSE)</f>
        <v>#N/A</v>
      </c>
    </row>
    <row r="3294" spans="15:61">
      <c r="O3294" s="57"/>
      <c r="P3294" s="57"/>
      <c r="AP3294" s="57"/>
      <c r="BA3294" s="57"/>
      <c r="BF3294" s="6" t="e">
        <f t="shared" si="153"/>
        <v>#NUM!</v>
      </c>
      <c r="BG3294" t="e">
        <f t="shared" si="154"/>
        <v>#NUM!</v>
      </c>
      <c r="BH3294" t="e">
        <f t="shared" si="155"/>
        <v>#NUM!</v>
      </c>
      <c r="BI3294" t="e">
        <f>VLOOKUP(H3294,Sheet2!$A$1:$B$270,2,FALSE)</f>
        <v>#N/A</v>
      </c>
    </row>
    <row r="3295" spans="15:61">
      <c r="O3295" s="57"/>
      <c r="P3295" s="57"/>
      <c r="BA3295" s="57"/>
      <c r="BF3295" s="6" t="e">
        <f t="shared" si="153"/>
        <v>#NUM!</v>
      </c>
      <c r="BG3295" t="e">
        <f t="shared" si="154"/>
        <v>#NUM!</v>
      </c>
      <c r="BH3295" t="e">
        <f t="shared" si="155"/>
        <v>#NUM!</v>
      </c>
      <c r="BI3295" t="e">
        <f>VLOOKUP(H3295,Sheet2!$A$1:$B$270,2,FALSE)</f>
        <v>#N/A</v>
      </c>
    </row>
    <row r="3296" spans="15:61">
      <c r="O3296" s="57"/>
      <c r="P3296" s="57"/>
      <c r="AP3296" s="57"/>
      <c r="BA3296" s="57"/>
      <c r="BF3296" s="6" t="e">
        <f t="shared" si="153"/>
        <v>#NUM!</v>
      </c>
      <c r="BG3296" t="e">
        <f t="shared" si="154"/>
        <v>#NUM!</v>
      </c>
      <c r="BH3296" t="e">
        <f t="shared" si="155"/>
        <v>#NUM!</v>
      </c>
      <c r="BI3296" t="e">
        <f>VLOOKUP(H3296,Sheet2!$A$1:$B$270,2,FALSE)</f>
        <v>#N/A</v>
      </c>
    </row>
    <row r="3297" spans="15:61">
      <c r="O3297" s="57"/>
      <c r="P3297" s="57"/>
      <c r="AP3297" s="57"/>
      <c r="BA3297" s="57"/>
      <c r="BF3297" s="6" t="e">
        <f t="shared" si="153"/>
        <v>#NUM!</v>
      </c>
      <c r="BG3297" t="e">
        <f t="shared" si="154"/>
        <v>#NUM!</v>
      </c>
      <c r="BH3297" t="e">
        <f t="shared" si="155"/>
        <v>#NUM!</v>
      </c>
      <c r="BI3297" t="e">
        <f>VLOOKUP(H3297,Sheet2!$A$1:$B$270,2,FALSE)</f>
        <v>#N/A</v>
      </c>
    </row>
    <row r="3298" spans="15:61">
      <c r="O3298" s="57"/>
      <c r="P3298" s="57"/>
      <c r="AP3298" s="57"/>
      <c r="BA3298" s="57"/>
      <c r="BF3298" s="6" t="e">
        <f t="shared" si="153"/>
        <v>#NUM!</v>
      </c>
      <c r="BG3298" t="e">
        <f t="shared" si="154"/>
        <v>#NUM!</v>
      </c>
      <c r="BH3298" t="e">
        <f t="shared" si="155"/>
        <v>#NUM!</v>
      </c>
      <c r="BI3298" t="e">
        <f>VLOOKUP(H3298,Sheet2!$A$1:$B$270,2,FALSE)</f>
        <v>#N/A</v>
      </c>
    </row>
    <row r="3299" spans="15:61">
      <c r="O3299" s="57"/>
      <c r="P3299" s="57"/>
      <c r="AP3299" s="57"/>
      <c r="BA3299" s="57"/>
      <c r="BF3299" s="6" t="e">
        <f t="shared" si="153"/>
        <v>#NUM!</v>
      </c>
      <c r="BG3299" t="e">
        <f t="shared" si="154"/>
        <v>#NUM!</v>
      </c>
      <c r="BH3299" t="e">
        <f t="shared" si="155"/>
        <v>#NUM!</v>
      </c>
      <c r="BI3299" t="e">
        <f>VLOOKUP(H3299,Sheet2!$A$1:$B$270,2,FALSE)</f>
        <v>#N/A</v>
      </c>
    </row>
    <row r="3300" spans="15:61">
      <c r="O3300" s="57"/>
      <c r="P3300" s="57"/>
      <c r="AP3300" s="57"/>
      <c r="BA3300" s="57"/>
      <c r="BF3300" s="6" t="e">
        <f t="shared" si="153"/>
        <v>#NUM!</v>
      </c>
      <c r="BG3300" t="e">
        <f t="shared" si="154"/>
        <v>#NUM!</v>
      </c>
      <c r="BH3300" t="e">
        <f t="shared" si="155"/>
        <v>#NUM!</v>
      </c>
      <c r="BI3300" t="e">
        <f>VLOOKUP(H3300,Sheet2!$A$1:$B$270,2,FALSE)</f>
        <v>#N/A</v>
      </c>
    </row>
    <row r="3301" spans="15:61">
      <c r="O3301" s="57"/>
      <c r="P3301" s="57"/>
      <c r="AP3301" s="57"/>
      <c r="BA3301" s="57"/>
      <c r="BF3301" s="6" t="e">
        <f t="shared" si="153"/>
        <v>#NUM!</v>
      </c>
      <c r="BG3301" t="e">
        <f t="shared" si="154"/>
        <v>#NUM!</v>
      </c>
      <c r="BH3301" t="e">
        <f t="shared" si="155"/>
        <v>#NUM!</v>
      </c>
      <c r="BI3301" t="e">
        <f>VLOOKUP(H3301,Sheet2!$A$1:$B$270,2,FALSE)</f>
        <v>#N/A</v>
      </c>
    </row>
    <row r="3302" spans="15:61">
      <c r="O3302" s="57"/>
      <c r="P3302" s="57"/>
      <c r="AO3302" s="57"/>
      <c r="BA3302" s="57"/>
      <c r="BF3302" s="6" t="e">
        <f t="shared" si="153"/>
        <v>#NUM!</v>
      </c>
      <c r="BG3302" t="e">
        <f t="shared" si="154"/>
        <v>#NUM!</v>
      </c>
      <c r="BH3302" t="e">
        <f t="shared" si="155"/>
        <v>#NUM!</v>
      </c>
      <c r="BI3302" t="e">
        <f>VLOOKUP(H3302,Sheet2!$A$1:$B$270,2,FALSE)</f>
        <v>#N/A</v>
      </c>
    </row>
    <row r="3303" spans="15:61">
      <c r="O3303" s="57"/>
      <c r="P3303" s="57"/>
      <c r="BA3303" s="57"/>
      <c r="BF3303" s="6" t="e">
        <f t="shared" si="153"/>
        <v>#NUM!</v>
      </c>
      <c r="BG3303" t="e">
        <f t="shared" si="154"/>
        <v>#NUM!</v>
      </c>
      <c r="BH3303" t="e">
        <f t="shared" si="155"/>
        <v>#NUM!</v>
      </c>
      <c r="BI3303" t="e">
        <f>VLOOKUP(H3303,Sheet2!$A$1:$B$270,2,FALSE)</f>
        <v>#N/A</v>
      </c>
    </row>
    <row r="3304" spans="15:61">
      <c r="O3304" s="57"/>
      <c r="P3304" s="57"/>
      <c r="BA3304" s="57"/>
      <c r="BF3304" s="6" t="e">
        <f t="shared" si="153"/>
        <v>#NUM!</v>
      </c>
      <c r="BG3304" t="e">
        <f t="shared" si="154"/>
        <v>#NUM!</v>
      </c>
      <c r="BH3304" t="e">
        <f t="shared" si="155"/>
        <v>#NUM!</v>
      </c>
      <c r="BI3304" t="e">
        <f>VLOOKUP(H3304,Sheet2!$A$1:$B$270,2,FALSE)</f>
        <v>#N/A</v>
      </c>
    </row>
    <row r="3305" spans="15:61">
      <c r="O3305" s="57"/>
      <c r="P3305" s="57"/>
      <c r="AP3305" s="57"/>
      <c r="BA3305" s="57"/>
      <c r="BF3305" s="6" t="e">
        <f t="shared" si="153"/>
        <v>#NUM!</v>
      </c>
      <c r="BG3305" t="e">
        <f t="shared" si="154"/>
        <v>#NUM!</v>
      </c>
      <c r="BH3305" t="e">
        <f t="shared" si="155"/>
        <v>#NUM!</v>
      </c>
      <c r="BI3305" t="e">
        <f>VLOOKUP(H3305,Sheet2!$A$1:$B$270,2,FALSE)</f>
        <v>#N/A</v>
      </c>
    </row>
    <row r="3306" spans="15:61">
      <c r="O3306" s="57"/>
      <c r="P3306" s="57"/>
      <c r="AP3306" s="57"/>
      <c r="BA3306" s="57"/>
      <c r="BF3306" s="6" t="e">
        <f t="shared" si="153"/>
        <v>#NUM!</v>
      </c>
      <c r="BG3306" t="e">
        <f t="shared" si="154"/>
        <v>#NUM!</v>
      </c>
      <c r="BH3306" t="e">
        <f t="shared" si="155"/>
        <v>#NUM!</v>
      </c>
      <c r="BI3306" t="e">
        <f>VLOOKUP(H3306,Sheet2!$A$1:$B$270,2,FALSE)</f>
        <v>#N/A</v>
      </c>
    </row>
    <row r="3307" spans="15:61">
      <c r="O3307" s="57"/>
      <c r="P3307" s="57"/>
      <c r="AP3307" s="57"/>
      <c r="BA3307" s="57"/>
      <c r="BF3307" s="6" t="e">
        <f t="shared" si="153"/>
        <v>#NUM!</v>
      </c>
      <c r="BG3307" t="e">
        <f t="shared" si="154"/>
        <v>#NUM!</v>
      </c>
      <c r="BH3307" t="e">
        <f t="shared" si="155"/>
        <v>#NUM!</v>
      </c>
      <c r="BI3307" t="e">
        <f>VLOOKUP(H3307,Sheet2!$A$1:$B$270,2,FALSE)</f>
        <v>#N/A</v>
      </c>
    </row>
    <row r="3308" spans="15:61">
      <c r="O3308" s="57"/>
      <c r="P3308" s="57"/>
      <c r="AO3308" s="57"/>
      <c r="AP3308" s="57"/>
      <c r="BA3308" s="57"/>
      <c r="BF3308" s="6" t="e">
        <f t="shared" si="153"/>
        <v>#NUM!</v>
      </c>
      <c r="BG3308" t="e">
        <f t="shared" si="154"/>
        <v>#NUM!</v>
      </c>
      <c r="BH3308" t="e">
        <f t="shared" si="155"/>
        <v>#NUM!</v>
      </c>
      <c r="BI3308" t="e">
        <f>VLOOKUP(H3308,Sheet2!$A$1:$B$270,2,FALSE)</f>
        <v>#N/A</v>
      </c>
    </row>
    <row r="3309" spans="15:61">
      <c r="O3309" s="57"/>
      <c r="P3309" s="57"/>
      <c r="AO3309" s="57"/>
      <c r="AP3309" s="57"/>
      <c r="BA3309" s="57"/>
      <c r="BF3309" s="6" t="e">
        <f t="shared" si="153"/>
        <v>#NUM!</v>
      </c>
      <c r="BG3309" t="e">
        <f t="shared" si="154"/>
        <v>#NUM!</v>
      </c>
      <c r="BH3309" t="e">
        <f t="shared" si="155"/>
        <v>#NUM!</v>
      </c>
      <c r="BI3309" t="e">
        <f>VLOOKUP(H3309,Sheet2!$A$1:$B$270,2,FALSE)</f>
        <v>#N/A</v>
      </c>
    </row>
    <row r="3310" spans="15:61">
      <c r="O3310" s="57"/>
      <c r="P3310" s="57"/>
      <c r="AO3310" s="57"/>
      <c r="AP3310" s="57"/>
      <c r="BA3310" s="57"/>
      <c r="BF3310" s="6" t="e">
        <f t="shared" si="153"/>
        <v>#NUM!</v>
      </c>
      <c r="BG3310" t="e">
        <f t="shared" si="154"/>
        <v>#NUM!</v>
      </c>
      <c r="BH3310" t="e">
        <f t="shared" si="155"/>
        <v>#NUM!</v>
      </c>
      <c r="BI3310" t="e">
        <f>VLOOKUP(H3310,Sheet2!$A$1:$B$270,2,FALSE)</f>
        <v>#N/A</v>
      </c>
    </row>
    <row r="3311" spans="15:61">
      <c r="O3311" s="57"/>
      <c r="P3311" s="57"/>
      <c r="AP3311" s="57"/>
      <c r="BA3311" s="57"/>
      <c r="BF3311" s="6" t="e">
        <f t="shared" si="153"/>
        <v>#NUM!</v>
      </c>
      <c r="BG3311" t="e">
        <f t="shared" si="154"/>
        <v>#NUM!</v>
      </c>
      <c r="BH3311" t="e">
        <f t="shared" si="155"/>
        <v>#NUM!</v>
      </c>
      <c r="BI3311" t="e">
        <f>VLOOKUP(H3311,Sheet2!$A$1:$B$270,2,FALSE)</f>
        <v>#N/A</v>
      </c>
    </row>
    <row r="3312" spans="15:61">
      <c r="O3312" s="57"/>
      <c r="P3312" s="57"/>
      <c r="BA3312" s="57"/>
      <c r="BF3312" s="6" t="e">
        <f t="shared" si="153"/>
        <v>#NUM!</v>
      </c>
      <c r="BG3312" t="e">
        <f t="shared" si="154"/>
        <v>#NUM!</v>
      </c>
      <c r="BH3312" t="e">
        <f t="shared" si="155"/>
        <v>#NUM!</v>
      </c>
      <c r="BI3312" t="e">
        <f>VLOOKUP(H3312,Sheet2!$A$1:$B$270,2,FALSE)</f>
        <v>#N/A</v>
      </c>
    </row>
    <row r="3313" spans="15:61">
      <c r="O3313" s="57"/>
      <c r="P3313" s="57"/>
      <c r="BA3313" s="57"/>
      <c r="BF3313" s="6" t="e">
        <f t="shared" si="153"/>
        <v>#NUM!</v>
      </c>
      <c r="BG3313" t="e">
        <f t="shared" si="154"/>
        <v>#NUM!</v>
      </c>
      <c r="BH3313" t="e">
        <f t="shared" si="155"/>
        <v>#NUM!</v>
      </c>
      <c r="BI3313" t="e">
        <f>VLOOKUP(H3313,Sheet2!$A$1:$B$270,2,FALSE)</f>
        <v>#N/A</v>
      </c>
    </row>
    <row r="3314" spans="15:61">
      <c r="O3314" s="57"/>
      <c r="P3314" s="57"/>
      <c r="BA3314" s="57"/>
      <c r="BF3314" s="6" t="e">
        <f t="shared" si="153"/>
        <v>#NUM!</v>
      </c>
      <c r="BG3314" t="e">
        <f t="shared" si="154"/>
        <v>#NUM!</v>
      </c>
      <c r="BH3314" t="e">
        <f t="shared" si="155"/>
        <v>#NUM!</v>
      </c>
      <c r="BI3314" t="e">
        <f>VLOOKUP(H3314,Sheet2!$A$1:$B$270,2,FALSE)</f>
        <v>#N/A</v>
      </c>
    </row>
    <row r="3315" spans="15:61">
      <c r="O3315" s="57"/>
      <c r="P3315" s="57"/>
      <c r="BA3315" s="57"/>
      <c r="BF3315" s="6" t="e">
        <f t="shared" si="153"/>
        <v>#NUM!</v>
      </c>
      <c r="BG3315" t="e">
        <f t="shared" si="154"/>
        <v>#NUM!</v>
      </c>
      <c r="BH3315" t="e">
        <f t="shared" si="155"/>
        <v>#NUM!</v>
      </c>
      <c r="BI3315" t="e">
        <f>VLOOKUP(H3315,Sheet2!$A$1:$B$270,2,FALSE)</f>
        <v>#N/A</v>
      </c>
    </row>
    <row r="3316" spans="15:61">
      <c r="O3316" s="57"/>
      <c r="P3316" s="57"/>
      <c r="AP3316" s="57"/>
      <c r="BA3316" s="57"/>
      <c r="BF3316" s="6" t="e">
        <f t="shared" si="153"/>
        <v>#NUM!</v>
      </c>
      <c r="BG3316" t="e">
        <f t="shared" si="154"/>
        <v>#NUM!</v>
      </c>
      <c r="BH3316" t="e">
        <f t="shared" si="155"/>
        <v>#NUM!</v>
      </c>
      <c r="BI3316" t="e">
        <f>VLOOKUP(H3316,Sheet2!$A$1:$B$270,2,FALSE)</f>
        <v>#N/A</v>
      </c>
    </row>
    <row r="3317" spans="15:61">
      <c r="O3317" s="57"/>
      <c r="P3317" s="57"/>
      <c r="AP3317" s="57"/>
      <c r="BA3317" s="57"/>
      <c r="BF3317" s="6" t="e">
        <f t="shared" si="153"/>
        <v>#NUM!</v>
      </c>
      <c r="BG3317" t="e">
        <f t="shared" si="154"/>
        <v>#NUM!</v>
      </c>
      <c r="BH3317" t="e">
        <f t="shared" si="155"/>
        <v>#NUM!</v>
      </c>
      <c r="BI3317" t="e">
        <f>VLOOKUP(H3317,Sheet2!$A$1:$B$270,2,FALSE)</f>
        <v>#N/A</v>
      </c>
    </row>
    <row r="3318" spans="15:61">
      <c r="O3318" s="57"/>
      <c r="P3318" s="57"/>
      <c r="AP3318" s="57"/>
      <c r="BA3318" s="57"/>
      <c r="BF3318" s="6" t="e">
        <f t="shared" si="153"/>
        <v>#NUM!</v>
      </c>
      <c r="BG3318" t="e">
        <f t="shared" si="154"/>
        <v>#NUM!</v>
      </c>
      <c r="BH3318" t="e">
        <f t="shared" si="155"/>
        <v>#NUM!</v>
      </c>
      <c r="BI3318" t="e">
        <f>VLOOKUP(H3318,Sheet2!$A$1:$B$270,2,FALSE)</f>
        <v>#N/A</v>
      </c>
    </row>
    <row r="3319" spans="15:61">
      <c r="O3319" s="57"/>
      <c r="P3319" s="57"/>
      <c r="AP3319" s="57"/>
      <c r="BA3319" s="57"/>
      <c r="BF3319" s="6" t="e">
        <f t="shared" si="153"/>
        <v>#NUM!</v>
      </c>
      <c r="BG3319" t="e">
        <f t="shared" si="154"/>
        <v>#NUM!</v>
      </c>
      <c r="BH3319" t="e">
        <f t="shared" si="155"/>
        <v>#NUM!</v>
      </c>
      <c r="BI3319" t="e">
        <f>VLOOKUP(H3319,Sheet2!$A$1:$B$270,2,FALSE)</f>
        <v>#N/A</v>
      </c>
    </row>
    <row r="3320" spans="15:61">
      <c r="O3320" s="57"/>
      <c r="P3320" s="57"/>
      <c r="AP3320" s="57"/>
      <c r="BA3320" s="57"/>
      <c r="BF3320" s="6" t="e">
        <f t="shared" si="153"/>
        <v>#NUM!</v>
      </c>
      <c r="BG3320" t="e">
        <f t="shared" si="154"/>
        <v>#NUM!</v>
      </c>
      <c r="BH3320" t="e">
        <f t="shared" si="155"/>
        <v>#NUM!</v>
      </c>
      <c r="BI3320" t="e">
        <f>VLOOKUP(H3320,Sheet2!$A$1:$B$270,2,FALSE)</f>
        <v>#N/A</v>
      </c>
    </row>
    <row r="3321" spans="15:61">
      <c r="O3321" s="57"/>
      <c r="P3321" s="57"/>
      <c r="AP3321" s="57"/>
      <c r="BA3321" s="57"/>
      <c r="BF3321" s="6" t="e">
        <f t="shared" si="153"/>
        <v>#NUM!</v>
      </c>
      <c r="BG3321" t="e">
        <f t="shared" si="154"/>
        <v>#NUM!</v>
      </c>
      <c r="BH3321" t="e">
        <f t="shared" si="155"/>
        <v>#NUM!</v>
      </c>
      <c r="BI3321" t="e">
        <f>VLOOKUP(H3321,Sheet2!$A$1:$B$270,2,FALSE)</f>
        <v>#N/A</v>
      </c>
    </row>
    <row r="3322" spans="15:61">
      <c r="O3322" s="57"/>
      <c r="P3322" s="57"/>
      <c r="AP3322" s="57"/>
      <c r="BA3322" s="57"/>
      <c r="BF3322" s="6" t="e">
        <f t="shared" si="153"/>
        <v>#NUM!</v>
      </c>
      <c r="BG3322" t="e">
        <f t="shared" si="154"/>
        <v>#NUM!</v>
      </c>
      <c r="BH3322" t="e">
        <f t="shared" si="155"/>
        <v>#NUM!</v>
      </c>
      <c r="BI3322" t="e">
        <f>VLOOKUP(H3322,Sheet2!$A$1:$B$270,2,FALSE)</f>
        <v>#N/A</v>
      </c>
    </row>
    <row r="3323" spans="15:61">
      <c r="O3323" s="57"/>
      <c r="P3323" s="57"/>
      <c r="AP3323" s="57"/>
      <c r="BA3323" s="57"/>
      <c r="BF3323" s="6" t="e">
        <f t="shared" si="153"/>
        <v>#NUM!</v>
      </c>
      <c r="BG3323" t="e">
        <f t="shared" si="154"/>
        <v>#NUM!</v>
      </c>
      <c r="BH3323" t="e">
        <f t="shared" si="155"/>
        <v>#NUM!</v>
      </c>
      <c r="BI3323" t="e">
        <f>VLOOKUP(H3323,Sheet2!$A$1:$B$270,2,FALSE)</f>
        <v>#N/A</v>
      </c>
    </row>
    <row r="3324" spans="15:61">
      <c r="O3324" s="57"/>
      <c r="P3324" s="57"/>
      <c r="AO3324" s="57"/>
      <c r="AP3324" s="57"/>
      <c r="BA3324" s="57"/>
      <c r="BF3324" s="6" t="e">
        <f t="shared" si="153"/>
        <v>#NUM!</v>
      </c>
      <c r="BG3324" t="e">
        <f t="shared" si="154"/>
        <v>#NUM!</v>
      </c>
      <c r="BH3324" t="e">
        <f t="shared" si="155"/>
        <v>#NUM!</v>
      </c>
      <c r="BI3324" t="e">
        <f>VLOOKUP(H3324,Sheet2!$A$1:$B$270,2,FALSE)</f>
        <v>#N/A</v>
      </c>
    </row>
    <row r="3325" spans="15:61">
      <c r="O3325" s="57"/>
      <c r="P3325" s="57"/>
      <c r="AO3325" s="57"/>
      <c r="AP3325" s="57"/>
      <c r="BA3325" s="57"/>
      <c r="BF3325" s="6" t="e">
        <f t="shared" si="153"/>
        <v>#NUM!</v>
      </c>
      <c r="BG3325" t="e">
        <f t="shared" si="154"/>
        <v>#NUM!</v>
      </c>
      <c r="BH3325" t="e">
        <f t="shared" si="155"/>
        <v>#NUM!</v>
      </c>
      <c r="BI3325" t="e">
        <f>VLOOKUP(H3325,Sheet2!$A$1:$B$270,2,FALSE)</f>
        <v>#N/A</v>
      </c>
    </row>
    <row r="3326" spans="15:61">
      <c r="O3326" s="57"/>
      <c r="P3326" s="57"/>
      <c r="AO3326" s="57"/>
      <c r="AP3326" s="57"/>
      <c r="BA3326" s="57"/>
      <c r="BF3326" s="6" t="e">
        <f t="shared" si="153"/>
        <v>#NUM!</v>
      </c>
      <c r="BG3326" t="e">
        <f t="shared" si="154"/>
        <v>#NUM!</v>
      </c>
      <c r="BH3326" t="e">
        <f t="shared" si="155"/>
        <v>#NUM!</v>
      </c>
      <c r="BI3326" t="e">
        <f>VLOOKUP(H3326,Sheet2!$A$1:$B$270,2,FALSE)</f>
        <v>#N/A</v>
      </c>
    </row>
    <row r="3327" spans="15:61">
      <c r="O3327" s="57"/>
      <c r="P3327" s="57"/>
      <c r="AO3327" s="57"/>
      <c r="AP3327" s="57"/>
      <c r="BA3327" s="57"/>
      <c r="BF3327" s="6" t="e">
        <f t="shared" si="153"/>
        <v>#NUM!</v>
      </c>
      <c r="BG3327" t="e">
        <f t="shared" si="154"/>
        <v>#NUM!</v>
      </c>
      <c r="BH3327" t="e">
        <f t="shared" si="155"/>
        <v>#NUM!</v>
      </c>
      <c r="BI3327" t="e">
        <f>VLOOKUP(H3327,Sheet2!$A$1:$B$270,2,FALSE)</f>
        <v>#N/A</v>
      </c>
    </row>
    <row r="3328" spans="15:61">
      <c r="O3328" s="57"/>
      <c r="P3328" s="57"/>
      <c r="AO3328" s="57"/>
      <c r="AP3328" s="57"/>
      <c r="BA3328" s="57"/>
      <c r="BF3328" s="6" t="e">
        <f t="shared" si="153"/>
        <v>#NUM!</v>
      </c>
      <c r="BG3328" t="e">
        <f t="shared" si="154"/>
        <v>#NUM!</v>
      </c>
      <c r="BH3328" t="e">
        <f t="shared" si="155"/>
        <v>#NUM!</v>
      </c>
      <c r="BI3328" t="e">
        <f>VLOOKUP(H3328,Sheet2!$A$1:$B$270,2,FALSE)</f>
        <v>#N/A</v>
      </c>
    </row>
    <row r="3329" spans="15:61">
      <c r="O3329" s="57"/>
      <c r="P3329" s="57"/>
      <c r="AO3329" s="57"/>
      <c r="AP3329" s="57"/>
      <c r="BA3329" s="57"/>
      <c r="BF3329" s="6" t="e">
        <f t="shared" si="153"/>
        <v>#NUM!</v>
      </c>
      <c r="BG3329" t="e">
        <f t="shared" si="154"/>
        <v>#NUM!</v>
      </c>
      <c r="BH3329" t="e">
        <f t="shared" si="155"/>
        <v>#NUM!</v>
      </c>
      <c r="BI3329" t="e">
        <f>VLOOKUP(H3329,Sheet2!$A$1:$B$270,2,FALSE)</f>
        <v>#N/A</v>
      </c>
    </row>
    <row r="3330" spans="15:61">
      <c r="O3330" s="57"/>
      <c r="P3330" s="57"/>
      <c r="AO3330" s="57"/>
      <c r="BA3330" s="57"/>
      <c r="BF3330" s="6" t="e">
        <f t="shared" ref="BF3330:BF3393" si="156">DATE(BC3330,BD3330,BE3330)</f>
        <v>#NUM!</v>
      </c>
      <c r="BG3330" t="e">
        <f t="shared" ref="BG3330:BG3393" si="157">BF3330-BA3330</f>
        <v>#NUM!</v>
      </c>
      <c r="BH3330" t="e">
        <f t="shared" ref="BH3330:BH3393" si="158">IF(BG3330=1,"COMPLY",IF(BG3330&lt;1,"COMPLY","NOT COMPLY"))</f>
        <v>#NUM!</v>
      </c>
      <c r="BI3330" t="e">
        <f>VLOOKUP(H3330,Sheet2!$A$1:$B$270,2,FALSE)</f>
        <v>#N/A</v>
      </c>
    </row>
    <row r="3331" spans="15:61">
      <c r="O3331" s="57"/>
      <c r="P3331" s="57"/>
      <c r="AO3331" s="57"/>
      <c r="BA3331" s="57"/>
      <c r="BF3331" s="6" t="e">
        <f t="shared" si="156"/>
        <v>#NUM!</v>
      </c>
      <c r="BG3331" t="e">
        <f t="shared" si="157"/>
        <v>#NUM!</v>
      </c>
      <c r="BH3331" t="e">
        <f t="shared" si="158"/>
        <v>#NUM!</v>
      </c>
      <c r="BI3331" t="e">
        <f>VLOOKUP(H3331,Sheet2!$A$1:$B$270,2,FALSE)</f>
        <v>#N/A</v>
      </c>
    </row>
    <row r="3332" spans="15:61">
      <c r="O3332" s="57"/>
      <c r="P3332" s="57"/>
      <c r="AO3332" s="57"/>
      <c r="AP3332" s="57"/>
      <c r="BA3332" s="57"/>
      <c r="BF3332" s="6" t="e">
        <f t="shared" si="156"/>
        <v>#NUM!</v>
      </c>
      <c r="BG3332" t="e">
        <f t="shared" si="157"/>
        <v>#NUM!</v>
      </c>
      <c r="BH3332" t="e">
        <f t="shared" si="158"/>
        <v>#NUM!</v>
      </c>
      <c r="BI3332" t="e">
        <f>VLOOKUP(H3332,Sheet2!$A$1:$B$270,2,FALSE)</f>
        <v>#N/A</v>
      </c>
    </row>
    <row r="3333" spans="15:61">
      <c r="O3333" s="57"/>
      <c r="P3333" s="57"/>
      <c r="AO3333" s="57"/>
      <c r="AP3333" s="57"/>
      <c r="BA3333" s="57"/>
      <c r="BF3333" s="6" t="e">
        <f t="shared" si="156"/>
        <v>#NUM!</v>
      </c>
      <c r="BG3333" t="e">
        <f t="shared" si="157"/>
        <v>#NUM!</v>
      </c>
      <c r="BH3333" t="e">
        <f t="shared" si="158"/>
        <v>#NUM!</v>
      </c>
      <c r="BI3333" t="e">
        <f>VLOOKUP(H3333,Sheet2!$A$1:$B$270,2,FALSE)</f>
        <v>#N/A</v>
      </c>
    </row>
    <row r="3334" spans="15:61">
      <c r="O3334" s="57"/>
      <c r="P3334" s="57"/>
      <c r="AO3334" s="57"/>
      <c r="AP3334" s="57"/>
      <c r="BA3334" s="57"/>
      <c r="BF3334" s="6" t="e">
        <f t="shared" si="156"/>
        <v>#NUM!</v>
      </c>
      <c r="BG3334" t="e">
        <f t="shared" si="157"/>
        <v>#NUM!</v>
      </c>
      <c r="BH3334" t="e">
        <f t="shared" si="158"/>
        <v>#NUM!</v>
      </c>
      <c r="BI3334" t="e">
        <f>VLOOKUP(H3334,Sheet2!$A$1:$B$270,2,FALSE)</f>
        <v>#N/A</v>
      </c>
    </row>
    <row r="3335" spans="15:61">
      <c r="O3335" s="57"/>
      <c r="P3335" s="57"/>
      <c r="AP3335" s="57"/>
      <c r="BA3335" s="57"/>
      <c r="BF3335" s="6" t="e">
        <f t="shared" si="156"/>
        <v>#NUM!</v>
      </c>
      <c r="BG3335" t="e">
        <f t="shared" si="157"/>
        <v>#NUM!</v>
      </c>
      <c r="BH3335" t="e">
        <f t="shared" si="158"/>
        <v>#NUM!</v>
      </c>
      <c r="BI3335" t="e">
        <f>VLOOKUP(H3335,Sheet2!$A$1:$B$270,2,FALSE)</f>
        <v>#N/A</v>
      </c>
    </row>
    <row r="3336" spans="15:61">
      <c r="O3336" s="57"/>
      <c r="P3336" s="57"/>
      <c r="AP3336" s="57"/>
      <c r="BA3336" s="57"/>
      <c r="BF3336" s="6" t="e">
        <f t="shared" si="156"/>
        <v>#NUM!</v>
      </c>
      <c r="BG3336" t="e">
        <f t="shared" si="157"/>
        <v>#NUM!</v>
      </c>
      <c r="BH3336" t="e">
        <f t="shared" si="158"/>
        <v>#NUM!</v>
      </c>
      <c r="BI3336" t="e">
        <f>VLOOKUP(H3336,Sheet2!$A$1:$B$270,2,FALSE)</f>
        <v>#N/A</v>
      </c>
    </row>
    <row r="3337" spans="15:61">
      <c r="O3337" s="57"/>
      <c r="P3337" s="57"/>
      <c r="AP3337" s="57"/>
      <c r="BA3337" s="57"/>
      <c r="BF3337" s="6" t="e">
        <f t="shared" si="156"/>
        <v>#NUM!</v>
      </c>
      <c r="BG3337" t="e">
        <f t="shared" si="157"/>
        <v>#NUM!</v>
      </c>
      <c r="BH3337" t="e">
        <f t="shared" si="158"/>
        <v>#NUM!</v>
      </c>
      <c r="BI3337" t="e">
        <f>VLOOKUP(H3337,Sheet2!$A$1:$B$270,2,FALSE)</f>
        <v>#N/A</v>
      </c>
    </row>
    <row r="3338" spans="15:61">
      <c r="O3338" s="57"/>
      <c r="P3338" s="57"/>
      <c r="BA3338" s="57"/>
      <c r="BF3338" s="6" t="e">
        <f t="shared" si="156"/>
        <v>#NUM!</v>
      </c>
      <c r="BG3338" t="e">
        <f t="shared" si="157"/>
        <v>#NUM!</v>
      </c>
      <c r="BH3338" t="e">
        <f t="shared" si="158"/>
        <v>#NUM!</v>
      </c>
      <c r="BI3338" t="e">
        <f>VLOOKUP(H3338,Sheet2!$A$1:$B$270,2,FALSE)</f>
        <v>#N/A</v>
      </c>
    </row>
    <row r="3339" spans="15:61">
      <c r="O3339" s="57"/>
      <c r="P3339" s="57"/>
      <c r="AP3339" s="57"/>
      <c r="BA3339" s="57"/>
      <c r="BF3339" s="6" t="e">
        <f t="shared" si="156"/>
        <v>#NUM!</v>
      </c>
      <c r="BG3339" t="e">
        <f t="shared" si="157"/>
        <v>#NUM!</v>
      </c>
      <c r="BH3339" t="e">
        <f t="shared" si="158"/>
        <v>#NUM!</v>
      </c>
      <c r="BI3339" t="e">
        <f>VLOOKUP(H3339,Sheet2!$A$1:$B$270,2,FALSE)</f>
        <v>#N/A</v>
      </c>
    </row>
    <row r="3340" spans="15:61">
      <c r="O3340" s="57"/>
      <c r="P3340" s="57"/>
      <c r="AP3340" s="57"/>
      <c r="BA3340" s="57"/>
      <c r="BF3340" s="6" t="e">
        <f t="shared" si="156"/>
        <v>#NUM!</v>
      </c>
      <c r="BG3340" t="e">
        <f t="shared" si="157"/>
        <v>#NUM!</v>
      </c>
      <c r="BH3340" t="e">
        <f t="shared" si="158"/>
        <v>#NUM!</v>
      </c>
      <c r="BI3340" t="e">
        <f>VLOOKUP(H3340,Sheet2!$A$1:$B$270,2,FALSE)</f>
        <v>#N/A</v>
      </c>
    </row>
    <row r="3341" spans="15:61">
      <c r="O3341" s="57"/>
      <c r="P3341" s="57"/>
      <c r="AP3341" s="57"/>
      <c r="BA3341" s="57"/>
      <c r="BF3341" s="6" t="e">
        <f t="shared" si="156"/>
        <v>#NUM!</v>
      </c>
      <c r="BG3341" t="e">
        <f t="shared" si="157"/>
        <v>#NUM!</v>
      </c>
      <c r="BH3341" t="e">
        <f t="shared" si="158"/>
        <v>#NUM!</v>
      </c>
      <c r="BI3341" t="e">
        <f>VLOOKUP(H3341,Sheet2!$A$1:$B$270,2,FALSE)</f>
        <v>#N/A</v>
      </c>
    </row>
    <row r="3342" spans="15:61">
      <c r="O3342" s="57"/>
      <c r="P3342" s="57"/>
      <c r="AP3342" s="57"/>
      <c r="BA3342" s="57"/>
      <c r="BF3342" s="6" t="e">
        <f t="shared" si="156"/>
        <v>#NUM!</v>
      </c>
      <c r="BG3342" t="e">
        <f t="shared" si="157"/>
        <v>#NUM!</v>
      </c>
      <c r="BH3342" t="e">
        <f t="shared" si="158"/>
        <v>#NUM!</v>
      </c>
      <c r="BI3342" t="e">
        <f>VLOOKUP(H3342,Sheet2!$A$1:$B$270,2,FALSE)</f>
        <v>#N/A</v>
      </c>
    </row>
    <row r="3343" spans="15:61">
      <c r="O3343" s="57"/>
      <c r="P3343" s="57"/>
      <c r="AP3343" s="57"/>
      <c r="BA3343" s="57"/>
      <c r="BF3343" s="6" t="e">
        <f t="shared" si="156"/>
        <v>#NUM!</v>
      </c>
      <c r="BG3343" t="e">
        <f t="shared" si="157"/>
        <v>#NUM!</v>
      </c>
      <c r="BH3343" t="e">
        <f t="shared" si="158"/>
        <v>#NUM!</v>
      </c>
      <c r="BI3343" t="e">
        <f>VLOOKUP(H3343,Sheet2!$A$1:$B$270,2,FALSE)</f>
        <v>#N/A</v>
      </c>
    </row>
    <row r="3344" spans="15:61">
      <c r="O3344" s="57"/>
      <c r="P3344" s="57"/>
      <c r="AP3344" s="57"/>
      <c r="BA3344" s="57"/>
      <c r="BF3344" s="6" t="e">
        <f t="shared" si="156"/>
        <v>#NUM!</v>
      </c>
      <c r="BG3344" t="e">
        <f t="shared" si="157"/>
        <v>#NUM!</v>
      </c>
      <c r="BH3344" t="e">
        <f t="shared" si="158"/>
        <v>#NUM!</v>
      </c>
      <c r="BI3344" t="e">
        <f>VLOOKUP(H3344,Sheet2!$A$1:$B$270,2,FALSE)</f>
        <v>#N/A</v>
      </c>
    </row>
    <row r="3345" spans="15:61">
      <c r="O3345" s="57"/>
      <c r="P3345" s="57"/>
      <c r="AP3345" s="57"/>
      <c r="BA3345" s="57"/>
      <c r="BF3345" s="6" t="e">
        <f t="shared" si="156"/>
        <v>#NUM!</v>
      </c>
      <c r="BG3345" t="e">
        <f t="shared" si="157"/>
        <v>#NUM!</v>
      </c>
      <c r="BH3345" t="e">
        <f t="shared" si="158"/>
        <v>#NUM!</v>
      </c>
      <c r="BI3345" t="e">
        <f>VLOOKUP(H3345,Sheet2!$A$1:$B$270,2,FALSE)</f>
        <v>#N/A</v>
      </c>
    </row>
    <row r="3346" spans="15:61">
      <c r="O3346" s="57"/>
      <c r="P3346" s="57"/>
      <c r="AP3346" s="57"/>
      <c r="BA3346" s="57"/>
      <c r="BF3346" s="6" t="e">
        <f t="shared" si="156"/>
        <v>#NUM!</v>
      </c>
      <c r="BG3346" t="e">
        <f t="shared" si="157"/>
        <v>#NUM!</v>
      </c>
      <c r="BH3346" t="e">
        <f t="shared" si="158"/>
        <v>#NUM!</v>
      </c>
      <c r="BI3346" t="e">
        <f>VLOOKUP(H3346,Sheet2!$A$1:$B$270,2,FALSE)</f>
        <v>#N/A</v>
      </c>
    </row>
    <row r="3347" spans="15:61">
      <c r="O3347" s="57"/>
      <c r="P3347" s="57"/>
      <c r="BA3347" s="57"/>
      <c r="BF3347" s="6" t="e">
        <f t="shared" si="156"/>
        <v>#NUM!</v>
      </c>
      <c r="BG3347" t="e">
        <f t="shared" si="157"/>
        <v>#NUM!</v>
      </c>
      <c r="BH3347" t="e">
        <f t="shared" si="158"/>
        <v>#NUM!</v>
      </c>
      <c r="BI3347" t="e">
        <f>VLOOKUP(H3347,Sheet2!$A$1:$B$270,2,FALSE)</f>
        <v>#N/A</v>
      </c>
    </row>
    <row r="3348" spans="15:61">
      <c r="O3348" s="57"/>
      <c r="P3348" s="57"/>
      <c r="AP3348" s="57"/>
      <c r="BA3348" s="57"/>
      <c r="BF3348" s="6" t="e">
        <f t="shared" si="156"/>
        <v>#NUM!</v>
      </c>
      <c r="BG3348" t="e">
        <f t="shared" si="157"/>
        <v>#NUM!</v>
      </c>
      <c r="BH3348" t="e">
        <f t="shared" si="158"/>
        <v>#NUM!</v>
      </c>
      <c r="BI3348" t="e">
        <f>VLOOKUP(H3348,Sheet2!$A$1:$B$270,2,FALSE)</f>
        <v>#N/A</v>
      </c>
    </row>
    <row r="3349" spans="15:61">
      <c r="O3349" s="57"/>
      <c r="P3349" s="57"/>
      <c r="BF3349" s="6" t="e">
        <f t="shared" si="156"/>
        <v>#NUM!</v>
      </c>
      <c r="BG3349" t="e">
        <f t="shared" si="157"/>
        <v>#NUM!</v>
      </c>
      <c r="BH3349" t="e">
        <f t="shared" si="158"/>
        <v>#NUM!</v>
      </c>
      <c r="BI3349" t="e">
        <f>VLOOKUP(H3349,Sheet2!$A$1:$B$270,2,FALSE)</f>
        <v>#N/A</v>
      </c>
    </row>
    <row r="3350" spans="15:61">
      <c r="O3350" s="57"/>
      <c r="P3350" s="57"/>
      <c r="BF3350" s="6" t="e">
        <f t="shared" si="156"/>
        <v>#NUM!</v>
      </c>
      <c r="BG3350" t="e">
        <f t="shared" si="157"/>
        <v>#NUM!</v>
      </c>
      <c r="BH3350" t="e">
        <f t="shared" si="158"/>
        <v>#NUM!</v>
      </c>
      <c r="BI3350" t="e">
        <f>VLOOKUP(H3350,Sheet2!$A$1:$B$270,2,FALSE)</f>
        <v>#N/A</v>
      </c>
    </row>
    <row r="3351" spans="15:61">
      <c r="O3351" s="57"/>
      <c r="P3351" s="57"/>
      <c r="AO3351" s="57"/>
      <c r="AP3351" s="57"/>
      <c r="BA3351" s="57"/>
      <c r="BF3351" s="6" t="e">
        <f t="shared" si="156"/>
        <v>#NUM!</v>
      </c>
      <c r="BG3351" t="e">
        <f t="shared" si="157"/>
        <v>#NUM!</v>
      </c>
      <c r="BH3351" t="e">
        <f t="shared" si="158"/>
        <v>#NUM!</v>
      </c>
      <c r="BI3351" t="e">
        <f>VLOOKUP(H3351,Sheet2!$A$1:$B$270,2,FALSE)</f>
        <v>#N/A</v>
      </c>
    </row>
    <row r="3352" spans="15:61">
      <c r="O3352" s="57"/>
      <c r="P3352" s="57"/>
      <c r="BA3352" s="57"/>
      <c r="BF3352" s="6" t="e">
        <f t="shared" si="156"/>
        <v>#NUM!</v>
      </c>
      <c r="BG3352" t="e">
        <f t="shared" si="157"/>
        <v>#NUM!</v>
      </c>
      <c r="BH3352" t="e">
        <f t="shared" si="158"/>
        <v>#NUM!</v>
      </c>
      <c r="BI3352" t="e">
        <f>VLOOKUP(H3352,Sheet2!$A$1:$B$270,2,FALSE)</f>
        <v>#N/A</v>
      </c>
    </row>
    <row r="3353" spans="15:61">
      <c r="O3353" s="57"/>
      <c r="P3353" s="57"/>
      <c r="AP3353" s="57"/>
      <c r="BA3353" s="57"/>
      <c r="BF3353" s="6" t="e">
        <f t="shared" si="156"/>
        <v>#NUM!</v>
      </c>
      <c r="BG3353" t="e">
        <f t="shared" si="157"/>
        <v>#NUM!</v>
      </c>
      <c r="BH3353" t="e">
        <f t="shared" si="158"/>
        <v>#NUM!</v>
      </c>
      <c r="BI3353" t="e">
        <f>VLOOKUP(H3353,Sheet2!$A$1:$B$270,2,FALSE)</f>
        <v>#N/A</v>
      </c>
    </row>
    <row r="3354" spans="15:61">
      <c r="O3354" s="57"/>
      <c r="P3354" s="57"/>
      <c r="AO3354" s="57"/>
      <c r="BA3354" s="57"/>
      <c r="BF3354" s="6" t="e">
        <f t="shared" si="156"/>
        <v>#NUM!</v>
      </c>
      <c r="BG3354" t="e">
        <f t="shared" si="157"/>
        <v>#NUM!</v>
      </c>
      <c r="BH3354" t="e">
        <f t="shared" si="158"/>
        <v>#NUM!</v>
      </c>
      <c r="BI3354" t="e">
        <f>VLOOKUP(H3354,Sheet2!$A$1:$B$270,2,FALSE)</f>
        <v>#N/A</v>
      </c>
    </row>
    <row r="3355" spans="15:61">
      <c r="O3355" s="57"/>
      <c r="P3355" s="57"/>
      <c r="AO3355" s="57"/>
      <c r="BA3355" s="57"/>
      <c r="BF3355" s="6" t="e">
        <f t="shared" si="156"/>
        <v>#NUM!</v>
      </c>
      <c r="BG3355" t="e">
        <f t="shared" si="157"/>
        <v>#NUM!</v>
      </c>
      <c r="BH3355" t="e">
        <f t="shared" si="158"/>
        <v>#NUM!</v>
      </c>
      <c r="BI3355" t="e">
        <f>VLOOKUP(H3355,Sheet2!$A$1:$B$270,2,FALSE)</f>
        <v>#N/A</v>
      </c>
    </row>
    <row r="3356" spans="15:61">
      <c r="O3356" s="57"/>
      <c r="P3356" s="57"/>
      <c r="AP3356" s="57"/>
      <c r="BA3356" s="57"/>
      <c r="BF3356" s="6" t="e">
        <f t="shared" si="156"/>
        <v>#NUM!</v>
      </c>
      <c r="BG3356" t="e">
        <f t="shared" si="157"/>
        <v>#NUM!</v>
      </c>
      <c r="BH3356" t="e">
        <f t="shared" si="158"/>
        <v>#NUM!</v>
      </c>
      <c r="BI3356" t="e">
        <f>VLOOKUP(H3356,Sheet2!$A$1:$B$270,2,FALSE)</f>
        <v>#N/A</v>
      </c>
    </row>
    <row r="3357" spans="15:61">
      <c r="O3357" s="57"/>
      <c r="P3357" s="57"/>
      <c r="BA3357" s="57"/>
      <c r="BF3357" s="6" t="e">
        <f t="shared" si="156"/>
        <v>#NUM!</v>
      </c>
      <c r="BG3357" t="e">
        <f t="shared" si="157"/>
        <v>#NUM!</v>
      </c>
      <c r="BH3357" t="e">
        <f t="shared" si="158"/>
        <v>#NUM!</v>
      </c>
      <c r="BI3357" t="e">
        <f>VLOOKUP(H3357,Sheet2!$A$1:$B$270,2,FALSE)</f>
        <v>#N/A</v>
      </c>
    </row>
    <row r="3358" spans="15:61">
      <c r="O3358" s="57"/>
      <c r="P3358" s="57"/>
      <c r="BA3358" s="57"/>
      <c r="BF3358" s="6" t="e">
        <f t="shared" si="156"/>
        <v>#NUM!</v>
      </c>
      <c r="BG3358" t="e">
        <f t="shared" si="157"/>
        <v>#NUM!</v>
      </c>
      <c r="BH3358" t="e">
        <f t="shared" si="158"/>
        <v>#NUM!</v>
      </c>
      <c r="BI3358" t="e">
        <f>VLOOKUP(H3358,Sheet2!$A$1:$B$270,2,FALSE)</f>
        <v>#N/A</v>
      </c>
    </row>
    <row r="3359" spans="15:61">
      <c r="O3359" s="57"/>
      <c r="P3359" s="57"/>
      <c r="AO3359" s="57"/>
      <c r="AP3359" s="57"/>
      <c r="BA3359" s="57"/>
      <c r="BF3359" s="6" t="e">
        <f t="shared" si="156"/>
        <v>#NUM!</v>
      </c>
      <c r="BG3359" t="e">
        <f t="shared" si="157"/>
        <v>#NUM!</v>
      </c>
      <c r="BH3359" t="e">
        <f t="shared" si="158"/>
        <v>#NUM!</v>
      </c>
      <c r="BI3359" t="e">
        <f>VLOOKUP(H3359,Sheet2!$A$1:$B$270,2,FALSE)</f>
        <v>#N/A</v>
      </c>
    </row>
    <row r="3360" spans="15:61">
      <c r="O3360" s="57"/>
      <c r="P3360" s="57"/>
      <c r="AO3360" s="57"/>
      <c r="BA3360" s="57"/>
      <c r="BF3360" s="6" t="e">
        <f t="shared" si="156"/>
        <v>#NUM!</v>
      </c>
      <c r="BG3360" t="e">
        <f t="shared" si="157"/>
        <v>#NUM!</v>
      </c>
      <c r="BH3360" t="e">
        <f t="shared" si="158"/>
        <v>#NUM!</v>
      </c>
      <c r="BI3360" t="e">
        <f>VLOOKUP(H3360,Sheet2!$A$1:$B$270,2,FALSE)</f>
        <v>#N/A</v>
      </c>
    </row>
    <row r="3361" spans="15:61">
      <c r="O3361" s="57"/>
      <c r="P3361" s="57"/>
      <c r="AP3361" s="57"/>
      <c r="BA3361" s="57"/>
      <c r="BF3361" s="6" t="e">
        <f t="shared" si="156"/>
        <v>#NUM!</v>
      </c>
      <c r="BG3361" t="e">
        <f t="shared" si="157"/>
        <v>#NUM!</v>
      </c>
      <c r="BH3361" t="e">
        <f t="shared" si="158"/>
        <v>#NUM!</v>
      </c>
      <c r="BI3361" t="e">
        <f>VLOOKUP(H3361,Sheet2!$A$1:$B$270,2,FALSE)</f>
        <v>#N/A</v>
      </c>
    </row>
    <row r="3362" spans="15:61">
      <c r="O3362" s="57"/>
      <c r="P3362" s="57"/>
      <c r="BA3362" s="57"/>
      <c r="BF3362" s="6" t="e">
        <f t="shared" si="156"/>
        <v>#NUM!</v>
      </c>
      <c r="BG3362" t="e">
        <f t="shared" si="157"/>
        <v>#NUM!</v>
      </c>
      <c r="BH3362" t="e">
        <f t="shared" si="158"/>
        <v>#NUM!</v>
      </c>
      <c r="BI3362" t="e">
        <f>VLOOKUP(H3362,Sheet2!$A$1:$B$270,2,FALSE)</f>
        <v>#N/A</v>
      </c>
    </row>
    <row r="3363" spans="15:61">
      <c r="O3363" s="57"/>
      <c r="P3363" s="57"/>
      <c r="AP3363" s="57"/>
      <c r="BA3363" s="57"/>
      <c r="BF3363" s="6" t="e">
        <f t="shared" si="156"/>
        <v>#NUM!</v>
      </c>
      <c r="BG3363" t="e">
        <f t="shared" si="157"/>
        <v>#NUM!</v>
      </c>
      <c r="BH3363" t="e">
        <f t="shared" si="158"/>
        <v>#NUM!</v>
      </c>
      <c r="BI3363" t="e">
        <f>VLOOKUP(H3363,Sheet2!$A$1:$B$270,2,FALSE)</f>
        <v>#N/A</v>
      </c>
    </row>
    <row r="3364" spans="15:61">
      <c r="O3364" s="57"/>
      <c r="P3364" s="57"/>
      <c r="BA3364" s="57"/>
      <c r="BF3364" s="6" t="e">
        <f t="shared" si="156"/>
        <v>#NUM!</v>
      </c>
      <c r="BG3364" t="e">
        <f t="shared" si="157"/>
        <v>#NUM!</v>
      </c>
      <c r="BH3364" t="e">
        <f t="shared" si="158"/>
        <v>#NUM!</v>
      </c>
      <c r="BI3364" t="e">
        <f>VLOOKUP(H3364,Sheet2!$A$1:$B$270,2,FALSE)</f>
        <v>#N/A</v>
      </c>
    </row>
    <row r="3365" spans="15:61">
      <c r="O3365" s="57"/>
      <c r="P3365" s="57"/>
      <c r="AP3365" s="57"/>
      <c r="BA3365" s="57"/>
      <c r="BF3365" s="6" t="e">
        <f t="shared" si="156"/>
        <v>#NUM!</v>
      </c>
      <c r="BG3365" t="e">
        <f t="shared" si="157"/>
        <v>#NUM!</v>
      </c>
      <c r="BH3365" t="e">
        <f t="shared" si="158"/>
        <v>#NUM!</v>
      </c>
      <c r="BI3365" t="e">
        <f>VLOOKUP(H3365,Sheet2!$A$1:$B$270,2,FALSE)</f>
        <v>#N/A</v>
      </c>
    </row>
    <row r="3366" spans="15:61">
      <c r="O3366" s="57"/>
      <c r="P3366" s="57"/>
      <c r="AO3366" s="57"/>
      <c r="AP3366" s="57"/>
      <c r="BA3366" s="57"/>
      <c r="BF3366" s="6" t="e">
        <f t="shared" si="156"/>
        <v>#NUM!</v>
      </c>
      <c r="BG3366" t="e">
        <f t="shared" si="157"/>
        <v>#NUM!</v>
      </c>
      <c r="BH3366" t="e">
        <f t="shared" si="158"/>
        <v>#NUM!</v>
      </c>
      <c r="BI3366" t="e">
        <f>VLOOKUP(H3366,Sheet2!$A$1:$B$270,2,FALSE)</f>
        <v>#N/A</v>
      </c>
    </row>
    <row r="3367" spans="15:61">
      <c r="O3367" s="57"/>
      <c r="P3367" s="57"/>
      <c r="AO3367" s="57"/>
      <c r="AP3367" s="57"/>
      <c r="BA3367" s="57"/>
      <c r="BF3367" s="6" t="e">
        <f t="shared" si="156"/>
        <v>#NUM!</v>
      </c>
      <c r="BG3367" t="e">
        <f t="shared" si="157"/>
        <v>#NUM!</v>
      </c>
      <c r="BH3367" t="e">
        <f t="shared" si="158"/>
        <v>#NUM!</v>
      </c>
      <c r="BI3367" t="e">
        <f>VLOOKUP(H3367,Sheet2!$A$1:$B$270,2,FALSE)</f>
        <v>#N/A</v>
      </c>
    </row>
    <row r="3368" spans="15:61">
      <c r="O3368" s="57"/>
      <c r="P3368" s="57"/>
      <c r="BA3368" s="57"/>
      <c r="BF3368" s="6" t="e">
        <f t="shared" si="156"/>
        <v>#NUM!</v>
      </c>
      <c r="BG3368" t="e">
        <f t="shared" si="157"/>
        <v>#NUM!</v>
      </c>
      <c r="BH3368" t="e">
        <f t="shared" si="158"/>
        <v>#NUM!</v>
      </c>
      <c r="BI3368" t="e">
        <f>VLOOKUP(H3368,Sheet2!$A$1:$B$270,2,FALSE)</f>
        <v>#N/A</v>
      </c>
    </row>
    <row r="3369" spans="15:61">
      <c r="O3369" s="57"/>
      <c r="P3369" s="57"/>
      <c r="AP3369" s="57"/>
      <c r="BA3369" s="57"/>
      <c r="BF3369" s="6" t="e">
        <f t="shared" si="156"/>
        <v>#NUM!</v>
      </c>
      <c r="BG3369" t="e">
        <f t="shared" si="157"/>
        <v>#NUM!</v>
      </c>
      <c r="BH3369" t="e">
        <f t="shared" si="158"/>
        <v>#NUM!</v>
      </c>
      <c r="BI3369" t="e">
        <f>VLOOKUP(H3369,Sheet2!$A$1:$B$270,2,FALSE)</f>
        <v>#N/A</v>
      </c>
    </row>
    <row r="3370" spans="15:61">
      <c r="O3370" s="57"/>
      <c r="P3370" s="57"/>
      <c r="BA3370" s="57"/>
      <c r="BF3370" s="6" t="e">
        <f t="shared" si="156"/>
        <v>#NUM!</v>
      </c>
      <c r="BG3370" t="e">
        <f t="shared" si="157"/>
        <v>#NUM!</v>
      </c>
      <c r="BH3370" t="e">
        <f t="shared" si="158"/>
        <v>#NUM!</v>
      </c>
      <c r="BI3370" t="e">
        <f>VLOOKUP(H3370,Sheet2!$A$1:$B$270,2,FALSE)</f>
        <v>#N/A</v>
      </c>
    </row>
    <row r="3371" spans="15:61">
      <c r="O3371" s="57"/>
      <c r="P3371" s="57"/>
      <c r="BA3371" s="57"/>
      <c r="BF3371" s="6" t="e">
        <f t="shared" si="156"/>
        <v>#NUM!</v>
      </c>
      <c r="BG3371" t="e">
        <f t="shared" si="157"/>
        <v>#NUM!</v>
      </c>
      <c r="BH3371" t="e">
        <f t="shared" si="158"/>
        <v>#NUM!</v>
      </c>
      <c r="BI3371" t="e">
        <f>VLOOKUP(H3371,Sheet2!$A$1:$B$270,2,FALSE)</f>
        <v>#N/A</v>
      </c>
    </row>
    <row r="3372" spans="15:61">
      <c r="O3372" s="57"/>
      <c r="P3372" s="57"/>
      <c r="AO3372" s="57"/>
      <c r="AP3372" s="57"/>
      <c r="BA3372" s="57"/>
      <c r="BF3372" s="6" t="e">
        <f t="shared" si="156"/>
        <v>#NUM!</v>
      </c>
      <c r="BG3372" t="e">
        <f t="shared" si="157"/>
        <v>#NUM!</v>
      </c>
      <c r="BH3372" t="e">
        <f t="shared" si="158"/>
        <v>#NUM!</v>
      </c>
      <c r="BI3372" t="e">
        <f>VLOOKUP(H3372,Sheet2!$A$1:$B$270,2,FALSE)</f>
        <v>#N/A</v>
      </c>
    </row>
    <row r="3373" spans="15:61">
      <c r="O3373" s="57"/>
      <c r="P3373" s="57"/>
      <c r="AO3373" s="57"/>
      <c r="AP3373" s="57"/>
      <c r="BA3373" s="57"/>
      <c r="BF3373" s="6" t="e">
        <f t="shared" si="156"/>
        <v>#NUM!</v>
      </c>
      <c r="BG3373" t="e">
        <f t="shared" si="157"/>
        <v>#NUM!</v>
      </c>
      <c r="BH3373" t="e">
        <f t="shared" si="158"/>
        <v>#NUM!</v>
      </c>
      <c r="BI3373" t="e">
        <f>VLOOKUP(H3373,Sheet2!$A$1:$B$270,2,FALSE)</f>
        <v>#N/A</v>
      </c>
    </row>
    <row r="3374" spans="15:61">
      <c r="O3374" s="57"/>
      <c r="P3374" s="57"/>
      <c r="AP3374" s="57"/>
      <c r="BA3374" s="57"/>
      <c r="BF3374" s="6" t="e">
        <f t="shared" si="156"/>
        <v>#NUM!</v>
      </c>
      <c r="BG3374" t="e">
        <f t="shared" si="157"/>
        <v>#NUM!</v>
      </c>
      <c r="BH3374" t="e">
        <f t="shared" si="158"/>
        <v>#NUM!</v>
      </c>
      <c r="BI3374" t="e">
        <f>VLOOKUP(H3374,Sheet2!$A$1:$B$270,2,FALSE)</f>
        <v>#N/A</v>
      </c>
    </row>
    <row r="3375" spans="15:61">
      <c r="O3375" s="57"/>
      <c r="P3375" s="57"/>
      <c r="AP3375" s="57"/>
      <c r="BA3375" s="57"/>
      <c r="BF3375" s="6" t="e">
        <f t="shared" si="156"/>
        <v>#NUM!</v>
      </c>
      <c r="BG3375" t="e">
        <f t="shared" si="157"/>
        <v>#NUM!</v>
      </c>
      <c r="BH3375" t="e">
        <f t="shared" si="158"/>
        <v>#NUM!</v>
      </c>
      <c r="BI3375" t="e">
        <f>VLOOKUP(H3375,Sheet2!$A$1:$B$270,2,FALSE)</f>
        <v>#N/A</v>
      </c>
    </row>
    <row r="3376" spans="15:61">
      <c r="O3376" s="57"/>
      <c r="P3376" s="57"/>
      <c r="AP3376" s="57"/>
      <c r="BA3376" s="57"/>
      <c r="BF3376" s="6" t="e">
        <f t="shared" si="156"/>
        <v>#NUM!</v>
      </c>
      <c r="BG3376" t="e">
        <f t="shared" si="157"/>
        <v>#NUM!</v>
      </c>
      <c r="BH3376" t="e">
        <f t="shared" si="158"/>
        <v>#NUM!</v>
      </c>
      <c r="BI3376" t="e">
        <f>VLOOKUP(H3376,Sheet2!$A$1:$B$270,2,FALSE)</f>
        <v>#N/A</v>
      </c>
    </row>
    <row r="3377" spans="15:61">
      <c r="O3377" s="57"/>
      <c r="P3377" s="57"/>
      <c r="BF3377" s="6" t="e">
        <f t="shared" si="156"/>
        <v>#NUM!</v>
      </c>
      <c r="BG3377" t="e">
        <f t="shared" si="157"/>
        <v>#NUM!</v>
      </c>
      <c r="BH3377" t="e">
        <f t="shared" si="158"/>
        <v>#NUM!</v>
      </c>
      <c r="BI3377" t="e">
        <f>VLOOKUP(H3377,Sheet2!$A$1:$B$270,2,FALSE)</f>
        <v>#N/A</v>
      </c>
    </row>
    <row r="3378" spans="15:61">
      <c r="O3378" s="57"/>
      <c r="P3378" s="57"/>
      <c r="BA3378" s="57"/>
      <c r="BF3378" s="6" t="e">
        <f t="shared" si="156"/>
        <v>#NUM!</v>
      </c>
      <c r="BG3378" t="e">
        <f t="shared" si="157"/>
        <v>#NUM!</v>
      </c>
      <c r="BH3378" t="e">
        <f t="shared" si="158"/>
        <v>#NUM!</v>
      </c>
      <c r="BI3378" t="e">
        <f>VLOOKUP(H3378,Sheet2!$A$1:$B$270,2,FALSE)</f>
        <v>#N/A</v>
      </c>
    </row>
    <row r="3379" spans="15:61">
      <c r="O3379" s="57"/>
      <c r="P3379" s="57"/>
      <c r="BA3379" s="57"/>
      <c r="BF3379" s="6" t="e">
        <f t="shared" si="156"/>
        <v>#NUM!</v>
      </c>
      <c r="BG3379" t="e">
        <f t="shared" si="157"/>
        <v>#NUM!</v>
      </c>
      <c r="BH3379" t="e">
        <f t="shared" si="158"/>
        <v>#NUM!</v>
      </c>
      <c r="BI3379" t="e">
        <f>VLOOKUP(H3379,Sheet2!$A$1:$B$270,2,FALSE)</f>
        <v>#N/A</v>
      </c>
    </row>
    <row r="3380" spans="15:61">
      <c r="O3380" s="57"/>
      <c r="P3380" s="57"/>
      <c r="AO3380" s="57"/>
      <c r="AP3380" s="57"/>
      <c r="BA3380" s="57"/>
      <c r="BF3380" s="6" t="e">
        <f t="shared" si="156"/>
        <v>#NUM!</v>
      </c>
      <c r="BG3380" t="e">
        <f t="shared" si="157"/>
        <v>#NUM!</v>
      </c>
      <c r="BH3380" t="e">
        <f t="shared" si="158"/>
        <v>#NUM!</v>
      </c>
      <c r="BI3380" t="e">
        <f>VLOOKUP(H3380,Sheet2!$A$1:$B$270,2,FALSE)</f>
        <v>#N/A</v>
      </c>
    </row>
    <row r="3381" spans="15:61">
      <c r="O3381" s="57"/>
      <c r="P3381" s="57"/>
      <c r="AO3381" s="57"/>
      <c r="AP3381" s="57"/>
      <c r="BA3381" s="57"/>
      <c r="BF3381" s="6" t="e">
        <f t="shared" si="156"/>
        <v>#NUM!</v>
      </c>
      <c r="BG3381" t="e">
        <f t="shared" si="157"/>
        <v>#NUM!</v>
      </c>
      <c r="BH3381" t="e">
        <f t="shared" si="158"/>
        <v>#NUM!</v>
      </c>
      <c r="BI3381" t="e">
        <f>VLOOKUP(H3381,Sheet2!$A$1:$B$270,2,FALSE)</f>
        <v>#N/A</v>
      </c>
    </row>
    <row r="3382" spans="15:61">
      <c r="O3382" s="57"/>
      <c r="P3382" s="57"/>
      <c r="AO3382" s="57"/>
      <c r="BA3382" s="57"/>
      <c r="BF3382" s="6" t="e">
        <f t="shared" si="156"/>
        <v>#NUM!</v>
      </c>
      <c r="BG3382" t="e">
        <f t="shared" si="157"/>
        <v>#NUM!</v>
      </c>
      <c r="BH3382" t="e">
        <f t="shared" si="158"/>
        <v>#NUM!</v>
      </c>
      <c r="BI3382" t="e">
        <f>VLOOKUP(H3382,Sheet2!$A$1:$B$270,2,FALSE)</f>
        <v>#N/A</v>
      </c>
    </row>
    <row r="3383" spans="15:61">
      <c r="O3383" s="57"/>
      <c r="P3383" s="57"/>
      <c r="AP3383" s="57"/>
      <c r="BA3383" s="57"/>
      <c r="BF3383" s="6" t="e">
        <f t="shared" si="156"/>
        <v>#NUM!</v>
      </c>
      <c r="BG3383" t="e">
        <f t="shared" si="157"/>
        <v>#NUM!</v>
      </c>
      <c r="BH3383" t="e">
        <f t="shared" si="158"/>
        <v>#NUM!</v>
      </c>
      <c r="BI3383" t="e">
        <f>VLOOKUP(H3383,Sheet2!$A$1:$B$270,2,FALSE)</f>
        <v>#N/A</v>
      </c>
    </row>
    <row r="3384" spans="15:61">
      <c r="O3384" s="57"/>
      <c r="P3384" s="57"/>
      <c r="AP3384" s="57"/>
      <c r="BA3384" s="57"/>
      <c r="BF3384" s="6" t="e">
        <f t="shared" si="156"/>
        <v>#NUM!</v>
      </c>
      <c r="BG3384" t="e">
        <f t="shared" si="157"/>
        <v>#NUM!</v>
      </c>
      <c r="BH3384" t="e">
        <f t="shared" si="158"/>
        <v>#NUM!</v>
      </c>
      <c r="BI3384" t="e">
        <f>VLOOKUP(H3384,Sheet2!$A$1:$B$270,2,FALSE)</f>
        <v>#N/A</v>
      </c>
    </row>
    <row r="3385" spans="15:61">
      <c r="O3385" s="57"/>
      <c r="P3385" s="57"/>
      <c r="BA3385" s="57"/>
      <c r="BF3385" s="6" t="e">
        <f t="shared" si="156"/>
        <v>#NUM!</v>
      </c>
      <c r="BG3385" t="e">
        <f t="shared" si="157"/>
        <v>#NUM!</v>
      </c>
      <c r="BH3385" t="e">
        <f t="shared" si="158"/>
        <v>#NUM!</v>
      </c>
      <c r="BI3385" t="e">
        <f>VLOOKUP(H3385,Sheet2!$A$1:$B$270,2,FALSE)</f>
        <v>#N/A</v>
      </c>
    </row>
    <row r="3386" spans="15:61">
      <c r="O3386" s="57"/>
      <c r="P3386" s="57"/>
      <c r="BA3386" s="57"/>
      <c r="BF3386" s="6" t="e">
        <f t="shared" si="156"/>
        <v>#NUM!</v>
      </c>
      <c r="BG3386" t="e">
        <f t="shared" si="157"/>
        <v>#NUM!</v>
      </c>
      <c r="BH3386" t="e">
        <f t="shared" si="158"/>
        <v>#NUM!</v>
      </c>
      <c r="BI3386" t="e">
        <f>VLOOKUP(H3386,Sheet2!$A$1:$B$270,2,FALSE)</f>
        <v>#N/A</v>
      </c>
    </row>
    <row r="3387" spans="15:61">
      <c r="O3387" s="57"/>
      <c r="P3387" s="57"/>
      <c r="BA3387" s="57"/>
      <c r="BF3387" s="6" t="e">
        <f t="shared" si="156"/>
        <v>#NUM!</v>
      </c>
      <c r="BG3387" t="e">
        <f t="shared" si="157"/>
        <v>#NUM!</v>
      </c>
      <c r="BH3387" t="e">
        <f t="shared" si="158"/>
        <v>#NUM!</v>
      </c>
      <c r="BI3387" t="e">
        <f>VLOOKUP(H3387,Sheet2!$A$1:$B$270,2,FALSE)</f>
        <v>#N/A</v>
      </c>
    </row>
    <row r="3388" spans="15:61">
      <c r="O3388" s="57"/>
      <c r="P3388" s="57"/>
      <c r="BA3388" s="57"/>
      <c r="BF3388" s="6" t="e">
        <f t="shared" si="156"/>
        <v>#NUM!</v>
      </c>
      <c r="BG3388" t="e">
        <f t="shared" si="157"/>
        <v>#NUM!</v>
      </c>
      <c r="BH3388" t="e">
        <f t="shared" si="158"/>
        <v>#NUM!</v>
      </c>
      <c r="BI3388" t="e">
        <f>VLOOKUP(H3388,Sheet2!$A$1:$B$270,2,FALSE)</f>
        <v>#N/A</v>
      </c>
    </row>
    <row r="3389" spans="15:61">
      <c r="O3389" s="57"/>
      <c r="P3389" s="57"/>
      <c r="AP3389" s="57"/>
      <c r="BA3389" s="57"/>
      <c r="BF3389" s="6" t="e">
        <f t="shared" si="156"/>
        <v>#NUM!</v>
      </c>
      <c r="BG3389" t="e">
        <f t="shared" si="157"/>
        <v>#NUM!</v>
      </c>
      <c r="BH3389" t="e">
        <f t="shared" si="158"/>
        <v>#NUM!</v>
      </c>
      <c r="BI3389" t="e">
        <f>VLOOKUP(H3389,Sheet2!$A$1:$B$270,2,FALSE)</f>
        <v>#N/A</v>
      </c>
    </row>
    <row r="3390" spans="15:61">
      <c r="O3390" s="57"/>
      <c r="P3390" s="57"/>
      <c r="AP3390" s="57"/>
      <c r="BA3390" s="57"/>
      <c r="BF3390" s="6" t="e">
        <f t="shared" si="156"/>
        <v>#NUM!</v>
      </c>
      <c r="BG3390" t="e">
        <f t="shared" si="157"/>
        <v>#NUM!</v>
      </c>
      <c r="BH3390" t="e">
        <f t="shared" si="158"/>
        <v>#NUM!</v>
      </c>
      <c r="BI3390" t="e">
        <f>VLOOKUP(H3390,Sheet2!$A$1:$B$270,2,FALSE)</f>
        <v>#N/A</v>
      </c>
    </row>
    <row r="3391" spans="15:61">
      <c r="O3391" s="57"/>
      <c r="P3391" s="57"/>
      <c r="BA3391" s="57"/>
      <c r="BF3391" s="6" t="e">
        <f t="shared" si="156"/>
        <v>#NUM!</v>
      </c>
      <c r="BG3391" t="e">
        <f t="shared" si="157"/>
        <v>#NUM!</v>
      </c>
      <c r="BH3391" t="e">
        <f t="shared" si="158"/>
        <v>#NUM!</v>
      </c>
      <c r="BI3391" t="e">
        <f>VLOOKUP(H3391,Sheet2!$A$1:$B$270,2,FALSE)</f>
        <v>#N/A</v>
      </c>
    </row>
    <row r="3392" spans="15:61">
      <c r="O3392" s="57"/>
      <c r="P3392" s="57"/>
      <c r="BA3392" s="57"/>
      <c r="BF3392" s="6" t="e">
        <f t="shared" si="156"/>
        <v>#NUM!</v>
      </c>
      <c r="BG3392" t="e">
        <f t="shared" si="157"/>
        <v>#NUM!</v>
      </c>
      <c r="BH3392" t="e">
        <f t="shared" si="158"/>
        <v>#NUM!</v>
      </c>
      <c r="BI3392" t="e">
        <f>VLOOKUP(H3392,Sheet2!$A$1:$B$270,2,FALSE)</f>
        <v>#N/A</v>
      </c>
    </row>
    <row r="3393" spans="15:61">
      <c r="O3393" s="57"/>
      <c r="P3393" s="57"/>
      <c r="AP3393" s="57"/>
      <c r="BA3393" s="57"/>
      <c r="BF3393" s="6" t="e">
        <f t="shared" si="156"/>
        <v>#NUM!</v>
      </c>
      <c r="BG3393" t="e">
        <f t="shared" si="157"/>
        <v>#NUM!</v>
      </c>
      <c r="BH3393" t="e">
        <f t="shared" si="158"/>
        <v>#NUM!</v>
      </c>
      <c r="BI3393" t="e">
        <f>VLOOKUP(H3393,Sheet2!$A$1:$B$270,2,FALSE)</f>
        <v>#N/A</v>
      </c>
    </row>
    <row r="3394" spans="15:61">
      <c r="O3394" s="57"/>
      <c r="P3394" s="57"/>
      <c r="BA3394" s="57"/>
      <c r="BF3394" s="6" t="e">
        <f t="shared" ref="BF3394:BF3457" si="159">DATE(BC3394,BD3394,BE3394)</f>
        <v>#NUM!</v>
      </c>
      <c r="BG3394" t="e">
        <f t="shared" ref="BG3394:BG3457" si="160">BF3394-BA3394</f>
        <v>#NUM!</v>
      </c>
      <c r="BH3394" t="e">
        <f t="shared" ref="BH3394:BH3457" si="161">IF(BG3394=1,"COMPLY",IF(BG3394&lt;1,"COMPLY","NOT COMPLY"))</f>
        <v>#NUM!</v>
      </c>
      <c r="BI3394" t="e">
        <f>VLOOKUP(H3394,Sheet2!$A$1:$B$270,2,FALSE)</f>
        <v>#N/A</v>
      </c>
    </row>
    <row r="3395" spans="15:61">
      <c r="O3395" s="57"/>
      <c r="P3395" s="57"/>
      <c r="BA3395" s="57"/>
      <c r="BF3395" s="6" t="e">
        <f t="shared" si="159"/>
        <v>#NUM!</v>
      </c>
      <c r="BG3395" t="e">
        <f t="shared" si="160"/>
        <v>#NUM!</v>
      </c>
      <c r="BH3395" t="e">
        <f t="shared" si="161"/>
        <v>#NUM!</v>
      </c>
      <c r="BI3395" t="e">
        <f>VLOOKUP(H3395,Sheet2!$A$1:$B$270,2,FALSE)</f>
        <v>#N/A</v>
      </c>
    </row>
    <row r="3396" spans="15:61">
      <c r="O3396" s="57"/>
      <c r="P3396" s="57"/>
      <c r="AP3396" s="57"/>
      <c r="BA3396" s="57"/>
      <c r="BF3396" s="6" t="e">
        <f t="shared" si="159"/>
        <v>#NUM!</v>
      </c>
      <c r="BG3396" t="e">
        <f t="shared" si="160"/>
        <v>#NUM!</v>
      </c>
      <c r="BH3396" t="e">
        <f t="shared" si="161"/>
        <v>#NUM!</v>
      </c>
      <c r="BI3396" t="e">
        <f>VLOOKUP(H3396,Sheet2!$A$1:$B$270,2,FALSE)</f>
        <v>#N/A</v>
      </c>
    </row>
    <row r="3397" spans="15:61">
      <c r="O3397" s="57"/>
      <c r="P3397" s="57"/>
      <c r="AM3397" s="58"/>
      <c r="AO3397" s="57"/>
      <c r="BA3397" s="57"/>
      <c r="BB3397" s="58"/>
      <c r="BF3397" s="6" t="e">
        <f t="shared" si="159"/>
        <v>#NUM!</v>
      </c>
      <c r="BG3397" t="e">
        <f t="shared" si="160"/>
        <v>#NUM!</v>
      </c>
      <c r="BH3397" t="e">
        <f t="shared" si="161"/>
        <v>#NUM!</v>
      </c>
      <c r="BI3397" t="e">
        <f>VLOOKUP(H3397,Sheet2!$A$1:$B$270,2,FALSE)</f>
        <v>#N/A</v>
      </c>
    </row>
    <row r="3398" spans="15:61">
      <c r="O3398" s="57"/>
      <c r="P3398" s="57"/>
      <c r="AP3398" s="57"/>
      <c r="BA3398" s="57"/>
      <c r="BF3398" s="6" t="e">
        <f t="shared" si="159"/>
        <v>#NUM!</v>
      </c>
      <c r="BG3398" t="e">
        <f t="shared" si="160"/>
        <v>#NUM!</v>
      </c>
      <c r="BH3398" t="e">
        <f t="shared" si="161"/>
        <v>#NUM!</v>
      </c>
      <c r="BI3398" t="e">
        <f>VLOOKUP(H3398,Sheet2!$A$1:$B$270,2,FALSE)</f>
        <v>#N/A</v>
      </c>
    </row>
    <row r="3399" spans="15:61">
      <c r="O3399" s="57"/>
      <c r="P3399" s="57"/>
      <c r="BA3399" s="57"/>
      <c r="BF3399" s="6" t="e">
        <f t="shared" si="159"/>
        <v>#NUM!</v>
      </c>
      <c r="BG3399" t="e">
        <f t="shared" si="160"/>
        <v>#NUM!</v>
      </c>
      <c r="BH3399" t="e">
        <f t="shared" si="161"/>
        <v>#NUM!</v>
      </c>
      <c r="BI3399" t="e">
        <f>VLOOKUP(H3399,Sheet2!$A$1:$B$270,2,FALSE)</f>
        <v>#N/A</v>
      </c>
    </row>
    <row r="3400" spans="15:61">
      <c r="O3400" s="57"/>
      <c r="P3400" s="57"/>
      <c r="AO3400" s="57"/>
      <c r="AP3400" s="57"/>
      <c r="BA3400" s="57"/>
      <c r="BF3400" s="6" t="e">
        <f t="shared" si="159"/>
        <v>#NUM!</v>
      </c>
      <c r="BG3400" t="e">
        <f t="shared" si="160"/>
        <v>#NUM!</v>
      </c>
      <c r="BH3400" t="e">
        <f t="shared" si="161"/>
        <v>#NUM!</v>
      </c>
      <c r="BI3400" t="e">
        <f>VLOOKUP(H3400,Sheet2!$A$1:$B$270,2,FALSE)</f>
        <v>#N/A</v>
      </c>
    </row>
    <row r="3401" spans="15:61">
      <c r="O3401" s="57"/>
      <c r="P3401" s="57"/>
      <c r="AO3401" s="57"/>
      <c r="AP3401" s="57"/>
      <c r="BA3401" s="57"/>
      <c r="BF3401" s="6" t="e">
        <f t="shared" si="159"/>
        <v>#NUM!</v>
      </c>
      <c r="BG3401" t="e">
        <f t="shared" si="160"/>
        <v>#NUM!</v>
      </c>
      <c r="BH3401" t="e">
        <f t="shared" si="161"/>
        <v>#NUM!</v>
      </c>
      <c r="BI3401" t="e">
        <f>VLOOKUP(H3401,Sheet2!$A$1:$B$270,2,FALSE)</f>
        <v>#N/A</v>
      </c>
    </row>
    <row r="3402" spans="15:61">
      <c r="O3402" s="57"/>
      <c r="P3402" s="57"/>
      <c r="BA3402" s="57"/>
      <c r="BF3402" s="6" t="e">
        <f t="shared" si="159"/>
        <v>#NUM!</v>
      </c>
      <c r="BG3402" t="e">
        <f t="shared" si="160"/>
        <v>#NUM!</v>
      </c>
      <c r="BH3402" t="e">
        <f t="shared" si="161"/>
        <v>#NUM!</v>
      </c>
      <c r="BI3402" t="e">
        <f>VLOOKUP(H3402,Sheet2!$A$1:$B$270,2,FALSE)</f>
        <v>#N/A</v>
      </c>
    </row>
    <row r="3403" spans="15:61">
      <c r="O3403" s="57"/>
      <c r="P3403" s="57"/>
      <c r="AO3403" s="57"/>
      <c r="BA3403" s="57"/>
      <c r="BF3403" s="6" t="e">
        <f t="shared" si="159"/>
        <v>#NUM!</v>
      </c>
      <c r="BG3403" t="e">
        <f t="shared" si="160"/>
        <v>#NUM!</v>
      </c>
      <c r="BH3403" t="e">
        <f t="shared" si="161"/>
        <v>#NUM!</v>
      </c>
      <c r="BI3403" t="e">
        <f>VLOOKUP(H3403,Sheet2!$A$1:$B$270,2,FALSE)</f>
        <v>#N/A</v>
      </c>
    </row>
    <row r="3404" spans="15:61">
      <c r="O3404" s="57"/>
      <c r="P3404" s="57"/>
      <c r="AO3404" s="57"/>
      <c r="BA3404" s="57"/>
      <c r="BF3404" s="6" t="e">
        <f t="shared" si="159"/>
        <v>#NUM!</v>
      </c>
      <c r="BG3404" t="e">
        <f t="shared" si="160"/>
        <v>#NUM!</v>
      </c>
      <c r="BH3404" t="e">
        <f t="shared" si="161"/>
        <v>#NUM!</v>
      </c>
      <c r="BI3404" t="e">
        <f>VLOOKUP(H3404,Sheet2!$A$1:$B$270,2,FALSE)</f>
        <v>#N/A</v>
      </c>
    </row>
    <row r="3405" spans="15:61">
      <c r="O3405" s="57"/>
      <c r="P3405" s="57"/>
      <c r="BA3405" s="57"/>
      <c r="BF3405" s="6" t="e">
        <f t="shared" si="159"/>
        <v>#NUM!</v>
      </c>
      <c r="BG3405" t="e">
        <f t="shared" si="160"/>
        <v>#NUM!</v>
      </c>
      <c r="BH3405" t="e">
        <f t="shared" si="161"/>
        <v>#NUM!</v>
      </c>
      <c r="BI3405" t="e">
        <f>VLOOKUP(H3405,Sheet2!$A$1:$B$270,2,FALSE)</f>
        <v>#N/A</v>
      </c>
    </row>
    <row r="3406" spans="15:61">
      <c r="O3406" s="57"/>
      <c r="P3406" s="57"/>
      <c r="AO3406" s="57"/>
      <c r="AP3406" s="57"/>
      <c r="BA3406" s="57"/>
      <c r="BF3406" s="6" t="e">
        <f t="shared" si="159"/>
        <v>#NUM!</v>
      </c>
      <c r="BG3406" t="e">
        <f t="shared" si="160"/>
        <v>#NUM!</v>
      </c>
      <c r="BH3406" t="e">
        <f t="shared" si="161"/>
        <v>#NUM!</v>
      </c>
      <c r="BI3406" t="e">
        <f>VLOOKUP(H3406,Sheet2!$A$1:$B$270,2,FALSE)</f>
        <v>#N/A</v>
      </c>
    </row>
    <row r="3407" spans="15:61">
      <c r="O3407" s="57"/>
      <c r="P3407" s="57"/>
      <c r="AO3407" s="57"/>
      <c r="BA3407" s="57"/>
      <c r="BF3407" s="6" t="e">
        <f t="shared" si="159"/>
        <v>#NUM!</v>
      </c>
      <c r="BG3407" t="e">
        <f t="shared" si="160"/>
        <v>#NUM!</v>
      </c>
      <c r="BH3407" t="e">
        <f t="shared" si="161"/>
        <v>#NUM!</v>
      </c>
      <c r="BI3407" t="e">
        <f>VLOOKUP(H3407,Sheet2!$A$1:$B$270,2,FALSE)</f>
        <v>#N/A</v>
      </c>
    </row>
    <row r="3408" spans="15:61">
      <c r="O3408" s="57"/>
      <c r="P3408" s="57"/>
      <c r="AO3408" s="57"/>
      <c r="AP3408" s="57"/>
      <c r="BA3408" s="57"/>
      <c r="BF3408" s="6" t="e">
        <f t="shared" si="159"/>
        <v>#NUM!</v>
      </c>
      <c r="BG3408" t="e">
        <f t="shared" si="160"/>
        <v>#NUM!</v>
      </c>
      <c r="BH3408" t="e">
        <f t="shared" si="161"/>
        <v>#NUM!</v>
      </c>
      <c r="BI3408" t="e">
        <f>VLOOKUP(H3408,Sheet2!$A$1:$B$270,2,FALSE)</f>
        <v>#N/A</v>
      </c>
    </row>
    <row r="3409" spans="15:61">
      <c r="O3409" s="57"/>
      <c r="P3409" s="57"/>
      <c r="AP3409" s="57"/>
      <c r="BA3409" s="57"/>
      <c r="BF3409" s="6" t="e">
        <f t="shared" si="159"/>
        <v>#NUM!</v>
      </c>
      <c r="BG3409" t="e">
        <f t="shared" si="160"/>
        <v>#NUM!</v>
      </c>
      <c r="BH3409" t="e">
        <f t="shared" si="161"/>
        <v>#NUM!</v>
      </c>
      <c r="BI3409" t="e">
        <f>VLOOKUP(H3409,Sheet2!$A$1:$B$270,2,FALSE)</f>
        <v>#N/A</v>
      </c>
    </row>
    <row r="3410" spans="15:61">
      <c r="O3410" s="57"/>
      <c r="P3410" s="57"/>
      <c r="AP3410" s="57"/>
      <c r="BA3410" s="57"/>
      <c r="BF3410" s="6" t="e">
        <f t="shared" si="159"/>
        <v>#NUM!</v>
      </c>
      <c r="BG3410" t="e">
        <f t="shared" si="160"/>
        <v>#NUM!</v>
      </c>
      <c r="BH3410" t="e">
        <f t="shared" si="161"/>
        <v>#NUM!</v>
      </c>
      <c r="BI3410" t="e">
        <f>VLOOKUP(H3410,Sheet2!$A$1:$B$270,2,FALSE)</f>
        <v>#N/A</v>
      </c>
    </row>
    <row r="3411" spans="15:61">
      <c r="O3411" s="57"/>
      <c r="P3411" s="57"/>
      <c r="AO3411" s="57"/>
      <c r="BA3411" s="57"/>
      <c r="BF3411" s="6" t="e">
        <f t="shared" si="159"/>
        <v>#NUM!</v>
      </c>
      <c r="BG3411" t="e">
        <f t="shared" si="160"/>
        <v>#NUM!</v>
      </c>
      <c r="BH3411" t="e">
        <f t="shared" si="161"/>
        <v>#NUM!</v>
      </c>
      <c r="BI3411" t="e">
        <f>VLOOKUP(H3411,Sheet2!$A$1:$B$270,2,FALSE)</f>
        <v>#N/A</v>
      </c>
    </row>
    <row r="3412" spans="15:61">
      <c r="O3412" s="57"/>
      <c r="P3412" s="57"/>
      <c r="AO3412" s="57"/>
      <c r="BA3412" s="57"/>
      <c r="BF3412" s="6" t="e">
        <f t="shared" si="159"/>
        <v>#NUM!</v>
      </c>
      <c r="BG3412" t="e">
        <f t="shared" si="160"/>
        <v>#NUM!</v>
      </c>
      <c r="BH3412" t="e">
        <f t="shared" si="161"/>
        <v>#NUM!</v>
      </c>
      <c r="BI3412" t="e">
        <f>VLOOKUP(H3412,Sheet2!$A$1:$B$270,2,FALSE)</f>
        <v>#N/A</v>
      </c>
    </row>
    <row r="3413" spans="15:61">
      <c r="O3413" s="57"/>
      <c r="P3413" s="57"/>
      <c r="AO3413" s="57"/>
      <c r="BA3413" s="57"/>
      <c r="BF3413" s="6" t="e">
        <f t="shared" si="159"/>
        <v>#NUM!</v>
      </c>
      <c r="BG3413" t="e">
        <f t="shared" si="160"/>
        <v>#NUM!</v>
      </c>
      <c r="BH3413" t="e">
        <f t="shared" si="161"/>
        <v>#NUM!</v>
      </c>
      <c r="BI3413" t="e">
        <f>VLOOKUP(H3413,Sheet2!$A$1:$B$270,2,FALSE)</f>
        <v>#N/A</v>
      </c>
    </row>
    <row r="3414" spans="15:61">
      <c r="O3414" s="57"/>
      <c r="P3414" s="57"/>
      <c r="AO3414" s="57"/>
      <c r="AP3414" s="57"/>
      <c r="BA3414" s="57"/>
      <c r="BF3414" s="6" t="e">
        <f t="shared" si="159"/>
        <v>#NUM!</v>
      </c>
      <c r="BG3414" t="e">
        <f t="shared" si="160"/>
        <v>#NUM!</v>
      </c>
      <c r="BH3414" t="e">
        <f t="shared" si="161"/>
        <v>#NUM!</v>
      </c>
      <c r="BI3414" t="e">
        <f>VLOOKUP(H3414,Sheet2!$A$1:$B$270,2,FALSE)</f>
        <v>#N/A</v>
      </c>
    </row>
    <row r="3415" spans="15:61">
      <c r="O3415" s="57"/>
      <c r="P3415" s="57"/>
      <c r="AO3415" s="57"/>
      <c r="AP3415" s="57"/>
      <c r="BA3415" s="57"/>
      <c r="BF3415" s="6" t="e">
        <f t="shared" si="159"/>
        <v>#NUM!</v>
      </c>
      <c r="BG3415" t="e">
        <f t="shared" si="160"/>
        <v>#NUM!</v>
      </c>
      <c r="BH3415" t="e">
        <f t="shared" si="161"/>
        <v>#NUM!</v>
      </c>
      <c r="BI3415" t="e">
        <f>VLOOKUP(H3415,Sheet2!$A$1:$B$270,2,FALSE)</f>
        <v>#N/A</v>
      </c>
    </row>
    <row r="3416" spans="15:61">
      <c r="O3416" s="57"/>
      <c r="P3416" s="57"/>
      <c r="AO3416" s="57"/>
      <c r="BA3416" s="57"/>
      <c r="BF3416" s="6" t="e">
        <f t="shared" si="159"/>
        <v>#NUM!</v>
      </c>
      <c r="BG3416" t="e">
        <f t="shared" si="160"/>
        <v>#NUM!</v>
      </c>
      <c r="BH3416" t="e">
        <f t="shared" si="161"/>
        <v>#NUM!</v>
      </c>
      <c r="BI3416" t="e">
        <f>VLOOKUP(H3416,Sheet2!$A$1:$B$270,2,FALSE)</f>
        <v>#N/A</v>
      </c>
    </row>
    <row r="3417" spans="15:61">
      <c r="O3417" s="57"/>
      <c r="P3417" s="57"/>
      <c r="BA3417" s="57"/>
      <c r="BF3417" s="6" t="e">
        <f t="shared" si="159"/>
        <v>#NUM!</v>
      </c>
      <c r="BG3417" t="e">
        <f t="shared" si="160"/>
        <v>#NUM!</v>
      </c>
      <c r="BH3417" t="e">
        <f t="shared" si="161"/>
        <v>#NUM!</v>
      </c>
      <c r="BI3417" t="e">
        <f>VLOOKUP(H3417,Sheet2!$A$1:$B$270,2,FALSE)</f>
        <v>#N/A</v>
      </c>
    </row>
    <row r="3418" spans="15:61">
      <c r="O3418" s="57"/>
      <c r="P3418" s="57"/>
      <c r="BA3418" s="57"/>
      <c r="BF3418" s="6" t="e">
        <f t="shared" si="159"/>
        <v>#NUM!</v>
      </c>
      <c r="BG3418" t="e">
        <f t="shared" si="160"/>
        <v>#NUM!</v>
      </c>
      <c r="BH3418" t="e">
        <f t="shared" si="161"/>
        <v>#NUM!</v>
      </c>
      <c r="BI3418" t="e">
        <f>VLOOKUP(H3418,Sheet2!$A$1:$B$270,2,FALSE)</f>
        <v>#N/A</v>
      </c>
    </row>
    <row r="3419" spans="15:61">
      <c r="O3419" s="57"/>
      <c r="P3419" s="57"/>
      <c r="AP3419" s="57"/>
      <c r="BA3419" s="57"/>
      <c r="BF3419" s="6" t="e">
        <f t="shared" si="159"/>
        <v>#NUM!</v>
      </c>
      <c r="BG3419" t="e">
        <f t="shared" si="160"/>
        <v>#NUM!</v>
      </c>
      <c r="BH3419" t="e">
        <f t="shared" si="161"/>
        <v>#NUM!</v>
      </c>
      <c r="BI3419" t="e">
        <f>VLOOKUP(H3419,Sheet2!$A$1:$B$270,2,FALSE)</f>
        <v>#N/A</v>
      </c>
    </row>
    <row r="3420" spans="15:61">
      <c r="O3420" s="57"/>
      <c r="P3420" s="57"/>
      <c r="BA3420" s="57"/>
      <c r="BF3420" s="6" t="e">
        <f t="shared" si="159"/>
        <v>#NUM!</v>
      </c>
      <c r="BG3420" t="e">
        <f t="shared" si="160"/>
        <v>#NUM!</v>
      </c>
      <c r="BH3420" t="e">
        <f t="shared" si="161"/>
        <v>#NUM!</v>
      </c>
      <c r="BI3420" t="e">
        <f>VLOOKUP(H3420,Sheet2!$A$1:$B$270,2,FALSE)</f>
        <v>#N/A</v>
      </c>
    </row>
    <row r="3421" spans="15:61">
      <c r="O3421" s="57"/>
      <c r="P3421" s="57"/>
      <c r="AP3421" s="57"/>
      <c r="BA3421" s="57"/>
      <c r="BF3421" s="6" t="e">
        <f t="shared" si="159"/>
        <v>#NUM!</v>
      </c>
      <c r="BG3421" t="e">
        <f t="shared" si="160"/>
        <v>#NUM!</v>
      </c>
      <c r="BH3421" t="e">
        <f t="shared" si="161"/>
        <v>#NUM!</v>
      </c>
      <c r="BI3421" t="e">
        <f>VLOOKUP(H3421,Sheet2!$A$1:$B$270,2,FALSE)</f>
        <v>#N/A</v>
      </c>
    </row>
    <row r="3422" spans="15:61">
      <c r="O3422" s="57"/>
      <c r="P3422" s="57"/>
      <c r="AP3422" s="57"/>
      <c r="BA3422" s="57"/>
      <c r="BF3422" s="6" t="e">
        <f t="shared" si="159"/>
        <v>#NUM!</v>
      </c>
      <c r="BG3422" t="e">
        <f t="shared" si="160"/>
        <v>#NUM!</v>
      </c>
      <c r="BH3422" t="e">
        <f t="shared" si="161"/>
        <v>#NUM!</v>
      </c>
      <c r="BI3422" t="e">
        <f>VLOOKUP(H3422,Sheet2!$A$1:$B$270,2,FALSE)</f>
        <v>#N/A</v>
      </c>
    </row>
    <row r="3423" spans="15:61">
      <c r="O3423" s="57"/>
      <c r="P3423" s="57"/>
      <c r="BA3423" s="57"/>
      <c r="BF3423" s="6" t="e">
        <f t="shared" si="159"/>
        <v>#NUM!</v>
      </c>
      <c r="BG3423" t="e">
        <f t="shared" si="160"/>
        <v>#NUM!</v>
      </c>
      <c r="BH3423" t="e">
        <f t="shared" si="161"/>
        <v>#NUM!</v>
      </c>
      <c r="BI3423" t="e">
        <f>VLOOKUP(H3423,Sheet2!$A$1:$B$270,2,FALSE)</f>
        <v>#N/A</v>
      </c>
    </row>
    <row r="3424" spans="15:61">
      <c r="O3424" s="57"/>
      <c r="P3424" s="57"/>
      <c r="AO3424" s="57"/>
      <c r="AP3424" s="57"/>
      <c r="BA3424" s="57"/>
      <c r="BF3424" s="6" t="e">
        <f t="shared" si="159"/>
        <v>#NUM!</v>
      </c>
      <c r="BG3424" t="e">
        <f t="shared" si="160"/>
        <v>#NUM!</v>
      </c>
      <c r="BH3424" t="e">
        <f t="shared" si="161"/>
        <v>#NUM!</v>
      </c>
      <c r="BI3424" t="e">
        <f>VLOOKUP(H3424,Sheet2!$A$1:$B$270,2,FALSE)</f>
        <v>#N/A</v>
      </c>
    </row>
    <row r="3425" spans="15:61">
      <c r="O3425" s="57"/>
      <c r="P3425" s="57"/>
      <c r="AP3425" s="57"/>
      <c r="BA3425" s="57"/>
      <c r="BF3425" s="6" t="e">
        <f t="shared" si="159"/>
        <v>#NUM!</v>
      </c>
      <c r="BG3425" t="e">
        <f t="shared" si="160"/>
        <v>#NUM!</v>
      </c>
      <c r="BH3425" t="e">
        <f t="shared" si="161"/>
        <v>#NUM!</v>
      </c>
      <c r="BI3425" t="e">
        <f>VLOOKUP(H3425,Sheet2!$A$1:$B$270,2,FALSE)</f>
        <v>#N/A</v>
      </c>
    </row>
    <row r="3426" spans="15:61">
      <c r="O3426" s="57"/>
      <c r="P3426" s="57"/>
      <c r="AO3426" s="57"/>
      <c r="AP3426" s="57"/>
      <c r="BA3426" s="57"/>
      <c r="BF3426" s="6" t="e">
        <f t="shared" si="159"/>
        <v>#NUM!</v>
      </c>
      <c r="BG3426" t="e">
        <f t="shared" si="160"/>
        <v>#NUM!</v>
      </c>
      <c r="BH3426" t="e">
        <f t="shared" si="161"/>
        <v>#NUM!</v>
      </c>
      <c r="BI3426" t="e">
        <f>VLOOKUP(H3426,Sheet2!$A$1:$B$270,2,FALSE)</f>
        <v>#N/A</v>
      </c>
    </row>
    <row r="3427" spans="15:61">
      <c r="O3427" s="57"/>
      <c r="P3427" s="57"/>
      <c r="BA3427" s="57"/>
      <c r="BF3427" s="6" t="e">
        <f t="shared" si="159"/>
        <v>#NUM!</v>
      </c>
      <c r="BG3427" t="e">
        <f t="shared" si="160"/>
        <v>#NUM!</v>
      </c>
      <c r="BH3427" t="e">
        <f t="shared" si="161"/>
        <v>#NUM!</v>
      </c>
      <c r="BI3427" t="e">
        <f>VLOOKUP(H3427,Sheet2!$A$1:$B$270,2,FALSE)</f>
        <v>#N/A</v>
      </c>
    </row>
    <row r="3428" spans="15:61">
      <c r="O3428" s="57"/>
      <c r="P3428" s="57"/>
      <c r="AP3428" s="57"/>
      <c r="BA3428" s="57"/>
      <c r="BF3428" s="6" t="e">
        <f t="shared" si="159"/>
        <v>#NUM!</v>
      </c>
      <c r="BG3428" t="e">
        <f t="shared" si="160"/>
        <v>#NUM!</v>
      </c>
      <c r="BH3428" t="e">
        <f t="shared" si="161"/>
        <v>#NUM!</v>
      </c>
      <c r="BI3428" t="e">
        <f>VLOOKUP(H3428,Sheet2!$A$1:$B$270,2,FALSE)</f>
        <v>#N/A</v>
      </c>
    </row>
    <row r="3429" spans="15:61">
      <c r="O3429" s="57"/>
      <c r="P3429" s="57"/>
      <c r="BF3429" s="6" t="e">
        <f t="shared" si="159"/>
        <v>#NUM!</v>
      </c>
      <c r="BG3429" t="e">
        <f t="shared" si="160"/>
        <v>#NUM!</v>
      </c>
      <c r="BH3429" t="e">
        <f t="shared" si="161"/>
        <v>#NUM!</v>
      </c>
      <c r="BI3429" t="e">
        <f>VLOOKUP(H3429,Sheet2!$A$1:$B$270,2,FALSE)</f>
        <v>#N/A</v>
      </c>
    </row>
    <row r="3430" spans="15:61">
      <c r="O3430" s="57"/>
      <c r="P3430" s="57"/>
      <c r="BF3430" s="6" t="e">
        <f t="shared" si="159"/>
        <v>#NUM!</v>
      </c>
      <c r="BG3430" t="e">
        <f t="shared" si="160"/>
        <v>#NUM!</v>
      </c>
      <c r="BH3430" t="e">
        <f t="shared" si="161"/>
        <v>#NUM!</v>
      </c>
      <c r="BI3430" t="e">
        <f>VLOOKUP(H3430,Sheet2!$A$1:$B$270,2,FALSE)</f>
        <v>#N/A</v>
      </c>
    </row>
    <row r="3431" spans="15:61">
      <c r="O3431" s="57"/>
      <c r="P3431" s="57"/>
      <c r="BF3431" s="6" t="e">
        <f t="shared" si="159"/>
        <v>#NUM!</v>
      </c>
      <c r="BG3431" t="e">
        <f t="shared" si="160"/>
        <v>#NUM!</v>
      </c>
      <c r="BH3431" t="e">
        <f t="shared" si="161"/>
        <v>#NUM!</v>
      </c>
      <c r="BI3431" t="e">
        <f>VLOOKUP(H3431,Sheet2!$A$1:$B$270,2,FALSE)</f>
        <v>#N/A</v>
      </c>
    </row>
    <row r="3432" spans="15:61">
      <c r="O3432" s="57"/>
      <c r="P3432" s="57"/>
      <c r="BF3432" s="6" t="e">
        <f t="shared" si="159"/>
        <v>#NUM!</v>
      </c>
      <c r="BG3432" t="e">
        <f t="shared" si="160"/>
        <v>#NUM!</v>
      </c>
      <c r="BH3432" t="e">
        <f t="shared" si="161"/>
        <v>#NUM!</v>
      </c>
      <c r="BI3432" t="e">
        <f>VLOOKUP(H3432,Sheet2!$A$1:$B$270,2,FALSE)</f>
        <v>#N/A</v>
      </c>
    </row>
    <row r="3433" spans="15:61">
      <c r="O3433" s="57"/>
      <c r="P3433" s="57"/>
      <c r="BA3433" s="57"/>
      <c r="BF3433" s="6" t="e">
        <f t="shared" si="159"/>
        <v>#NUM!</v>
      </c>
      <c r="BG3433" t="e">
        <f t="shared" si="160"/>
        <v>#NUM!</v>
      </c>
      <c r="BH3433" t="e">
        <f t="shared" si="161"/>
        <v>#NUM!</v>
      </c>
      <c r="BI3433" t="e">
        <f>VLOOKUP(H3433,Sheet2!$A$1:$B$270,2,FALSE)</f>
        <v>#N/A</v>
      </c>
    </row>
    <row r="3434" spans="15:61">
      <c r="O3434" s="57"/>
      <c r="P3434" s="57"/>
      <c r="AO3434" s="57"/>
      <c r="AP3434" s="57"/>
      <c r="BA3434" s="57"/>
      <c r="BF3434" s="6" t="e">
        <f t="shared" si="159"/>
        <v>#NUM!</v>
      </c>
      <c r="BG3434" t="e">
        <f t="shared" si="160"/>
        <v>#NUM!</v>
      </c>
      <c r="BH3434" t="e">
        <f t="shared" si="161"/>
        <v>#NUM!</v>
      </c>
      <c r="BI3434" t="e">
        <f>VLOOKUP(H3434,Sheet2!$A$1:$B$270,2,FALSE)</f>
        <v>#N/A</v>
      </c>
    </row>
    <row r="3435" spans="15:61">
      <c r="O3435" s="57"/>
      <c r="P3435" s="57"/>
      <c r="AO3435" s="57"/>
      <c r="AP3435" s="57"/>
      <c r="BA3435" s="57"/>
      <c r="BF3435" s="6" t="e">
        <f t="shared" si="159"/>
        <v>#NUM!</v>
      </c>
      <c r="BG3435" t="e">
        <f t="shared" si="160"/>
        <v>#NUM!</v>
      </c>
      <c r="BH3435" t="e">
        <f t="shared" si="161"/>
        <v>#NUM!</v>
      </c>
      <c r="BI3435" t="e">
        <f>VLOOKUP(H3435,Sheet2!$A$1:$B$270,2,FALSE)</f>
        <v>#N/A</v>
      </c>
    </row>
    <row r="3436" spans="15:61">
      <c r="O3436" s="57"/>
      <c r="P3436" s="57"/>
      <c r="BA3436" s="57"/>
      <c r="BF3436" s="6" t="e">
        <f t="shared" si="159"/>
        <v>#NUM!</v>
      </c>
      <c r="BG3436" t="e">
        <f t="shared" si="160"/>
        <v>#NUM!</v>
      </c>
      <c r="BH3436" t="e">
        <f t="shared" si="161"/>
        <v>#NUM!</v>
      </c>
      <c r="BI3436" t="e">
        <f>VLOOKUP(H3436,Sheet2!$A$1:$B$270,2,FALSE)</f>
        <v>#N/A</v>
      </c>
    </row>
    <row r="3437" spans="15:61">
      <c r="O3437" s="57"/>
      <c r="P3437" s="57"/>
      <c r="AM3437" s="58"/>
      <c r="BA3437" s="57"/>
      <c r="BB3437" s="58"/>
      <c r="BF3437" s="6" t="e">
        <f t="shared" si="159"/>
        <v>#NUM!</v>
      </c>
      <c r="BG3437" t="e">
        <f t="shared" si="160"/>
        <v>#NUM!</v>
      </c>
      <c r="BH3437" t="e">
        <f t="shared" si="161"/>
        <v>#NUM!</v>
      </c>
      <c r="BI3437" t="e">
        <f>VLOOKUP(H3437,Sheet2!$A$1:$B$270,2,FALSE)</f>
        <v>#N/A</v>
      </c>
    </row>
    <row r="3438" spans="15:61">
      <c r="O3438" s="57"/>
      <c r="P3438" s="57"/>
      <c r="AO3438" s="57"/>
      <c r="AP3438" s="57"/>
      <c r="BA3438" s="57"/>
      <c r="BF3438" s="6" t="e">
        <f t="shared" si="159"/>
        <v>#NUM!</v>
      </c>
      <c r="BG3438" t="e">
        <f t="shared" si="160"/>
        <v>#NUM!</v>
      </c>
      <c r="BH3438" t="e">
        <f t="shared" si="161"/>
        <v>#NUM!</v>
      </c>
      <c r="BI3438" t="e">
        <f>VLOOKUP(H3438,Sheet2!$A$1:$B$270,2,FALSE)</f>
        <v>#N/A</v>
      </c>
    </row>
    <row r="3439" spans="15:61">
      <c r="O3439" s="57"/>
      <c r="P3439" s="57"/>
      <c r="AP3439" s="57"/>
      <c r="BA3439" s="57"/>
      <c r="BF3439" s="6" t="e">
        <f t="shared" si="159"/>
        <v>#NUM!</v>
      </c>
      <c r="BG3439" t="e">
        <f t="shared" si="160"/>
        <v>#NUM!</v>
      </c>
      <c r="BH3439" t="e">
        <f t="shared" si="161"/>
        <v>#NUM!</v>
      </c>
      <c r="BI3439" t="e">
        <f>VLOOKUP(H3439,Sheet2!$A$1:$B$270,2,FALSE)</f>
        <v>#N/A</v>
      </c>
    </row>
    <row r="3440" spans="15:61">
      <c r="O3440" s="57"/>
      <c r="P3440" s="57"/>
      <c r="AO3440" s="57"/>
      <c r="BA3440" s="57"/>
      <c r="BF3440" s="6" t="e">
        <f t="shared" si="159"/>
        <v>#NUM!</v>
      </c>
      <c r="BG3440" t="e">
        <f t="shared" si="160"/>
        <v>#NUM!</v>
      </c>
      <c r="BH3440" t="e">
        <f t="shared" si="161"/>
        <v>#NUM!</v>
      </c>
      <c r="BI3440" t="e">
        <f>VLOOKUP(H3440,Sheet2!$A$1:$B$270,2,FALSE)</f>
        <v>#N/A</v>
      </c>
    </row>
    <row r="3441" spans="15:61">
      <c r="O3441" s="57"/>
      <c r="P3441" s="57"/>
      <c r="AO3441" s="57"/>
      <c r="AP3441" s="57"/>
      <c r="BA3441" s="57"/>
      <c r="BF3441" s="6" t="e">
        <f t="shared" si="159"/>
        <v>#NUM!</v>
      </c>
      <c r="BG3441" t="e">
        <f t="shared" si="160"/>
        <v>#NUM!</v>
      </c>
      <c r="BH3441" t="e">
        <f t="shared" si="161"/>
        <v>#NUM!</v>
      </c>
      <c r="BI3441" t="e">
        <f>VLOOKUP(H3441,Sheet2!$A$1:$B$270,2,FALSE)</f>
        <v>#N/A</v>
      </c>
    </row>
    <row r="3442" spans="15:61">
      <c r="O3442" s="57"/>
      <c r="P3442" s="57"/>
      <c r="AP3442" s="57"/>
      <c r="BA3442" s="57"/>
      <c r="BF3442" s="6" t="e">
        <f t="shared" si="159"/>
        <v>#NUM!</v>
      </c>
      <c r="BG3442" t="e">
        <f t="shared" si="160"/>
        <v>#NUM!</v>
      </c>
      <c r="BH3442" t="e">
        <f t="shared" si="161"/>
        <v>#NUM!</v>
      </c>
      <c r="BI3442" t="e">
        <f>VLOOKUP(H3442,Sheet2!$A$1:$B$270,2,FALSE)</f>
        <v>#N/A</v>
      </c>
    </row>
    <row r="3443" spans="15:61">
      <c r="O3443" s="57"/>
      <c r="P3443" s="57"/>
      <c r="BA3443" s="57"/>
      <c r="BF3443" s="6" t="e">
        <f t="shared" si="159"/>
        <v>#NUM!</v>
      </c>
      <c r="BG3443" t="e">
        <f t="shared" si="160"/>
        <v>#NUM!</v>
      </c>
      <c r="BH3443" t="e">
        <f t="shared" si="161"/>
        <v>#NUM!</v>
      </c>
      <c r="BI3443" t="e">
        <f>VLOOKUP(H3443,Sheet2!$A$1:$B$270,2,FALSE)</f>
        <v>#N/A</v>
      </c>
    </row>
    <row r="3444" spans="15:61">
      <c r="O3444" s="57"/>
      <c r="P3444" s="57"/>
      <c r="AP3444" s="57"/>
      <c r="BA3444" s="57"/>
      <c r="BF3444" s="6" t="e">
        <f t="shared" si="159"/>
        <v>#NUM!</v>
      </c>
      <c r="BG3444" t="e">
        <f t="shared" si="160"/>
        <v>#NUM!</v>
      </c>
      <c r="BH3444" t="e">
        <f t="shared" si="161"/>
        <v>#NUM!</v>
      </c>
      <c r="BI3444" t="e">
        <f>VLOOKUP(H3444,Sheet2!$A$1:$B$270,2,FALSE)</f>
        <v>#N/A</v>
      </c>
    </row>
    <row r="3445" spans="15:61">
      <c r="O3445" s="57"/>
      <c r="P3445" s="57"/>
      <c r="AO3445" s="57"/>
      <c r="AP3445" s="57"/>
      <c r="BA3445" s="57"/>
      <c r="BF3445" s="6" t="e">
        <f t="shared" si="159"/>
        <v>#NUM!</v>
      </c>
      <c r="BG3445" t="e">
        <f t="shared" si="160"/>
        <v>#NUM!</v>
      </c>
      <c r="BH3445" t="e">
        <f t="shared" si="161"/>
        <v>#NUM!</v>
      </c>
      <c r="BI3445" t="e">
        <f>VLOOKUP(H3445,Sheet2!$A$1:$B$270,2,FALSE)</f>
        <v>#N/A</v>
      </c>
    </row>
    <row r="3446" spans="15:61">
      <c r="O3446" s="57"/>
      <c r="P3446" s="57"/>
      <c r="AO3446" s="57"/>
      <c r="AP3446" s="57"/>
      <c r="BA3446" s="57"/>
      <c r="BF3446" s="6" t="e">
        <f t="shared" si="159"/>
        <v>#NUM!</v>
      </c>
      <c r="BG3446" t="e">
        <f t="shared" si="160"/>
        <v>#NUM!</v>
      </c>
      <c r="BH3446" t="e">
        <f t="shared" si="161"/>
        <v>#NUM!</v>
      </c>
      <c r="BI3446" t="e">
        <f>VLOOKUP(H3446,Sheet2!$A$1:$B$270,2,FALSE)</f>
        <v>#N/A</v>
      </c>
    </row>
    <row r="3447" spans="15:61">
      <c r="O3447" s="57"/>
      <c r="P3447" s="57"/>
      <c r="AP3447" s="57"/>
      <c r="BA3447" s="57"/>
      <c r="BF3447" s="6" t="e">
        <f t="shared" si="159"/>
        <v>#NUM!</v>
      </c>
      <c r="BG3447" t="e">
        <f t="shared" si="160"/>
        <v>#NUM!</v>
      </c>
      <c r="BH3447" t="e">
        <f t="shared" si="161"/>
        <v>#NUM!</v>
      </c>
      <c r="BI3447" t="e">
        <f>VLOOKUP(H3447,Sheet2!$A$1:$B$270,2,FALSE)</f>
        <v>#N/A</v>
      </c>
    </row>
    <row r="3448" spans="15:61">
      <c r="O3448" s="57"/>
      <c r="P3448" s="57"/>
      <c r="AP3448" s="57"/>
      <c r="BA3448" s="57"/>
      <c r="BF3448" s="6" t="e">
        <f t="shared" si="159"/>
        <v>#NUM!</v>
      </c>
      <c r="BG3448" t="e">
        <f t="shared" si="160"/>
        <v>#NUM!</v>
      </c>
      <c r="BH3448" t="e">
        <f t="shared" si="161"/>
        <v>#NUM!</v>
      </c>
      <c r="BI3448" t="e">
        <f>VLOOKUP(H3448,Sheet2!$A$1:$B$270,2,FALSE)</f>
        <v>#N/A</v>
      </c>
    </row>
    <row r="3449" spans="15:61">
      <c r="O3449" s="57"/>
      <c r="P3449" s="57"/>
      <c r="AO3449" s="57"/>
      <c r="BA3449" s="57"/>
      <c r="BF3449" s="6" t="e">
        <f t="shared" si="159"/>
        <v>#NUM!</v>
      </c>
      <c r="BG3449" t="e">
        <f t="shared" si="160"/>
        <v>#NUM!</v>
      </c>
      <c r="BH3449" t="e">
        <f t="shared" si="161"/>
        <v>#NUM!</v>
      </c>
      <c r="BI3449" t="e">
        <f>VLOOKUP(H3449,Sheet2!$A$1:$B$270,2,FALSE)</f>
        <v>#N/A</v>
      </c>
    </row>
    <row r="3450" spans="15:61">
      <c r="O3450" s="57"/>
      <c r="P3450" s="57"/>
      <c r="AO3450" s="57"/>
      <c r="AP3450" s="57"/>
      <c r="BA3450" s="57"/>
      <c r="BF3450" s="6" t="e">
        <f t="shared" si="159"/>
        <v>#NUM!</v>
      </c>
      <c r="BG3450" t="e">
        <f t="shared" si="160"/>
        <v>#NUM!</v>
      </c>
      <c r="BH3450" t="e">
        <f t="shared" si="161"/>
        <v>#NUM!</v>
      </c>
      <c r="BI3450" t="e">
        <f>VLOOKUP(H3450,Sheet2!$A$1:$B$270,2,FALSE)</f>
        <v>#N/A</v>
      </c>
    </row>
    <row r="3451" spans="15:61">
      <c r="O3451" s="57"/>
      <c r="P3451" s="57"/>
      <c r="AO3451" s="57"/>
      <c r="AP3451" s="57"/>
      <c r="BA3451" s="57"/>
      <c r="BF3451" s="6" t="e">
        <f t="shared" si="159"/>
        <v>#NUM!</v>
      </c>
      <c r="BG3451" t="e">
        <f t="shared" si="160"/>
        <v>#NUM!</v>
      </c>
      <c r="BH3451" t="e">
        <f t="shared" si="161"/>
        <v>#NUM!</v>
      </c>
      <c r="BI3451" t="e">
        <f>VLOOKUP(H3451,Sheet2!$A$1:$B$270,2,FALSE)</f>
        <v>#N/A</v>
      </c>
    </row>
    <row r="3452" spans="15:61">
      <c r="O3452" s="57"/>
      <c r="P3452" s="57"/>
      <c r="AP3452" s="57"/>
      <c r="BA3452" s="57"/>
      <c r="BF3452" s="6" t="e">
        <f t="shared" si="159"/>
        <v>#NUM!</v>
      </c>
      <c r="BG3452" t="e">
        <f t="shared" si="160"/>
        <v>#NUM!</v>
      </c>
      <c r="BH3452" t="e">
        <f t="shared" si="161"/>
        <v>#NUM!</v>
      </c>
      <c r="BI3452" t="e">
        <f>VLOOKUP(H3452,Sheet2!$A$1:$B$270,2,FALSE)</f>
        <v>#N/A</v>
      </c>
    </row>
    <row r="3453" spans="15:61">
      <c r="O3453" s="57"/>
      <c r="P3453" s="57"/>
      <c r="BA3453" s="57"/>
      <c r="BF3453" s="6" t="e">
        <f t="shared" si="159"/>
        <v>#NUM!</v>
      </c>
      <c r="BG3453" t="e">
        <f t="shared" si="160"/>
        <v>#NUM!</v>
      </c>
      <c r="BH3453" t="e">
        <f t="shared" si="161"/>
        <v>#NUM!</v>
      </c>
      <c r="BI3453" t="e">
        <f>VLOOKUP(H3453,Sheet2!$A$1:$B$270,2,FALSE)</f>
        <v>#N/A</v>
      </c>
    </row>
    <row r="3454" spans="15:61">
      <c r="O3454" s="57"/>
      <c r="P3454" s="57"/>
      <c r="AP3454" s="57"/>
      <c r="BA3454" s="57"/>
      <c r="BF3454" s="6" t="e">
        <f t="shared" si="159"/>
        <v>#NUM!</v>
      </c>
      <c r="BG3454" t="e">
        <f t="shared" si="160"/>
        <v>#NUM!</v>
      </c>
      <c r="BH3454" t="e">
        <f t="shared" si="161"/>
        <v>#NUM!</v>
      </c>
      <c r="BI3454" t="e">
        <f>VLOOKUP(H3454,Sheet2!$A$1:$B$270,2,FALSE)</f>
        <v>#N/A</v>
      </c>
    </row>
    <row r="3455" spans="15:61">
      <c r="O3455" s="57"/>
      <c r="P3455" s="57"/>
      <c r="AP3455" s="57"/>
      <c r="BA3455" s="57"/>
      <c r="BF3455" s="6" t="e">
        <f t="shared" si="159"/>
        <v>#NUM!</v>
      </c>
      <c r="BG3455" t="e">
        <f t="shared" si="160"/>
        <v>#NUM!</v>
      </c>
      <c r="BH3455" t="e">
        <f t="shared" si="161"/>
        <v>#NUM!</v>
      </c>
      <c r="BI3455" t="e">
        <f>VLOOKUP(H3455,Sheet2!$A$1:$B$270,2,FALSE)</f>
        <v>#N/A</v>
      </c>
    </row>
    <row r="3456" spans="15:61">
      <c r="O3456" s="57"/>
      <c r="P3456" s="57"/>
      <c r="AP3456" s="57"/>
      <c r="BA3456" s="57"/>
      <c r="BF3456" s="6" t="e">
        <f t="shared" si="159"/>
        <v>#NUM!</v>
      </c>
      <c r="BG3456" t="e">
        <f t="shared" si="160"/>
        <v>#NUM!</v>
      </c>
      <c r="BH3456" t="e">
        <f t="shared" si="161"/>
        <v>#NUM!</v>
      </c>
      <c r="BI3456" t="e">
        <f>VLOOKUP(H3456,Sheet2!$A$1:$B$270,2,FALSE)</f>
        <v>#N/A</v>
      </c>
    </row>
    <row r="3457" spans="15:61">
      <c r="O3457" s="57"/>
      <c r="P3457" s="57"/>
      <c r="AP3457" s="57"/>
      <c r="BA3457" s="57"/>
      <c r="BF3457" s="6" t="e">
        <f t="shared" si="159"/>
        <v>#NUM!</v>
      </c>
      <c r="BG3457" t="e">
        <f t="shared" si="160"/>
        <v>#NUM!</v>
      </c>
      <c r="BH3457" t="e">
        <f t="shared" si="161"/>
        <v>#NUM!</v>
      </c>
      <c r="BI3457" t="e">
        <f>VLOOKUP(H3457,Sheet2!$A$1:$B$270,2,FALSE)</f>
        <v>#N/A</v>
      </c>
    </row>
    <row r="3458" spans="15:61">
      <c r="O3458" s="57"/>
      <c r="P3458" s="57"/>
      <c r="AP3458" s="57"/>
      <c r="BA3458" s="57"/>
      <c r="BF3458" s="6" t="e">
        <f t="shared" ref="BF3458:BF3521" si="162">DATE(BC3458,BD3458,BE3458)</f>
        <v>#NUM!</v>
      </c>
      <c r="BG3458" t="e">
        <f t="shared" ref="BG3458:BG3521" si="163">BF3458-BA3458</f>
        <v>#NUM!</v>
      </c>
      <c r="BH3458" t="e">
        <f t="shared" ref="BH3458:BH3521" si="164">IF(BG3458=1,"COMPLY",IF(BG3458&lt;1,"COMPLY","NOT COMPLY"))</f>
        <v>#NUM!</v>
      </c>
      <c r="BI3458" t="e">
        <f>VLOOKUP(H3458,Sheet2!$A$1:$B$270,2,FALSE)</f>
        <v>#N/A</v>
      </c>
    </row>
    <row r="3459" spans="15:61">
      <c r="O3459" s="57"/>
      <c r="P3459" s="57"/>
      <c r="AP3459" s="57"/>
      <c r="BA3459" s="57"/>
      <c r="BF3459" s="6" t="e">
        <f t="shared" si="162"/>
        <v>#NUM!</v>
      </c>
      <c r="BG3459" t="e">
        <f t="shared" si="163"/>
        <v>#NUM!</v>
      </c>
      <c r="BH3459" t="e">
        <f t="shared" si="164"/>
        <v>#NUM!</v>
      </c>
      <c r="BI3459" t="e">
        <f>VLOOKUP(H3459,Sheet2!$A$1:$B$270,2,FALSE)</f>
        <v>#N/A</v>
      </c>
    </row>
    <row r="3460" spans="15:61">
      <c r="O3460" s="57"/>
      <c r="P3460" s="57"/>
      <c r="BA3460" s="57"/>
      <c r="BF3460" s="6" t="e">
        <f t="shared" si="162"/>
        <v>#NUM!</v>
      </c>
      <c r="BG3460" t="e">
        <f t="shared" si="163"/>
        <v>#NUM!</v>
      </c>
      <c r="BH3460" t="e">
        <f t="shared" si="164"/>
        <v>#NUM!</v>
      </c>
      <c r="BI3460" t="e">
        <f>VLOOKUP(H3460,Sheet2!$A$1:$B$270,2,FALSE)</f>
        <v>#N/A</v>
      </c>
    </row>
    <row r="3461" spans="15:61">
      <c r="O3461" s="57"/>
      <c r="P3461" s="57"/>
      <c r="AO3461" s="57"/>
      <c r="AP3461" s="57"/>
      <c r="BA3461" s="57"/>
      <c r="BF3461" s="6" t="e">
        <f t="shared" si="162"/>
        <v>#NUM!</v>
      </c>
      <c r="BG3461" t="e">
        <f t="shared" si="163"/>
        <v>#NUM!</v>
      </c>
      <c r="BH3461" t="e">
        <f t="shared" si="164"/>
        <v>#NUM!</v>
      </c>
      <c r="BI3461" t="e">
        <f>VLOOKUP(H3461,Sheet2!$A$1:$B$270,2,FALSE)</f>
        <v>#N/A</v>
      </c>
    </row>
    <row r="3462" spans="15:61">
      <c r="O3462" s="57"/>
      <c r="P3462" s="57"/>
      <c r="BA3462" s="57"/>
      <c r="BF3462" s="6" t="e">
        <f t="shared" si="162"/>
        <v>#NUM!</v>
      </c>
      <c r="BG3462" t="e">
        <f t="shared" si="163"/>
        <v>#NUM!</v>
      </c>
      <c r="BH3462" t="e">
        <f t="shared" si="164"/>
        <v>#NUM!</v>
      </c>
      <c r="BI3462" t="e">
        <f>VLOOKUP(H3462,Sheet2!$A$1:$B$270,2,FALSE)</f>
        <v>#N/A</v>
      </c>
    </row>
    <row r="3463" spans="15:61">
      <c r="O3463" s="57"/>
      <c r="P3463" s="57"/>
      <c r="AP3463" s="57"/>
      <c r="BA3463" s="57"/>
      <c r="BF3463" s="6" t="e">
        <f t="shared" si="162"/>
        <v>#NUM!</v>
      </c>
      <c r="BG3463" t="e">
        <f t="shared" si="163"/>
        <v>#NUM!</v>
      </c>
      <c r="BH3463" t="e">
        <f t="shared" si="164"/>
        <v>#NUM!</v>
      </c>
      <c r="BI3463" t="e">
        <f>VLOOKUP(H3463,Sheet2!$A$1:$B$270,2,FALSE)</f>
        <v>#N/A</v>
      </c>
    </row>
    <row r="3464" spans="15:61">
      <c r="O3464" s="57"/>
      <c r="P3464" s="57"/>
      <c r="AO3464" s="57"/>
      <c r="AP3464" s="57"/>
      <c r="BA3464" s="57"/>
      <c r="BF3464" s="6" t="e">
        <f t="shared" si="162"/>
        <v>#NUM!</v>
      </c>
      <c r="BG3464" t="e">
        <f t="shared" si="163"/>
        <v>#NUM!</v>
      </c>
      <c r="BH3464" t="e">
        <f t="shared" si="164"/>
        <v>#NUM!</v>
      </c>
      <c r="BI3464" t="e">
        <f>VLOOKUP(H3464,Sheet2!$A$1:$B$270,2,FALSE)</f>
        <v>#N/A</v>
      </c>
    </row>
    <row r="3465" spans="15:61">
      <c r="O3465" s="57"/>
      <c r="P3465" s="57"/>
      <c r="AO3465" s="57"/>
      <c r="AP3465" s="57"/>
      <c r="BA3465" s="57"/>
      <c r="BF3465" s="6" t="e">
        <f t="shared" si="162"/>
        <v>#NUM!</v>
      </c>
      <c r="BG3465" t="e">
        <f t="shared" si="163"/>
        <v>#NUM!</v>
      </c>
      <c r="BH3465" t="e">
        <f t="shared" si="164"/>
        <v>#NUM!</v>
      </c>
      <c r="BI3465" t="e">
        <f>VLOOKUP(H3465,Sheet2!$A$1:$B$270,2,FALSE)</f>
        <v>#N/A</v>
      </c>
    </row>
    <row r="3466" spans="15:61">
      <c r="O3466" s="57"/>
      <c r="P3466" s="57"/>
      <c r="AO3466" s="57"/>
      <c r="BA3466" s="57"/>
      <c r="BF3466" s="6" t="e">
        <f t="shared" si="162"/>
        <v>#NUM!</v>
      </c>
      <c r="BG3466" t="e">
        <f t="shared" si="163"/>
        <v>#NUM!</v>
      </c>
      <c r="BH3466" t="e">
        <f t="shared" si="164"/>
        <v>#NUM!</v>
      </c>
      <c r="BI3466" t="e">
        <f>VLOOKUP(H3466,Sheet2!$A$1:$B$270,2,FALSE)</f>
        <v>#N/A</v>
      </c>
    </row>
    <row r="3467" spans="15:61">
      <c r="O3467" s="57"/>
      <c r="P3467" s="57"/>
      <c r="BA3467" s="57"/>
      <c r="BF3467" s="6" t="e">
        <f t="shared" si="162"/>
        <v>#NUM!</v>
      </c>
      <c r="BG3467" t="e">
        <f t="shared" si="163"/>
        <v>#NUM!</v>
      </c>
      <c r="BH3467" t="e">
        <f t="shared" si="164"/>
        <v>#NUM!</v>
      </c>
      <c r="BI3467" t="e">
        <f>VLOOKUP(H3467,Sheet2!$A$1:$B$270,2,FALSE)</f>
        <v>#N/A</v>
      </c>
    </row>
    <row r="3468" spans="15:61">
      <c r="O3468" s="57"/>
      <c r="P3468" s="57"/>
      <c r="BA3468" s="57"/>
      <c r="BF3468" s="6" t="e">
        <f t="shared" si="162"/>
        <v>#NUM!</v>
      </c>
      <c r="BG3468" t="e">
        <f t="shared" si="163"/>
        <v>#NUM!</v>
      </c>
      <c r="BH3468" t="e">
        <f t="shared" si="164"/>
        <v>#NUM!</v>
      </c>
      <c r="BI3468" t="e">
        <f>VLOOKUP(H3468,Sheet2!$A$1:$B$270,2,FALSE)</f>
        <v>#N/A</v>
      </c>
    </row>
    <row r="3469" spans="15:61">
      <c r="O3469" s="57"/>
      <c r="P3469" s="57"/>
      <c r="AP3469" s="57"/>
      <c r="BA3469" s="57"/>
      <c r="BF3469" s="6" t="e">
        <f t="shared" si="162"/>
        <v>#NUM!</v>
      </c>
      <c r="BG3469" t="e">
        <f t="shared" si="163"/>
        <v>#NUM!</v>
      </c>
      <c r="BH3469" t="e">
        <f t="shared" si="164"/>
        <v>#NUM!</v>
      </c>
      <c r="BI3469" t="e">
        <f>VLOOKUP(H3469,Sheet2!$A$1:$B$270,2,FALSE)</f>
        <v>#N/A</v>
      </c>
    </row>
    <row r="3470" spans="15:61">
      <c r="O3470" s="57"/>
      <c r="P3470" s="57"/>
      <c r="AP3470" s="57"/>
      <c r="BA3470" s="57"/>
      <c r="BF3470" s="6" t="e">
        <f t="shared" si="162"/>
        <v>#NUM!</v>
      </c>
      <c r="BG3470" t="e">
        <f t="shared" si="163"/>
        <v>#NUM!</v>
      </c>
      <c r="BH3470" t="e">
        <f t="shared" si="164"/>
        <v>#NUM!</v>
      </c>
      <c r="BI3470" t="e">
        <f>VLOOKUP(H3470,Sheet2!$A$1:$B$270,2,FALSE)</f>
        <v>#N/A</v>
      </c>
    </row>
    <row r="3471" spans="15:61">
      <c r="O3471" s="57"/>
      <c r="P3471" s="57"/>
      <c r="BA3471" s="57"/>
      <c r="BF3471" s="6" t="e">
        <f t="shared" si="162"/>
        <v>#NUM!</v>
      </c>
      <c r="BG3471" t="e">
        <f t="shared" si="163"/>
        <v>#NUM!</v>
      </c>
      <c r="BH3471" t="e">
        <f t="shared" si="164"/>
        <v>#NUM!</v>
      </c>
      <c r="BI3471" t="e">
        <f>VLOOKUP(H3471,Sheet2!$A$1:$B$270,2,FALSE)</f>
        <v>#N/A</v>
      </c>
    </row>
    <row r="3472" spans="15:61">
      <c r="O3472" s="57"/>
      <c r="P3472" s="57"/>
      <c r="AP3472" s="57"/>
      <c r="BA3472" s="57"/>
      <c r="BF3472" s="6" t="e">
        <f t="shared" si="162"/>
        <v>#NUM!</v>
      </c>
      <c r="BG3472" t="e">
        <f t="shared" si="163"/>
        <v>#NUM!</v>
      </c>
      <c r="BH3472" t="e">
        <f t="shared" si="164"/>
        <v>#NUM!</v>
      </c>
      <c r="BI3472" t="e">
        <f>VLOOKUP(H3472,Sheet2!$A$1:$B$270,2,FALSE)</f>
        <v>#N/A</v>
      </c>
    </row>
    <row r="3473" spans="15:61">
      <c r="O3473" s="57"/>
      <c r="P3473" s="57"/>
      <c r="AO3473" s="57"/>
      <c r="BA3473" s="57"/>
      <c r="BF3473" s="6" t="e">
        <f t="shared" si="162"/>
        <v>#NUM!</v>
      </c>
      <c r="BG3473" t="e">
        <f t="shared" si="163"/>
        <v>#NUM!</v>
      </c>
      <c r="BH3473" t="e">
        <f t="shared" si="164"/>
        <v>#NUM!</v>
      </c>
      <c r="BI3473" t="e">
        <f>VLOOKUP(H3473,Sheet2!$A$1:$B$270,2,FALSE)</f>
        <v>#N/A</v>
      </c>
    </row>
    <row r="3474" spans="15:61">
      <c r="O3474" s="57"/>
      <c r="P3474" s="57"/>
      <c r="BA3474" s="57"/>
      <c r="BF3474" s="6" t="e">
        <f t="shared" si="162"/>
        <v>#NUM!</v>
      </c>
      <c r="BG3474" t="e">
        <f t="shared" si="163"/>
        <v>#NUM!</v>
      </c>
      <c r="BH3474" t="e">
        <f t="shared" si="164"/>
        <v>#NUM!</v>
      </c>
      <c r="BI3474" t="e">
        <f>VLOOKUP(H3474,Sheet2!$A$1:$B$270,2,FALSE)</f>
        <v>#N/A</v>
      </c>
    </row>
    <row r="3475" spans="15:61">
      <c r="O3475" s="57"/>
      <c r="P3475" s="57"/>
      <c r="BA3475" s="57"/>
      <c r="BF3475" s="6" t="e">
        <f t="shared" si="162"/>
        <v>#NUM!</v>
      </c>
      <c r="BG3475" t="e">
        <f t="shared" si="163"/>
        <v>#NUM!</v>
      </c>
      <c r="BH3475" t="e">
        <f t="shared" si="164"/>
        <v>#NUM!</v>
      </c>
      <c r="BI3475" t="e">
        <f>VLOOKUP(H3475,Sheet2!$A$1:$B$270,2,FALSE)</f>
        <v>#N/A</v>
      </c>
    </row>
    <row r="3476" spans="15:61">
      <c r="O3476" s="57"/>
      <c r="P3476" s="57"/>
      <c r="AO3476" s="57"/>
      <c r="AP3476" s="57"/>
      <c r="BA3476" s="57"/>
      <c r="BF3476" s="6" t="e">
        <f t="shared" si="162"/>
        <v>#NUM!</v>
      </c>
      <c r="BG3476" t="e">
        <f t="shared" si="163"/>
        <v>#NUM!</v>
      </c>
      <c r="BH3476" t="e">
        <f t="shared" si="164"/>
        <v>#NUM!</v>
      </c>
      <c r="BI3476" t="e">
        <f>VLOOKUP(H3476,Sheet2!$A$1:$B$270,2,FALSE)</f>
        <v>#N/A</v>
      </c>
    </row>
    <row r="3477" spans="15:61">
      <c r="O3477" s="57"/>
      <c r="P3477" s="57"/>
      <c r="AO3477" s="57"/>
      <c r="BA3477" s="57"/>
      <c r="BF3477" s="6" t="e">
        <f t="shared" si="162"/>
        <v>#NUM!</v>
      </c>
      <c r="BG3477" t="e">
        <f t="shared" si="163"/>
        <v>#NUM!</v>
      </c>
      <c r="BH3477" t="e">
        <f t="shared" si="164"/>
        <v>#NUM!</v>
      </c>
      <c r="BI3477" t="e">
        <f>VLOOKUP(H3477,Sheet2!$A$1:$B$270,2,FALSE)</f>
        <v>#N/A</v>
      </c>
    </row>
    <row r="3478" spans="15:61">
      <c r="O3478" s="57"/>
      <c r="P3478" s="57"/>
      <c r="AO3478" s="57"/>
      <c r="AP3478" s="57"/>
      <c r="BA3478" s="57"/>
      <c r="BF3478" s="6" t="e">
        <f t="shared" si="162"/>
        <v>#NUM!</v>
      </c>
      <c r="BG3478" t="e">
        <f t="shared" si="163"/>
        <v>#NUM!</v>
      </c>
      <c r="BH3478" t="e">
        <f t="shared" si="164"/>
        <v>#NUM!</v>
      </c>
      <c r="BI3478" t="e">
        <f>VLOOKUP(H3478,Sheet2!$A$1:$B$270,2,FALSE)</f>
        <v>#N/A</v>
      </c>
    </row>
    <row r="3479" spans="15:61">
      <c r="O3479" s="57"/>
      <c r="P3479" s="57"/>
      <c r="BA3479" s="57"/>
      <c r="BF3479" s="6" t="e">
        <f t="shared" si="162"/>
        <v>#NUM!</v>
      </c>
      <c r="BG3479" t="e">
        <f t="shared" si="163"/>
        <v>#NUM!</v>
      </c>
      <c r="BH3479" t="e">
        <f t="shared" si="164"/>
        <v>#NUM!</v>
      </c>
      <c r="BI3479" t="e">
        <f>VLOOKUP(H3479,Sheet2!$A$1:$B$270,2,FALSE)</f>
        <v>#N/A</v>
      </c>
    </row>
    <row r="3480" spans="15:61">
      <c r="O3480" s="57"/>
      <c r="P3480" s="57"/>
      <c r="BA3480" s="57"/>
      <c r="BF3480" s="6" t="e">
        <f t="shared" si="162"/>
        <v>#NUM!</v>
      </c>
      <c r="BG3480" t="e">
        <f t="shared" si="163"/>
        <v>#NUM!</v>
      </c>
      <c r="BH3480" t="e">
        <f t="shared" si="164"/>
        <v>#NUM!</v>
      </c>
      <c r="BI3480" t="e">
        <f>VLOOKUP(H3480,Sheet2!$A$1:$B$270,2,FALSE)</f>
        <v>#N/A</v>
      </c>
    </row>
    <row r="3481" spans="15:61">
      <c r="O3481" s="57"/>
      <c r="P3481" s="57"/>
      <c r="AO3481" s="57"/>
      <c r="BA3481" s="57"/>
      <c r="BF3481" s="6" t="e">
        <f t="shared" si="162"/>
        <v>#NUM!</v>
      </c>
      <c r="BG3481" t="e">
        <f t="shared" si="163"/>
        <v>#NUM!</v>
      </c>
      <c r="BH3481" t="e">
        <f t="shared" si="164"/>
        <v>#NUM!</v>
      </c>
      <c r="BI3481" t="e">
        <f>VLOOKUP(H3481,Sheet2!$A$1:$B$270,2,FALSE)</f>
        <v>#N/A</v>
      </c>
    </row>
    <row r="3482" spans="15:61">
      <c r="O3482" s="57"/>
      <c r="P3482" s="57"/>
      <c r="AO3482" s="57"/>
      <c r="AP3482" s="57"/>
      <c r="BA3482" s="57"/>
      <c r="BF3482" s="6" t="e">
        <f t="shared" si="162"/>
        <v>#NUM!</v>
      </c>
      <c r="BG3482" t="e">
        <f t="shared" si="163"/>
        <v>#NUM!</v>
      </c>
      <c r="BH3482" t="e">
        <f t="shared" si="164"/>
        <v>#NUM!</v>
      </c>
      <c r="BI3482" t="e">
        <f>VLOOKUP(H3482,Sheet2!$A$1:$B$270,2,FALSE)</f>
        <v>#N/A</v>
      </c>
    </row>
    <row r="3483" spans="15:61">
      <c r="O3483" s="57"/>
      <c r="P3483" s="57"/>
      <c r="AO3483" s="57"/>
      <c r="BA3483" s="57"/>
      <c r="BF3483" s="6" t="e">
        <f t="shared" si="162"/>
        <v>#NUM!</v>
      </c>
      <c r="BG3483" t="e">
        <f t="shared" si="163"/>
        <v>#NUM!</v>
      </c>
      <c r="BH3483" t="e">
        <f t="shared" si="164"/>
        <v>#NUM!</v>
      </c>
      <c r="BI3483" t="e">
        <f>VLOOKUP(H3483,Sheet2!$A$1:$B$270,2,FALSE)</f>
        <v>#N/A</v>
      </c>
    </row>
    <row r="3484" spans="15:61">
      <c r="O3484" s="57"/>
      <c r="P3484" s="57"/>
      <c r="BA3484" s="57"/>
      <c r="BF3484" s="6" t="e">
        <f t="shared" si="162"/>
        <v>#NUM!</v>
      </c>
      <c r="BG3484" t="e">
        <f t="shared" si="163"/>
        <v>#NUM!</v>
      </c>
      <c r="BH3484" t="e">
        <f t="shared" si="164"/>
        <v>#NUM!</v>
      </c>
      <c r="BI3484" t="e">
        <f>VLOOKUP(H3484,Sheet2!$A$1:$B$270,2,FALSE)</f>
        <v>#N/A</v>
      </c>
    </row>
    <row r="3485" spans="15:61">
      <c r="O3485" s="57"/>
      <c r="P3485" s="57"/>
      <c r="BA3485" s="57"/>
      <c r="BF3485" s="6" t="e">
        <f t="shared" si="162"/>
        <v>#NUM!</v>
      </c>
      <c r="BG3485" t="e">
        <f t="shared" si="163"/>
        <v>#NUM!</v>
      </c>
      <c r="BH3485" t="e">
        <f t="shared" si="164"/>
        <v>#NUM!</v>
      </c>
      <c r="BI3485" t="e">
        <f>VLOOKUP(H3485,Sheet2!$A$1:$B$270,2,FALSE)</f>
        <v>#N/A</v>
      </c>
    </row>
    <row r="3486" spans="15:61">
      <c r="O3486" s="57"/>
      <c r="P3486" s="57"/>
      <c r="BA3486" s="57"/>
      <c r="BF3486" s="6" t="e">
        <f t="shared" si="162"/>
        <v>#NUM!</v>
      </c>
      <c r="BG3486" t="e">
        <f t="shared" si="163"/>
        <v>#NUM!</v>
      </c>
      <c r="BH3486" t="e">
        <f t="shared" si="164"/>
        <v>#NUM!</v>
      </c>
      <c r="BI3486" t="e">
        <f>VLOOKUP(H3486,Sheet2!$A$1:$B$270,2,FALSE)</f>
        <v>#N/A</v>
      </c>
    </row>
    <row r="3487" spans="15:61">
      <c r="O3487" s="57"/>
      <c r="P3487" s="57"/>
      <c r="AO3487" s="57"/>
      <c r="AP3487" s="57"/>
      <c r="BA3487" s="57"/>
      <c r="BF3487" s="6" t="e">
        <f t="shared" si="162"/>
        <v>#NUM!</v>
      </c>
      <c r="BG3487" t="e">
        <f t="shared" si="163"/>
        <v>#NUM!</v>
      </c>
      <c r="BH3487" t="e">
        <f t="shared" si="164"/>
        <v>#NUM!</v>
      </c>
      <c r="BI3487" t="e">
        <f>VLOOKUP(H3487,Sheet2!$A$1:$B$270,2,FALSE)</f>
        <v>#N/A</v>
      </c>
    </row>
    <row r="3488" spans="15:61">
      <c r="O3488" s="57"/>
      <c r="P3488" s="57"/>
      <c r="AO3488" s="57"/>
      <c r="BA3488" s="57"/>
      <c r="BF3488" s="6" t="e">
        <f t="shared" si="162"/>
        <v>#NUM!</v>
      </c>
      <c r="BG3488" t="e">
        <f t="shared" si="163"/>
        <v>#NUM!</v>
      </c>
      <c r="BH3488" t="e">
        <f t="shared" si="164"/>
        <v>#NUM!</v>
      </c>
      <c r="BI3488" t="e">
        <f>VLOOKUP(H3488,Sheet2!$A$1:$B$270,2,FALSE)</f>
        <v>#N/A</v>
      </c>
    </row>
    <row r="3489" spans="15:61">
      <c r="O3489" s="57"/>
      <c r="P3489" s="57"/>
      <c r="AO3489" s="57"/>
      <c r="AP3489" s="57"/>
      <c r="BA3489" s="57"/>
      <c r="BF3489" s="6" t="e">
        <f t="shared" si="162"/>
        <v>#NUM!</v>
      </c>
      <c r="BG3489" t="e">
        <f t="shared" si="163"/>
        <v>#NUM!</v>
      </c>
      <c r="BH3489" t="e">
        <f t="shared" si="164"/>
        <v>#NUM!</v>
      </c>
      <c r="BI3489" t="e">
        <f>VLOOKUP(H3489,Sheet2!$A$1:$B$270,2,FALSE)</f>
        <v>#N/A</v>
      </c>
    </row>
    <row r="3490" spans="15:61">
      <c r="O3490" s="57"/>
      <c r="P3490" s="57"/>
      <c r="AP3490" s="57"/>
      <c r="BA3490" s="57"/>
      <c r="BF3490" s="6" t="e">
        <f t="shared" si="162"/>
        <v>#NUM!</v>
      </c>
      <c r="BG3490" t="e">
        <f t="shared" si="163"/>
        <v>#NUM!</v>
      </c>
      <c r="BH3490" t="e">
        <f t="shared" si="164"/>
        <v>#NUM!</v>
      </c>
      <c r="BI3490" t="e">
        <f>VLOOKUP(H3490,Sheet2!$A$1:$B$270,2,FALSE)</f>
        <v>#N/A</v>
      </c>
    </row>
    <row r="3491" spans="15:61">
      <c r="O3491" s="57"/>
      <c r="P3491" s="57"/>
      <c r="AP3491" s="57"/>
      <c r="BA3491" s="57"/>
      <c r="BF3491" s="6" t="e">
        <f t="shared" si="162"/>
        <v>#NUM!</v>
      </c>
      <c r="BG3491" t="e">
        <f t="shared" si="163"/>
        <v>#NUM!</v>
      </c>
      <c r="BH3491" t="e">
        <f t="shared" si="164"/>
        <v>#NUM!</v>
      </c>
      <c r="BI3491" t="e">
        <f>VLOOKUP(H3491,Sheet2!$A$1:$B$270,2,FALSE)</f>
        <v>#N/A</v>
      </c>
    </row>
    <row r="3492" spans="15:61">
      <c r="O3492" s="57"/>
      <c r="P3492" s="57"/>
      <c r="BA3492" s="57"/>
      <c r="BF3492" s="6" t="e">
        <f t="shared" si="162"/>
        <v>#NUM!</v>
      </c>
      <c r="BG3492" t="e">
        <f t="shared" si="163"/>
        <v>#NUM!</v>
      </c>
      <c r="BH3492" t="e">
        <f t="shared" si="164"/>
        <v>#NUM!</v>
      </c>
      <c r="BI3492" t="e">
        <f>VLOOKUP(H3492,Sheet2!$A$1:$B$270,2,FALSE)</f>
        <v>#N/A</v>
      </c>
    </row>
    <row r="3493" spans="15:61">
      <c r="O3493" s="57"/>
      <c r="P3493" s="57"/>
      <c r="BA3493" s="57"/>
      <c r="BF3493" s="6" t="e">
        <f t="shared" si="162"/>
        <v>#NUM!</v>
      </c>
      <c r="BG3493" t="e">
        <f t="shared" si="163"/>
        <v>#NUM!</v>
      </c>
      <c r="BH3493" t="e">
        <f t="shared" si="164"/>
        <v>#NUM!</v>
      </c>
      <c r="BI3493" t="e">
        <f>VLOOKUP(H3493,Sheet2!$A$1:$B$270,2,FALSE)</f>
        <v>#N/A</v>
      </c>
    </row>
    <row r="3494" spans="15:61">
      <c r="O3494" s="57"/>
      <c r="P3494" s="57"/>
      <c r="AO3494" s="57"/>
      <c r="AP3494" s="57"/>
      <c r="BA3494" s="57"/>
      <c r="BF3494" s="6" t="e">
        <f t="shared" si="162"/>
        <v>#NUM!</v>
      </c>
      <c r="BG3494" t="e">
        <f t="shared" si="163"/>
        <v>#NUM!</v>
      </c>
      <c r="BH3494" t="e">
        <f t="shared" si="164"/>
        <v>#NUM!</v>
      </c>
      <c r="BI3494" t="e">
        <f>VLOOKUP(H3494,Sheet2!$A$1:$B$270,2,FALSE)</f>
        <v>#N/A</v>
      </c>
    </row>
    <row r="3495" spans="15:61">
      <c r="O3495" s="57"/>
      <c r="P3495" s="57"/>
      <c r="AO3495" s="57"/>
      <c r="AP3495" s="57"/>
      <c r="BA3495" s="57"/>
      <c r="BF3495" s="6" t="e">
        <f t="shared" si="162"/>
        <v>#NUM!</v>
      </c>
      <c r="BG3495" t="e">
        <f t="shared" si="163"/>
        <v>#NUM!</v>
      </c>
      <c r="BH3495" t="e">
        <f t="shared" si="164"/>
        <v>#NUM!</v>
      </c>
      <c r="BI3495" t="e">
        <f>VLOOKUP(H3495,Sheet2!$A$1:$B$270,2,FALSE)</f>
        <v>#N/A</v>
      </c>
    </row>
    <row r="3496" spans="15:61">
      <c r="O3496" s="57"/>
      <c r="P3496" s="57"/>
      <c r="BA3496" s="57"/>
      <c r="BF3496" s="6" t="e">
        <f t="shared" si="162"/>
        <v>#NUM!</v>
      </c>
      <c r="BG3496" t="e">
        <f t="shared" si="163"/>
        <v>#NUM!</v>
      </c>
      <c r="BH3496" t="e">
        <f t="shared" si="164"/>
        <v>#NUM!</v>
      </c>
      <c r="BI3496" t="e">
        <f>VLOOKUP(H3496,Sheet2!$A$1:$B$270,2,FALSE)</f>
        <v>#N/A</v>
      </c>
    </row>
    <row r="3497" spans="15:61">
      <c r="O3497" s="57"/>
      <c r="P3497" s="57"/>
      <c r="AP3497" s="57"/>
      <c r="BA3497" s="57"/>
      <c r="BF3497" s="6" t="e">
        <f t="shared" si="162"/>
        <v>#NUM!</v>
      </c>
      <c r="BG3497" t="e">
        <f t="shared" si="163"/>
        <v>#NUM!</v>
      </c>
      <c r="BH3497" t="e">
        <f t="shared" si="164"/>
        <v>#NUM!</v>
      </c>
      <c r="BI3497" t="e">
        <f>VLOOKUP(H3497,Sheet2!$A$1:$B$270,2,FALSE)</f>
        <v>#N/A</v>
      </c>
    </row>
    <row r="3498" spans="15:61">
      <c r="O3498" s="57"/>
      <c r="P3498" s="57"/>
      <c r="AO3498" s="57"/>
      <c r="BA3498" s="57"/>
      <c r="BF3498" s="6" t="e">
        <f t="shared" si="162"/>
        <v>#NUM!</v>
      </c>
      <c r="BG3498" t="e">
        <f t="shared" si="163"/>
        <v>#NUM!</v>
      </c>
      <c r="BH3498" t="e">
        <f t="shared" si="164"/>
        <v>#NUM!</v>
      </c>
      <c r="BI3498" t="e">
        <f>VLOOKUP(H3498,Sheet2!$A$1:$B$270,2,FALSE)</f>
        <v>#N/A</v>
      </c>
    </row>
    <row r="3499" spans="15:61">
      <c r="O3499" s="57"/>
      <c r="P3499" s="57"/>
      <c r="AO3499" s="57"/>
      <c r="BA3499" s="57"/>
      <c r="BF3499" s="6" t="e">
        <f t="shared" si="162"/>
        <v>#NUM!</v>
      </c>
      <c r="BG3499" t="e">
        <f t="shared" si="163"/>
        <v>#NUM!</v>
      </c>
      <c r="BH3499" t="e">
        <f t="shared" si="164"/>
        <v>#NUM!</v>
      </c>
      <c r="BI3499" t="e">
        <f>VLOOKUP(H3499,Sheet2!$A$1:$B$270,2,FALSE)</f>
        <v>#N/A</v>
      </c>
    </row>
    <row r="3500" spans="15:61">
      <c r="O3500" s="57"/>
      <c r="P3500" s="57"/>
      <c r="AO3500" s="57"/>
      <c r="AP3500" s="57"/>
      <c r="BA3500" s="57"/>
      <c r="BF3500" s="6" t="e">
        <f t="shared" si="162"/>
        <v>#NUM!</v>
      </c>
      <c r="BG3500" t="e">
        <f t="shared" si="163"/>
        <v>#NUM!</v>
      </c>
      <c r="BH3500" t="e">
        <f t="shared" si="164"/>
        <v>#NUM!</v>
      </c>
      <c r="BI3500" t="e">
        <f>VLOOKUP(H3500,Sheet2!$A$1:$B$270,2,FALSE)</f>
        <v>#N/A</v>
      </c>
    </row>
    <row r="3501" spans="15:61">
      <c r="O3501" s="57"/>
      <c r="P3501" s="57"/>
      <c r="AO3501" s="57"/>
      <c r="BA3501" s="57"/>
      <c r="BF3501" s="6" t="e">
        <f t="shared" si="162"/>
        <v>#NUM!</v>
      </c>
      <c r="BG3501" t="e">
        <f t="shared" si="163"/>
        <v>#NUM!</v>
      </c>
      <c r="BH3501" t="e">
        <f t="shared" si="164"/>
        <v>#NUM!</v>
      </c>
      <c r="BI3501" t="e">
        <f>VLOOKUP(H3501,Sheet2!$A$1:$B$270,2,FALSE)</f>
        <v>#N/A</v>
      </c>
    </row>
    <row r="3502" spans="15:61">
      <c r="O3502" s="57"/>
      <c r="P3502" s="57"/>
      <c r="BA3502" s="57"/>
      <c r="BF3502" s="6" t="e">
        <f t="shared" si="162"/>
        <v>#NUM!</v>
      </c>
      <c r="BG3502" t="e">
        <f t="shared" si="163"/>
        <v>#NUM!</v>
      </c>
      <c r="BH3502" t="e">
        <f t="shared" si="164"/>
        <v>#NUM!</v>
      </c>
      <c r="BI3502" t="e">
        <f>VLOOKUP(H3502,Sheet2!$A$1:$B$270,2,FALSE)</f>
        <v>#N/A</v>
      </c>
    </row>
    <row r="3503" spans="15:61">
      <c r="O3503" s="57"/>
      <c r="P3503" s="57"/>
      <c r="BA3503" s="57"/>
      <c r="BF3503" s="6" t="e">
        <f t="shared" si="162"/>
        <v>#NUM!</v>
      </c>
      <c r="BG3503" t="e">
        <f t="shared" si="163"/>
        <v>#NUM!</v>
      </c>
      <c r="BH3503" t="e">
        <f t="shared" si="164"/>
        <v>#NUM!</v>
      </c>
      <c r="BI3503" t="e">
        <f>VLOOKUP(H3503,Sheet2!$A$1:$B$270,2,FALSE)</f>
        <v>#N/A</v>
      </c>
    </row>
    <row r="3504" spans="15:61">
      <c r="O3504" s="57"/>
      <c r="P3504" s="57"/>
      <c r="AP3504" s="57"/>
      <c r="BA3504" s="57"/>
      <c r="BF3504" s="6" t="e">
        <f t="shared" si="162"/>
        <v>#NUM!</v>
      </c>
      <c r="BG3504" t="e">
        <f t="shared" si="163"/>
        <v>#NUM!</v>
      </c>
      <c r="BH3504" t="e">
        <f t="shared" si="164"/>
        <v>#NUM!</v>
      </c>
      <c r="BI3504" t="e">
        <f>VLOOKUP(H3504,Sheet2!$A$1:$B$270,2,FALSE)</f>
        <v>#N/A</v>
      </c>
    </row>
    <row r="3505" spans="15:61">
      <c r="O3505" s="57"/>
      <c r="P3505" s="57"/>
      <c r="AM3505" s="58"/>
      <c r="BA3505" s="57"/>
      <c r="BB3505" s="58"/>
      <c r="BF3505" s="6" t="e">
        <f t="shared" si="162"/>
        <v>#NUM!</v>
      </c>
      <c r="BG3505" t="e">
        <f t="shared" si="163"/>
        <v>#NUM!</v>
      </c>
      <c r="BH3505" t="e">
        <f t="shared" si="164"/>
        <v>#NUM!</v>
      </c>
      <c r="BI3505" t="e">
        <f>VLOOKUP(H3505,Sheet2!$A$1:$B$270,2,FALSE)</f>
        <v>#N/A</v>
      </c>
    </row>
    <row r="3506" spans="15:61">
      <c r="O3506" s="57"/>
      <c r="P3506" s="57"/>
      <c r="AO3506" s="57"/>
      <c r="AP3506" s="57"/>
      <c r="BA3506" s="57"/>
      <c r="BF3506" s="6" t="e">
        <f t="shared" si="162"/>
        <v>#NUM!</v>
      </c>
      <c r="BG3506" t="e">
        <f t="shared" si="163"/>
        <v>#NUM!</v>
      </c>
      <c r="BH3506" t="e">
        <f t="shared" si="164"/>
        <v>#NUM!</v>
      </c>
      <c r="BI3506" t="e">
        <f>VLOOKUP(H3506,Sheet2!$A$1:$B$270,2,FALSE)</f>
        <v>#N/A</v>
      </c>
    </row>
    <row r="3507" spans="15:61">
      <c r="O3507" s="57"/>
      <c r="P3507" s="57"/>
      <c r="AO3507" s="57"/>
      <c r="AP3507" s="57"/>
      <c r="BA3507" s="57"/>
      <c r="BF3507" s="6" t="e">
        <f t="shared" si="162"/>
        <v>#NUM!</v>
      </c>
      <c r="BG3507" t="e">
        <f t="shared" si="163"/>
        <v>#NUM!</v>
      </c>
      <c r="BH3507" t="e">
        <f t="shared" si="164"/>
        <v>#NUM!</v>
      </c>
      <c r="BI3507" t="e">
        <f>VLOOKUP(H3507,Sheet2!$A$1:$B$270,2,FALSE)</f>
        <v>#N/A</v>
      </c>
    </row>
    <row r="3508" spans="15:61">
      <c r="O3508" s="57"/>
      <c r="P3508" s="57"/>
      <c r="AO3508" s="57"/>
      <c r="AP3508" s="57"/>
      <c r="BA3508" s="57"/>
      <c r="BF3508" s="6" t="e">
        <f t="shared" si="162"/>
        <v>#NUM!</v>
      </c>
      <c r="BG3508" t="e">
        <f t="shared" si="163"/>
        <v>#NUM!</v>
      </c>
      <c r="BH3508" t="e">
        <f t="shared" si="164"/>
        <v>#NUM!</v>
      </c>
      <c r="BI3508" t="e">
        <f>VLOOKUP(H3508,Sheet2!$A$1:$B$270,2,FALSE)</f>
        <v>#N/A</v>
      </c>
    </row>
    <row r="3509" spans="15:61">
      <c r="O3509" s="57"/>
      <c r="P3509" s="57"/>
      <c r="AO3509" s="57"/>
      <c r="AP3509" s="57"/>
      <c r="BA3509" s="57"/>
      <c r="BF3509" s="6" t="e">
        <f t="shared" si="162"/>
        <v>#NUM!</v>
      </c>
      <c r="BG3509" t="e">
        <f t="shared" si="163"/>
        <v>#NUM!</v>
      </c>
      <c r="BH3509" t="e">
        <f t="shared" si="164"/>
        <v>#NUM!</v>
      </c>
      <c r="BI3509" t="e">
        <f>VLOOKUP(H3509,Sheet2!$A$1:$B$270,2,FALSE)</f>
        <v>#N/A</v>
      </c>
    </row>
    <row r="3510" spans="15:61">
      <c r="O3510" s="57"/>
      <c r="P3510" s="57"/>
      <c r="AO3510" s="57"/>
      <c r="AP3510" s="57"/>
      <c r="BA3510" s="57"/>
      <c r="BF3510" s="6" t="e">
        <f t="shared" si="162"/>
        <v>#NUM!</v>
      </c>
      <c r="BG3510" t="e">
        <f t="shared" si="163"/>
        <v>#NUM!</v>
      </c>
      <c r="BH3510" t="e">
        <f t="shared" si="164"/>
        <v>#NUM!</v>
      </c>
      <c r="BI3510" t="e">
        <f>VLOOKUP(H3510,Sheet2!$A$1:$B$270,2,FALSE)</f>
        <v>#N/A</v>
      </c>
    </row>
    <row r="3511" spans="15:61">
      <c r="O3511" s="57"/>
      <c r="P3511" s="57"/>
      <c r="AP3511" s="57"/>
      <c r="BA3511" s="57"/>
      <c r="BF3511" s="6" t="e">
        <f t="shared" si="162"/>
        <v>#NUM!</v>
      </c>
      <c r="BG3511" t="e">
        <f t="shared" si="163"/>
        <v>#NUM!</v>
      </c>
      <c r="BH3511" t="e">
        <f t="shared" si="164"/>
        <v>#NUM!</v>
      </c>
      <c r="BI3511" t="e">
        <f>VLOOKUP(H3511,Sheet2!$A$1:$B$270,2,FALSE)</f>
        <v>#N/A</v>
      </c>
    </row>
    <row r="3512" spans="15:61">
      <c r="O3512" s="57"/>
      <c r="P3512" s="57"/>
      <c r="AO3512" s="57"/>
      <c r="AP3512" s="57"/>
      <c r="BA3512" s="57"/>
      <c r="BF3512" s="6" t="e">
        <f t="shared" si="162"/>
        <v>#NUM!</v>
      </c>
      <c r="BG3512" t="e">
        <f t="shared" si="163"/>
        <v>#NUM!</v>
      </c>
      <c r="BH3512" t="e">
        <f t="shared" si="164"/>
        <v>#NUM!</v>
      </c>
      <c r="BI3512" t="e">
        <f>VLOOKUP(H3512,Sheet2!$A$1:$B$270,2,FALSE)</f>
        <v>#N/A</v>
      </c>
    </row>
    <row r="3513" spans="15:61">
      <c r="O3513" s="57"/>
      <c r="P3513" s="57"/>
      <c r="AO3513" s="57"/>
      <c r="AP3513" s="57"/>
      <c r="BA3513" s="57"/>
      <c r="BF3513" s="6" t="e">
        <f t="shared" si="162"/>
        <v>#NUM!</v>
      </c>
      <c r="BG3513" t="e">
        <f t="shared" si="163"/>
        <v>#NUM!</v>
      </c>
      <c r="BH3513" t="e">
        <f t="shared" si="164"/>
        <v>#NUM!</v>
      </c>
      <c r="BI3513" t="e">
        <f>VLOOKUP(H3513,Sheet2!$A$1:$B$270,2,FALSE)</f>
        <v>#N/A</v>
      </c>
    </row>
    <row r="3514" spans="15:61">
      <c r="O3514" s="57"/>
      <c r="P3514" s="57"/>
      <c r="AO3514" s="57"/>
      <c r="AP3514" s="57"/>
      <c r="BA3514" s="57"/>
      <c r="BF3514" s="6" t="e">
        <f t="shared" si="162"/>
        <v>#NUM!</v>
      </c>
      <c r="BG3514" t="e">
        <f t="shared" si="163"/>
        <v>#NUM!</v>
      </c>
      <c r="BH3514" t="e">
        <f t="shared" si="164"/>
        <v>#NUM!</v>
      </c>
      <c r="BI3514" t="e">
        <f>VLOOKUP(H3514,Sheet2!$A$1:$B$270,2,FALSE)</f>
        <v>#N/A</v>
      </c>
    </row>
    <row r="3515" spans="15:61">
      <c r="O3515" s="57"/>
      <c r="P3515" s="57"/>
      <c r="AO3515" s="57"/>
      <c r="AP3515" s="57"/>
      <c r="BA3515" s="57"/>
      <c r="BF3515" s="6" t="e">
        <f t="shared" si="162"/>
        <v>#NUM!</v>
      </c>
      <c r="BG3515" t="e">
        <f t="shared" si="163"/>
        <v>#NUM!</v>
      </c>
      <c r="BH3515" t="e">
        <f t="shared" si="164"/>
        <v>#NUM!</v>
      </c>
      <c r="BI3515" t="e">
        <f>VLOOKUP(H3515,Sheet2!$A$1:$B$270,2,FALSE)</f>
        <v>#N/A</v>
      </c>
    </row>
    <row r="3516" spans="15:61">
      <c r="O3516" s="57"/>
      <c r="P3516" s="57"/>
      <c r="AO3516" s="57"/>
      <c r="BA3516" s="57"/>
      <c r="BF3516" s="6" t="e">
        <f t="shared" si="162"/>
        <v>#NUM!</v>
      </c>
      <c r="BG3516" t="e">
        <f t="shared" si="163"/>
        <v>#NUM!</v>
      </c>
      <c r="BH3516" t="e">
        <f t="shared" si="164"/>
        <v>#NUM!</v>
      </c>
      <c r="BI3516" t="e">
        <f>VLOOKUP(H3516,Sheet2!$A$1:$B$270,2,FALSE)</f>
        <v>#N/A</v>
      </c>
    </row>
    <row r="3517" spans="15:61">
      <c r="O3517" s="57"/>
      <c r="P3517" s="57"/>
      <c r="AO3517" s="57"/>
      <c r="BA3517" s="57"/>
      <c r="BF3517" s="6" t="e">
        <f t="shared" si="162"/>
        <v>#NUM!</v>
      </c>
      <c r="BG3517" t="e">
        <f t="shared" si="163"/>
        <v>#NUM!</v>
      </c>
      <c r="BH3517" t="e">
        <f t="shared" si="164"/>
        <v>#NUM!</v>
      </c>
      <c r="BI3517" t="e">
        <f>VLOOKUP(H3517,Sheet2!$A$1:$B$270,2,FALSE)</f>
        <v>#N/A</v>
      </c>
    </row>
    <row r="3518" spans="15:61">
      <c r="O3518" s="57"/>
      <c r="P3518" s="57"/>
      <c r="AO3518" s="57"/>
      <c r="BA3518" s="57"/>
      <c r="BF3518" s="6" t="e">
        <f t="shared" si="162"/>
        <v>#NUM!</v>
      </c>
      <c r="BG3518" t="e">
        <f t="shared" si="163"/>
        <v>#NUM!</v>
      </c>
      <c r="BH3518" t="e">
        <f t="shared" si="164"/>
        <v>#NUM!</v>
      </c>
      <c r="BI3518" t="e">
        <f>VLOOKUP(H3518,Sheet2!$A$1:$B$270,2,FALSE)</f>
        <v>#N/A</v>
      </c>
    </row>
    <row r="3519" spans="15:61">
      <c r="O3519" s="57"/>
      <c r="P3519" s="57"/>
      <c r="AO3519" s="57"/>
      <c r="BA3519" s="57"/>
      <c r="BF3519" s="6" t="e">
        <f t="shared" si="162"/>
        <v>#NUM!</v>
      </c>
      <c r="BG3519" t="e">
        <f t="shared" si="163"/>
        <v>#NUM!</v>
      </c>
      <c r="BH3519" t="e">
        <f t="shared" si="164"/>
        <v>#NUM!</v>
      </c>
      <c r="BI3519" t="e">
        <f>VLOOKUP(H3519,Sheet2!$A$1:$B$270,2,FALSE)</f>
        <v>#N/A</v>
      </c>
    </row>
    <row r="3520" spans="15:61">
      <c r="O3520" s="57"/>
      <c r="P3520" s="57"/>
      <c r="AO3520" s="57"/>
      <c r="BA3520" s="57"/>
      <c r="BF3520" s="6" t="e">
        <f t="shared" si="162"/>
        <v>#NUM!</v>
      </c>
      <c r="BG3520" t="e">
        <f t="shared" si="163"/>
        <v>#NUM!</v>
      </c>
      <c r="BH3520" t="e">
        <f t="shared" si="164"/>
        <v>#NUM!</v>
      </c>
      <c r="BI3520" t="e">
        <f>VLOOKUP(H3520,Sheet2!$A$1:$B$270,2,FALSE)</f>
        <v>#N/A</v>
      </c>
    </row>
    <row r="3521" spans="15:61">
      <c r="O3521" s="57"/>
      <c r="P3521" s="57"/>
      <c r="AO3521" s="57"/>
      <c r="AP3521" s="57"/>
      <c r="BA3521" s="57"/>
      <c r="BF3521" s="6" t="e">
        <f t="shared" si="162"/>
        <v>#NUM!</v>
      </c>
      <c r="BG3521" t="e">
        <f t="shared" si="163"/>
        <v>#NUM!</v>
      </c>
      <c r="BH3521" t="e">
        <f t="shared" si="164"/>
        <v>#NUM!</v>
      </c>
      <c r="BI3521" t="e">
        <f>VLOOKUP(H3521,Sheet2!$A$1:$B$270,2,FALSE)</f>
        <v>#N/A</v>
      </c>
    </row>
    <row r="3522" spans="15:61">
      <c r="O3522" s="57"/>
      <c r="P3522" s="57"/>
      <c r="AO3522" s="57"/>
      <c r="AP3522" s="57"/>
      <c r="BA3522" s="57"/>
      <c r="BF3522" s="6" t="e">
        <f t="shared" ref="BF3522:BF3585" si="165">DATE(BC3522,BD3522,BE3522)</f>
        <v>#NUM!</v>
      </c>
      <c r="BG3522" t="e">
        <f t="shared" ref="BG3522:BG3585" si="166">BF3522-BA3522</f>
        <v>#NUM!</v>
      </c>
      <c r="BH3522" t="e">
        <f t="shared" ref="BH3522:BH3585" si="167">IF(BG3522=1,"COMPLY",IF(BG3522&lt;1,"COMPLY","NOT COMPLY"))</f>
        <v>#NUM!</v>
      </c>
      <c r="BI3522" t="e">
        <f>VLOOKUP(H3522,Sheet2!$A$1:$B$270,2,FALSE)</f>
        <v>#N/A</v>
      </c>
    </row>
    <row r="3523" spans="15:61">
      <c r="O3523" s="57"/>
      <c r="P3523" s="57"/>
      <c r="AO3523" s="57"/>
      <c r="AP3523" s="57"/>
      <c r="BA3523" s="57"/>
      <c r="BF3523" s="6" t="e">
        <f t="shared" si="165"/>
        <v>#NUM!</v>
      </c>
      <c r="BG3523" t="e">
        <f t="shared" si="166"/>
        <v>#NUM!</v>
      </c>
      <c r="BH3523" t="e">
        <f t="shared" si="167"/>
        <v>#NUM!</v>
      </c>
      <c r="BI3523" t="e">
        <f>VLOOKUP(H3523,Sheet2!$A$1:$B$270,2,FALSE)</f>
        <v>#N/A</v>
      </c>
    </row>
    <row r="3524" spans="15:61">
      <c r="O3524" s="57"/>
      <c r="P3524" s="57"/>
      <c r="AP3524" s="57"/>
      <c r="BA3524" s="57"/>
      <c r="BF3524" s="6" t="e">
        <f t="shared" si="165"/>
        <v>#NUM!</v>
      </c>
      <c r="BG3524" t="e">
        <f t="shared" si="166"/>
        <v>#NUM!</v>
      </c>
      <c r="BH3524" t="e">
        <f t="shared" si="167"/>
        <v>#NUM!</v>
      </c>
      <c r="BI3524" t="e">
        <f>VLOOKUP(H3524,Sheet2!$A$1:$B$270,2,FALSE)</f>
        <v>#N/A</v>
      </c>
    </row>
    <row r="3525" spans="15:61">
      <c r="O3525" s="57"/>
      <c r="P3525" s="57"/>
      <c r="AP3525" s="57"/>
      <c r="BA3525" s="57"/>
      <c r="BF3525" s="6" t="e">
        <f t="shared" si="165"/>
        <v>#NUM!</v>
      </c>
      <c r="BG3525" t="e">
        <f t="shared" si="166"/>
        <v>#NUM!</v>
      </c>
      <c r="BH3525" t="e">
        <f t="shared" si="167"/>
        <v>#NUM!</v>
      </c>
      <c r="BI3525" t="e">
        <f>VLOOKUP(H3525,Sheet2!$A$1:$B$270,2,FALSE)</f>
        <v>#N/A</v>
      </c>
    </row>
    <row r="3526" spans="15:61">
      <c r="O3526" s="57"/>
      <c r="P3526" s="57"/>
      <c r="AP3526" s="57"/>
      <c r="BA3526" s="57"/>
      <c r="BF3526" s="6" t="e">
        <f t="shared" si="165"/>
        <v>#NUM!</v>
      </c>
      <c r="BG3526" t="e">
        <f t="shared" si="166"/>
        <v>#NUM!</v>
      </c>
      <c r="BH3526" t="e">
        <f t="shared" si="167"/>
        <v>#NUM!</v>
      </c>
      <c r="BI3526" t="e">
        <f>VLOOKUP(H3526,Sheet2!$A$1:$B$270,2,FALSE)</f>
        <v>#N/A</v>
      </c>
    </row>
    <row r="3527" spans="15:61">
      <c r="O3527" s="57"/>
      <c r="P3527" s="57"/>
      <c r="BA3527" s="57"/>
      <c r="BF3527" s="6" t="e">
        <f t="shared" si="165"/>
        <v>#NUM!</v>
      </c>
      <c r="BG3527" t="e">
        <f t="shared" si="166"/>
        <v>#NUM!</v>
      </c>
      <c r="BH3527" t="e">
        <f t="shared" si="167"/>
        <v>#NUM!</v>
      </c>
      <c r="BI3527" t="e">
        <f>VLOOKUP(H3527,Sheet2!$A$1:$B$270,2,FALSE)</f>
        <v>#N/A</v>
      </c>
    </row>
    <row r="3528" spans="15:61">
      <c r="O3528" s="57"/>
      <c r="P3528" s="57"/>
      <c r="AP3528" s="57"/>
      <c r="BA3528" s="57"/>
      <c r="BF3528" s="6" t="e">
        <f t="shared" si="165"/>
        <v>#NUM!</v>
      </c>
      <c r="BG3528" t="e">
        <f t="shared" si="166"/>
        <v>#NUM!</v>
      </c>
      <c r="BH3528" t="e">
        <f t="shared" si="167"/>
        <v>#NUM!</v>
      </c>
      <c r="BI3528" t="e">
        <f>VLOOKUP(H3528,Sheet2!$A$1:$B$270,2,FALSE)</f>
        <v>#N/A</v>
      </c>
    </row>
    <row r="3529" spans="15:61">
      <c r="O3529" s="57"/>
      <c r="P3529" s="57"/>
      <c r="AP3529" s="57"/>
      <c r="BA3529" s="57"/>
      <c r="BF3529" s="6" t="e">
        <f t="shared" si="165"/>
        <v>#NUM!</v>
      </c>
      <c r="BG3529" t="e">
        <f t="shared" si="166"/>
        <v>#NUM!</v>
      </c>
      <c r="BH3529" t="e">
        <f t="shared" si="167"/>
        <v>#NUM!</v>
      </c>
      <c r="BI3529" t="e">
        <f>VLOOKUP(H3529,Sheet2!$A$1:$B$270,2,FALSE)</f>
        <v>#N/A</v>
      </c>
    </row>
    <row r="3530" spans="15:61">
      <c r="O3530" s="57"/>
      <c r="P3530" s="57"/>
      <c r="AP3530" s="57"/>
      <c r="BA3530" s="57"/>
      <c r="BF3530" s="6" t="e">
        <f t="shared" si="165"/>
        <v>#NUM!</v>
      </c>
      <c r="BG3530" t="e">
        <f t="shared" si="166"/>
        <v>#NUM!</v>
      </c>
      <c r="BH3530" t="e">
        <f t="shared" si="167"/>
        <v>#NUM!</v>
      </c>
      <c r="BI3530" t="e">
        <f>VLOOKUP(H3530,Sheet2!$A$1:$B$270,2,FALSE)</f>
        <v>#N/A</v>
      </c>
    </row>
    <row r="3531" spans="15:61">
      <c r="O3531" s="57"/>
      <c r="P3531" s="57"/>
      <c r="AO3531" s="57"/>
      <c r="BA3531" s="57"/>
      <c r="BF3531" s="6" t="e">
        <f t="shared" si="165"/>
        <v>#NUM!</v>
      </c>
      <c r="BG3531" t="e">
        <f t="shared" si="166"/>
        <v>#NUM!</v>
      </c>
      <c r="BH3531" t="e">
        <f t="shared" si="167"/>
        <v>#NUM!</v>
      </c>
      <c r="BI3531" t="e">
        <f>VLOOKUP(H3531,Sheet2!$A$1:$B$270,2,FALSE)</f>
        <v>#N/A</v>
      </c>
    </row>
    <row r="3532" spans="15:61">
      <c r="O3532" s="57"/>
      <c r="P3532" s="57"/>
      <c r="AO3532" s="57"/>
      <c r="AP3532" s="57"/>
      <c r="BA3532" s="57"/>
      <c r="BF3532" s="6" t="e">
        <f t="shared" si="165"/>
        <v>#NUM!</v>
      </c>
      <c r="BG3532" t="e">
        <f t="shared" si="166"/>
        <v>#NUM!</v>
      </c>
      <c r="BH3532" t="e">
        <f t="shared" si="167"/>
        <v>#NUM!</v>
      </c>
      <c r="BI3532" t="e">
        <f>VLOOKUP(H3532,Sheet2!$A$1:$B$270,2,FALSE)</f>
        <v>#N/A</v>
      </c>
    </row>
    <row r="3533" spans="15:61">
      <c r="O3533" s="57"/>
      <c r="P3533" s="57"/>
      <c r="BA3533" s="57"/>
      <c r="BF3533" s="6" t="e">
        <f t="shared" si="165"/>
        <v>#NUM!</v>
      </c>
      <c r="BG3533" t="e">
        <f t="shared" si="166"/>
        <v>#NUM!</v>
      </c>
      <c r="BH3533" t="e">
        <f t="shared" si="167"/>
        <v>#NUM!</v>
      </c>
      <c r="BI3533" t="e">
        <f>VLOOKUP(H3533,Sheet2!$A$1:$B$270,2,FALSE)</f>
        <v>#N/A</v>
      </c>
    </row>
    <row r="3534" spans="15:61">
      <c r="O3534" s="57"/>
      <c r="P3534" s="57"/>
      <c r="AP3534" s="57"/>
      <c r="BA3534" s="57"/>
      <c r="BF3534" s="6" t="e">
        <f t="shared" si="165"/>
        <v>#NUM!</v>
      </c>
      <c r="BG3534" t="e">
        <f t="shared" si="166"/>
        <v>#NUM!</v>
      </c>
      <c r="BH3534" t="e">
        <f t="shared" si="167"/>
        <v>#NUM!</v>
      </c>
      <c r="BI3534" t="e">
        <f>VLOOKUP(H3534,Sheet2!$A$1:$B$270,2,FALSE)</f>
        <v>#N/A</v>
      </c>
    </row>
    <row r="3535" spans="15:61">
      <c r="O3535" s="57"/>
      <c r="P3535" s="57"/>
      <c r="AP3535" s="57"/>
      <c r="BA3535" s="57"/>
      <c r="BF3535" s="6" t="e">
        <f t="shared" si="165"/>
        <v>#NUM!</v>
      </c>
      <c r="BG3535" t="e">
        <f t="shared" si="166"/>
        <v>#NUM!</v>
      </c>
      <c r="BH3535" t="e">
        <f t="shared" si="167"/>
        <v>#NUM!</v>
      </c>
      <c r="BI3535" t="e">
        <f>VLOOKUP(H3535,Sheet2!$A$1:$B$270,2,FALSE)</f>
        <v>#N/A</v>
      </c>
    </row>
    <row r="3536" spans="15:61">
      <c r="O3536" s="57"/>
      <c r="P3536" s="57"/>
      <c r="AP3536" s="57"/>
      <c r="BA3536" s="57"/>
      <c r="BF3536" s="6" t="e">
        <f t="shared" si="165"/>
        <v>#NUM!</v>
      </c>
      <c r="BG3536" t="e">
        <f t="shared" si="166"/>
        <v>#NUM!</v>
      </c>
      <c r="BH3536" t="e">
        <f t="shared" si="167"/>
        <v>#NUM!</v>
      </c>
      <c r="BI3536" t="e">
        <f>VLOOKUP(H3536,Sheet2!$A$1:$B$270,2,FALSE)</f>
        <v>#N/A</v>
      </c>
    </row>
    <row r="3537" spans="15:61">
      <c r="O3537" s="57"/>
      <c r="P3537" s="57"/>
      <c r="AP3537" s="57"/>
      <c r="BA3537" s="57"/>
      <c r="BF3537" s="6" t="e">
        <f t="shared" si="165"/>
        <v>#NUM!</v>
      </c>
      <c r="BG3537" t="e">
        <f t="shared" si="166"/>
        <v>#NUM!</v>
      </c>
      <c r="BH3537" t="e">
        <f t="shared" si="167"/>
        <v>#NUM!</v>
      </c>
      <c r="BI3537" t="e">
        <f>VLOOKUP(H3537,Sheet2!$A$1:$B$270,2,FALSE)</f>
        <v>#N/A</v>
      </c>
    </row>
    <row r="3538" spans="15:61">
      <c r="O3538" s="57"/>
      <c r="P3538" s="57"/>
      <c r="BF3538" s="6" t="e">
        <f t="shared" si="165"/>
        <v>#NUM!</v>
      </c>
      <c r="BG3538" t="e">
        <f t="shared" si="166"/>
        <v>#NUM!</v>
      </c>
      <c r="BH3538" t="e">
        <f t="shared" si="167"/>
        <v>#NUM!</v>
      </c>
      <c r="BI3538" t="e">
        <f>VLOOKUP(H3538,Sheet2!$A$1:$B$270,2,FALSE)</f>
        <v>#N/A</v>
      </c>
    </row>
    <row r="3539" spans="15:61">
      <c r="O3539" s="57"/>
      <c r="P3539" s="57"/>
      <c r="AO3539" s="57"/>
      <c r="BA3539" s="57"/>
      <c r="BF3539" s="6" t="e">
        <f t="shared" si="165"/>
        <v>#NUM!</v>
      </c>
      <c r="BG3539" t="e">
        <f t="shared" si="166"/>
        <v>#NUM!</v>
      </c>
      <c r="BH3539" t="e">
        <f t="shared" si="167"/>
        <v>#NUM!</v>
      </c>
      <c r="BI3539" t="e">
        <f>VLOOKUP(H3539,Sheet2!$A$1:$B$270,2,FALSE)</f>
        <v>#N/A</v>
      </c>
    </row>
    <row r="3540" spans="15:61">
      <c r="O3540" s="57"/>
      <c r="P3540" s="57"/>
      <c r="AO3540" s="57"/>
      <c r="AP3540" s="57"/>
      <c r="BA3540" s="57"/>
      <c r="BF3540" s="6" t="e">
        <f t="shared" si="165"/>
        <v>#NUM!</v>
      </c>
      <c r="BG3540" t="e">
        <f t="shared" si="166"/>
        <v>#NUM!</v>
      </c>
      <c r="BH3540" t="e">
        <f t="shared" si="167"/>
        <v>#NUM!</v>
      </c>
      <c r="BI3540" t="e">
        <f>VLOOKUP(H3540,Sheet2!$A$1:$B$270,2,FALSE)</f>
        <v>#N/A</v>
      </c>
    </row>
    <row r="3541" spans="15:61">
      <c r="O3541" s="57"/>
      <c r="P3541" s="57"/>
      <c r="AO3541" s="57"/>
      <c r="AP3541" s="57"/>
      <c r="BA3541" s="57"/>
      <c r="BF3541" s="6" t="e">
        <f t="shared" si="165"/>
        <v>#NUM!</v>
      </c>
      <c r="BG3541" t="e">
        <f t="shared" si="166"/>
        <v>#NUM!</v>
      </c>
      <c r="BH3541" t="e">
        <f t="shared" si="167"/>
        <v>#NUM!</v>
      </c>
      <c r="BI3541" t="e">
        <f>VLOOKUP(H3541,Sheet2!$A$1:$B$270,2,FALSE)</f>
        <v>#N/A</v>
      </c>
    </row>
    <row r="3542" spans="15:61">
      <c r="O3542" s="57"/>
      <c r="P3542" s="57"/>
      <c r="AO3542" s="57"/>
      <c r="AP3542" s="57"/>
      <c r="BA3542" s="57"/>
      <c r="BF3542" s="6" t="e">
        <f t="shared" si="165"/>
        <v>#NUM!</v>
      </c>
      <c r="BG3542" t="e">
        <f t="shared" si="166"/>
        <v>#NUM!</v>
      </c>
      <c r="BH3542" t="e">
        <f t="shared" si="167"/>
        <v>#NUM!</v>
      </c>
      <c r="BI3542" t="e">
        <f>VLOOKUP(H3542,Sheet2!$A$1:$B$270,2,FALSE)</f>
        <v>#N/A</v>
      </c>
    </row>
    <row r="3543" spans="15:61">
      <c r="O3543" s="57"/>
      <c r="P3543" s="57"/>
      <c r="AP3543" s="57"/>
      <c r="BA3543" s="57"/>
      <c r="BF3543" s="6" t="e">
        <f t="shared" si="165"/>
        <v>#NUM!</v>
      </c>
      <c r="BG3543" t="e">
        <f t="shared" si="166"/>
        <v>#NUM!</v>
      </c>
      <c r="BH3543" t="e">
        <f t="shared" si="167"/>
        <v>#NUM!</v>
      </c>
      <c r="BI3543" t="e">
        <f>VLOOKUP(H3543,Sheet2!$A$1:$B$270,2,FALSE)</f>
        <v>#N/A</v>
      </c>
    </row>
    <row r="3544" spans="15:61">
      <c r="O3544" s="57"/>
      <c r="P3544" s="57"/>
      <c r="AP3544" s="57"/>
      <c r="BA3544" s="57"/>
      <c r="BF3544" s="6" t="e">
        <f t="shared" si="165"/>
        <v>#NUM!</v>
      </c>
      <c r="BG3544" t="e">
        <f t="shared" si="166"/>
        <v>#NUM!</v>
      </c>
      <c r="BH3544" t="e">
        <f t="shared" si="167"/>
        <v>#NUM!</v>
      </c>
      <c r="BI3544" t="e">
        <f>VLOOKUP(H3544,Sheet2!$A$1:$B$270,2,FALSE)</f>
        <v>#N/A</v>
      </c>
    </row>
    <row r="3545" spans="15:61">
      <c r="O3545" s="57"/>
      <c r="P3545" s="57"/>
      <c r="AP3545" s="57"/>
      <c r="BA3545" s="57"/>
      <c r="BF3545" s="6" t="e">
        <f t="shared" si="165"/>
        <v>#NUM!</v>
      </c>
      <c r="BG3545" t="e">
        <f t="shared" si="166"/>
        <v>#NUM!</v>
      </c>
      <c r="BH3545" t="e">
        <f t="shared" si="167"/>
        <v>#NUM!</v>
      </c>
      <c r="BI3545" t="e">
        <f>VLOOKUP(H3545,Sheet2!$A$1:$B$270,2,FALSE)</f>
        <v>#N/A</v>
      </c>
    </row>
    <row r="3546" spans="15:61">
      <c r="O3546" s="57"/>
      <c r="P3546" s="57"/>
      <c r="AP3546" s="57"/>
      <c r="BA3546" s="57"/>
      <c r="BF3546" s="6" t="e">
        <f t="shared" si="165"/>
        <v>#NUM!</v>
      </c>
      <c r="BG3546" t="e">
        <f t="shared" si="166"/>
        <v>#NUM!</v>
      </c>
      <c r="BH3546" t="e">
        <f t="shared" si="167"/>
        <v>#NUM!</v>
      </c>
      <c r="BI3546" t="e">
        <f>VLOOKUP(H3546,Sheet2!$A$1:$B$270,2,FALSE)</f>
        <v>#N/A</v>
      </c>
    </row>
    <row r="3547" spans="15:61">
      <c r="O3547" s="57"/>
      <c r="P3547" s="57"/>
      <c r="AP3547" s="57"/>
      <c r="BA3547" s="57"/>
      <c r="BF3547" s="6" t="e">
        <f t="shared" si="165"/>
        <v>#NUM!</v>
      </c>
      <c r="BG3547" t="e">
        <f t="shared" si="166"/>
        <v>#NUM!</v>
      </c>
      <c r="BH3547" t="e">
        <f t="shared" si="167"/>
        <v>#NUM!</v>
      </c>
      <c r="BI3547" t="e">
        <f>VLOOKUP(H3547,Sheet2!$A$1:$B$270,2,FALSE)</f>
        <v>#N/A</v>
      </c>
    </row>
    <row r="3548" spans="15:61">
      <c r="O3548" s="57"/>
      <c r="P3548" s="57"/>
      <c r="AP3548" s="57"/>
      <c r="BA3548" s="57"/>
      <c r="BF3548" s="6" t="e">
        <f t="shared" si="165"/>
        <v>#NUM!</v>
      </c>
      <c r="BG3548" t="e">
        <f t="shared" si="166"/>
        <v>#NUM!</v>
      </c>
      <c r="BH3548" t="e">
        <f t="shared" si="167"/>
        <v>#NUM!</v>
      </c>
      <c r="BI3548" t="e">
        <f>VLOOKUP(H3548,Sheet2!$A$1:$B$270,2,FALSE)</f>
        <v>#N/A</v>
      </c>
    </row>
    <row r="3549" spans="15:61">
      <c r="O3549" s="57"/>
      <c r="P3549" s="57"/>
      <c r="AP3549" s="57"/>
      <c r="BA3549" s="57"/>
      <c r="BF3549" s="6" t="e">
        <f t="shared" si="165"/>
        <v>#NUM!</v>
      </c>
      <c r="BG3549" t="e">
        <f t="shared" si="166"/>
        <v>#NUM!</v>
      </c>
      <c r="BH3549" t="e">
        <f t="shared" si="167"/>
        <v>#NUM!</v>
      </c>
      <c r="BI3549" t="e">
        <f>VLOOKUP(H3549,Sheet2!$A$1:$B$270,2,FALSE)</f>
        <v>#N/A</v>
      </c>
    </row>
    <row r="3550" spans="15:61">
      <c r="O3550" s="57"/>
      <c r="P3550" s="57"/>
      <c r="AP3550" s="57"/>
      <c r="BA3550" s="57"/>
      <c r="BF3550" s="6" t="e">
        <f t="shared" si="165"/>
        <v>#NUM!</v>
      </c>
      <c r="BG3550" t="e">
        <f t="shared" si="166"/>
        <v>#NUM!</v>
      </c>
      <c r="BH3550" t="e">
        <f t="shared" si="167"/>
        <v>#NUM!</v>
      </c>
      <c r="BI3550" t="e">
        <f>VLOOKUP(H3550,Sheet2!$A$1:$B$270,2,FALSE)</f>
        <v>#N/A</v>
      </c>
    </row>
    <row r="3551" spans="15:61">
      <c r="O3551" s="57"/>
      <c r="P3551" s="57"/>
      <c r="AP3551" s="57"/>
      <c r="BA3551" s="57"/>
      <c r="BF3551" s="6" t="e">
        <f t="shared" si="165"/>
        <v>#NUM!</v>
      </c>
      <c r="BG3551" t="e">
        <f t="shared" si="166"/>
        <v>#NUM!</v>
      </c>
      <c r="BH3551" t="e">
        <f t="shared" si="167"/>
        <v>#NUM!</v>
      </c>
      <c r="BI3551" t="e">
        <f>VLOOKUP(H3551,Sheet2!$A$1:$B$270,2,FALSE)</f>
        <v>#N/A</v>
      </c>
    </row>
    <row r="3552" spans="15:61">
      <c r="O3552" s="57"/>
      <c r="P3552" s="57"/>
      <c r="AO3552" s="57"/>
      <c r="BA3552" s="57"/>
      <c r="BF3552" s="6" t="e">
        <f t="shared" si="165"/>
        <v>#NUM!</v>
      </c>
      <c r="BG3552" t="e">
        <f t="shared" si="166"/>
        <v>#NUM!</v>
      </c>
      <c r="BH3552" t="e">
        <f t="shared" si="167"/>
        <v>#NUM!</v>
      </c>
      <c r="BI3552" t="e">
        <f>VLOOKUP(H3552,Sheet2!$A$1:$B$270,2,FALSE)</f>
        <v>#N/A</v>
      </c>
    </row>
    <row r="3553" spans="15:61">
      <c r="O3553" s="57"/>
      <c r="P3553" s="57"/>
      <c r="AO3553" s="57"/>
      <c r="BA3553" s="57"/>
      <c r="BF3553" s="6" t="e">
        <f t="shared" si="165"/>
        <v>#NUM!</v>
      </c>
      <c r="BG3553" t="e">
        <f t="shared" si="166"/>
        <v>#NUM!</v>
      </c>
      <c r="BH3553" t="e">
        <f t="shared" si="167"/>
        <v>#NUM!</v>
      </c>
      <c r="BI3553" t="e">
        <f>VLOOKUP(H3553,Sheet2!$A$1:$B$270,2,FALSE)</f>
        <v>#N/A</v>
      </c>
    </row>
    <row r="3554" spans="15:61">
      <c r="O3554" s="57"/>
      <c r="P3554" s="57"/>
      <c r="AO3554" s="57"/>
      <c r="BA3554" s="57"/>
      <c r="BF3554" s="6" t="e">
        <f t="shared" si="165"/>
        <v>#NUM!</v>
      </c>
      <c r="BG3554" t="e">
        <f t="shared" si="166"/>
        <v>#NUM!</v>
      </c>
      <c r="BH3554" t="e">
        <f t="shared" si="167"/>
        <v>#NUM!</v>
      </c>
      <c r="BI3554" t="e">
        <f>VLOOKUP(H3554,Sheet2!$A$1:$B$270,2,FALSE)</f>
        <v>#N/A</v>
      </c>
    </row>
    <row r="3555" spans="15:61">
      <c r="O3555" s="57"/>
      <c r="P3555" s="57"/>
      <c r="AO3555" s="57"/>
      <c r="BA3555" s="57"/>
      <c r="BF3555" s="6" t="e">
        <f t="shared" si="165"/>
        <v>#NUM!</v>
      </c>
      <c r="BG3555" t="e">
        <f t="shared" si="166"/>
        <v>#NUM!</v>
      </c>
      <c r="BH3555" t="e">
        <f t="shared" si="167"/>
        <v>#NUM!</v>
      </c>
      <c r="BI3555" t="e">
        <f>VLOOKUP(H3555,Sheet2!$A$1:$B$270,2,FALSE)</f>
        <v>#N/A</v>
      </c>
    </row>
    <row r="3556" spans="15:61">
      <c r="O3556" s="57"/>
      <c r="P3556" s="57"/>
      <c r="AP3556" s="57"/>
      <c r="BA3556" s="57"/>
      <c r="BF3556" s="6" t="e">
        <f t="shared" si="165"/>
        <v>#NUM!</v>
      </c>
      <c r="BG3556" t="e">
        <f t="shared" si="166"/>
        <v>#NUM!</v>
      </c>
      <c r="BH3556" t="e">
        <f t="shared" si="167"/>
        <v>#NUM!</v>
      </c>
      <c r="BI3556" t="e">
        <f>VLOOKUP(H3556,Sheet2!$A$1:$B$270,2,FALSE)</f>
        <v>#N/A</v>
      </c>
    </row>
    <row r="3557" spans="15:61">
      <c r="O3557" s="57"/>
      <c r="P3557" s="57"/>
      <c r="BA3557" s="57"/>
      <c r="BF3557" s="6" t="e">
        <f t="shared" si="165"/>
        <v>#NUM!</v>
      </c>
      <c r="BG3557" t="e">
        <f t="shared" si="166"/>
        <v>#NUM!</v>
      </c>
      <c r="BH3557" t="e">
        <f t="shared" si="167"/>
        <v>#NUM!</v>
      </c>
      <c r="BI3557" t="e">
        <f>VLOOKUP(H3557,Sheet2!$A$1:$B$270,2,FALSE)</f>
        <v>#N/A</v>
      </c>
    </row>
    <row r="3558" spans="15:61">
      <c r="O3558" s="57"/>
      <c r="P3558" s="57"/>
      <c r="AP3558" s="57"/>
      <c r="BA3558" s="57"/>
      <c r="BF3558" s="6" t="e">
        <f t="shared" si="165"/>
        <v>#NUM!</v>
      </c>
      <c r="BG3558" t="e">
        <f t="shared" si="166"/>
        <v>#NUM!</v>
      </c>
      <c r="BH3558" t="e">
        <f t="shared" si="167"/>
        <v>#NUM!</v>
      </c>
      <c r="BI3558" t="e">
        <f>VLOOKUP(H3558,Sheet2!$A$1:$B$270,2,FALSE)</f>
        <v>#N/A</v>
      </c>
    </row>
    <row r="3559" spans="15:61">
      <c r="O3559" s="57"/>
      <c r="P3559" s="57"/>
      <c r="AP3559" s="57"/>
      <c r="BA3559" s="57"/>
      <c r="BF3559" s="6" t="e">
        <f t="shared" si="165"/>
        <v>#NUM!</v>
      </c>
      <c r="BG3559" t="e">
        <f t="shared" si="166"/>
        <v>#NUM!</v>
      </c>
      <c r="BH3559" t="e">
        <f t="shared" si="167"/>
        <v>#NUM!</v>
      </c>
      <c r="BI3559" t="e">
        <f>VLOOKUP(H3559,Sheet2!$A$1:$B$270,2,FALSE)</f>
        <v>#N/A</v>
      </c>
    </row>
    <row r="3560" spans="15:61">
      <c r="O3560" s="57"/>
      <c r="P3560" s="57"/>
      <c r="AP3560" s="57"/>
      <c r="BA3560" s="57"/>
      <c r="BF3560" s="6" t="e">
        <f t="shared" si="165"/>
        <v>#NUM!</v>
      </c>
      <c r="BG3560" t="e">
        <f t="shared" si="166"/>
        <v>#NUM!</v>
      </c>
      <c r="BH3560" t="e">
        <f t="shared" si="167"/>
        <v>#NUM!</v>
      </c>
      <c r="BI3560" t="e">
        <f>VLOOKUP(H3560,Sheet2!$A$1:$B$270,2,FALSE)</f>
        <v>#N/A</v>
      </c>
    </row>
    <row r="3561" spans="15:61">
      <c r="O3561" s="57"/>
      <c r="P3561" s="57"/>
      <c r="AP3561" s="57"/>
      <c r="BA3561" s="57"/>
      <c r="BF3561" s="6" t="e">
        <f t="shared" si="165"/>
        <v>#NUM!</v>
      </c>
      <c r="BG3561" t="e">
        <f t="shared" si="166"/>
        <v>#NUM!</v>
      </c>
      <c r="BH3561" t="e">
        <f t="shared" si="167"/>
        <v>#NUM!</v>
      </c>
      <c r="BI3561" t="e">
        <f>VLOOKUP(H3561,Sheet2!$A$1:$B$270,2,FALSE)</f>
        <v>#N/A</v>
      </c>
    </row>
    <row r="3562" spans="15:61">
      <c r="O3562" s="57"/>
      <c r="P3562" s="57"/>
      <c r="AP3562" s="57"/>
      <c r="BA3562" s="57"/>
      <c r="BF3562" s="6" t="e">
        <f t="shared" si="165"/>
        <v>#NUM!</v>
      </c>
      <c r="BG3562" t="e">
        <f t="shared" si="166"/>
        <v>#NUM!</v>
      </c>
      <c r="BH3562" t="e">
        <f t="shared" si="167"/>
        <v>#NUM!</v>
      </c>
      <c r="BI3562" t="e">
        <f>VLOOKUP(H3562,Sheet2!$A$1:$B$270,2,FALSE)</f>
        <v>#N/A</v>
      </c>
    </row>
    <row r="3563" spans="15:61">
      <c r="O3563" s="57"/>
      <c r="P3563" s="57"/>
      <c r="BA3563" s="57"/>
      <c r="BF3563" s="6" t="e">
        <f t="shared" si="165"/>
        <v>#NUM!</v>
      </c>
      <c r="BG3563" t="e">
        <f t="shared" si="166"/>
        <v>#NUM!</v>
      </c>
      <c r="BH3563" t="e">
        <f t="shared" si="167"/>
        <v>#NUM!</v>
      </c>
      <c r="BI3563" t="e">
        <f>VLOOKUP(H3563,Sheet2!$A$1:$B$270,2,FALSE)</f>
        <v>#N/A</v>
      </c>
    </row>
    <row r="3564" spans="15:61">
      <c r="O3564" s="57"/>
      <c r="P3564" s="57"/>
      <c r="BA3564" s="57"/>
      <c r="BF3564" s="6" t="e">
        <f t="shared" si="165"/>
        <v>#NUM!</v>
      </c>
      <c r="BG3564" t="e">
        <f t="shared" si="166"/>
        <v>#NUM!</v>
      </c>
      <c r="BH3564" t="e">
        <f t="shared" si="167"/>
        <v>#NUM!</v>
      </c>
      <c r="BI3564" t="e">
        <f>VLOOKUP(H3564,Sheet2!$A$1:$B$270,2,FALSE)</f>
        <v>#N/A</v>
      </c>
    </row>
    <row r="3565" spans="15:61">
      <c r="O3565" s="57"/>
      <c r="P3565" s="57"/>
      <c r="BA3565" s="57"/>
      <c r="BF3565" s="6" t="e">
        <f t="shared" si="165"/>
        <v>#NUM!</v>
      </c>
      <c r="BG3565" t="e">
        <f t="shared" si="166"/>
        <v>#NUM!</v>
      </c>
      <c r="BH3565" t="e">
        <f t="shared" si="167"/>
        <v>#NUM!</v>
      </c>
      <c r="BI3565" t="e">
        <f>VLOOKUP(H3565,Sheet2!$A$1:$B$270,2,FALSE)</f>
        <v>#N/A</v>
      </c>
    </row>
    <row r="3566" spans="15:61">
      <c r="O3566" s="57"/>
      <c r="P3566" s="57"/>
      <c r="AP3566" s="57"/>
      <c r="BA3566" s="57"/>
      <c r="BF3566" s="6" t="e">
        <f t="shared" si="165"/>
        <v>#NUM!</v>
      </c>
      <c r="BG3566" t="e">
        <f t="shared" si="166"/>
        <v>#NUM!</v>
      </c>
      <c r="BH3566" t="e">
        <f t="shared" si="167"/>
        <v>#NUM!</v>
      </c>
      <c r="BI3566" t="e">
        <f>VLOOKUP(H3566,Sheet2!$A$1:$B$270,2,FALSE)</f>
        <v>#N/A</v>
      </c>
    </row>
    <row r="3567" spans="15:61">
      <c r="O3567" s="57"/>
      <c r="P3567" s="57"/>
      <c r="AP3567" s="57"/>
      <c r="BA3567" s="57"/>
      <c r="BF3567" s="6" t="e">
        <f t="shared" si="165"/>
        <v>#NUM!</v>
      </c>
      <c r="BG3567" t="e">
        <f t="shared" si="166"/>
        <v>#NUM!</v>
      </c>
      <c r="BH3567" t="e">
        <f t="shared" si="167"/>
        <v>#NUM!</v>
      </c>
      <c r="BI3567" t="e">
        <f>VLOOKUP(H3567,Sheet2!$A$1:$B$270,2,FALSE)</f>
        <v>#N/A</v>
      </c>
    </row>
    <row r="3568" spans="15:61">
      <c r="O3568" s="57"/>
      <c r="P3568" s="57"/>
      <c r="BA3568" s="57"/>
      <c r="BF3568" s="6" t="e">
        <f t="shared" si="165"/>
        <v>#NUM!</v>
      </c>
      <c r="BG3568" t="e">
        <f t="shared" si="166"/>
        <v>#NUM!</v>
      </c>
      <c r="BH3568" t="e">
        <f t="shared" si="167"/>
        <v>#NUM!</v>
      </c>
      <c r="BI3568" t="e">
        <f>VLOOKUP(H3568,Sheet2!$A$1:$B$270,2,FALSE)</f>
        <v>#N/A</v>
      </c>
    </row>
    <row r="3569" spans="15:61">
      <c r="O3569" s="57"/>
      <c r="P3569" s="57"/>
      <c r="BA3569" s="57"/>
      <c r="BF3569" s="6" t="e">
        <f t="shared" si="165"/>
        <v>#NUM!</v>
      </c>
      <c r="BG3569" t="e">
        <f t="shared" si="166"/>
        <v>#NUM!</v>
      </c>
      <c r="BH3569" t="e">
        <f t="shared" si="167"/>
        <v>#NUM!</v>
      </c>
      <c r="BI3569" t="e">
        <f>VLOOKUP(H3569,Sheet2!$A$1:$B$270,2,FALSE)</f>
        <v>#N/A</v>
      </c>
    </row>
    <row r="3570" spans="15:61">
      <c r="O3570" s="57"/>
      <c r="P3570" s="57"/>
      <c r="BA3570" s="57"/>
      <c r="BF3570" s="6" t="e">
        <f t="shared" si="165"/>
        <v>#NUM!</v>
      </c>
      <c r="BG3570" t="e">
        <f t="shared" si="166"/>
        <v>#NUM!</v>
      </c>
      <c r="BH3570" t="e">
        <f t="shared" si="167"/>
        <v>#NUM!</v>
      </c>
      <c r="BI3570" t="e">
        <f>VLOOKUP(H3570,Sheet2!$A$1:$B$270,2,FALSE)</f>
        <v>#N/A</v>
      </c>
    </row>
    <row r="3571" spans="15:61">
      <c r="O3571" s="57"/>
      <c r="P3571" s="57"/>
      <c r="BA3571" s="57"/>
      <c r="BF3571" s="6" t="e">
        <f t="shared" si="165"/>
        <v>#NUM!</v>
      </c>
      <c r="BG3571" t="e">
        <f t="shared" si="166"/>
        <v>#NUM!</v>
      </c>
      <c r="BH3571" t="e">
        <f t="shared" si="167"/>
        <v>#NUM!</v>
      </c>
      <c r="BI3571" t="e">
        <f>VLOOKUP(H3571,Sheet2!$A$1:$B$270,2,FALSE)</f>
        <v>#N/A</v>
      </c>
    </row>
    <row r="3572" spans="15:61">
      <c r="O3572" s="57"/>
      <c r="P3572" s="57"/>
      <c r="AP3572" s="57"/>
      <c r="BA3572" s="57"/>
      <c r="BF3572" s="6" t="e">
        <f t="shared" si="165"/>
        <v>#NUM!</v>
      </c>
      <c r="BG3572" t="e">
        <f t="shared" si="166"/>
        <v>#NUM!</v>
      </c>
      <c r="BH3572" t="e">
        <f t="shared" si="167"/>
        <v>#NUM!</v>
      </c>
      <c r="BI3572" t="e">
        <f>VLOOKUP(H3572,Sheet2!$A$1:$B$270,2,FALSE)</f>
        <v>#N/A</v>
      </c>
    </row>
    <row r="3573" spans="15:61">
      <c r="O3573" s="57"/>
      <c r="P3573" s="57"/>
      <c r="AP3573" s="57"/>
      <c r="BA3573" s="57"/>
      <c r="BF3573" s="6" t="e">
        <f t="shared" si="165"/>
        <v>#NUM!</v>
      </c>
      <c r="BG3573" t="e">
        <f t="shared" si="166"/>
        <v>#NUM!</v>
      </c>
      <c r="BH3573" t="e">
        <f t="shared" si="167"/>
        <v>#NUM!</v>
      </c>
      <c r="BI3573" t="e">
        <f>VLOOKUP(H3573,Sheet2!$A$1:$B$270,2,FALSE)</f>
        <v>#N/A</v>
      </c>
    </row>
    <row r="3574" spans="15:61">
      <c r="O3574" s="57"/>
      <c r="P3574" s="57"/>
      <c r="AP3574" s="57"/>
      <c r="BA3574" s="57"/>
      <c r="BF3574" s="6" t="e">
        <f t="shared" si="165"/>
        <v>#NUM!</v>
      </c>
      <c r="BG3574" t="e">
        <f t="shared" si="166"/>
        <v>#NUM!</v>
      </c>
      <c r="BH3574" t="e">
        <f t="shared" si="167"/>
        <v>#NUM!</v>
      </c>
      <c r="BI3574" t="e">
        <f>VLOOKUP(H3574,Sheet2!$A$1:$B$270,2,FALSE)</f>
        <v>#N/A</v>
      </c>
    </row>
    <row r="3575" spans="15:61">
      <c r="O3575" s="57"/>
      <c r="P3575" s="57"/>
      <c r="AP3575" s="57"/>
      <c r="BA3575" s="57"/>
      <c r="BF3575" s="6" t="e">
        <f t="shared" si="165"/>
        <v>#NUM!</v>
      </c>
      <c r="BG3575" t="e">
        <f t="shared" si="166"/>
        <v>#NUM!</v>
      </c>
      <c r="BH3575" t="e">
        <f t="shared" si="167"/>
        <v>#NUM!</v>
      </c>
      <c r="BI3575" t="e">
        <f>VLOOKUP(H3575,Sheet2!$A$1:$B$270,2,FALSE)</f>
        <v>#N/A</v>
      </c>
    </row>
    <row r="3576" spans="15:61">
      <c r="O3576" s="57"/>
      <c r="P3576" s="57"/>
      <c r="AO3576" s="57"/>
      <c r="BA3576" s="57"/>
      <c r="BF3576" s="6" t="e">
        <f t="shared" si="165"/>
        <v>#NUM!</v>
      </c>
      <c r="BG3576" t="e">
        <f t="shared" si="166"/>
        <v>#NUM!</v>
      </c>
      <c r="BH3576" t="e">
        <f t="shared" si="167"/>
        <v>#NUM!</v>
      </c>
      <c r="BI3576" t="e">
        <f>VLOOKUP(H3576,Sheet2!$A$1:$B$270,2,FALSE)</f>
        <v>#N/A</v>
      </c>
    </row>
    <row r="3577" spans="15:61">
      <c r="O3577" s="57"/>
      <c r="P3577" s="57"/>
      <c r="AO3577" s="57"/>
      <c r="AP3577" s="57"/>
      <c r="BA3577" s="57"/>
      <c r="BF3577" s="6" t="e">
        <f t="shared" si="165"/>
        <v>#NUM!</v>
      </c>
      <c r="BG3577" t="e">
        <f t="shared" si="166"/>
        <v>#NUM!</v>
      </c>
      <c r="BH3577" t="e">
        <f t="shared" si="167"/>
        <v>#NUM!</v>
      </c>
      <c r="BI3577" t="e">
        <f>VLOOKUP(H3577,Sheet2!$A$1:$B$270,2,FALSE)</f>
        <v>#N/A</v>
      </c>
    </row>
    <row r="3578" spans="15:61">
      <c r="O3578" s="57"/>
      <c r="P3578" s="57"/>
      <c r="AO3578" s="57"/>
      <c r="AP3578" s="57"/>
      <c r="BA3578" s="57"/>
      <c r="BF3578" s="6" t="e">
        <f t="shared" si="165"/>
        <v>#NUM!</v>
      </c>
      <c r="BG3578" t="e">
        <f t="shared" si="166"/>
        <v>#NUM!</v>
      </c>
      <c r="BH3578" t="e">
        <f t="shared" si="167"/>
        <v>#NUM!</v>
      </c>
      <c r="BI3578" t="e">
        <f>VLOOKUP(H3578,Sheet2!$A$1:$B$270,2,FALSE)</f>
        <v>#N/A</v>
      </c>
    </row>
    <row r="3579" spans="15:61">
      <c r="O3579" s="57"/>
      <c r="P3579" s="57"/>
      <c r="AO3579" s="57"/>
      <c r="BA3579" s="57"/>
      <c r="BF3579" s="6" t="e">
        <f t="shared" si="165"/>
        <v>#NUM!</v>
      </c>
      <c r="BG3579" t="e">
        <f t="shared" si="166"/>
        <v>#NUM!</v>
      </c>
      <c r="BH3579" t="e">
        <f t="shared" si="167"/>
        <v>#NUM!</v>
      </c>
      <c r="BI3579" t="e">
        <f>VLOOKUP(H3579,Sheet2!$A$1:$B$270,2,FALSE)</f>
        <v>#N/A</v>
      </c>
    </row>
    <row r="3580" spans="15:61">
      <c r="O3580" s="57"/>
      <c r="P3580" s="57"/>
      <c r="AO3580" s="57"/>
      <c r="BA3580" s="57"/>
      <c r="BF3580" s="6" t="e">
        <f t="shared" si="165"/>
        <v>#NUM!</v>
      </c>
      <c r="BG3580" t="e">
        <f t="shared" si="166"/>
        <v>#NUM!</v>
      </c>
      <c r="BH3580" t="e">
        <f t="shared" si="167"/>
        <v>#NUM!</v>
      </c>
      <c r="BI3580" t="e">
        <f>VLOOKUP(H3580,Sheet2!$A$1:$B$270,2,FALSE)</f>
        <v>#N/A</v>
      </c>
    </row>
    <row r="3581" spans="15:61">
      <c r="O3581" s="57"/>
      <c r="P3581" s="57"/>
      <c r="AO3581" s="57"/>
      <c r="AP3581" s="57"/>
      <c r="BA3581" s="57"/>
      <c r="BF3581" s="6" t="e">
        <f t="shared" si="165"/>
        <v>#NUM!</v>
      </c>
      <c r="BG3581" t="e">
        <f t="shared" si="166"/>
        <v>#NUM!</v>
      </c>
      <c r="BH3581" t="e">
        <f t="shared" si="167"/>
        <v>#NUM!</v>
      </c>
      <c r="BI3581" t="e">
        <f>VLOOKUP(H3581,Sheet2!$A$1:$B$270,2,FALSE)</f>
        <v>#N/A</v>
      </c>
    </row>
    <row r="3582" spans="15:61">
      <c r="O3582" s="57"/>
      <c r="P3582" s="57"/>
      <c r="BA3582" s="57"/>
      <c r="BF3582" s="6" t="e">
        <f t="shared" si="165"/>
        <v>#NUM!</v>
      </c>
      <c r="BG3582" t="e">
        <f t="shared" si="166"/>
        <v>#NUM!</v>
      </c>
      <c r="BH3582" t="e">
        <f t="shared" si="167"/>
        <v>#NUM!</v>
      </c>
      <c r="BI3582" t="e">
        <f>VLOOKUP(H3582,Sheet2!$A$1:$B$270,2,FALSE)</f>
        <v>#N/A</v>
      </c>
    </row>
    <row r="3583" spans="15:61">
      <c r="O3583" s="57"/>
      <c r="P3583" s="57"/>
      <c r="BA3583" s="57"/>
      <c r="BF3583" s="6" t="e">
        <f t="shared" si="165"/>
        <v>#NUM!</v>
      </c>
      <c r="BG3583" t="e">
        <f t="shared" si="166"/>
        <v>#NUM!</v>
      </c>
      <c r="BH3583" t="e">
        <f t="shared" si="167"/>
        <v>#NUM!</v>
      </c>
      <c r="BI3583" t="e">
        <f>VLOOKUP(H3583,Sheet2!$A$1:$B$270,2,FALSE)</f>
        <v>#N/A</v>
      </c>
    </row>
    <row r="3584" spans="15:61">
      <c r="O3584" s="57"/>
      <c r="P3584" s="57"/>
      <c r="AP3584" s="57"/>
      <c r="BA3584" s="57"/>
      <c r="BF3584" s="6" t="e">
        <f t="shared" si="165"/>
        <v>#NUM!</v>
      </c>
      <c r="BG3584" t="e">
        <f t="shared" si="166"/>
        <v>#NUM!</v>
      </c>
      <c r="BH3584" t="e">
        <f t="shared" si="167"/>
        <v>#NUM!</v>
      </c>
      <c r="BI3584" t="e">
        <f>VLOOKUP(H3584,Sheet2!$A$1:$B$270,2,FALSE)</f>
        <v>#N/A</v>
      </c>
    </row>
    <row r="3585" spans="15:61">
      <c r="O3585" s="57"/>
      <c r="P3585" s="57"/>
      <c r="BA3585" s="57"/>
      <c r="BF3585" s="6" t="e">
        <f t="shared" si="165"/>
        <v>#NUM!</v>
      </c>
      <c r="BG3585" t="e">
        <f t="shared" si="166"/>
        <v>#NUM!</v>
      </c>
      <c r="BH3585" t="e">
        <f t="shared" si="167"/>
        <v>#NUM!</v>
      </c>
      <c r="BI3585" t="e">
        <f>VLOOKUP(H3585,Sheet2!$A$1:$B$270,2,FALSE)</f>
        <v>#N/A</v>
      </c>
    </row>
    <row r="3586" spans="15:61">
      <c r="O3586" s="57"/>
      <c r="P3586" s="57"/>
      <c r="AO3586" s="57"/>
      <c r="AP3586" s="57"/>
      <c r="BA3586" s="57"/>
      <c r="BF3586" s="6" t="e">
        <f t="shared" ref="BF3586:BF3649" si="168">DATE(BC3586,BD3586,BE3586)</f>
        <v>#NUM!</v>
      </c>
      <c r="BG3586" t="e">
        <f t="shared" ref="BG3586:BG3649" si="169">BF3586-BA3586</f>
        <v>#NUM!</v>
      </c>
      <c r="BH3586" t="e">
        <f t="shared" ref="BH3586:BH3649" si="170">IF(BG3586=1,"COMPLY",IF(BG3586&lt;1,"COMPLY","NOT COMPLY"))</f>
        <v>#NUM!</v>
      </c>
      <c r="BI3586" t="e">
        <f>VLOOKUP(H3586,Sheet2!$A$1:$B$270,2,FALSE)</f>
        <v>#N/A</v>
      </c>
    </row>
    <row r="3587" spans="15:61">
      <c r="O3587" s="57"/>
      <c r="P3587" s="57"/>
      <c r="AO3587" s="57"/>
      <c r="AP3587" s="57"/>
      <c r="BA3587" s="57"/>
      <c r="BF3587" s="6" t="e">
        <f t="shared" si="168"/>
        <v>#NUM!</v>
      </c>
      <c r="BG3587" t="e">
        <f t="shared" si="169"/>
        <v>#NUM!</v>
      </c>
      <c r="BH3587" t="e">
        <f t="shared" si="170"/>
        <v>#NUM!</v>
      </c>
      <c r="BI3587" t="e">
        <f>VLOOKUP(H3587,Sheet2!$A$1:$B$270,2,FALSE)</f>
        <v>#N/A</v>
      </c>
    </row>
    <row r="3588" spans="15:61">
      <c r="O3588" s="57"/>
      <c r="P3588" s="57"/>
      <c r="AO3588" s="57"/>
      <c r="AP3588" s="57"/>
      <c r="BA3588" s="57"/>
      <c r="BF3588" s="6" t="e">
        <f t="shared" si="168"/>
        <v>#NUM!</v>
      </c>
      <c r="BG3588" t="e">
        <f t="shared" si="169"/>
        <v>#NUM!</v>
      </c>
      <c r="BH3588" t="e">
        <f t="shared" si="170"/>
        <v>#NUM!</v>
      </c>
      <c r="BI3588" t="e">
        <f>VLOOKUP(H3588,Sheet2!$A$1:$B$270,2,FALSE)</f>
        <v>#N/A</v>
      </c>
    </row>
    <row r="3589" spans="15:61">
      <c r="O3589" s="57"/>
      <c r="P3589" s="57"/>
      <c r="AO3589" s="57"/>
      <c r="BA3589" s="57"/>
      <c r="BF3589" s="6" t="e">
        <f t="shared" si="168"/>
        <v>#NUM!</v>
      </c>
      <c r="BG3589" t="e">
        <f t="shared" si="169"/>
        <v>#NUM!</v>
      </c>
      <c r="BH3589" t="e">
        <f t="shared" si="170"/>
        <v>#NUM!</v>
      </c>
      <c r="BI3589" t="e">
        <f>VLOOKUP(H3589,Sheet2!$A$1:$B$270,2,FALSE)</f>
        <v>#N/A</v>
      </c>
    </row>
    <row r="3590" spans="15:61">
      <c r="O3590" s="57"/>
      <c r="P3590" s="57"/>
      <c r="AO3590" s="57"/>
      <c r="AP3590" s="57"/>
      <c r="BA3590" s="57"/>
      <c r="BF3590" s="6" t="e">
        <f t="shared" si="168"/>
        <v>#NUM!</v>
      </c>
      <c r="BG3590" t="e">
        <f t="shared" si="169"/>
        <v>#NUM!</v>
      </c>
      <c r="BH3590" t="e">
        <f t="shared" si="170"/>
        <v>#NUM!</v>
      </c>
      <c r="BI3590" t="e">
        <f>VLOOKUP(H3590,Sheet2!$A$1:$B$270,2,FALSE)</f>
        <v>#N/A</v>
      </c>
    </row>
    <row r="3591" spans="15:61">
      <c r="O3591" s="57"/>
      <c r="P3591" s="57"/>
      <c r="AO3591" s="57"/>
      <c r="AP3591" s="57"/>
      <c r="BA3591" s="57"/>
      <c r="BF3591" s="6" t="e">
        <f t="shared" si="168"/>
        <v>#NUM!</v>
      </c>
      <c r="BG3591" t="e">
        <f t="shared" si="169"/>
        <v>#NUM!</v>
      </c>
      <c r="BH3591" t="e">
        <f t="shared" si="170"/>
        <v>#NUM!</v>
      </c>
      <c r="BI3591" t="e">
        <f>VLOOKUP(H3591,Sheet2!$A$1:$B$270,2,FALSE)</f>
        <v>#N/A</v>
      </c>
    </row>
    <row r="3592" spans="15:61">
      <c r="O3592" s="57"/>
      <c r="P3592" s="57"/>
      <c r="AP3592" s="57"/>
      <c r="BA3592" s="57"/>
      <c r="BF3592" s="6" t="e">
        <f t="shared" si="168"/>
        <v>#NUM!</v>
      </c>
      <c r="BG3592" t="e">
        <f t="shared" si="169"/>
        <v>#NUM!</v>
      </c>
      <c r="BH3592" t="e">
        <f t="shared" si="170"/>
        <v>#NUM!</v>
      </c>
      <c r="BI3592" t="e">
        <f>VLOOKUP(H3592,Sheet2!$A$1:$B$270,2,FALSE)</f>
        <v>#N/A</v>
      </c>
    </row>
    <row r="3593" spans="15:61">
      <c r="O3593" s="57"/>
      <c r="P3593" s="57"/>
      <c r="AO3593" s="57"/>
      <c r="AP3593" s="57"/>
      <c r="BA3593" s="57"/>
      <c r="BF3593" s="6" t="e">
        <f t="shared" si="168"/>
        <v>#NUM!</v>
      </c>
      <c r="BG3593" t="e">
        <f t="shared" si="169"/>
        <v>#NUM!</v>
      </c>
      <c r="BH3593" t="e">
        <f t="shared" si="170"/>
        <v>#NUM!</v>
      </c>
      <c r="BI3593" t="e">
        <f>VLOOKUP(H3593,Sheet2!$A$1:$B$270,2,FALSE)</f>
        <v>#N/A</v>
      </c>
    </row>
    <row r="3594" spans="15:61">
      <c r="O3594" s="57"/>
      <c r="P3594" s="57"/>
      <c r="AO3594" s="57"/>
      <c r="AP3594" s="57"/>
      <c r="BA3594" s="57"/>
      <c r="BF3594" s="6" t="e">
        <f t="shared" si="168"/>
        <v>#NUM!</v>
      </c>
      <c r="BG3594" t="e">
        <f t="shared" si="169"/>
        <v>#NUM!</v>
      </c>
      <c r="BH3594" t="e">
        <f t="shared" si="170"/>
        <v>#NUM!</v>
      </c>
      <c r="BI3594" t="e">
        <f>VLOOKUP(H3594,Sheet2!$A$1:$B$270,2,FALSE)</f>
        <v>#N/A</v>
      </c>
    </row>
    <row r="3595" spans="15:61">
      <c r="O3595" s="57"/>
      <c r="P3595" s="57"/>
      <c r="AO3595" s="57"/>
      <c r="AP3595" s="57"/>
      <c r="BA3595" s="57"/>
      <c r="BF3595" s="6" t="e">
        <f t="shared" si="168"/>
        <v>#NUM!</v>
      </c>
      <c r="BG3595" t="e">
        <f t="shared" si="169"/>
        <v>#NUM!</v>
      </c>
      <c r="BH3595" t="e">
        <f t="shared" si="170"/>
        <v>#NUM!</v>
      </c>
      <c r="BI3595" t="e">
        <f>VLOOKUP(H3595,Sheet2!$A$1:$B$270,2,FALSE)</f>
        <v>#N/A</v>
      </c>
    </row>
    <row r="3596" spans="15:61">
      <c r="O3596" s="57"/>
      <c r="P3596" s="57"/>
      <c r="AO3596" s="57"/>
      <c r="BA3596" s="57"/>
      <c r="BF3596" s="6" t="e">
        <f t="shared" si="168"/>
        <v>#NUM!</v>
      </c>
      <c r="BG3596" t="e">
        <f t="shared" si="169"/>
        <v>#NUM!</v>
      </c>
      <c r="BH3596" t="e">
        <f t="shared" si="170"/>
        <v>#NUM!</v>
      </c>
      <c r="BI3596" t="e">
        <f>VLOOKUP(H3596,Sheet2!$A$1:$B$270,2,FALSE)</f>
        <v>#N/A</v>
      </c>
    </row>
    <row r="3597" spans="15:61">
      <c r="O3597" s="57"/>
      <c r="P3597" s="57"/>
      <c r="AO3597" s="57"/>
      <c r="BA3597" s="57"/>
      <c r="BF3597" s="6" t="e">
        <f t="shared" si="168"/>
        <v>#NUM!</v>
      </c>
      <c r="BG3597" t="e">
        <f t="shared" si="169"/>
        <v>#NUM!</v>
      </c>
      <c r="BH3597" t="e">
        <f t="shared" si="170"/>
        <v>#NUM!</v>
      </c>
      <c r="BI3597" t="e">
        <f>VLOOKUP(H3597,Sheet2!$A$1:$B$270,2,FALSE)</f>
        <v>#N/A</v>
      </c>
    </row>
    <row r="3598" spans="15:61">
      <c r="O3598" s="57"/>
      <c r="P3598" s="57"/>
      <c r="AO3598" s="57"/>
      <c r="BA3598" s="57"/>
      <c r="BF3598" s="6" t="e">
        <f t="shared" si="168"/>
        <v>#NUM!</v>
      </c>
      <c r="BG3598" t="e">
        <f t="shared" si="169"/>
        <v>#NUM!</v>
      </c>
      <c r="BH3598" t="e">
        <f t="shared" si="170"/>
        <v>#NUM!</v>
      </c>
      <c r="BI3598" t="e">
        <f>VLOOKUP(H3598,Sheet2!$A$1:$B$270,2,FALSE)</f>
        <v>#N/A</v>
      </c>
    </row>
    <row r="3599" spans="15:61">
      <c r="O3599" s="57"/>
      <c r="P3599" s="57"/>
      <c r="BA3599" s="57"/>
      <c r="BF3599" s="6" t="e">
        <f t="shared" si="168"/>
        <v>#NUM!</v>
      </c>
      <c r="BG3599" t="e">
        <f t="shared" si="169"/>
        <v>#NUM!</v>
      </c>
      <c r="BH3599" t="e">
        <f t="shared" si="170"/>
        <v>#NUM!</v>
      </c>
      <c r="BI3599" t="e">
        <f>VLOOKUP(H3599,Sheet2!$A$1:$B$270,2,FALSE)</f>
        <v>#N/A</v>
      </c>
    </row>
    <row r="3600" spans="15:61">
      <c r="O3600" s="57"/>
      <c r="P3600" s="57"/>
      <c r="BA3600" s="57"/>
      <c r="BF3600" s="6" t="e">
        <f t="shared" si="168"/>
        <v>#NUM!</v>
      </c>
      <c r="BG3600" t="e">
        <f t="shared" si="169"/>
        <v>#NUM!</v>
      </c>
      <c r="BH3600" t="e">
        <f t="shared" si="170"/>
        <v>#NUM!</v>
      </c>
      <c r="BI3600" t="e">
        <f>VLOOKUP(H3600,Sheet2!$A$1:$B$270,2,FALSE)</f>
        <v>#N/A</v>
      </c>
    </row>
    <row r="3601" spans="15:61">
      <c r="O3601" s="57"/>
      <c r="P3601" s="57"/>
      <c r="AP3601" s="57"/>
      <c r="BA3601" s="57"/>
      <c r="BF3601" s="6" t="e">
        <f t="shared" si="168"/>
        <v>#NUM!</v>
      </c>
      <c r="BG3601" t="e">
        <f t="shared" si="169"/>
        <v>#NUM!</v>
      </c>
      <c r="BH3601" t="e">
        <f t="shared" si="170"/>
        <v>#NUM!</v>
      </c>
      <c r="BI3601" t="e">
        <f>VLOOKUP(H3601,Sheet2!$A$1:$B$270,2,FALSE)</f>
        <v>#N/A</v>
      </c>
    </row>
    <row r="3602" spans="15:61">
      <c r="O3602" s="57"/>
      <c r="P3602" s="57"/>
      <c r="BA3602" s="57"/>
      <c r="BF3602" s="6" t="e">
        <f t="shared" si="168"/>
        <v>#NUM!</v>
      </c>
      <c r="BG3602" t="e">
        <f t="shared" si="169"/>
        <v>#NUM!</v>
      </c>
      <c r="BH3602" t="e">
        <f t="shared" si="170"/>
        <v>#NUM!</v>
      </c>
      <c r="BI3602" t="e">
        <f>VLOOKUP(H3602,Sheet2!$A$1:$B$270,2,FALSE)</f>
        <v>#N/A</v>
      </c>
    </row>
    <row r="3603" spans="15:61">
      <c r="O3603" s="57"/>
      <c r="P3603" s="57"/>
      <c r="AP3603" s="57"/>
      <c r="BA3603" s="57"/>
      <c r="BF3603" s="6" t="e">
        <f t="shared" si="168"/>
        <v>#NUM!</v>
      </c>
      <c r="BG3603" t="e">
        <f t="shared" si="169"/>
        <v>#NUM!</v>
      </c>
      <c r="BH3603" t="e">
        <f t="shared" si="170"/>
        <v>#NUM!</v>
      </c>
      <c r="BI3603" t="e">
        <f>VLOOKUP(H3603,Sheet2!$A$1:$B$270,2,FALSE)</f>
        <v>#N/A</v>
      </c>
    </row>
    <row r="3604" spans="15:61">
      <c r="O3604" s="57"/>
      <c r="P3604" s="57"/>
      <c r="AP3604" s="57"/>
      <c r="BA3604" s="57"/>
      <c r="BF3604" s="6" t="e">
        <f t="shared" si="168"/>
        <v>#NUM!</v>
      </c>
      <c r="BG3604" t="e">
        <f t="shared" si="169"/>
        <v>#NUM!</v>
      </c>
      <c r="BH3604" t="e">
        <f t="shared" si="170"/>
        <v>#NUM!</v>
      </c>
      <c r="BI3604" t="e">
        <f>VLOOKUP(H3604,Sheet2!$A$1:$B$270,2,FALSE)</f>
        <v>#N/A</v>
      </c>
    </row>
    <row r="3605" spans="15:61">
      <c r="O3605" s="57"/>
      <c r="P3605" s="57"/>
      <c r="AP3605" s="57"/>
      <c r="BA3605" s="57"/>
      <c r="BF3605" s="6" t="e">
        <f t="shared" si="168"/>
        <v>#NUM!</v>
      </c>
      <c r="BG3605" t="e">
        <f t="shared" si="169"/>
        <v>#NUM!</v>
      </c>
      <c r="BH3605" t="e">
        <f t="shared" si="170"/>
        <v>#NUM!</v>
      </c>
      <c r="BI3605" t="e">
        <f>VLOOKUP(H3605,Sheet2!$A$1:$B$270,2,FALSE)</f>
        <v>#N/A</v>
      </c>
    </row>
    <row r="3606" spans="15:61">
      <c r="O3606" s="57"/>
      <c r="P3606" s="57"/>
      <c r="AO3606" s="57"/>
      <c r="AP3606" s="57"/>
      <c r="BA3606" s="57"/>
      <c r="BF3606" s="6" t="e">
        <f t="shared" si="168"/>
        <v>#NUM!</v>
      </c>
      <c r="BG3606" t="e">
        <f t="shared" si="169"/>
        <v>#NUM!</v>
      </c>
      <c r="BH3606" t="e">
        <f t="shared" si="170"/>
        <v>#NUM!</v>
      </c>
      <c r="BI3606" t="e">
        <f>VLOOKUP(H3606,Sheet2!$A$1:$B$270,2,FALSE)</f>
        <v>#N/A</v>
      </c>
    </row>
    <row r="3607" spans="15:61">
      <c r="O3607" s="57"/>
      <c r="P3607" s="57"/>
      <c r="AO3607" s="57"/>
      <c r="AP3607" s="57"/>
      <c r="BA3607" s="57"/>
      <c r="BF3607" s="6" t="e">
        <f t="shared" si="168"/>
        <v>#NUM!</v>
      </c>
      <c r="BG3607" t="e">
        <f t="shared" si="169"/>
        <v>#NUM!</v>
      </c>
      <c r="BH3607" t="e">
        <f t="shared" si="170"/>
        <v>#NUM!</v>
      </c>
      <c r="BI3607" t="e">
        <f>VLOOKUP(H3607,Sheet2!$A$1:$B$270,2,FALSE)</f>
        <v>#N/A</v>
      </c>
    </row>
    <row r="3608" spans="15:61">
      <c r="O3608" s="57"/>
      <c r="P3608" s="57"/>
      <c r="AO3608" s="57"/>
      <c r="AP3608" s="57"/>
      <c r="BA3608" s="57"/>
      <c r="BF3608" s="6" t="e">
        <f t="shared" si="168"/>
        <v>#NUM!</v>
      </c>
      <c r="BG3608" t="e">
        <f t="shared" si="169"/>
        <v>#NUM!</v>
      </c>
      <c r="BH3608" t="e">
        <f t="shared" si="170"/>
        <v>#NUM!</v>
      </c>
      <c r="BI3608" t="e">
        <f>VLOOKUP(H3608,Sheet2!$A$1:$B$270,2,FALSE)</f>
        <v>#N/A</v>
      </c>
    </row>
    <row r="3609" spans="15:61">
      <c r="O3609" s="57"/>
      <c r="P3609" s="57"/>
      <c r="BA3609" s="57"/>
      <c r="BF3609" s="6" t="e">
        <f t="shared" si="168"/>
        <v>#NUM!</v>
      </c>
      <c r="BG3609" t="e">
        <f t="shared" si="169"/>
        <v>#NUM!</v>
      </c>
      <c r="BH3609" t="e">
        <f t="shared" si="170"/>
        <v>#NUM!</v>
      </c>
      <c r="BI3609" t="e">
        <f>VLOOKUP(H3609,Sheet2!$A$1:$B$270,2,FALSE)</f>
        <v>#N/A</v>
      </c>
    </row>
    <row r="3610" spans="15:61">
      <c r="O3610" s="57"/>
      <c r="P3610" s="57"/>
      <c r="AO3610" s="57"/>
      <c r="BA3610" s="57"/>
      <c r="BF3610" s="6" t="e">
        <f t="shared" si="168"/>
        <v>#NUM!</v>
      </c>
      <c r="BG3610" t="e">
        <f t="shared" si="169"/>
        <v>#NUM!</v>
      </c>
      <c r="BH3610" t="e">
        <f t="shared" si="170"/>
        <v>#NUM!</v>
      </c>
      <c r="BI3610" t="e">
        <f>VLOOKUP(H3610,Sheet2!$A$1:$B$270,2,FALSE)</f>
        <v>#N/A</v>
      </c>
    </row>
    <row r="3611" spans="15:61">
      <c r="O3611" s="57"/>
      <c r="P3611" s="57"/>
      <c r="AO3611" s="57"/>
      <c r="BA3611" s="57"/>
      <c r="BF3611" s="6" t="e">
        <f t="shared" si="168"/>
        <v>#NUM!</v>
      </c>
      <c r="BG3611" t="e">
        <f t="shared" si="169"/>
        <v>#NUM!</v>
      </c>
      <c r="BH3611" t="e">
        <f t="shared" si="170"/>
        <v>#NUM!</v>
      </c>
      <c r="BI3611" t="e">
        <f>VLOOKUP(H3611,Sheet2!$A$1:$B$270,2,FALSE)</f>
        <v>#N/A</v>
      </c>
    </row>
    <row r="3612" spans="15:61">
      <c r="O3612" s="57"/>
      <c r="P3612" s="57"/>
      <c r="AO3612" s="57"/>
      <c r="BA3612" s="57"/>
      <c r="BF3612" s="6" t="e">
        <f t="shared" si="168"/>
        <v>#NUM!</v>
      </c>
      <c r="BG3612" t="e">
        <f t="shared" si="169"/>
        <v>#NUM!</v>
      </c>
      <c r="BH3612" t="e">
        <f t="shared" si="170"/>
        <v>#NUM!</v>
      </c>
      <c r="BI3612" t="e">
        <f>VLOOKUP(H3612,Sheet2!$A$1:$B$270,2,FALSE)</f>
        <v>#N/A</v>
      </c>
    </row>
    <row r="3613" spans="15:61">
      <c r="O3613" s="57"/>
      <c r="P3613" s="57"/>
      <c r="BA3613" s="57"/>
      <c r="BF3613" s="6" t="e">
        <f t="shared" si="168"/>
        <v>#NUM!</v>
      </c>
      <c r="BG3613" t="e">
        <f t="shared" si="169"/>
        <v>#NUM!</v>
      </c>
      <c r="BH3613" t="e">
        <f t="shared" si="170"/>
        <v>#NUM!</v>
      </c>
      <c r="BI3613" t="e">
        <f>VLOOKUP(H3613,Sheet2!$A$1:$B$270,2,FALSE)</f>
        <v>#N/A</v>
      </c>
    </row>
    <row r="3614" spans="15:61">
      <c r="O3614" s="57"/>
      <c r="P3614" s="57"/>
      <c r="AP3614" s="57"/>
      <c r="BA3614" s="57"/>
      <c r="BF3614" s="6" t="e">
        <f t="shared" si="168"/>
        <v>#NUM!</v>
      </c>
      <c r="BG3614" t="e">
        <f t="shared" si="169"/>
        <v>#NUM!</v>
      </c>
      <c r="BH3614" t="e">
        <f t="shared" si="170"/>
        <v>#NUM!</v>
      </c>
      <c r="BI3614" t="e">
        <f>VLOOKUP(H3614,Sheet2!$A$1:$B$270,2,FALSE)</f>
        <v>#N/A</v>
      </c>
    </row>
    <row r="3615" spans="15:61">
      <c r="O3615" s="57"/>
      <c r="P3615" s="57"/>
      <c r="AP3615" s="57"/>
      <c r="BA3615" s="57"/>
      <c r="BF3615" s="6" t="e">
        <f t="shared" si="168"/>
        <v>#NUM!</v>
      </c>
      <c r="BG3615" t="e">
        <f t="shared" si="169"/>
        <v>#NUM!</v>
      </c>
      <c r="BH3615" t="e">
        <f t="shared" si="170"/>
        <v>#NUM!</v>
      </c>
      <c r="BI3615" t="e">
        <f>VLOOKUP(H3615,Sheet2!$A$1:$B$270,2,FALSE)</f>
        <v>#N/A</v>
      </c>
    </row>
    <row r="3616" spans="15:61">
      <c r="O3616" s="57"/>
      <c r="P3616" s="57"/>
      <c r="AP3616" s="57"/>
      <c r="BA3616" s="57"/>
      <c r="BF3616" s="6" t="e">
        <f t="shared" si="168"/>
        <v>#NUM!</v>
      </c>
      <c r="BG3616" t="e">
        <f t="shared" si="169"/>
        <v>#NUM!</v>
      </c>
      <c r="BH3616" t="e">
        <f t="shared" si="170"/>
        <v>#NUM!</v>
      </c>
      <c r="BI3616" t="e">
        <f>VLOOKUP(H3616,Sheet2!$A$1:$B$270,2,FALSE)</f>
        <v>#N/A</v>
      </c>
    </row>
    <row r="3617" spans="15:61">
      <c r="O3617" s="57"/>
      <c r="P3617" s="57"/>
      <c r="AO3617" s="57"/>
      <c r="AP3617" s="57"/>
      <c r="BA3617" s="57"/>
      <c r="BF3617" s="6" t="e">
        <f t="shared" si="168"/>
        <v>#NUM!</v>
      </c>
      <c r="BG3617" t="e">
        <f t="shared" si="169"/>
        <v>#NUM!</v>
      </c>
      <c r="BH3617" t="e">
        <f t="shared" si="170"/>
        <v>#NUM!</v>
      </c>
      <c r="BI3617" t="e">
        <f>VLOOKUP(H3617,Sheet2!$A$1:$B$270,2,FALSE)</f>
        <v>#N/A</v>
      </c>
    </row>
    <row r="3618" spans="15:61">
      <c r="O3618" s="57"/>
      <c r="P3618" s="57"/>
      <c r="AO3618" s="57"/>
      <c r="AP3618" s="57"/>
      <c r="BA3618" s="57"/>
      <c r="BF3618" s="6" t="e">
        <f t="shared" si="168"/>
        <v>#NUM!</v>
      </c>
      <c r="BG3618" t="e">
        <f t="shared" si="169"/>
        <v>#NUM!</v>
      </c>
      <c r="BH3618" t="e">
        <f t="shared" si="170"/>
        <v>#NUM!</v>
      </c>
      <c r="BI3618" t="e">
        <f>VLOOKUP(H3618,Sheet2!$A$1:$B$270,2,FALSE)</f>
        <v>#N/A</v>
      </c>
    </row>
    <row r="3619" spans="15:61">
      <c r="O3619" s="57"/>
      <c r="P3619" s="57"/>
      <c r="AO3619" s="57"/>
      <c r="AP3619" s="57"/>
      <c r="BA3619" s="57"/>
      <c r="BF3619" s="6" t="e">
        <f t="shared" si="168"/>
        <v>#NUM!</v>
      </c>
      <c r="BG3619" t="e">
        <f t="shared" si="169"/>
        <v>#NUM!</v>
      </c>
      <c r="BH3619" t="e">
        <f t="shared" si="170"/>
        <v>#NUM!</v>
      </c>
      <c r="BI3619" t="e">
        <f>VLOOKUP(H3619,Sheet2!$A$1:$B$270,2,FALSE)</f>
        <v>#N/A</v>
      </c>
    </row>
    <row r="3620" spans="15:61">
      <c r="O3620" s="57"/>
      <c r="P3620" s="57"/>
      <c r="AO3620" s="57"/>
      <c r="AP3620" s="57"/>
      <c r="BA3620" s="57"/>
      <c r="BF3620" s="6" t="e">
        <f t="shared" si="168"/>
        <v>#NUM!</v>
      </c>
      <c r="BG3620" t="e">
        <f t="shared" si="169"/>
        <v>#NUM!</v>
      </c>
      <c r="BH3620" t="e">
        <f t="shared" si="170"/>
        <v>#NUM!</v>
      </c>
      <c r="BI3620" t="e">
        <f>VLOOKUP(H3620,Sheet2!$A$1:$B$270,2,FALSE)</f>
        <v>#N/A</v>
      </c>
    </row>
    <row r="3621" spans="15:61">
      <c r="O3621" s="57"/>
      <c r="P3621" s="57"/>
      <c r="AO3621" s="57"/>
      <c r="AP3621" s="57"/>
      <c r="BA3621" s="57"/>
      <c r="BF3621" s="6" t="e">
        <f t="shared" si="168"/>
        <v>#NUM!</v>
      </c>
      <c r="BG3621" t="e">
        <f t="shared" si="169"/>
        <v>#NUM!</v>
      </c>
      <c r="BH3621" t="e">
        <f t="shared" si="170"/>
        <v>#NUM!</v>
      </c>
      <c r="BI3621" t="e">
        <f>VLOOKUP(H3621,Sheet2!$A$1:$B$270,2,FALSE)</f>
        <v>#N/A</v>
      </c>
    </row>
    <row r="3622" spans="15:61">
      <c r="O3622" s="57"/>
      <c r="P3622" s="57"/>
      <c r="AO3622" s="57"/>
      <c r="AP3622" s="57"/>
      <c r="BA3622" s="57"/>
      <c r="BF3622" s="6" t="e">
        <f t="shared" si="168"/>
        <v>#NUM!</v>
      </c>
      <c r="BG3622" t="e">
        <f t="shared" si="169"/>
        <v>#NUM!</v>
      </c>
      <c r="BH3622" t="e">
        <f t="shared" si="170"/>
        <v>#NUM!</v>
      </c>
      <c r="BI3622" t="e">
        <f>VLOOKUP(H3622,Sheet2!$A$1:$B$270,2,FALSE)</f>
        <v>#N/A</v>
      </c>
    </row>
    <row r="3623" spans="15:61">
      <c r="O3623" s="57"/>
      <c r="P3623" s="57"/>
      <c r="AO3623" s="57"/>
      <c r="BA3623" s="57"/>
      <c r="BF3623" s="6" t="e">
        <f t="shared" si="168"/>
        <v>#NUM!</v>
      </c>
      <c r="BG3623" t="e">
        <f t="shared" si="169"/>
        <v>#NUM!</v>
      </c>
      <c r="BH3623" t="e">
        <f t="shared" si="170"/>
        <v>#NUM!</v>
      </c>
      <c r="BI3623" t="e">
        <f>VLOOKUP(H3623,Sheet2!$A$1:$B$270,2,FALSE)</f>
        <v>#N/A</v>
      </c>
    </row>
    <row r="3624" spans="15:61">
      <c r="O3624" s="57"/>
      <c r="P3624" s="57"/>
      <c r="AO3624" s="57"/>
      <c r="BA3624" s="57"/>
      <c r="BF3624" s="6" t="e">
        <f t="shared" si="168"/>
        <v>#NUM!</v>
      </c>
      <c r="BG3624" t="e">
        <f t="shared" si="169"/>
        <v>#NUM!</v>
      </c>
      <c r="BH3624" t="e">
        <f t="shared" si="170"/>
        <v>#NUM!</v>
      </c>
      <c r="BI3624" t="e">
        <f>VLOOKUP(H3624,Sheet2!$A$1:$B$270,2,FALSE)</f>
        <v>#N/A</v>
      </c>
    </row>
    <row r="3625" spans="15:61">
      <c r="O3625" s="57"/>
      <c r="P3625" s="57"/>
      <c r="AO3625" s="57"/>
      <c r="BA3625" s="57"/>
      <c r="BF3625" s="6" t="e">
        <f t="shared" si="168"/>
        <v>#NUM!</v>
      </c>
      <c r="BG3625" t="e">
        <f t="shared" si="169"/>
        <v>#NUM!</v>
      </c>
      <c r="BH3625" t="e">
        <f t="shared" si="170"/>
        <v>#NUM!</v>
      </c>
      <c r="BI3625" t="e">
        <f>VLOOKUP(H3625,Sheet2!$A$1:$B$270,2,FALSE)</f>
        <v>#N/A</v>
      </c>
    </row>
    <row r="3626" spans="15:61">
      <c r="O3626" s="57"/>
      <c r="P3626" s="57"/>
      <c r="AO3626" s="57"/>
      <c r="BA3626" s="57"/>
      <c r="BF3626" s="6" t="e">
        <f t="shared" si="168"/>
        <v>#NUM!</v>
      </c>
      <c r="BG3626" t="e">
        <f t="shared" si="169"/>
        <v>#NUM!</v>
      </c>
      <c r="BH3626" t="e">
        <f t="shared" si="170"/>
        <v>#NUM!</v>
      </c>
      <c r="BI3626" t="e">
        <f>VLOOKUP(H3626,Sheet2!$A$1:$B$270,2,FALSE)</f>
        <v>#N/A</v>
      </c>
    </row>
    <row r="3627" spans="15:61">
      <c r="O3627" s="57"/>
      <c r="P3627" s="57"/>
      <c r="AP3627" s="57"/>
      <c r="BA3627" s="57"/>
      <c r="BF3627" s="6" t="e">
        <f t="shared" si="168"/>
        <v>#NUM!</v>
      </c>
      <c r="BG3627" t="e">
        <f t="shared" si="169"/>
        <v>#NUM!</v>
      </c>
      <c r="BH3627" t="e">
        <f t="shared" si="170"/>
        <v>#NUM!</v>
      </c>
      <c r="BI3627" t="e">
        <f>VLOOKUP(H3627,Sheet2!$A$1:$B$270,2,FALSE)</f>
        <v>#N/A</v>
      </c>
    </row>
    <row r="3628" spans="15:61">
      <c r="O3628" s="57"/>
      <c r="P3628" s="57"/>
      <c r="AP3628" s="57"/>
      <c r="BA3628" s="57"/>
      <c r="BF3628" s="6" t="e">
        <f t="shared" si="168"/>
        <v>#NUM!</v>
      </c>
      <c r="BG3628" t="e">
        <f t="shared" si="169"/>
        <v>#NUM!</v>
      </c>
      <c r="BH3628" t="e">
        <f t="shared" si="170"/>
        <v>#NUM!</v>
      </c>
      <c r="BI3628" t="e">
        <f>VLOOKUP(H3628,Sheet2!$A$1:$B$270,2,FALSE)</f>
        <v>#N/A</v>
      </c>
    </row>
    <row r="3629" spans="15:61">
      <c r="O3629" s="57"/>
      <c r="P3629" s="57"/>
      <c r="AP3629" s="57"/>
      <c r="BA3629" s="57"/>
      <c r="BF3629" s="6" t="e">
        <f t="shared" si="168"/>
        <v>#NUM!</v>
      </c>
      <c r="BG3629" t="e">
        <f t="shared" si="169"/>
        <v>#NUM!</v>
      </c>
      <c r="BH3629" t="e">
        <f t="shared" si="170"/>
        <v>#NUM!</v>
      </c>
      <c r="BI3629" t="e">
        <f>VLOOKUP(H3629,Sheet2!$A$1:$B$270,2,FALSE)</f>
        <v>#N/A</v>
      </c>
    </row>
    <row r="3630" spans="15:61">
      <c r="O3630" s="57"/>
      <c r="P3630" s="57"/>
      <c r="AO3630" s="57"/>
      <c r="AP3630" s="57"/>
      <c r="BA3630" s="57"/>
      <c r="BF3630" s="6" t="e">
        <f t="shared" si="168"/>
        <v>#NUM!</v>
      </c>
      <c r="BG3630" t="e">
        <f t="shared" si="169"/>
        <v>#NUM!</v>
      </c>
      <c r="BH3630" t="e">
        <f t="shared" si="170"/>
        <v>#NUM!</v>
      </c>
      <c r="BI3630" t="e">
        <f>VLOOKUP(H3630,Sheet2!$A$1:$B$270,2,FALSE)</f>
        <v>#N/A</v>
      </c>
    </row>
    <row r="3631" spans="15:61">
      <c r="O3631" s="57"/>
      <c r="P3631" s="57"/>
      <c r="AO3631" s="57"/>
      <c r="AP3631" s="57"/>
      <c r="BA3631" s="57"/>
      <c r="BF3631" s="6" t="e">
        <f t="shared" si="168"/>
        <v>#NUM!</v>
      </c>
      <c r="BG3631" t="e">
        <f t="shared" si="169"/>
        <v>#NUM!</v>
      </c>
      <c r="BH3631" t="e">
        <f t="shared" si="170"/>
        <v>#NUM!</v>
      </c>
      <c r="BI3631" t="e">
        <f>VLOOKUP(H3631,Sheet2!$A$1:$B$270,2,FALSE)</f>
        <v>#N/A</v>
      </c>
    </row>
    <row r="3632" spans="15:61">
      <c r="O3632" s="57"/>
      <c r="P3632" s="57"/>
      <c r="AP3632" s="57"/>
      <c r="BA3632" s="57"/>
      <c r="BF3632" s="6" t="e">
        <f t="shared" si="168"/>
        <v>#NUM!</v>
      </c>
      <c r="BG3632" t="e">
        <f t="shared" si="169"/>
        <v>#NUM!</v>
      </c>
      <c r="BH3632" t="e">
        <f t="shared" si="170"/>
        <v>#NUM!</v>
      </c>
      <c r="BI3632" t="e">
        <f>VLOOKUP(H3632,Sheet2!$A$1:$B$270,2,FALSE)</f>
        <v>#N/A</v>
      </c>
    </row>
    <row r="3633" spans="15:61">
      <c r="O3633" s="57"/>
      <c r="P3633" s="57"/>
      <c r="AP3633" s="57"/>
      <c r="BA3633" s="57"/>
      <c r="BF3633" s="6" t="e">
        <f t="shared" si="168"/>
        <v>#NUM!</v>
      </c>
      <c r="BG3633" t="e">
        <f t="shared" si="169"/>
        <v>#NUM!</v>
      </c>
      <c r="BH3633" t="e">
        <f t="shared" si="170"/>
        <v>#NUM!</v>
      </c>
      <c r="BI3633" t="e">
        <f>VLOOKUP(H3633,Sheet2!$A$1:$B$270,2,FALSE)</f>
        <v>#N/A</v>
      </c>
    </row>
    <row r="3634" spans="15:61">
      <c r="O3634" s="57"/>
      <c r="P3634" s="57"/>
      <c r="AP3634" s="57"/>
      <c r="BA3634" s="57"/>
      <c r="BF3634" s="6" t="e">
        <f t="shared" si="168"/>
        <v>#NUM!</v>
      </c>
      <c r="BG3634" t="e">
        <f t="shared" si="169"/>
        <v>#NUM!</v>
      </c>
      <c r="BH3634" t="e">
        <f t="shared" si="170"/>
        <v>#NUM!</v>
      </c>
      <c r="BI3634" t="e">
        <f>VLOOKUP(H3634,Sheet2!$A$1:$B$270,2,FALSE)</f>
        <v>#N/A</v>
      </c>
    </row>
    <row r="3635" spans="15:61">
      <c r="O3635" s="57"/>
      <c r="P3635" s="57"/>
      <c r="AP3635" s="57"/>
      <c r="BA3635" s="57"/>
      <c r="BF3635" s="6" t="e">
        <f t="shared" si="168"/>
        <v>#NUM!</v>
      </c>
      <c r="BG3635" t="e">
        <f t="shared" si="169"/>
        <v>#NUM!</v>
      </c>
      <c r="BH3635" t="e">
        <f t="shared" si="170"/>
        <v>#NUM!</v>
      </c>
      <c r="BI3635" t="e">
        <f>VLOOKUP(H3635,Sheet2!$A$1:$B$270,2,FALSE)</f>
        <v>#N/A</v>
      </c>
    </row>
    <row r="3636" spans="15:61">
      <c r="O3636" s="57"/>
      <c r="P3636" s="57"/>
      <c r="AP3636" s="57"/>
      <c r="BA3636" s="57"/>
      <c r="BF3636" s="6" t="e">
        <f t="shared" si="168"/>
        <v>#NUM!</v>
      </c>
      <c r="BG3636" t="e">
        <f t="shared" si="169"/>
        <v>#NUM!</v>
      </c>
      <c r="BH3636" t="e">
        <f t="shared" si="170"/>
        <v>#NUM!</v>
      </c>
      <c r="BI3636" t="e">
        <f>VLOOKUP(H3636,Sheet2!$A$1:$B$270,2,FALSE)</f>
        <v>#N/A</v>
      </c>
    </row>
    <row r="3637" spans="15:61">
      <c r="O3637" s="57"/>
      <c r="P3637" s="57"/>
      <c r="AP3637" s="57"/>
      <c r="BA3637" s="57"/>
      <c r="BF3637" s="6" t="e">
        <f t="shared" si="168"/>
        <v>#NUM!</v>
      </c>
      <c r="BG3637" t="e">
        <f t="shared" si="169"/>
        <v>#NUM!</v>
      </c>
      <c r="BH3637" t="e">
        <f t="shared" si="170"/>
        <v>#NUM!</v>
      </c>
      <c r="BI3637" t="e">
        <f>VLOOKUP(H3637,Sheet2!$A$1:$B$270,2,FALSE)</f>
        <v>#N/A</v>
      </c>
    </row>
    <row r="3638" spans="15:61">
      <c r="O3638" s="57"/>
      <c r="P3638" s="57"/>
      <c r="AO3638" s="57"/>
      <c r="AP3638" s="57"/>
      <c r="BA3638" s="57"/>
      <c r="BF3638" s="6" t="e">
        <f t="shared" si="168"/>
        <v>#NUM!</v>
      </c>
      <c r="BG3638" t="e">
        <f t="shared" si="169"/>
        <v>#NUM!</v>
      </c>
      <c r="BH3638" t="e">
        <f t="shared" si="170"/>
        <v>#NUM!</v>
      </c>
      <c r="BI3638" t="e">
        <f>VLOOKUP(H3638,Sheet2!$A$1:$B$270,2,FALSE)</f>
        <v>#N/A</v>
      </c>
    </row>
    <row r="3639" spans="15:61">
      <c r="O3639" s="57"/>
      <c r="P3639" s="57"/>
      <c r="AO3639" s="57"/>
      <c r="BA3639" s="57"/>
      <c r="BF3639" s="6" t="e">
        <f t="shared" si="168"/>
        <v>#NUM!</v>
      </c>
      <c r="BG3639" t="e">
        <f t="shared" si="169"/>
        <v>#NUM!</v>
      </c>
      <c r="BH3639" t="e">
        <f t="shared" si="170"/>
        <v>#NUM!</v>
      </c>
      <c r="BI3639" t="e">
        <f>VLOOKUP(H3639,Sheet2!$A$1:$B$270,2,FALSE)</f>
        <v>#N/A</v>
      </c>
    </row>
    <row r="3640" spans="15:61">
      <c r="O3640" s="57"/>
      <c r="P3640" s="57"/>
      <c r="AO3640" s="57"/>
      <c r="AP3640" s="57"/>
      <c r="BA3640" s="57"/>
      <c r="BF3640" s="6" t="e">
        <f t="shared" si="168"/>
        <v>#NUM!</v>
      </c>
      <c r="BG3640" t="e">
        <f t="shared" si="169"/>
        <v>#NUM!</v>
      </c>
      <c r="BH3640" t="e">
        <f t="shared" si="170"/>
        <v>#NUM!</v>
      </c>
      <c r="BI3640" t="e">
        <f>VLOOKUP(H3640,Sheet2!$A$1:$B$270,2,FALSE)</f>
        <v>#N/A</v>
      </c>
    </row>
    <row r="3641" spans="15:61">
      <c r="O3641" s="57"/>
      <c r="P3641" s="57"/>
      <c r="AO3641" s="57"/>
      <c r="AP3641" s="57"/>
      <c r="BA3641" s="57"/>
      <c r="BF3641" s="6" t="e">
        <f t="shared" si="168"/>
        <v>#NUM!</v>
      </c>
      <c r="BG3641" t="e">
        <f t="shared" si="169"/>
        <v>#NUM!</v>
      </c>
      <c r="BH3641" t="e">
        <f t="shared" si="170"/>
        <v>#NUM!</v>
      </c>
      <c r="BI3641" t="e">
        <f>VLOOKUP(H3641,Sheet2!$A$1:$B$270,2,FALSE)</f>
        <v>#N/A</v>
      </c>
    </row>
    <row r="3642" spans="15:61">
      <c r="O3642" s="57"/>
      <c r="P3642" s="57"/>
      <c r="AO3642" s="57"/>
      <c r="AP3642" s="57"/>
      <c r="BA3642" s="57"/>
      <c r="BF3642" s="6" t="e">
        <f t="shared" si="168"/>
        <v>#NUM!</v>
      </c>
      <c r="BG3642" t="e">
        <f t="shared" si="169"/>
        <v>#NUM!</v>
      </c>
      <c r="BH3642" t="e">
        <f t="shared" si="170"/>
        <v>#NUM!</v>
      </c>
      <c r="BI3642" t="e">
        <f>VLOOKUP(H3642,Sheet2!$A$1:$B$270,2,FALSE)</f>
        <v>#N/A</v>
      </c>
    </row>
    <row r="3643" spans="15:61">
      <c r="O3643" s="57"/>
      <c r="P3643" s="57"/>
      <c r="AO3643" s="57"/>
      <c r="AP3643" s="57"/>
      <c r="BA3643" s="57"/>
      <c r="BF3643" s="6" t="e">
        <f t="shared" si="168"/>
        <v>#NUM!</v>
      </c>
      <c r="BG3643" t="e">
        <f t="shared" si="169"/>
        <v>#NUM!</v>
      </c>
      <c r="BH3643" t="e">
        <f t="shared" si="170"/>
        <v>#NUM!</v>
      </c>
      <c r="BI3643" t="e">
        <f>VLOOKUP(H3643,Sheet2!$A$1:$B$270,2,FALSE)</f>
        <v>#N/A</v>
      </c>
    </row>
    <row r="3644" spans="15:61">
      <c r="O3644" s="57"/>
      <c r="P3644" s="57"/>
      <c r="AP3644" s="57"/>
      <c r="BA3644" s="57"/>
      <c r="BF3644" s="6" t="e">
        <f t="shared" si="168"/>
        <v>#NUM!</v>
      </c>
      <c r="BG3644" t="e">
        <f t="shared" si="169"/>
        <v>#NUM!</v>
      </c>
      <c r="BH3644" t="e">
        <f t="shared" si="170"/>
        <v>#NUM!</v>
      </c>
      <c r="BI3644" t="e">
        <f>VLOOKUP(H3644,Sheet2!$A$1:$B$270,2,FALSE)</f>
        <v>#N/A</v>
      </c>
    </row>
    <row r="3645" spans="15:61">
      <c r="O3645" s="57"/>
      <c r="P3645" s="57"/>
      <c r="AP3645" s="57"/>
      <c r="BA3645" s="57"/>
      <c r="BF3645" s="6" t="e">
        <f t="shared" si="168"/>
        <v>#NUM!</v>
      </c>
      <c r="BG3645" t="e">
        <f t="shared" si="169"/>
        <v>#NUM!</v>
      </c>
      <c r="BH3645" t="e">
        <f t="shared" si="170"/>
        <v>#NUM!</v>
      </c>
      <c r="BI3645" t="e">
        <f>VLOOKUP(H3645,Sheet2!$A$1:$B$270,2,FALSE)</f>
        <v>#N/A</v>
      </c>
    </row>
    <row r="3646" spans="15:61">
      <c r="O3646" s="57"/>
      <c r="P3646" s="57"/>
      <c r="AP3646" s="57"/>
      <c r="BA3646" s="57"/>
      <c r="BF3646" s="6" t="e">
        <f t="shared" si="168"/>
        <v>#NUM!</v>
      </c>
      <c r="BG3646" t="e">
        <f t="shared" si="169"/>
        <v>#NUM!</v>
      </c>
      <c r="BH3646" t="e">
        <f t="shared" si="170"/>
        <v>#NUM!</v>
      </c>
      <c r="BI3646" t="e">
        <f>VLOOKUP(H3646,Sheet2!$A$1:$B$270,2,FALSE)</f>
        <v>#N/A</v>
      </c>
    </row>
    <row r="3647" spans="15:61">
      <c r="O3647" s="57"/>
      <c r="P3647" s="57"/>
      <c r="AP3647" s="57"/>
      <c r="BA3647" s="57"/>
      <c r="BF3647" s="6" t="e">
        <f t="shared" si="168"/>
        <v>#NUM!</v>
      </c>
      <c r="BG3647" t="e">
        <f t="shared" si="169"/>
        <v>#NUM!</v>
      </c>
      <c r="BH3647" t="e">
        <f t="shared" si="170"/>
        <v>#NUM!</v>
      </c>
      <c r="BI3647" t="e">
        <f>VLOOKUP(H3647,Sheet2!$A$1:$B$270,2,FALSE)</f>
        <v>#N/A</v>
      </c>
    </row>
    <row r="3648" spans="15:61">
      <c r="O3648" s="57"/>
      <c r="P3648" s="57"/>
      <c r="AP3648" s="57"/>
      <c r="BA3648" s="57"/>
      <c r="BF3648" s="6" t="e">
        <f t="shared" si="168"/>
        <v>#NUM!</v>
      </c>
      <c r="BG3648" t="e">
        <f t="shared" si="169"/>
        <v>#NUM!</v>
      </c>
      <c r="BH3648" t="e">
        <f t="shared" si="170"/>
        <v>#NUM!</v>
      </c>
      <c r="BI3648" t="e">
        <f>VLOOKUP(H3648,Sheet2!$A$1:$B$270,2,FALSE)</f>
        <v>#N/A</v>
      </c>
    </row>
    <row r="3649" spans="15:61">
      <c r="O3649" s="57"/>
      <c r="P3649" s="57"/>
      <c r="BA3649" s="57"/>
      <c r="BF3649" s="6" t="e">
        <f t="shared" si="168"/>
        <v>#NUM!</v>
      </c>
      <c r="BG3649" t="e">
        <f t="shared" si="169"/>
        <v>#NUM!</v>
      </c>
      <c r="BH3649" t="e">
        <f t="shared" si="170"/>
        <v>#NUM!</v>
      </c>
      <c r="BI3649" t="e">
        <f>VLOOKUP(H3649,Sheet2!$A$1:$B$270,2,FALSE)</f>
        <v>#N/A</v>
      </c>
    </row>
    <row r="3650" spans="15:61">
      <c r="O3650" s="57"/>
      <c r="P3650" s="57"/>
      <c r="AP3650" s="57"/>
      <c r="BA3650" s="57"/>
      <c r="BF3650" s="6" t="e">
        <f t="shared" ref="BF3650:BF3713" si="171">DATE(BC3650,BD3650,BE3650)</f>
        <v>#NUM!</v>
      </c>
      <c r="BG3650" t="e">
        <f t="shared" ref="BG3650:BG3713" si="172">BF3650-BA3650</f>
        <v>#NUM!</v>
      </c>
      <c r="BH3650" t="e">
        <f t="shared" ref="BH3650:BH3713" si="173">IF(BG3650=1,"COMPLY",IF(BG3650&lt;1,"COMPLY","NOT COMPLY"))</f>
        <v>#NUM!</v>
      </c>
      <c r="BI3650" t="e">
        <f>VLOOKUP(H3650,Sheet2!$A$1:$B$270,2,FALSE)</f>
        <v>#N/A</v>
      </c>
    </row>
    <row r="3651" spans="15:61">
      <c r="O3651" s="57"/>
      <c r="P3651" s="57"/>
      <c r="BA3651" s="57"/>
      <c r="BF3651" s="6" t="e">
        <f t="shared" si="171"/>
        <v>#NUM!</v>
      </c>
      <c r="BG3651" t="e">
        <f t="shared" si="172"/>
        <v>#NUM!</v>
      </c>
      <c r="BH3651" t="e">
        <f t="shared" si="173"/>
        <v>#NUM!</v>
      </c>
      <c r="BI3651" t="e">
        <f>VLOOKUP(H3651,Sheet2!$A$1:$B$270,2,FALSE)</f>
        <v>#N/A</v>
      </c>
    </row>
    <row r="3652" spans="15:61">
      <c r="O3652" s="57"/>
      <c r="P3652" s="57"/>
      <c r="BA3652" s="57"/>
      <c r="BF3652" s="6" t="e">
        <f t="shared" si="171"/>
        <v>#NUM!</v>
      </c>
      <c r="BG3652" t="e">
        <f t="shared" si="172"/>
        <v>#NUM!</v>
      </c>
      <c r="BH3652" t="e">
        <f t="shared" si="173"/>
        <v>#NUM!</v>
      </c>
      <c r="BI3652" t="e">
        <f>VLOOKUP(H3652,Sheet2!$A$1:$B$270,2,FALSE)</f>
        <v>#N/A</v>
      </c>
    </row>
    <row r="3653" spans="15:61">
      <c r="O3653" s="57"/>
      <c r="P3653" s="57"/>
      <c r="BA3653" s="57"/>
      <c r="BF3653" s="6" t="e">
        <f t="shared" si="171"/>
        <v>#NUM!</v>
      </c>
      <c r="BG3653" t="e">
        <f t="shared" si="172"/>
        <v>#NUM!</v>
      </c>
      <c r="BH3653" t="e">
        <f t="shared" si="173"/>
        <v>#NUM!</v>
      </c>
      <c r="BI3653" t="e">
        <f>VLOOKUP(H3653,Sheet2!$A$1:$B$270,2,FALSE)</f>
        <v>#N/A</v>
      </c>
    </row>
    <row r="3654" spans="15:61">
      <c r="O3654" s="57"/>
      <c r="P3654" s="57"/>
      <c r="BA3654" s="57"/>
      <c r="BF3654" s="6" t="e">
        <f t="shared" si="171"/>
        <v>#NUM!</v>
      </c>
      <c r="BG3654" t="e">
        <f t="shared" si="172"/>
        <v>#NUM!</v>
      </c>
      <c r="BH3654" t="e">
        <f t="shared" si="173"/>
        <v>#NUM!</v>
      </c>
      <c r="BI3654" t="e">
        <f>VLOOKUP(H3654,Sheet2!$A$1:$B$270,2,FALSE)</f>
        <v>#N/A</v>
      </c>
    </row>
    <row r="3655" spans="15:61">
      <c r="O3655" s="57"/>
      <c r="P3655" s="57"/>
      <c r="AP3655" s="57"/>
      <c r="BA3655" s="57"/>
      <c r="BF3655" s="6" t="e">
        <f t="shared" si="171"/>
        <v>#NUM!</v>
      </c>
      <c r="BG3655" t="e">
        <f t="shared" si="172"/>
        <v>#NUM!</v>
      </c>
      <c r="BH3655" t="e">
        <f t="shared" si="173"/>
        <v>#NUM!</v>
      </c>
      <c r="BI3655" t="e">
        <f>VLOOKUP(H3655,Sheet2!$A$1:$B$270,2,FALSE)</f>
        <v>#N/A</v>
      </c>
    </row>
    <row r="3656" spans="15:61">
      <c r="O3656" s="57"/>
      <c r="P3656" s="57"/>
      <c r="AP3656" s="57"/>
      <c r="BA3656" s="57"/>
      <c r="BF3656" s="6" t="e">
        <f t="shared" si="171"/>
        <v>#NUM!</v>
      </c>
      <c r="BG3656" t="e">
        <f t="shared" si="172"/>
        <v>#NUM!</v>
      </c>
      <c r="BH3656" t="e">
        <f t="shared" si="173"/>
        <v>#NUM!</v>
      </c>
      <c r="BI3656" t="e">
        <f>VLOOKUP(H3656,Sheet2!$A$1:$B$270,2,FALSE)</f>
        <v>#N/A</v>
      </c>
    </row>
    <row r="3657" spans="15:61">
      <c r="O3657" s="57"/>
      <c r="P3657" s="57"/>
      <c r="AP3657" s="57"/>
      <c r="BA3657" s="57"/>
      <c r="BF3657" s="6" t="e">
        <f t="shared" si="171"/>
        <v>#NUM!</v>
      </c>
      <c r="BG3657" t="e">
        <f t="shared" si="172"/>
        <v>#NUM!</v>
      </c>
      <c r="BH3657" t="e">
        <f t="shared" si="173"/>
        <v>#NUM!</v>
      </c>
      <c r="BI3657" t="e">
        <f>VLOOKUP(H3657,Sheet2!$A$1:$B$270,2,FALSE)</f>
        <v>#N/A</v>
      </c>
    </row>
    <row r="3658" spans="15:61">
      <c r="O3658" s="57"/>
      <c r="P3658" s="57"/>
      <c r="AO3658" s="57"/>
      <c r="AP3658" s="57"/>
      <c r="BA3658" s="57"/>
      <c r="BF3658" s="6" t="e">
        <f t="shared" si="171"/>
        <v>#NUM!</v>
      </c>
      <c r="BG3658" t="e">
        <f t="shared" si="172"/>
        <v>#NUM!</v>
      </c>
      <c r="BH3658" t="e">
        <f t="shared" si="173"/>
        <v>#NUM!</v>
      </c>
      <c r="BI3658" t="e">
        <f>VLOOKUP(H3658,Sheet2!$A$1:$B$270,2,FALSE)</f>
        <v>#N/A</v>
      </c>
    </row>
    <row r="3659" spans="15:61">
      <c r="O3659" s="57"/>
      <c r="P3659" s="57"/>
      <c r="AP3659" s="57"/>
      <c r="BA3659" s="57"/>
      <c r="BF3659" s="6" t="e">
        <f t="shared" si="171"/>
        <v>#NUM!</v>
      </c>
      <c r="BG3659" t="e">
        <f t="shared" si="172"/>
        <v>#NUM!</v>
      </c>
      <c r="BH3659" t="e">
        <f t="shared" si="173"/>
        <v>#NUM!</v>
      </c>
      <c r="BI3659" t="e">
        <f>VLOOKUP(H3659,Sheet2!$A$1:$B$270,2,FALSE)</f>
        <v>#N/A</v>
      </c>
    </row>
    <row r="3660" spans="15:61">
      <c r="O3660" s="57"/>
      <c r="P3660" s="57"/>
      <c r="AP3660" s="57"/>
      <c r="BA3660" s="57"/>
      <c r="BF3660" s="6" t="e">
        <f t="shared" si="171"/>
        <v>#NUM!</v>
      </c>
      <c r="BG3660" t="e">
        <f t="shared" si="172"/>
        <v>#NUM!</v>
      </c>
      <c r="BH3660" t="e">
        <f t="shared" si="173"/>
        <v>#NUM!</v>
      </c>
      <c r="BI3660" t="e">
        <f>VLOOKUP(H3660,Sheet2!$A$1:$B$270,2,FALSE)</f>
        <v>#N/A</v>
      </c>
    </row>
    <row r="3661" spans="15:61">
      <c r="O3661" s="57"/>
      <c r="P3661" s="57"/>
      <c r="BF3661" s="6" t="e">
        <f t="shared" si="171"/>
        <v>#NUM!</v>
      </c>
      <c r="BG3661" t="e">
        <f t="shared" si="172"/>
        <v>#NUM!</v>
      </c>
      <c r="BH3661" t="e">
        <f t="shared" si="173"/>
        <v>#NUM!</v>
      </c>
      <c r="BI3661" t="e">
        <f>VLOOKUP(H3661,Sheet2!$A$1:$B$270,2,FALSE)</f>
        <v>#N/A</v>
      </c>
    </row>
    <row r="3662" spans="15:61">
      <c r="O3662" s="57"/>
      <c r="P3662" s="57"/>
      <c r="BF3662" s="6" t="e">
        <f t="shared" si="171"/>
        <v>#NUM!</v>
      </c>
      <c r="BG3662" t="e">
        <f t="shared" si="172"/>
        <v>#NUM!</v>
      </c>
      <c r="BH3662" t="e">
        <f t="shared" si="173"/>
        <v>#NUM!</v>
      </c>
      <c r="BI3662" t="e">
        <f>VLOOKUP(H3662,Sheet2!$A$1:$B$270,2,FALSE)</f>
        <v>#N/A</v>
      </c>
    </row>
    <row r="3663" spans="15:61">
      <c r="O3663" s="57"/>
      <c r="P3663" s="57"/>
      <c r="AP3663" s="57"/>
      <c r="BA3663" s="57"/>
      <c r="BF3663" s="6" t="e">
        <f t="shared" si="171"/>
        <v>#NUM!</v>
      </c>
      <c r="BG3663" t="e">
        <f t="shared" si="172"/>
        <v>#NUM!</v>
      </c>
      <c r="BH3663" t="e">
        <f t="shared" si="173"/>
        <v>#NUM!</v>
      </c>
      <c r="BI3663" t="e">
        <f>VLOOKUP(H3663,Sheet2!$A$1:$B$270,2,FALSE)</f>
        <v>#N/A</v>
      </c>
    </row>
    <row r="3664" spans="15:61">
      <c r="O3664" s="57"/>
      <c r="P3664" s="57"/>
      <c r="AP3664" s="57"/>
      <c r="BA3664" s="57"/>
      <c r="BF3664" s="6" t="e">
        <f t="shared" si="171"/>
        <v>#NUM!</v>
      </c>
      <c r="BG3664" t="e">
        <f t="shared" si="172"/>
        <v>#NUM!</v>
      </c>
      <c r="BH3664" t="e">
        <f t="shared" si="173"/>
        <v>#NUM!</v>
      </c>
      <c r="BI3664" t="e">
        <f>VLOOKUP(H3664,Sheet2!$A$1:$B$270,2,FALSE)</f>
        <v>#N/A</v>
      </c>
    </row>
    <row r="3665" spans="15:61">
      <c r="O3665" s="57"/>
      <c r="P3665" s="57"/>
      <c r="AO3665" s="57"/>
      <c r="BA3665" s="57"/>
      <c r="BF3665" s="6" t="e">
        <f t="shared" si="171"/>
        <v>#NUM!</v>
      </c>
      <c r="BG3665" t="e">
        <f t="shared" si="172"/>
        <v>#NUM!</v>
      </c>
      <c r="BH3665" t="e">
        <f t="shared" si="173"/>
        <v>#NUM!</v>
      </c>
      <c r="BI3665" t="e">
        <f>VLOOKUP(H3665,Sheet2!$A$1:$B$270,2,FALSE)</f>
        <v>#N/A</v>
      </c>
    </row>
    <row r="3666" spans="15:61">
      <c r="O3666" s="57"/>
      <c r="P3666" s="57"/>
      <c r="AO3666" s="57"/>
      <c r="BA3666" s="57"/>
      <c r="BF3666" s="6" t="e">
        <f t="shared" si="171"/>
        <v>#NUM!</v>
      </c>
      <c r="BG3666" t="e">
        <f t="shared" si="172"/>
        <v>#NUM!</v>
      </c>
      <c r="BH3666" t="e">
        <f t="shared" si="173"/>
        <v>#NUM!</v>
      </c>
      <c r="BI3666" t="e">
        <f>VLOOKUP(H3666,Sheet2!$A$1:$B$270,2,FALSE)</f>
        <v>#N/A</v>
      </c>
    </row>
    <row r="3667" spans="15:61">
      <c r="O3667" s="57"/>
      <c r="P3667" s="57"/>
      <c r="AO3667" s="57"/>
      <c r="AP3667" s="57"/>
      <c r="BA3667" s="57"/>
      <c r="BF3667" s="6" t="e">
        <f t="shared" si="171"/>
        <v>#NUM!</v>
      </c>
      <c r="BG3667" t="e">
        <f t="shared" si="172"/>
        <v>#NUM!</v>
      </c>
      <c r="BH3667" t="e">
        <f t="shared" si="173"/>
        <v>#NUM!</v>
      </c>
      <c r="BI3667" t="e">
        <f>VLOOKUP(H3667,Sheet2!$A$1:$B$270,2,FALSE)</f>
        <v>#N/A</v>
      </c>
    </row>
    <row r="3668" spans="15:61">
      <c r="O3668" s="57"/>
      <c r="P3668" s="57"/>
      <c r="AP3668" s="57"/>
      <c r="BA3668" s="57"/>
      <c r="BF3668" s="6" t="e">
        <f t="shared" si="171"/>
        <v>#NUM!</v>
      </c>
      <c r="BG3668" t="e">
        <f t="shared" si="172"/>
        <v>#NUM!</v>
      </c>
      <c r="BH3668" t="e">
        <f t="shared" si="173"/>
        <v>#NUM!</v>
      </c>
      <c r="BI3668" t="e">
        <f>VLOOKUP(H3668,Sheet2!$A$1:$B$270,2,FALSE)</f>
        <v>#N/A</v>
      </c>
    </row>
    <row r="3669" spans="15:61">
      <c r="O3669" s="57"/>
      <c r="P3669" s="57"/>
      <c r="BA3669" s="57"/>
      <c r="BF3669" s="6" t="e">
        <f t="shared" si="171"/>
        <v>#NUM!</v>
      </c>
      <c r="BG3669" t="e">
        <f t="shared" si="172"/>
        <v>#NUM!</v>
      </c>
      <c r="BH3669" t="e">
        <f t="shared" si="173"/>
        <v>#NUM!</v>
      </c>
      <c r="BI3669" t="e">
        <f>VLOOKUP(H3669,Sheet2!$A$1:$B$270,2,FALSE)</f>
        <v>#N/A</v>
      </c>
    </row>
    <row r="3670" spans="15:61">
      <c r="O3670" s="57"/>
      <c r="P3670" s="57"/>
      <c r="AP3670" s="57"/>
      <c r="BA3670" s="57"/>
      <c r="BF3670" s="6" t="e">
        <f t="shared" si="171"/>
        <v>#NUM!</v>
      </c>
      <c r="BG3670" t="e">
        <f t="shared" si="172"/>
        <v>#NUM!</v>
      </c>
      <c r="BH3670" t="e">
        <f t="shared" si="173"/>
        <v>#NUM!</v>
      </c>
      <c r="BI3670" t="e">
        <f>VLOOKUP(H3670,Sheet2!$A$1:$B$270,2,FALSE)</f>
        <v>#N/A</v>
      </c>
    </row>
    <row r="3671" spans="15:61">
      <c r="O3671" s="57"/>
      <c r="P3671" s="57"/>
      <c r="BA3671" s="57"/>
      <c r="BF3671" s="6" t="e">
        <f t="shared" si="171"/>
        <v>#NUM!</v>
      </c>
      <c r="BG3671" t="e">
        <f t="shared" si="172"/>
        <v>#NUM!</v>
      </c>
      <c r="BH3671" t="e">
        <f t="shared" si="173"/>
        <v>#NUM!</v>
      </c>
      <c r="BI3671" t="e">
        <f>VLOOKUP(H3671,Sheet2!$A$1:$B$270,2,FALSE)</f>
        <v>#N/A</v>
      </c>
    </row>
    <row r="3672" spans="15:61">
      <c r="O3672" s="57"/>
      <c r="P3672" s="57"/>
      <c r="AO3672" s="57"/>
      <c r="AP3672" s="57"/>
      <c r="BA3672" s="57"/>
      <c r="BF3672" s="6" t="e">
        <f t="shared" si="171"/>
        <v>#NUM!</v>
      </c>
      <c r="BG3672" t="e">
        <f t="shared" si="172"/>
        <v>#NUM!</v>
      </c>
      <c r="BH3672" t="e">
        <f t="shared" si="173"/>
        <v>#NUM!</v>
      </c>
      <c r="BI3672" t="e">
        <f>VLOOKUP(H3672,Sheet2!$A$1:$B$270,2,FALSE)</f>
        <v>#N/A</v>
      </c>
    </row>
    <row r="3673" spans="15:61">
      <c r="O3673" s="57"/>
      <c r="P3673" s="57"/>
      <c r="AO3673" s="57"/>
      <c r="AP3673" s="57"/>
      <c r="BA3673" s="57"/>
      <c r="BF3673" s="6" t="e">
        <f t="shared" si="171"/>
        <v>#NUM!</v>
      </c>
      <c r="BG3673" t="e">
        <f t="shared" si="172"/>
        <v>#NUM!</v>
      </c>
      <c r="BH3673" t="e">
        <f t="shared" si="173"/>
        <v>#NUM!</v>
      </c>
      <c r="BI3673" t="e">
        <f>VLOOKUP(H3673,Sheet2!$A$1:$B$270,2,FALSE)</f>
        <v>#N/A</v>
      </c>
    </row>
    <row r="3674" spans="15:61">
      <c r="O3674" s="57"/>
      <c r="P3674" s="57"/>
      <c r="AO3674" s="57"/>
      <c r="AP3674" s="57"/>
      <c r="BA3674" s="57"/>
      <c r="BF3674" s="6" t="e">
        <f t="shared" si="171"/>
        <v>#NUM!</v>
      </c>
      <c r="BG3674" t="e">
        <f t="shared" si="172"/>
        <v>#NUM!</v>
      </c>
      <c r="BH3674" t="e">
        <f t="shared" si="173"/>
        <v>#NUM!</v>
      </c>
      <c r="BI3674" t="e">
        <f>VLOOKUP(H3674,Sheet2!$A$1:$B$270,2,FALSE)</f>
        <v>#N/A</v>
      </c>
    </row>
    <row r="3675" spans="15:61">
      <c r="O3675" s="57"/>
      <c r="P3675" s="57"/>
      <c r="AP3675" s="57"/>
      <c r="BA3675" s="57"/>
      <c r="BF3675" s="6" t="e">
        <f t="shared" si="171"/>
        <v>#NUM!</v>
      </c>
      <c r="BG3675" t="e">
        <f t="shared" si="172"/>
        <v>#NUM!</v>
      </c>
      <c r="BH3675" t="e">
        <f t="shared" si="173"/>
        <v>#NUM!</v>
      </c>
      <c r="BI3675" t="e">
        <f>VLOOKUP(H3675,Sheet2!$A$1:$B$270,2,FALSE)</f>
        <v>#N/A</v>
      </c>
    </row>
    <row r="3676" spans="15:61">
      <c r="O3676" s="57"/>
      <c r="P3676" s="57"/>
      <c r="BA3676" s="57"/>
      <c r="BF3676" s="6" t="e">
        <f t="shared" si="171"/>
        <v>#NUM!</v>
      </c>
      <c r="BG3676" t="e">
        <f t="shared" si="172"/>
        <v>#NUM!</v>
      </c>
      <c r="BH3676" t="e">
        <f t="shared" si="173"/>
        <v>#NUM!</v>
      </c>
      <c r="BI3676" t="e">
        <f>VLOOKUP(H3676,Sheet2!$A$1:$B$270,2,FALSE)</f>
        <v>#N/A</v>
      </c>
    </row>
    <row r="3677" spans="15:61">
      <c r="O3677" s="57"/>
      <c r="P3677" s="57"/>
      <c r="AP3677" s="57"/>
      <c r="BA3677" s="57"/>
      <c r="BF3677" s="6" t="e">
        <f t="shared" si="171"/>
        <v>#NUM!</v>
      </c>
      <c r="BG3677" t="e">
        <f t="shared" si="172"/>
        <v>#NUM!</v>
      </c>
      <c r="BH3677" t="e">
        <f t="shared" si="173"/>
        <v>#NUM!</v>
      </c>
      <c r="BI3677" t="e">
        <f>VLOOKUP(H3677,Sheet2!$A$1:$B$270,2,FALSE)</f>
        <v>#N/A</v>
      </c>
    </row>
    <row r="3678" spans="15:61">
      <c r="O3678" s="57"/>
      <c r="P3678" s="57"/>
      <c r="AO3678" s="57"/>
      <c r="AP3678" s="57"/>
      <c r="BA3678" s="57"/>
      <c r="BF3678" s="6" t="e">
        <f t="shared" si="171"/>
        <v>#NUM!</v>
      </c>
      <c r="BG3678" t="e">
        <f t="shared" si="172"/>
        <v>#NUM!</v>
      </c>
      <c r="BH3678" t="e">
        <f t="shared" si="173"/>
        <v>#NUM!</v>
      </c>
      <c r="BI3678" t="e">
        <f>VLOOKUP(H3678,Sheet2!$A$1:$B$270,2,FALSE)</f>
        <v>#N/A</v>
      </c>
    </row>
    <row r="3679" spans="15:61">
      <c r="O3679" s="57"/>
      <c r="P3679" s="57"/>
      <c r="AO3679" s="57"/>
      <c r="AP3679" s="57"/>
      <c r="BA3679" s="57"/>
      <c r="BF3679" s="6" t="e">
        <f t="shared" si="171"/>
        <v>#NUM!</v>
      </c>
      <c r="BG3679" t="e">
        <f t="shared" si="172"/>
        <v>#NUM!</v>
      </c>
      <c r="BH3679" t="e">
        <f t="shared" si="173"/>
        <v>#NUM!</v>
      </c>
      <c r="BI3679" t="e">
        <f>VLOOKUP(H3679,Sheet2!$A$1:$B$270,2,FALSE)</f>
        <v>#N/A</v>
      </c>
    </row>
    <row r="3680" spans="15:61">
      <c r="O3680" s="57"/>
      <c r="P3680" s="57"/>
      <c r="AO3680" s="57"/>
      <c r="AP3680" s="57"/>
      <c r="BA3680" s="57"/>
      <c r="BF3680" s="6" t="e">
        <f t="shared" si="171"/>
        <v>#NUM!</v>
      </c>
      <c r="BG3680" t="e">
        <f t="shared" si="172"/>
        <v>#NUM!</v>
      </c>
      <c r="BH3680" t="e">
        <f t="shared" si="173"/>
        <v>#NUM!</v>
      </c>
      <c r="BI3680" t="e">
        <f>VLOOKUP(H3680,Sheet2!$A$1:$B$270,2,FALSE)</f>
        <v>#N/A</v>
      </c>
    </row>
    <row r="3681" spans="15:61">
      <c r="O3681" s="57"/>
      <c r="P3681" s="57"/>
      <c r="AO3681" s="57"/>
      <c r="BA3681" s="57"/>
      <c r="BF3681" s="6" t="e">
        <f t="shared" si="171"/>
        <v>#NUM!</v>
      </c>
      <c r="BG3681" t="e">
        <f t="shared" si="172"/>
        <v>#NUM!</v>
      </c>
      <c r="BH3681" t="e">
        <f t="shared" si="173"/>
        <v>#NUM!</v>
      </c>
      <c r="BI3681" t="e">
        <f>VLOOKUP(H3681,Sheet2!$A$1:$B$270,2,FALSE)</f>
        <v>#N/A</v>
      </c>
    </row>
    <row r="3682" spans="15:61">
      <c r="O3682" s="57"/>
      <c r="P3682" s="57"/>
      <c r="AO3682" s="57"/>
      <c r="AP3682" s="57"/>
      <c r="BA3682" s="57"/>
      <c r="BF3682" s="6" t="e">
        <f t="shared" si="171"/>
        <v>#NUM!</v>
      </c>
      <c r="BG3682" t="e">
        <f t="shared" si="172"/>
        <v>#NUM!</v>
      </c>
      <c r="BH3682" t="e">
        <f t="shared" si="173"/>
        <v>#NUM!</v>
      </c>
      <c r="BI3682" t="e">
        <f>VLOOKUP(H3682,Sheet2!$A$1:$B$270,2,FALSE)</f>
        <v>#N/A</v>
      </c>
    </row>
    <row r="3683" spans="15:61">
      <c r="O3683" s="57"/>
      <c r="P3683" s="57"/>
      <c r="AO3683" s="57"/>
      <c r="BA3683" s="57"/>
      <c r="BF3683" s="6" t="e">
        <f t="shared" si="171"/>
        <v>#NUM!</v>
      </c>
      <c r="BG3683" t="e">
        <f t="shared" si="172"/>
        <v>#NUM!</v>
      </c>
      <c r="BH3683" t="e">
        <f t="shared" si="173"/>
        <v>#NUM!</v>
      </c>
      <c r="BI3683" t="e">
        <f>VLOOKUP(H3683,Sheet2!$A$1:$B$270,2,FALSE)</f>
        <v>#N/A</v>
      </c>
    </row>
    <row r="3684" spans="15:61">
      <c r="O3684" s="57"/>
      <c r="P3684" s="57"/>
      <c r="AO3684" s="57"/>
      <c r="AP3684" s="57"/>
      <c r="BA3684" s="57"/>
      <c r="BF3684" s="6" t="e">
        <f t="shared" si="171"/>
        <v>#NUM!</v>
      </c>
      <c r="BG3684" t="e">
        <f t="shared" si="172"/>
        <v>#NUM!</v>
      </c>
      <c r="BH3684" t="e">
        <f t="shared" si="173"/>
        <v>#NUM!</v>
      </c>
      <c r="BI3684" t="e">
        <f>VLOOKUP(H3684,Sheet2!$A$1:$B$270,2,FALSE)</f>
        <v>#N/A</v>
      </c>
    </row>
    <row r="3685" spans="15:61">
      <c r="O3685" s="57"/>
      <c r="P3685" s="57"/>
      <c r="AO3685" s="57"/>
      <c r="AP3685" s="57"/>
      <c r="BA3685" s="57"/>
      <c r="BF3685" s="6" t="e">
        <f t="shared" si="171"/>
        <v>#NUM!</v>
      </c>
      <c r="BG3685" t="e">
        <f t="shared" si="172"/>
        <v>#NUM!</v>
      </c>
      <c r="BH3685" t="e">
        <f t="shared" si="173"/>
        <v>#NUM!</v>
      </c>
      <c r="BI3685" t="e">
        <f>VLOOKUP(H3685,Sheet2!$A$1:$B$270,2,FALSE)</f>
        <v>#N/A</v>
      </c>
    </row>
    <row r="3686" spans="15:61">
      <c r="O3686" s="57"/>
      <c r="P3686" s="57"/>
      <c r="AO3686" s="57"/>
      <c r="BA3686" s="57"/>
      <c r="BF3686" s="6" t="e">
        <f t="shared" si="171"/>
        <v>#NUM!</v>
      </c>
      <c r="BG3686" t="e">
        <f t="shared" si="172"/>
        <v>#NUM!</v>
      </c>
      <c r="BH3686" t="e">
        <f t="shared" si="173"/>
        <v>#NUM!</v>
      </c>
      <c r="BI3686" t="e">
        <f>VLOOKUP(H3686,Sheet2!$A$1:$B$270,2,FALSE)</f>
        <v>#N/A</v>
      </c>
    </row>
    <row r="3687" spans="15:61">
      <c r="O3687" s="57"/>
      <c r="P3687" s="57"/>
      <c r="AO3687" s="57"/>
      <c r="AP3687" s="57"/>
      <c r="BA3687" s="57"/>
      <c r="BF3687" s="6" t="e">
        <f t="shared" si="171"/>
        <v>#NUM!</v>
      </c>
      <c r="BG3687" t="e">
        <f t="shared" si="172"/>
        <v>#NUM!</v>
      </c>
      <c r="BH3687" t="e">
        <f t="shared" si="173"/>
        <v>#NUM!</v>
      </c>
      <c r="BI3687" t="e">
        <f>VLOOKUP(H3687,Sheet2!$A$1:$B$270,2,FALSE)</f>
        <v>#N/A</v>
      </c>
    </row>
    <row r="3688" spans="15:61">
      <c r="O3688" s="57"/>
      <c r="P3688" s="57"/>
      <c r="AO3688" s="57"/>
      <c r="AP3688" s="57"/>
      <c r="BA3688" s="57"/>
      <c r="BF3688" s="6" t="e">
        <f t="shared" si="171"/>
        <v>#NUM!</v>
      </c>
      <c r="BG3688" t="e">
        <f t="shared" si="172"/>
        <v>#NUM!</v>
      </c>
      <c r="BH3688" t="e">
        <f t="shared" si="173"/>
        <v>#NUM!</v>
      </c>
      <c r="BI3688" t="e">
        <f>VLOOKUP(H3688,Sheet2!$A$1:$B$270,2,FALSE)</f>
        <v>#N/A</v>
      </c>
    </row>
    <row r="3689" spans="15:61">
      <c r="O3689" s="57"/>
      <c r="P3689" s="57"/>
      <c r="AO3689" s="57"/>
      <c r="AP3689" s="57"/>
      <c r="BA3689" s="57"/>
      <c r="BF3689" s="6" t="e">
        <f t="shared" si="171"/>
        <v>#NUM!</v>
      </c>
      <c r="BG3689" t="e">
        <f t="shared" si="172"/>
        <v>#NUM!</v>
      </c>
      <c r="BH3689" t="e">
        <f t="shared" si="173"/>
        <v>#NUM!</v>
      </c>
      <c r="BI3689" t="e">
        <f>VLOOKUP(H3689,Sheet2!$A$1:$B$270,2,FALSE)</f>
        <v>#N/A</v>
      </c>
    </row>
    <row r="3690" spans="15:61">
      <c r="O3690" s="57"/>
      <c r="P3690" s="57"/>
      <c r="AO3690" s="57"/>
      <c r="AP3690" s="57"/>
      <c r="BA3690" s="57"/>
      <c r="BF3690" s="6" t="e">
        <f t="shared" si="171"/>
        <v>#NUM!</v>
      </c>
      <c r="BG3690" t="e">
        <f t="shared" si="172"/>
        <v>#NUM!</v>
      </c>
      <c r="BH3690" t="e">
        <f t="shared" si="173"/>
        <v>#NUM!</v>
      </c>
      <c r="BI3690" t="e">
        <f>VLOOKUP(H3690,Sheet2!$A$1:$B$270,2,FALSE)</f>
        <v>#N/A</v>
      </c>
    </row>
    <row r="3691" spans="15:61">
      <c r="O3691" s="57"/>
      <c r="P3691" s="57"/>
      <c r="AO3691" s="57"/>
      <c r="AP3691" s="57"/>
      <c r="BA3691" s="57"/>
      <c r="BF3691" s="6" t="e">
        <f t="shared" si="171"/>
        <v>#NUM!</v>
      </c>
      <c r="BG3691" t="e">
        <f t="shared" si="172"/>
        <v>#NUM!</v>
      </c>
      <c r="BH3691" t="e">
        <f t="shared" si="173"/>
        <v>#NUM!</v>
      </c>
      <c r="BI3691" t="e">
        <f>VLOOKUP(H3691,Sheet2!$A$1:$B$270,2,FALSE)</f>
        <v>#N/A</v>
      </c>
    </row>
    <row r="3692" spans="15:61">
      <c r="O3692" s="57"/>
      <c r="P3692" s="57"/>
      <c r="AP3692" s="57"/>
      <c r="BA3692" s="57"/>
      <c r="BF3692" s="6" t="e">
        <f t="shared" si="171"/>
        <v>#NUM!</v>
      </c>
      <c r="BG3692" t="e">
        <f t="shared" si="172"/>
        <v>#NUM!</v>
      </c>
      <c r="BH3692" t="e">
        <f t="shared" si="173"/>
        <v>#NUM!</v>
      </c>
      <c r="BI3692" t="e">
        <f>VLOOKUP(H3692,Sheet2!$A$1:$B$270,2,FALSE)</f>
        <v>#N/A</v>
      </c>
    </row>
    <row r="3693" spans="15:61">
      <c r="O3693" s="57"/>
      <c r="P3693" s="57"/>
      <c r="AP3693" s="57"/>
      <c r="BA3693" s="57"/>
      <c r="BF3693" s="6" t="e">
        <f t="shared" si="171"/>
        <v>#NUM!</v>
      </c>
      <c r="BG3693" t="e">
        <f t="shared" si="172"/>
        <v>#NUM!</v>
      </c>
      <c r="BH3693" t="e">
        <f t="shared" si="173"/>
        <v>#NUM!</v>
      </c>
      <c r="BI3693" t="e">
        <f>VLOOKUP(H3693,Sheet2!$A$1:$B$270,2,FALSE)</f>
        <v>#N/A</v>
      </c>
    </row>
    <row r="3694" spans="15:61">
      <c r="O3694" s="57"/>
      <c r="P3694" s="57"/>
      <c r="AP3694" s="57"/>
      <c r="BA3694" s="57"/>
      <c r="BF3694" s="6" t="e">
        <f t="shared" si="171"/>
        <v>#NUM!</v>
      </c>
      <c r="BG3694" t="e">
        <f t="shared" si="172"/>
        <v>#NUM!</v>
      </c>
      <c r="BH3694" t="e">
        <f t="shared" si="173"/>
        <v>#NUM!</v>
      </c>
      <c r="BI3694" t="e">
        <f>VLOOKUP(H3694,Sheet2!$A$1:$B$270,2,FALSE)</f>
        <v>#N/A</v>
      </c>
    </row>
    <row r="3695" spans="15:61">
      <c r="O3695" s="57"/>
      <c r="P3695" s="57"/>
      <c r="AP3695" s="57"/>
      <c r="BA3695" s="57"/>
      <c r="BF3695" s="6" t="e">
        <f t="shared" si="171"/>
        <v>#NUM!</v>
      </c>
      <c r="BG3695" t="e">
        <f t="shared" si="172"/>
        <v>#NUM!</v>
      </c>
      <c r="BH3695" t="e">
        <f t="shared" si="173"/>
        <v>#NUM!</v>
      </c>
      <c r="BI3695" t="e">
        <f>VLOOKUP(H3695,Sheet2!$A$1:$B$270,2,FALSE)</f>
        <v>#N/A</v>
      </c>
    </row>
    <row r="3696" spans="15:61">
      <c r="O3696" s="57"/>
      <c r="P3696" s="57"/>
      <c r="AP3696" s="57"/>
      <c r="BA3696" s="57"/>
      <c r="BF3696" s="6" t="e">
        <f t="shared" si="171"/>
        <v>#NUM!</v>
      </c>
      <c r="BG3696" t="e">
        <f t="shared" si="172"/>
        <v>#NUM!</v>
      </c>
      <c r="BH3696" t="e">
        <f t="shared" si="173"/>
        <v>#NUM!</v>
      </c>
      <c r="BI3696" t="e">
        <f>VLOOKUP(H3696,Sheet2!$A$1:$B$270,2,FALSE)</f>
        <v>#N/A</v>
      </c>
    </row>
    <row r="3697" spans="15:61">
      <c r="O3697" s="57"/>
      <c r="P3697" s="57"/>
      <c r="AP3697" s="57"/>
      <c r="BA3697" s="57"/>
      <c r="BF3697" s="6" t="e">
        <f t="shared" si="171"/>
        <v>#NUM!</v>
      </c>
      <c r="BG3697" t="e">
        <f t="shared" si="172"/>
        <v>#NUM!</v>
      </c>
      <c r="BH3697" t="e">
        <f t="shared" si="173"/>
        <v>#NUM!</v>
      </c>
      <c r="BI3697" t="e">
        <f>VLOOKUP(H3697,Sheet2!$A$1:$B$270,2,FALSE)</f>
        <v>#N/A</v>
      </c>
    </row>
    <row r="3698" spans="15:61">
      <c r="O3698" s="57"/>
      <c r="P3698" s="57"/>
      <c r="BA3698" s="57"/>
      <c r="BF3698" s="6" t="e">
        <f t="shared" si="171"/>
        <v>#NUM!</v>
      </c>
      <c r="BG3698" t="e">
        <f t="shared" si="172"/>
        <v>#NUM!</v>
      </c>
      <c r="BH3698" t="e">
        <f t="shared" si="173"/>
        <v>#NUM!</v>
      </c>
      <c r="BI3698" t="e">
        <f>VLOOKUP(H3698,Sheet2!$A$1:$B$270,2,FALSE)</f>
        <v>#N/A</v>
      </c>
    </row>
    <row r="3699" spans="15:61">
      <c r="O3699" s="57"/>
      <c r="P3699" s="57"/>
      <c r="AP3699" s="57"/>
      <c r="BA3699" s="57"/>
      <c r="BF3699" s="6" t="e">
        <f t="shared" si="171"/>
        <v>#NUM!</v>
      </c>
      <c r="BG3699" t="e">
        <f t="shared" si="172"/>
        <v>#NUM!</v>
      </c>
      <c r="BH3699" t="e">
        <f t="shared" si="173"/>
        <v>#NUM!</v>
      </c>
      <c r="BI3699" t="e">
        <f>VLOOKUP(H3699,Sheet2!$A$1:$B$270,2,FALSE)</f>
        <v>#N/A</v>
      </c>
    </row>
    <row r="3700" spans="15:61">
      <c r="O3700" s="57"/>
      <c r="P3700" s="57"/>
      <c r="AP3700" s="57"/>
      <c r="BA3700" s="57"/>
      <c r="BF3700" s="6" t="e">
        <f t="shared" si="171"/>
        <v>#NUM!</v>
      </c>
      <c r="BG3700" t="e">
        <f t="shared" si="172"/>
        <v>#NUM!</v>
      </c>
      <c r="BH3700" t="e">
        <f t="shared" si="173"/>
        <v>#NUM!</v>
      </c>
      <c r="BI3700" t="e">
        <f>VLOOKUP(H3700,Sheet2!$A$1:$B$270,2,FALSE)</f>
        <v>#N/A</v>
      </c>
    </row>
    <row r="3701" spans="15:61">
      <c r="O3701" s="57"/>
      <c r="P3701" s="57"/>
      <c r="AP3701" s="57"/>
      <c r="BA3701" s="57"/>
      <c r="BF3701" s="6" t="e">
        <f t="shared" si="171"/>
        <v>#NUM!</v>
      </c>
      <c r="BG3701" t="e">
        <f t="shared" si="172"/>
        <v>#NUM!</v>
      </c>
      <c r="BH3701" t="e">
        <f t="shared" si="173"/>
        <v>#NUM!</v>
      </c>
      <c r="BI3701" t="e">
        <f>VLOOKUP(H3701,Sheet2!$A$1:$B$270,2,FALSE)</f>
        <v>#N/A</v>
      </c>
    </row>
    <row r="3702" spans="15:61">
      <c r="O3702" s="57"/>
      <c r="P3702" s="57"/>
      <c r="AP3702" s="57"/>
      <c r="BA3702" s="57"/>
      <c r="BF3702" s="6" t="e">
        <f t="shared" si="171"/>
        <v>#NUM!</v>
      </c>
      <c r="BG3702" t="e">
        <f t="shared" si="172"/>
        <v>#NUM!</v>
      </c>
      <c r="BH3702" t="e">
        <f t="shared" si="173"/>
        <v>#NUM!</v>
      </c>
      <c r="BI3702" t="e">
        <f>VLOOKUP(H3702,Sheet2!$A$1:$B$270,2,FALSE)</f>
        <v>#N/A</v>
      </c>
    </row>
    <row r="3703" spans="15:61">
      <c r="O3703" s="57"/>
      <c r="P3703" s="57"/>
      <c r="AP3703" s="57"/>
      <c r="BA3703" s="57"/>
      <c r="BF3703" s="6" t="e">
        <f t="shared" si="171"/>
        <v>#NUM!</v>
      </c>
      <c r="BG3703" t="e">
        <f t="shared" si="172"/>
        <v>#NUM!</v>
      </c>
      <c r="BH3703" t="e">
        <f t="shared" si="173"/>
        <v>#NUM!</v>
      </c>
      <c r="BI3703" t="e">
        <f>VLOOKUP(H3703,Sheet2!$A$1:$B$270,2,FALSE)</f>
        <v>#N/A</v>
      </c>
    </row>
    <row r="3704" spans="15:61">
      <c r="O3704" s="57"/>
      <c r="P3704" s="57"/>
      <c r="AP3704" s="57"/>
      <c r="BA3704" s="57"/>
      <c r="BF3704" s="6" t="e">
        <f t="shared" si="171"/>
        <v>#NUM!</v>
      </c>
      <c r="BG3704" t="e">
        <f t="shared" si="172"/>
        <v>#NUM!</v>
      </c>
      <c r="BH3704" t="e">
        <f t="shared" si="173"/>
        <v>#NUM!</v>
      </c>
      <c r="BI3704" t="e">
        <f>VLOOKUP(H3704,Sheet2!$A$1:$B$270,2,FALSE)</f>
        <v>#N/A</v>
      </c>
    </row>
    <row r="3705" spans="15:61">
      <c r="O3705" s="57"/>
      <c r="P3705" s="57"/>
      <c r="AP3705" s="57"/>
      <c r="BA3705" s="57"/>
      <c r="BF3705" s="6" t="e">
        <f t="shared" si="171"/>
        <v>#NUM!</v>
      </c>
      <c r="BG3705" t="e">
        <f t="shared" si="172"/>
        <v>#NUM!</v>
      </c>
      <c r="BH3705" t="e">
        <f t="shared" si="173"/>
        <v>#NUM!</v>
      </c>
      <c r="BI3705" t="e">
        <f>VLOOKUP(H3705,Sheet2!$A$1:$B$270,2,FALSE)</f>
        <v>#N/A</v>
      </c>
    </row>
    <row r="3706" spans="15:61">
      <c r="O3706" s="57"/>
      <c r="P3706" s="57"/>
      <c r="AO3706" s="57"/>
      <c r="AP3706" s="57"/>
      <c r="BA3706" s="57"/>
      <c r="BF3706" s="6" t="e">
        <f t="shared" si="171"/>
        <v>#NUM!</v>
      </c>
      <c r="BG3706" t="e">
        <f t="shared" si="172"/>
        <v>#NUM!</v>
      </c>
      <c r="BH3706" t="e">
        <f t="shared" si="173"/>
        <v>#NUM!</v>
      </c>
      <c r="BI3706" t="e">
        <f>VLOOKUP(H3706,Sheet2!$A$1:$B$270,2,FALSE)</f>
        <v>#N/A</v>
      </c>
    </row>
    <row r="3707" spans="15:61">
      <c r="O3707" s="57"/>
      <c r="P3707" s="57"/>
      <c r="AP3707" s="57"/>
      <c r="BA3707" s="57"/>
      <c r="BF3707" s="6" t="e">
        <f t="shared" si="171"/>
        <v>#NUM!</v>
      </c>
      <c r="BG3707" t="e">
        <f t="shared" si="172"/>
        <v>#NUM!</v>
      </c>
      <c r="BH3707" t="e">
        <f t="shared" si="173"/>
        <v>#NUM!</v>
      </c>
      <c r="BI3707" t="e">
        <f>VLOOKUP(H3707,Sheet2!$A$1:$B$270,2,FALSE)</f>
        <v>#N/A</v>
      </c>
    </row>
    <row r="3708" spans="15:61">
      <c r="O3708" s="57"/>
      <c r="P3708" s="57"/>
      <c r="AP3708" s="57"/>
      <c r="BA3708" s="57"/>
      <c r="BF3708" s="6" t="e">
        <f t="shared" si="171"/>
        <v>#NUM!</v>
      </c>
      <c r="BG3708" t="e">
        <f t="shared" si="172"/>
        <v>#NUM!</v>
      </c>
      <c r="BH3708" t="e">
        <f t="shared" si="173"/>
        <v>#NUM!</v>
      </c>
      <c r="BI3708" t="e">
        <f>VLOOKUP(H3708,Sheet2!$A$1:$B$270,2,FALSE)</f>
        <v>#N/A</v>
      </c>
    </row>
    <row r="3709" spans="15:61">
      <c r="O3709" s="57"/>
      <c r="P3709" s="57"/>
      <c r="AO3709" s="57"/>
      <c r="AP3709" s="57"/>
      <c r="BA3709" s="57"/>
      <c r="BF3709" s="6" t="e">
        <f t="shared" si="171"/>
        <v>#NUM!</v>
      </c>
      <c r="BG3709" t="e">
        <f t="shared" si="172"/>
        <v>#NUM!</v>
      </c>
      <c r="BH3709" t="e">
        <f t="shared" si="173"/>
        <v>#NUM!</v>
      </c>
      <c r="BI3709" t="e">
        <f>VLOOKUP(H3709,Sheet2!$A$1:$B$270,2,FALSE)</f>
        <v>#N/A</v>
      </c>
    </row>
    <row r="3710" spans="15:61">
      <c r="O3710" s="57"/>
      <c r="P3710" s="57"/>
      <c r="AO3710" s="57"/>
      <c r="AP3710" s="57"/>
      <c r="BA3710" s="57"/>
      <c r="BF3710" s="6" t="e">
        <f t="shared" si="171"/>
        <v>#NUM!</v>
      </c>
      <c r="BG3710" t="e">
        <f t="shared" si="172"/>
        <v>#NUM!</v>
      </c>
      <c r="BH3710" t="e">
        <f t="shared" si="173"/>
        <v>#NUM!</v>
      </c>
      <c r="BI3710" t="e">
        <f>VLOOKUP(H3710,Sheet2!$A$1:$B$270,2,FALSE)</f>
        <v>#N/A</v>
      </c>
    </row>
    <row r="3711" spans="15:61">
      <c r="O3711" s="57"/>
      <c r="P3711" s="57"/>
      <c r="AP3711" s="57"/>
      <c r="BA3711" s="57"/>
      <c r="BF3711" s="6" t="e">
        <f t="shared" si="171"/>
        <v>#NUM!</v>
      </c>
      <c r="BG3711" t="e">
        <f t="shared" si="172"/>
        <v>#NUM!</v>
      </c>
      <c r="BH3711" t="e">
        <f t="shared" si="173"/>
        <v>#NUM!</v>
      </c>
      <c r="BI3711" t="e">
        <f>VLOOKUP(H3711,Sheet2!$A$1:$B$270,2,FALSE)</f>
        <v>#N/A</v>
      </c>
    </row>
    <row r="3712" spans="15:61">
      <c r="O3712" s="57"/>
      <c r="P3712" s="57"/>
      <c r="AP3712" s="57"/>
      <c r="BA3712" s="57"/>
      <c r="BF3712" s="6" t="e">
        <f t="shared" si="171"/>
        <v>#NUM!</v>
      </c>
      <c r="BG3712" t="e">
        <f t="shared" si="172"/>
        <v>#NUM!</v>
      </c>
      <c r="BH3712" t="e">
        <f t="shared" si="173"/>
        <v>#NUM!</v>
      </c>
      <c r="BI3712" t="e">
        <f>VLOOKUP(H3712,Sheet2!$A$1:$B$270,2,FALSE)</f>
        <v>#N/A</v>
      </c>
    </row>
    <row r="3713" spans="15:61">
      <c r="O3713" s="57"/>
      <c r="P3713" s="57"/>
      <c r="AP3713" s="57"/>
      <c r="BA3713" s="57"/>
      <c r="BF3713" s="6" t="e">
        <f t="shared" si="171"/>
        <v>#NUM!</v>
      </c>
      <c r="BG3713" t="e">
        <f t="shared" si="172"/>
        <v>#NUM!</v>
      </c>
      <c r="BH3713" t="e">
        <f t="shared" si="173"/>
        <v>#NUM!</v>
      </c>
      <c r="BI3713" t="e">
        <f>VLOOKUP(H3713,Sheet2!$A$1:$B$270,2,FALSE)</f>
        <v>#N/A</v>
      </c>
    </row>
    <row r="3714" spans="15:61">
      <c r="O3714" s="57"/>
      <c r="P3714" s="57"/>
      <c r="AO3714" s="57"/>
      <c r="AP3714" s="57"/>
      <c r="BA3714" s="57"/>
      <c r="BF3714" s="6" t="e">
        <f t="shared" ref="BF3714:BF3777" si="174">DATE(BC3714,BD3714,BE3714)</f>
        <v>#NUM!</v>
      </c>
      <c r="BG3714" t="e">
        <f t="shared" ref="BG3714:BG3777" si="175">BF3714-BA3714</f>
        <v>#NUM!</v>
      </c>
      <c r="BH3714" t="e">
        <f t="shared" ref="BH3714:BH3777" si="176">IF(BG3714=1,"COMPLY",IF(BG3714&lt;1,"COMPLY","NOT COMPLY"))</f>
        <v>#NUM!</v>
      </c>
      <c r="BI3714" t="e">
        <f>VLOOKUP(H3714,Sheet2!$A$1:$B$270,2,FALSE)</f>
        <v>#N/A</v>
      </c>
    </row>
    <row r="3715" spans="15:61">
      <c r="O3715" s="57"/>
      <c r="P3715" s="57"/>
      <c r="AP3715" s="57"/>
      <c r="BA3715" s="57"/>
      <c r="BF3715" s="6" t="e">
        <f t="shared" si="174"/>
        <v>#NUM!</v>
      </c>
      <c r="BG3715" t="e">
        <f t="shared" si="175"/>
        <v>#NUM!</v>
      </c>
      <c r="BH3715" t="e">
        <f t="shared" si="176"/>
        <v>#NUM!</v>
      </c>
      <c r="BI3715" t="e">
        <f>VLOOKUP(H3715,Sheet2!$A$1:$B$270,2,FALSE)</f>
        <v>#N/A</v>
      </c>
    </row>
    <row r="3716" spans="15:61">
      <c r="O3716" s="57"/>
      <c r="P3716" s="57"/>
      <c r="AP3716" s="57"/>
      <c r="BA3716" s="57"/>
      <c r="BF3716" s="6" t="e">
        <f t="shared" si="174"/>
        <v>#NUM!</v>
      </c>
      <c r="BG3716" t="e">
        <f t="shared" si="175"/>
        <v>#NUM!</v>
      </c>
      <c r="BH3716" t="e">
        <f t="shared" si="176"/>
        <v>#NUM!</v>
      </c>
      <c r="BI3716" t="e">
        <f>VLOOKUP(H3716,Sheet2!$A$1:$B$270,2,FALSE)</f>
        <v>#N/A</v>
      </c>
    </row>
    <row r="3717" spans="15:61">
      <c r="O3717" s="57"/>
      <c r="P3717" s="57"/>
      <c r="AP3717" s="57"/>
      <c r="BA3717" s="57"/>
      <c r="BF3717" s="6" t="e">
        <f t="shared" si="174"/>
        <v>#NUM!</v>
      </c>
      <c r="BG3717" t="e">
        <f t="shared" si="175"/>
        <v>#NUM!</v>
      </c>
      <c r="BH3717" t="e">
        <f t="shared" si="176"/>
        <v>#NUM!</v>
      </c>
      <c r="BI3717" t="e">
        <f>VLOOKUP(H3717,Sheet2!$A$1:$B$270,2,FALSE)</f>
        <v>#N/A</v>
      </c>
    </row>
    <row r="3718" spans="15:61">
      <c r="O3718" s="57"/>
      <c r="P3718" s="57"/>
      <c r="AP3718" s="57"/>
      <c r="BA3718" s="57"/>
      <c r="BF3718" s="6" t="e">
        <f t="shared" si="174"/>
        <v>#NUM!</v>
      </c>
      <c r="BG3718" t="e">
        <f t="shared" si="175"/>
        <v>#NUM!</v>
      </c>
      <c r="BH3718" t="e">
        <f t="shared" si="176"/>
        <v>#NUM!</v>
      </c>
      <c r="BI3718" t="e">
        <f>VLOOKUP(H3718,Sheet2!$A$1:$B$270,2,FALSE)</f>
        <v>#N/A</v>
      </c>
    </row>
    <row r="3719" spans="15:61">
      <c r="O3719" s="57"/>
      <c r="P3719" s="57"/>
      <c r="AP3719" s="57"/>
      <c r="BA3719" s="57"/>
      <c r="BF3719" s="6" t="e">
        <f t="shared" si="174"/>
        <v>#NUM!</v>
      </c>
      <c r="BG3719" t="e">
        <f t="shared" si="175"/>
        <v>#NUM!</v>
      </c>
      <c r="BH3719" t="e">
        <f t="shared" si="176"/>
        <v>#NUM!</v>
      </c>
      <c r="BI3719" t="e">
        <f>VLOOKUP(H3719,Sheet2!$A$1:$B$270,2,FALSE)</f>
        <v>#N/A</v>
      </c>
    </row>
    <row r="3720" spans="15:61">
      <c r="O3720" s="57"/>
      <c r="P3720" s="57"/>
      <c r="AO3720" s="57"/>
      <c r="AP3720" s="57"/>
      <c r="BA3720" s="57"/>
      <c r="BF3720" s="6" t="e">
        <f t="shared" si="174"/>
        <v>#NUM!</v>
      </c>
      <c r="BG3720" t="e">
        <f t="shared" si="175"/>
        <v>#NUM!</v>
      </c>
      <c r="BH3720" t="e">
        <f t="shared" si="176"/>
        <v>#NUM!</v>
      </c>
      <c r="BI3720" t="e">
        <f>VLOOKUP(H3720,Sheet2!$A$1:$B$270,2,FALSE)</f>
        <v>#N/A</v>
      </c>
    </row>
    <row r="3721" spans="15:61">
      <c r="O3721" s="57"/>
      <c r="P3721" s="57"/>
      <c r="BA3721" s="57"/>
      <c r="BF3721" s="6" t="e">
        <f t="shared" si="174"/>
        <v>#NUM!</v>
      </c>
      <c r="BG3721" t="e">
        <f t="shared" si="175"/>
        <v>#NUM!</v>
      </c>
      <c r="BH3721" t="e">
        <f t="shared" si="176"/>
        <v>#NUM!</v>
      </c>
      <c r="BI3721" t="e">
        <f>VLOOKUP(H3721,Sheet2!$A$1:$B$270,2,FALSE)</f>
        <v>#N/A</v>
      </c>
    </row>
    <row r="3722" spans="15:61">
      <c r="O3722" s="57"/>
      <c r="P3722" s="57"/>
      <c r="AP3722" s="57"/>
      <c r="BA3722" s="57"/>
      <c r="BF3722" s="6" t="e">
        <f t="shared" si="174"/>
        <v>#NUM!</v>
      </c>
      <c r="BG3722" t="e">
        <f t="shared" si="175"/>
        <v>#NUM!</v>
      </c>
      <c r="BH3722" t="e">
        <f t="shared" si="176"/>
        <v>#NUM!</v>
      </c>
      <c r="BI3722" t="e">
        <f>VLOOKUP(H3722,Sheet2!$A$1:$B$270,2,FALSE)</f>
        <v>#N/A</v>
      </c>
    </row>
    <row r="3723" spans="15:61">
      <c r="O3723" s="57"/>
      <c r="P3723" s="57"/>
      <c r="AP3723" s="57"/>
      <c r="BA3723" s="57"/>
      <c r="BF3723" s="6" t="e">
        <f t="shared" si="174"/>
        <v>#NUM!</v>
      </c>
      <c r="BG3723" t="e">
        <f t="shared" si="175"/>
        <v>#NUM!</v>
      </c>
      <c r="BH3723" t="e">
        <f t="shared" si="176"/>
        <v>#NUM!</v>
      </c>
      <c r="BI3723" t="e">
        <f>VLOOKUP(H3723,Sheet2!$A$1:$B$270,2,FALSE)</f>
        <v>#N/A</v>
      </c>
    </row>
    <row r="3724" spans="15:61">
      <c r="O3724" s="57"/>
      <c r="P3724" s="57"/>
      <c r="AP3724" s="57"/>
      <c r="BA3724" s="57"/>
      <c r="BF3724" s="6" t="e">
        <f t="shared" si="174"/>
        <v>#NUM!</v>
      </c>
      <c r="BG3724" t="e">
        <f t="shared" si="175"/>
        <v>#NUM!</v>
      </c>
      <c r="BH3724" t="e">
        <f t="shared" si="176"/>
        <v>#NUM!</v>
      </c>
      <c r="BI3724" t="e">
        <f>VLOOKUP(H3724,Sheet2!$A$1:$B$270,2,FALSE)</f>
        <v>#N/A</v>
      </c>
    </row>
    <row r="3725" spans="15:61">
      <c r="O3725" s="57"/>
      <c r="P3725" s="57"/>
      <c r="AP3725" s="57"/>
      <c r="BA3725" s="57"/>
      <c r="BF3725" s="6" t="e">
        <f t="shared" si="174"/>
        <v>#NUM!</v>
      </c>
      <c r="BG3725" t="e">
        <f t="shared" si="175"/>
        <v>#NUM!</v>
      </c>
      <c r="BH3725" t="e">
        <f t="shared" si="176"/>
        <v>#NUM!</v>
      </c>
      <c r="BI3725" t="e">
        <f>VLOOKUP(H3725,Sheet2!$A$1:$B$270,2,FALSE)</f>
        <v>#N/A</v>
      </c>
    </row>
    <row r="3726" spans="15:61">
      <c r="O3726" s="57"/>
      <c r="P3726" s="57"/>
      <c r="AP3726" s="57"/>
      <c r="BA3726" s="57"/>
      <c r="BF3726" s="6" t="e">
        <f t="shared" si="174"/>
        <v>#NUM!</v>
      </c>
      <c r="BG3726" t="e">
        <f t="shared" si="175"/>
        <v>#NUM!</v>
      </c>
      <c r="BH3726" t="e">
        <f t="shared" si="176"/>
        <v>#NUM!</v>
      </c>
      <c r="BI3726" t="e">
        <f>VLOOKUP(H3726,Sheet2!$A$1:$B$270,2,FALSE)</f>
        <v>#N/A</v>
      </c>
    </row>
    <row r="3727" spans="15:61">
      <c r="O3727" s="57"/>
      <c r="P3727" s="57"/>
      <c r="AO3727" s="57"/>
      <c r="AP3727" s="57"/>
      <c r="BA3727" s="57"/>
      <c r="BF3727" s="6" t="e">
        <f t="shared" si="174"/>
        <v>#NUM!</v>
      </c>
      <c r="BG3727" t="e">
        <f t="shared" si="175"/>
        <v>#NUM!</v>
      </c>
      <c r="BH3727" t="e">
        <f t="shared" si="176"/>
        <v>#NUM!</v>
      </c>
      <c r="BI3727" t="e">
        <f>VLOOKUP(H3727,Sheet2!$A$1:$B$270,2,FALSE)</f>
        <v>#N/A</v>
      </c>
    </row>
    <row r="3728" spans="15:61">
      <c r="O3728" s="57"/>
      <c r="P3728" s="57"/>
      <c r="AP3728" s="57"/>
      <c r="BA3728" s="57"/>
      <c r="BF3728" s="6" t="e">
        <f t="shared" si="174"/>
        <v>#NUM!</v>
      </c>
      <c r="BG3728" t="e">
        <f t="shared" si="175"/>
        <v>#NUM!</v>
      </c>
      <c r="BH3728" t="e">
        <f t="shared" si="176"/>
        <v>#NUM!</v>
      </c>
      <c r="BI3728" t="e">
        <f>VLOOKUP(H3728,Sheet2!$A$1:$B$270,2,FALSE)</f>
        <v>#N/A</v>
      </c>
    </row>
    <row r="3729" spans="15:61">
      <c r="O3729" s="57"/>
      <c r="P3729" s="57"/>
      <c r="BA3729" s="57"/>
      <c r="BF3729" s="6" t="e">
        <f t="shared" si="174"/>
        <v>#NUM!</v>
      </c>
      <c r="BG3729" t="e">
        <f t="shared" si="175"/>
        <v>#NUM!</v>
      </c>
      <c r="BH3729" t="e">
        <f t="shared" si="176"/>
        <v>#NUM!</v>
      </c>
      <c r="BI3729" t="e">
        <f>VLOOKUP(H3729,Sheet2!$A$1:$B$270,2,FALSE)</f>
        <v>#N/A</v>
      </c>
    </row>
    <row r="3730" spans="15:61">
      <c r="O3730" s="57"/>
      <c r="P3730" s="57"/>
      <c r="BA3730" s="57"/>
      <c r="BF3730" s="6" t="e">
        <f t="shared" si="174"/>
        <v>#NUM!</v>
      </c>
      <c r="BG3730" t="e">
        <f t="shared" si="175"/>
        <v>#NUM!</v>
      </c>
      <c r="BH3730" t="e">
        <f t="shared" si="176"/>
        <v>#NUM!</v>
      </c>
      <c r="BI3730" t="e">
        <f>VLOOKUP(H3730,Sheet2!$A$1:$B$270,2,FALSE)</f>
        <v>#N/A</v>
      </c>
    </row>
    <row r="3731" spans="15:61">
      <c r="O3731" s="57"/>
      <c r="P3731" s="57"/>
      <c r="AP3731" s="57"/>
      <c r="BA3731" s="57"/>
      <c r="BF3731" s="6" t="e">
        <f t="shared" si="174"/>
        <v>#NUM!</v>
      </c>
      <c r="BG3731" t="e">
        <f t="shared" si="175"/>
        <v>#NUM!</v>
      </c>
      <c r="BH3731" t="e">
        <f t="shared" si="176"/>
        <v>#NUM!</v>
      </c>
      <c r="BI3731" t="e">
        <f>VLOOKUP(H3731,Sheet2!$A$1:$B$270,2,FALSE)</f>
        <v>#N/A</v>
      </c>
    </row>
    <row r="3732" spans="15:61">
      <c r="O3732" s="57"/>
      <c r="P3732" s="57"/>
      <c r="AP3732" s="57"/>
      <c r="BA3732" s="57"/>
      <c r="BF3732" s="6" t="e">
        <f t="shared" si="174"/>
        <v>#NUM!</v>
      </c>
      <c r="BG3732" t="e">
        <f t="shared" si="175"/>
        <v>#NUM!</v>
      </c>
      <c r="BH3732" t="e">
        <f t="shared" si="176"/>
        <v>#NUM!</v>
      </c>
      <c r="BI3732" t="e">
        <f>VLOOKUP(H3732,Sheet2!$A$1:$B$270,2,FALSE)</f>
        <v>#N/A</v>
      </c>
    </row>
    <row r="3733" spans="15:61">
      <c r="O3733" s="57"/>
      <c r="P3733" s="57"/>
      <c r="AP3733" s="57"/>
      <c r="BA3733" s="57"/>
      <c r="BF3733" s="6" t="e">
        <f t="shared" si="174"/>
        <v>#NUM!</v>
      </c>
      <c r="BG3733" t="e">
        <f t="shared" si="175"/>
        <v>#NUM!</v>
      </c>
      <c r="BH3733" t="e">
        <f t="shared" si="176"/>
        <v>#NUM!</v>
      </c>
      <c r="BI3733" t="e">
        <f>VLOOKUP(H3733,Sheet2!$A$1:$B$270,2,FALSE)</f>
        <v>#N/A</v>
      </c>
    </row>
    <row r="3734" spans="15:61">
      <c r="O3734" s="57"/>
      <c r="P3734" s="57"/>
      <c r="BA3734" s="57"/>
      <c r="BF3734" s="6" t="e">
        <f t="shared" si="174"/>
        <v>#NUM!</v>
      </c>
      <c r="BG3734" t="e">
        <f t="shared" si="175"/>
        <v>#NUM!</v>
      </c>
      <c r="BH3734" t="e">
        <f t="shared" si="176"/>
        <v>#NUM!</v>
      </c>
      <c r="BI3734" t="e">
        <f>VLOOKUP(H3734,Sheet2!$A$1:$B$270,2,FALSE)</f>
        <v>#N/A</v>
      </c>
    </row>
    <row r="3735" spans="15:61">
      <c r="O3735" s="57"/>
      <c r="P3735" s="57"/>
      <c r="BA3735" s="57"/>
      <c r="BF3735" s="6" t="e">
        <f t="shared" si="174"/>
        <v>#NUM!</v>
      </c>
      <c r="BG3735" t="e">
        <f t="shared" si="175"/>
        <v>#NUM!</v>
      </c>
      <c r="BH3735" t="e">
        <f t="shared" si="176"/>
        <v>#NUM!</v>
      </c>
      <c r="BI3735" t="e">
        <f>VLOOKUP(H3735,Sheet2!$A$1:$B$270,2,FALSE)</f>
        <v>#N/A</v>
      </c>
    </row>
    <row r="3736" spans="15:61">
      <c r="O3736" s="57"/>
      <c r="P3736" s="57"/>
      <c r="BA3736" s="57"/>
      <c r="BF3736" s="6" t="e">
        <f t="shared" si="174"/>
        <v>#NUM!</v>
      </c>
      <c r="BG3736" t="e">
        <f t="shared" si="175"/>
        <v>#NUM!</v>
      </c>
      <c r="BH3736" t="e">
        <f t="shared" si="176"/>
        <v>#NUM!</v>
      </c>
      <c r="BI3736" t="e">
        <f>VLOOKUP(H3736,Sheet2!$A$1:$B$270,2,FALSE)</f>
        <v>#N/A</v>
      </c>
    </row>
    <row r="3737" spans="15:61">
      <c r="O3737" s="57"/>
      <c r="P3737" s="57"/>
      <c r="AP3737" s="57"/>
      <c r="BA3737" s="57"/>
      <c r="BF3737" s="6" t="e">
        <f t="shared" si="174"/>
        <v>#NUM!</v>
      </c>
      <c r="BG3737" t="e">
        <f t="shared" si="175"/>
        <v>#NUM!</v>
      </c>
      <c r="BH3737" t="e">
        <f t="shared" si="176"/>
        <v>#NUM!</v>
      </c>
      <c r="BI3737" t="e">
        <f>VLOOKUP(H3737,Sheet2!$A$1:$B$270,2,FALSE)</f>
        <v>#N/A</v>
      </c>
    </row>
    <row r="3738" spans="15:61">
      <c r="O3738" s="57"/>
      <c r="P3738" s="57"/>
      <c r="AO3738" s="57"/>
      <c r="BF3738" s="6" t="e">
        <f t="shared" si="174"/>
        <v>#NUM!</v>
      </c>
      <c r="BG3738" t="e">
        <f t="shared" si="175"/>
        <v>#NUM!</v>
      </c>
      <c r="BH3738" t="e">
        <f t="shared" si="176"/>
        <v>#NUM!</v>
      </c>
      <c r="BI3738" t="e">
        <f>VLOOKUP(H3738,Sheet2!$A$1:$B$270,2,FALSE)</f>
        <v>#N/A</v>
      </c>
    </row>
    <row r="3739" spans="15:61">
      <c r="O3739" s="57"/>
      <c r="P3739" s="57"/>
      <c r="AO3739" s="57"/>
      <c r="AP3739" s="57"/>
      <c r="BA3739" s="57"/>
      <c r="BF3739" s="6" t="e">
        <f t="shared" si="174"/>
        <v>#NUM!</v>
      </c>
      <c r="BG3739" t="e">
        <f t="shared" si="175"/>
        <v>#NUM!</v>
      </c>
      <c r="BH3739" t="e">
        <f t="shared" si="176"/>
        <v>#NUM!</v>
      </c>
      <c r="BI3739" t="e">
        <f>VLOOKUP(H3739,Sheet2!$A$1:$B$270,2,FALSE)</f>
        <v>#N/A</v>
      </c>
    </row>
    <row r="3740" spans="15:61">
      <c r="O3740" s="57"/>
      <c r="P3740" s="57"/>
      <c r="AO3740" s="57"/>
      <c r="BA3740" s="57"/>
      <c r="BF3740" s="6" t="e">
        <f t="shared" si="174"/>
        <v>#NUM!</v>
      </c>
      <c r="BG3740" t="e">
        <f t="shared" si="175"/>
        <v>#NUM!</v>
      </c>
      <c r="BH3740" t="e">
        <f t="shared" si="176"/>
        <v>#NUM!</v>
      </c>
      <c r="BI3740" t="e">
        <f>VLOOKUP(H3740,Sheet2!$A$1:$B$270,2,FALSE)</f>
        <v>#N/A</v>
      </c>
    </row>
    <row r="3741" spans="15:61">
      <c r="O3741" s="57"/>
      <c r="P3741" s="57"/>
      <c r="AO3741" s="57"/>
      <c r="AP3741" s="57"/>
      <c r="BA3741" s="57"/>
      <c r="BF3741" s="6" t="e">
        <f t="shared" si="174"/>
        <v>#NUM!</v>
      </c>
      <c r="BG3741" t="e">
        <f t="shared" si="175"/>
        <v>#NUM!</v>
      </c>
      <c r="BH3741" t="e">
        <f t="shared" si="176"/>
        <v>#NUM!</v>
      </c>
      <c r="BI3741" t="e">
        <f>VLOOKUP(H3741,Sheet2!$A$1:$B$270,2,FALSE)</f>
        <v>#N/A</v>
      </c>
    </row>
    <row r="3742" spans="15:61">
      <c r="O3742" s="57"/>
      <c r="P3742" s="57"/>
      <c r="AP3742" s="57"/>
      <c r="BA3742" s="57"/>
      <c r="BF3742" s="6" t="e">
        <f t="shared" si="174"/>
        <v>#NUM!</v>
      </c>
      <c r="BG3742" t="e">
        <f t="shared" si="175"/>
        <v>#NUM!</v>
      </c>
      <c r="BH3742" t="e">
        <f t="shared" si="176"/>
        <v>#NUM!</v>
      </c>
      <c r="BI3742" t="e">
        <f>VLOOKUP(H3742,Sheet2!$A$1:$B$270,2,FALSE)</f>
        <v>#N/A</v>
      </c>
    </row>
    <row r="3743" spans="15:61">
      <c r="O3743" s="57"/>
      <c r="P3743" s="57"/>
      <c r="AP3743" s="57"/>
      <c r="BA3743" s="57"/>
      <c r="BF3743" s="6" t="e">
        <f t="shared" si="174"/>
        <v>#NUM!</v>
      </c>
      <c r="BG3743" t="e">
        <f t="shared" si="175"/>
        <v>#NUM!</v>
      </c>
      <c r="BH3743" t="e">
        <f t="shared" si="176"/>
        <v>#NUM!</v>
      </c>
      <c r="BI3743" t="e">
        <f>VLOOKUP(H3743,Sheet2!$A$1:$B$270,2,FALSE)</f>
        <v>#N/A</v>
      </c>
    </row>
    <row r="3744" spans="15:61">
      <c r="O3744" s="57"/>
      <c r="P3744" s="57"/>
      <c r="AP3744" s="57"/>
      <c r="BA3744" s="57"/>
      <c r="BF3744" s="6" t="e">
        <f t="shared" si="174"/>
        <v>#NUM!</v>
      </c>
      <c r="BG3744" t="e">
        <f t="shared" si="175"/>
        <v>#NUM!</v>
      </c>
      <c r="BH3744" t="e">
        <f t="shared" si="176"/>
        <v>#NUM!</v>
      </c>
      <c r="BI3744" t="e">
        <f>VLOOKUP(H3744,Sheet2!$A$1:$B$270,2,FALSE)</f>
        <v>#N/A</v>
      </c>
    </row>
    <row r="3745" spans="15:61">
      <c r="O3745" s="57"/>
      <c r="P3745" s="57"/>
      <c r="BA3745" s="57"/>
      <c r="BF3745" s="6" t="e">
        <f t="shared" si="174"/>
        <v>#NUM!</v>
      </c>
      <c r="BG3745" t="e">
        <f t="shared" si="175"/>
        <v>#NUM!</v>
      </c>
      <c r="BH3745" t="e">
        <f t="shared" si="176"/>
        <v>#NUM!</v>
      </c>
      <c r="BI3745" t="e">
        <f>VLOOKUP(H3745,Sheet2!$A$1:$B$270,2,FALSE)</f>
        <v>#N/A</v>
      </c>
    </row>
    <row r="3746" spans="15:61">
      <c r="O3746" s="57"/>
      <c r="P3746" s="57"/>
      <c r="AP3746" s="57"/>
      <c r="BA3746" s="57"/>
      <c r="BF3746" s="6" t="e">
        <f t="shared" si="174"/>
        <v>#NUM!</v>
      </c>
      <c r="BG3746" t="e">
        <f t="shared" si="175"/>
        <v>#NUM!</v>
      </c>
      <c r="BH3746" t="e">
        <f t="shared" si="176"/>
        <v>#NUM!</v>
      </c>
      <c r="BI3746" t="e">
        <f>VLOOKUP(H3746,Sheet2!$A$1:$B$270,2,FALSE)</f>
        <v>#N/A</v>
      </c>
    </row>
    <row r="3747" spans="15:61">
      <c r="O3747" s="57"/>
      <c r="P3747" s="57"/>
      <c r="AP3747" s="57"/>
      <c r="BA3747" s="57"/>
      <c r="BF3747" s="6" t="e">
        <f t="shared" si="174"/>
        <v>#NUM!</v>
      </c>
      <c r="BG3747" t="e">
        <f t="shared" si="175"/>
        <v>#NUM!</v>
      </c>
      <c r="BH3747" t="e">
        <f t="shared" si="176"/>
        <v>#NUM!</v>
      </c>
      <c r="BI3747" t="e">
        <f>VLOOKUP(H3747,Sheet2!$A$1:$B$270,2,FALSE)</f>
        <v>#N/A</v>
      </c>
    </row>
    <row r="3748" spans="15:61">
      <c r="O3748" s="57"/>
      <c r="P3748" s="57"/>
      <c r="BA3748" s="57"/>
      <c r="BF3748" s="6" t="e">
        <f t="shared" si="174"/>
        <v>#NUM!</v>
      </c>
      <c r="BG3748" t="e">
        <f t="shared" si="175"/>
        <v>#NUM!</v>
      </c>
      <c r="BH3748" t="e">
        <f t="shared" si="176"/>
        <v>#NUM!</v>
      </c>
      <c r="BI3748" t="e">
        <f>VLOOKUP(H3748,Sheet2!$A$1:$B$270,2,FALSE)</f>
        <v>#N/A</v>
      </c>
    </row>
    <row r="3749" spans="15:61">
      <c r="O3749" s="57"/>
      <c r="P3749" s="57"/>
      <c r="BA3749" s="57"/>
      <c r="BF3749" s="6" t="e">
        <f t="shared" si="174"/>
        <v>#NUM!</v>
      </c>
      <c r="BG3749" t="e">
        <f t="shared" si="175"/>
        <v>#NUM!</v>
      </c>
      <c r="BH3749" t="e">
        <f t="shared" si="176"/>
        <v>#NUM!</v>
      </c>
      <c r="BI3749" t="e">
        <f>VLOOKUP(H3749,Sheet2!$A$1:$B$270,2,FALSE)</f>
        <v>#N/A</v>
      </c>
    </row>
    <row r="3750" spans="15:61">
      <c r="O3750" s="57"/>
      <c r="P3750" s="57"/>
      <c r="AP3750" s="57"/>
      <c r="BA3750" s="57"/>
      <c r="BF3750" s="6" t="e">
        <f t="shared" si="174"/>
        <v>#NUM!</v>
      </c>
      <c r="BG3750" t="e">
        <f t="shared" si="175"/>
        <v>#NUM!</v>
      </c>
      <c r="BH3750" t="e">
        <f t="shared" si="176"/>
        <v>#NUM!</v>
      </c>
      <c r="BI3750" t="e">
        <f>VLOOKUP(H3750,Sheet2!$A$1:$B$270,2,FALSE)</f>
        <v>#N/A</v>
      </c>
    </row>
    <row r="3751" spans="15:61">
      <c r="O3751" s="57"/>
      <c r="P3751" s="57"/>
      <c r="AO3751" s="57"/>
      <c r="AP3751" s="57"/>
      <c r="BA3751" s="57"/>
      <c r="BF3751" s="6" t="e">
        <f t="shared" si="174"/>
        <v>#NUM!</v>
      </c>
      <c r="BG3751" t="e">
        <f t="shared" si="175"/>
        <v>#NUM!</v>
      </c>
      <c r="BH3751" t="e">
        <f t="shared" si="176"/>
        <v>#NUM!</v>
      </c>
      <c r="BI3751" t="e">
        <f>VLOOKUP(H3751,Sheet2!$A$1:$B$270,2,FALSE)</f>
        <v>#N/A</v>
      </c>
    </row>
    <row r="3752" spans="15:61">
      <c r="O3752" s="57"/>
      <c r="P3752" s="57"/>
      <c r="AP3752" s="57"/>
      <c r="BA3752" s="57"/>
      <c r="BF3752" s="6" t="e">
        <f t="shared" si="174"/>
        <v>#NUM!</v>
      </c>
      <c r="BG3752" t="e">
        <f t="shared" si="175"/>
        <v>#NUM!</v>
      </c>
      <c r="BH3752" t="e">
        <f t="shared" si="176"/>
        <v>#NUM!</v>
      </c>
      <c r="BI3752" t="e">
        <f>VLOOKUP(H3752,Sheet2!$A$1:$B$270,2,FALSE)</f>
        <v>#N/A</v>
      </c>
    </row>
    <row r="3753" spans="15:61">
      <c r="O3753" s="57"/>
      <c r="P3753" s="57"/>
      <c r="AP3753" s="57"/>
      <c r="BA3753" s="57"/>
      <c r="BF3753" s="6" t="e">
        <f t="shared" si="174"/>
        <v>#NUM!</v>
      </c>
      <c r="BG3753" t="e">
        <f t="shared" si="175"/>
        <v>#NUM!</v>
      </c>
      <c r="BH3753" t="e">
        <f t="shared" si="176"/>
        <v>#NUM!</v>
      </c>
      <c r="BI3753" t="e">
        <f>VLOOKUP(H3753,Sheet2!$A$1:$B$270,2,FALSE)</f>
        <v>#N/A</v>
      </c>
    </row>
    <row r="3754" spans="15:61">
      <c r="O3754" s="57"/>
      <c r="P3754" s="57"/>
      <c r="AO3754" s="57"/>
      <c r="BA3754" s="57"/>
      <c r="BF3754" s="6" t="e">
        <f t="shared" si="174"/>
        <v>#NUM!</v>
      </c>
      <c r="BG3754" t="e">
        <f t="shared" si="175"/>
        <v>#NUM!</v>
      </c>
      <c r="BH3754" t="e">
        <f t="shared" si="176"/>
        <v>#NUM!</v>
      </c>
      <c r="BI3754" t="e">
        <f>VLOOKUP(H3754,Sheet2!$A$1:$B$270,2,FALSE)</f>
        <v>#N/A</v>
      </c>
    </row>
    <row r="3755" spans="15:61">
      <c r="O3755" s="57"/>
      <c r="P3755" s="57"/>
      <c r="AO3755" s="57"/>
      <c r="BA3755" s="57"/>
      <c r="BF3755" s="6" t="e">
        <f t="shared" si="174"/>
        <v>#NUM!</v>
      </c>
      <c r="BG3755" t="e">
        <f t="shared" si="175"/>
        <v>#NUM!</v>
      </c>
      <c r="BH3755" t="e">
        <f t="shared" si="176"/>
        <v>#NUM!</v>
      </c>
      <c r="BI3755" t="e">
        <f>VLOOKUP(H3755,Sheet2!$A$1:$B$270,2,FALSE)</f>
        <v>#N/A</v>
      </c>
    </row>
    <row r="3756" spans="15:61">
      <c r="O3756" s="57"/>
      <c r="P3756" s="57"/>
      <c r="BA3756" s="57"/>
      <c r="BF3756" s="6" t="e">
        <f t="shared" si="174"/>
        <v>#NUM!</v>
      </c>
      <c r="BG3756" t="e">
        <f t="shared" si="175"/>
        <v>#NUM!</v>
      </c>
      <c r="BH3756" t="e">
        <f t="shared" si="176"/>
        <v>#NUM!</v>
      </c>
      <c r="BI3756" t="e">
        <f>VLOOKUP(H3756,Sheet2!$A$1:$B$270,2,FALSE)</f>
        <v>#N/A</v>
      </c>
    </row>
    <row r="3757" spans="15:61">
      <c r="O3757" s="57"/>
      <c r="P3757" s="57"/>
      <c r="AP3757" s="57"/>
      <c r="BA3757" s="57"/>
      <c r="BF3757" s="6" t="e">
        <f t="shared" si="174"/>
        <v>#NUM!</v>
      </c>
      <c r="BG3757" t="e">
        <f t="shared" si="175"/>
        <v>#NUM!</v>
      </c>
      <c r="BH3757" t="e">
        <f t="shared" si="176"/>
        <v>#NUM!</v>
      </c>
      <c r="BI3757" t="e">
        <f>VLOOKUP(H3757,Sheet2!$A$1:$B$270,2,FALSE)</f>
        <v>#N/A</v>
      </c>
    </row>
    <row r="3758" spans="15:61">
      <c r="O3758" s="57"/>
      <c r="P3758" s="57"/>
      <c r="AP3758" s="57"/>
      <c r="BA3758" s="57"/>
      <c r="BF3758" s="6" t="e">
        <f t="shared" si="174"/>
        <v>#NUM!</v>
      </c>
      <c r="BG3758" t="e">
        <f t="shared" si="175"/>
        <v>#NUM!</v>
      </c>
      <c r="BH3758" t="e">
        <f t="shared" si="176"/>
        <v>#NUM!</v>
      </c>
      <c r="BI3758" t="e">
        <f>VLOOKUP(H3758,Sheet2!$A$1:$B$270,2,FALSE)</f>
        <v>#N/A</v>
      </c>
    </row>
    <row r="3759" spans="15:61">
      <c r="O3759" s="57"/>
      <c r="P3759" s="57"/>
      <c r="AP3759" s="57"/>
      <c r="BA3759" s="57"/>
      <c r="BF3759" s="6" t="e">
        <f t="shared" si="174"/>
        <v>#NUM!</v>
      </c>
      <c r="BG3759" t="e">
        <f t="shared" si="175"/>
        <v>#NUM!</v>
      </c>
      <c r="BH3759" t="e">
        <f t="shared" si="176"/>
        <v>#NUM!</v>
      </c>
      <c r="BI3759" t="e">
        <f>VLOOKUP(H3759,Sheet2!$A$1:$B$270,2,FALSE)</f>
        <v>#N/A</v>
      </c>
    </row>
    <row r="3760" spans="15:61">
      <c r="O3760" s="57"/>
      <c r="P3760" s="57"/>
      <c r="AP3760" s="57"/>
      <c r="BA3760" s="57"/>
      <c r="BF3760" s="6" t="e">
        <f t="shared" si="174"/>
        <v>#NUM!</v>
      </c>
      <c r="BG3760" t="e">
        <f t="shared" si="175"/>
        <v>#NUM!</v>
      </c>
      <c r="BH3760" t="e">
        <f t="shared" si="176"/>
        <v>#NUM!</v>
      </c>
      <c r="BI3760" t="e">
        <f>VLOOKUP(H3760,Sheet2!$A$1:$B$270,2,FALSE)</f>
        <v>#N/A</v>
      </c>
    </row>
    <row r="3761" spans="15:61">
      <c r="O3761" s="57"/>
      <c r="P3761" s="57"/>
      <c r="AP3761" s="57"/>
      <c r="BA3761" s="57"/>
      <c r="BF3761" s="6" t="e">
        <f t="shared" si="174"/>
        <v>#NUM!</v>
      </c>
      <c r="BG3761" t="e">
        <f t="shared" si="175"/>
        <v>#NUM!</v>
      </c>
      <c r="BH3761" t="e">
        <f t="shared" si="176"/>
        <v>#NUM!</v>
      </c>
      <c r="BI3761" t="e">
        <f>VLOOKUP(H3761,Sheet2!$A$1:$B$270,2,FALSE)</f>
        <v>#N/A</v>
      </c>
    </row>
    <row r="3762" spans="15:61">
      <c r="O3762" s="57"/>
      <c r="P3762" s="57"/>
      <c r="AP3762" s="57"/>
      <c r="BA3762" s="57"/>
      <c r="BF3762" s="6" t="e">
        <f t="shared" si="174"/>
        <v>#NUM!</v>
      </c>
      <c r="BG3762" t="e">
        <f t="shared" si="175"/>
        <v>#NUM!</v>
      </c>
      <c r="BH3762" t="e">
        <f t="shared" si="176"/>
        <v>#NUM!</v>
      </c>
      <c r="BI3762" t="e">
        <f>VLOOKUP(H3762,Sheet2!$A$1:$B$270,2,FALSE)</f>
        <v>#N/A</v>
      </c>
    </row>
    <row r="3763" spans="15:61">
      <c r="O3763" s="57"/>
      <c r="P3763" s="57"/>
      <c r="AP3763" s="57"/>
      <c r="BA3763" s="57"/>
      <c r="BF3763" s="6" t="e">
        <f t="shared" si="174"/>
        <v>#NUM!</v>
      </c>
      <c r="BG3763" t="e">
        <f t="shared" si="175"/>
        <v>#NUM!</v>
      </c>
      <c r="BH3763" t="e">
        <f t="shared" si="176"/>
        <v>#NUM!</v>
      </c>
      <c r="BI3763" t="e">
        <f>VLOOKUP(H3763,Sheet2!$A$1:$B$270,2,FALSE)</f>
        <v>#N/A</v>
      </c>
    </row>
    <row r="3764" spans="15:61">
      <c r="O3764" s="57"/>
      <c r="P3764" s="57"/>
      <c r="AP3764" s="57"/>
      <c r="BA3764" s="57"/>
      <c r="BF3764" s="6" t="e">
        <f t="shared" si="174"/>
        <v>#NUM!</v>
      </c>
      <c r="BG3764" t="e">
        <f t="shared" si="175"/>
        <v>#NUM!</v>
      </c>
      <c r="BH3764" t="e">
        <f t="shared" si="176"/>
        <v>#NUM!</v>
      </c>
      <c r="BI3764" t="e">
        <f>VLOOKUP(H3764,Sheet2!$A$1:$B$270,2,FALSE)</f>
        <v>#N/A</v>
      </c>
    </row>
    <row r="3765" spans="15:61">
      <c r="O3765" s="57"/>
      <c r="P3765" s="57"/>
      <c r="AP3765" s="57"/>
      <c r="BA3765" s="57"/>
      <c r="BF3765" s="6" t="e">
        <f t="shared" si="174"/>
        <v>#NUM!</v>
      </c>
      <c r="BG3765" t="e">
        <f t="shared" si="175"/>
        <v>#NUM!</v>
      </c>
      <c r="BH3765" t="e">
        <f t="shared" si="176"/>
        <v>#NUM!</v>
      </c>
      <c r="BI3765" t="e">
        <f>VLOOKUP(H3765,Sheet2!$A$1:$B$270,2,FALSE)</f>
        <v>#N/A</v>
      </c>
    </row>
    <row r="3766" spans="15:61">
      <c r="O3766" s="57"/>
      <c r="P3766" s="57"/>
      <c r="AO3766" s="57"/>
      <c r="AP3766" s="57"/>
      <c r="BA3766" s="57"/>
      <c r="BF3766" s="6" t="e">
        <f t="shared" si="174"/>
        <v>#NUM!</v>
      </c>
      <c r="BG3766" t="e">
        <f t="shared" si="175"/>
        <v>#NUM!</v>
      </c>
      <c r="BH3766" t="e">
        <f t="shared" si="176"/>
        <v>#NUM!</v>
      </c>
      <c r="BI3766" t="e">
        <f>VLOOKUP(H3766,Sheet2!$A$1:$B$270,2,FALSE)</f>
        <v>#N/A</v>
      </c>
    </row>
    <row r="3767" spans="15:61">
      <c r="O3767" s="57"/>
      <c r="P3767" s="57"/>
      <c r="AO3767" s="57"/>
      <c r="AP3767" s="57"/>
      <c r="BA3767" s="57"/>
      <c r="BF3767" s="6" t="e">
        <f t="shared" si="174"/>
        <v>#NUM!</v>
      </c>
      <c r="BG3767" t="e">
        <f t="shared" si="175"/>
        <v>#NUM!</v>
      </c>
      <c r="BH3767" t="e">
        <f t="shared" si="176"/>
        <v>#NUM!</v>
      </c>
      <c r="BI3767" t="e">
        <f>VLOOKUP(H3767,Sheet2!$A$1:$B$270,2,FALSE)</f>
        <v>#N/A</v>
      </c>
    </row>
    <row r="3768" spans="15:61">
      <c r="O3768" s="57"/>
      <c r="P3768" s="57"/>
      <c r="AO3768" s="57"/>
      <c r="AP3768" s="57"/>
      <c r="BA3768" s="57"/>
      <c r="BF3768" s="6" t="e">
        <f t="shared" si="174"/>
        <v>#NUM!</v>
      </c>
      <c r="BG3768" t="e">
        <f t="shared" si="175"/>
        <v>#NUM!</v>
      </c>
      <c r="BH3768" t="e">
        <f t="shared" si="176"/>
        <v>#NUM!</v>
      </c>
      <c r="BI3768" t="e">
        <f>VLOOKUP(H3768,Sheet2!$A$1:$B$270,2,FALSE)</f>
        <v>#N/A</v>
      </c>
    </row>
    <row r="3769" spans="15:61">
      <c r="O3769" s="57"/>
      <c r="P3769" s="57"/>
      <c r="AO3769" s="57"/>
      <c r="AP3769" s="57"/>
      <c r="BA3769" s="57"/>
      <c r="BF3769" s="6" t="e">
        <f t="shared" si="174"/>
        <v>#NUM!</v>
      </c>
      <c r="BG3769" t="e">
        <f t="shared" si="175"/>
        <v>#NUM!</v>
      </c>
      <c r="BH3769" t="e">
        <f t="shared" si="176"/>
        <v>#NUM!</v>
      </c>
      <c r="BI3769" t="e">
        <f>VLOOKUP(H3769,Sheet2!$A$1:$B$270,2,FALSE)</f>
        <v>#N/A</v>
      </c>
    </row>
    <row r="3770" spans="15:61">
      <c r="O3770" s="57"/>
      <c r="P3770" s="57"/>
      <c r="AO3770" s="57"/>
      <c r="AP3770" s="57"/>
      <c r="BA3770" s="57"/>
      <c r="BF3770" s="6" t="e">
        <f t="shared" si="174"/>
        <v>#NUM!</v>
      </c>
      <c r="BG3770" t="e">
        <f t="shared" si="175"/>
        <v>#NUM!</v>
      </c>
      <c r="BH3770" t="e">
        <f t="shared" si="176"/>
        <v>#NUM!</v>
      </c>
      <c r="BI3770" t="e">
        <f>VLOOKUP(H3770,Sheet2!$A$1:$B$270,2,FALSE)</f>
        <v>#N/A</v>
      </c>
    </row>
    <row r="3771" spans="15:61">
      <c r="O3771" s="57"/>
      <c r="P3771" s="57"/>
      <c r="AP3771" s="57"/>
      <c r="BA3771" s="57"/>
      <c r="BF3771" s="6" t="e">
        <f t="shared" si="174"/>
        <v>#NUM!</v>
      </c>
      <c r="BG3771" t="e">
        <f t="shared" si="175"/>
        <v>#NUM!</v>
      </c>
      <c r="BH3771" t="e">
        <f t="shared" si="176"/>
        <v>#NUM!</v>
      </c>
      <c r="BI3771" t="e">
        <f>VLOOKUP(H3771,Sheet2!$A$1:$B$270,2,FALSE)</f>
        <v>#N/A</v>
      </c>
    </row>
    <row r="3772" spans="15:61">
      <c r="O3772" s="57"/>
      <c r="P3772" s="57"/>
      <c r="BA3772" s="57"/>
      <c r="BF3772" s="6" t="e">
        <f t="shared" si="174"/>
        <v>#NUM!</v>
      </c>
      <c r="BG3772" t="e">
        <f t="shared" si="175"/>
        <v>#NUM!</v>
      </c>
      <c r="BH3772" t="e">
        <f t="shared" si="176"/>
        <v>#NUM!</v>
      </c>
      <c r="BI3772" t="e">
        <f>VLOOKUP(H3772,Sheet2!$A$1:$B$270,2,FALSE)</f>
        <v>#N/A</v>
      </c>
    </row>
    <row r="3773" spans="15:61">
      <c r="O3773" s="57"/>
      <c r="P3773" s="57"/>
      <c r="BA3773" s="57"/>
      <c r="BF3773" s="6" t="e">
        <f t="shared" si="174"/>
        <v>#NUM!</v>
      </c>
      <c r="BG3773" t="e">
        <f t="shared" si="175"/>
        <v>#NUM!</v>
      </c>
      <c r="BH3773" t="e">
        <f t="shared" si="176"/>
        <v>#NUM!</v>
      </c>
      <c r="BI3773" t="e">
        <f>VLOOKUP(H3773,Sheet2!$A$1:$B$270,2,FALSE)</f>
        <v>#N/A</v>
      </c>
    </row>
    <row r="3774" spans="15:61">
      <c r="O3774" s="57"/>
      <c r="P3774" s="57"/>
      <c r="AP3774" s="57"/>
      <c r="BA3774" s="57"/>
      <c r="BF3774" s="6" t="e">
        <f t="shared" si="174"/>
        <v>#NUM!</v>
      </c>
      <c r="BG3774" t="e">
        <f t="shared" si="175"/>
        <v>#NUM!</v>
      </c>
      <c r="BH3774" t="e">
        <f t="shared" si="176"/>
        <v>#NUM!</v>
      </c>
      <c r="BI3774" t="e">
        <f>VLOOKUP(H3774,Sheet2!$A$1:$B$270,2,FALSE)</f>
        <v>#N/A</v>
      </c>
    </row>
    <row r="3775" spans="15:61">
      <c r="O3775" s="57"/>
      <c r="P3775" s="57"/>
      <c r="BA3775" s="57"/>
      <c r="BF3775" s="6" t="e">
        <f t="shared" si="174"/>
        <v>#NUM!</v>
      </c>
      <c r="BG3775" t="e">
        <f t="shared" si="175"/>
        <v>#NUM!</v>
      </c>
      <c r="BH3775" t="e">
        <f t="shared" si="176"/>
        <v>#NUM!</v>
      </c>
      <c r="BI3775" t="e">
        <f>VLOOKUP(H3775,Sheet2!$A$1:$B$270,2,FALSE)</f>
        <v>#N/A</v>
      </c>
    </row>
    <row r="3776" spans="15:61">
      <c r="O3776" s="57"/>
      <c r="P3776" s="57"/>
      <c r="AP3776" s="57"/>
      <c r="BA3776" s="57"/>
      <c r="BF3776" s="6" t="e">
        <f t="shared" si="174"/>
        <v>#NUM!</v>
      </c>
      <c r="BG3776" t="e">
        <f t="shared" si="175"/>
        <v>#NUM!</v>
      </c>
      <c r="BH3776" t="e">
        <f t="shared" si="176"/>
        <v>#NUM!</v>
      </c>
      <c r="BI3776" t="e">
        <f>VLOOKUP(H3776,Sheet2!$A$1:$B$270,2,FALSE)</f>
        <v>#N/A</v>
      </c>
    </row>
    <row r="3777" spans="15:61">
      <c r="O3777" s="57"/>
      <c r="P3777" s="57"/>
      <c r="BA3777" s="57"/>
      <c r="BF3777" s="6" t="e">
        <f t="shared" si="174"/>
        <v>#NUM!</v>
      </c>
      <c r="BG3777" t="e">
        <f t="shared" si="175"/>
        <v>#NUM!</v>
      </c>
      <c r="BH3777" t="e">
        <f t="shared" si="176"/>
        <v>#NUM!</v>
      </c>
      <c r="BI3777" t="e">
        <f>VLOOKUP(H3777,Sheet2!$A$1:$B$270,2,FALSE)</f>
        <v>#N/A</v>
      </c>
    </row>
    <row r="3778" spans="15:61">
      <c r="O3778" s="57"/>
      <c r="P3778" s="57"/>
      <c r="AP3778" s="57"/>
      <c r="BA3778" s="57"/>
      <c r="BF3778" s="6" t="e">
        <f t="shared" ref="BF3778:BF3841" si="177">DATE(BC3778,BD3778,BE3778)</f>
        <v>#NUM!</v>
      </c>
      <c r="BG3778" t="e">
        <f t="shared" ref="BG3778:BG3841" si="178">BF3778-BA3778</f>
        <v>#NUM!</v>
      </c>
      <c r="BH3778" t="e">
        <f t="shared" ref="BH3778:BH3841" si="179">IF(BG3778=1,"COMPLY",IF(BG3778&lt;1,"COMPLY","NOT COMPLY"))</f>
        <v>#NUM!</v>
      </c>
      <c r="BI3778" t="e">
        <f>VLOOKUP(H3778,Sheet2!$A$1:$B$270,2,FALSE)</f>
        <v>#N/A</v>
      </c>
    </row>
    <row r="3779" spans="15:61">
      <c r="O3779" s="57"/>
      <c r="P3779" s="57"/>
      <c r="AP3779" s="57"/>
      <c r="BA3779" s="57"/>
      <c r="BF3779" s="6" t="e">
        <f t="shared" si="177"/>
        <v>#NUM!</v>
      </c>
      <c r="BG3779" t="e">
        <f t="shared" si="178"/>
        <v>#NUM!</v>
      </c>
      <c r="BH3779" t="e">
        <f t="shared" si="179"/>
        <v>#NUM!</v>
      </c>
      <c r="BI3779" t="e">
        <f>VLOOKUP(H3779,Sheet2!$A$1:$B$270,2,FALSE)</f>
        <v>#N/A</v>
      </c>
    </row>
    <row r="3780" spans="15:61">
      <c r="O3780" s="57"/>
      <c r="P3780" s="57"/>
      <c r="AO3780" s="57"/>
      <c r="AP3780" s="57"/>
      <c r="BA3780" s="57"/>
      <c r="BF3780" s="6" t="e">
        <f t="shared" si="177"/>
        <v>#NUM!</v>
      </c>
      <c r="BG3780" t="e">
        <f t="shared" si="178"/>
        <v>#NUM!</v>
      </c>
      <c r="BH3780" t="e">
        <f t="shared" si="179"/>
        <v>#NUM!</v>
      </c>
      <c r="BI3780" t="e">
        <f>VLOOKUP(H3780,Sheet2!$A$1:$B$270,2,FALSE)</f>
        <v>#N/A</v>
      </c>
    </row>
    <row r="3781" spans="15:61">
      <c r="O3781" s="57"/>
      <c r="P3781" s="57"/>
      <c r="AO3781" s="57"/>
      <c r="AP3781" s="57"/>
      <c r="BA3781" s="57"/>
      <c r="BF3781" s="6" t="e">
        <f t="shared" si="177"/>
        <v>#NUM!</v>
      </c>
      <c r="BG3781" t="e">
        <f t="shared" si="178"/>
        <v>#NUM!</v>
      </c>
      <c r="BH3781" t="e">
        <f t="shared" si="179"/>
        <v>#NUM!</v>
      </c>
      <c r="BI3781" t="e">
        <f>VLOOKUP(H3781,Sheet2!$A$1:$B$270,2,FALSE)</f>
        <v>#N/A</v>
      </c>
    </row>
    <row r="3782" spans="15:61">
      <c r="O3782" s="57"/>
      <c r="P3782" s="57"/>
      <c r="AP3782" s="57"/>
      <c r="BA3782" s="57"/>
      <c r="BF3782" s="6" t="e">
        <f t="shared" si="177"/>
        <v>#NUM!</v>
      </c>
      <c r="BG3782" t="e">
        <f t="shared" si="178"/>
        <v>#NUM!</v>
      </c>
      <c r="BH3782" t="e">
        <f t="shared" si="179"/>
        <v>#NUM!</v>
      </c>
      <c r="BI3782" t="e">
        <f>VLOOKUP(H3782,Sheet2!$A$1:$B$270,2,FALSE)</f>
        <v>#N/A</v>
      </c>
    </row>
    <row r="3783" spans="15:61">
      <c r="O3783" s="57"/>
      <c r="P3783" s="57"/>
      <c r="AP3783" s="57"/>
      <c r="BA3783" s="57"/>
      <c r="BF3783" s="6" t="e">
        <f t="shared" si="177"/>
        <v>#NUM!</v>
      </c>
      <c r="BG3783" t="e">
        <f t="shared" si="178"/>
        <v>#NUM!</v>
      </c>
      <c r="BH3783" t="e">
        <f t="shared" si="179"/>
        <v>#NUM!</v>
      </c>
      <c r="BI3783" t="e">
        <f>VLOOKUP(H3783,Sheet2!$A$1:$B$270,2,FALSE)</f>
        <v>#N/A</v>
      </c>
    </row>
    <row r="3784" spans="15:61">
      <c r="O3784" s="57"/>
      <c r="P3784" s="57"/>
      <c r="AP3784" s="57"/>
      <c r="BA3784" s="57"/>
      <c r="BF3784" s="6" t="e">
        <f t="shared" si="177"/>
        <v>#NUM!</v>
      </c>
      <c r="BG3784" t="e">
        <f t="shared" si="178"/>
        <v>#NUM!</v>
      </c>
      <c r="BH3784" t="e">
        <f t="shared" si="179"/>
        <v>#NUM!</v>
      </c>
      <c r="BI3784" t="e">
        <f>VLOOKUP(H3784,Sheet2!$A$1:$B$270,2,FALSE)</f>
        <v>#N/A</v>
      </c>
    </row>
    <row r="3785" spans="15:61">
      <c r="O3785" s="57"/>
      <c r="P3785" s="57"/>
      <c r="BA3785" s="57"/>
      <c r="BF3785" s="6" t="e">
        <f t="shared" si="177"/>
        <v>#NUM!</v>
      </c>
      <c r="BG3785" t="e">
        <f t="shared" si="178"/>
        <v>#NUM!</v>
      </c>
      <c r="BH3785" t="e">
        <f t="shared" si="179"/>
        <v>#NUM!</v>
      </c>
      <c r="BI3785" t="e">
        <f>VLOOKUP(H3785,Sheet2!$A$1:$B$270,2,FALSE)</f>
        <v>#N/A</v>
      </c>
    </row>
    <row r="3786" spans="15:61">
      <c r="O3786" s="57"/>
      <c r="P3786" s="57"/>
      <c r="AP3786" s="57"/>
      <c r="BA3786" s="57"/>
      <c r="BF3786" s="6" t="e">
        <f t="shared" si="177"/>
        <v>#NUM!</v>
      </c>
      <c r="BG3786" t="e">
        <f t="shared" si="178"/>
        <v>#NUM!</v>
      </c>
      <c r="BH3786" t="e">
        <f t="shared" si="179"/>
        <v>#NUM!</v>
      </c>
      <c r="BI3786" t="e">
        <f>VLOOKUP(H3786,Sheet2!$A$1:$B$270,2,FALSE)</f>
        <v>#N/A</v>
      </c>
    </row>
    <row r="3787" spans="15:61">
      <c r="O3787" s="57"/>
      <c r="P3787" s="57"/>
      <c r="AP3787" s="57"/>
      <c r="BA3787" s="57"/>
      <c r="BF3787" s="6" t="e">
        <f t="shared" si="177"/>
        <v>#NUM!</v>
      </c>
      <c r="BG3787" t="e">
        <f t="shared" si="178"/>
        <v>#NUM!</v>
      </c>
      <c r="BH3787" t="e">
        <f t="shared" si="179"/>
        <v>#NUM!</v>
      </c>
      <c r="BI3787" t="e">
        <f>VLOOKUP(H3787,Sheet2!$A$1:$B$270,2,FALSE)</f>
        <v>#N/A</v>
      </c>
    </row>
    <row r="3788" spans="15:61">
      <c r="O3788" s="57"/>
      <c r="P3788" s="57"/>
      <c r="AO3788" s="57"/>
      <c r="AP3788" s="57"/>
      <c r="BA3788" s="57"/>
      <c r="BF3788" s="6" t="e">
        <f t="shared" si="177"/>
        <v>#NUM!</v>
      </c>
      <c r="BG3788" t="e">
        <f t="shared" si="178"/>
        <v>#NUM!</v>
      </c>
      <c r="BH3788" t="e">
        <f t="shared" si="179"/>
        <v>#NUM!</v>
      </c>
      <c r="BI3788" t="e">
        <f>VLOOKUP(H3788,Sheet2!$A$1:$B$270,2,FALSE)</f>
        <v>#N/A</v>
      </c>
    </row>
    <row r="3789" spans="15:61">
      <c r="O3789" s="57"/>
      <c r="P3789" s="57"/>
      <c r="AO3789" s="57"/>
      <c r="AP3789" s="57"/>
      <c r="BA3789" s="57"/>
      <c r="BF3789" s="6" t="e">
        <f t="shared" si="177"/>
        <v>#NUM!</v>
      </c>
      <c r="BG3789" t="e">
        <f t="shared" si="178"/>
        <v>#NUM!</v>
      </c>
      <c r="BH3789" t="e">
        <f t="shared" si="179"/>
        <v>#NUM!</v>
      </c>
      <c r="BI3789" t="e">
        <f>VLOOKUP(H3789,Sheet2!$A$1:$B$270,2,FALSE)</f>
        <v>#N/A</v>
      </c>
    </row>
    <row r="3790" spans="15:61">
      <c r="O3790" s="57"/>
      <c r="P3790" s="57"/>
      <c r="AO3790" s="57"/>
      <c r="AP3790" s="57"/>
      <c r="BA3790" s="57"/>
      <c r="BF3790" s="6" t="e">
        <f t="shared" si="177"/>
        <v>#NUM!</v>
      </c>
      <c r="BG3790" t="e">
        <f t="shared" si="178"/>
        <v>#NUM!</v>
      </c>
      <c r="BH3790" t="e">
        <f t="shared" si="179"/>
        <v>#NUM!</v>
      </c>
      <c r="BI3790" t="e">
        <f>VLOOKUP(H3790,Sheet2!$A$1:$B$270,2,FALSE)</f>
        <v>#N/A</v>
      </c>
    </row>
    <row r="3791" spans="15:61">
      <c r="O3791" s="57"/>
      <c r="P3791" s="57"/>
      <c r="AO3791" s="57"/>
      <c r="AP3791" s="57"/>
      <c r="BA3791" s="57"/>
      <c r="BF3791" s="6" t="e">
        <f t="shared" si="177"/>
        <v>#NUM!</v>
      </c>
      <c r="BG3791" t="e">
        <f t="shared" si="178"/>
        <v>#NUM!</v>
      </c>
      <c r="BH3791" t="e">
        <f t="shared" si="179"/>
        <v>#NUM!</v>
      </c>
      <c r="BI3791" t="e">
        <f>VLOOKUP(H3791,Sheet2!$A$1:$B$270,2,FALSE)</f>
        <v>#N/A</v>
      </c>
    </row>
    <row r="3792" spans="15:61">
      <c r="O3792" s="57"/>
      <c r="P3792" s="57"/>
      <c r="AO3792" s="57"/>
      <c r="AP3792" s="57"/>
      <c r="BA3792" s="57"/>
      <c r="BF3792" s="6" t="e">
        <f t="shared" si="177"/>
        <v>#NUM!</v>
      </c>
      <c r="BG3792" t="e">
        <f t="shared" si="178"/>
        <v>#NUM!</v>
      </c>
      <c r="BH3792" t="e">
        <f t="shared" si="179"/>
        <v>#NUM!</v>
      </c>
      <c r="BI3792" t="e">
        <f>VLOOKUP(H3792,Sheet2!$A$1:$B$270,2,FALSE)</f>
        <v>#N/A</v>
      </c>
    </row>
    <row r="3793" spans="15:61">
      <c r="O3793" s="57"/>
      <c r="P3793" s="57"/>
      <c r="AO3793" s="57"/>
      <c r="AP3793" s="57"/>
      <c r="BA3793" s="57"/>
      <c r="BF3793" s="6" t="e">
        <f t="shared" si="177"/>
        <v>#NUM!</v>
      </c>
      <c r="BG3793" t="e">
        <f t="shared" si="178"/>
        <v>#NUM!</v>
      </c>
      <c r="BH3793" t="e">
        <f t="shared" si="179"/>
        <v>#NUM!</v>
      </c>
      <c r="BI3793" t="e">
        <f>VLOOKUP(H3793,Sheet2!$A$1:$B$270,2,FALSE)</f>
        <v>#N/A</v>
      </c>
    </row>
    <row r="3794" spans="15:61">
      <c r="O3794" s="57"/>
      <c r="P3794" s="57"/>
      <c r="AO3794" s="57"/>
      <c r="AP3794" s="57"/>
      <c r="BA3794" s="57"/>
      <c r="BF3794" s="6" t="e">
        <f t="shared" si="177"/>
        <v>#NUM!</v>
      </c>
      <c r="BG3794" t="e">
        <f t="shared" si="178"/>
        <v>#NUM!</v>
      </c>
      <c r="BH3794" t="e">
        <f t="shared" si="179"/>
        <v>#NUM!</v>
      </c>
      <c r="BI3794" t="e">
        <f>VLOOKUP(H3794,Sheet2!$A$1:$B$270,2,FALSE)</f>
        <v>#N/A</v>
      </c>
    </row>
    <row r="3795" spans="15:61">
      <c r="O3795" s="57"/>
      <c r="P3795" s="57"/>
      <c r="AP3795" s="57"/>
      <c r="BA3795" s="57"/>
      <c r="BF3795" s="6" t="e">
        <f t="shared" si="177"/>
        <v>#NUM!</v>
      </c>
      <c r="BG3795" t="e">
        <f t="shared" si="178"/>
        <v>#NUM!</v>
      </c>
      <c r="BH3795" t="e">
        <f t="shared" si="179"/>
        <v>#NUM!</v>
      </c>
      <c r="BI3795" t="e">
        <f>VLOOKUP(H3795,Sheet2!$A$1:$B$270,2,FALSE)</f>
        <v>#N/A</v>
      </c>
    </row>
    <row r="3796" spans="15:61">
      <c r="O3796" s="57"/>
      <c r="P3796" s="57"/>
      <c r="AP3796" s="57"/>
      <c r="BA3796" s="57"/>
      <c r="BF3796" s="6" t="e">
        <f t="shared" si="177"/>
        <v>#NUM!</v>
      </c>
      <c r="BG3796" t="e">
        <f t="shared" si="178"/>
        <v>#NUM!</v>
      </c>
      <c r="BH3796" t="e">
        <f t="shared" si="179"/>
        <v>#NUM!</v>
      </c>
      <c r="BI3796" t="e">
        <f>VLOOKUP(H3796,Sheet2!$A$1:$B$270,2,FALSE)</f>
        <v>#N/A</v>
      </c>
    </row>
    <row r="3797" spans="15:61">
      <c r="O3797" s="57"/>
      <c r="P3797" s="57"/>
      <c r="AP3797" s="57"/>
      <c r="BA3797" s="57"/>
      <c r="BF3797" s="6" t="e">
        <f t="shared" si="177"/>
        <v>#NUM!</v>
      </c>
      <c r="BG3797" t="e">
        <f t="shared" si="178"/>
        <v>#NUM!</v>
      </c>
      <c r="BH3797" t="e">
        <f t="shared" si="179"/>
        <v>#NUM!</v>
      </c>
      <c r="BI3797" t="e">
        <f>VLOOKUP(H3797,Sheet2!$A$1:$B$270,2,FALSE)</f>
        <v>#N/A</v>
      </c>
    </row>
    <row r="3798" spans="15:61">
      <c r="O3798" s="57"/>
      <c r="P3798" s="57"/>
      <c r="AP3798" s="57"/>
      <c r="BA3798" s="57"/>
      <c r="BF3798" s="6" t="e">
        <f t="shared" si="177"/>
        <v>#NUM!</v>
      </c>
      <c r="BG3798" t="e">
        <f t="shared" si="178"/>
        <v>#NUM!</v>
      </c>
      <c r="BH3798" t="e">
        <f t="shared" si="179"/>
        <v>#NUM!</v>
      </c>
      <c r="BI3798" t="e">
        <f>VLOOKUP(H3798,Sheet2!$A$1:$B$270,2,FALSE)</f>
        <v>#N/A</v>
      </c>
    </row>
    <row r="3799" spans="15:61">
      <c r="O3799" s="57"/>
      <c r="P3799" s="57"/>
      <c r="AP3799" s="57"/>
      <c r="BA3799" s="57"/>
      <c r="BF3799" s="6" t="e">
        <f t="shared" si="177"/>
        <v>#NUM!</v>
      </c>
      <c r="BG3799" t="e">
        <f t="shared" si="178"/>
        <v>#NUM!</v>
      </c>
      <c r="BH3799" t="e">
        <f t="shared" si="179"/>
        <v>#NUM!</v>
      </c>
      <c r="BI3799" t="e">
        <f>VLOOKUP(H3799,Sheet2!$A$1:$B$270,2,FALSE)</f>
        <v>#N/A</v>
      </c>
    </row>
    <row r="3800" spans="15:61">
      <c r="O3800" s="57"/>
      <c r="P3800" s="57"/>
      <c r="AP3800" s="57"/>
      <c r="BA3800" s="57"/>
      <c r="BF3800" s="6" t="e">
        <f t="shared" si="177"/>
        <v>#NUM!</v>
      </c>
      <c r="BG3800" t="e">
        <f t="shared" si="178"/>
        <v>#NUM!</v>
      </c>
      <c r="BH3800" t="e">
        <f t="shared" si="179"/>
        <v>#NUM!</v>
      </c>
      <c r="BI3800" t="e">
        <f>VLOOKUP(H3800,Sheet2!$A$1:$B$270,2,FALSE)</f>
        <v>#N/A</v>
      </c>
    </row>
    <row r="3801" spans="15:61">
      <c r="O3801" s="57"/>
      <c r="P3801" s="57"/>
      <c r="AP3801" s="57"/>
      <c r="BA3801" s="57"/>
      <c r="BF3801" s="6" t="e">
        <f t="shared" si="177"/>
        <v>#NUM!</v>
      </c>
      <c r="BG3801" t="e">
        <f t="shared" si="178"/>
        <v>#NUM!</v>
      </c>
      <c r="BH3801" t="e">
        <f t="shared" si="179"/>
        <v>#NUM!</v>
      </c>
      <c r="BI3801" t="e">
        <f>VLOOKUP(H3801,Sheet2!$A$1:$B$270,2,FALSE)</f>
        <v>#N/A</v>
      </c>
    </row>
    <row r="3802" spans="15:61">
      <c r="O3802" s="57"/>
      <c r="P3802" s="57"/>
      <c r="AP3802" s="57"/>
      <c r="BA3802" s="57"/>
      <c r="BF3802" s="6" t="e">
        <f t="shared" si="177"/>
        <v>#NUM!</v>
      </c>
      <c r="BG3802" t="e">
        <f t="shared" si="178"/>
        <v>#NUM!</v>
      </c>
      <c r="BH3802" t="e">
        <f t="shared" si="179"/>
        <v>#NUM!</v>
      </c>
      <c r="BI3802" t="e">
        <f>VLOOKUP(H3802,Sheet2!$A$1:$B$270,2,FALSE)</f>
        <v>#N/A</v>
      </c>
    </row>
    <row r="3803" spans="15:61">
      <c r="O3803" s="57"/>
      <c r="P3803" s="57"/>
      <c r="BA3803" s="57"/>
      <c r="BF3803" s="6" t="e">
        <f t="shared" si="177"/>
        <v>#NUM!</v>
      </c>
      <c r="BG3803" t="e">
        <f t="shared" si="178"/>
        <v>#NUM!</v>
      </c>
      <c r="BH3803" t="e">
        <f t="shared" si="179"/>
        <v>#NUM!</v>
      </c>
      <c r="BI3803" t="e">
        <f>VLOOKUP(H3803,Sheet2!$A$1:$B$270,2,FALSE)</f>
        <v>#N/A</v>
      </c>
    </row>
    <row r="3804" spans="15:61">
      <c r="O3804" s="57"/>
      <c r="P3804" s="57"/>
      <c r="AP3804" s="57"/>
      <c r="BA3804" s="57"/>
      <c r="BF3804" s="6" t="e">
        <f t="shared" si="177"/>
        <v>#NUM!</v>
      </c>
      <c r="BG3804" t="e">
        <f t="shared" si="178"/>
        <v>#NUM!</v>
      </c>
      <c r="BH3804" t="e">
        <f t="shared" si="179"/>
        <v>#NUM!</v>
      </c>
      <c r="BI3804" t="e">
        <f>VLOOKUP(H3804,Sheet2!$A$1:$B$270,2,FALSE)</f>
        <v>#N/A</v>
      </c>
    </row>
    <row r="3805" spans="15:61">
      <c r="O3805" s="57"/>
      <c r="P3805" s="57"/>
      <c r="AP3805" s="57"/>
      <c r="BA3805" s="57"/>
      <c r="BF3805" s="6" t="e">
        <f t="shared" si="177"/>
        <v>#NUM!</v>
      </c>
      <c r="BG3805" t="e">
        <f t="shared" si="178"/>
        <v>#NUM!</v>
      </c>
      <c r="BH3805" t="e">
        <f t="shared" si="179"/>
        <v>#NUM!</v>
      </c>
      <c r="BI3805" t="e">
        <f>VLOOKUP(H3805,Sheet2!$A$1:$B$270,2,FALSE)</f>
        <v>#N/A</v>
      </c>
    </row>
    <row r="3806" spans="15:61">
      <c r="O3806" s="57"/>
      <c r="P3806" s="57"/>
      <c r="AO3806" s="57"/>
      <c r="BF3806" s="6" t="e">
        <f t="shared" si="177"/>
        <v>#NUM!</v>
      </c>
      <c r="BG3806" t="e">
        <f t="shared" si="178"/>
        <v>#NUM!</v>
      </c>
      <c r="BH3806" t="e">
        <f t="shared" si="179"/>
        <v>#NUM!</v>
      </c>
      <c r="BI3806" t="e">
        <f>VLOOKUP(H3806,Sheet2!$A$1:$B$270,2,FALSE)</f>
        <v>#N/A</v>
      </c>
    </row>
    <row r="3807" spans="15:61">
      <c r="O3807" s="57"/>
      <c r="P3807" s="57"/>
      <c r="AO3807" s="57"/>
      <c r="BF3807" s="6" t="e">
        <f t="shared" si="177"/>
        <v>#NUM!</v>
      </c>
      <c r="BG3807" t="e">
        <f t="shared" si="178"/>
        <v>#NUM!</v>
      </c>
      <c r="BH3807" t="e">
        <f t="shared" si="179"/>
        <v>#NUM!</v>
      </c>
      <c r="BI3807" t="e">
        <f>VLOOKUP(H3807,Sheet2!$A$1:$B$270,2,FALSE)</f>
        <v>#N/A</v>
      </c>
    </row>
    <row r="3808" spans="15:61">
      <c r="O3808" s="57"/>
      <c r="P3808" s="57"/>
      <c r="AP3808" s="57"/>
      <c r="BA3808" s="57"/>
      <c r="BF3808" s="6" t="e">
        <f t="shared" si="177"/>
        <v>#NUM!</v>
      </c>
      <c r="BG3808" t="e">
        <f t="shared" si="178"/>
        <v>#NUM!</v>
      </c>
      <c r="BH3808" t="e">
        <f t="shared" si="179"/>
        <v>#NUM!</v>
      </c>
      <c r="BI3808" t="e">
        <f>VLOOKUP(H3808,Sheet2!$A$1:$B$270,2,FALSE)</f>
        <v>#N/A</v>
      </c>
    </row>
    <row r="3809" spans="15:61">
      <c r="O3809" s="57"/>
      <c r="P3809" s="57"/>
      <c r="AP3809" s="57"/>
      <c r="BA3809" s="57"/>
      <c r="BF3809" s="6" t="e">
        <f t="shared" si="177"/>
        <v>#NUM!</v>
      </c>
      <c r="BG3809" t="e">
        <f t="shared" si="178"/>
        <v>#NUM!</v>
      </c>
      <c r="BH3809" t="e">
        <f t="shared" si="179"/>
        <v>#NUM!</v>
      </c>
      <c r="BI3809" t="e">
        <f>VLOOKUP(H3809,Sheet2!$A$1:$B$270,2,FALSE)</f>
        <v>#N/A</v>
      </c>
    </row>
    <row r="3810" spans="15:61">
      <c r="O3810" s="57"/>
      <c r="P3810" s="57"/>
      <c r="AP3810" s="57"/>
      <c r="BA3810" s="57"/>
      <c r="BF3810" s="6" t="e">
        <f t="shared" si="177"/>
        <v>#NUM!</v>
      </c>
      <c r="BG3810" t="e">
        <f t="shared" si="178"/>
        <v>#NUM!</v>
      </c>
      <c r="BH3810" t="e">
        <f t="shared" si="179"/>
        <v>#NUM!</v>
      </c>
      <c r="BI3810" t="e">
        <f>VLOOKUP(H3810,Sheet2!$A$1:$B$270,2,FALSE)</f>
        <v>#N/A</v>
      </c>
    </row>
    <row r="3811" spans="15:61">
      <c r="O3811" s="57"/>
      <c r="P3811" s="57"/>
      <c r="AO3811" s="57"/>
      <c r="AP3811" s="57"/>
      <c r="BA3811" s="57"/>
      <c r="BF3811" s="6" t="e">
        <f t="shared" si="177"/>
        <v>#NUM!</v>
      </c>
      <c r="BG3811" t="e">
        <f t="shared" si="178"/>
        <v>#NUM!</v>
      </c>
      <c r="BH3811" t="e">
        <f t="shared" si="179"/>
        <v>#NUM!</v>
      </c>
      <c r="BI3811" t="e">
        <f>VLOOKUP(H3811,Sheet2!$A$1:$B$270,2,FALSE)</f>
        <v>#N/A</v>
      </c>
    </row>
    <row r="3812" spans="15:61">
      <c r="O3812" s="57"/>
      <c r="P3812" s="57"/>
      <c r="AO3812" s="57"/>
      <c r="AP3812" s="57"/>
      <c r="BA3812" s="57"/>
      <c r="BF3812" s="6" t="e">
        <f t="shared" si="177"/>
        <v>#NUM!</v>
      </c>
      <c r="BG3812" t="e">
        <f t="shared" si="178"/>
        <v>#NUM!</v>
      </c>
      <c r="BH3812" t="e">
        <f t="shared" si="179"/>
        <v>#NUM!</v>
      </c>
      <c r="BI3812" t="e">
        <f>VLOOKUP(H3812,Sheet2!$A$1:$B$270,2,FALSE)</f>
        <v>#N/A</v>
      </c>
    </row>
    <row r="3813" spans="15:61">
      <c r="O3813" s="57"/>
      <c r="P3813" s="57"/>
      <c r="AO3813" s="57"/>
      <c r="AP3813" s="57"/>
      <c r="BA3813" s="57"/>
      <c r="BF3813" s="6" t="e">
        <f t="shared" si="177"/>
        <v>#NUM!</v>
      </c>
      <c r="BG3813" t="e">
        <f t="shared" si="178"/>
        <v>#NUM!</v>
      </c>
      <c r="BH3813" t="e">
        <f t="shared" si="179"/>
        <v>#NUM!</v>
      </c>
      <c r="BI3813" t="e">
        <f>VLOOKUP(H3813,Sheet2!$A$1:$B$270,2,FALSE)</f>
        <v>#N/A</v>
      </c>
    </row>
    <row r="3814" spans="15:61">
      <c r="O3814" s="57"/>
      <c r="P3814" s="57"/>
      <c r="AP3814" s="57"/>
      <c r="BA3814" s="57"/>
      <c r="BF3814" s="6" t="e">
        <f t="shared" si="177"/>
        <v>#NUM!</v>
      </c>
      <c r="BG3814" t="e">
        <f t="shared" si="178"/>
        <v>#NUM!</v>
      </c>
      <c r="BH3814" t="e">
        <f t="shared" si="179"/>
        <v>#NUM!</v>
      </c>
      <c r="BI3814" t="e">
        <f>VLOOKUP(H3814,Sheet2!$A$1:$B$270,2,FALSE)</f>
        <v>#N/A</v>
      </c>
    </row>
    <row r="3815" spans="15:61">
      <c r="O3815" s="57"/>
      <c r="P3815" s="57"/>
      <c r="BA3815" s="57"/>
      <c r="BF3815" s="6" t="e">
        <f t="shared" si="177"/>
        <v>#NUM!</v>
      </c>
      <c r="BG3815" t="e">
        <f t="shared" si="178"/>
        <v>#NUM!</v>
      </c>
      <c r="BH3815" t="e">
        <f t="shared" si="179"/>
        <v>#NUM!</v>
      </c>
      <c r="BI3815" t="e">
        <f>VLOOKUP(H3815,Sheet2!$A$1:$B$270,2,FALSE)</f>
        <v>#N/A</v>
      </c>
    </row>
    <row r="3816" spans="15:61">
      <c r="O3816" s="57"/>
      <c r="P3816" s="57"/>
      <c r="AP3816" s="57"/>
      <c r="BA3816" s="57"/>
      <c r="BF3816" s="6" t="e">
        <f t="shared" si="177"/>
        <v>#NUM!</v>
      </c>
      <c r="BG3816" t="e">
        <f t="shared" si="178"/>
        <v>#NUM!</v>
      </c>
      <c r="BH3816" t="e">
        <f t="shared" si="179"/>
        <v>#NUM!</v>
      </c>
      <c r="BI3816" t="e">
        <f>VLOOKUP(H3816,Sheet2!$A$1:$B$270,2,FALSE)</f>
        <v>#N/A</v>
      </c>
    </row>
    <row r="3817" spans="15:61">
      <c r="O3817" s="57"/>
      <c r="P3817" s="57"/>
      <c r="BA3817" s="57"/>
      <c r="BF3817" s="6" t="e">
        <f t="shared" si="177"/>
        <v>#NUM!</v>
      </c>
      <c r="BG3817" t="e">
        <f t="shared" si="178"/>
        <v>#NUM!</v>
      </c>
      <c r="BH3817" t="e">
        <f t="shared" si="179"/>
        <v>#NUM!</v>
      </c>
      <c r="BI3817" t="e">
        <f>VLOOKUP(H3817,Sheet2!$A$1:$B$270,2,FALSE)</f>
        <v>#N/A</v>
      </c>
    </row>
    <row r="3818" spans="15:61">
      <c r="O3818" s="57"/>
      <c r="P3818" s="57"/>
      <c r="AO3818" s="57"/>
      <c r="AP3818" s="57"/>
      <c r="BA3818" s="57"/>
      <c r="BF3818" s="6" t="e">
        <f t="shared" si="177"/>
        <v>#NUM!</v>
      </c>
      <c r="BG3818" t="e">
        <f t="shared" si="178"/>
        <v>#NUM!</v>
      </c>
      <c r="BH3818" t="e">
        <f t="shared" si="179"/>
        <v>#NUM!</v>
      </c>
      <c r="BI3818" t="e">
        <f>VLOOKUP(H3818,Sheet2!$A$1:$B$270,2,FALSE)</f>
        <v>#N/A</v>
      </c>
    </row>
    <row r="3819" spans="15:61">
      <c r="O3819" s="57"/>
      <c r="P3819" s="57"/>
      <c r="AP3819" s="57"/>
      <c r="BA3819" s="57"/>
      <c r="BF3819" s="6" t="e">
        <f t="shared" si="177"/>
        <v>#NUM!</v>
      </c>
      <c r="BG3819" t="e">
        <f t="shared" si="178"/>
        <v>#NUM!</v>
      </c>
      <c r="BH3819" t="e">
        <f t="shared" si="179"/>
        <v>#NUM!</v>
      </c>
      <c r="BI3819" t="e">
        <f>VLOOKUP(H3819,Sheet2!$A$1:$B$270,2,FALSE)</f>
        <v>#N/A</v>
      </c>
    </row>
    <row r="3820" spans="15:61">
      <c r="O3820" s="57"/>
      <c r="P3820" s="57"/>
      <c r="AP3820" s="57"/>
      <c r="BA3820" s="57"/>
      <c r="BF3820" s="6" t="e">
        <f t="shared" si="177"/>
        <v>#NUM!</v>
      </c>
      <c r="BG3820" t="e">
        <f t="shared" si="178"/>
        <v>#NUM!</v>
      </c>
      <c r="BH3820" t="e">
        <f t="shared" si="179"/>
        <v>#NUM!</v>
      </c>
      <c r="BI3820" t="e">
        <f>VLOOKUP(H3820,Sheet2!$A$1:$B$270,2,FALSE)</f>
        <v>#N/A</v>
      </c>
    </row>
    <row r="3821" spans="15:61">
      <c r="O3821" s="57"/>
      <c r="P3821" s="57"/>
      <c r="AO3821" s="57"/>
      <c r="AP3821" s="57"/>
      <c r="BA3821" s="57"/>
      <c r="BF3821" s="6" t="e">
        <f t="shared" si="177"/>
        <v>#NUM!</v>
      </c>
      <c r="BG3821" t="e">
        <f t="shared" si="178"/>
        <v>#NUM!</v>
      </c>
      <c r="BH3821" t="e">
        <f t="shared" si="179"/>
        <v>#NUM!</v>
      </c>
      <c r="BI3821" t="e">
        <f>VLOOKUP(H3821,Sheet2!$A$1:$B$270,2,FALSE)</f>
        <v>#N/A</v>
      </c>
    </row>
    <row r="3822" spans="15:61">
      <c r="O3822" s="57"/>
      <c r="P3822" s="57"/>
      <c r="AO3822" s="57"/>
      <c r="AP3822" s="57"/>
      <c r="BA3822" s="57"/>
      <c r="BF3822" s="6" t="e">
        <f t="shared" si="177"/>
        <v>#NUM!</v>
      </c>
      <c r="BG3822" t="e">
        <f t="shared" si="178"/>
        <v>#NUM!</v>
      </c>
      <c r="BH3822" t="e">
        <f t="shared" si="179"/>
        <v>#NUM!</v>
      </c>
      <c r="BI3822" t="e">
        <f>VLOOKUP(H3822,Sheet2!$A$1:$B$270,2,FALSE)</f>
        <v>#N/A</v>
      </c>
    </row>
    <row r="3823" spans="15:61">
      <c r="O3823" s="57"/>
      <c r="P3823" s="57"/>
      <c r="AO3823" s="57"/>
      <c r="BA3823" s="57"/>
      <c r="BF3823" s="6" t="e">
        <f t="shared" si="177"/>
        <v>#NUM!</v>
      </c>
      <c r="BG3823" t="e">
        <f t="shared" si="178"/>
        <v>#NUM!</v>
      </c>
      <c r="BH3823" t="e">
        <f t="shared" si="179"/>
        <v>#NUM!</v>
      </c>
      <c r="BI3823" t="e">
        <f>VLOOKUP(H3823,Sheet2!$A$1:$B$270,2,FALSE)</f>
        <v>#N/A</v>
      </c>
    </row>
    <row r="3824" spans="15:61">
      <c r="O3824" s="57"/>
      <c r="P3824" s="57"/>
      <c r="AO3824" s="57"/>
      <c r="AP3824" s="57"/>
      <c r="BA3824" s="57"/>
      <c r="BF3824" s="6" t="e">
        <f t="shared" si="177"/>
        <v>#NUM!</v>
      </c>
      <c r="BG3824" t="e">
        <f t="shared" si="178"/>
        <v>#NUM!</v>
      </c>
      <c r="BH3824" t="e">
        <f t="shared" si="179"/>
        <v>#NUM!</v>
      </c>
      <c r="BI3824" t="e">
        <f>VLOOKUP(H3824,Sheet2!$A$1:$B$270,2,FALSE)</f>
        <v>#N/A</v>
      </c>
    </row>
    <row r="3825" spans="15:61">
      <c r="O3825" s="57"/>
      <c r="P3825" s="57"/>
      <c r="AP3825" s="57"/>
      <c r="BA3825" s="57"/>
      <c r="BF3825" s="6" t="e">
        <f t="shared" si="177"/>
        <v>#NUM!</v>
      </c>
      <c r="BG3825" t="e">
        <f t="shared" si="178"/>
        <v>#NUM!</v>
      </c>
      <c r="BH3825" t="e">
        <f t="shared" si="179"/>
        <v>#NUM!</v>
      </c>
      <c r="BI3825" t="e">
        <f>VLOOKUP(H3825,Sheet2!$A$1:$B$270,2,FALSE)</f>
        <v>#N/A</v>
      </c>
    </row>
    <row r="3826" spans="15:61">
      <c r="O3826" s="57"/>
      <c r="P3826" s="57"/>
      <c r="AP3826" s="57"/>
      <c r="BA3826" s="57"/>
      <c r="BF3826" s="6" t="e">
        <f t="shared" si="177"/>
        <v>#NUM!</v>
      </c>
      <c r="BG3826" t="e">
        <f t="shared" si="178"/>
        <v>#NUM!</v>
      </c>
      <c r="BH3826" t="e">
        <f t="shared" si="179"/>
        <v>#NUM!</v>
      </c>
      <c r="BI3826" t="e">
        <f>VLOOKUP(H3826,Sheet2!$A$1:$B$270,2,FALSE)</f>
        <v>#N/A</v>
      </c>
    </row>
    <row r="3827" spans="15:61">
      <c r="O3827" s="57"/>
      <c r="P3827" s="57"/>
      <c r="AP3827" s="57"/>
      <c r="BA3827" s="57"/>
      <c r="BF3827" s="6" t="e">
        <f t="shared" si="177"/>
        <v>#NUM!</v>
      </c>
      <c r="BG3827" t="e">
        <f t="shared" si="178"/>
        <v>#NUM!</v>
      </c>
      <c r="BH3827" t="e">
        <f t="shared" si="179"/>
        <v>#NUM!</v>
      </c>
      <c r="BI3827" t="e">
        <f>VLOOKUP(H3827,Sheet2!$A$1:$B$270,2,FALSE)</f>
        <v>#N/A</v>
      </c>
    </row>
    <row r="3828" spans="15:61">
      <c r="O3828" s="57"/>
      <c r="P3828" s="57"/>
      <c r="AP3828" s="57"/>
      <c r="BA3828" s="57"/>
      <c r="BF3828" s="6" t="e">
        <f t="shared" si="177"/>
        <v>#NUM!</v>
      </c>
      <c r="BG3828" t="e">
        <f t="shared" si="178"/>
        <v>#NUM!</v>
      </c>
      <c r="BH3828" t="e">
        <f t="shared" si="179"/>
        <v>#NUM!</v>
      </c>
      <c r="BI3828" t="e">
        <f>VLOOKUP(H3828,Sheet2!$A$1:$B$270,2,FALSE)</f>
        <v>#N/A</v>
      </c>
    </row>
    <row r="3829" spans="15:61">
      <c r="O3829" s="57"/>
      <c r="P3829" s="57"/>
      <c r="AP3829" s="57"/>
      <c r="BA3829" s="57"/>
      <c r="BF3829" s="6" t="e">
        <f t="shared" si="177"/>
        <v>#NUM!</v>
      </c>
      <c r="BG3829" t="e">
        <f t="shared" si="178"/>
        <v>#NUM!</v>
      </c>
      <c r="BH3829" t="e">
        <f t="shared" si="179"/>
        <v>#NUM!</v>
      </c>
      <c r="BI3829" t="e">
        <f>VLOOKUP(H3829,Sheet2!$A$1:$B$270,2,FALSE)</f>
        <v>#N/A</v>
      </c>
    </row>
    <row r="3830" spans="15:61">
      <c r="O3830" s="57"/>
      <c r="P3830" s="57"/>
      <c r="AP3830" s="57"/>
      <c r="BA3830" s="57"/>
      <c r="BF3830" s="6" t="e">
        <f t="shared" si="177"/>
        <v>#NUM!</v>
      </c>
      <c r="BG3830" t="e">
        <f t="shared" si="178"/>
        <v>#NUM!</v>
      </c>
      <c r="BH3830" t="e">
        <f t="shared" si="179"/>
        <v>#NUM!</v>
      </c>
      <c r="BI3830" t="e">
        <f>VLOOKUP(H3830,Sheet2!$A$1:$B$270,2,FALSE)</f>
        <v>#N/A</v>
      </c>
    </row>
    <row r="3831" spans="15:61">
      <c r="O3831" s="57"/>
      <c r="P3831" s="57"/>
      <c r="AP3831" s="57"/>
      <c r="BA3831" s="57"/>
      <c r="BF3831" s="6" t="e">
        <f t="shared" si="177"/>
        <v>#NUM!</v>
      </c>
      <c r="BG3831" t="e">
        <f t="shared" si="178"/>
        <v>#NUM!</v>
      </c>
      <c r="BH3831" t="e">
        <f t="shared" si="179"/>
        <v>#NUM!</v>
      </c>
      <c r="BI3831" t="e">
        <f>VLOOKUP(H3831,Sheet2!$A$1:$B$270,2,FALSE)</f>
        <v>#N/A</v>
      </c>
    </row>
    <row r="3832" spans="15:61">
      <c r="O3832" s="57"/>
      <c r="P3832" s="57"/>
      <c r="AP3832" s="57"/>
      <c r="BA3832" s="57"/>
      <c r="BF3832" s="6" t="e">
        <f t="shared" si="177"/>
        <v>#NUM!</v>
      </c>
      <c r="BG3832" t="e">
        <f t="shared" si="178"/>
        <v>#NUM!</v>
      </c>
      <c r="BH3832" t="e">
        <f t="shared" si="179"/>
        <v>#NUM!</v>
      </c>
      <c r="BI3832" t="e">
        <f>VLOOKUP(H3832,Sheet2!$A$1:$B$270,2,FALSE)</f>
        <v>#N/A</v>
      </c>
    </row>
    <row r="3833" spans="15:61">
      <c r="O3833" s="57"/>
      <c r="P3833" s="57"/>
      <c r="AP3833" s="57"/>
      <c r="BA3833" s="57"/>
      <c r="BF3833" s="6" t="e">
        <f t="shared" si="177"/>
        <v>#NUM!</v>
      </c>
      <c r="BG3833" t="e">
        <f t="shared" si="178"/>
        <v>#NUM!</v>
      </c>
      <c r="BH3833" t="e">
        <f t="shared" si="179"/>
        <v>#NUM!</v>
      </c>
      <c r="BI3833" t="e">
        <f>VLOOKUP(H3833,Sheet2!$A$1:$B$270,2,FALSE)</f>
        <v>#N/A</v>
      </c>
    </row>
    <row r="3834" spans="15:61">
      <c r="O3834" s="57"/>
      <c r="P3834" s="57"/>
      <c r="AO3834" s="57"/>
      <c r="AP3834" s="57"/>
      <c r="BA3834" s="57"/>
      <c r="BF3834" s="6" t="e">
        <f t="shared" si="177"/>
        <v>#NUM!</v>
      </c>
      <c r="BG3834" t="e">
        <f t="shared" si="178"/>
        <v>#NUM!</v>
      </c>
      <c r="BH3834" t="e">
        <f t="shared" si="179"/>
        <v>#NUM!</v>
      </c>
      <c r="BI3834" t="e">
        <f>VLOOKUP(H3834,Sheet2!$A$1:$B$270,2,FALSE)</f>
        <v>#N/A</v>
      </c>
    </row>
    <row r="3835" spans="15:61">
      <c r="O3835" s="57"/>
      <c r="P3835" s="57"/>
      <c r="AP3835" s="57"/>
      <c r="BA3835" s="57"/>
      <c r="BF3835" s="6" t="e">
        <f t="shared" si="177"/>
        <v>#NUM!</v>
      </c>
      <c r="BG3835" t="e">
        <f t="shared" si="178"/>
        <v>#NUM!</v>
      </c>
      <c r="BH3835" t="e">
        <f t="shared" si="179"/>
        <v>#NUM!</v>
      </c>
      <c r="BI3835" t="e">
        <f>VLOOKUP(H3835,Sheet2!$A$1:$B$270,2,FALSE)</f>
        <v>#N/A</v>
      </c>
    </row>
    <row r="3836" spans="15:61">
      <c r="O3836" s="57"/>
      <c r="P3836" s="57"/>
      <c r="BA3836" s="57"/>
      <c r="BF3836" s="6" t="e">
        <f t="shared" si="177"/>
        <v>#NUM!</v>
      </c>
      <c r="BG3836" t="e">
        <f t="shared" si="178"/>
        <v>#NUM!</v>
      </c>
      <c r="BH3836" t="e">
        <f t="shared" si="179"/>
        <v>#NUM!</v>
      </c>
      <c r="BI3836" t="e">
        <f>VLOOKUP(H3836,Sheet2!$A$1:$B$270,2,FALSE)</f>
        <v>#N/A</v>
      </c>
    </row>
    <row r="3837" spans="15:61">
      <c r="O3837" s="57"/>
      <c r="P3837" s="57"/>
      <c r="BA3837" s="57"/>
      <c r="BF3837" s="6" t="e">
        <f t="shared" si="177"/>
        <v>#NUM!</v>
      </c>
      <c r="BG3837" t="e">
        <f t="shared" si="178"/>
        <v>#NUM!</v>
      </c>
      <c r="BH3837" t="e">
        <f t="shared" si="179"/>
        <v>#NUM!</v>
      </c>
      <c r="BI3837" t="e">
        <f>VLOOKUP(H3837,Sheet2!$A$1:$B$270,2,FALSE)</f>
        <v>#N/A</v>
      </c>
    </row>
    <row r="3838" spans="15:61">
      <c r="O3838" s="57"/>
      <c r="P3838" s="57"/>
      <c r="AO3838" s="57"/>
      <c r="AP3838" s="57"/>
      <c r="BA3838" s="57"/>
      <c r="BF3838" s="6" t="e">
        <f t="shared" si="177"/>
        <v>#NUM!</v>
      </c>
      <c r="BG3838" t="e">
        <f t="shared" si="178"/>
        <v>#NUM!</v>
      </c>
      <c r="BH3838" t="e">
        <f t="shared" si="179"/>
        <v>#NUM!</v>
      </c>
      <c r="BI3838" t="e">
        <f>VLOOKUP(H3838,Sheet2!$A$1:$B$270,2,FALSE)</f>
        <v>#N/A</v>
      </c>
    </row>
    <row r="3839" spans="15:61">
      <c r="O3839" s="57"/>
      <c r="P3839" s="57"/>
      <c r="BA3839" s="57"/>
      <c r="BF3839" s="6" t="e">
        <f t="shared" si="177"/>
        <v>#NUM!</v>
      </c>
      <c r="BG3839" t="e">
        <f t="shared" si="178"/>
        <v>#NUM!</v>
      </c>
      <c r="BH3839" t="e">
        <f t="shared" si="179"/>
        <v>#NUM!</v>
      </c>
      <c r="BI3839" t="e">
        <f>VLOOKUP(H3839,Sheet2!$A$1:$B$270,2,FALSE)</f>
        <v>#N/A</v>
      </c>
    </row>
    <row r="3840" spans="15:61">
      <c r="O3840" s="57"/>
      <c r="P3840" s="57"/>
      <c r="BA3840" s="57"/>
      <c r="BF3840" s="6" t="e">
        <f t="shared" si="177"/>
        <v>#NUM!</v>
      </c>
      <c r="BG3840" t="e">
        <f t="shared" si="178"/>
        <v>#NUM!</v>
      </c>
      <c r="BH3840" t="e">
        <f t="shared" si="179"/>
        <v>#NUM!</v>
      </c>
      <c r="BI3840" t="e">
        <f>VLOOKUP(H3840,Sheet2!$A$1:$B$270,2,FALSE)</f>
        <v>#N/A</v>
      </c>
    </row>
    <row r="3841" spans="15:61">
      <c r="O3841" s="57"/>
      <c r="P3841" s="57"/>
      <c r="AP3841" s="57"/>
      <c r="BA3841" s="57"/>
      <c r="BF3841" s="6" t="e">
        <f t="shared" si="177"/>
        <v>#NUM!</v>
      </c>
      <c r="BG3841" t="e">
        <f t="shared" si="178"/>
        <v>#NUM!</v>
      </c>
      <c r="BH3841" t="e">
        <f t="shared" si="179"/>
        <v>#NUM!</v>
      </c>
      <c r="BI3841" t="e">
        <f>VLOOKUP(H3841,Sheet2!$A$1:$B$270,2,FALSE)</f>
        <v>#N/A</v>
      </c>
    </row>
    <row r="3842" spans="15:61">
      <c r="O3842" s="57"/>
      <c r="P3842" s="57"/>
      <c r="AP3842" s="57"/>
      <c r="BA3842" s="57"/>
      <c r="BF3842" s="6" t="e">
        <f t="shared" ref="BF3842:BF3905" si="180">DATE(BC3842,BD3842,BE3842)</f>
        <v>#NUM!</v>
      </c>
      <c r="BG3842" t="e">
        <f t="shared" ref="BG3842:BG3905" si="181">BF3842-BA3842</f>
        <v>#NUM!</v>
      </c>
      <c r="BH3842" t="e">
        <f t="shared" ref="BH3842:BH3905" si="182">IF(BG3842=1,"COMPLY",IF(BG3842&lt;1,"COMPLY","NOT COMPLY"))</f>
        <v>#NUM!</v>
      </c>
      <c r="BI3842" t="e">
        <f>VLOOKUP(H3842,Sheet2!$A$1:$B$270,2,FALSE)</f>
        <v>#N/A</v>
      </c>
    </row>
    <row r="3843" spans="15:61">
      <c r="O3843" s="57"/>
      <c r="P3843" s="57"/>
      <c r="AP3843" s="57"/>
      <c r="BA3843" s="57"/>
      <c r="BF3843" s="6" t="e">
        <f t="shared" si="180"/>
        <v>#NUM!</v>
      </c>
      <c r="BG3843" t="e">
        <f t="shared" si="181"/>
        <v>#NUM!</v>
      </c>
      <c r="BH3843" t="e">
        <f t="shared" si="182"/>
        <v>#NUM!</v>
      </c>
      <c r="BI3843" t="e">
        <f>VLOOKUP(H3843,Sheet2!$A$1:$B$270,2,FALSE)</f>
        <v>#N/A</v>
      </c>
    </row>
    <row r="3844" spans="15:61">
      <c r="O3844" s="57"/>
      <c r="P3844" s="57"/>
      <c r="BA3844" s="57"/>
      <c r="BF3844" s="6" t="e">
        <f t="shared" si="180"/>
        <v>#NUM!</v>
      </c>
      <c r="BG3844" t="e">
        <f t="shared" si="181"/>
        <v>#NUM!</v>
      </c>
      <c r="BH3844" t="e">
        <f t="shared" si="182"/>
        <v>#NUM!</v>
      </c>
      <c r="BI3844" t="e">
        <f>VLOOKUP(H3844,Sheet2!$A$1:$B$270,2,FALSE)</f>
        <v>#N/A</v>
      </c>
    </row>
    <row r="3845" spans="15:61">
      <c r="O3845" s="57"/>
      <c r="P3845" s="57"/>
      <c r="AP3845" s="57"/>
      <c r="BA3845" s="57"/>
      <c r="BF3845" s="6" t="e">
        <f t="shared" si="180"/>
        <v>#NUM!</v>
      </c>
      <c r="BG3845" t="e">
        <f t="shared" si="181"/>
        <v>#NUM!</v>
      </c>
      <c r="BH3845" t="e">
        <f t="shared" si="182"/>
        <v>#NUM!</v>
      </c>
      <c r="BI3845" t="e">
        <f>VLOOKUP(H3845,Sheet2!$A$1:$B$270,2,FALSE)</f>
        <v>#N/A</v>
      </c>
    </row>
    <row r="3846" spans="15:61">
      <c r="O3846" s="57"/>
      <c r="P3846" s="57"/>
      <c r="AP3846" s="57"/>
      <c r="BA3846" s="57"/>
      <c r="BF3846" s="6" t="e">
        <f t="shared" si="180"/>
        <v>#NUM!</v>
      </c>
      <c r="BG3846" t="e">
        <f t="shared" si="181"/>
        <v>#NUM!</v>
      </c>
      <c r="BH3846" t="e">
        <f t="shared" si="182"/>
        <v>#NUM!</v>
      </c>
      <c r="BI3846" t="e">
        <f>VLOOKUP(H3846,Sheet2!$A$1:$B$270,2,FALSE)</f>
        <v>#N/A</v>
      </c>
    </row>
    <row r="3847" spans="15:61">
      <c r="O3847" s="57"/>
      <c r="P3847" s="57"/>
      <c r="AO3847" s="57"/>
      <c r="AP3847" s="57"/>
      <c r="BA3847" s="57"/>
      <c r="BF3847" s="6" t="e">
        <f t="shared" si="180"/>
        <v>#NUM!</v>
      </c>
      <c r="BG3847" t="e">
        <f t="shared" si="181"/>
        <v>#NUM!</v>
      </c>
      <c r="BH3847" t="e">
        <f t="shared" si="182"/>
        <v>#NUM!</v>
      </c>
      <c r="BI3847" t="e">
        <f>VLOOKUP(H3847,Sheet2!$A$1:$B$270,2,FALSE)</f>
        <v>#N/A</v>
      </c>
    </row>
    <row r="3848" spans="15:61">
      <c r="O3848" s="57"/>
      <c r="P3848" s="57"/>
      <c r="AO3848" s="57"/>
      <c r="AP3848" s="57"/>
      <c r="BA3848" s="57"/>
      <c r="BF3848" s="6" t="e">
        <f t="shared" si="180"/>
        <v>#NUM!</v>
      </c>
      <c r="BG3848" t="e">
        <f t="shared" si="181"/>
        <v>#NUM!</v>
      </c>
      <c r="BH3848" t="e">
        <f t="shared" si="182"/>
        <v>#NUM!</v>
      </c>
      <c r="BI3848" t="e">
        <f>VLOOKUP(H3848,Sheet2!$A$1:$B$270,2,FALSE)</f>
        <v>#N/A</v>
      </c>
    </row>
    <row r="3849" spans="15:61">
      <c r="O3849" s="57"/>
      <c r="P3849" s="57"/>
      <c r="AO3849" s="57"/>
      <c r="AP3849" s="57"/>
      <c r="BA3849" s="57"/>
      <c r="BF3849" s="6" t="e">
        <f t="shared" si="180"/>
        <v>#NUM!</v>
      </c>
      <c r="BG3849" t="e">
        <f t="shared" si="181"/>
        <v>#NUM!</v>
      </c>
      <c r="BH3849" t="e">
        <f t="shared" si="182"/>
        <v>#NUM!</v>
      </c>
      <c r="BI3849" t="e">
        <f>VLOOKUP(H3849,Sheet2!$A$1:$B$270,2,FALSE)</f>
        <v>#N/A</v>
      </c>
    </row>
    <row r="3850" spans="15:61">
      <c r="O3850" s="57"/>
      <c r="P3850" s="57"/>
      <c r="AP3850" s="57"/>
      <c r="BA3850" s="57"/>
      <c r="BF3850" s="6" t="e">
        <f t="shared" si="180"/>
        <v>#NUM!</v>
      </c>
      <c r="BG3850" t="e">
        <f t="shared" si="181"/>
        <v>#NUM!</v>
      </c>
      <c r="BH3850" t="e">
        <f t="shared" si="182"/>
        <v>#NUM!</v>
      </c>
      <c r="BI3850" t="e">
        <f>VLOOKUP(H3850,Sheet2!$A$1:$B$270,2,FALSE)</f>
        <v>#N/A</v>
      </c>
    </row>
    <row r="3851" spans="15:61">
      <c r="O3851" s="57"/>
      <c r="P3851" s="57"/>
      <c r="AO3851" s="57"/>
      <c r="BA3851" s="57"/>
      <c r="BF3851" s="6" t="e">
        <f t="shared" si="180"/>
        <v>#NUM!</v>
      </c>
      <c r="BG3851" t="e">
        <f t="shared" si="181"/>
        <v>#NUM!</v>
      </c>
      <c r="BH3851" t="e">
        <f t="shared" si="182"/>
        <v>#NUM!</v>
      </c>
      <c r="BI3851" t="e">
        <f>VLOOKUP(H3851,Sheet2!$A$1:$B$270,2,FALSE)</f>
        <v>#N/A</v>
      </c>
    </row>
    <row r="3852" spans="15:61">
      <c r="O3852" s="57"/>
      <c r="P3852" s="57"/>
      <c r="AO3852" s="57"/>
      <c r="BA3852" s="57"/>
      <c r="BF3852" s="6" t="e">
        <f t="shared" si="180"/>
        <v>#NUM!</v>
      </c>
      <c r="BG3852" t="e">
        <f t="shared" si="181"/>
        <v>#NUM!</v>
      </c>
      <c r="BH3852" t="e">
        <f t="shared" si="182"/>
        <v>#NUM!</v>
      </c>
      <c r="BI3852" t="e">
        <f>VLOOKUP(H3852,Sheet2!$A$1:$B$270,2,FALSE)</f>
        <v>#N/A</v>
      </c>
    </row>
    <row r="3853" spans="15:61">
      <c r="O3853" s="57"/>
      <c r="P3853" s="57"/>
      <c r="AO3853" s="57"/>
      <c r="BA3853" s="57"/>
      <c r="BF3853" s="6" t="e">
        <f t="shared" si="180"/>
        <v>#NUM!</v>
      </c>
      <c r="BG3853" t="e">
        <f t="shared" si="181"/>
        <v>#NUM!</v>
      </c>
      <c r="BH3853" t="e">
        <f t="shared" si="182"/>
        <v>#NUM!</v>
      </c>
      <c r="BI3853" t="e">
        <f>VLOOKUP(H3853,Sheet2!$A$1:$B$270,2,FALSE)</f>
        <v>#N/A</v>
      </c>
    </row>
    <row r="3854" spans="15:61">
      <c r="O3854" s="57"/>
      <c r="P3854" s="57"/>
      <c r="AO3854" s="57"/>
      <c r="AP3854" s="57"/>
      <c r="BA3854" s="57"/>
      <c r="BF3854" s="6" t="e">
        <f t="shared" si="180"/>
        <v>#NUM!</v>
      </c>
      <c r="BG3854" t="e">
        <f t="shared" si="181"/>
        <v>#NUM!</v>
      </c>
      <c r="BH3854" t="e">
        <f t="shared" si="182"/>
        <v>#NUM!</v>
      </c>
      <c r="BI3854" t="e">
        <f>VLOOKUP(H3854,Sheet2!$A$1:$B$270,2,FALSE)</f>
        <v>#N/A</v>
      </c>
    </row>
    <row r="3855" spans="15:61">
      <c r="O3855" s="57"/>
      <c r="P3855" s="57"/>
      <c r="AO3855" s="57"/>
      <c r="AP3855" s="57"/>
      <c r="BA3855" s="57"/>
      <c r="BF3855" s="6" t="e">
        <f t="shared" si="180"/>
        <v>#NUM!</v>
      </c>
      <c r="BG3855" t="e">
        <f t="shared" si="181"/>
        <v>#NUM!</v>
      </c>
      <c r="BH3855" t="e">
        <f t="shared" si="182"/>
        <v>#NUM!</v>
      </c>
      <c r="BI3855" t="e">
        <f>VLOOKUP(H3855,Sheet2!$A$1:$B$270,2,FALSE)</f>
        <v>#N/A</v>
      </c>
    </row>
    <row r="3856" spans="15:61">
      <c r="O3856" s="57"/>
      <c r="P3856" s="57"/>
      <c r="BA3856" s="57"/>
      <c r="BF3856" s="6" t="e">
        <f t="shared" si="180"/>
        <v>#NUM!</v>
      </c>
      <c r="BG3856" t="e">
        <f t="shared" si="181"/>
        <v>#NUM!</v>
      </c>
      <c r="BH3856" t="e">
        <f t="shared" si="182"/>
        <v>#NUM!</v>
      </c>
      <c r="BI3856" t="e">
        <f>VLOOKUP(H3856,Sheet2!$A$1:$B$270,2,FALSE)</f>
        <v>#N/A</v>
      </c>
    </row>
    <row r="3857" spans="15:61">
      <c r="O3857" s="57"/>
      <c r="P3857" s="57"/>
      <c r="AP3857" s="57"/>
      <c r="BA3857" s="57"/>
      <c r="BF3857" s="6" t="e">
        <f t="shared" si="180"/>
        <v>#NUM!</v>
      </c>
      <c r="BG3857" t="e">
        <f t="shared" si="181"/>
        <v>#NUM!</v>
      </c>
      <c r="BH3857" t="e">
        <f t="shared" si="182"/>
        <v>#NUM!</v>
      </c>
      <c r="BI3857" t="e">
        <f>VLOOKUP(H3857,Sheet2!$A$1:$B$270,2,FALSE)</f>
        <v>#N/A</v>
      </c>
    </row>
    <row r="3858" spans="15:61">
      <c r="O3858" s="57"/>
      <c r="P3858" s="57"/>
      <c r="AP3858" s="57"/>
      <c r="BA3858" s="57"/>
      <c r="BF3858" s="6" t="e">
        <f t="shared" si="180"/>
        <v>#NUM!</v>
      </c>
      <c r="BG3858" t="e">
        <f t="shared" si="181"/>
        <v>#NUM!</v>
      </c>
      <c r="BH3858" t="e">
        <f t="shared" si="182"/>
        <v>#NUM!</v>
      </c>
      <c r="BI3858" t="e">
        <f>VLOOKUP(H3858,Sheet2!$A$1:$B$270,2,FALSE)</f>
        <v>#N/A</v>
      </c>
    </row>
    <row r="3859" spans="15:61">
      <c r="O3859" s="57"/>
      <c r="P3859" s="57"/>
      <c r="AO3859" s="57"/>
      <c r="AP3859" s="57"/>
      <c r="BA3859" s="57"/>
      <c r="BF3859" s="6" t="e">
        <f t="shared" si="180"/>
        <v>#NUM!</v>
      </c>
      <c r="BG3859" t="e">
        <f t="shared" si="181"/>
        <v>#NUM!</v>
      </c>
      <c r="BH3859" t="e">
        <f t="shared" si="182"/>
        <v>#NUM!</v>
      </c>
      <c r="BI3859" t="e">
        <f>VLOOKUP(H3859,Sheet2!$A$1:$B$270,2,FALSE)</f>
        <v>#N/A</v>
      </c>
    </row>
    <row r="3860" spans="15:61">
      <c r="O3860" s="57"/>
      <c r="P3860" s="57"/>
      <c r="AM3860" s="58"/>
      <c r="BA3860" s="57"/>
      <c r="BB3860" s="58"/>
      <c r="BF3860" s="6" t="e">
        <f t="shared" si="180"/>
        <v>#NUM!</v>
      </c>
      <c r="BG3860" t="e">
        <f t="shared" si="181"/>
        <v>#NUM!</v>
      </c>
      <c r="BH3860" t="e">
        <f t="shared" si="182"/>
        <v>#NUM!</v>
      </c>
      <c r="BI3860" t="e">
        <f>VLOOKUP(H3860,Sheet2!$A$1:$B$270,2,FALSE)</f>
        <v>#N/A</v>
      </c>
    </row>
    <row r="3861" spans="15:61">
      <c r="O3861" s="57"/>
      <c r="P3861" s="57"/>
      <c r="BA3861" s="57"/>
      <c r="BF3861" s="6" t="e">
        <f t="shared" si="180"/>
        <v>#NUM!</v>
      </c>
      <c r="BG3861" t="e">
        <f t="shared" si="181"/>
        <v>#NUM!</v>
      </c>
      <c r="BH3861" t="e">
        <f t="shared" si="182"/>
        <v>#NUM!</v>
      </c>
      <c r="BI3861" t="e">
        <f>VLOOKUP(H3861,Sheet2!$A$1:$B$270,2,FALSE)</f>
        <v>#N/A</v>
      </c>
    </row>
    <row r="3862" spans="15:61">
      <c r="O3862" s="57"/>
      <c r="P3862" s="57"/>
      <c r="AP3862" s="57"/>
      <c r="BA3862" s="57"/>
      <c r="BF3862" s="6" t="e">
        <f t="shared" si="180"/>
        <v>#NUM!</v>
      </c>
      <c r="BG3862" t="e">
        <f t="shared" si="181"/>
        <v>#NUM!</v>
      </c>
      <c r="BH3862" t="e">
        <f t="shared" si="182"/>
        <v>#NUM!</v>
      </c>
      <c r="BI3862" t="e">
        <f>VLOOKUP(H3862,Sheet2!$A$1:$B$270,2,FALSE)</f>
        <v>#N/A</v>
      </c>
    </row>
    <row r="3863" spans="15:61">
      <c r="O3863" s="57"/>
      <c r="P3863" s="57"/>
      <c r="AM3863" s="58"/>
      <c r="BA3863" s="57"/>
      <c r="BB3863" s="58"/>
      <c r="BF3863" s="6" t="e">
        <f t="shared" si="180"/>
        <v>#NUM!</v>
      </c>
      <c r="BG3863" t="e">
        <f t="shared" si="181"/>
        <v>#NUM!</v>
      </c>
      <c r="BH3863" t="e">
        <f t="shared" si="182"/>
        <v>#NUM!</v>
      </c>
      <c r="BI3863" t="e">
        <f>VLOOKUP(H3863,Sheet2!$A$1:$B$270,2,FALSE)</f>
        <v>#N/A</v>
      </c>
    </row>
    <row r="3864" spans="15:61">
      <c r="O3864" s="57"/>
      <c r="P3864" s="57"/>
      <c r="AO3864" s="57"/>
      <c r="BA3864" s="57"/>
      <c r="BF3864" s="6" t="e">
        <f t="shared" si="180"/>
        <v>#NUM!</v>
      </c>
      <c r="BG3864" t="e">
        <f t="shared" si="181"/>
        <v>#NUM!</v>
      </c>
      <c r="BH3864" t="e">
        <f t="shared" si="182"/>
        <v>#NUM!</v>
      </c>
      <c r="BI3864" t="e">
        <f>VLOOKUP(H3864,Sheet2!$A$1:$B$270,2,FALSE)</f>
        <v>#N/A</v>
      </c>
    </row>
    <row r="3865" spans="15:61">
      <c r="O3865" s="57"/>
      <c r="P3865" s="57"/>
      <c r="AP3865" s="57"/>
      <c r="BA3865" s="57"/>
      <c r="BF3865" s="6" t="e">
        <f t="shared" si="180"/>
        <v>#NUM!</v>
      </c>
      <c r="BG3865" t="e">
        <f t="shared" si="181"/>
        <v>#NUM!</v>
      </c>
      <c r="BH3865" t="e">
        <f t="shared" si="182"/>
        <v>#NUM!</v>
      </c>
      <c r="BI3865" t="e">
        <f>VLOOKUP(H3865,Sheet2!$A$1:$B$270,2,FALSE)</f>
        <v>#N/A</v>
      </c>
    </row>
    <row r="3866" spans="15:61">
      <c r="O3866" s="57"/>
      <c r="P3866" s="57"/>
      <c r="BA3866" s="57"/>
      <c r="BF3866" s="6" t="e">
        <f t="shared" si="180"/>
        <v>#NUM!</v>
      </c>
      <c r="BG3866" t="e">
        <f t="shared" si="181"/>
        <v>#NUM!</v>
      </c>
      <c r="BH3866" t="e">
        <f t="shared" si="182"/>
        <v>#NUM!</v>
      </c>
      <c r="BI3866" t="e">
        <f>VLOOKUP(H3866,Sheet2!$A$1:$B$270,2,FALSE)</f>
        <v>#N/A</v>
      </c>
    </row>
    <row r="3867" spans="15:61">
      <c r="O3867" s="57"/>
      <c r="P3867" s="57"/>
      <c r="AP3867" s="57"/>
      <c r="BA3867" s="57"/>
      <c r="BF3867" s="6" t="e">
        <f t="shared" si="180"/>
        <v>#NUM!</v>
      </c>
      <c r="BG3867" t="e">
        <f t="shared" si="181"/>
        <v>#NUM!</v>
      </c>
      <c r="BH3867" t="e">
        <f t="shared" si="182"/>
        <v>#NUM!</v>
      </c>
      <c r="BI3867" t="e">
        <f>VLOOKUP(H3867,Sheet2!$A$1:$B$270,2,FALSE)</f>
        <v>#N/A</v>
      </c>
    </row>
    <row r="3868" spans="15:61">
      <c r="O3868" s="57"/>
      <c r="P3868" s="57"/>
      <c r="AP3868" s="57"/>
      <c r="BA3868" s="57"/>
      <c r="BF3868" s="6" t="e">
        <f t="shared" si="180"/>
        <v>#NUM!</v>
      </c>
      <c r="BG3868" t="e">
        <f t="shared" si="181"/>
        <v>#NUM!</v>
      </c>
      <c r="BH3868" t="e">
        <f t="shared" si="182"/>
        <v>#NUM!</v>
      </c>
      <c r="BI3868" t="e">
        <f>VLOOKUP(H3868,Sheet2!$A$1:$B$270,2,FALSE)</f>
        <v>#N/A</v>
      </c>
    </row>
    <row r="3869" spans="15:61">
      <c r="O3869" s="57"/>
      <c r="P3869" s="57"/>
      <c r="AO3869" s="57"/>
      <c r="AP3869" s="57"/>
      <c r="BA3869" s="57"/>
      <c r="BF3869" s="6" t="e">
        <f t="shared" si="180"/>
        <v>#NUM!</v>
      </c>
      <c r="BG3869" t="e">
        <f t="shared" si="181"/>
        <v>#NUM!</v>
      </c>
      <c r="BH3869" t="e">
        <f t="shared" si="182"/>
        <v>#NUM!</v>
      </c>
      <c r="BI3869" t="e">
        <f>VLOOKUP(H3869,Sheet2!$A$1:$B$270,2,FALSE)</f>
        <v>#N/A</v>
      </c>
    </row>
    <row r="3870" spans="15:61">
      <c r="O3870" s="57"/>
      <c r="P3870" s="57"/>
      <c r="AO3870" s="57"/>
      <c r="AP3870" s="57"/>
      <c r="BA3870" s="57"/>
      <c r="BF3870" s="6" t="e">
        <f t="shared" si="180"/>
        <v>#NUM!</v>
      </c>
      <c r="BG3870" t="e">
        <f t="shared" si="181"/>
        <v>#NUM!</v>
      </c>
      <c r="BH3870" t="e">
        <f t="shared" si="182"/>
        <v>#NUM!</v>
      </c>
      <c r="BI3870" t="e">
        <f>VLOOKUP(H3870,Sheet2!$A$1:$B$270,2,FALSE)</f>
        <v>#N/A</v>
      </c>
    </row>
    <row r="3871" spans="15:61">
      <c r="O3871" s="57"/>
      <c r="P3871" s="57"/>
      <c r="AO3871" s="57"/>
      <c r="AP3871" s="57"/>
      <c r="BA3871" s="57"/>
      <c r="BF3871" s="6" t="e">
        <f t="shared" si="180"/>
        <v>#NUM!</v>
      </c>
      <c r="BG3871" t="e">
        <f t="shared" si="181"/>
        <v>#NUM!</v>
      </c>
      <c r="BH3871" t="e">
        <f t="shared" si="182"/>
        <v>#NUM!</v>
      </c>
      <c r="BI3871" t="e">
        <f>VLOOKUP(H3871,Sheet2!$A$1:$B$270,2,FALSE)</f>
        <v>#N/A</v>
      </c>
    </row>
    <row r="3872" spans="15:61">
      <c r="O3872" s="57"/>
      <c r="P3872" s="57"/>
      <c r="AO3872" s="57"/>
      <c r="BA3872" s="57"/>
      <c r="BF3872" s="6" t="e">
        <f t="shared" si="180"/>
        <v>#NUM!</v>
      </c>
      <c r="BG3872" t="e">
        <f t="shared" si="181"/>
        <v>#NUM!</v>
      </c>
      <c r="BH3872" t="e">
        <f t="shared" si="182"/>
        <v>#NUM!</v>
      </c>
      <c r="BI3872" t="e">
        <f>VLOOKUP(H3872,Sheet2!$A$1:$B$270,2,FALSE)</f>
        <v>#N/A</v>
      </c>
    </row>
    <row r="3873" spans="15:61">
      <c r="O3873" s="57"/>
      <c r="P3873" s="57"/>
      <c r="AO3873" s="57"/>
      <c r="AP3873" s="57"/>
      <c r="BA3873" s="57"/>
      <c r="BF3873" s="6" t="e">
        <f t="shared" si="180"/>
        <v>#NUM!</v>
      </c>
      <c r="BG3873" t="e">
        <f t="shared" si="181"/>
        <v>#NUM!</v>
      </c>
      <c r="BH3873" t="e">
        <f t="shared" si="182"/>
        <v>#NUM!</v>
      </c>
      <c r="BI3873" t="e">
        <f>VLOOKUP(H3873,Sheet2!$A$1:$B$270,2,FALSE)</f>
        <v>#N/A</v>
      </c>
    </row>
    <row r="3874" spans="15:61">
      <c r="O3874" s="57"/>
      <c r="P3874" s="57"/>
      <c r="AP3874" s="57"/>
      <c r="BA3874" s="57"/>
      <c r="BF3874" s="6" t="e">
        <f t="shared" si="180"/>
        <v>#NUM!</v>
      </c>
      <c r="BG3874" t="e">
        <f t="shared" si="181"/>
        <v>#NUM!</v>
      </c>
      <c r="BH3874" t="e">
        <f t="shared" si="182"/>
        <v>#NUM!</v>
      </c>
      <c r="BI3874" t="e">
        <f>VLOOKUP(H3874,Sheet2!$A$1:$B$270,2,FALSE)</f>
        <v>#N/A</v>
      </c>
    </row>
    <row r="3875" spans="15:61">
      <c r="O3875" s="57"/>
      <c r="P3875" s="57"/>
      <c r="AP3875" s="57"/>
      <c r="BA3875" s="57"/>
      <c r="BF3875" s="6" t="e">
        <f t="shared" si="180"/>
        <v>#NUM!</v>
      </c>
      <c r="BG3875" t="e">
        <f t="shared" si="181"/>
        <v>#NUM!</v>
      </c>
      <c r="BH3875" t="e">
        <f t="shared" si="182"/>
        <v>#NUM!</v>
      </c>
      <c r="BI3875" t="e">
        <f>VLOOKUP(H3875,Sheet2!$A$1:$B$270,2,FALSE)</f>
        <v>#N/A</v>
      </c>
    </row>
    <row r="3876" spans="15:61">
      <c r="O3876" s="57"/>
      <c r="P3876" s="57"/>
      <c r="AP3876" s="57"/>
      <c r="BA3876" s="57"/>
      <c r="BF3876" s="6" t="e">
        <f t="shared" si="180"/>
        <v>#NUM!</v>
      </c>
      <c r="BG3876" t="e">
        <f t="shared" si="181"/>
        <v>#NUM!</v>
      </c>
      <c r="BH3876" t="e">
        <f t="shared" si="182"/>
        <v>#NUM!</v>
      </c>
      <c r="BI3876" t="e">
        <f>VLOOKUP(H3876,Sheet2!$A$1:$B$270,2,FALSE)</f>
        <v>#N/A</v>
      </c>
    </row>
    <row r="3877" spans="15:61">
      <c r="O3877" s="57"/>
      <c r="P3877" s="57"/>
      <c r="AO3877" s="57"/>
      <c r="AP3877" s="57"/>
      <c r="BA3877" s="57"/>
      <c r="BF3877" s="6" t="e">
        <f t="shared" si="180"/>
        <v>#NUM!</v>
      </c>
      <c r="BG3877" t="e">
        <f t="shared" si="181"/>
        <v>#NUM!</v>
      </c>
      <c r="BH3877" t="e">
        <f t="shared" si="182"/>
        <v>#NUM!</v>
      </c>
      <c r="BI3877" t="e">
        <f>VLOOKUP(H3877,Sheet2!$A$1:$B$270,2,FALSE)</f>
        <v>#N/A</v>
      </c>
    </row>
    <row r="3878" spans="15:61">
      <c r="O3878" s="57"/>
      <c r="P3878" s="57"/>
      <c r="AO3878" s="57"/>
      <c r="AP3878" s="57"/>
      <c r="BA3878" s="57"/>
      <c r="BF3878" s="6" t="e">
        <f t="shared" si="180"/>
        <v>#NUM!</v>
      </c>
      <c r="BG3878" t="e">
        <f t="shared" si="181"/>
        <v>#NUM!</v>
      </c>
      <c r="BH3878" t="e">
        <f t="shared" si="182"/>
        <v>#NUM!</v>
      </c>
      <c r="BI3878" t="e">
        <f>VLOOKUP(H3878,Sheet2!$A$1:$B$270,2,FALSE)</f>
        <v>#N/A</v>
      </c>
    </row>
    <row r="3879" spans="15:61">
      <c r="O3879" s="57"/>
      <c r="P3879" s="57"/>
      <c r="AP3879" s="57"/>
      <c r="BA3879" s="57"/>
      <c r="BF3879" s="6" t="e">
        <f t="shared" si="180"/>
        <v>#NUM!</v>
      </c>
      <c r="BG3879" t="e">
        <f t="shared" si="181"/>
        <v>#NUM!</v>
      </c>
      <c r="BH3879" t="e">
        <f t="shared" si="182"/>
        <v>#NUM!</v>
      </c>
      <c r="BI3879" t="e">
        <f>VLOOKUP(H3879,Sheet2!$A$1:$B$270,2,FALSE)</f>
        <v>#N/A</v>
      </c>
    </row>
    <row r="3880" spans="15:61">
      <c r="O3880" s="57"/>
      <c r="P3880" s="57"/>
      <c r="AP3880" s="57"/>
      <c r="BA3880" s="57"/>
      <c r="BF3880" s="6" t="e">
        <f t="shared" si="180"/>
        <v>#NUM!</v>
      </c>
      <c r="BG3880" t="e">
        <f t="shared" si="181"/>
        <v>#NUM!</v>
      </c>
      <c r="BH3880" t="e">
        <f t="shared" si="182"/>
        <v>#NUM!</v>
      </c>
      <c r="BI3880" t="e">
        <f>VLOOKUP(H3880,Sheet2!$A$1:$B$270,2,FALSE)</f>
        <v>#N/A</v>
      </c>
    </row>
    <row r="3881" spans="15:61">
      <c r="O3881" s="57"/>
      <c r="P3881" s="57"/>
      <c r="AP3881" s="57"/>
      <c r="BA3881" s="57"/>
      <c r="BF3881" s="6" t="e">
        <f t="shared" si="180"/>
        <v>#NUM!</v>
      </c>
      <c r="BG3881" t="e">
        <f t="shared" si="181"/>
        <v>#NUM!</v>
      </c>
      <c r="BH3881" t="e">
        <f t="shared" si="182"/>
        <v>#NUM!</v>
      </c>
      <c r="BI3881" t="e">
        <f>VLOOKUP(H3881,Sheet2!$A$1:$B$270,2,FALSE)</f>
        <v>#N/A</v>
      </c>
    </row>
    <row r="3882" spans="15:61">
      <c r="O3882" s="57"/>
      <c r="P3882" s="57"/>
      <c r="AP3882" s="57"/>
      <c r="BA3882" s="57"/>
      <c r="BF3882" s="6" t="e">
        <f t="shared" si="180"/>
        <v>#NUM!</v>
      </c>
      <c r="BG3882" t="e">
        <f t="shared" si="181"/>
        <v>#NUM!</v>
      </c>
      <c r="BH3882" t="e">
        <f t="shared" si="182"/>
        <v>#NUM!</v>
      </c>
      <c r="BI3882" t="e">
        <f>VLOOKUP(H3882,Sheet2!$A$1:$B$270,2,FALSE)</f>
        <v>#N/A</v>
      </c>
    </row>
    <row r="3883" spans="15:61">
      <c r="O3883" s="57"/>
      <c r="P3883" s="57"/>
      <c r="AO3883" s="57"/>
      <c r="AP3883" s="57"/>
      <c r="BA3883" s="57"/>
      <c r="BF3883" s="6" t="e">
        <f t="shared" si="180"/>
        <v>#NUM!</v>
      </c>
      <c r="BG3883" t="e">
        <f t="shared" si="181"/>
        <v>#NUM!</v>
      </c>
      <c r="BH3883" t="e">
        <f t="shared" si="182"/>
        <v>#NUM!</v>
      </c>
      <c r="BI3883" t="e">
        <f>VLOOKUP(H3883,Sheet2!$A$1:$B$270,2,FALSE)</f>
        <v>#N/A</v>
      </c>
    </row>
    <row r="3884" spans="15:61">
      <c r="O3884" s="57"/>
      <c r="P3884" s="57"/>
      <c r="AO3884" s="57"/>
      <c r="AP3884" s="57"/>
      <c r="BA3884" s="57"/>
      <c r="BF3884" s="6" t="e">
        <f t="shared" si="180"/>
        <v>#NUM!</v>
      </c>
      <c r="BG3884" t="e">
        <f t="shared" si="181"/>
        <v>#NUM!</v>
      </c>
      <c r="BH3884" t="e">
        <f t="shared" si="182"/>
        <v>#NUM!</v>
      </c>
      <c r="BI3884" t="e">
        <f>VLOOKUP(H3884,Sheet2!$A$1:$B$270,2,FALSE)</f>
        <v>#N/A</v>
      </c>
    </row>
    <row r="3885" spans="15:61">
      <c r="O3885" s="57"/>
      <c r="P3885" s="57"/>
      <c r="AO3885" s="57"/>
      <c r="AP3885" s="57"/>
      <c r="BA3885" s="57"/>
      <c r="BF3885" s="6" t="e">
        <f t="shared" si="180"/>
        <v>#NUM!</v>
      </c>
      <c r="BG3885" t="e">
        <f t="shared" si="181"/>
        <v>#NUM!</v>
      </c>
      <c r="BH3885" t="e">
        <f t="shared" si="182"/>
        <v>#NUM!</v>
      </c>
      <c r="BI3885" t="e">
        <f>VLOOKUP(H3885,Sheet2!$A$1:$B$270,2,FALSE)</f>
        <v>#N/A</v>
      </c>
    </row>
    <row r="3886" spans="15:61">
      <c r="O3886" s="57"/>
      <c r="P3886" s="57"/>
      <c r="AO3886" s="57"/>
      <c r="AP3886" s="57"/>
      <c r="BA3886" s="57"/>
      <c r="BF3886" s="6" t="e">
        <f t="shared" si="180"/>
        <v>#NUM!</v>
      </c>
      <c r="BG3886" t="e">
        <f t="shared" si="181"/>
        <v>#NUM!</v>
      </c>
      <c r="BH3886" t="e">
        <f t="shared" si="182"/>
        <v>#NUM!</v>
      </c>
      <c r="BI3886" t="e">
        <f>VLOOKUP(H3886,Sheet2!$A$1:$B$270,2,FALSE)</f>
        <v>#N/A</v>
      </c>
    </row>
    <row r="3887" spans="15:61">
      <c r="O3887" s="57"/>
      <c r="P3887" s="57"/>
      <c r="AO3887" s="57"/>
      <c r="AP3887" s="57"/>
      <c r="BA3887" s="57"/>
      <c r="BF3887" s="6" t="e">
        <f t="shared" si="180"/>
        <v>#NUM!</v>
      </c>
      <c r="BG3887" t="e">
        <f t="shared" si="181"/>
        <v>#NUM!</v>
      </c>
      <c r="BH3887" t="e">
        <f t="shared" si="182"/>
        <v>#NUM!</v>
      </c>
      <c r="BI3887" t="e">
        <f>VLOOKUP(H3887,Sheet2!$A$1:$B$270,2,FALSE)</f>
        <v>#N/A</v>
      </c>
    </row>
    <row r="3888" spans="15:61">
      <c r="O3888" s="57"/>
      <c r="P3888" s="57"/>
      <c r="AP3888" s="57"/>
      <c r="BA3888" s="57"/>
      <c r="BF3888" s="6" t="e">
        <f t="shared" si="180"/>
        <v>#NUM!</v>
      </c>
      <c r="BG3888" t="e">
        <f t="shared" si="181"/>
        <v>#NUM!</v>
      </c>
      <c r="BH3888" t="e">
        <f t="shared" si="182"/>
        <v>#NUM!</v>
      </c>
      <c r="BI3888" t="e">
        <f>VLOOKUP(H3888,Sheet2!$A$1:$B$270,2,FALSE)</f>
        <v>#N/A</v>
      </c>
    </row>
    <row r="3889" spans="15:61">
      <c r="O3889" s="57"/>
      <c r="P3889" s="57"/>
      <c r="AP3889" s="57"/>
      <c r="BA3889" s="57"/>
      <c r="BF3889" s="6" t="e">
        <f t="shared" si="180"/>
        <v>#NUM!</v>
      </c>
      <c r="BG3889" t="e">
        <f t="shared" si="181"/>
        <v>#NUM!</v>
      </c>
      <c r="BH3889" t="e">
        <f t="shared" si="182"/>
        <v>#NUM!</v>
      </c>
      <c r="BI3889" t="e">
        <f>VLOOKUP(H3889,Sheet2!$A$1:$B$270,2,FALSE)</f>
        <v>#N/A</v>
      </c>
    </row>
    <row r="3890" spans="15:61">
      <c r="O3890" s="57"/>
      <c r="P3890" s="57"/>
      <c r="AP3890" s="57"/>
      <c r="BA3890" s="57"/>
      <c r="BF3890" s="6" t="e">
        <f t="shared" si="180"/>
        <v>#NUM!</v>
      </c>
      <c r="BG3890" t="e">
        <f t="shared" si="181"/>
        <v>#NUM!</v>
      </c>
      <c r="BH3890" t="e">
        <f t="shared" si="182"/>
        <v>#NUM!</v>
      </c>
      <c r="BI3890" t="e">
        <f>VLOOKUP(H3890,Sheet2!$A$1:$B$270,2,FALSE)</f>
        <v>#N/A</v>
      </c>
    </row>
    <row r="3891" spans="15:61">
      <c r="O3891" s="57"/>
      <c r="P3891" s="57"/>
      <c r="AP3891" s="57"/>
      <c r="BA3891" s="57"/>
      <c r="BF3891" s="6" t="e">
        <f t="shared" si="180"/>
        <v>#NUM!</v>
      </c>
      <c r="BG3891" t="e">
        <f t="shared" si="181"/>
        <v>#NUM!</v>
      </c>
      <c r="BH3891" t="e">
        <f t="shared" si="182"/>
        <v>#NUM!</v>
      </c>
      <c r="BI3891" t="e">
        <f>VLOOKUP(H3891,Sheet2!$A$1:$B$270,2,FALSE)</f>
        <v>#N/A</v>
      </c>
    </row>
    <row r="3892" spans="15:61">
      <c r="O3892" s="57"/>
      <c r="P3892" s="57"/>
      <c r="AP3892" s="57"/>
      <c r="BA3892" s="57"/>
      <c r="BF3892" s="6" t="e">
        <f t="shared" si="180"/>
        <v>#NUM!</v>
      </c>
      <c r="BG3892" t="e">
        <f t="shared" si="181"/>
        <v>#NUM!</v>
      </c>
      <c r="BH3892" t="e">
        <f t="shared" si="182"/>
        <v>#NUM!</v>
      </c>
      <c r="BI3892" t="e">
        <f>VLOOKUP(H3892,Sheet2!$A$1:$B$270,2,FALSE)</f>
        <v>#N/A</v>
      </c>
    </row>
    <row r="3893" spans="15:61">
      <c r="O3893" s="57"/>
      <c r="P3893" s="57"/>
      <c r="AP3893" s="57"/>
      <c r="BA3893" s="57"/>
      <c r="BF3893" s="6" t="e">
        <f t="shared" si="180"/>
        <v>#NUM!</v>
      </c>
      <c r="BG3893" t="e">
        <f t="shared" si="181"/>
        <v>#NUM!</v>
      </c>
      <c r="BH3893" t="e">
        <f t="shared" si="182"/>
        <v>#NUM!</v>
      </c>
      <c r="BI3893" t="e">
        <f>VLOOKUP(H3893,Sheet2!$A$1:$B$270,2,FALSE)</f>
        <v>#N/A</v>
      </c>
    </row>
    <row r="3894" spans="15:61">
      <c r="O3894" s="57"/>
      <c r="P3894" s="57"/>
      <c r="AP3894" s="57"/>
      <c r="BA3894" s="57"/>
      <c r="BF3894" s="6" t="e">
        <f t="shared" si="180"/>
        <v>#NUM!</v>
      </c>
      <c r="BG3894" t="e">
        <f t="shared" si="181"/>
        <v>#NUM!</v>
      </c>
      <c r="BH3894" t="e">
        <f t="shared" si="182"/>
        <v>#NUM!</v>
      </c>
      <c r="BI3894" t="e">
        <f>VLOOKUP(H3894,Sheet2!$A$1:$B$270,2,FALSE)</f>
        <v>#N/A</v>
      </c>
    </row>
    <row r="3895" spans="15:61">
      <c r="O3895" s="57"/>
      <c r="P3895" s="57"/>
      <c r="AP3895" s="57"/>
      <c r="BA3895" s="57"/>
      <c r="BF3895" s="6" t="e">
        <f t="shared" si="180"/>
        <v>#NUM!</v>
      </c>
      <c r="BG3895" t="e">
        <f t="shared" si="181"/>
        <v>#NUM!</v>
      </c>
      <c r="BH3895" t="e">
        <f t="shared" si="182"/>
        <v>#NUM!</v>
      </c>
      <c r="BI3895" t="e">
        <f>VLOOKUP(H3895,Sheet2!$A$1:$B$270,2,FALSE)</f>
        <v>#N/A</v>
      </c>
    </row>
    <row r="3896" spans="15:61">
      <c r="O3896" s="57"/>
      <c r="P3896" s="57"/>
      <c r="AP3896" s="57"/>
      <c r="BA3896" s="57"/>
      <c r="BF3896" s="6" t="e">
        <f t="shared" si="180"/>
        <v>#NUM!</v>
      </c>
      <c r="BG3896" t="e">
        <f t="shared" si="181"/>
        <v>#NUM!</v>
      </c>
      <c r="BH3896" t="e">
        <f t="shared" si="182"/>
        <v>#NUM!</v>
      </c>
      <c r="BI3896" t="e">
        <f>VLOOKUP(H3896,Sheet2!$A$1:$B$270,2,FALSE)</f>
        <v>#N/A</v>
      </c>
    </row>
    <row r="3897" spans="15:61">
      <c r="O3897" s="57"/>
      <c r="P3897" s="57"/>
      <c r="BF3897" s="6" t="e">
        <f t="shared" si="180"/>
        <v>#NUM!</v>
      </c>
      <c r="BG3897" t="e">
        <f t="shared" si="181"/>
        <v>#NUM!</v>
      </c>
      <c r="BH3897" t="e">
        <f t="shared" si="182"/>
        <v>#NUM!</v>
      </c>
      <c r="BI3897" t="e">
        <f>VLOOKUP(H3897,Sheet2!$A$1:$B$270,2,FALSE)</f>
        <v>#N/A</v>
      </c>
    </row>
    <row r="3898" spans="15:61">
      <c r="O3898" s="57"/>
      <c r="P3898" s="57"/>
      <c r="AO3898" s="57"/>
      <c r="AP3898" s="57"/>
      <c r="BA3898" s="57"/>
      <c r="BF3898" s="6" t="e">
        <f t="shared" si="180"/>
        <v>#NUM!</v>
      </c>
      <c r="BG3898" t="e">
        <f t="shared" si="181"/>
        <v>#NUM!</v>
      </c>
      <c r="BH3898" t="e">
        <f t="shared" si="182"/>
        <v>#NUM!</v>
      </c>
      <c r="BI3898" t="e">
        <f>VLOOKUP(H3898,Sheet2!$A$1:$B$270,2,FALSE)</f>
        <v>#N/A</v>
      </c>
    </row>
    <row r="3899" spans="15:61">
      <c r="O3899" s="57"/>
      <c r="P3899" s="57"/>
      <c r="AP3899" s="57"/>
      <c r="BA3899" s="57"/>
      <c r="BF3899" s="6" t="e">
        <f t="shared" si="180"/>
        <v>#NUM!</v>
      </c>
      <c r="BG3899" t="e">
        <f t="shared" si="181"/>
        <v>#NUM!</v>
      </c>
      <c r="BH3899" t="e">
        <f t="shared" si="182"/>
        <v>#NUM!</v>
      </c>
      <c r="BI3899" t="e">
        <f>VLOOKUP(H3899,Sheet2!$A$1:$B$270,2,FALSE)</f>
        <v>#N/A</v>
      </c>
    </row>
    <row r="3900" spans="15:61">
      <c r="O3900" s="57"/>
      <c r="P3900" s="57"/>
      <c r="AO3900" s="57"/>
      <c r="AP3900" s="57"/>
      <c r="BA3900" s="57"/>
      <c r="BF3900" s="6" t="e">
        <f t="shared" si="180"/>
        <v>#NUM!</v>
      </c>
      <c r="BG3900" t="e">
        <f t="shared" si="181"/>
        <v>#NUM!</v>
      </c>
      <c r="BH3900" t="e">
        <f t="shared" si="182"/>
        <v>#NUM!</v>
      </c>
      <c r="BI3900" t="e">
        <f>VLOOKUP(H3900,Sheet2!$A$1:$B$270,2,FALSE)</f>
        <v>#N/A</v>
      </c>
    </row>
    <row r="3901" spans="15:61">
      <c r="O3901" s="57"/>
      <c r="P3901" s="57"/>
      <c r="AO3901" s="57"/>
      <c r="AP3901" s="57"/>
      <c r="BA3901" s="57"/>
      <c r="BF3901" s="6" t="e">
        <f t="shared" si="180"/>
        <v>#NUM!</v>
      </c>
      <c r="BG3901" t="e">
        <f t="shared" si="181"/>
        <v>#NUM!</v>
      </c>
      <c r="BH3901" t="e">
        <f t="shared" si="182"/>
        <v>#NUM!</v>
      </c>
      <c r="BI3901" t="e">
        <f>VLOOKUP(H3901,Sheet2!$A$1:$B$270,2,FALSE)</f>
        <v>#N/A</v>
      </c>
    </row>
    <row r="3902" spans="15:61">
      <c r="O3902" s="57"/>
      <c r="P3902" s="57"/>
      <c r="AO3902" s="57"/>
      <c r="AP3902" s="57"/>
      <c r="BA3902" s="57"/>
      <c r="BF3902" s="6" t="e">
        <f t="shared" si="180"/>
        <v>#NUM!</v>
      </c>
      <c r="BG3902" t="e">
        <f t="shared" si="181"/>
        <v>#NUM!</v>
      </c>
      <c r="BH3902" t="e">
        <f t="shared" si="182"/>
        <v>#NUM!</v>
      </c>
      <c r="BI3902" t="e">
        <f>VLOOKUP(H3902,Sheet2!$A$1:$B$270,2,FALSE)</f>
        <v>#N/A</v>
      </c>
    </row>
    <row r="3903" spans="15:61">
      <c r="O3903" s="57"/>
      <c r="P3903" s="57"/>
      <c r="AO3903" s="57"/>
      <c r="AP3903" s="57"/>
      <c r="BA3903" s="57"/>
      <c r="BF3903" s="6" t="e">
        <f t="shared" si="180"/>
        <v>#NUM!</v>
      </c>
      <c r="BG3903" t="e">
        <f t="shared" si="181"/>
        <v>#NUM!</v>
      </c>
      <c r="BH3903" t="e">
        <f t="shared" si="182"/>
        <v>#NUM!</v>
      </c>
      <c r="BI3903" t="e">
        <f>VLOOKUP(H3903,Sheet2!$A$1:$B$270,2,FALSE)</f>
        <v>#N/A</v>
      </c>
    </row>
    <row r="3904" spans="15:61">
      <c r="O3904" s="57"/>
      <c r="P3904" s="57"/>
      <c r="AO3904" s="57"/>
      <c r="AP3904" s="57"/>
      <c r="BA3904" s="57"/>
      <c r="BF3904" s="6" t="e">
        <f t="shared" si="180"/>
        <v>#NUM!</v>
      </c>
      <c r="BG3904" t="e">
        <f t="shared" si="181"/>
        <v>#NUM!</v>
      </c>
      <c r="BH3904" t="e">
        <f t="shared" si="182"/>
        <v>#NUM!</v>
      </c>
      <c r="BI3904" t="e">
        <f>VLOOKUP(H3904,Sheet2!$A$1:$B$270,2,FALSE)</f>
        <v>#N/A</v>
      </c>
    </row>
    <row r="3905" spans="15:61">
      <c r="O3905" s="57"/>
      <c r="P3905" s="57"/>
      <c r="AO3905" s="57"/>
      <c r="AP3905" s="57"/>
      <c r="BA3905" s="57"/>
      <c r="BF3905" s="6" t="e">
        <f t="shared" si="180"/>
        <v>#NUM!</v>
      </c>
      <c r="BG3905" t="e">
        <f t="shared" si="181"/>
        <v>#NUM!</v>
      </c>
      <c r="BH3905" t="e">
        <f t="shared" si="182"/>
        <v>#NUM!</v>
      </c>
      <c r="BI3905" t="e">
        <f>VLOOKUP(H3905,Sheet2!$A$1:$B$270,2,FALSE)</f>
        <v>#N/A</v>
      </c>
    </row>
    <row r="3906" spans="15:61">
      <c r="O3906" s="57"/>
      <c r="P3906" s="57"/>
      <c r="AO3906" s="57"/>
      <c r="AP3906" s="57"/>
      <c r="BA3906" s="57"/>
      <c r="BF3906" s="6" t="e">
        <f t="shared" ref="BF3906:BF3969" si="183">DATE(BC3906,BD3906,BE3906)</f>
        <v>#NUM!</v>
      </c>
      <c r="BG3906" t="e">
        <f t="shared" ref="BG3906:BG3969" si="184">BF3906-BA3906</f>
        <v>#NUM!</v>
      </c>
      <c r="BH3906" t="e">
        <f t="shared" ref="BH3906:BH3969" si="185">IF(BG3906=1,"COMPLY",IF(BG3906&lt;1,"COMPLY","NOT COMPLY"))</f>
        <v>#NUM!</v>
      </c>
      <c r="BI3906" t="e">
        <f>VLOOKUP(H3906,Sheet2!$A$1:$B$270,2,FALSE)</f>
        <v>#N/A</v>
      </c>
    </row>
    <row r="3907" spans="15:61">
      <c r="O3907" s="57"/>
      <c r="P3907" s="57"/>
      <c r="AO3907" s="57"/>
      <c r="AP3907" s="57"/>
      <c r="BA3907" s="57"/>
      <c r="BF3907" s="6" t="e">
        <f t="shared" si="183"/>
        <v>#NUM!</v>
      </c>
      <c r="BG3907" t="e">
        <f t="shared" si="184"/>
        <v>#NUM!</v>
      </c>
      <c r="BH3907" t="e">
        <f t="shared" si="185"/>
        <v>#NUM!</v>
      </c>
      <c r="BI3907" t="e">
        <f>VLOOKUP(H3907,Sheet2!$A$1:$B$270,2,FALSE)</f>
        <v>#N/A</v>
      </c>
    </row>
    <row r="3908" spans="15:61">
      <c r="O3908" s="57"/>
      <c r="P3908" s="57"/>
      <c r="AO3908" s="57"/>
      <c r="AP3908" s="57"/>
      <c r="BA3908" s="57"/>
      <c r="BF3908" s="6" t="e">
        <f t="shared" si="183"/>
        <v>#NUM!</v>
      </c>
      <c r="BG3908" t="e">
        <f t="shared" si="184"/>
        <v>#NUM!</v>
      </c>
      <c r="BH3908" t="e">
        <f t="shared" si="185"/>
        <v>#NUM!</v>
      </c>
      <c r="BI3908" t="e">
        <f>VLOOKUP(H3908,Sheet2!$A$1:$B$270,2,FALSE)</f>
        <v>#N/A</v>
      </c>
    </row>
    <row r="3909" spans="15:61">
      <c r="O3909" s="57"/>
      <c r="P3909" s="57"/>
      <c r="AP3909" s="57"/>
      <c r="BA3909" s="57"/>
      <c r="BF3909" s="6" t="e">
        <f t="shared" si="183"/>
        <v>#NUM!</v>
      </c>
      <c r="BG3909" t="e">
        <f t="shared" si="184"/>
        <v>#NUM!</v>
      </c>
      <c r="BH3909" t="e">
        <f t="shared" si="185"/>
        <v>#NUM!</v>
      </c>
      <c r="BI3909" t="e">
        <f>VLOOKUP(H3909,Sheet2!$A$1:$B$270,2,FALSE)</f>
        <v>#N/A</v>
      </c>
    </row>
    <row r="3910" spans="15:61">
      <c r="O3910" s="57"/>
      <c r="P3910" s="57"/>
      <c r="AP3910" s="57"/>
      <c r="BA3910" s="57"/>
      <c r="BF3910" s="6" t="e">
        <f t="shared" si="183"/>
        <v>#NUM!</v>
      </c>
      <c r="BG3910" t="e">
        <f t="shared" si="184"/>
        <v>#NUM!</v>
      </c>
      <c r="BH3910" t="e">
        <f t="shared" si="185"/>
        <v>#NUM!</v>
      </c>
      <c r="BI3910" t="e">
        <f>VLOOKUP(H3910,Sheet2!$A$1:$B$270,2,FALSE)</f>
        <v>#N/A</v>
      </c>
    </row>
    <row r="3911" spans="15:61">
      <c r="O3911" s="57"/>
      <c r="P3911" s="57"/>
      <c r="AP3911" s="57"/>
      <c r="BA3911" s="57"/>
      <c r="BF3911" s="6" t="e">
        <f t="shared" si="183"/>
        <v>#NUM!</v>
      </c>
      <c r="BG3911" t="e">
        <f t="shared" si="184"/>
        <v>#NUM!</v>
      </c>
      <c r="BH3911" t="e">
        <f t="shared" si="185"/>
        <v>#NUM!</v>
      </c>
      <c r="BI3911" t="e">
        <f>VLOOKUP(H3911,Sheet2!$A$1:$B$270,2,FALSE)</f>
        <v>#N/A</v>
      </c>
    </row>
    <row r="3912" spans="15:61">
      <c r="O3912" s="57"/>
      <c r="P3912" s="57"/>
      <c r="AP3912" s="57"/>
      <c r="BA3912" s="57"/>
      <c r="BF3912" s="6" t="e">
        <f t="shared" si="183"/>
        <v>#NUM!</v>
      </c>
      <c r="BG3912" t="e">
        <f t="shared" si="184"/>
        <v>#NUM!</v>
      </c>
      <c r="BH3912" t="e">
        <f t="shared" si="185"/>
        <v>#NUM!</v>
      </c>
      <c r="BI3912" t="e">
        <f>VLOOKUP(H3912,Sheet2!$A$1:$B$270,2,FALSE)</f>
        <v>#N/A</v>
      </c>
    </row>
    <row r="3913" spans="15:61">
      <c r="O3913" s="57"/>
      <c r="P3913" s="57"/>
      <c r="AP3913" s="57"/>
      <c r="BA3913" s="57"/>
      <c r="BF3913" s="6" t="e">
        <f t="shared" si="183"/>
        <v>#NUM!</v>
      </c>
      <c r="BG3913" t="e">
        <f t="shared" si="184"/>
        <v>#NUM!</v>
      </c>
      <c r="BH3913" t="e">
        <f t="shared" si="185"/>
        <v>#NUM!</v>
      </c>
      <c r="BI3913" t="e">
        <f>VLOOKUP(H3913,Sheet2!$A$1:$B$270,2,FALSE)</f>
        <v>#N/A</v>
      </c>
    </row>
    <row r="3914" spans="15:61">
      <c r="O3914" s="57"/>
      <c r="P3914" s="57"/>
      <c r="AP3914" s="57"/>
      <c r="BA3914" s="57"/>
      <c r="BF3914" s="6" t="e">
        <f t="shared" si="183"/>
        <v>#NUM!</v>
      </c>
      <c r="BG3914" t="e">
        <f t="shared" si="184"/>
        <v>#NUM!</v>
      </c>
      <c r="BH3914" t="e">
        <f t="shared" si="185"/>
        <v>#NUM!</v>
      </c>
      <c r="BI3914" t="e">
        <f>VLOOKUP(H3914,Sheet2!$A$1:$B$270,2,FALSE)</f>
        <v>#N/A</v>
      </c>
    </row>
    <row r="3915" spans="15:61">
      <c r="O3915" s="57"/>
      <c r="P3915" s="57"/>
      <c r="AP3915" s="57"/>
      <c r="BA3915" s="57"/>
      <c r="BF3915" s="6" t="e">
        <f t="shared" si="183"/>
        <v>#NUM!</v>
      </c>
      <c r="BG3915" t="e">
        <f t="shared" si="184"/>
        <v>#NUM!</v>
      </c>
      <c r="BH3915" t="e">
        <f t="shared" si="185"/>
        <v>#NUM!</v>
      </c>
      <c r="BI3915" t="e">
        <f>VLOOKUP(H3915,Sheet2!$A$1:$B$270,2,FALSE)</f>
        <v>#N/A</v>
      </c>
    </row>
    <row r="3916" spans="15:61">
      <c r="O3916" s="57"/>
      <c r="P3916" s="57"/>
      <c r="AP3916" s="57"/>
      <c r="BA3916" s="57"/>
      <c r="BF3916" s="6" t="e">
        <f t="shared" si="183"/>
        <v>#NUM!</v>
      </c>
      <c r="BG3916" t="e">
        <f t="shared" si="184"/>
        <v>#NUM!</v>
      </c>
      <c r="BH3916" t="e">
        <f t="shared" si="185"/>
        <v>#NUM!</v>
      </c>
      <c r="BI3916" t="e">
        <f>VLOOKUP(H3916,Sheet2!$A$1:$B$270,2,FALSE)</f>
        <v>#N/A</v>
      </c>
    </row>
    <row r="3917" spans="15:61">
      <c r="O3917" s="57"/>
      <c r="P3917" s="57"/>
      <c r="AP3917" s="57"/>
      <c r="BA3917" s="57"/>
      <c r="BF3917" s="6" t="e">
        <f t="shared" si="183"/>
        <v>#NUM!</v>
      </c>
      <c r="BG3917" t="e">
        <f t="shared" si="184"/>
        <v>#NUM!</v>
      </c>
      <c r="BH3917" t="e">
        <f t="shared" si="185"/>
        <v>#NUM!</v>
      </c>
      <c r="BI3917" t="e">
        <f>VLOOKUP(H3917,Sheet2!$A$1:$B$270,2,FALSE)</f>
        <v>#N/A</v>
      </c>
    </row>
    <row r="3918" spans="15:61">
      <c r="O3918" s="57"/>
      <c r="P3918" s="57"/>
      <c r="AP3918" s="57"/>
      <c r="BA3918" s="57"/>
      <c r="BF3918" s="6" t="e">
        <f t="shared" si="183"/>
        <v>#NUM!</v>
      </c>
      <c r="BG3918" t="e">
        <f t="shared" si="184"/>
        <v>#NUM!</v>
      </c>
      <c r="BH3918" t="e">
        <f t="shared" si="185"/>
        <v>#NUM!</v>
      </c>
      <c r="BI3918" t="e">
        <f>VLOOKUP(H3918,Sheet2!$A$1:$B$270,2,FALSE)</f>
        <v>#N/A</v>
      </c>
    </row>
    <row r="3919" spans="15:61">
      <c r="O3919" s="57"/>
      <c r="P3919" s="57"/>
      <c r="AP3919" s="57"/>
      <c r="BA3919" s="57"/>
      <c r="BF3919" s="6" t="e">
        <f t="shared" si="183"/>
        <v>#NUM!</v>
      </c>
      <c r="BG3919" t="e">
        <f t="shared" si="184"/>
        <v>#NUM!</v>
      </c>
      <c r="BH3919" t="e">
        <f t="shared" si="185"/>
        <v>#NUM!</v>
      </c>
      <c r="BI3919" t="e">
        <f>VLOOKUP(H3919,Sheet2!$A$1:$B$270,2,FALSE)</f>
        <v>#N/A</v>
      </c>
    </row>
    <row r="3920" spans="15:61">
      <c r="O3920" s="57"/>
      <c r="P3920" s="57"/>
      <c r="AP3920" s="57"/>
      <c r="BA3920" s="57"/>
      <c r="BF3920" s="6" t="e">
        <f t="shared" si="183"/>
        <v>#NUM!</v>
      </c>
      <c r="BG3920" t="e">
        <f t="shared" si="184"/>
        <v>#NUM!</v>
      </c>
      <c r="BH3920" t="e">
        <f t="shared" si="185"/>
        <v>#NUM!</v>
      </c>
      <c r="BI3920" t="e">
        <f>VLOOKUP(H3920,Sheet2!$A$1:$B$270,2,FALSE)</f>
        <v>#N/A</v>
      </c>
    </row>
    <row r="3921" spans="15:61">
      <c r="O3921" s="57"/>
      <c r="P3921" s="57"/>
      <c r="AP3921" s="57"/>
      <c r="BA3921" s="57"/>
      <c r="BF3921" s="6" t="e">
        <f t="shared" si="183"/>
        <v>#NUM!</v>
      </c>
      <c r="BG3921" t="e">
        <f t="shared" si="184"/>
        <v>#NUM!</v>
      </c>
      <c r="BH3921" t="e">
        <f t="shared" si="185"/>
        <v>#NUM!</v>
      </c>
      <c r="BI3921" t="e">
        <f>VLOOKUP(H3921,Sheet2!$A$1:$B$270,2,FALSE)</f>
        <v>#N/A</v>
      </c>
    </row>
    <row r="3922" spans="15:61">
      <c r="O3922" s="57"/>
      <c r="P3922" s="57"/>
      <c r="AP3922" s="57"/>
      <c r="BA3922" s="57"/>
      <c r="BF3922" s="6" t="e">
        <f t="shared" si="183"/>
        <v>#NUM!</v>
      </c>
      <c r="BG3922" t="e">
        <f t="shared" si="184"/>
        <v>#NUM!</v>
      </c>
      <c r="BH3922" t="e">
        <f t="shared" si="185"/>
        <v>#NUM!</v>
      </c>
      <c r="BI3922" t="e">
        <f>VLOOKUP(H3922,Sheet2!$A$1:$B$270,2,FALSE)</f>
        <v>#N/A</v>
      </c>
    </row>
    <row r="3923" spans="15:61">
      <c r="O3923" s="57"/>
      <c r="P3923" s="57"/>
      <c r="AP3923" s="57"/>
      <c r="BA3923" s="57"/>
      <c r="BF3923" s="6" t="e">
        <f t="shared" si="183"/>
        <v>#NUM!</v>
      </c>
      <c r="BG3923" t="e">
        <f t="shared" si="184"/>
        <v>#NUM!</v>
      </c>
      <c r="BH3923" t="e">
        <f t="shared" si="185"/>
        <v>#NUM!</v>
      </c>
      <c r="BI3923" t="e">
        <f>VLOOKUP(H3923,Sheet2!$A$1:$B$270,2,FALSE)</f>
        <v>#N/A</v>
      </c>
    </row>
    <row r="3924" spans="15:61">
      <c r="O3924" s="57"/>
      <c r="P3924" s="57"/>
      <c r="AP3924" s="57"/>
      <c r="BA3924" s="57"/>
      <c r="BF3924" s="6" t="e">
        <f t="shared" si="183"/>
        <v>#NUM!</v>
      </c>
      <c r="BG3924" t="e">
        <f t="shared" si="184"/>
        <v>#NUM!</v>
      </c>
      <c r="BH3924" t="e">
        <f t="shared" si="185"/>
        <v>#NUM!</v>
      </c>
      <c r="BI3924" t="e">
        <f>VLOOKUP(H3924,Sheet2!$A$1:$B$270,2,FALSE)</f>
        <v>#N/A</v>
      </c>
    </row>
    <row r="3925" spans="15:61">
      <c r="O3925" s="57"/>
      <c r="P3925" s="57"/>
      <c r="AP3925" s="57"/>
      <c r="BA3925" s="57"/>
      <c r="BF3925" s="6" t="e">
        <f t="shared" si="183"/>
        <v>#NUM!</v>
      </c>
      <c r="BG3925" t="e">
        <f t="shared" si="184"/>
        <v>#NUM!</v>
      </c>
      <c r="BH3925" t="e">
        <f t="shared" si="185"/>
        <v>#NUM!</v>
      </c>
      <c r="BI3925" t="e">
        <f>VLOOKUP(H3925,Sheet2!$A$1:$B$270,2,FALSE)</f>
        <v>#N/A</v>
      </c>
    </row>
    <row r="3926" spans="15:61">
      <c r="O3926" s="57"/>
      <c r="P3926" s="57"/>
      <c r="AP3926" s="57"/>
      <c r="BA3926" s="57"/>
      <c r="BF3926" s="6" t="e">
        <f t="shared" si="183"/>
        <v>#NUM!</v>
      </c>
      <c r="BG3926" t="e">
        <f t="shared" si="184"/>
        <v>#NUM!</v>
      </c>
      <c r="BH3926" t="e">
        <f t="shared" si="185"/>
        <v>#NUM!</v>
      </c>
      <c r="BI3926" t="e">
        <f>VLOOKUP(H3926,Sheet2!$A$1:$B$270,2,FALSE)</f>
        <v>#N/A</v>
      </c>
    </row>
    <row r="3927" spans="15:61">
      <c r="O3927" s="57"/>
      <c r="P3927" s="57"/>
      <c r="BF3927" s="6" t="e">
        <f t="shared" si="183"/>
        <v>#NUM!</v>
      </c>
      <c r="BG3927" t="e">
        <f t="shared" si="184"/>
        <v>#NUM!</v>
      </c>
      <c r="BH3927" t="e">
        <f t="shared" si="185"/>
        <v>#NUM!</v>
      </c>
      <c r="BI3927" t="e">
        <f>VLOOKUP(H3927,Sheet2!$A$1:$B$270,2,FALSE)</f>
        <v>#N/A</v>
      </c>
    </row>
    <row r="3928" spans="15:61">
      <c r="O3928" s="57"/>
      <c r="P3928" s="57"/>
      <c r="AO3928" s="57"/>
      <c r="BA3928" s="57"/>
      <c r="BF3928" s="6" t="e">
        <f t="shared" si="183"/>
        <v>#NUM!</v>
      </c>
      <c r="BG3928" t="e">
        <f t="shared" si="184"/>
        <v>#NUM!</v>
      </c>
      <c r="BH3928" t="e">
        <f t="shared" si="185"/>
        <v>#NUM!</v>
      </c>
      <c r="BI3928" t="e">
        <f>VLOOKUP(H3928,Sheet2!$A$1:$B$270,2,FALSE)</f>
        <v>#N/A</v>
      </c>
    </row>
    <row r="3929" spans="15:61">
      <c r="O3929" s="57"/>
      <c r="P3929" s="57"/>
      <c r="AO3929" s="57"/>
      <c r="BA3929" s="57"/>
      <c r="BF3929" s="6" t="e">
        <f t="shared" si="183"/>
        <v>#NUM!</v>
      </c>
      <c r="BG3929" t="e">
        <f t="shared" si="184"/>
        <v>#NUM!</v>
      </c>
      <c r="BH3929" t="e">
        <f t="shared" si="185"/>
        <v>#NUM!</v>
      </c>
      <c r="BI3929" t="e">
        <f>VLOOKUP(H3929,Sheet2!$A$1:$B$270,2,FALSE)</f>
        <v>#N/A</v>
      </c>
    </row>
    <row r="3930" spans="15:61">
      <c r="O3930" s="57"/>
      <c r="P3930" s="57"/>
      <c r="AO3930" s="57"/>
      <c r="BA3930" s="57"/>
      <c r="BF3930" s="6" t="e">
        <f t="shared" si="183"/>
        <v>#NUM!</v>
      </c>
      <c r="BG3930" t="e">
        <f t="shared" si="184"/>
        <v>#NUM!</v>
      </c>
      <c r="BH3930" t="e">
        <f t="shared" si="185"/>
        <v>#NUM!</v>
      </c>
      <c r="BI3930" t="e">
        <f>VLOOKUP(H3930,Sheet2!$A$1:$B$270,2,FALSE)</f>
        <v>#N/A</v>
      </c>
    </row>
    <row r="3931" spans="15:61">
      <c r="O3931" s="57"/>
      <c r="P3931" s="57"/>
      <c r="AO3931" s="57"/>
      <c r="BA3931" s="57"/>
      <c r="BF3931" s="6" t="e">
        <f t="shared" si="183"/>
        <v>#NUM!</v>
      </c>
      <c r="BG3931" t="e">
        <f t="shared" si="184"/>
        <v>#NUM!</v>
      </c>
      <c r="BH3931" t="e">
        <f t="shared" si="185"/>
        <v>#NUM!</v>
      </c>
      <c r="BI3931" t="e">
        <f>VLOOKUP(H3931,Sheet2!$A$1:$B$270,2,FALSE)</f>
        <v>#N/A</v>
      </c>
    </row>
    <row r="3932" spans="15:61">
      <c r="O3932" s="57"/>
      <c r="P3932" s="57"/>
      <c r="AO3932" s="57"/>
      <c r="BA3932" s="57"/>
      <c r="BF3932" s="6" t="e">
        <f t="shared" si="183"/>
        <v>#NUM!</v>
      </c>
      <c r="BG3932" t="e">
        <f t="shared" si="184"/>
        <v>#NUM!</v>
      </c>
      <c r="BH3932" t="e">
        <f t="shared" si="185"/>
        <v>#NUM!</v>
      </c>
      <c r="BI3932" t="e">
        <f>VLOOKUP(H3932,Sheet2!$A$1:$B$270,2,FALSE)</f>
        <v>#N/A</v>
      </c>
    </row>
    <row r="3933" spans="15:61">
      <c r="O3933" s="57"/>
      <c r="P3933" s="57"/>
      <c r="AO3933" s="57"/>
      <c r="BA3933" s="57"/>
      <c r="BF3933" s="6" t="e">
        <f t="shared" si="183"/>
        <v>#NUM!</v>
      </c>
      <c r="BG3933" t="e">
        <f t="shared" si="184"/>
        <v>#NUM!</v>
      </c>
      <c r="BH3933" t="e">
        <f t="shared" si="185"/>
        <v>#NUM!</v>
      </c>
      <c r="BI3933" t="e">
        <f>VLOOKUP(H3933,Sheet2!$A$1:$B$270,2,FALSE)</f>
        <v>#N/A</v>
      </c>
    </row>
    <row r="3934" spans="15:61">
      <c r="O3934" s="57"/>
      <c r="P3934" s="57"/>
      <c r="AO3934" s="57"/>
      <c r="BA3934" s="57"/>
      <c r="BF3934" s="6" t="e">
        <f t="shared" si="183"/>
        <v>#NUM!</v>
      </c>
      <c r="BG3934" t="e">
        <f t="shared" si="184"/>
        <v>#NUM!</v>
      </c>
      <c r="BH3934" t="e">
        <f t="shared" si="185"/>
        <v>#NUM!</v>
      </c>
      <c r="BI3934" t="e">
        <f>VLOOKUP(H3934,Sheet2!$A$1:$B$270,2,FALSE)</f>
        <v>#N/A</v>
      </c>
    </row>
    <row r="3935" spans="15:61">
      <c r="O3935" s="57"/>
      <c r="P3935" s="57"/>
      <c r="AO3935" s="57"/>
      <c r="BA3935" s="57"/>
      <c r="BF3935" s="6" t="e">
        <f t="shared" si="183"/>
        <v>#NUM!</v>
      </c>
      <c r="BG3935" t="e">
        <f t="shared" si="184"/>
        <v>#NUM!</v>
      </c>
      <c r="BH3935" t="e">
        <f t="shared" si="185"/>
        <v>#NUM!</v>
      </c>
      <c r="BI3935" t="e">
        <f>VLOOKUP(H3935,Sheet2!$A$1:$B$270,2,FALSE)</f>
        <v>#N/A</v>
      </c>
    </row>
    <row r="3936" spans="15:61">
      <c r="O3936" s="57"/>
      <c r="P3936" s="57"/>
      <c r="AO3936" s="57"/>
      <c r="BA3936" s="57"/>
      <c r="BF3936" s="6" t="e">
        <f t="shared" si="183"/>
        <v>#NUM!</v>
      </c>
      <c r="BG3936" t="e">
        <f t="shared" si="184"/>
        <v>#NUM!</v>
      </c>
      <c r="BH3936" t="e">
        <f t="shared" si="185"/>
        <v>#NUM!</v>
      </c>
      <c r="BI3936" t="e">
        <f>VLOOKUP(H3936,Sheet2!$A$1:$B$270,2,FALSE)</f>
        <v>#N/A</v>
      </c>
    </row>
    <row r="3937" spans="15:61">
      <c r="O3937" s="57"/>
      <c r="P3937" s="57"/>
      <c r="AO3937" s="57"/>
      <c r="BA3937" s="57"/>
      <c r="BF3937" s="6" t="e">
        <f t="shared" si="183"/>
        <v>#NUM!</v>
      </c>
      <c r="BG3937" t="e">
        <f t="shared" si="184"/>
        <v>#NUM!</v>
      </c>
      <c r="BH3937" t="e">
        <f t="shared" si="185"/>
        <v>#NUM!</v>
      </c>
      <c r="BI3937" t="e">
        <f>VLOOKUP(H3937,Sheet2!$A$1:$B$270,2,FALSE)</f>
        <v>#N/A</v>
      </c>
    </row>
    <row r="3938" spans="15:61">
      <c r="O3938" s="57"/>
      <c r="P3938" s="57"/>
      <c r="AO3938" s="57"/>
      <c r="BA3938" s="57"/>
      <c r="BF3938" s="6" t="e">
        <f t="shared" si="183"/>
        <v>#NUM!</v>
      </c>
      <c r="BG3938" t="e">
        <f t="shared" si="184"/>
        <v>#NUM!</v>
      </c>
      <c r="BH3938" t="e">
        <f t="shared" si="185"/>
        <v>#NUM!</v>
      </c>
      <c r="BI3938" t="e">
        <f>VLOOKUP(H3938,Sheet2!$A$1:$B$270,2,FALSE)</f>
        <v>#N/A</v>
      </c>
    </row>
    <row r="3939" spans="15:61">
      <c r="O3939" s="57"/>
      <c r="P3939" s="57"/>
      <c r="AO3939" s="57"/>
      <c r="BA3939" s="57"/>
      <c r="BF3939" s="6" t="e">
        <f t="shared" si="183"/>
        <v>#NUM!</v>
      </c>
      <c r="BG3939" t="e">
        <f t="shared" si="184"/>
        <v>#NUM!</v>
      </c>
      <c r="BH3939" t="e">
        <f t="shared" si="185"/>
        <v>#NUM!</v>
      </c>
      <c r="BI3939" t="e">
        <f>VLOOKUP(H3939,Sheet2!$A$1:$B$270,2,FALSE)</f>
        <v>#N/A</v>
      </c>
    </row>
    <row r="3940" spans="15:61">
      <c r="O3940" s="57"/>
      <c r="P3940" s="57"/>
      <c r="AO3940" s="57"/>
      <c r="BA3940" s="57"/>
      <c r="BF3940" s="6" t="e">
        <f t="shared" si="183"/>
        <v>#NUM!</v>
      </c>
      <c r="BG3940" t="e">
        <f t="shared" si="184"/>
        <v>#NUM!</v>
      </c>
      <c r="BH3940" t="e">
        <f t="shared" si="185"/>
        <v>#NUM!</v>
      </c>
      <c r="BI3940" t="e">
        <f>VLOOKUP(H3940,Sheet2!$A$1:$B$270,2,FALSE)</f>
        <v>#N/A</v>
      </c>
    </row>
    <row r="3941" spans="15:61">
      <c r="O3941" s="57"/>
      <c r="P3941" s="57"/>
      <c r="AO3941" s="57"/>
      <c r="BA3941" s="57"/>
      <c r="BF3941" s="6" t="e">
        <f t="shared" si="183"/>
        <v>#NUM!</v>
      </c>
      <c r="BG3941" t="e">
        <f t="shared" si="184"/>
        <v>#NUM!</v>
      </c>
      <c r="BH3941" t="e">
        <f t="shared" si="185"/>
        <v>#NUM!</v>
      </c>
      <c r="BI3941" t="e">
        <f>VLOOKUP(H3941,Sheet2!$A$1:$B$270,2,FALSE)</f>
        <v>#N/A</v>
      </c>
    </row>
    <row r="3942" spans="15:61">
      <c r="O3942" s="57"/>
      <c r="P3942" s="57"/>
      <c r="AO3942" s="57"/>
      <c r="BA3942" s="57"/>
      <c r="BF3942" s="6" t="e">
        <f t="shared" si="183"/>
        <v>#NUM!</v>
      </c>
      <c r="BG3942" t="e">
        <f t="shared" si="184"/>
        <v>#NUM!</v>
      </c>
      <c r="BH3942" t="e">
        <f t="shared" si="185"/>
        <v>#NUM!</v>
      </c>
      <c r="BI3942" t="e">
        <f>VLOOKUP(H3942,Sheet2!$A$1:$B$270,2,FALSE)</f>
        <v>#N/A</v>
      </c>
    </row>
    <row r="3943" spans="15:61">
      <c r="O3943" s="57"/>
      <c r="P3943" s="57"/>
      <c r="BA3943" s="57"/>
      <c r="BF3943" s="6" t="e">
        <f t="shared" si="183"/>
        <v>#NUM!</v>
      </c>
      <c r="BG3943" t="e">
        <f t="shared" si="184"/>
        <v>#NUM!</v>
      </c>
      <c r="BH3943" t="e">
        <f t="shared" si="185"/>
        <v>#NUM!</v>
      </c>
      <c r="BI3943" t="e">
        <f>VLOOKUP(H3943,Sheet2!$A$1:$B$270,2,FALSE)</f>
        <v>#N/A</v>
      </c>
    </row>
    <row r="3944" spans="15:61">
      <c r="O3944" s="57"/>
      <c r="P3944" s="57"/>
      <c r="AP3944" s="57"/>
      <c r="BA3944" s="57"/>
      <c r="BF3944" s="6" t="e">
        <f t="shared" si="183"/>
        <v>#NUM!</v>
      </c>
      <c r="BG3944" t="e">
        <f t="shared" si="184"/>
        <v>#NUM!</v>
      </c>
      <c r="BH3944" t="e">
        <f t="shared" si="185"/>
        <v>#NUM!</v>
      </c>
      <c r="BI3944" t="e">
        <f>VLOOKUP(H3944,Sheet2!$A$1:$B$270,2,FALSE)</f>
        <v>#N/A</v>
      </c>
    </row>
    <row r="3945" spans="15:61">
      <c r="O3945" s="57"/>
      <c r="P3945" s="57"/>
      <c r="AO3945" s="57"/>
      <c r="BF3945" s="6" t="e">
        <f t="shared" si="183"/>
        <v>#NUM!</v>
      </c>
      <c r="BG3945" t="e">
        <f t="shared" si="184"/>
        <v>#NUM!</v>
      </c>
      <c r="BH3945" t="e">
        <f t="shared" si="185"/>
        <v>#NUM!</v>
      </c>
      <c r="BI3945" t="e">
        <f>VLOOKUP(H3945,Sheet2!$A$1:$B$270,2,FALSE)</f>
        <v>#N/A</v>
      </c>
    </row>
    <row r="3946" spans="15:61">
      <c r="O3946" s="57"/>
      <c r="P3946" s="57"/>
      <c r="AO3946" s="57"/>
      <c r="BF3946" s="6" t="e">
        <f t="shared" si="183"/>
        <v>#NUM!</v>
      </c>
      <c r="BG3946" t="e">
        <f t="shared" si="184"/>
        <v>#NUM!</v>
      </c>
      <c r="BH3946" t="e">
        <f t="shared" si="185"/>
        <v>#NUM!</v>
      </c>
      <c r="BI3946" t="e">
        <f>VLOOKUP(H3946,Sheet2!$A$1:$B$270,2,FALSE)</f>
        <v>#N/A</v>
      </c>
    </row>
    <row r="3947" spans="15:61">
      <c r="O3947" s="57"/>
      <c r="P3947" s="57"/>
      <c r="AO3947" s="57"/>
      <c r="AP3947" s="57"/>
      <c r="BA3947" s="57"/>
      <c r="BF3947" s="6" t="e">
        <f t="shared" si="183"/>
        <v>#NUM!</v>
      </c>
      <c r="BG3947" t="e">
        <f t="shared" si="184"/>
        <v>#NUM!</v>
      </c>
      <c r="BH3947" t="e">
        <f t="shared" si="185"/>
        <v>#NUM!</v>
      </c>
      <c r="BI3947" t="e">
        <f>VLOOKUP(H3947,Sheet2!$A$1:$B$270,2,FALSE)</f>
        <v>#N/A</v>
      </c>
    </row>
    <row r="3948" spans="15:61">
      <c r="O3948" s="57"/>
      <c r="P3948" s="57"/>
      <c r="AO3948" s="57"/>
      <c r="AP3948" s="57"/>
      <c r="BA3948" s="57"/>
      <c r="BF3948" s="6" t="e">
        <f t="shared" si="183"/>
        <v>#NUM!</v>
      </c>
      <c r="BG3948" t="e">
        <f t="shared" si="184"/>
        <v>#NUM!</v>
      </c>
      <c r="BH3948" t="e">
        <f t="shared" si="185"/>
        <v>#NUM!</v>
      </c>
      <c r="BI3948" t="e">
        <f>VLOOKUP(H3948,Sheet2!$A$1:$B$270,2,FALSE)</f>
        <v>#N/A</v>
      </c>
    </row>
    <row r="3949" spans="15:61">
      <c r="O3949" s="57"/>
      <c r="P3949" s="57"/>
      <c r="AO3949" s="57"/>
      <c r="AP3949" s="57"/>
      <c r="BA3949" s="57"/>
      <c r="BF3949" s="6" t="e">
        <f t="shared" si="183"/>
        <v>#NUM!</v>
      </c>
      <c r="BG3949" t="e">
        <f t="shared" si="184"/>
        <v>#NUM!</v>
      </c>
      <c r="BH3949" t="e">
        <f t="shared" si="185"/>
        <v>#NUM!</v>
      </c>
      <c r="BI3949" t="e">
        <f>VLOOKUP(H3949,Sheet2!$A$1:$B$270,2,FALSE)</f>
        <v>#N/A</v>
      </c>
    </row>
    <row r="3950" spans="15:61">
      <c r="O3950" s="57"/>
      <c r="P3950" s="57"/>
      <c r="BA3950" s="57"/>
      <c r="BF3950" s="6" t="e">
        <f t="shared" si="183"/>
        <v>#NUM!</v>
      </c>
      <c r="BG3950" t="e">
        <f t="shared" si="184"/>
        <v>#NUM!</v>
      </c>
      <c r="BH3950" t="e">
        <f t="shared" si="185"/>
        <v>#NUM!</v>
      </c>
      <c r="BI3950" t="e">
        <f>VLOOKUP(H3950,Sheet2!$A$1:$B$270,2,FALSE)</f>
        <v>#N/A</v>
      </c>
    </row>
    <row r="3951" spans="15:61">
      <c r="O3951" s="57"/>
      <c r="P3951" s="57"/>
      <c r="BA3951" s="57"/>
      <c r="BF3951" s="6" t="e">
        <f t="shared" si="183"/>
        <v>#NUM!</v>
      </c>
      <c r="BG3951" t="e">
        <f t="shared" si="184"/>
        <v>#NUM!</v>
      </c>
      <c r="BH3951" t="e">
        <f t="shared" si="185"/>
        <v>#NUM!</v>
      </c>
      <c r="BI3951" t="e">
        <f>VLOOKUP(H3951,Sheet2!$A$1:$B$270,2,FALSE)</f>
        <v>#N/A</v>
      </c>
    </row>
    <row r="3952" spans="15:61">
      <c r="O3952" s="57"/>
      <c r="P3952" s="57"/>
      <c r="BA3952" s="57"/>
      <c r="BF3952" s="6" t="e">
        <f t="shared" si="183"/>
        <v>#NUM!</v>
      </c>
      <c r="BG3952" t="e">
        <f t="shared" si="184"/>
        <v>#NUM!</v>
      </c>
      <c r="BH3952" t="e">
        <f t="shared" si="185"/>
        <v>#NUM!</v>
      </c>
      <c r="BI3952" t="e">
        <f>VLOOKUP(H3952,Sheet2!$A$1:$B$270,2,FALSE)</f>
        <v>#N/A</v>
      </c>
    </row>
    <row r="3953" spans="15:61">
      <c r="O3953" s="57"/>
      <c r="P3953" s="57"/>
      <c r="BA3953" s="57"/>
      <c r="BF3953" s="6" t="e">
        <f t="shared" si="183"/>
        <v>#NUM!</v>
      </c>
      <c r="BG3953" t="e">
        <f t="shared" si="184"/>
        <v>#NUM!</v>
      </c>
      <c r="BH3953" t="e">
        <f t="shared" si="185"/>
        <v>#NUM!</v>
      </c>
      <c r="BI3953" t="e">
        <f>VLOOKUP(H3953,Sheet2!$A$1:$B$270,2,FALSE)</f>
        <v>#N/A</v>
      </c>
    </row>
    <row r="3954" spans="15:61">
      <c r="O3954" s="57"/>
      <c r="P3954" s="57"/>
      <c r="AP3954" s="57"/>
      <c r="BA3954" s="57"/>
      <c r="BF3954" s="6" t="e">
        <f t="shared" si="183"/>
        <v>#NUM!</v>
      </c>
      <c r="BG3954" t="e">
        <f t="shared" si="184"/>
        <v>#NUM!</v>
      </c>
      <c r="BH3954" t="e">
        <f t="shared" si="185"/>
        <v>#NUM!</v>
      </c>
      <c r="BI3954" t="e">
        <f>VLOOKUP(H3954,Sheet2!$A$1:$B$270,2,FALSE)</f>
        <v>#N/A</v>
      </c>
    </row>
    <row r="3955" spans="15:61">
      <c r="O3955" s="57"/>
      <c r="P3955" s="57"/>
      <c r="AP3955" s="57"/>
      <c r="BA3955" s="57"/>
      <c r="BF3955" s="6" t="e">
        <f t="shared" si="183"/>
        <v>#NUM!</v>
      </c>
      <c r="BG3955" t="e">
        <f t="shared" si="184"/>
        <v>#NUM!</v>
      </c>
      <c r="BH3955" t="e">
        <f t="shared" si="185"/>
        <v>#NUM!</v>
      </c>
      <c r="BI3955" t="e">
        <f>VLOOKUP(H3955,Sheet2!$A$1:$B$270,2,FALSE)</f>
        <v>#N/A</v>
      </c>
    </row>
    <row r="3956" spans="15:61">
      <c r="O3956" s="57"/>
      <c r="P3956" s="57"/>
      <c r="AP3956" s="57"/>
      <c r="BA3956" s="57"/>
      <c r="BF3956" s="6" t="e">
        <f t="shared" si="183"/>
        <v>#NUM!</v>
      </c>
      <c r="BG3956" t="e">
        <f t="shared" si="184"/>
        <v>#NUM!</v>
      </c>
      <c r="BH3956" t="e">
        <f t="shared" si="185"/>
        <v>#NUM!</v>
      </c>
      <c r="BI3956" t="e">
        <f>VLOOKUP(H3956,Sheet2!$A$1:$B$270,2,FALSE)</f>
        <v>#N/A</v>
      </c>
    </row>
    <row r="3957" spans="15:61">
      <c r="O3957" s="57"/>
      <c r="P3957" s="57"/>
      <c r="BA3957" s="57"/>
      <c r="BF3957" s="6" t="e">
        <f t="shared" si="183"/>
        <v>#NUM!</v>
      </c>
      <c r="BG3957" t="e">
        <f t="shared" si="184"/>
        <v>#NUM!</v>
      </c>
      <c r="BH3957" t="e">
        <f t="shared" si="185"/>
        <v>#NUM!</v>
      </c>
      <c r="BI3957" t="e">
        <f>VLOOKUP(H3957,Sheet2!$A$1:$B$270,2,FALSE)</f>
        <v>#N/A</v>
      </c>
    </row>
    <row r="3958" spans="15:61">
      <c r="O3958" s="57"/>
      <c r="P3958" s="57"/>
      <c r="BF3958" s="6" t="e">
        <f t="shared" si="183"/>
        <v>#NUM!</v>
      </c>
      <c r="BG3958" t="e">
        <f t="shared" si="184"/>
        <v>#NUM!</v>
      </c>
      <c r="BH3958" t="e">
        <f t="shared" si="185"/>
        <v>#NUM!</v>
      </c>
      <c r="BI3958" t="e">
        <f>VLOOKUP(H3958,Sheet2!$A$1:$B$270,2,FALSE)</f>
        <v>#N/A</v>
      </c>
    </row>
    <row r="3959" spans="15:61">
      <c r="O3959" s="57"/>
      <c r="P3959" s="57"/>
      <c r="AP3959" s="57"/>
      <c r="BA3959" s="57"/>
      <c r="BF3959" s="6" t="e">
        <f t="shared" si="183"/>
        <v>#NUM!</v>
      </c>
      <c r="BG3959" t="e">
        <f t="shared" si="184"/>
        <v>#NUM!</v>
      </c>
      <c r="BH3959" t="e">
        <f t="shared" si="185"/>
        <v>#NUM!</v>
      </c>
      <c r="BI3959" t="e">
        <f>VLOOKUP(H3959,Sheet2!$A$1:$B$270,2,FALSE)</f>
        <v>#N/A</v>
      </c>
    </row>
    <row r="3960" spans="15:61">
      <c r="O3960" s="57"/>
      <c r="P3960" s="57"/>
      <c r="AO3960" s="57"/>
      <c r="AP3960" s="57"/>
      <c r="BA3960" s="57"/>
      <c r="BF3960" s="6" t="e">
        <f t="shared" si="183"/>
        <v>#NUM!</v>
      </c>
      <c r="BG3960" t="e">
        <f t="shared" si="184"/>
        <v>#NUM!</v>
      </c>
      <c r="BH3960" t="e">
        <f t="shared" si="185"/>
        <v>#NUM!</v>
      </c>
      <c r="BI3960" t="e">
        <f>VLOOKUP(H3960,Sheet2!$A$1:$B$270,2,FALSE)</f>
        <v>#N/A</v>
      </c>
    </row>
    <row r="3961" spans="15:61">
      <c r="O3961" s="57"/>
      <c r="P3961" s="57"/>
      <c r="AO3961" s="57"/>
      <c r="AP3961" s="57"/>
      <c r="BA3961" s="57"/>
      <c r="BF3961" s="6" t="e">
        <f t="shared" si="183"/>
        <v>#NUM!</v>
      </c>
      <c r="BG3961" t="e">
        <f t="shared" si="184"/>
        <v>#NUM!</v>
      </c>
      <c r="BH3961" t="e">
        <f t="shared" si="185"/>
        <v>#NUM!</v>
      </c>
      <c r="BI3961" t="e">
        <f>VLOOKUP(H3961,Sheet2!$A$1:$B$270,2,FALSE)</f>
        <v>#N/A</v>
      </c>
    </row>
    <row r="3962" spans="15:61">
      <c r="O3962" s="57"/>
      <c r="P3962" s="57"/>
      <c r="AP3962" s="57"/>
      <c r="BA3962" s="57"/>
      <c r="BF3962" s="6" t="e">
        <f t="shared" si="183"/>
        <v>#NUM!</v>
      </c>
      <c r="BG3962" t="e">
        <f t="shared" si="184"/>
        <v>#NUM!</v>
      </c>
      <c r="BH3962" t="e">
        <f t="shared" si="185"/>
        <v>#NUM!</v>
      </c>
      <c r="BI3962" t="e">
        <f>VLOOKUP(H3962,Sheet2!$A$1:$B$270,2,FALSE)</f>
        <v>#N/A</v>
      </c>
    </row>
    <row r="3963" spans="15:61">
      <c r="O3963" s="57"/>
      <c r="P3963" s="57"/>
      <c r="AP3963" s="57"/>
      <c r="BA3963" s="57"/>
      <c r="BF3963" s="6" t="e">
        <f t="shared" si="183"/>
        <v>#NUM!</v>
      </c>
      <c r="BG3963" t="e">
        <f t="shared" si="184"/>
        <v>#NUM!</v>
      </c>
      <c r="BH3963" t="e">
        <f t="shared" si="185"/>
        <v>#NUM!</v>
      </c>
      <c r="BI3963" t="e">
        <f>VLOOKUP(H3963,Sheet2!$A$1:$B$270,2,FALSE)</f>
        <v>#N/A</v>
      </c>
    </row>
    <row r="3964" spans="15:61">
      <c r="O3964" s="57"/>
      <c r="P3964" s="57"/>
      <c r="AP3964" s="57"/>
      <c r="BA3964" s="57"/>
      <c r="BF3964" s="6" t="e">
        <f t="shared" si="183"/>
        <v>#NUM!</v>
      </c>
      <c r="BG3964" t="e">
        <f t="shared" si="184"/>
        <v>#NUM!</v>
      </c>
      <c r="BH3964" t="e">
        <f t="shared" si="185"/>
        <v>#NUM!</v>
      </c>
      <c r="BI3964" t="e">
        <f>VLOOKUP(H3964,Sheet2!$A$1:$B$270,2,FALSE)</f>
        <v>#N/A</v>
      </c>
    </row>
    <row r="3965" spans="15:61">
      <c r="O3965" s="57"/>
      <c r="P3965" s="57"/>
      <c r="AO3965" s="57"/>
      <c r="AP3965" s="57"/>
      <c r="BA3965" s="57"/>
      <c r="BF3965" s="6" t="e">
        <f t="shared" si="183"/>
        <v>#NUM!</v>
      </c>
      <c r="BG3965" t="e">
        <f t="shared" si="184"/>
        <v>#NUM!</v>
      </c>
      <c r="BH3965" t="e">
        <f t="shared" si="185"/>
        <v>#NUM!</v>
      </c>
      <c r="BI3965" t="e">
        <f>VLOOKUP(H3965,Sheet2!$A$1:$B$270,2,FALSE)</f>
        <v>#N/A</v>
      </c>
    </row>
    <row r="3966" spans="15:61">
      <c r="O3966" s="57"/>
      <c r="P3966" s="57"/>
      <c r="AP3966" s="57"/>
      <c r="BA3966" s="57"/>
      <c r="BF3966" s="6" t="e">
        <f t="shared" si="183"/>
        <v>#NUM!</v>
      </c>
      <c r="BG3966" t="e">
        <f t="shared" si="184"/>
        <v>#NUM!</v>
      </c>
      <c r="BH3966" t="e">
        <f t="shared" si="185"/>
        <v>#NUM!</v>
      </c>
      <c r="BI3966" t="e">
        <f>VLOOKUP(H3966,Sheet2!$A$1:$B$270,2,FALSE)</f>
        <v>#N/A</v>
      </c>
    </row>
    <row r="3967" spans="15:61">
      <c r="O3967" s="57"/>
      <c r="P3967" s="57"/>
      <c r="AP3967" s="57"/>
      <c r="BA3967" s="57"/>
      <c r="BF3967" s="6" t="e">
        <f t="shared" si="183"/>
        <v>#NUM!</v>
      </c>
      <c r="BG3967" t="e">
        <f t="shared" si="184"/>
        <v>#NUM!</v>
      </c>
      <c r="BH3967" t="e">
        <f t="shared" si="185"/>
        <v>#NUM!</v>
      </c>
      <c r="BI3967" t="e">
        <f>VLOOKUP(H3967,Sheet2!$A$1:$B$270,2,FALSE)</f>
        <v>#N/A</v>
      </c>
    </row>
    <row r="3968" spans="15:61">
      <c r="O3968" s="57"/>
      <c r="P3968" s="57"/>
      <c r="BA3968" s="57"/>
      <c r="BF3968" s="6" t="e">
        <f t="shared" si="183"/>
        <v>#NUM!</v>
      </c>
      <c r="BG3968" t="e">
        <f t="shared" si="184"/>
        <v>#NUM!</v>
      </c>
      <c r="BH3968" t="e">
        <f t="shared" si="185"/>
        <v>#NUM!</v>
      </c>
      <c r="BI3968" t="e">
        <f>VLOOKUP(H3968,Sheet2!$A$1:$B$270,2,FALSE)</f>
        <v>#N/A</v>
      </c>
    </row>
    <row r="3969" spans="15:61">
      <c r="O3969" s="57"/>
      <c r="P3969" s="57"/>
      <c r="AP3969" s="57"/>
      <c r="BA3969" s="57"/>
      <c r="BF3969" s="6" t="e">
        <f t="shared" si="183"/>
        <v>#NUM!</v>
      </c>
      <c r="BG3969" t="e">
        <f t="shared" si="184"/>
        <v>#NUM!</v>
      </c>
      <c r="BH3969" t="e">
        <f t="shared" si="185"/>
        <v>#NUM!</v>
      </c>
      <c r="BI3969" t="e">
        <f>VLOOKUP(H3969,Sheet2!$A$1:$B$270,2,FALSE)</f>
        <v>#N/A</v>
      </c>
    </row>
    <row r="3970" spans="15:61">
      <c r="O3970" s="57"/>
      <c r="P3970" s="57"/>
      <c r="AO3970" s="57"/>
      <c r="AP3970" s="57"/>
      <c r="BA3970" s="57"/>
      <c r="BF3970" s="6" t="e">
        <f t="shared" ref="BF3970:BF4033" si="186">DATE(BC3970,BD3970,BE3970)</f>
        <v>#NUM!</v>
      </c>
      <c r="BG3970" t="e">
        <f t="shared" ref="BG3970:BG4033" si="187">BF3970-BA3970</f>
        <v>#NUM!</v>
      </c>
      <c r="BH3970" t="e">
        <f t="shared" ref="BH3970:BH4033" si="188">IF(BG3970=1,"COMPLY",IF(BG3970&lt;1,"COMPLY","NOT COMPLY"))</f>
        <v>#NUM!</v>
      </c>
      <c r="BI3970" t="e">
        <f>VLOOKUP(H3970,Sheet2!$A$1:$B$270,2,FALSE)</f>
        <v>#N/A</v>
      </c>
    </row>
    <row r="3971" spans="15:61">
      <c r="O3971" s="57"/>
      <c r="P3971" s="57"/>
      <c r="AO3971" s="57"/>
      <c r="AP3971" s="57"/>
      <c r="BA3971" s="57"/>
      <c r="BF3971" s="6" t="e">
        <f t="shared" si="186"/>
        <v>#NUM!</v>
      </c>
      <c r="BG3971" t="e">
        <f t="shared" si="187"/>
        <v>#NUM!</v>
      </c>
      <c r="BH3971" t="e">
        <f t="shared" si="188"/>
        <v>#NUM!</v>
      </c>
      <c r="BI3971" t="e">
        <f>VLOOKUP(H3971,Sheet2!$A$1:$B$270,2,FALSE)</f>
        <v>#N/A</v>
      </c>
    </row>
    <row r="3972" spans="15:61">
      <c r="O3972" s="57"/>
      <c r="P3972" s="57"/>
      <c r="AO3972" s="57"/>
      <c r="AP3972" s="57"/>
      <c r="BA3972" s="57"/>
      <c r="BF3972" s="6" t="e">
        <f t="shared" si="186"/>
        <v>#NUM!</v>
      </c>
      <c r="BG3972" t="e">
        <f t="shared" si="187"/>
        <v>#NUM!</v>
      </c>
      <c r="BH3972" t="e">
        <f t="shared" si="188"/>
        <v>#NUM!</v>
      </c>
      <c r="BI3972" t="e">
        <f>VLOOKUP(H3972,Sheet2!$A$1:$B$270,2,FALSE)</f>
        <v>#N/A</v>
      </c>
    </row>
    <row r="3973" spans="15:61">
      <c r="O3973" s="57"/>
      <c r="P3973" s="57"/>
      <c r="AO3973" s="57"/>
      <c r="AP3973" s="57"/>
      <c r="BA3973" s="57"/>
      <c r="BF3973" s="6" t="e">
        <f t="shared" si="186"/>
        <v>#NUM!</v>
      </c>
      <c r="BG3973" t="e">
        <f t="shared" si="187"/>
        <v>#NUM!</v>
      </c>
      <c r="BH3973" t="e">
        <f t="shared" si="188"/>
        <v>#NUM!</v>
      </c>
      <c r="BI3973" t="e">
        <f>VLOOKUP(H3973,Sheet2!$A$1:$B$270,2,FALSE)</f>
        <v>#N/A</v>
      </c>
    </row>
    <row r="3974" spans="15:61">
      <c r="O3974" s="57"/>
      <c r="P3974" s="57"/>
      <c r="AP3974" s="57"/>
      <c r="BA3974" s="57"/>
      <c r="BF3974" s="6" t="e">
        <f t="shared" si="186"/>
        <v>#NUM!</v>
      </c>
      <c r="BG3974" t="e">
        <f t="shared" si="187"/>
        <v>#NUM!</v>
      </c>
      <c r="BH3974" t="e">
        <f t="shared" si="188"/>
        <v>#NUM!</v>
      </c>
      <c r="BI3974" t="e">
        <f>VLOOKUP(H3974,Sheet2!$A$1:$B$270,2,FALSE)</f>
        <v>#N/A</v>
      </c>
    </row>
    <row r="3975" spans="15:61">
      <c r="O3975" s="57"/>
      <c r="P3975" s="57"/>
      <c r="AP3975" s="57"/>
      <c r="BA3975" s="57"/>
      <c r="BF3975" s="6" t="e">
        <f t="shared" si="186"/>
        <v>#NUM!</v>
      </c>
      <c r="BG3975" t="e">
        <f t="shared" si="187"/>
        <v>#NUM!</v>
      </c>
      <c r="BH3975" t="e">
        <f t="shared" si="188"/>
        <v>#NUM!</v>
      </c>
      <c r="BI3975" t="e">
        <f>VLOOKUP(H3975,Sheet2!$A$1:$B$270,2,FALSE)</f>
        <v>#N/A</v>
      </c>
    </row>
    <row r="3976" spans="15:61">
      <c r="O3976" s="57"/>
      <c r="P3976" s="57"/>
      <c r="AP3976" s="57"/>
      <c r="BA3976" s="57"/>
      <c r="BF3976" s="6" t="e">
        <f t="shared" si="186"/>
        <v>#NUM!</v>
      </c>
      <c r="BG3976" t="e">
        <f t="shared" si="187"/>
        <v>#NUM!</v>
      </c>
      <c r="BH3976" t="e">
        <f t="shared" si="188"/>
        <v>#NUM!</v>
      </c>
      <c r="BI3976" t="e">
        <f>VLOOKUP(H3976,Sheet2!$A$1:$B$270,2,FALSE)</f>
        <v>#N/A</v>
      </c>
    </row>
    <row r="3977" spans="15:61">
      <c r="O3977" s="57"/>
      <c r="P3977" s="57"/>
      <c r="AP3977" s="57"/>
      <c r="BA3977" s="57"/>
      <c r="BF3977" s="6" t="e">
        <f t="shared" si="186"/>
        <v>#NUM!</v>
      </c>
      <c r="BG3977" t="e">
        <f t="shared" si="187"/>
        <v>#NUM!</v>
      </c>
      <c r="BH3977" t="e">
        <f t="shared" si="188"/>
        <v>#NUM!</v>
      </c>
      <c r="BI3977" t="e">
        <f>VLOOKUP(H3977,Sheet2!$A$1:$B$270,2,FALSE)</f>
        <v>#N/A</v>
      </c>
    </row>
    <row r="3978" spans="15:61">
      <c r="O3978" s="57"/>
      <c r="P3978" s="57"/>
      <c r="AO3978" s="57"/>
      <c r="AP3978" s="57"/>
      <c r="BA3978" s="57"/>
      <c r="BF3978" s="6" t="e">
        <f t="shared" si="186"/>
        <v>#NUM!</v>
      </c>
      <c r="BG3978" t="e">
        <f t="shared" si="187"/>
        <v>#NUM!</v>
      </c>
      <c r="BH3978" t="e">
        <f t="shared" si="188"/>
        <v>#NUM!</v>
      </c>
      <c r="BI3978" t="e">
        <f>VLOOKUP(H3978,Sheet2!$A$1:$B$270,2,FALSE)</f>
        <v>#N/A</v>
      </c>
    </row>
    <row r="3979" spans="15:61">
      <c r="O3979" s="57"/>
      <c r="P3979" s="57"/>
      <c r="AP3979" s="57"/>
      <c r="BA3979" s="57"/>
      <c r="BF3979" s="6" t="e">
        <f t="shared" si="186"/>
        <v>#NUM!</v>
      </c>
      <c r="BG3979" t="e">
        <f t="shared" si="187"/>
        <v>#NUM!</v>
      </c>
      <c r="BH3979" t="e">
        <f t="shared" si="188"/>
        <v>#NUM!</v>
      </c>
      <c r="BI3979" t="e">
        <f>VLOOKUP(H3979,Sheet2!$A$1:$B$270,2,FALSE)</f>
        <v>#N/A</v>
      </c>
    </row>
    <row r="3980" spans="15:61">
      <c r="O3980" s="57"/>
      <c r="P3980" s="57"/>
      <c r="AP3980" s="57"/>
      <c r="BA3980" s="57"/>
      <c r="BF3980" s="6" t="e">
        <f t="shared" si="186"/>
        <v>#NUM!</v>
      </c>
      <c r="BG3980" t="e">
        <f t="shared" si="187"/>
        <v>#NUM!</v>
      </c>
      <c r="BH3980" t="e">
        <f t="shared" si="188"/>
        <v>#NUM!</v>
      </c>
      <c r="BI3980" t="e">
        <f>VLOOKUP(H3980,Sheet2!$A$1:$B$270,2,FALSE)</f>
        <v>#N/A</v>
      </c>
    </row>
    <row r="3981" spans="15:61">
      <c r="O3981" s="57"/>
      <c r="P3981" s="57"/>
      <c r="AO3981" s="57"/>
      <c r="BA3981" s="57"/>
      <c r="BF3981" s="6" t="e">
        <f t="shared" si="186"/>
        <v>#NUM!</v>
      </c>
      <c r="BG3981" t="e">
        <f t="shared" si="187"/>
        <v>#NUM!</v>
      </c>
      <c r="BH3981" t="e">
        <f t="shared" si="188"/>
        <v>#NUM!</v>
      </c>
      <c r="BI3981" t="e">
        <f>VLOOKUP(H3981,Sheet2!$A$1:$B$270,2,FALSE)</f>
        <v>#N/A</v>
      </c>
    </row>
    <row r="3982" spans="15:61">
      <c r="O3982" s="57"/>
      <c r="P3982" s="57"/>
      <c r="AO3982" s="57"/>
      <c r="AP3982" s="57"/>
      <c r="BA3982" s="57"/>
      <c r="BF3982" s="6" t="e">
        <f t="shared" si="186"/>
        <v>#NUM!</v>
      </c>
      <c r="BG3982" t="e">
        <f t="shared" si="187"/>
        <v>#NUM!</v>
      </c>
      <c r="BH3982" t="e">
        <f t="shared" si="188"/>
        <v>#NUM!</v>
      </c>
      <c r="BI3982" t="e">
        <f>VLOOKUP(H3982,Sheet2!$A$1:$B$270,2,FALSE)</f>
        <v>#N/A</v>
      </c>
    </row>
    <row r="3983" spans="15:61">
      <c r="O3983" s="57"/>
      <c r="P3983" s="57"/>
      <c r="AO3983" s="57"/>
      <c r="AP3983" s="57"/>
      <c r="BA3983" s="57"/>
      <c r="BF3983" s="6" t="e">
        <f t="shared" si="186"/>
        <v>#NUM!</v>
      </c>
      <c r="BG3983" t="e">
        <f t="shared" si="187"/>
        <v>#NUM!</v>
      </c>
      <c r="BH3983" t="e">
        <f t="shared" si="188"/>
        <v>#NUM!</v>
      </c>
      <c r="BI3983" t="e">
        <f>VLOOKUP(H3983,Sheet2!$A$1:$B$270,2,FALSE)</f>
        <v>#N/A</v>
      </c>
    </row>
    <row r="3984" spans="15:61">
      <c r="O3984" s="57"/>
      <c r="P3984" s="57"/>
      <c r="AO3984" s="57"/>
      <c r="AP3984" s="57"/>
      <c r="BA3984" s="57"/>
      <c r="BF3984" s="6" t="e">
        <f t="shared" si="186"/>
        <v>#NUM!</v>
      </c>
      <c r="BG3984" t="e">
        <f t="shared" si="187"/>
        <v>#NUM!</v>
      </c>
      <c r="BH3984" t="e">
        <f t="shared" si="188"/>
        <v>#NUM!</v>
      </c>
      <c r="BI3984" t="e">
        <f>VLOOKUP(H3984,Sheet2!$A$1:$B$270,2,FALSE)</f>
        <v>#N/A</v>
      </c>
    </row>
    <row r="3985" spans="15:61">
      <c r="O3985" s="57"/>
      <c r="P3985" s="57"/>
      <c r="AP3985" s="57"/>
      <c r="BA3985" s="57"/>
      <c r="BF3985" s="6" t="e">
        <f t="shared" si="186"/>
        <v>#NUM!</v>
      </c>
      <c r="BG3985" t="e">
        <f t="shared" si="187"/>
        <v>#NUM!</v>
      </c>
      <c r="BH3985" t="e">
        <f t="shared" si="188"/>
        <v>#NUM!</v>
      </c>
      <c r="BI3985" t="e">
        <f>VLOOKUP(H3985,Sheet2!$A$1:$B$270,2,FALSE)</f>
        <v>#N/A</v>
      </c>
    </row>
    <row r="3986" spans="15:61">
      <c r="O3986" s="57"/>
      <c r="P3986" s="57"/>
      <c r="AP3986" s="57"/>
      <c r="BA3986" s="57"/>
      <c r="BF3986" s="6" t="e">
        <f t="shared" si="186"/>
        <v>#NUM!</v>
      </c>
      <c r="BG3986" t="e">
        <f t="shared" si="187"/>
        <v>#NUM!</v>
      </c>
      <c r="BH3986" t="e">
        <f t="shared" si="188"/>
        <v>#NUM!</v>
      </c>
      <c r="BI3986" t="e">
        <f>VLOOKUP(H3986,Sheet2!$A$1:$B$270,2,FALSE)</f>
        <v>#N/A</v>
      </c>
    </row>
    <row r="3987" spans="15:61">
      <c r="O3987" s="57"/>
      <c r="P3987" s="57"/>
      <c r="AP3987" s="57"/>
      <c r="BA3987" s="57"/>
      <c r="BF3987" s="6" t="e">
        <f t="shared" si="186"/>
        <v>#NUM!</v>
      </c>
      <c r="BG3987" t="e">
        <f t="shared" si="187"/>
        <v>#NUM!</v>
      </c>
      <c r="BH3987" t="e">
        <f t="shared" si="188"/>
        <v>#NUM!</v>
      </c>
      <c r="BI3987" t="e">
        <f>VLOOKUP(H3987,Sheet2!$A$1:$B$270,2,FALSE)</f>
        <v>#N/A</v>
      </c>
    </row>
    <row r="3988" spans="15:61">
      <c r="O3988" s="57"/>
      <c r="P3988" s="57"/>
      <c r="AP3988" s="57"/>
      <c r="BA3988" s="57"/>
      <c r="BF3988" s="6" t="e">
        <f t="shared" si="186"/>
        <v>#NUM!</v>
      </c>
      <c r="BG3988" t="e">
        <f t="shared" si="187"/>
        <v>#NUM!</v>
      </c>
      <c r="BH3988" t="e">
        <f t="shared" si="188"/>
        <v>#NUM!</v>
      </c>
      <c r="BI3988" t="e">
        <f>VLOOKUP(H3988,Sheet2!$A$1:$B$270,2,FALSE)</f>
        <v>#N/A</v>
      </c>
    </row>
    <row r="3989" spans="15:61">
      <c r="O3989" s="57"/>
      <c r="P3989" s="57"/>
      <c r="AP3989" s="57"/>
      <c r="BA3989" s="57"/>
      <c r="BF3989" s="6" t="e">
        <f t="shared" si="186"/>
        <v>#NUM!</v>
      </c>
      <c r="BG3989" t="e">
        <f t="shared" si="187"/>
        <v>#NUM!</v>
      </c>
      <c r="BH3989" t="e">
        <f t="shared" si="188"/>
        <v>#NUM!</v>
      </c>
      <c r="BI3989" t="e">
        <f>VLOOKUP(H3989,Sheet2!$A$1:$B$270,2,FALSE)</f>
        <v>#N/A</v>
      </c>
    </row>
    <row r="3990" spans="15:61">
      <c r="O3990" s="57"/>
      <c r="P3990" s="57"/>
      <c r="AO3990" s="57"/>
      <c r="AP3990" s="57"/>
      <c r="BA3990" s="57"/>
      <c r="BF3990" s="6" t="e">
        <f t="shared" si="186"/>
        <v>#NUM!</v>
      </c>
      <c r="BG3990" t="e">
        <f t="shared" si="187"/>
        <v>#NUM!</v>
      </c>
      <c r="BH3990" t="e">
        <f t="shared" si="188"/>
        <v>#NUM!</v>
      </c>
      <c r="BI3990" t="e">
        <f>VLOOKUP(H3990,Sheet2!$A$1:$B$270,2,FALSE)</f>
        <v>#N/A</v>
      </c>
    </row>
    <row r="3991" spans="15:61">
      <c r="O3991" s="57"/>
      <c r="P3991" s="57"/>
      <c r="AP3991" s="57"/>
      <c r="BA3991" s="57"/>
      <c r="BF3991" s="6" t="e">
        <f t="shared" si="186"/>
        <v>#NUM!</v>
      </c>
      <c r="BG3991" t="e">
        <f t="shared" si="187"/>
        <v>#NUM!</v>
      </c>
      <c r="BH3991" t="e">
        <f t="shared" si="188"/>
        <v>#NUM!</v>
      </c>
      <c r="BI3991" t="e">
        <f>VLOOKUP(H3991,Sheet2!$A$1:$B$270,2,FALSE)</f>
        <v>#N/A</v>
      </c>
    </row>
    <row r="3992" spans="15:61">
      <c r="O3992" s="57"/>
      <c r="P3992" s="57"/>
      <c r="AP3992" s="57"/>
      <c r="BA3992" s="57"/>
      <c r="BF3992" s="6" t="e">
        <f t="shared" si="186"/>
        <v>#NUM!</v>
      </c>
      <c r="BG3992" t="e">
        <f t="shared" si="187"/>
        <v>#NUM!</v>
      </c>
      <c r="BH3992" t="e">
        <f t="shared" si="188"/>
        <v>#NUM!</v>
      </c>
      <c r="BI3992" t="e">
        <f>VLOOKUP(H3992,Sheet2!$A$1:$B$270,2,FALSE)</f>
        <v>#N/A</v>
      </c>
    </row>
    <row r="3993" spans="15:61">
      <c r="O3993" s="57"/>
      <c r="P3993" s="57"/>
      <c r="AP3993" s="57"/>
      <c r="BA3993" s="57"/>
      <c r="BF3993" s="6" t="e">
        <f t="shared" si="186"/>
        <v>#NUM!</v>
      </c>
      <c r="BG3993" t="e">
        <f t="shared" si="187"/>
        <v>#NUM!</v>
      </c>
      <c r="BH3993" t="e">
        <f t="shared" si="188"/>
        <v>#NUM!</v>
      </c>
      <c r="BI3993" t="e">
        <f>VLOOKUP(H3993,Sheet2!$A$1:$B$270,2,FALSE)</f>
        <v>#N/A</v>
      </c>
    </row>
    <row r="3994" spans="15:61">
      <c r="O3994" s="57"/>
      <c r="P3994" s="57"/>
      <c r="AO3994" s="57"/>
      <c r="AP3994" s="57"/>
      <c r="BA3994" s="57"/>
      <c r="BF3994" s="6" t="e">
        <f t="shared" si="186"/>
        <v>#NUM!</v>
      </c>
      <c r="BG3994" t="e">
        <f t="shared" si="187"/>
        <v>#NUM!</v>
      </c>
      <c r="BH3994" t="e">
        <f t="shared" si="188"/>
        <v>#NUM!</v>
      </c>
      <c r="BI3994" t="e">
        <f>VLOOKUP(H3994,Sheet2!$A$1:$B$270,2,FALSE)</f>
        <v>#N/A</v>
      </c>
    </row>
    <row r="3995" spans="15:61">
      <c r="O3995" s="57"/>
      <c r="P3995" s="57"/>
      <c r="AO3995" s="57"/>
      <c r="AP3995" s="57"/>
      <c r="BA3995" s="57"/>
      <c r="BF3995" s="6" t="e">
        <f t="shared" si="186"/>
        <v>#NUM!</v>
      </c>
      <c r="BG3995" t="e">
        <f t="shared" si="187"/>
        <v>#NUM!</v>
      </c>
      <c r="BH3995" t="e">
        <f t="shared" si="188"/>
        <v>#NUM!</v>
      </c>
      <c r="BI3995" t="e">
        <f>VLOOKUP(H3995,Sheet2!$A$1:$B$270,2,FALSE)</f>
        <v>#N/A</v>
      </c>
    </row>
    <row r="3996" spans="15:61">
      <c r="O3996" s="57"/>
      <c r="P3996" s="57"/>
      <c r="AO3996" s="57"/>
      <c r="AP3996" s="57"/>
      <c r="BA3996" s="57"/>
      <c r="BF3996" s="6" t="e">
        <f t="shared" si="186"/>
        <v>#NUM!</v>
      </c>
      <c r="BG3996" t="e">
        <f t="shared" si="187"/>
        <v>#NUM!</v>
      </c>
      <c r="BH3996" t="e">
        <f t="shared" si="188"/>
        <v>#NUM!</v>
      </c>
      <c r="BI3996" t="e">
        <f>VLOOKUP(H3996,Sheet2!$A$1:$B$270,2,FALSE)</f>
        <v>#N/A</v>
      </c>
    </row>
    <row r="3997" spans="15:61">
      <c r="O3997" s="57"/>
      <c r="P3997" s="57"/>
      <c r="AO3997" s="57"/>
      <c r="AP3997" s="57"/>
      <c r="BA3997" s="57"/>
      <c r="BF3997" s="6" t="e">
        <f t="shared" si="186"/>
        <v>#NUM!</v>
      </c>
      <c r="BG3997" t="e">
        <f t="shared" si="187"/>
        <v>#NUM!</v>
      </c>
      <c r="BH3997" t="e">
        <f t="shared" si="188"/>
        <v>#NUM!</v>
      </c>
      <c r="BI3997" t="e">
        <f>VLOOKUP(H3997,Sheet2!$A$1:$B$270,2,FALSE)</f>
        <v>#N/A</v>
      </c>
    </row>
    <row r="3998" spans="15:61">
      <c r="O3998" s="57"/>
      <c r="P3998" s="57"/>
      <c r="AO3998" s="57"/>
      <c r="AP3998" s="57"/>
      <c r="BA3998" s="57"/>
      <c r="BF3998" s="6" t="e">
        <f t="shared" si="186"/>
        <v>#NUM!</v>
      </c>
      <c r="BG3998" t="e">
        <f t="shared" si="187"/>
        <v>#NUM!</v>
      </c>
      <c r="BH3998" t="e">
        <f t="shared" si="188"/>
        <v>#NUM!</v>
      </c>
      <c r="BI3998" t="e">
        <f>VLOOKUP(H3998,Sheet2!$A$1:$B$270,2,FALSE)</f>
        <v>#N/A</v>
      </c>
    </row>
    <row r="3999" spans="15:61">
      <c r="O3999" s="57"/>
      <c r="P3999" s="57"/>
      <c r="AP3999" s="57"/>
      <c r="BA3999" s="57"/>
      <c r="BF3999" s="6" t="e">
        <f t="shared" si="186"/>
        <v>#NUM!</v>
      </c>
      <c r="BG3999" t="e">
        <f t="shared" si="187"/>
        <v>#NUM!</v>
      </c>
      <c r="BH3999" t="e">
        <f t="shared" si="188"/>
        <v>#NUM!</v>
      </c>
      <c r="BI3999" t="e">
        <f>VLOOKUP(H3999,Sheet2!$A$1:$B$270,2,FALSE)</f>
        <v>#N/A</v>
      </c>
    </row>
    <row r="4000" spans="15:61">
      <c r="O4000" s="57"/>
      <c r="P4000" s="57"/>
      <c r="AP4000" s="57"/>
      <c r="BA4000" s="57"/>
      <c r="BF4000" s="6" t="e">
        <f t="shared" si="186"/>
        <v>#NUM!</v>
      </c>
      <c r="BG4000" t="e">
        <f t="shared" si="187"/>
        <v>#NUM!</v>
      </c>
      <c r="BH4000" t="e">
        <f t="shared" si="188"/>
        <v>#NUM!</v>
      </c>
      <c r="BI4000" t="e">
        <f>VLOOKUP(H4000,Sheet2!$A$1:$B$270,2,FALSE)</f>
        <v>#N/A</v>
      </c>
    </row>
    <row r="4001" spans="15:61">
      <c r="O4001" s="57"/>
      <c r="P4001" s="57"/>
      <c r="AP4001" s="57"/>
      <c r="BA4001" s="57"/>
      <c r="BF4001" s="6" t="e">
        <f t="shared" si="186"/>
        <v>#NUM!</v>
      </c>
      <c r="BG4001" t="e">
        <f t="shared" si="187"/>
        <v>#NUM!</v>
      </c>
      <c r="BH4001" t="e">
        <f t="shared" si="188"/>
        <v>#NUM!</v>
      </c>
      <c r="BI4001" t="e">
        <f>VLOOKUP(H4001,Sheet2!$A$1:$B$270,2,FALSE)</f>
        <v>#N/A</v>
      </c>
    </row>
    <row r="4002" spans="15:61">
      <c r="O4002" s="57"/>
      <c r="P4002" s="57"/>
      <c r="AP4002" s="57"/>
      <c r="BA4002" s="57"/>
      <c r="BF4002" s="6" t="e">
        <f t="shared" si="186"/>
        <v>#NUM!</v>
      </c>
      <c r="BG4002" t="e">
        <f t="shared" si="187"/>
        <v>#NUM!</v>
      </c>
      <c r="BH4002" t="e">
        <f t="shared" si="188"/>
        <v>#NUM!</v>
      </c>
      <c r="BI4002" t="e">
        <f>VLOOKUP(H4002,Sheet2!$A$1:$B$270,2,FALSE)</f>
        <v>#N/A</v>
      </c>
    </row>
    <row r="4003" spans="15:61">
      <c r="O4003" s="57"/>
      <c r="P4003" s="57"/>
      <c r="AP4003" s="57"/>
      <c r="BA4003" s="57"/>
      <c r="BF4003" s="6" t="e">
        <f t="shared" si="186"/>
        <v>#NUM!</v>
      </c>
      <c r="BG4003" t="e">
        <f t="shared" si="187"/>
        <v>#NUM!</v>
      </c>
      <c r="BH4003" t="e">
        <f t="shared" si="188"/>
        <v>#NUM!</v>
      </c>
      <c r="BI4003" t="e">
        <f>VLOOKUP(H4003,Sheet2!$A$1:$B$270,2,FALSE)</f>
        <v>#N/A</v>
      </c>
    </row>
    <row r="4004" spans="15:61">
      <c r="O4004" s="57"/>
      <c r="P4004" s="57"/>
      <c r="BA4004" s="57"/>
      <c r="BF4004" s="6" t="e">
        <f t="shared" si="186"/>
        <v>#NUM!</v>
      </c>
      <c r="BG4004" t="e">
        <f t="shared" si="187"/>
        <v>#NUM!</v>
      </c>
      <c r="BH4004" t="e">
        <f t="shared" si="188"/>
        <v>#NUM!</v>
      </c>
      <c r="BI4004" t="e">
        <f>VLOOKUP(H4004,Sheet2!$A$1:$B$270,2,FALSE)</f>
        <v>#N/A</v>
      </c>
    </row>
    <row r="4005" spans="15:61">
      <c r="O4005" s="57"/>
      <c r="P4005" s="57"/>
      <c r="AP4005" s="57"/>
      <c r="BA4005" s="57"/>
      <c r="BF4005" s="6" t="e">
        <f t="shared" si="186"/>
        <v>#NUM!</v>
      </c>
      <c r="BG4005" t="e">
        <f t="shared" si="187"/>
        <v>#NUM!</v>
      </c>
      <c r="BH4005" t="e">
        <f t="shared" si="188"/>
        <v>#NUM!</v>
      </c>
      <c r="BI4005" t="e">
        <f>VLOOKUP(H4005,Sheet2!$A$1:$B$270,2,FALSE)</f>
        <v>#N/A</v>
      </c>
    </row>
    <row r="4006" spans="15:61">
      <c r="O4006" s="57"/>
      <c r="P4006" s="57"/>
      <c r="AO4006" s="57"/>
      <c r="AP4006" s="57"/>
      <c r="BA4006" s="57"/>
      <c r="BF4006" s="6" t="e">
        <f t="shared" si="186"/>
        <v>#NUM!</v>
      </c>
      <c r="BG4006" t="e">
        <f t="shared" si="187"/>
        <v>#NUM!</v>
      </c>
      <c r="BH4006" t="e">
        <f t="shared" si="188"/>
        <v>#NUM!</v>
      </c>
      <c r="BI4006" t="e">
        <f>VLOOKUP(H4006,Sheet2!$A$1:$B$270,2,FALSE)</f>
        <v>#N/A</v>
      </c>
    </row>
    <row r="4007" spans="15:61">
      <c r="O4007" s="57"/>
      <c r="P4007" s="57"/>
      <c r="AP4007" s="57"/>
      <c r="BA4007" s="57"/>
      <c r="BF4007" s="6" t="e">
        <f t="shared" si="186"/>
        <v>#NUM!</v>
      </c>
      <c r="BG4007" t="e">
        <f t="shared" si="187"/>
        <v>#NUM!</v>
      </c>
      <c r="BH4007" t="e">
        <f t="shared" si="188"/>
        <v>#NUM!</v>
      </c>
      <c r="BI4007" t="e">
        <f>VLOOKUP(H4007,Sheet2!$A$1:$B$270,2,FALSE)</f>
        <v>#N/A</v>
      </c>
    </row>
    <row r="4008" spans="15:61">
      <c r="O4008" s="57"/>
      <c r="P4008" s="57"/>
      <c r="AO4008" s="57"/>
      <c r="AP4008" s="57"/>
      <c r="BA4008" s="57"/>
      <c r="BF4008" s="6" t="e">
        <f t="shared" si="186"/>
        <v>#NUM!</v>
      </c>
      <c r="BG4008" t="e">
        <f t="shared" si="187"/>
        <v>#NUM!</v>
      </c>
      <c r="BH4008" t="e">
        <f t="shared" si="188"/>
        <v>#NUM!</v>
      </c>
      <c r="BI4008" t="e">
        <f>VLOOKUP(H4008,Sheet2!$A$1:$B$270,2,FALSE)</f>
        <v>#N/A</v>
      </c>
    </row>
    <row r="4009" spans="15:61">
      <c r="O4009" s="57"/>
      <c r="P4009" s="57"/>
      <c r="AO4009" s="57"/>
      <c r="AP4009" s="57"/>
      <c r="BA4009" s="57"/>
      <c r="BF4009" s="6" t="e">
        <f t="shared" si="186"/>
        <v>#NUM!</v>
      </c>
      <c r="BG4009" t="e">
        <f t="shared" si="187"/>
        <v>#NUM!</v>
      </c>
      <c r="BH4009" t="e">
        <f t="shared" si="188"/>
        <v>#NUM!</v>
      </c>
      <c r="BI4009" t="e">
        <f>VLOOKUP(H4009,Sheet2!$A$1:$B$270,2,FALSE)</f>
        <v>#N/A</v>
      </c>
    </row>
    <row r="4010" spans="15:61">
      <c r="O4010" s="57"/>
      <c r="P4010" s="57"/>
      <c r="AO4010" s="57"/>
      <c r="BA4010" s="57"/>
      <c r="BF4010" s="6" t="e">
        <f t="shared" si="186"/>
        <v>#NUM!</v>
      </c>
      <c r="BG4010" t="e">
        <f t="shared" si="187"/>
        <v>#NUM!</v>
      </c>
      <c r="BH4010" t="e">
        <f t="shared" si="188"/>
        <v>#NUM!</v>
      </c>
      <c r="BI4010" t="e">
        <f>VLOOKUP(H4010,Sheet2!$A$1:$B$270,2,FALSE)</f>
        <v>#N/A</v>
      </c>
    </row>
    <row r="4011" spans="15:61">
      <c r="O4011" s="57"/>
      <c r="P4011" s="57"/>
      <c r="AO4011" s="57"/>
      <c r="AP4011" s="57"/>
      <c r="BA4011" s="57"/>
      <c r="BF4011" s="6" t="e">
        <f t="shared" si="186"/>
        <v>#NUM!</v>
      </c>
      <c r="BG4011" t="e">
        <f t="shared" si="187"/>
        <v>#NUM!</v>
      </c>
      <c r="BH4011" t="e">
        <f t="shared" si="188"/>
        <v>#NUM!</v>
      </c>
      <c r="BI4011" t="e">
        <f>VLOOKUP(H4011,Sheet2!$A$1:$B$270,2,FALSE)</f>
        <v>#N/A</v>
      </c>
    </row>
    <row r="4012" spans="15:61">
      <c r="O4012" s="57"/>
      <c r="P4012" s="57"/>
      <c r="AO4012" s="57"/>
      <c r="AP4012" s="57"/>
      <c r="BA4012" s="57"/>
      <c r="BF4012" s="6" t="e">
        <f t="shared" si="186"/>
        <v>#NUM!</v>
      </c>
      <c r="BG4012" t="e">
        <f t="shared" si="187"/>
        <v>#NUM!</v>
      </c>
      <c r="BH4012" t="e">
        <f t="shared" si="188"/>
        <v>#NUM!</v>
      </c>
      <c r="BI4012" t="e">
        <f>VLOOKUP(H4012,Sheet2!$A$1:$B$270,2,FALSE)</f>
        <v>#N/A</v>
      </c>
    </row>
    <row r="4013" spans="15:61">
      <c r="O4013" s="57"/>
      <c r="P4013" s="57"/>
      <c r="AO4013" s="57"/>
      <c r="AP4013" s="57"/>
      <c r="BA4013" s="57"/>
      <c r="BF4013" s="6" t="e">
        <f t="shared" si="186"/>
        <v>#NUM!</v>
      </c>
      <c r="BG4013" t="e">
        <f t="shared" si="187"/>
        <v>#NUM!</v>
      </c>
      <c r="BH4013" t="e">
        <f t="shared" si="188"/>
        <v>#NUM!</v>
      </c>
      <c r="BI4013" t="e">
        <f>VLOOKUP(H4013,Sheet2!$A$1:$B$270,2,FALSE)</f>
        <v>#N/A</v>
      </c>
    </row>
    <row r="4014" spans="15:61">
      <c r="O4014" s="57"/>
      <c r="P4014" s="57"/>
      <c r="AO4014" s="57"/>
      <c r="AP4014" s="57"/>
      <c r="BA4014" s="57"/>
      <c r="BF4014" s="6" t="e">
        <f t="shared" si="186"/>
        <v>#NUM!</v>
      </c>
      <c r="BG4014" t="e">
        <f t="shared" si="187"/>
        <v>#NUM!</v>
      </c>
      <c r="BH4014" t="e">
        <f t="shared" si="188"/>
        <v>#NUM!</v>
      </c>
      <c r="BI4014" t="e">
        <f>VLOOKUP(H4014,Sheet2!$A$1:$B$270,2,FALSE)</f>
        <v>#N/A</v>
      </c>
    </row>
    <row r="4015" spans="15:61">
      <c r="O4015" s="57"/>
      <c r="P4015" s="57"/>
      <c r="AO4015" s="57"/>
      <c r="AP4015" s="57"/>
      <c r="BA4015" s="57"/>
      <c r="BF4015" s="6" t="e">
        <f t="shared" si="186"/>
        <v>#NUM!</v>
      </c>
      <c r="BG4015" t="e">
        <f t="shared" si="187"/>
        <v>#NUM!</v>
      </c>
      <c r="BH4015" t="e">
        <f t="shared" si="188"/>
        <v>#NUM!</v>
      </c>
      <c r="BI4015" t="e">
        <f>VLOOKUP(H4015,Sheet2!$A$1:$B$270,2,FALSE)</f>
        <v>#N/A</v>
      </c>
    </row>
    <row r="4016" spans="15:61">
      <c r="O4016" s="57"/>
      <c r="P4016" s="57"/>
      <c r="AP4016" s="57"/>
      <c r="BA4016" s="57"/>
      <c r="BF4016" s="6" t="e">
        <f t="shared" si="186"/>
        <v>#NUM!</v>
      </c>
      <c r="BG4016" t="e">
        <f t="shared" si="187"/>
        <v>#NUM!</v>
      </c>
      <c r="BH4016" t="e">
        <f t="shared" si="188"/>
        <v>#NUM!</v>
      </c>
      <c r="BI4016" t="e">
        <f>VLOOKUP(H4016,Sheet2!$A$1:$B$270,2,FALSE)</f>
        <v>#N/A</v>
      </c>
    </row>
    <row r="4017" spans="15:61">
      <c r="O4017" s="57"/>
      <c r="P4017" s="57"/>
      <c r="AP4017" s="57"/>
      <c r="BA4017" s="57"/>
      <c r="BF4017" s="6" t="e">
        <f t="shared" si="186"/>
        <v>#NUM!</v>
      </c>
      <c r="BG4017" t="e">
        <f t="shared" si="187"/>
        <v>#NUM!</v>
      </c>
      <c r="BH4017" t="e">
        <f t="shared" si="188"/>
        <v>#NUM!</v>
      </c>
      <c r="BI4017" t="e">
        <f>VLOOKUP(H4017,Sheet2!$A$1:$B$270,2,FALSE)</f>
        <v>#N/A</v>
      </c>
    </row>
    <row r="4018" spans="15:61">
      <c r="O4018" s="57"/>
      <c r="P4018" s="57"/>
      <c r="AP4018" s="57"/>
      <c r="BA4018" s="57"/>
      <c r="BF4018" s="6" t="e">
        <f t="shared" si="186"/>
        <v>#NUM!</v>
      </c>
      <c r="BG4018" t="e">
        <f t="shared" si="187"/>
        <v>#NUM!</v>
      </c>
      <c r="BH4018" t="e">
        <f t="shared" si="188"/>
        <v>#NUM!</v>
      </c>
      <c r="BI4018" t="e">
        <f>VLOOKUP(H4018,Sheet2!$A$1:$B$270,2,FALSE)</f>
        <v>#N/A</v>
      </c>
    </row>
    <row r="4019" spans="15:61">
      <c r="O4019" s="57"/>
      <c r="P4019" s="57"/>
      <c r="AP4019" s="57"/>
      <c r="BA4019" s="57"/>
      <c r="BF4019" s="6" t="e">
        <f t="shared" si="186"/>
        <v>#NUM!</v>
      </c>
      <c r="BG4019" t="e">
        <f t="shared" si="187"/>
        <v>#NUM!</v>
      </c>
      <c r="BH4019" t="e">
        <f t="shared" si="188"/>
        <v>#NUM!</v>
      </c>
      <c r="BI4019" t="e">
        <f>VLOOKUP(H4019,Sheet2!$A$1:$B$270,2,FALSE)</f>
        <v>#N/A</v>
      </c>
    </row>
    <row r="4020" spans="15:61">
      <c r="O4020" s="57"/>
      <c r="P4020" s="57"/>
      <c r="AP4020" s="57"/>
      <c r="BA4020" s="57"/>
      <c r="BF4020" s="6" t="e">
        <f t="shared" si="186"/>
        <v>#NUM!</v>
      </c>
      <c r="BG4020" t="e">
        <f t="shared" si="187"/>
        <v>#NUM!</v>
      </c>
      <c r="BH4020" t="e">
        <f t="shared" si="188"/>
        <v>#NUM!</v>
      </c>
      <c r="BI4020" t="e">
        <f>VLOOKUP(H4020,Sheet2!$A$1:$B$270,2,FALSE)</f>
        <v>#N/A</v>
      </c>
    </row>
    <row r="4021" spans="15:61">
      <c r="O4021" s="57"/>
      <c r="P4021" s="57"/>
      <c r="AP4021" s="57"/>
      <c r="BA4021" s="57"/>
      <c r="BF4021" s="6" t="e">
        <f t="shared" si="186"/>
        <v>#NUM!</v>
      </c>
      <c r="BG4021" t="e">
        <f t="shared" si="187"/>
        <v>#NUM!</v>
      </c>
      <c r="BH4021" t="e">
        <f t="shared" si="188"/>
        <v>#NUM!</v>
      </c>
      <c r="BI4021" t="e">
        <f>VLOOKUP(H4021,Sheet2!$A$1:$B$270,2,FALSE)</f>
        <v>#N/A</v>
      </c>
    </row>
    <row r="4022" spans="15:61">
      <c r="O4022" s="57"/>
      <c r="P4022" s="57"/>
      <c r="AP4022" s="57"/>
      <c r="BA4022" s="57"/>
      <c r="BF4022" s="6" t="e">
        <f t="shared" si="186"/>
        <v>#NUM!</v>
      </c>
      <c r="BG4022" t="e">
        <f t="shared" si="187"/>
        <v>#NUM!</v>
      </c>
      <c r="BH4022" t="e">
        <f t="shared" si="188"/>
        <v>#NUM!</v>
      </c>
      <c r="BI4022" t="e">
        <f>VLOOKUP(H4022,Sheet2!$A$1:$B$270,2,FALSE)</f>
        <v>#N/A</v>
      </c>
    </row>
    <row r="4023" spans="15:61">
      <c r="O4023" s="57"/>
      <c r="P4023" s="57"/>
      <c r="AP4023" s="57"/>
      <c r="BA4023" s="57"/>
      <c r="BF4023" s="6" t="e">
        <f t="shared" si="186"/>
        <v>#NUM!</v>
      </c>
      <c r="BG4023" t="e">
        <f t="shared" si="187"/>
        <v>#NUM!</v>
      </c>
      <c r="BH4023" t="e">
        <f t="shared" si="188"/>
        <v>#NUM!</v>
      </c>
      <c r="BI4023" t="e">
        <f>VLOOKUP(H4023,Sheet2!$A$1:$B$270,2,FALSE)</f>
        <v>#N/A</v>
      </c>
    </row>
    <row r="4024" spans="15:61">
      <c r="O4024" s="57"/>
      <c r="P4024" s="57"/>
      <c r="AP4024" s="57"/>
      <c r="BA4024" s="57"/>
      <c r="BF4024" s="6" t="e">
        <f t="shared" si="186"/>
        <v>#NUM!</v>
      </c>
      <c r="BG4024" t="e">
        <f t="shared" si="187"/>
        <v>#NUM!</v>
      </c>
      <c r="BH4024" t="e">
        <f t="shared" si="188"/>
        <v>#NUM!</v>
      </c>
      <c r="BI4024" t="e">
        <f>VLOOKUP(H4024,Sheet2!$A$1:$B$270,2,FALSE)</f>
        <v>#N/A</v>
      </c>
    </row>
    <row r="4025" spans="15:61">
      <c r="O4025" s="57"/>
      <c r="P4025" s="57"/>
      <c r="AP4025" s="57"/>
      <c r="BA4025" s="57"/>
      <c r="BF4025" s="6" t="e">
        <f t="shared" si="186"/>
        <v>#NUM!</v>
      </c>
      <c r="BG4025" t="e">
        <f t="shared" si="187"/>
        <v>#NUM!</v>
      </c>
      <c r="BH4025" t="e">
        <f t="shared" si="188"/>
        <v>#NUM!</v>
      </c>
      <c r="BI4025" t="e">
        <f>VLOOKUP(H4025,Sheet2!$A$1:$B$270,2,FALSE)</f>
        <v>#N/A</v>
      </c>
    </row>
    <row r="4026" spans="15:61">
      <c r="O4026" s="57"/>
      <c r="P4026" s="57"/>
      <c r="AP4026" s="57"/>
      <c r="BA4026" s="57"/>
      <c r="BF4026" s="6" t="e">
        <f t="shared" si="186"/>
        <v>#NUM!</v>
      </c>
      <c r="BG4026" t="e">
        <f t="shared" si="187"/>
        <v>#NUM!</v>
      </c>
      <c r="BH4026" t="e">
        <f t="shared" si="188"/>
        <v>#NUM!</v>
      </c>
      <c r="BI4026" t="e">
        <f>VLOOKUP(H4026,Sheet2!$A$1:$B$270,2,FALSE)</f>
        <v>#N/A</v>
      </c>
    </row>
    <row r="4027" spans="15:61">
      <c r="O4027" s="57"/>
      <c r="P4027" s="57"/>
      <c r="AP4027" s="57"/>
      <c r="BA4027" s="57"/>
      <c r="BF4027" s="6" t="e">
        <f t="shared" si="186"/>
        <v>#NUM!</v>
      </c>
      <c r="BG4027" t="e">
        <f t="shared" si="187"/>
        <v>#NUM!</v>
      </c>
      <c r="BH4027" t="e">
        <f t="shared" si="188"/>
        <v>#NUM!</v>
      </c>
      <c r="BI4027" t="e">
        <f>VLOOKUP(H4027,Sheet2!$A$1:$B$270,2,FALSE)</f>
        <v>#N/A</v>
      </c>
    </row>
    <row r="4028" spans="15:61">
      <c r="O4028" s="57"/>
      <c r="P4028" s="57"/>
      <c r="AP4028" s="57"/>
      <c r="BA4028" s="57"/>
      <c r="BF4028" s="6" t="e">
        <f t="shared" si="186"/>
        <v>#NUM!</v>
      </c>
      <c r="BG4028" t="e">
        <f t="shared" si="187"/>
        <v>#NUM!</v>
      </c>
      <c r="BH4028" t="e">
        <f t="shared" si="188"/>
        <v>#NUM!</v>
      </c>
      <c r="BI4028" t="e">
        <f>VLOOKUP(H4028,Sheet2!$A$1:$B$270,2,FALSE)</f>
        <v>#N/A</v>
      </c>
    </row>
    <row r="4029" spans="15:61">
      <c r="O4029" s="57"/>
      <c r="P4029" s="57"/>
      <c r="AP4029" s="57"/>
      <c r="BA4029" s="57"/>
      <c r="BF4029" s="6" t="e">
        <f t="shared" si="186"/>
        <v>#NUM!</v>
      </c>
      <c r="BG4029" t="e">
        <f t="shared" si="187"/>
        <v>#NUM!</v>
      </c>
      <c r="BH4029" t="e">
        <f t="shared" si="188"/>
        <v>#NUM!</v>
      </c>
      <c r="BI4029" t="e">
        <f>VLOOKUP(H4029,Sheet2!$A$1:$B$270,2,FALSE)</f>
        <v>#N/A</v>
      </c>
    </row>
    <row r="4030" spans="15:61">
      <c r="O4030" s="57"/>
      <c r="P4030" s="57"/>
      <c r="AP4030" s="57"/>
      <c r="BA4030" s="57"/>
      <c r="BF4030" s="6" t="e">
        <f t="shared" si="186"/>
        <v>#NUM!</v>
      </c>
      <c r="BG4030" t="e">
        <f t="shared" si="187"/>
        <v>#NUM!</v>
      </c>
      <c r="BH4030" t="e">
        <f t="shared" si="188"/>
        <v>#NUM!</v>
      </c>
      <c r="BI4030" t="e">
        <f>VLOOKUP(H4030,Sheet2!$A$1:$B$270,2,FALSE)</f>
        <v>#N/A</v>
      </c>
    </row>
    <row r="4031" spans="15:61">
      <c r="O4031" s="57"/>
      <c r="P4031" s="57"/>
      <c r="AP4031" s="57"/>
      <c r="BA4031" s="57"/>
      <c r="BF4031" s="6" t="e">
        <f t="shared" si="186"/>
        <v>#NUM!</v>
      </c>
      <c r="BG4031" t="e">
        <f t="shared" si="187"/>
        <v>#NUM!</v>
      </c>
      <c r="BH4031" t="e">
        <f t="shared" si="188"/>
        <v>#NUM!</v>
      </c>
      <c r="BI4031" t="e">
        <f>VLOOKUP(H4031,Sheet2!$A$1:$B$270,2,FALSE)</f>
        <v>#N/A</v>
      </c>
    </row>
    <row r="4032" spans="15:61">
      <c r="O4032" s="57"/>
      <c r="P4032" s="57"/>
      <c r="AP4032" s="57"/>
      <c r="BA4032" s="57"/>
      <c r="BF4032" s="6" t="e">
        <f t="shared" si="186"/>
        <v>#NUM!</v>
      </c>
      <c r="BG4032" t="e">
        <f t="shared" si="187"/>
        <v>#NUM!</v>
      </c>
      <c r="BH4032" t="e">
        <f t="shared" si="188"/>
        <v>#NUM!</v>
      </c>
      <c r="BI4032" t="e">
        <f>VLOOKUP(H4032,Sheet2!$A$1:$B$270,2,FALSE)</f>
        <v>#N/A</v>
      </c>
    </row>
    <row r="4033" spans="15:61">
      <c r="O4033" s="57"/>
      <c r="P4033" s="57"/>
      <c r="AP4033" s="57"/>
      <c r="BA4033" s="57"/>
      <c r="BF4033" s="6" t="e">
        <f t="shared" si="186"/>
        <v>#NUM!</v>
      </c>
      <c r="BG4033" t="e">
        <f t="shared" si="187"/>
        <v>#NUM!</v>
      </c>
      <c r="BH4033" t="e">
        <f t="shared" si="188"/>
        <v>#NUM!</v>
      </c>
      <c r="BI4033" t="e">
        <f>VLOOKUP(H4033,Sheet2!$A$1:$B$270,2,FALSE)</f>
        <v>#N/A</v>
      </c>
    </row>
    <row r="4034" spans="15:61">
      <c r="O4034" s="57"/>
      <c r="P4034" s="57"/>
      <c r="AP4034" s="57"/>
      <c r="BA4034" s="57"/>
      <c r="BF4034" s="6" t="e">
        <f t="shared" ref="BF4034:BF4097" si="189">DATE(BC4034,BD4034,BE4034)</f>
        <v>#NUM!</v>
      </c>
      <c r="BG4034" t="e">
        <f t="shared" ref="BG4034:BG4097" si="190">BF4034-BA4034</f>
        <v>#NUM!</v>
      </c>
      <c r="BH4034" t="e">
        <f t="shared" ref="BH4034:BH4097" si="191">IF(BG4034=1,"COMPLY",IF(BG4034&lt;1,"COMPLY","NOT COMPLY"))</f>
        <v>#NUM!</v>
      </c>
      <c r="BI4034" t="e">
        <f>VLOOKUP(H4034,Sheet2!$A$1:$B$270,2,FALSE)</f>
        <v>#N/A</v>
      </c>
    </row>
    <row r="4035" spans="15:61">
      <c r="O4035" s="57"/>
      <c r="P4035" s="57"/>
      <c r="BA4035" s="57"/>
      <c r="BF4035" s="6" t="e">
        <f t="shared" si="189"/>
        <v>#NUM!</v>
      </c>
      <c r="BG4035" t="e">
        <f t="shared" si="190"/>
        <v>#NUM!</v>
      </c>
      <c r="BH4035" t="e">
        <f t="shared" si="191"/>
        <v>#NUM!</v>
      </c>
      <c r="BI4035" t="e">
        <f>VLOOKUP(H4035,Sheet2!$A$1:$B$270,2,FALSE)</f>
        <v>#N/A</v>
      </c>
    </row>
    <row r="4036" spans="15:61">
      <c r="O4036" s="57"/>
      <c r="P4036" s="57"/>
      <c r="AP4036" s="57"/>
      <c r="BA4036" s="57"/>
      <c r="BF4036" s="6" t="e">
        <f t="shared" si="189"/>
        <v>#NUM!</v>
      </c>
      <c r="BG4036" t="e">
        <f t="shared" si="190"/>
        <v>#NUM!</v>
      </c>
      <c r="BH4036" t="e">
        <f t="shared" si="191"/>
        <v>#NUM!</v>
      </c>
      <c r="BI4036" t="e">
        <f>VLOOKUP(H4036,Sheet2!$A$1:$B$270,2,FALSE)</f>
        <v>#N/A</v>
      </c>
    </row>
    <row r="4037" spans="15:61">
      <c r="O4037" s="57"/>
      <c r="P4037" s="57"/>
      <c r="AP4037" s="57"/>
      <c r="BA4037" s="57"/>
      <c r="BF4037" s="6" t="e">
        <f t="shared" si="189"/>
        <v>#NUM!</v>
      </c>
      <c r="BG4037" t="e">
        <f t="shared" si="190"/>
        <v>#NUM!</v>
      </c>
      <c r="BH4037" t="e">
        <f t="shared" si="191"/>
        <v>#NUM!</v>
      </c>
      <c r="BI4037" t="e">
        <f>VLOOKUP(H4037,Sheet2!$A$1:$B$270,2,FALSE)</f>
        <v>#N/A</v>
      </c>
    </row>
    <row r="4038" spans="15:61">
      <c r="O4038" s="57"/>
      <c r="P4038" s="57"/>
      <c r="AO4038" s="57"/>
      <c r="AP4038" s="57"/>
      <c r="BA4038" s="57"/>
      <c r="BF4038" s="6" t="e">
        <f t="shared" si="189"/>
        <v>#NUM!</v>
      </c>
      <c r="BG4038" t="e">
        <f t="shared" si="190"/>
        <v>#NUM!</v>
      </c>
      <c r="BH4038" t="e">
        <f t="shared" si="191"/>
        <v>#NUM!</v>
      </c>
      <c r="BI4038" t="e">
        <f>VLOOKUP(H4038,Sheet2!$A$1:$B$270,2,FALSE)</f>
        <v>#N/A</v>
      </c>
    </row>
    <row r="4039" spans="15:61">
      <c r="O4039" s="57"/>
      <c r="P4039" s="57"/>
      <c r="AP4039" s="57"/>
      <c r="BA4039" s="57"/>
      <c r="BF4039" s="6" t="e">
        <f t="shared" si="189"/>
        <v>#NUM!</v>
      </c>
      <c r="BG4039" t="e">
        <f t="shared" si="190"/>
        <v>#NUM!</v>
      </c>
      <c r="BH4039" t="e">
        <f t="shared" si="191"/>
        <v>#NUM!</v>
      </c>
      <c r="BI4039" t="e">
        <f>VLOOKUP(H4039,Sheet2!$A$1:$B$270,2,FALSE)</f>
        <v>#N/A</v>
      </c>
    </row>
    <row r="4040" spans="15:61">
      <c r="O4040" s="57"/>
      <c r="P4040" s="57"/>
      <c r="AP4040" s="57"/>
      <c r="BA4040" s="57"/>
      <c r="BF4040" s="6" t="e">
        <f t="shared" si="189"/>
        <v>#NUM!</v>
      </c>
      <c r="BG4040" t="e">
        <f t="shared" si="190"/>
        <v>#NUM!</v>
      </c>
      <c r="BH4040" t="e">
        <f t="shared" si="191"/>
        <v>#NUM!</v>
      </c>
      <c r="BI4040" t="e">
        <f>VLOOKUP(H4040,Sheet2!$A$1:$B$270,2,FALSE)</f>
        <v>#N/A</v>
      </c>
    </row>
    <row r="4041" spans="15:61">
      <c r="O4041" s="57"/>
      <c r="P4041" s="57"/>
      <c r="AP4041" s="57"/>
      <c r="BA4041" s="57"/>
      <c r="BF4041" s="6" t="e">
        <f t="shared" si="189"/>
        <v>#NUM!</v>
      </c>
      <c r="BG4041" t="e">
        <f t="shared" si="190"/>
        <v>#NUM!</v>
      </c>
      <c r="BH4041" t="e">
        <f t="shared" si="191"/>
        <v>#NUM!</v>
      </c>
      <c r="BI4041" t="e">
        <f>VLOOKUP(H4041,Sheet2!$A$1:$B$270,2,FALSE)</f>
        <v>#N/A</v>
      </c>
    </row>
    <row r="4042" spans="15:61">
      <c r="O4042" s="57"/>
      <c r="P4042" s="57"/>
      <c r="AP4042" s="57"/>
      <c r="BA4042" s="57"/>
      <c r="BF4042" s="6" t="e">
        <f t="shared" si="189"/>
        <v>#NUM!</v>
      </c>
      <c r="BG4042" t="e">
        <f t="shared" si="190"/>
        <v>#NUM!</v>
      </c>
      <c r="BH4042" t="e">
        <f t="shared" si="191"/>
        <v>#NUM!</v>
      </c>
      <c r="BI4042" t="e">
        <f>VLOOKUP(H4042,Sheet2!$A$1:$B$270,2,FALSE)</f>
        <v>#N/A</v>
      </c>
    </row>
    <row r="4043" spans="15:61">
      <c r="O4043" s="57"/>
      <c r="P4043" s="57"/>
      <c r="BA4043" s="57"/>
      <c r="BF4043" s="6" t="e">
        <f t="shared" si="189"/>
        <v>#NUM!</v>
      </c>
      <c r="BG4043" t="e">
        <f t="shared" si="190"/>
        <v>#NUM!</v>
      </c>
      <c r="BH4043" t="e">
        <f t="shared" si="191"/>
        <v>#NUM!</v>
      </c>
      <c r="BI4043" t="e">
        <f>VLOOKUP(H4043,Sheet2!$A$1:$B$270,2,FALSE)</f>
        <v>#N/A</v>
      </c>
    </row>
    <row r="4044" spans="15:61">
      <c r="O4044" s="57"/>
      <c r="P4044" s="57"/>
      <c r="AO4044" s="57"/>
      <c r="AP4044" s="57"/>
      <c r="BA4044" s="57"/>
      <c r="BF4044" s="6" t="e">
        <f t="shared" si="189"/>
        <v>#NUM!</v>
      </c>
      <c r="BG4044" t="e">
        <f t="shared" si="190"/>
        <v>#NUM!</v>
      </c>
      <c r="BH4044" t="e">
        <f t="shared" si="191"/>
        <v>#NUM!</v>
      </c>
      <c r="BI4044" t="e">
        <f>VLOOKUP(H4044,Sheet2!$A$1:$B$270,2,FALSE)</f>
        <v>#N/A</v>
      </c>
    </row>
    <row r="4045" spans="15:61">
      <c r="O4045" s="57"/>
      <c r="P4045" s="57"/>
      <c r="AO4045" s="57"/>
      <c r="AP4045" s="57"/>
      <c r="BA4045" s="57"/>
      <c r="BF4045" s="6" t="e">
        <f t="shared" si="189"/>
        <v>#NUM!</v>
      </c>
      <c r="BG4045" t="e">
        <f t="shared" si="190"/>
        <v>#NUM!</v>
      </c>
      <c r="BH4045" t="e">
        <f t="shared" si="191"/>
        <v>#NUM!</v>
      </c>
      <c r="BI4045" t="e">
        <f>VLOOKUP(H4045,Sheet2!$A$1:$B$270,2,FALSE)</f>
        <v>#N/A</v>
      </c>
    </row>
    <row r="4046" spans="15:61">
      <c r="O4046" s="57"/>
      <c r="P4046" s="57"/>
      <c r="AO4046" s="57"/>
      <c r="AP4046" s="57"/>
      <c r="BA4046" s="57"/>
      <c r="BF4046" s="6" t="e">
        <f t="shared" si="189"/>
        <v>#NUM!</v>
      </c>
      <c r="BG4046" t="e">
        <f t="shared" si="190"/>
        <v>#NUM!</v>
      </c>
      <c r="BH4046" t="e">
        <f t="shared" si="191"/>
        <v>#NUM!</v>
      </c>
      <c r="BI4046" t="e">
        <f>VLOOKUP(H4046,Sheet2!$A$1:$B$270,2,FALSE)</f>
        <v>#N/A</v>
      </c>
    </row>
    <row r="4047" spans="15:61">
      <c r="O4047" s="57"/>
      <c r="P4047" s="57"/>
      <c r="AP4047" s="57"/>
      <c r="BA4047" s="57"/>
      <c r="BF4047" s="6" t="e">
        <f t="shared" si="189"/>
        <v>#NUM!</v>
      </c>
      <c r="BG4047" t="e">
        <f t="shared" si="190"/>
        <v>#NUM!</v>
      </c>
      <c r="BH4047" t="e">
        <f t="shared" si="191"/>
        <v>#NUM!</v>
      </c>
      <c r="BI4047" t="e">
        <f>VLOOKUP(H4047,Sheet2!$A$1:$B$270,2,FALSE)</f>
        <v>#N/A</v>
      </c>
    </row>
    <row r="4048" spans="15:61">
      <c r="O4048" s="57"/>
      <c r="P4048" s="57"/>
      <c r="AP4048" s="57"/>
      <c r="BA4048" s="57"/>
      <c r="BF4048" s="6" t="e">
        <f t="shared" si="189"/>
        <v>#NUM!</v>
      </c>
      <c r="BG4048" t="e">
        <f t="shared" si="190"/>
        <v>#NUM!</v>
      </c>
      <c r="BH4048" t="e">
        <f t="shared" si="191"/>
        <v>#NUM!</v>
      </c>
      <c r="BI4048" t="e">
        <f>VLOOKUP(H4048,Sheet2!$A$1:$B$270,2,FALSE)</f>
        <v>#N/A</v>
      </c>
    </row>
    <row r="4049" spans="15:61">
      <c r="O4049" s="57"/>
      <c r="P4049" s="57"/>
      <c r="AP4049" s="57"/>
      <c r="BA4049" s="57"/>
      <c r="BF4049" s="6" t="e">
        <f t="shared" si="189"/>
        <v>#NUM!</v>
      </c>
      <c r="BG4049" t="e">
        <f t="shared" si="190"/>
        <v>#NUM!</v>
      </c>
      <c r="BH4049" t="e">
        <f t="shared" si="191"/>
        <v>#NUM!</v>
      </c>
      <c r="BI4049" t="e">
        <f>VLOOKUP(H4049,Sheet2!$A$1:$B$270,2,FALSE)</f>
        <v>#N/A</v>
      </c>
    </row>
    <row r="4050" spans="15:61">
      <c r="O4050" s="57"/>
      <c r="P4050" s="57"/>
      <c r="AP4050" s="57"/>
      <c r="BA4050" s="57"/>
      <c r="BF4050" s="6" t="e">
        <f t="shared" si="189"/>
        <v>#NUM!</v>
      </c>
      <c r="BG4050" t="e">
        <f t="shared" si="190"/>
        <v>#NUM!</v>
      </c>
      <c r="BH4050" t="e">
        <f t="shared" si="191"/>
        <v>#NUM!</v>
      </c>
      <c r="BI4050" t="e">
        <f>VLOOKUP(H4050,Sheet2!$A$1:$B$270,2,FALSE)</f>
        <v>#N/A</v>
      </c>
    </row>
    <row r="4051" spans="15:61">
      <c r="O4051" s="57"/>
      <c r="P4051" s="57"/>
      <c r="AO4051" s="57"/>
      <c r="AP4051" s="57"/>
      <c r="BA4051" s="57"/>
      <c r="BF4051" s="6" t="e">
        <f t="shared" si="189"/>
        <v>#NUM!</v>
      </c>
      <c r="BG4051" t="e">
        <f t="shared" si="190"/>
        <v>#NUM!</v>
      </c>
      <c r="BH4051" t="e">
        <f t="shared" si="191"/>
        <v>#NUM!</v>
      </c>
      <c r="BI4051" t="e">
        <f>VLOOKUP(H4051,Sheet2!$A$1:$B$270,2,FALSE)</f>
        <v>#N/A</v>
      </c>
    </row>
    <row r="4052" spans="15:61">
      <c r="O4052" s="57"/>
      <c r="P4052" s="57"/>
      <c r="AP4052" s="57"/>
      <c r="BA4052" s="57"/>
      <c r="BF4052" s="6" t="e">
        <f t="shared" si="189"/>
        <v>#NUM!</v>
      </c>
      <c r="BG4052" t="e">
        <f t="shared" si="190"/>
        <v>#NUM!</v>
      </c>
      <c r="BH4052" t="e">
        <f t="shared" si="191"/>
        <v>#NUM!</v>
      </c>
      <c r="BI4052" t="e">
        <f>VLOOKUP(H4052,Sheet2!$A$1:$B$270,2,FALSE)</f>
        <v>#N/A</v>
      </c>
    </row>
    <row r="4053" spans="15:61">
      <c r="O4053" s="57"/>
      <c r="P4053" s="57"/>
      <c r="AO4053" s="57"/>
      <c r="AP4053" s="57"/>
      <c r="BA4053" s="57"/>
      <c r="BF4053" s="6" t="e">
        <f t="shared" si="189"/>
        <v>#NUM!</v>
      </c>
      <c r="BG4053" t="e">
        <f t="shared" si="190"/>
        <v>#NUM!</v>
      </c>
      <c r="BH4053" t="e">
        <f t="shared" si="191"/>
        <v>#NUM!</v>
      </c>
      <c r="BI4053" t="e">
        <f>VLOOKUP(H4053,Sheet2!$A$1:$B$270,2,FALSE)</f>
        <v>#N/A</v>
      </c>
    </row>
    <row r="4054" spans="15:61">
      <c r="O4054" s="57"/>
      <c r="P4054" s="57"/>
      <c r="AO4054" s="57"/>
      <c r="BA4054" s="57"/>
      <c r="BF4054" s="6" t="e">
        <f t="shared" si="189"/>
        <v>#NUM!</v>
      </c>
      <c r="BG4054" t="e">
        <f t="shared" si="190"/>
        <v>#NUM!</v>
      </c>
      <c r="BH4054" t="e">
        <f t="shared" si="191"/>
        <v>#NUM!</v>
      </c>
      <c r="BI4054" t="e">
        <f>VLOOKUP(H4054,Sheet2!$A$1:$B$270,2,FALSE)</f>
        <v>#N/A</v>
      </c>
    </row>
    <row r="4055" spans="15:61">
      <c r="O4055" s="57"/>
      <c r="P4055" s="57"/>
      <c r="AO4055" s="57"/>
      <c r="AP4055" s="57"/>
      <c r="BA4055" s="57"/>
      <c r="BF4055" s="6" t="e">
        <f t="shared" si="189"/>
        <v>#NUM!</v>
      </c>
      <c r="BG4055" t="e">
        <f t="shared" si="190"/>
        <v>#NUM!</v>
      </c>
      <c r="BH4055" t="e">
        <f t="shared" si="191"/>
        <v>#NUM!</v>
      </c>
      <c r="BI4055" t="e">
        <f>VLOOKUP(H4055,Sheet2!$A$1:$B$270,2,FALSE)</f>
        <v>#N/A</v>
      </c>
    </row>
    <row r="4056" spans="15:61">
      <c r="O4056" s="57"/>
      <c r="P4056" s="57"/>
      <c r="AP4056" s="57"/>
      <c r="BA4056" s="57"/>
      <c r="BF4056" s="6" t="e">
        <f t="shared" si="189"/>
        <v>#NUM!</v>
      </c>
      <c r="BG4056" t="e">
        <f t="shared" si="190"/>
        <v>#NUM!</v>
      </c>
      <c r="BH4056" t="e">
        <f t="shared" si="191"/>
        <v>#NUM!</v>
      </c>
      <c r="BI4056" t="e">
        <f>VLOOKUP(H4056,Sheet2!$A$1:$B$270,2,FALSE)</f>
        <v>#N/A</v>
      </c>
    </row>
    <row r="4057" spans="15:61">
      <c r="O4057" s="57"/>
      <c r="P4057" s="57"/>
      <c r="AP4057" s="57"/>
      <c r="BA4057" s="57"/>
      <c r="BF4057" s="6" t="e">
        <f t="shared" si="189"/>
        <v>#NUM!</v>
      </c>
      <c r="BG4057" t="e">
        <f t="shared" si="190"/>
        <v>#NUM!</v>
      </c>
      <c r="BH4057" t="e">
        <f t="shared" si="191"/>
        <v>#NUM!</v>
      </c>
      <c r="BI4057" t="e">
        <f>VLOOKUP(H4057,Sheet2!$A$1:$B$270,2,FALSE)</f>
        <v>#N/A</v>
      </c>
    </row>
    <row r="4058" spans="15:61">
      <c r="O4058" s="57"/>
      <c r="P4058" s="57"/>
      <c r="AP4058" s="57"/>
      <c r="BA4058" s="57"/>
      <c r="BF4058" s="6" t="e">
        <f t="shared" si="189"/>
        <v>#NUM!</v>
      </c>
      <c r="BG4058" t="e">
        <f t="shared" si="190"/>
        <v>#NUM!</v>
      </c>
      <c r="BH4058" t="e">
        <f t="shared" si="191"/>
        <v>#NUM!</v>
      </c>
      <c r="BI4058" t="e">
        <f>VLOOKUP(H4058,Sheet2!$A$1:$B$270,2,FALSE)</f>
        <v>#N/A</v>
      </c>
    </row>
    <row r="4059" spans="15:61">
      <c r="O4059" s="57"/>
      <c r="P4059" s="57"/>
      <c r="AP4059" s="57"/>
      <c r="BA4059" s="57"/>
      <c r="BF4059" s="6" t="e">
        <f t="shared" si="189"/>
        <v>#NUM!</v>
      </c>
      <c r="BG4059" t="e">
        <f t="shared" si="190"/>
        <v>#NUM!</v>
      </c>
      <c r="BH4059" t="e">
        <f t="shared" si="191"/>
        <v>#NUM!</v>
      </c>
      <c r="BI4059" t="e">
        <f>VLOOKUP(H4059,Sheet2!$A$1:$B$270,2,FALSE)</f>
        <v>#N/A</v>
      </c>
    </row>
    <row r="4060" spans="15:61">
      <c r="O4060" s="57"/>
      <c r="P4060" s="57"/>
      <c r="AP4060" s="57"/>
      <c r="BA4060" s="57"/>
      <c r="BF4060" s="6" t="e">
        <f t="shared" si="189"/>
        <v>#NUM!</v>
      </c>
      <c r="BG4060" t="e">
        <f t="shared" si="190"/>
        <v>#NUM!</v>
      </c>
      <c r="BH4060" t="e">
        <f t="shared" si="191"/>
        <v>#NUM!</v>
      </c>
      <c r="BI4060" t="e">
        <f>VLOOKUP(H4060,Sheet2!$A$1:$B$270,2,FALSE)</f>
        <v>#N/A</v>
      </c>
    </row>
    <row r="4061" spans="15:61">
      <c r="O4061" s="57"/>
      <c r="P4061" s="57"/>
      <c r="AP4061" s="57"/>
      <c r="BA4061" s="57"/>
      <c r="BF4061" s="6" t="e">
        <f t="shared" si="189"/>
        <v>#NUM!</v>
      </c>
      <c r="BG4061" t="e">
        <f t="shared" si="190"/>
        <v>#NUM!</v>
      </c>
      <c r="BH4061" t="e">
        <f t="shared" si="191"/>
        <v>#NUM!</v>
      </c>
      <c r="BI4061" t="e">
        <f>VLOOKUP(H4061,Sheet2!$A$1:$B$270,2,FALSE)</f>
        <v>#N/A</v>
      </c>
    </row>
    <row r="4062" spans="15:61">
      <c r="O4062" s="57"/>
      <c r="P4062" s="57"/>
      <c r="AP4062" s="57"/>
      <c r="BA4062" s="57"/>
      <c r="BF4062" s="6" t="e">
        <f t="shared" si="189"/>
        <v>#NUM!</v>
      </c>
      <c r="BG4062" t="e">
        <f t="shared" si="190"/>
        <v>#NUM!</v>
      </c>
      <c r="BH4062" t="e">
        <f t="shared" si="191"/>
        <v>#NUM!</v>
      </c>
      <c r="BI4062" t="e">
        <f>VLOOKUP(H4062,Sheet2!$A$1:$B$270,2,FALSE)</f>
        <v>#N/A</v>
      </c>
    </row>
    <row r="4063" spans="15:61">
      <c r="O4063" s="57"/>
      <c r="P4063" s="57"/>
      <c r="AP4063" s="57"/>
      <c r="BA4063" s="57"/>
      <c r="BF4063" s="6" t="e">
        <f t="shared" si="189"/>
        <v>#NUM!</v>
      </c>
      <c r="BG4063" t="e">
        <f t="shared" si="190"/>
        <v>#NUM!</v>
      </c>
      <c r="BH4063" t="e">
        <f t="shared" si="191"/>
        <v>#NUM!</v>
      </c>
      <c r="BI4063" t="e">
        <f>VLOOKUP(H4063,Sheet2!$A$1:$B$270,2,FALSE)</f>
        <v>#N/A</v>
      </c>
    </row>
    <row r="4064" spans="15:61">
      <c r="O4064" s="57"/>
      <c r="P4064" s="57"/>
      <c r="AO4064" s="57"/>
      <c r="AP4064" s="57"/>
      <c r="BA4064" s="57"/>
      <c r="BF4064" s="6" t="e">
        <f t="shared" si="189"/>
        <v>#NUM!</v>
      </c>
      <c r="BG4064" t="e">
        <f t="shared" si="190"/>
        <v>#NUM!</v>
      </c>
      <c r="BH4064" t="e">
        <f t="shared" si="191"/>
        <v>#NUM!</v>
      </c>
      <c r="BI4064" t="e">
        <f>VLOOKUP(H4064,Sheet2!$A$1:$B$270,2,FALSE)</f>
        <v>#N/A</v>
      </c>
    </row>
    <row r="4065" spans="15:61">
      <c r="O4065" s="57"/>
      <c r="P4065" s="57"/>
      <c r="AP4065" s="57"/>
      <c r="BA4065" s="57"/>
      <c r="BF4065" s="6" t="e">
        <f t="shared" si="189"/>
        <v>#NUM!</v>
      </c>
      <c r="BG4065" t="e">
        <f t="shared" si="190"/>
        <v>#NUM!</v>
      </c>
      <c r="BH4065" t="e">
        <f t="shared" si="191"/>
        <v>#NUM!</v>
      </c>
      <c r="BI4065" t="e">
        <f>VLOOKUP(H4065,Sheet2!$A$1:$B$270,2,FALSE)</f>
        <v>#N/A</v>
      </c>
    </row>
    <row r="4066" spans="15:61">
      <c r="O4066" s="57"/>
      <c r="P4066" s="57"/>
      <c r="AP4066" s="57"/>
      <c r="BA4066" s="57"/>
      <c r="BF4066" s="6" t="e">
        <f t="shared" si="189"/>
        <v>#NUM!</v>
      </c>
      <c r="BG4066" t="e">
        <f t="shared" si="190"/>
        <v>#NUM!</v>
      </c>
      <c r="BH4066" t="e">
        <f t="shared" si="191"/>
        <v>#NUM!</v>
      </c>
      <c r="BI4066" t="e">
        <f>VLOOKUP(H4066,Sheet2!$A$1:$B$270,2,FALSE)</f>
        <v>#N/A</v>
      </c>
    </row>
    <row r="4067" spans="15:61">
      <c r="O4067" s="57"/>
      <c r="P4067" s="57"/>
      <c r="AO4067" s="57"/>
      <c r="AP4067" s="57"/>
      <c r="BA4067" s="57"/>
      <c r="BF4067" s="6" t="e">
        <f t="shared" si="189"/>
        <v>#NUM!</v>
      </c>
      <c r="BG4067" t="e">
        <f t="shared" si="190"/>
        <v>#NUM!</v>
      </c>
      <c r="BH4067" t="e">
        <f t="shared" si="191"/>
        <v>#NUM!</v>
      </c>
      <c r="BI4067" t="e">
        <f>VLOOKUP(H4067,Sheet2!$A$1:$B$270,2,FALSE)</f>
        <v>#N/A</v>
      </c>
    </row>
    <row r="4068" spans="15:61">
      <c r="O4068" s="57"/>
      <c r="P4068" s="57"/>
      <c r="AP4068" s="57"/>
      <c r="BA4068" s="57"/>
      <c r="BF4068" s="6" t="e">
        <f t="shared" si="189"/>
        <v>#NUM!</v>
      </c>
      <c r="BG4068" t="e">
        <f t="shared" si="190"/>
        <v>#NUM!</v>
      </c>
      <c r="BH4068" t="e">
        <f t="shared" si="191"/>
        <v>#NUM!</v>
      </c>
      <c r="BI4068" t="e">
        <f>VLOOKUP(H4068,Sheet2!$A$1:$B$270,2,FALSE)</f>
        <v>#N/A</v>
      </c>
    </row>
    <row r="4069" spans="15:61">
      <c r="O4069" s="57"/>
      <c r="P4069" s="57"/>
      <c r="AP4069" s="57"/>
      <c r="BA4069" s="57"/>
      <c r="BF4069" s="6" t="e">
        <f t="shared" si="189"/>
        <v>#NUM!</v>
      </c>
      <c r="BG4069" t="e">
        <f t="shared" si="190"/>
        <v>#NUM!</v>
      </c>
      <c r="BH4069" t="e">
        <f t="shared" si="191"/>
        <v>#NUM!</v>
      </c>
      <c r="BI4069" t="e">
        <f>VLOOKUP(H4069,Sheet2!$A$1:$B$270,2,FALSE)</f>
        <v>#N/A</v>
      </c>
    </row>
    <row r="4070" spans="15:61">
      <c r="O4070" s="57"/>
      <c r="P4070" s="57"/>
      <c r="AP4070" s="57"/>
      <c r="BA4070" s="57"/>
      <c r="BF4070" s="6" t="e">
        <f t="shared" si="189"/>
        <v>#NUM!</v>
      </c>
      <c r="BG4070" t="e">
        <f t="shared" si="190"/>
        <v>#NUM!</v>
      </c>
      <c r="BH4070" t="e">
        <f t="shared" si="191"/>
        <v>#NUM!</v>
      </c>
      <c r="BI4070" t="e">
        <f>VLOOKUP(H4070,Sheet2!$A$1:$B$270,2,FALSE)</f>
        <v>#N/A</v>
      </c>
    </row>
    <row r="4071" spans="15:61">
      <c r="O4071" s="57"/>
      <c r="P4071" s="57"/>
      <c r="AP4071" s="57"/>
      <c r="BA4071" s="57"/>
      <c r="BF4071" s="6" t="e">
        <f t="shared" si="189"/>
        <v>#NUM!</v>
      </c>
      <c r="BG4071" t="e">
        <f t="shared" si="190"/>
        <v>#NUM!</v>
      </c>
      <c r="BH4071" t="e">
        <f t="shared" si="191"/>
        <v>#NUM!</v>
      </c>
      <c r="BI4071" t="e">
        <f>VLOOKUP(H4071,Sheet2!$A$1:$B$270,2,FALSE)</f>
        <v>#N/A</v>
      </c>
    </row>
    <row r="4072" spans="15:61">
      <c r="O4072" s="57"/>
      <c r="P4072" s="57"/>
      <c r="AP4072" s="57"/>
      <c r="BA4072" s="57"/>
      <c r="BF4072" s="6" t="e">
        <f t="shared" si="189"/>
        <v>#NUM!</v>
      </c>
      <c r="BG4072" t="e">
        <f t="shared" si="190"/>
        <v>#NUM!</v>
      </c>
      <c r="BH4072" t="e">
        <f t="shared" si="191"/>
        <v>#NUM!</v>
      </c>
      <c r="BI4072" t="e">
        <f>VLOOKUP(H4072,Sheet2!$A$1:$B$270,2,FALSE)</f>
        <v>#N/A</v>
      </c>
    </row>
    <row r="4073" spans="15:61">
      <c r="O4073" s="57"/>
      <c r="P4073" s="57"/>
      <c r="AO4073" s="57"/>
      <c r="AP4073" s="57"/>
      <c r="BA4073" s="57"/>
      <c r="BF4073" s="6" t="e">
        <f t="shared" si="189"/>
        <v>#NUM!</v>
      </c>
      <c r="BG4073" t="e">
        <f t="shared" si="190"/>
        <v>#NUM!</v>
      </c>
      <c r="BH4073" t="e">
        <f t="shared" si="191"/>
        <v>#NUM!</v>
      </c>
      <c r="BI4073" t="e">
        <f>VLOOKUP(H4073,Sheet2!$A$1:$B$270,2,FALSE)</f>
        <v>#N/A</v>
      </c>
    </row>
    <row r="4074" spans="15:61">
      <c r="O4074" s="57"/>
      <c r="P4074" s="57"/>
      <c r="AO4074" s="57"/>
      <c r="AP4074" s="57"/>
      <c r="BA4074" s="57"/>
      <c r="BF4074" s="6" t="e">
        <f t="shared" si="189"/>
        <v>#NUM!</v>
      </c>
      <c r="BG4074" t="e">
        <f t="shared" si="190"/>
        <v>#NUM!</v>
      </c>
      <c r="BH4074" t="e">
        <f t="shared" si="191"/>
        <v>#NUM!</v>
      </c>
      <c r="BI4074" t="e">
        <f>VLOOKUP(H4074,Sheet2!$A$1:$B$270,2,FALSE)</f>
        <v>#N/A</v>
      </c>
    </row>
    <row r="4075" spans="15:61">
      <c r="O4075" s="57"/>
      <c r="P4075" s="57"/>
      <c r="AO4075" s="57"/>
      <c r="AP4075" s="57"/>
      <c r="BA4075" s="57"/>
      <c r="BF4075" s="6" t="e">
        <f t="shared" si="189"/>
        <v>#NUM!</v>
      </c>
      <c r="BG4075" t="e">
        <f t="shared" si="190"/>
        <v>#NUM!</v>
      </c>
      <c r="BH4075" t="e">
        <f t="shared" si="191"/>
        <v>#NUM!</v>
      </c>
      <c r="BI4075" t="e">
        <f>VLOOKUP(H4075,Sheet2!$A$1:$B$270,2,FALSE)</f>
        <v>#N/A</v>
      </c>
    </row>
    <row r="4076" spans="15:61">
      <c r="O4076" s="57"/>
      <c r="P4076" s="57"/>
      <c r="AO4076" s="57"/>
      <c r="AP4076" s="57"/>
      <c r="BA4076" s="57"/>
      <c r="BF4076" s="6" t="e">
        <f t="shared" si="189"/>
        <v>#NUM!</v>
      </c>
      <c r="BG4076" t="e">
        <f t="shared" si="190"/>
        <v>#NUM!</v>
      </c>
      <c r="BH4076" t="e">
        <f t="shared" si="191"/>
        <v>#NUM!</v>
      </c>
      <c r="BI4076" t="e">
        <f>VLOOKUP(H4076,Sheet2!$A$1:$B$270,2,FALSE)</f>
        <v>#N/A</v>
      </c>
    </row>
    <row r="4077" spans="15:61">
      <c r="O4077" s="57"/>
      <c r="P4077" s="57"/>
      <c r="AP4077" s="57"/>
      <c r="BA4077" s="57"/>
      <c r="BF4077" s="6" t="e">
        <f t="shared" si="189"/>
        <v>#NUM!</v>
      </c>
      <c r="BG4077" t="e">
        <f t="shared" si="190"/>
        <v>#NUM!</v>
      </c>
      <c r="BH4077" t="e">
        <f t="shared" si="191"/>
        <v>#NUM!</v>
      </c>
      <c r="BI4077" t="e">
        <f>VLOOKUP(H4077,Sheet2!$A$1:$B$270,2,FALSE)</f>
        <v>#N/A</v>
      </c>
    </row>
    <row r="4078" spans="15:61">
      <c r="O4078" s="57"/>
      <c r="P4078" s="57"/>
      <c r="AP4078" s="57"/>
      <c r="BA4078" s="57"/>
      <c r="BF4078" s="6" t="e">
        <f t="shared" si="189"/>
        <v>#NUM!</v>
      </c>
      <c r="BG4078" t="e">
        <f t="shared" si="190"/>
        <v>#NUM!</v>
      </c>
      <c r="BH4078" t="e">
        <f t="shared" si="191"/>
        <v>#NUM!</v>
      </c>
      <c r="BI4078" t="e">
        <f>VLOOKUP(H4078,Sheet2!$A$1:$B$270,2,FALSE)</f>
        <v>#N/A</v>
      </c>
    </row>
    <row r="4079" spans="15:61">
      <c r="O4079" s="57"/>
      <c r="P4079" s="57"/>
      <c r="AP4079" s="57"/>
      <c r="BA4079" s="57"/>
      <c r="BF4079" s="6" t="e">
        <f t="shared" si="189"/>
        <v>#NUM!</v>
      </c>
      <c r="BG4079" t="e">
        <f t="shared" si="190"/>
        <v>#NUM!</v>
      </c>
      <c r="BH4079" t="e">
        <f t="shared" si="191"/>
        <v>#NUM!</v>
      </c>
      <c r="BI4079" t="e">
        <f>VLOOKUP(H4079,Sheet2!$A$1:$B$270,2,FALSE)</f>
        <v>#N/A</v>
      </c>
    </row>
    <row r="4080" spans="15:61">
      <c r="O4080" s="57"/>
      <c r="P4080" s="57"/>
      <c r="AP4080" s="57"/>
      <c r="BA4080" s="57"/>
      <c r="BF4080" s="6" t="e">
        <f t="shared" si="189"/>
        <v>#NUM!</v>
      </c>
      <c r="BG4080" t="e">
        <f t="shared" si="190"/>
        <v>#NUM!</v>
      </c>
      <c r="BH4080" t="e">
        <f t="shared" si="191"/>
        <v>#NUM!</v>
      </c>
      <c r="BI4080" t="e">
        <f>VLOOKUP(H4080,Sheet2!$A$1:$B$270,2,FALSE)</f>
        <v>#N/A</v>
      </c>
    </row>
    <row r="4081" spans="15:61">
      <c r="O4081" s="57"/>
      <c r="P4081" s="57"/>
      <c r="AP4081" s="57"/>
      <c r="BA4081" s="57"/>
      <c r="BF4081" s="6" t="e">
        <f t="shared" si="189"/>
        <v>#NUM!</v>
      </c>
      <c r="BG4081" t="e">
        <f t="shared" si="190"/>
        <v>#NUM!</v>
      </c>
      <c r="BH4081" t="e">
        <f t="shared" si="191"/>
        <v>#NUM!</v>
      </c>
      <c r="BI4081" t="e">
        <f>VLOOKUP(H4081,Sheet2!$A$1:$B$270,2,FALSE)</f>
        <v>#N/A</v>
      </c>
    </row>
    <row r="4082" spans="15:61">
      <c r="O4082" s="57"/>
      <c r="P4082" s="57"/>
      <c r="AP4082" s="57"/>
      <c r="BA4082" s="57"/>
      <c r="BF4082" s="6" t="e">
        <f t="shared" si="189"/>
        <v>#NUM!</v>
      </c>
      <c r="BG4082" t="e">
        <f t="shared" si="190"/>
        <v>#NUM!</v>
      </c>
      <c r="BH4082" t="e">
        <f t="shared" si="191"/>
        <v>#NUM!</v>
      </c>
      <c r="BI4082" t="e">
        <f>VLOOKUP(H4082,Sheet2!$A$1:$B$270,2,FALSE)</f>
        <v>#N/A</v>
      </c>
    </row>
    <row r="4083" spans="15:61">
      <c r="O4083" s="57"/>
      <c r="P4083" s="57"/>
      <c r="AO4083" s="57"/>
      <c r="AP4083" s="57"/>
      <c r="BA4083" s="57"/>
      <c r="BF4083" s="6" t="e">
        <f t="shared" si="189"/>
        <v>#NUM!</v>
      </c>
      <c r="BG4083" t="e">
        <f t="shared" si="190"/>
        <v>#NUM!</v>
      </c>
      <c r="BH4083" t="e">
        <f t="shared" si="191"/>
        <v>#NUM!</v>
      </c>
      <c r="BI4083" t="e">
        <f>VLOOKUP(H4083,Sheet2!$A$1:$B$270,2,FALSE)</f>
        <v>#N/A</v>
      </c>
    </row>
    <row r="4084" spans="15:61">
      <c r="O4084" s="57"/>
      <c r="P4084" s="57"/>
      <c r="AP4084" s="57"/>
      <c r="BA4084" s="57"/>
      <c r="BF4084" s="6" t="e">
        <f t="shared" si="189"/>
        <v>#NUM!</v>
      </c>
      <c r="BG4084" t="e">
        <f t="shared" si="190"/>
        <v>#NUM!</v>
      </c>
      <c r="BH4084" t="e">
        <f t="shared" si="191"/>
        <v>#NUM!</v>
      </c>
      <c r="BI4084" t="e">
        <f>VLOOKUP(H4084,Sheet2!$A$1:$B$270,2,FALSE)</f>
        <v>#N/A</v>
      </c>
    </row>
    <row r="4085" spans="15:61">
      <c r="O4085" s="57"/>
      <c r="P4085" s="57"/>
      <c r="AP4085" s="57"/>
      <c r="BA4085" s="57"/>
      <c r="BF4085" s="6" t="e">
        <f t="shared" si="189"/>
        <v>#NUM!</v>
      </c>
      <c r="BG4085" t="e">
        <f t="shared" si="190"/>
        <v>#NUM!</v>
      </c>
      <c r="BH4085" t="e">
        <f t="shared" si="191"/>
        <v>#NUM!</v>
      </c>
      <c r="BI4085" t="e">
        <f>VLOOKUP(H4085,Sheet2!$A$1:$B$270,2,FALSE)</f>
        <v>#N/A</v>
      </c>
    </row>
    <row r="4086" spans="15:61">
      <c r="O4086" s="57"/>
      <c r="P4086" s="57"/>
      <c r="AO4086" s="57"/>
      <c r="BA4086" s="57"/>
      <c r="BF4086" s="6" t="e">
        <f t="shared" si="189"/>
        <v>#NUM!</v>
      </c>
      <c r="BG4086" t="e">
        <f t="shared" si="190"/>
        <v>#NUM!</v>
      </c>
      <c r="BH4086" t="e">
        <f t="shared" si="191"/>
        <v>#NUM!</v>
      </c>
      <c r="BI4086" t="e">
        <f>VLOOKUP(H4086,Sheet2!$A$1:$B$270,2,FALSE)</f>
        <v>#N/A</v>
      </c>
    </row>
    <row r="4087" spans="15:61">
      <c r="O4087" s="57"/>
      <c r="P4087" s="57"/>
      <c r="AO4087" s="57"/>
      <c r="AP4087" s="57"/>
      <c r="BA4087" s="57"/>
      <c r="BF4087" s="6" t="e">
        <f t="shared" si="189"/>
        <v>#NUM!</v>
      </c>
      <c r="BG4087" t="e">
        <f t="shared" si="190"/>
        <v>#NUM!</v>
      </c>
      <c r="BH4087" t="e">
        <f t="shared" si="191"/>
        <v>#NUM!</v>
      </c>
      <c r="BI4087" t="e">
        <f>VLOOKUP(H4087,Sheet2!$A$1:$B$270,2,FALSE)</f>
        <v>#N/A</v>
      </c>
    </row>
    <row r="4088" spans="15:61">
      <c r="O4088" s="57"/>
      <c r="P4088" s="57"/>
      <c r="AO4088" s="57"/>
      <c r="AP4088" s="57"/>
      <c r="BA4088" s="57"/>
      <c r="BF4088" s="6" t="e">
        <f t="shared" si="189"/>
        <v>#NUM!</v>
      </c>
      <c r="BG4088" t="e">
        <f t="shared" si="190"/>
        <v>#NUM!</v>
      </c>
      <c r="BH4088" t="e">
        <f t="shared" si="191"/>
        <v>#NUM!</v>
      </c>
      <c r="BI4088" t="e">
        <f>VLOOKUP(H4088,Sheet2!$A$1:$B$270,2,FALSE)</f>
        <v>#N/A</v>
      </c>
    </row>
    <row r="4089" spans="15:61">
      <c r="O4089" s="57"/>
      <c r="P4089" s="57"/>
      <c r="AO4089" s="57"/>
      <c r="AP4089" s="57"/>
      <c r="BA4089" s="57"/>
      <c r="BF4089" s="6" t="e">
        <f t="shared" si="189"/>
        <v>#NUM!</v>
      </c>
      <c r="BG4089" t="e">
        <f t="shared" si="190"/>
        <v>#NUM!</v>
      </c>
      <c r="BH4089" t="e">
        <f t="shared" si="191"/>
        <v>#NUM!</v>
      </c>
      <c r="BI4089" t="e">
        <f>VLOOKUP(H4089,Sheet2!$A$1:$B$270,2,FALSE)</f>
        <v>#N/A</v>
      </c>
    </row>
    <row r="4090" spans="15:61">
      <c r="O4090" s="57"/>
      <c r="P4090" s="57"/>
      <c r="BA4090" s="57"/>
      <c r="BF4090" s="6" t="e">
        <f t="shared" si="189"/>
        <v>#NUM!</v>
      </c>
      <c r="BG4090" t="e">
        <f t="shared" si="190"/>
        <v>#NUM!</v>
      </c>
      <c r="BH4090" t="e">
        <f t="shared" si="191"/>
        <v>#NUM!</v>
      </c>
      <c r="BI4090" t="e">
        <f>VLOOKUP(H4090,Sheet2!$A$1:$B$270,2,FALSE)</f>
        <v>#N/A</v>
      </c>
    </row>
    <row r="4091" spans="15:61">
      <c r="O4091" s="57"/>
      <c r="P4091" s="57"/>
      <c r="BA4091" s="57"/>
      <c r="BF4091" s="6" t="e">
        <f t="shared" si="189"/>
        <v>#NUM!</v>
      </c>
      <c r="BG4091" t="e">
        <f t="shared" si="190"/>
        <v>#NUM!</v>
      </c>
      <c r="BH4091" t="e">
        <f t="shared" si="191"/>
        <v>#NUM!</v>
      </c>
      <c r="BI4091" t="e">
        <f>VLOOKUP(H4091,Sheet2!$A$1:$B$270,2,FALSE)</f>
        <v>#N/A</v>
      </c>
    </row>
    <row r="4092" spans="15:61">
      <c r="O4092" s="57"/>
      <c r="P4092" s="57"/>
      <c r="BA4092" s="57"/>
      <c r="BF4092" s="6" t="e">
        <f t="shared" si="189"/>
        <v>#NUM!</v>
      </c>
      <c r="BG4092" t="e">
        <f t="shared" si="190"/>
        <v>#NUM!</v>
      </c>
      <c r="BH4092" t="e">
        <f t="shared" si="191"/>
        <v>#NUM!</v>
      </c>
      <c r="BI4092" t="e">
        <f>VLOOKUP(H4092,Sheet2!$A$1:$B$270,2,FALSE)</f>
        <v>#N/A</v>
      </c>
    </row>
    <row r="4093" spans="15:61">
      <c r="O4093" s="57"/>
      <c r="P4093" s="57"/>
      <c r="AP4093" s="57"/>
      <c r="BA4093" s="57"/>
      <c r="BF4093" s="6" t="e">
        <f t="shared" si="189"/>
        <v>#NUM!</v>
      </c>
      <c r="BG4093" t="e">
        <f t="shared" si="190"/>
        <v>#NUM!</v>
      </c>
      <c r="BH4093" t="e">
        <f t="shared" si="191"/>
        <v>#NUM!</v>
      </c>
      <c r="BI4093" t="e">
        <f>VLOOKUP(H4093,Sheet2!$A$1:$B$270,2,FALSE)</f>
        <v>#N/A</v>
      </c>
    </row>
    <row r="4094" spans="15:61">
      <c r="O4094" s="57"/>
      <c r="P4094" s="57"/>
      <c r="BA4094" s="57"/>
      <c r="BF4094" s="6" t="e">
        <f t="shared" si="189"/>
        <v>#NUM!</v>
      </c>
      <c r="BG4094" t="e">
        <f t="shared" si="190"/>
        <v>#NUM!</v>
      </c>
      <c r="BH4094" t="e">
        <f t="shared" si="191"/>
        <v>#NUM!</v>
      </c>
      <c r="BI4094" t="e">
        <f>VLOOKUP(H4094,Sheet2!$A$1:$B$270,2,FALSE)</f>
        <v>#N/A</v>
      </c>
    </row>
    <row r="4095" spans="15:61">
      <c r="O4095" s="57"/>
      <c r="P4095" s="57"/>
      <c r="BA4095" s="57"/>
      <c r="BF4095" s="6" t="e">
        <f t="shared" si="189"/>
        <v>#NUM!</v>
      </c>
      <c r="BG4095" t="e">
        <f t="shared" si="190"/>
        <v>#NUM!</v>
      </c>
      <c r="BH4095" t="e">
        <f t="shared" si="191"/>
        <v>#NUM!</v>
      </c>
      <c r="BI4095" t="e">
        <f>VLOOKUP(H4095,Sheet2!$A$1:$B$270,2,FALSE)</f>
        <v>#N/A</v>
      </c>
    </row>
    <row r="4096" spans="15:61">
      <c r="O4096" s="57"/>
      <c r="P4096" s="57"/>
      <c r="BA4096" s="57"/>
      <c r="BF4096" s="6" t="e">
        <f t="shared" si="189"/>
        <v>#NUM!</v>
      </c>
      <c r="BG4096" t="e">
        <f t="shared" si="190"/>
        <v>#NUM!</v>
      </c>
      <c r="BH4096" t="e">
        <f t="shared" si="191"/>
        <v>#NUM!</v>
      </c>
      <c r="BI4096" t="e">
        <f>VLOOKUP(H4096,Sheet2!$A$1:$B$270,2,FALSE)</f>
        <v>#N/A</v>
      </c>
    </row>
    <row r="4097" spans="15:61">
      <c r="O4097" s="57"/>
      <c r="P4097" s="57"/>
      <c r="BA4097" s="57"/>
      <c r="BF4097" s="6" t="e">
        <f t="shared" si="189"/>
        <v>#NUM!</v>
      </c>
      <c r="BG4097" t="e">
        <f t="shared" si="190"/>
        <v>#NUM!</v>
      </c>
      <c r="BH4097" t="e">
        <f t="shared" si="191"/>
        <v>#NUM!</v>
      </c>
      <c r="BI4097" t="e">
        <f>VLOOKUP(H4097,Sheet2!$A$1:$B$270,2,FALSE)</f>
        <v>#N/A</v>
      </c>
    </row>
    <row r="4098" spans="15:61">
      <c r="O4098" s="57"/>
      <c r="P4098" s="57"/>
      <c r="BA4098" s="57"/>
      <c r="BF4098" s="6" t="e">
        <f t="shared" ref="BF4098:BF4161" si="192">DATE(BC4098,BD4098,BE4098)</f>
        <v>#NUM!</v>
      </c>
      <c r="BG4098" t="e">
        <f t="shared" ref="BG4098:BG4161" si="193">BF4098-BA4098</f>
        <v>#NUM!</v>
      </c>
      <c r="BH4098" t="e">
        <f t="shared" ref="BH4098:BH4161" si="194">IF(BG4098=1,"COMPLY",IF(BG4098&lt;1,"COMPLY","NOT COMPLY"))</f>
        <v>#NUM!</v>
      </c>
      <c r="BI4098" t="e">
        <f>VLOOKUP(H4098,Sheet2!$A$1:$B$270,2,FALSE)</f>
        <v>#N/A</v>
      </c>
    </row>
    <row r="4099" spans="15:61">
      <c r="O4099" s="57"/>
      <c r="P4099" s="57"/>
      <c r="BA4099" s="57"/>
      <c r="BF4099" s="6" t="e">
        <f t="shared" si="192"/>
        <v>#NUM!</v>
      </c>
      <c r="BG4099" t="e">
        <f t="shared" si="193"/>
        <v>#NUM!</v>
      </c>
      <c r="BH4099" t="e">
        <f t="shared" si="194"/>
        <v>#NUM!</v>
      </c>
      <c r="BI4099" t="e">
        <f>VLOOKUP(H4099,Sheet2!$A$1:$B$270,2,FALSE)</f>
        <v>#N/A</v>
      </c>
    </row>
    <row r="4100" spans="15:61">
      <c r="O4100" s="57"/>
      <c r="P4100" s="57"/>
      <c r="BA4100" s="57"/>
      <c r="BF4100" s="6" t="e">
        <f t="shared" si="192"/>
        <v>#NUM!</v>
      </c>
      <c r="BG4100" t="e">
        <f t="shared" si="193"/>
        <v>#NUM!</v>
      </c>
      <c r="BH4100" t="e">
        <f t="shared" si="194"/>
        <v>#NUM!</v>
      </c>
      <c r="BI4100" t="e">
        <f>VLOOKUP(H4100,Sheet2!$A$1:$B$270,2,FALSE)</f>
        <v>#N/A</v>
      </c>
    </row>
    <row r="4101" spans="15:61">
      <c r="O4101" s="57"/>
      <c r="P4101" s="57"/>
      <c r="BA4101" s="57"/>
      <c r="BF4101" s="6" t="e">
        <f t="shared" si="192"/>
        <v>#NUM!</v>
      </c>
      <c r="BG4101" t="e">
        <f t="shared" si="193"/>
        <v>#NUM!</v>
      </c>
      <c r="BH4101" t="e">
        <f t="shared" si="194"/>
        <v>#NUM!</v>
      </c>
      <c r="BI4101" t="e">
        <f>VLOOKUP(H4101,Sheet2!$A$1:$B$270,2,FALSE)</f>
        <v>#N/A</v>
      </c>
    </row>
    <row r="4102" spans="15:61">
      <c r="O4102" s="57"/>
      <c r="P4102" s="57"/>
      <c r="BA4102" s="57"/>
      <c r="BF4102" s="6" t="e">
        <f t="shared" si="192"/>
        <v>#NUM!</v>
      </c>
      <c r="BG4102" t="e">
        <f t="shared" si="193"/>
        <v>#NUM!</v>
      </c>
      <c r="BH4102" t="e">
        <f t="shared" si="194"/>
        <v>#NUM!</v>
      </c>
      <c r="BI4102" t="e">
        <f>VLOOKUP(H4102,Sheet2!$A$1:$B$270,2,FALSE)</f>
        <v>#N/A</v>
      </c>
    </row>
    <row r="4103" spans="15:61">
      <c r="O4103" s="57"/>
      <c r="P4103" s="57"/>
      <c r="AP4103" s="57"/>
      <c r="BA4103" s="57"/>
      <c r="BF4103" s="6" t="e">
        <f t="shared" si="192"/>
        <v>#NUM!</v>
      </c>
      <c r="BG4103" t="e">
        <f t="shared" si="193"/>
        <v>#NUM!</v>
      </c>
      <c r="BH4103" t="e">
        <f t="shared" si="194"/>
        <v>#NUM!</v>
      </c>
      <c r="BI4103" t="e">
        <f>VLOOKUP(H4103,Sheet2!$A$1:$B$270,2,FALSE)</f>
        <v>#N/A</v>
      </c>
    </row>
    <row r="4104" spans="15:61">
      <c r="O4104" s="57"/>
      <c r="P4104" s="57"/>
      <c r="AP4104" s="57"/>
      <c r="BA4104" s="57"/>
      <c r="BF4104" s="6" t="e">
        <f t="shared" si="192"/>
        <v>#NUM!</v>
      </c>
      <c r="BG4104" t="e">
        <f t="shared" si="193"/>
        <v>#NUM!</v>
      </c>
      <c r="BH4104" t="e">
        <f t="shared" si="194"/>
        <v>#NUM!</v>
      </c>
      <c r="BI4104" t="e">
        <f>VLOOKUP(H4104,Sheet2!$A$1:$B$270,2,FALSE)</f>
        <v>#N/A</v>
      </c>
    </row>
    <row r="4105" spans="15:61">
      <c r="O4105" s="57"/>
      <c r="P4105" s="57"/>
      <c r="AP4105" s="57"/>
      <c r="BA4105" s="57"/>
      <c r="BF4105" s="6" t="e">
        <f t="shared" si="192"/>
        <v>#NUM!</v>
      </c>
      <c r="BG4105" t="e">
        <f t="shared" si="193"/>
        <v>#NUM!</v>
      </c>
      <c r="BH4105" t="e">
        <f t="shared" si="194"/>
        <v>#NUM!</v>
      </c>
      <c r="BI4105" t="e">
        <f>VLOOKUP(H4105,Sheet2!$A$1:$B$270,2,FALSE)</f>
        <v>#N/A</v>
      </c>
    </row>
    <row r="4106" spans="15:61">
      <c r="O4106" s="57"/>
      <c r="P4106" s="57"/>
      <c r="BA4106" s="57"/>
      <c r="BF4106" s="6" t="e">
        <f t="shared" si="192"/>
        <v>#NUM!</v>
      </c>
      <c r="BG4106" t="e">
        <f t="shared" si="193"/>
        <v>#NUM!</v>
      </c>
      <c r="BH4106" t="e">
        <f t="shared" si="194"/>
        <v>#NUM!</v>
      </c>
      <c r="BI4106" t="e">
        <f>VLOOKUP(H4106,Sheet2!$A$1:$B$270,2,FALSE)</f>
        <v>#N/A</v>
      </c>
    </row>
    <row r="4107" spans="15:61">
      <c r="O4107" s="57"/>
      <c r="P4107" s="57"/>
      <c r="BA4107" s="57"/>
      <c r="BF4107" s="6" t="e">
        <f t="shared" si="192"/>
        <v>#NUM!</v>
      </c>
      <c r="BG4107" t="e">
        <f t="shared" si="193"/>
        <v>#NUM!</v>
      </c>
      <c r="BH4107" t="e">
        <f t="shared" si="194"/>
        <v>#NUM!</v>
      </c>
      <c r="BI4107" t="e">
        <f>VLOOKUP(H4107,Sheet2!$A$1:$B$270,2,FALSE)</f>
        <v>#N/A</v>
      </c>
    </row>
    <row r="4108" spans="15:61">
      <c r="O4108" s="57"/>
      <c r="P4108" s="57"/>
      <c r="BA4108" s="57"/>
      <c r="BF4108" s="6" t="e">
        <f t="shared" si="192"/>
        <v>#NUM!</v>
      </c>
      <c r="BG4108" t="e">
        <f t="shared" si="193"/>
        <v>#NUM!</v>
      </c>
      <c r="BH4108" t="e">
        <f t="shared" si="194"/>
        <v>#NUM!</v>
      </c>
      <c r="BI4108" t="e">
        <f>VLOOKUP(H4108,Sheet2!$A$1:$B$270,2,FALSE)</f>
        <v>#N/A</v>
      </c>
    </row>
    <row r="4109" spans="15:61">
      <c r="O4109" s="57"/>
      <c r="P4109" s="57"/>
      <c r="BA4109" s="57"/>
      <c r="BF4109" s="6" t="e">
        <f t="shared" si="192"/>
        <v>#NUM!</v>
      </c>
      <c r="BG4109" t="e">
        <f t="shared" si="193"/>
        <v>#NUM!</v>
      </c>
      <c r="BH4109" t="e">
        <f t="shared" si="194"/>
        <v>#NUM!</v>
      </c>
      <c r="BI4109" t="e">
        <f>VLOOKUP(H4109,Sheet2!$A$1:$B$270,2,FALSE)</f>
        <v>#N/A</v>
      </c>
    </row>
    <row r="4110" spans="15:61">
      <c r="O4110" s="57"/>
      <c r="P4110" s="57"/>
      <c r="AO4110" s="57"/>
      <c r="AP4110" s="57"/>
      <c r="BA4110" s="57"/>
      <c r="BF4110" s="6" t="e">
        <f t="shared" si="192"/>
        <v>#NUM!</v>
      </c>
      <c r="BG4110" t="e">
        <f t="shared" si="193"/>
        <v>#NUM!</v>
      </c>
      <c r="BH4110" t="e">
        <f t="shared" si="194"/>
        <v>#NUM!</v>
      </c>
      <c r="BI4110" t="e">
        <f>VLOOKUP(H4110,Sheet2!$A$1:$B$270,2,FALSE)</f>
        <v>#N/A</v>
      </c>
    </row>
    <row r="4111" spans="15:61">
      <c r="O4111" s="57"/>
      <c r="P4111" s="57"/>
      <c r="AP4111" s="57"/>
      <c r="BA4111" s="57"/>
      <c r="BF4111" s="6" t="e">
        <f t="shared" si="192"/>
        <v>#NUM!</v>
      </c>
      <c r="BG4111" t="e">
        <f t="shared" si="193"/>
        <v>#NUM!</v>
      </c>
      <c r="BH4111" t="e">
        <f t="shared" si="194"/>
        <v>#NUM!</v>
      </c>
      <c r="BI4111" t="e">
        <f>VLOOKUP(H4111,Sheet2!$A$1:$B$270,2,FALSE)</f>
        <v>#N/A</v>
      </c>
    </row>
    <row r="4112" spans="15:61">
      <c r="O4112" s="57"/>
      <c r="P4112" s="57"/>
      <c r="BA4112" s="57"/>
      <c r="BF4112" s="6" t="e">
        <f t="shared" si="192"/>
        <v>#NUM!</v>
      </c>
      <c r="BG4112" t="e">
        <f t="shared" si="193"/>
        <v>#NUM!</v>
      </c>
      <c r="BH4112" t="e">
        <f t="shared" si="194"/>
        <v>#NUM!</v>
      </c>
      <c r="BI4112" t="e">
        <f>VLOOKUP(H4112,Sheet2!$A$1:$B$270,2,FALSE)</f>
        <v>#N/A</v>
      </c>
    </row>
    <row r="4113" spans="15:61">
      <c r="O4113" s="57"/>
      <c r="P4113" s="57"/>
      <c r="BA4113" s="57"/>
      <c r="BF4113" s="6" t="e">
        <f t="shared" si="192"/>
        <v>#NUM!</v>
      </c>
      <c r="BG4113" t="e">
        <f t="shared" si="193"/>
        <v>#NUM!</v>
      </c>
      <c r="BH4113" t="e">
        <f t="shared" si="194"/>
        <v>#NUM!</v>
      </c>
      <c r="BI4113" t="e">
        <f>VLOOKUP(H4113,Sheet2!$A$1:$B$270,2,FALSE)</f>
        <v>#N/A</v>
      </c>
    </row>
    <row r="4114" spans="15:61">
      <c r="O4114" s="57"/>
      <c r="P4114" s="57"/>
      <c r="AO4114" s="57"/>
      <c r="AP4114" s="57"/>
      <c r="BA4114" s="57"/>
      <c r="BF4114" s="6" t="e">
        <f t="shared" si="192"/>
        <v>#NUM!</v>
      </c>
      <c r="BG4114" t="e">
        <f t="shared" si="193"/>
        <v>#NUM!</v>
      </c>
      <c r="BH4114" t="e">
        <f t="shared" si="194"/>
        <v>#NUM!</v>
      </c>
      <c r="BI4114" t="e">
        <f>VLOOKUP(H4114,Sheet2!$A$1:$B$270,2,FALSE)</f>
        <v>#N/A</v>
      </c>
    </row>
    <row r="4115" spans="15:61">
      <c r="O4115" s="57"/>
      <c r="P4115" s="57"/>
      <c r="AP4115" s="57"/>
      <c r="BA4115" s="57"/>
      <c r="BF4115" s="6" t="e">
        <f t="shared" si="192"/>
        <v>#NUM!</v>
      </c>
      <c r="BG4115" t="e">
        <f t="shared" si="193"/>
        <v>#NUM!</v>
      </c>
      <c r="BH4115" t="e">
        <f t="shared" si="194"/>
        <v>#NUM!</v>
      </c>
      <c r="BI4115" t="e">
        <f>VLOOKUP(H4115,Sheet2!$A$1:$B$270,2,FALSE)</f>
        <v>#N/A</v>
      </c>
    </row>
    <row r="4116" spans="15:61">
      <c r="O4116" s="57"/>
      <c r="P4116" s="57"/>
      <c r="AO4116" s="57"/>
      <c r="BA4116" s="57"/>
      <c r="BF4116" s="6" t="e">
        <f t="shared" si="192"/>
        <v>#NUM!</v>
      </c>
      <c r="BG4116" t="e">
        <f t="shared" si="193"/>
        <v>#NUM!</v>
      </c>
      <c r="BH4116" t="e">
        <f t="shared" si="194"/>
        <v>#NUM!</v>
      </c>
      <c r="BI4116" t="e">
        <f>VLOOKUP(H4116,Sheet2!$A$1:$B$270,2,FALSE)</f>
        <v>#N/A</v>
      </c>
    </row>
    <row r="4117" spans="15:61">
      <c r="O4117" s="57"/>
      <c r="P4117" s="57"/>
      <c r="BA4117" s="57"/>
      <c r="BF4117" s="6" t="e">
        <f t="shared" si="192"/>
        <v>#NUM!</v>
      </c>
      <c r="BG4117" t="e">
        <f t="shared" si="193"/>
        <v>#NUM!</v>
      </c>
      <c r="BH4117" t="e">
        <f t="shared" si="194"/>
        <v>#NUM!</v>
      </c>
      <c r="BI4117" t="e">
        <f>VLOOKUP(H4117,Sheet2!$A$1:$B$270,2,FALSE)</f>
        <v>#N/A</v>
      </c>
    </row>
    <row r="4118" spans="15:61">
      <c r="O4118" s="57"/>
      <c r="P4118" s="57"/>
      <c r="AO4118" s="57"/>
      <c r="BA4118" s="57"/>
      <c r="BF4118" s="6" t="e">
        <f t="shared" si="192"/>
        <v>#NUM!</v>
      </c>
      <c r="BG4118" t="e">
        <f t="shared" si="193"/>
        <v>#NUM!</v>
      </c>
      <c r="BH4118" t="e">
        <f t="shared" si="194"/>
        <v>#NUM!</v>
      </c>
      <c r="BI4118" t="e">
        <f>VLOOKUP(H4118,Sheet2!$A$1:$B$270,2,FALSE)</f>
        <v>#N/A</v>
      </c>
    </row>
    <row r="4119" spans="15:61">
      <c r="O4119" s="57"/>
      <c r="P4119" s="57"/>
      <c r="AO4119" s="57"/>
      <c r="AP4119" s="57"/>
      <c r="BA4119" s="57"/>
      <c r="BF4119" s="6" t="e">
        <f t="shared" si="192"/>
        <v>#NUM!</v>
      </c>
      <c r="BG4119" t="e">
        <f t="shared" si="193"/>
        <v>#NUM!</v>
      </c>
      <c r="BH4119" t="e">
        <f t="shared" si="194"/>
        <v>#NUM!</v>
      </c>
      <c r="BI4119" t="e">
        <f>VLOOKUP(H4119,Sheet2!$A$1:$B$270,2,FALSE)</f>
        <v>#N/A</v>
      </c>
    </row>
    <row r="4120" spans="15:61">
      <c r="O4120" s="57"/>
      <c r="P4120" s="57"/>
      <c r="AO4120" s="57"/>
      <c r="BA4120" s="57"/>
      <c r="BF4120" s="6" t="e">
        <f t="shared" si="192"/>
        <v>#NUM!</v>
      </c>
      <c r="BG4120" t="e">
        <f t="shared" si="193"/>
        <v>#NUM!</v>
      </c>
      <c r="BH4120" t="e">
        <f t="shared" si="194"/>
        <v>#NUM!</v>
      </c>
      <c r="BI4120" t="e">
        <f>VLOOKUP(H4120,Sheet2!$A$1:$B$270,2,FALSE)</f>
        <v>#N/A</v>
      </c>
    </row>
    <row r="4121" spans="15:61">
      <c r="O4121" s="57"/>
      <c r="P4121" s="57"/>
      <c r="AP4121" s="57"/>
      <c r="BA4121" s="57"/>
      <c r="BF4121" s="6" t="e">
        <f t="shared" si="192"/>
        <v>#NUM!</v>
      </c>
      <c r="BG4121" t="e">
        <f t="shared" si="193"/>
        <v>#NUM!</v>
      </c>
      <c r="BH4121" t="e">
        <f t="shared" si="194"/>
        <v>#NUM!</v>
      </c>
      <c r="BI4121" t="e">
        <f>VLOOKUP(H4121,Sheet2!$A$1:$B$270,2,FALSE)</f>
        <v>#N/A</v>
      </c>
    </row>
    <row r="4122" spans="15:61">
      <c r="O4122" s="57"/>
      <c r="P4122" s="57"/>
      <c r="AP4122" s="57"/>
      <c r="BA4122" s="57"/>
      <c r="BF4122" s="6" t="e">
        <f t="shared" si="192"/>
        <v>#NUM!</v>
      </c>
      <c r="BG4122" t="e">
        <f t="shared" si="193"/>
        <v>#NUM!</v>
      </c>
      <c r="BH4122" t="e">
        <f t="shared" si="194"/>
        <v>#NUM!</v>
      </c>
      <c r="BI4122" t="e">
        <f>VLOOKUP(H4122,Sheet2!$A$1:$B$270,2,FALSE)</f>
        <v>#N/A</v>
      </c>
    </row>
    <row r="4123" spans="15:61">
      <c r="O4123" s="57"/>
      <c r="P4123" s="57"/>
      <c r="AP4123" s="57"/>
      <c r="BA4123" s="57"/>
      <c r="BF4123" s="6" t="e">
        <f t="shared" si="192"/>
        <v>#NUM!</v>
      </c>
      <c r="BG4123" t="e">
        <f t="shared" si="193"/>
        <v>#NUM!</v>
      </c>
      <c r="BH4123" t="e">
        <f t="shared" si="194"/>
        <v>#NUM!</v>
      </c>
      <c r="BI4123" t="e">
        <f>VLOOKUP(H4123,Sheet2!$A$1:$B$270,2,FALSE)</f>
        <v>#N/A</v>
      </c>
    </row>
    <row r="4124" spans="15:61">
      <c r="O4124" s="57"/>
      <c r="P4124" s="57"/>
      <c r="AO4124" s="57"/>
      <c r="AP4124" s="57"/>
      <c r="BA4124" s="57"/>
      <c r="BF4124" s="6" t="e">
        <f t="shared" si="192"/>
        <v>#NUM!</v>
      </c>
      <c r="BG4124" t="e">
        <f t="shared" si="193"/>
        <v>#NUM!</v>
      </c>
      <c r="BH4124" t="e">
        <f t="shared" si="194"/>
        <v>#NUM!</v>
      </c>
      <c r="BI4124" t="e">
        <f>VLOOKUP(H4124,Sheet2!$A$1:$B$270,2,FALSE)</f>
        <v>#N/A</v>
      </c>
    </row>
    <row r="4125" spans="15:61">
      <c r="O4125" s="57"/>
      <c r="P4125" s="57"/>
      <c r="AP4125" s="57"/>
      <c r="BA4125" s="57"/>
      <c r="BF4125" s="6" t="e">
        <f t="shared" si="192"/>
        <v>#NUM!</v>
      </c>
      <c r="BG4125" t="e">
        <f t="shared" si="193"/>
        <v>#NUM!</v>
      </c>
      <c r="BH4125" t="e">
        <f t="shared" si="194"/>
        <v>#NUM!</v>
      </c>
      <c r="BI4125" t="e">
        <f>VLOOKUP(H4125,Sheet2!$A$1:$B$270,2,FALSE)</f>
        <v>#N/A</v>
      </c>
    </row>
    <row r="4126" spans="15:61">
      <c r="O4126" s="57"/>
      <c r="P4126" s="57"/>
      <c r="AP4126" s="57"/>
      <c r="BA4126" s="57"/>
      <c r="BF4126" s="6" t="e">
        <f t="shared" si="192"/>
        <v>#NUM!</v>
      </c>
      <c r="BG4126" t="e">
        <f t="shared" si="193"/>
        <v>#NUM!</v>
      </c>
      <c r="BH4126" t="e">
        <f t="shared" si="194"/>
        <v>#NUM!</v>
      </c>
      <c r="BI4126" t="e">
        <f>VLOOKUP(H4126,Sheet2!$A$1:$B$270,2,FALSE)</f>
        <v>#N/A</v>
      </c>
    </row>
    <row r="4127" spans="15:61">
      <c r="O4127" s="57"/>
      <c r="P4127" s="57"/>
      <c r="AP4127" s="57"/>
      <c r="BA4127" s="57"/>
      <c r="BF4127" s="6" t="e">
        <f t="shared" si="192"/>
        <v>#NUM!</v>
      </c>
      <c r="BG4127" t="e">
        <f t="shared" si="193"/>
        <v>#NUM!</v>
      </c>
      <c r="BH4127" t="e">
        <f t="shared" si="194"/>
        <v>#NUM!</v>
      </c>
      <c r="BI4127" t="e">
        <f>VLOOKUP(H4127,Sheet2!$A$1:$B$270,2,FALSE)</f>
        <v>#N/A</v>
      </c>
    </row>
    <row r="4128" spans="15:61">
      <c r="O4128" s="57"/>
      <c r="P4128" s="57"/>
      <c r="AP4128" s="57"/>
      <c r="BA4128" s="57"/>
      <c r="BF4128" s="6" t="e">
        <f t="shared" si="192"/>
        <v>#NUM!</v>
      </c>
      <c r="BG4128" t="e">
        <f t="shared" si="193"/>
        <v>#NUM!</v>
      </c>
      <c r="BH4128" t="e">
        <f t="shared" si="194"/>
        <v>#NUM!</v>
      </c>
      <c r="BI4128" t="e">
        <f>VLOOKUP(H4128,Sheet2!$A$1:$B$270,2,FALSE)</f>
        <v>#N/A</v>
      </c>
    </row>
    <row r="4129" spans="15:61">
      <c r="O4129" s="57"/>
      <c r="P4129" s="57"/>
      <c r="AP4129" s="57"/>
      <c r="BA4129" s="57"/>
      <c r="BF4129" s="6" t="e">
        <f t="shared" si="192"/>
        <v>#NUM!</v>
      </c>
      <c r="BG4129" t="e">
        <f t="shared" si="193"/>
        <v>#NUM!</v>
      </c>
      <c r="BH4129" t="e">
        <f t="shared" si="194"/>
        <v>#NUM!</v>
      </c>
      <c r="BI4129" t="e">
        <f>VLOOKUP(H4129,Sheet2!$A$1:$B$270,2,FALSE)</f>
        <v>#N/A</v>
      </c>
    </row>
    <row r="4130" spans="15:61">
      <c r="O4130" s="57"/>
      <c r="P4130" s="57"/>
      <c r="AP4130" s="57"/>
      <c r="BA4130" s="57"/>
      <c r="BF4130" s="6" t="e">
        <f t="shared" si="192"/>
        <v>#NUM!</v>
      </c>
      <c r="BG4130" t="e">
        <f t="shared" si="193"/>
        <v>#NUM!</v>
      </c>
      <c r="BH4130" t="e">
        <f t="shared" si="194"/>
        <v>#NUM!</v>
      </c>
      <c r="BI4130" t="e">
        <f>VLOOKUP(H4130,Sheet2!$A$1:$B$270,2,FALSE)</f>
        <v>#N/A</v>
      </c>
    </row>
    <row r="4131" spans="15:61">
      <c r="O4131" s="57"/>
      <c r="P4131" s="57"/>
      <c r="AO4131" s="57"/>
      <c r="AP4131" s="57"/>
      <c r="BA4131" s="57"/>
      <c r="BF4131" s="6" t="e">
        <f t="shared" si="192"/>
        <v>#NUM!</v>
      </c>
      <c r="BG4131" t="e">
        <f t="shared" si="193"/>
        <v>#NUM!</v>
      </c>
      <c r="BH4131" t="e">
        <f t="shared" si="194"/>
        <v>#NUM!</v>
      </c>
      <c r="BI4131" t="e">
        <f>VLOOKUP(H4131,Sheet2!$A$1:$B$270,2,FALSE)</f>
        <v>#N/A</v>
      </c>
    </row>
    <row r="4132" spans="15:61">
      <c r="O4132" s="57"/>
      <c r="P4132" s="57"/>
      <c r="AO4132" s="57"/>
      <c r="AP4132" s="57"/>
      <c r="BA4132" s="57"/>
      <c r="BF4132" s="6" t="e">
        <f t="shared" si="192"/>
        <v>#NUM!</v>
      </c>
      <c r="BG4132" t="e">
        <f t="shared" si="193"/>
        <v>#NUM!</v>
      </c>
      <c r="BH4132" t="e">
        <f t="shared" si="194"/>
        <v>#NUM!</v>
      </c>
      <c r="BI4132" t="e">
        <f>VLOOKUP(H4132,Sheet2!$A$1:$B$270,2,FALSE)</f>
        <v>#N/A</v>
      </c>
    </row>
    <row r="4133" spans="15:61">
      <c r="O4133" s="57"/>
      <c r="P4133" s="57"/>
      <c r="AP4133" s="57"/>
      <c r="BA4133" s="57"/>
      <c r="BF4133" s="6" t="e">
        <f t="shared" si="192"/>
        <v>#NUM!</v>
      </c>
      <c r="BG4133" t="e">
        <f t="shared" si="193"/>
        <v>#NUM!</v>
      </c>
      <c r="BH4133" t="e">
        <f t="shared" si="194"/>
        <v>#NUM!</v>
      </c>
      <c r="BI4133" t="e">
        <f>VLOOKUP(H4133,Sheet2!$A$1:$B$270,2,FALSE)</f>
        <v>#N/A</v>
      </c>
    </row>
    <row r="4134" spans="15:61">
      <c r="O4134" s="57"/>
      <c r="P4134" s="57"/>
      <c r="AP4134" s="57"/>
      <c r="BA4134" s="57"/>
      <c r="BF4134" s="6" t="e">
        <f t="shared" si="192"/>
        <v>#NUM!</v>
      </c>
      <c r="BG4134" t="e">
        <f t="shared" si="193"/>
        <v>#NUM!</v>
      </c>
      <c r="BH4134" t="e">
        <f t="shared" si="194"/>
        <v>#NUM!</v>
      </c>
      <c r="BI4134" t="e">
        <f>VLOOKUP(H4134,Sheet2!$A$1:$B$270,2,FALSE)</f>
        <v>#N/A</v>
      </c>
    </row>
    <row r="4135" spans="15:61">
      <c r="O4135" s="57"/>
      <c r="P4135" s="57"/>
      <c r="AP4135" s="57"/>
      <c r="BA4135" s="57"/>
      <c r="BF4135" s="6" t="e">
        <f t="shared" si="192"/>
        <v>#NUM!</v>
      </c>
      <c r="BG4135" t="e">
        <f t="shared" si="193"/>
        <v>#NUM!</v>
      </c>
      <c r="BH4135" t="e">
        <f t="shared" si="194"/>
        <v>#NUM!</v>
      </c>
      <c r="BI4135" t="e">
        <f>VLOOKUP(H4135,Sheet2!$A$1:$B$270,2,FALSE)</f>
        <v>#N/A</v>
      </c>
    </row>
    <row r="4136" spans="15:61">
      <c r="O4136" s="57"/>
      <c r="P4136" s="57"/>
      <c r="AP4136" s="57"/>
      <c r="BA4136" s="57"/>
      <c r="BF4136" s="6" t="e">
        <f t="shared" si="192"/>
        <v>#NUM!</v>
      </c>
      <c r="BG4136" t="e">
        <f t="shared" si="193"/>
        <v>#NUM!</v>
      </c>
      <c r="BH4136" t="e">
        <f t="shared" si="194"/>
        <v>#NUM!</v>
      </c>
      <c r="BI4136" t="e">
        <f>VLOOKUP(H4136,Sheet2!$A$1:$B$270,2,FALSE)</f>
        <v>#N/A</v>
      </c>
    </row>
    <row r="4137" spans="15:61">
      <c r="O4137" s="57"/>
      <c r="P4137" s="57"/>
      <c r="AP4137" s="57"/>
      <c r="BA4137" s="57"/>
      <c r="BF4137" s="6" t="e">
        <f t="shared" si="192"/>
        <v>#NUM!</v>
      </c>
      <c r="BG4137" t="e">
        <f t="shared" si="193"/>
        <v>#NUM!</v>
      </c>
      <c r="BH4137" t="e">
        <f t="shared" si="194"/>
        <v>#NUM!</v>
      </c>
      <c r="BI4137" t="e">
        <f>VLOOKUP(H4137,Sheet2!$A$1:$B$270,2,FALSE)</f>
        <v>#N/A</v>
      </c>
    </row>
    <row r="4138" spans="15:61">
      <c r="O4138" s="57"/>
      <c r="P4138" s="57"/>
      <c r="AP4138" s="57"/>
      <c r="BA4138" s="57"/>
      <c r="BF4138" s="6" t="e">
        <f t="shared" si="192"/>
        <v>#NUM!</v>
      </c>
      <c r="BG4138" t="e">
        <f t="shared" si="193"/>
        <v>#NUM!</v>
      </c>
      <c r="BH4138" t="e">
        <f t="shared" si="194"/>
        <v>#NUM!</v>
      </c>
      <c r="BI4138" t="e">
        <f>VLOOKUP(H4138,Sheet2!$A$1:$B$270,2,FALSE)</f>
        <v>#N/A</v>
      </c>
    </row>
    <row r="4139" spans="15:61">
      <c r="O4139" s="57"/>
      <c r="P4139" s="57"/>
      <c r="AP4139" s="57"/>
      <c r="BA4139" s="57"/>
      <c r="BF4139" s="6" t="e">
        <f t="shared" si="192"/>
        <v>#NUM!</v>
      </c>
      <c r="BG4139" t="e">
        <f t="shared" si="193"/>
        <v>#NUM!</v>
      </c>
      <c r="BH4139" t="e">
        <f t="shared" si="194"/>
        <v>#NUM!</v>
      </c>
      <c r="BI4139" t="e">
        <f>VLOOKUP(H4139,Sheet2!$A$1:$B$270,2,FALSE)</f>
        <v>#N/A</v>
      </c>
    </row>
    <row r="4140" spans="15:61">
      <c r="O4140" s="57"/>
      <c r="P4140" s="57"/>
      <c r="BA4140" s="57"/>
      <c r="BF4140" s="6" t="e">
        <f t="shared" si="192"/>
        <v>#NUM!</v>
      </c>
      <c r="BG4140" t="e">
        <f t="shared" si="193"/>
        <v>#NUM!</v>
      </c>
      <c r="BH4140" t="e">
        <f t="shared" si="194"/>
        <v>#NUM!</v>
      </c>
      <c r="BI4140" t="e">
        <f>VLOOKUP(H4140,Sheet2!$A$1:$B$270,2,FALSE)</f>
        <v>#N/A</v>
      </c>
    </row>
    <row r="4141" spans="15:61">
      <c r="O4141" s="57"/>
      <c r="P4141" s="57"/>
      <c r="AP4141" s="57"/>
      <c r="BA4141" s="57"/>
      <c r="BF4141" s="6" t="e">
        <f t="shared" si="192"/>
        <v>#NUM!</v>
      </c>
      <c r="BG4141" t="e">
        <f t="shared" si="193"/>
        <v>#NUM!</v>
      </c>
      <c r="BH4141" t="e">
        <f t="shared" si="194"/>
        <v>#NUM!</v>
      </c>
      <c r="BI4141" t="e">
        <f>VLOOKUP(H4141,Sheet2!$A$1:$B$270,2,FALSE)</f>
        <v>#N/A</v>
      </c>
    </row>
    <row r="4142" spans="15:61">
      <c r="O4142" s="57"/>
      <c r="P4142" s="57"/>
      <c r="AP4142" s="57"/>
      <c r="BA4142" s="57"/>
      <c r="BF4142" s="6" t="e">
        <f t="shared" si="192"/>
        <v>#NUM!</v>
      </c>
      <c r="BG4142" t="e">
        <f t="shared" si="193"/>
        <v>#NUM!</v>
      </c>
      <c r="BH4142" t="e">
        <f t="shared" si="194"/>
        <v>#NUM!</v>
      </c>
      <c r="BI4142" t="e">
        <f>VLOOKUP(H4142,Sheet2!$A$1:$B$270,2,FALSE)</f>
        <v>#N/A</v>
      </c>
    </row>
    <row r="4143" spans="15:61">
      <c r="O4143" s="57"/>
      <c r="P4143" s="57"/>
      <c r="AP4143" s="57"/>
      <c r="BA4143" s="57"/>
      <c r="BF4143" s="6" t="e">
        <f t="shared" si="192"/>
        <v>#NUM!</v>
      </c>
      <c r="BG4143" t="e">
        <f t="shared" si="193"/>
        <v>#NUM!</v>
      </c>
      <c r="BH4143" t="e">
        <f t="shared" si="194"/>
        <v>#NUM!</v>
      </c>
      <c r="BI4143" t="e">
        <f>VLOOKUP(H4143,Sheet2!$A$1:$B$270,2,FALSE)</f>
        <v>#N/A</v>
      </c>
    </row>
    <row r="4144" spans="15:61">
      <c r="O4144" s="57"/>
      <c r="P4144" s="57"/>
      <c r="AO4144" s="57"/>
      <c r="AP4144" s="57"/>
      <c r="BA4144" s="57"/>
      <c r="BF4144" s="6" t="e">
        <f t="shared" si="192"/>
        <v>#NUM!</v>
      </c>
      <c r="BG4144" t="e">
        <f t="shared" si="193"/>
        <v>#NUM!</v>
      </c>
      <c r="BH4144" t="e">
        <f t="shared" si="194"/>
        <v>#NUM!</v>
      </c>
      <c r="BI4144" t="e">
        <f>VLOOKUP(H4144,Sheet2!$A$1:$B$270,2,FALSE)</f>
        <v>#N/A</v>
      </c>
    </row>
    <row r="4145" spans="15:61">
      <c r="O4145" s="57"/>
      <c r="P4145" s="57"/>
      <c r="AO4145" s="57"/>
      <c r="AP4145" s="57"/>
      <c r="BA4145" s="57"/>
      <c r="BF4145" s="6" t="e">
        <f t="shared" si="192"/>
        <v>#NUM!</v>
      </c>
      <c r="BG4145" t="e">
        <f t="shared" si="193"/>
        <v>#NUM!</v>
      </c>
      <c r="BH4145" t="e">
        <f t="shared" si="194"/>
        <v>#NUM!</v>
      </c>
      <c r="BI4145" t="e">
        <f>VLOOKUP(H4145,Sheet2!$A$1:$B$270,2,FALSE)</f>
        <v>#N/A</v>
      </c>
    </row>
    <row r="4146" spans="15:61">
      <c r="O4146" s="57"/>
      <c r="P4146" s="57"/>
      <c r="AO4146" s="57"/>
      <c r="AP4146" s="57"/>
      <c r="BA4146" s="57"/>
      <c r="BF4146" s="6" t="e">
        <f t="shared" si="192"/>
        <v>#NUM!</v>
      </c>
      <c r="BG4146" t="e">
        <f t="shared" si="193"/>
        <v>#NUM!</v>
      </c>
      <c r="BH4146" t="e">
        <f t="shared" si="194"/>
        <v>#NUM!</v>
      </c>
      <c r="BI4146" t="e">
        <f>VLOOKUP(H4146,Sheet2!$A$1:$B$270,2,FALSE)</f>
        <v>#N/A</v>
      </c>
    </row>
    <row r="4147" spans="15:61">
      <c r="O4147" s="57"/>
      <c r="P4147" s="57"/>
      <c r="AO4147" s="57"/>
      <c r="AP4147" s="57"/>
      <c r="BA4147" s="57"/>
      <c r="BF4147" s="6" t="e">
        <f t="shared" si="192"/>
        <v>#NUM!</v>
      </c>
      <c r="BG4147" t="e">
        <f t="shared" si="193"/>
        <v>#NUM!</v>
      </c>
      <c r="BH4147" t="e">
        <f t="shared" si="194"/>
        <v>#NUM!</v>
      </c>
      <c r="BI4147" t="e">
        <f>VLOOKUP(H4147,Sheet2!$A$1:$B$270,2,FALSE)</f>
        <v>#N/A</v>
      </c>
    </row>
    <row r="4148" spans="15:61">
      <c r="O4148" s="57"/>
      <c r="P4148" s="57"/>
      <c r="AO4148" s="57"/>
      <c r="AP4148" s="57"/>
      <c r="BA4148" s="57"/>
      <c r="BF4148" s="6" t="e">
        <f t="shared" si="192"/>
        <v>#NUM!</v>
      </c>
      <c r="BG4148" t="e">
        <f t="shared" si="193"/>
        <v>#NUM!</v>
      </c>
      <c r="BH4148" t="e">
        <f t="shared" si="194"/>
        <v>#NUM!</v>
      </c>
      <c r="BI4148" t="e">
        <f>VLOOKUP(H4148,Sheet2!$A$1:$B$270,2,FALSE)</f>
        <v>#N/A</v>
      </c>
    </row>
    <row r="4149" spans="15:61">
      <c r="O4149" s="57"/>
      <c r="P4149" s="57"/>
      <c r="AO4149" s="57"/>
      <c r="AP4149" s="57"/>
      <c r="BA4149" s="57"/>
      <c r="BF4149" s="6" t="e">
        <f t="shared" si="192"/>
        <v>#NUM!</v>
      </c>
      <c r="BG4149" t="e">
        <f t="shared" si="193"/>
        <v>#NUM!</v>
      </c>
      <c r="BH4149" t="e">
        <f t="shared" si="194"/>
        <v>#NUM!</v>
      </c>
      <c r="BI4149" t="e">
        <f>VLOOKUP(H4149,Sheet2!$A$1:$B$270,2,FALSE)</f>
        <v>#N/A</v>
      </c>
    </row>
    <row r="4150" spans="15:61">
      <c r="O4150" s="57"/>
      <c r="P4150" s="57"/>
      <c r="AP4150" s="57"/>
      <c r="BA4150" s="57"/>
      <c r="BF4150" s="6" t="e">
        <f t="shared" si="192"/>
        <v>#NUM!</v>
      </c>
      <c r="BG4150" t="e">
        <f t="shared" si="193"/>
        <v>#NUM!</v>
      </c>
      <c r="BH4150" t="e">
        <f t="shared" si="194"/>
        <v>#NUM!</v>
      </c>
      <c r="BI4150" t="e">
        <f>VLOOKUP(H4150,Sheet2!$A$1:$B$270,2,FALSE)</f>
        <v>#N/A</v>
      </c>
    </row>
    <row r="4151" spans="15:61">
      <c r="O4151" s="57"/>
      <c r="P4151" s="57"/>
      <c r="AP4151" s="57"/>
      <c r="BA4151" s="57"/>
      <c r="BF4151" s="6" t="e">
        <f t="shared" si="192"/>
        <v>#NUM!</v>
      </c>
      <c r="BG4151" t="e">
        <f t="shared" si="193"/>
        <v>#NUM!</v>
      </c>
      <c r="BH4151" t="e">
        <f t="shared" si="194"/>
        <v>#NUM!</v>
      </c>
      <c r="BI4151" t="e">
        <f>VLOOKUP(H4151,Sheet2!$A$1:$B$270,2,FALSE)</f>
        <v>#N/A</v>
      </c>
    </row>
    <row r="4152" spans="15:61">
      <c r="O4152" s="57"/>
      <c r="P4152" s="57"/>
      <c r="AP4152" s="57"/>
      <c r="BA4152" s="57"/>
      <c r="BF4152" s="6" t="e">
        <f t="shared" si="192"/>
        <v>#NUM!</v>
      </c>
      <c r="BG4152" t="e">
        <f t="shared" si="193"/>
        <v>#NUM!</v>
      </c>
      <c r="BH4152" t="e">
        <f t="shared" si="194"/>
        <v>#NUM!</v>
      </c>
      <c r="BI4152" t="e">
        <f>VLOOKUP(H4152,Sheet2!$A$1:$B$270,2,FALSE)</f>
        <v>#N/A</v>
      </c>
    </row>
    <row r="4153" spans="15:61">
      <c r="O4153" s="57"/>
      <c r="P4153" s="57"/>
      <c r="AP4153" s="57"/>
      <c r="BA4153" s="57"/>
      <c r="BF4153" s="6" t="e">
        <f t="shared" si="192"/>
        <v>#NUM!</v>
      </c>
      <c r="BG4153" t="e">
        <f t="shared" si="193"/>
        <v>#NUM!</v>
      </c>
      <c r="BH4153" t="e">
        <f t="shared" si="194"/>
        <v>#NUM!</v>
      </c>
      <c r="BI4153" t="e">
        <f>VLOOKUP(H4153,Sheet2!$A$1:$B$270,2,FALSE)</f>
        <v>#N/A</v>
      </c>
    </row>
    <row r="4154" spans="15:61">
      <c r="O4154" s="57"/>
      <c r="P4154" s="57"/>
      <c r="AP4154" s="57"/>
      <c r="BA4154" s="57"/>
      <c r="BF4154" s="6" t="e">
        <f t="shared" si="192"/>
        <v>#NUM!</v>
      </c>
      <c r="BG4154" t="e">
        <f t="shared" si="193"/>
        <v>#NUM!</v>
      </c>
      <c r="BH4154" t="e">
        <f t="shared" si="194"/>
        <v>#NUM!</v>
      </c>
      <c r="BI4154" t="e">
        <f>VLOOKUP(H4154,Sheet2!$A$1:$B$270,2,FALSE)</f>
        <v>#N/A</v>
      </c>
    </row>
    <row r="4155" spans="15:61">
      <c r="O4155" s="57"/>
      <c r="P4155" s="57"/>
      <c r="AO4155" s="57"/>
      <c r="AP4155" s="57"/>
      <c r="BA4155" s="57"/>
      <c r="BF4155" s="6" t="e">
        <f t="shared" si="192"/>
        <v>#NUM!</v>
      </c>
      <c r="BG4155" t="e">
        <f t="shared" si="193"/>
        <v>#NUM!</v>
      </c>
      <c r="BH4155" t="e">
        <f t="shared" si="194"/>
        <v>#NUM!</v>
      </c>
      <c r="BI4155" t="e">
        <f>VLOOKUP(H4155,Sheet2!$A$1:$B$270,2,FALSE)</f>
        <v>#N/A</v>
      </c>
    </row>
    <row r="4156" spans="15:61">
      <c r="O4156" s="57"/>
      <c r="P4156" s="57"/>
      <c r="AP4156" s="57"/>
      <c r="BA4156" s="57"/>
      <c r="BF4156" s="6" t="e">
        <f t="shared" si="192"/>
        <v>#NUM!</v>
      </c>
      <c r="BG4156" t="e">
        <f t="shared" si="193"/>
        <v>#NUM!</v>
      </c>
      <c r="BH4156" t="e">
        <f t="shared" si="194"/>
        <v>#NUM!</v>
      </c>
      <c r="BI4156" t="e">
        <f>VLOOKUP(H4156,Sheet2!$A$1:$B$270,2,FALSE)</f>
        <v>#N/A</v>
      </c>
    </row>
    <row r="4157" spans="15:61">
      <c r="O4157" s="57"/>
      <c r="P4157" s="57"/>
      <c r="AP4157" s="57"/>
      <c r="BA4157" s="57"/>
      <c r="BF4157" s="6" t="e">
        <f t="shared" si="192"/>
        <v>#NUM!</v>
      </c>
      <c r="BG4157" t="e">
        <f t="shared" si="193"/>
        <v>#NUM!</v>
      </c>
      <c r="BH4157" t="e">
        <f t="shared" si="194"/>
        <v>#NUM!</v>
      </c>
      <c r="BI4157" t="e">
        <f>VLOOKUP(H4157,Sheet2!$A$1:$B$270,2,FALSE)</f>
        <v>#N/A</v>
      </c>
    </row>
    <row r="4158" spans="15:61">
      <c r="O4158" s="57"/>
      <c r="P4158" s="57"/>
      <c r="AO4158" s="57"/>
      <c r="AP4158" s="57"/>
      <c r="BA4158" s="57"/>
      <c r="BF4158" s="6" t="e">
        <f t="shared" si="192"/>
        <v>#NUM!</v>
      </c>
      <c r="BG4158" t="e">
        <f t="shared" si="193"/>
        <v>#NUM!</v>
      </c>
      <c r="BH4158" t="e">
        <f t="shared" si="194"/>
        <v>#NUM!</v>
      </c>
      <c r="BI4158" t="e">
        <f>VLOOKUP(H4158,Sheet2!$A$1:$B$270,2,FALSE)</f>
        <v>#N/A</v>
      </c>
    </row>
    <row r="4159" spans="15:61">
      <c r="O4159" s="57"/>
      <c r="P4159" s="57"/>
      <c r="AO4159" s="57"/>
      <c r="AP4159" s="57"/>
      <c r="BA4159" s="57"/>
      <c r="BF4159" s="6" t="e">
        <f t="shared" si="192"/>
        <v>#NUM!</v>
      </c>
      <c r="BG4159" t="e">
        <f t="shared" si="193"/>
        <v>#NUM!</v>
      </c>
      <c r="BH4159" t="e">
        <f t="shared" si="194"/>
        <v>#NUM!</v>
      </c>
      <c r="BI4159" t="e">
        <f>VLOOKUP(H4159,Sheet2!$A$1:$B$270,2,FALSE)</f>
        <v>#N/A</v>
      </c>
    </row>
    <row r="4160" spans="15:61">
      <c r="O4160" s="57"/>
      <c r="P4160" s="57"/>
      <c r="AP4160" s="57"/>
      <c r="BA4160" s="57"/>
      <c r="BF4160" s="6" t="e">
        <f t="shared" si="192"/>
        <v>#NUM!</v>
      </c>
      <c r="BG4160" t="e">
        <f t="shared" si="193"/>
        <v>#NUM!</v>
      </c>
      <c r="BH4160" t="e">
        <f t="shared" si="194"/>
        <v>#NUM!</v>
      </c>
      <c r="BI4160" t="e">
        <f>VLOOKUP(H4160,Sheet2!$A$1:$B$270,2,FALSE)</f>
        <v>#N/A</v>
      </c>
    </row>
    <row r="4161" spans="15:61">
      <c r="O4161" s="57"/>
      <c r="P4161" s="57"/>
      <c r="BA4161" s="57"/>
      <c r="BF4161" s="6" t="e">
        <f t="shared" si="192"/>
        <v>#NUM!</v>
      </c>
      <c r="BG4161" t="e">
        <f t="shared" si="193"/>
        <v>#NUM!</v>
      </c>
      <c r="BH4161" t="e">
        <f t="shared" si="194"/>
        <v>#NUM!</v>
      </c>
      <c r="BI4161" t="e">
        <f>VLOOKUP(H4161,Sheet2!$A$1:$B$270,2,FALSE)</f>
        <v>#N/A</v>
      </c>
    </row>
    <row r="4162" spans="15:61">
      <c r="O4162" s="57"/>
      <c r="P4162" s="57"/>
      <c r="AP4162" s="57"/>
      <c r="BA4162" s="57"/>
      <c r="BF4162" s="6" t="e">
        <f t="shared" ref="BF4162:BF4225" si="195">DATE(BC4162,BD4162,BE4162)</f>
        <v>#NUM!</v>
      </c>
      <c r="BG4162" t="e">
        <f t="shared" ref="BG4162:BG4225" si="196">BF4162-BA4162</f>
        <v>#NUM!</v>
      </c>
      <c r="BH4162" t="e">
        <f t="shared" ref="BH4162:BH4225" si="197">IF(BG4162=1,"COMPLY",IF(BG4162&lt;1,"COMPLY","NOT COMPLY"))</f>
        <v>#NUM!</v>
      </c>
      <c r="BI4162" t="e">
        <f>VLOOKUP(H4162,Sheet2!$A$1:$B$270,2,FALSE)</f>
        <v>#N/A</v>
      </c>
    </row>
    <row r="4163" spans="15:61">
      <c r="O4163" s="57"/>
      <c r="P4163" s="57"/>
      <c r="AP4163" s="57"/>
      <c r="BA4163" s="57"/>
      <c r="BF4163" s="6" t="e">
        <f t="shared" si="195"/>
        <v>#NUM!</v>
      </c>
      <c r="BG4163" t="e">
        <f t="shared" si="196"/>
        <v>#NUM!</v>
      </c>
      <c r="BH4163" t="e">
        <f t="shared" si="197"/>
        <v>#NUM!</v>
      </c>
      <c r="BI4163" t="e">
        <f>VLOOKUP(H4163,Sheet2!$A$1:$B$270,2,FALSE)</f>
        <v>#N/A</v>
      </c>
    </row>
    <row r="4164" spans="15:61">
      <c r="O4164" s="57"/>
      <c r="P4164" s="57"/>
      <c r="AP4164" s="57"/>
      <c r="BA4164" s="57"/>
      <c r="BF4164" s="6" t="e">
        <f t="shared" si="195"/>
        <v>#NUM!</v>
      </c>
      <c r="BG4164" t="e">
        <f t="shared" si="196"/>
        <v>#NUM!</v>
      </c>
      <c r="BH4164" t="e">
        <f t="shared" si="197"/>
        <v>#NUM!</v>
      </c>
      <c r="BI4164" t="e">
        <f>VLOOKUP(H4164,Sheet2!$A$1:$B$270,2,FALSE)</f>
        <v>#N/A</v>
      </c>
    </row>
    <row r="4165" spans="15:61">
      <c r="O4165" s="57"/>
      <c r="P4165" s="57"/>
      <c r="AP4165" s="57"/>
      <c r="BA4165" s="57"/>
      <c r="BF4165" s="6" t="e">
        <f t="shared" si="195"/>
        <v>#NUM!</v>
      </c>
      <c r="BG4165" t="e">
        <f t="shared" si="196"/>
        <v>#NUM!</v>
      </c>
      <c r="BH4165" t="e">
        <f t="shared" si="197"/>
        <v>#NUM!</v>
      </c>
      <c r="BI4165" t="e">
        <f>VLOOKUP(H4165,Sheet2!$A$1:$B$270,2,FALSE)</f>
        <v>#N/A</v>
      </c>
    </row>
    <row r="4166" spans="15:61">
      <c r="O4166" s="57"/>
      <c r="P4166" s="57"/>
      <c r="BF4166" s="6" t="e">
        <f t="shared" si="195"/>
        <v>#NUM!</v>
      </c>
      <c r="BG4166" t="e">
        <f t="shared" si="196"/>
        <v>#NUM!</v>
      </c>
      <c r="BH4166" t="e">
        <f t="shared" si="197"/>
        <v>#NUM!</v>
      </c>
      <c r="BI4166" t="e">
        <f>VLOOKUP(H4166,Sheet2!$A$1:$B$270,2,FALSE)</f>
        <v>#N/A</v>
      </c>
    </row>
    <row r="4167" spans="15:61">
      <c r="O4167" s="57"/>
      <c r="P4167" s="57"/>
      <c r="BF4167" s="6" t="e">
        <f t="shared" si="195"/>
        <v>#NUM!</v>
      </c>
      <c r="BG4167" t="e">
        <f t="shared" si="196"/>
        <v>#NUM!</v>
      </c>
      <c r="BH4167" t="e">
        <f t="shared" si="197"/>
        <v>#NUM!</v>
      </c>
      <c r="BI4167" t="e">
        <f>VLOOKUP(H4167,Sheet2!$A$1:$B$270,2,FALSE)</f>
        <v>#N/A</v>
      </c>
    </row>
    <row r="4168" spans="15:61">
      <c r="O4168" s="57"/>
      <c r="P4168" s="57"/>
      <c r="AO4168" s="57"/>
      <c r="AP4168" s="57"/>
      <c r="BA4168" s="57"/>
      <c r="BF4168" s="6" t="e">
        <f t="shared" si="195"/>
        <v>#NUM!</v>
      </c>
      <c r="BG4168" t="e">
        <f t="shared" si="196"/>
        <v>#NUM!</v>
      </c>
      <c r="BH4168" t="e">
        <f t="shared" si="197"/>
        <v>#NUM!</v>
      </c>
      <c r="BI4168" t="e">
        <f>VLOOKUP(H4168,Sheet2!$A$1:$B$270,2,FALSE)</f>
        <v>#N/A</v>
      </c>
    </row>
    <row r="4169" spans="15:61">
      <c r="O4169" s="57"/>
      <c r="P4169" s="57"/>
      <c r="AP4169" s="57"/>
      <c r="BA4169" s="57"/>
      <c r="BF4169" s="6" t="e">
        <f t="shared" si="195"/>
        <v>#NUM!</v>
      </c>
      <c r="BG4169" t="e">
        <f t="shared" si="196"/>
        <v>#NUM!</v>
      </c>
      <c r="BH4169" t="e">
        <f t="shared" si="197"/>
        <v>#NUM!</v>
      </c>
      <c r="BI4169" t="e">
        <f>VLOOKUP(H4169,Sheet2!$A$1:$B$270,2,FALSE)</f>
        <v>#N/A</v>
      </c>
    </row>
    <row r="4170" spans="15:61">
      <c r="O4170" s="57"/>
      <c r="P4170" s="57"/>
      <c r="AO4170" s="57"/>
      <c r="BA4170" s="57"/>
      <c r="BF4170" s="6" t="e">
        <f t="shared" si="195"/>
        <v>#NUM!</v>
      </c>
      <c r="BG4170" t="e">
        <f t="shared" si="196"/>
        <v>#NUM!</v>
      </c>
      <c r="BH4170" t="e">
        <f t="shared" si="197"/>
        <v>#NUM!</v>
      </c>
      <c r="BI4170" t="e">
        <f>VLOOKUP(H4170,Sheet2!$A$1:$B$270,2,FALSE)</f>
        <v>#N/A</v>
      </c>
    </row>
    <row r="4171" spans="15:61">
      <c r="O4171" s="57"/>
      <c r="P4171" s="57"/>
      <c r="AO4171" s="57"/>
      <c r="BA4171" s="57"/>
      <c r="BF4171" s="6" t="e">
        <f t="shared" si="195"/>
        <v>#NUM!</v>
      </c>
      <c r="BG4171" t="e">
        <f t="shared" si="196"/>
        <v>#NUM!</v>
      </c>
      <c r="BH4171" t="e">
        <f t="shared" si="197"/>
        <v>#NUM!</v>
      </c>
      <c r="BI4171" t="e">
        <f>VLOOKUP(H4171,Sheet2!$A$1:$B$270,2,FALSE)</f>
        <v>#N/A</v>
      </c>
    </row>
    <row r="4172" spans="15:61">
      <c r="O4172" s="57"/>
      <c r="P4172" s="57"/>
      <c r="BA4172" s="57"/>
      <c r="BF4172" s="6" t="e">
        <f t="shared" si="195"/>
        <v>#NUM!</v>
      </c>
      <c r="BG4172" t="e">
        <f t="shared" si="196"/>
        <v>#NUM!</v>
      </c>
      <c r="BH4172" t="e">
        <f t="shared" si="197"/>
        <v>#NUM!</v>
      </c>
      <c r="BI4172" t="e">
        <f>VLOOKUP(H4172,Sheet2!$A$1:$B$270,2,FALSE)</f>
        <v>#N/A</v>
      </c>
    </row>
    <row r="4173" spans="15:61">
      <c r="O4173" s="57"/>
      <c r="P4173" s="57"/>
      <c r="AP4173" s="57"/>
      <c r="BA4173" s="57"/>
      <c r="BF4173" s="6" t="e">
        <f t="shared" si="195"/>
        <v>#NUM!</v>
      </c>
      <c r="BG4173" t="e">
        <f t="shared" si="196"/>
        <v>#NUM!</v>
      </c>
      <c r="BH4173" t="e">
        <f t="shared" si="197"/>
        <v>#NUM!</v>
      </c>
      <c r="BI4173" t="e">
        <f>VLOOKUP(H4173,Sheet2!$A$1:$B$270,2,FALSE)</f>
        <v>#N/A</v>
      </c>
    </row>
    <row r="4174" spans="15:61">
      <c r="O4174" s="57"/>
      <c r="P4174" s="57"/>
      <c r="AP4174" s="57"/>
      <c r="BA4174" s="57"/>
      <c r="BF4174" s="6" t="e">
        <f t="shared" si="195"/>
        <v>#NUM!</v>
      </c>
      <c r="BG4174" t="e">
        <f t="shared" si="196"/>
        <v>#NUM!</v>
      </c>
      <c r="BH4174" t="e">
        <f t="shared" si="197"/>
        <v>#NUM!</v>
      </c>
      <c r="BI4174" t="e">
        <f>VLOOKUP(H4174,Sheet2!$A$1:$B$270,2,FALSE)</f>
        <v>#N/A</v>
      </c>
    </row>
    <row r="4175" spans="15:61">
      <c r="O4175" s="57"/>
      <c r="P4175" s="57"/>
      <c r="AP4175" s="57"/>
      <c r="BA4175" s="57"/>
      <c r="BF4175" s="6" t="e">
        <f t="shared" si="195"/>
        <v>#NUM!</v>
      </c>
      <c r="BG4175" t="e">
        <f t="shared" si="196"/>
        <v>#NUM!</v>
      </c>
      <c r="BH4175" t="e">
        <f t="shared" si="197"/>
        <v>#NUM!</v>
      </c>
      <c r="BI4175" t="e">
        <f>VLOOKUP(H4175,Sheet2!$A$1:$B$270,2,FALSE)</f>
        <v>#N/A</v>
      </c>
    </row>
    <row r="4176" spans="15:61">
      <c r="O4176" s="57"/>
      <c r="P4176" s="57"/>
      <c r="BA4176" s="57"/>
      <c r="BF4176" s="6" t="e">
        <f t="shared" si="195"/>
        <v>#NUM!</v>
      </c>
      <c r="BG4176" t="e">
        <f t="shared" si="196"/>
        <v>#NUM!</v>
      </c>
      <c r="BH4176" t="e">
        <f t="shared" si="197"/>
        <v>#NUM!</v>
      </c>
      <c r="BI4176" t="e">
        <f>VLOOKUP(H4176,Sheet2!$A$1:$B$270,2,FALSE)</f>
        <v>#N/A</v>
      </c>
    </row>
    <row r="4177" spans="15:61">
      <c r="O4177" s="57"/>
      <c r="P4177" s="57"/>
      <c r="BA4177" s="57"/>
      <c r="BF4177" s="6" t="e">
        <f t="shared" si="195"/>
        <v>#NUM!</v>
      </c>
      <c r="BG4177" t="e">
        <f t="shared" si="196"/>
        <v>#NUM!</v>
      </c>
      <c r="BH4177" t="e">
        <f t="shared" si="197"/>
        <v>#NUM!</v>
      </c>
      <c r="BI4177" t="e">
        <f>VLOOKUP(H4177,Sheet2!$A$1:$B$270,2,FALSE)</f>
        <v>#N/A</v>
      </c>
    </row>
    <row r="4178" spans="15:61">
      <c r="O4178" s="57"/>
      <c r="P4178" s="57"/>
      <c r="AP4178" s="57"/>
      <c r="BA4178" s="57"/>
      <c r="BF4178" s="6" t="e">
        <f t="shared" si="195"/>
        <v>#NUM!</v>
      </c>
      <c r="BG4178" t="e">
        <f t="shared" si="196"/>
        <v>#NUM!</v>
      </c>
      <c r="BH4178" t="e">
        <f t="shared" si="197"/>
        <v>#NUM!</v>
      </c>
      <c r="BI4178" t="e">
        <f>VLOOKUP(H4178,Sheet2!$A$1:$B$270,2,FALSE)</f>
        <v>#N/A</v>
      </c>
    </row>
    <row r="4179" spans="15:61">
      <c r="O4179" s="57"/>
      <c r="P4179" s="57"/>
      <c r="AP4179" s="57"/>
      <c r="BA4179" s="57"/>
      <c r="BF4179" s="6" t="e">
        <f t="shared" si="195"/>
        <v>#NUM!</v>
      </c>
      <c r="BG4179" t="e">
        <f t="shared" si="196"/>
        <v>#NUM!</v>
      </c>
      <c r="BH4179" t="e">
        <f t="shared" si="197"/>
        <v>#NUM!</v>
      </c>
      <c r="BI4179" t="e">
        <f>VLOOKUP(H4179,Sheet2!$A$1:$B$270,2,FALSE)</f>
        <v>#N/A</v>
      </c>
    </row>
    <row r="4180" spans="15:61">
      <c r="O4180" s="57"/>
      <c r="P4180" s="57"/>
      <c r="AP4180" s="57"/>
      <c r="BA4180" s="57"/>
      <c r="BF4180" s="6" t="e">
        <f t="shared" si="195"/>
        <v>#NUM!</v>
      </c>
      <c r="BG4180" t="e">
        <f t="shared" si="196"/>
        <v>#NUM!</v>
      </c>
      <c r="BH4180" t="e">
        <f t="shared" si="197"/>
        <v>#NUM!</v>
      </c>
      <c r="BI4180" t="e">
        <f>VLOOKUP(H4180,Sheet2!$A$1:$B$270,2,FALSE)</f>
        <v>#N/A</v>
      </c>
    </row>
    <row r="4181" spans="15:61">
      <c r="O4181" s="57"/>
      <c r="P4181" s="57"/>
      <c r="AP4181" s="57"/>
      <c r="BA4181" s="57"/>
      <c r="BF4181" s="6" t="e">
        <f t="shared" si="195"/>
        <v>#NUM!</v>
      </c>
      <c r="BG4181" t="e">
        <f t="shared" si="196"/>
        <v>#NUM!</v>
      </c>
      <c r="BH4181" t="e">
        <f t="shared" si="197"/>
        <v>#NUM!</v>
      </c>
      <c r="BI4181" t="e">
        <f>VLOOKUP(H4181,Sheet2!$A$1:$B$270,2,FALSE)</f>
        <v>#N/A</v>
      </c>
    </row>
    <row r="4182" spans="15:61">
      <c r="O4182" s="57"/>
      <c r="P4182" s="57"/>
      <c r="BA4182" s="57"/>
      <c r="BF4182" s="6" t="e">
        <f t="shared" si="195"/>
        <v>#NUM!</v>
      </c>
      <c r="BG4182" t="e">
        <f t="shared" si="196"/>
        <v>#NUM!</v>
      </c>
      <c r="BH4182" t="e">
        <f t="shared" si="197"/>
        <v>#NUM!</v>
      </c>
      <c r="BI4182" t="e">
        <f>VLOOKUP(H4182,Sheet2!$A$1:$B$270,2,FALSE)</f>
        <v>#N/A</v>
      </c>
    </row>
    <row r="4183" spans="15:61">
      <c r="O4183" s="57"/>
      <c r="P4183" s="57"/>
      <c r="BA4183" s="57"/>
      <c r="BF4183" s="6" t="e">
        <f t="shared" si="195"/>
        <v>#NUM!</v>
      </c>
      <c r="BG4183" t="e">
        <f t="shared" si="196"/>
        <v>#NUM!</v>
      </c>
      <c r="BH4183" t="e">
        <f t="shared" si="197"/>
        <v>#NUM!</v>
      </c>
      <c r="BI4183" t="e">
        <f>VLOOKUP(H4183,Sheet2!$A$1:$B$270,2,FALSE)</f>
        <v>#N/A</v>
      </c>
    </row>
    <row r="4184" spans="15:61">
      <c r="O4184" s="57"/>
      <c r="P4184" s="57"/>
      <c r="AO4184" s="57"/>
      <c r="AP4184" s="57"/>
      <c r="BA4184" s="57"/>
      <c r="BF4184" s="6" t="e">
        <f t="shared" si="195"/>
        <v>#NUM!</v>
      </c>
      <c r="BG4184" t="e">
        <f t="shared" si="196"/>
        <v>#NUM!</v>
      </c>
      <c r="BH4184" t="e">
        <f t="shared" si="197"/>
        <v>#NUM!</v>
      </c>
      <c r="BI4184" t="e">
        <f>VLOOKUP(H4184,Sheet2!$A$1:$B$270,2,FALSE)</f>
        <v>#N/A</v>
      </c>
    </row>
    <row r="4185" spans="15:61">
      <c r="O4185" s="57"/>
      <c r="P4185" s="57"/>
      <c r="AP4185" s="57"/>
      <c r="BA4185" s="57"/>
      <c r="BF4185" s="6" t="e">
        <f t="shared" si="195"/>
        <v>#NUM!</v>
      </c>
      <c r="BG4185" t="e">
        <f t="shared" si="196"/>
        <v>#NUM!</v>
      </c>
      <c r="BH4185" t="e">
        <f t="shared" si="197"/>
        <v>#NUM!</v>
      </c>
      <c r="BI4185" t="e">
        <f>VLOOKUP(H4185,Sheet2!$A$1:$B$270,2,FALSE)</f>
        <v>#N/A</v>
      </c>
    </row>
    <row r="4186" spans="15:61">
      <c r="O4186" s="57"/>
      <c r="P4186" s="57"/>
      <c r="AP4186" s="57"/>
      <c r="BA4186" s="57"/>
      <c r="BF4186" s="6" t="e">
        <f t="shared" si="195"/>
        <v>#NUM!</v>
      </c>
      <c r="BG4186" t="e">
        <f t="shared" si="196"/>
        <v>#NUM!</v>
      </c>
      <c r="BH4186" t="e">
        <f t="shared" si="197"/>
        <v>#NUM!</v>
      </c>
      <c r="BI4186" t="e">
        <f>VLOOKUP(H4186,Sheet2!$A$1:$B$270,2,FALSE)</f>
        <v>#N/A</v>
      </c>
    </row>
    <row r="4187" spans="15:61">
      <c r="O4187" s="57"/>
      <c r="P4187" s="57"/>
      <c r="AP4187" s="57"/>
      <c r="BA4187" s="57"/>
      <c r="BF4187" s="6" t="e">
        <f t="shared" si="195"/>
        <v>#NUM!</v>
      </c>
      <c r="BG4187" t="e">
        <f t="shared" si="196"/>
        <v>#NUM!</v>
      </c>
      <c r="BH4187" t="e">
        <f t="shared" si="197"/>
        <v>#NUM!</v>
      </c>
      <c r="BI4187" t="e">
        <f>VLOOKUP(H4187,Sheet2!$A$1:$B$270,2,FALSE)</f>
        <v>#N/A</v>
      </c>
    </row>
    <row r="4188" spans="15:61">
      <c r="O4188" s="57"/>
      <c r="P4188" s="57"/>
      <c r="AO4188" s="57"/>
      <c r="AP4188" s="57"/>
      <c r="BA4188" s="57"/>
      <c r="BF4188" s="6" t="e">
        <f t="shared" si="195"/>
        <v>#NUM!</v>
      </c>
      <c r="BG4188" t="e">
        <f t="shared" si="196"/>
        <v>#NUM!</v>
      </c>
      <c r="BH4188" t="e">
        <f t="shared" si="197"/>
        <v>#NUM!</v>
      </c>
      <c r="BI4188" t="e">
        <f>VLOOKUP(H4188,Sheet2!$A$1:$B$270,2,FALSE)</f>
        <v>#N/A</v>
      </c>
    </row>
    <row r="4189" spans="15:61">
      <c r="O4189" s="57"/>
      <c r="P4189" s="57"/>
      <c r="AP4189" s="57"/>
      <c r="BA4189" s="57"/>
      <c r="BF4189" s="6" t="e">
        <f t="shared" si="195"/>
        <v>#NUM!</v>
      </c>
      <c r="BG4189" t="e">
        <f t="shared" si="196"/>
        <v>#NUM!</v>
      </c>
      <c r="BH4189" t="e">
        <f t="shared" si="197"/>
        <v>#NUM!</v>
      </c>
      <c r="BI4189" t="e">
        <f>VLOOKUP(H4189,Sheet2!$A$1:$B$270,2,FALSE)</f>
        <v>#N/A</v>
      </c>
    </row>
    <row r="4190" spans="15:61">
      <c r="O4190" s="57"/>
      <c r="P4190" s="57"/>
      <c r="AP4190" s="57"/>
      <c r="BA4190" s="57"/>
      <c r="BF4190" s="6" t="e">
        <f t="shared" si="195"/>
        <v>#NUM!</v>
      </c>
      <c r="BG4190" t="e">
        <f t="shared" si="196"/>
        <v>#NUM!</v>
      </c>
      <c r="BH4190" t="e">
        <f t="shared" si="197"/>
        <v>#NUM!</v>
      </c>
      <c r="BI4190" t="e">
        <f>VLOOKUP(H4190,Sheet2!$A$1:$B$270,2,FALSE)</f>
        <v>#N/A</v>
      </c>
    </row>
    <row r="4191" spans="15:61">
      <c r="O4191" s="57"/>
      <c r="P4191" s="57"/>
      <c r="AP4191" s="57"/>
      <c r="BA4191" s="57"/>
      <c r="BF4191" s="6" t="e">
        <f t="shared" si="195"/>
        <v>#NUM!</v>
      </c>
      <c r="BG4191" t="e">
        <f t="shared" si="196"/>
        <v>#NUM!</v>
      </c>
      <c r="BH4191" t="e">
        <f t="shared" si="197"/>
        <v>#NUM!</v>
      </c>
      <c r="BI4191" t="e">
        <f>VLOOKUP(H4191,Sheet2!$A$1:$B$270,2,FALSE)</f>
        <v>#N/A</v>
      </c>
    </row>
    <row r="4192" spans="15:61">
      <c r="O4192" s="57"/>
      <c r="P4192" s="57"/>
      <c r="BF4192" s="6" t="e">
        <f t="shared" si="195"/>
        <v>#NUM!</v>
      </c>
      <c r="BG4192" t="e">
        <f t="shared" si="196"/>
        <v>#NUM!</v>
      </c>
      <c r="BH4192" t="e">
        <f t="shared" si="197"/>
        <v>#NUM!</v>
      </c>
      <c r="BI4192" t="e">
        <f>VLOOKUP(H4192,Sheet2!$A$1:$B$270,2,FALSE)</f>
        <v>#N/A</v>
      </c>
    </row>
    <row r="4193" spans="15:61">
      <c r="O4193" s="57"/>
      <c r="P4193" s="57"/>
      <c r="BF4193" s="6" t="e">
        <f t="shared" si="195"/>
        <v>#NUM!</v>
      </c>
      <c r="BG4193" t="e">
        <f t="shared" si="196"/>
        <v>#NUM!</v>
      </c>
      <c r="BH4193" t="e">
        <f t="shared" si="197"/>
        <v>#NUM!</v>
      </c>
      <c r="BI4193" t="e">
        <f>VLOOKUP(H4193,Sheet2!$A$1:$B$270,2,FALSE)</f>
        <v>#N/A</v>
      </c>
    </row>
    <row r="4194" spans="15:61">
      <c r="O4194" s="57"/>
      <c r="P4194" s="57"/>
      <c r="AO4194" s="57"/>
      <c r="AP4194" s="57"/>
      <c r="BA4194" s="57"/>
      <c r="BF4194" s="6" t="e">
        <f t="shared" si="195"/>
        <v>#NUM!</v>
      </c>
      <c r="BG4194" t="e">
        <f t="shared" si="196"/>
        <v>#NUM!</v>
      </c>
      <c r="BH4194" t="e">
        <f t="shared" si="197"/>
        <v>#NUM!</v>
      </c>
      <c r="BI4194" t="e">
        <f>VLOOKUP(H4194,Sheet2!$A$1:$B$270,2,FALSE)</f>
        <v>#N/A</v>
      </c>
    </row>
    <row r="4195" spans="15:61">
      <c r="O4195" s="57"/>
      <c r="P4195" s="57"/>
      <c r="BA4195" s="57"/>
      <c r="BF4195" s="6" t="e">
        <f t="shared" si="195"/>
        <v>#NUM!</v>
      </c>
      <c r="BG4195" t="e">
        <f t="shared" si="196"/>
        <v>#NUM!</v>
      </c>
      <c r="BH4195" t="e">
        <f t="shared" si="197"/>
        <v>#NUM!</v>
      </c>
      <c r="BI4195" t="e">
        <f>VLOOKUP(H4195,Sheet2!$A$1:$B$270,2,FALSE)</f>
        <v>#N/A</v>
      </c>
    </row>
    <row r="4196" spans="15:61">
      <c r="O4196" s="57"/>
      <c r="P4196" s="57"/>
      <c r="BA4196" s="57"/>
      <c r="BF4196" s="6" t="e">
        <f t="shared" si="195"/>
        <v>#NUM!</v>
      </c>
      <c r="BG4196" t="e">
        <f t="shared" si="196"/>
        <v>#NUM!</v>
      </c>
      <c r="BH4196" t="e">
        <f t="shared" si="197"/>
        <v>#NUM!</v>
      </c>
      <c r="BI4196" t="e">
        <f>VLOOKUP(H4196,Sheet2!$A$1:$B$270,2,FALSE)</f>
        <v>#N/A</v>
      </c>
    </row>
    <row r="4197" spans="15:61">
      <c r="O4197" s="57"/>
      <c r="P4197" s="57"/>
      <c r="AP4197" s="57"/>
      <c r="BA4197" s="57"/>
      <c r="BF4197" s="6" t="e">
        <f t="shared" si="195"/>
        <v>#NUM!</v>
      </c>
      <c r="BG4197" t="e">
        <f t="shared" si="196"/>
        <v>#NUM!</v>
      </c>
      <c r="BH4197" t="e">
        <f t="shared" si="197"/>
        <v>#NUM!</v>
      </c>
      <c r="BI4197" t="e">
        <f>VLOOKUP(H4197,Sheet2!$A$1:$B$270,2,FALSE)</f>
        <v>#N/A</v>
      </c>
    </row>
    <row r="4198" spans="15:61">
      <c r="O4198" s="57"/>
      <c r="P4198" s="57"/>
      <c r="AP4198" s="57"/>
      <c r="BA4198" s="57"/>
      <c r="BF4198" s="6" t="e">
        <f t="shared" si="195"/>
        <v>#NUM!</v>
      </c>
      <c r="BG4198" t="e">
        <f t="shared" si="196"/>
        <v>#NUM!</v>
      </c>
      <c r="BH4198" t="e">
        <f t="shared" si="197"/>
        <v>#NUM!</v>
      </c>
      <c r="BI4198" t="e">
        <f>VLOOKUP(H4198,Sheet2!$A$1:$B$270,2,FALSE)</f>
        <v>#N/A</v>
      </c>
    </row>
    <row r="4199" spans="15:61">
      <c r="O4199" s="57"/>
      <c r="P4199" s="57"/>
      <c r="AP4199" s="57"/>
      <c r="BA4199" s="57"/>
      <c r="BF4199" s="6" t="e">
        <f t="shared" si="195"/>
        <v>#NUM!</v>
      </c>
      <c r="BG4199" t="e">
        <f t="shared" si="196"/>
        <v>#NUM!</v>
      </c>
      <c r="BH4199" t="e">
        <f t="shared" si="197"/>
        <v>#NUM!</v>
      </c>
      <c r="BI4199" t="e">
        <f>VLOOKUP(H4199,Sheet2!$A$1:$B$270,2,FALSE)</f>
        <v>#N/A</v>
      </c>
    </row>
    <row r="4200" spans="15:61">
      <c r="O4200" s="57"/>
      <c r="P4200" s="57"/>
      <c r="AO4200" s="57"/>
      <c r="AP4200" s="57"/>
      <c r="BA4200" s="57"/>
      <c r="BF4200" s="6" t="e">
        <f t="shared" si="195"/>
        <v>#NUM!</v>
      </c>
      <c r="BG4200" t="e">
        <f t="shared" si="196"/>
        <v>#NUM!</v>
      </c>
      <c r="BH4200" t="e">
        <f t="shared" si="197"/>
        <v>#NUM!</v>
      </c>
      <c r="BI4200" t="e">
        <f>VLOOKUP(H4200,Sheet2!$A$1:$B$270,2,FALSE)</f>
        <v>#N/A</v>
      </c>
    </row>
    <row r="4201" spans="15:61">
      <c r="O4201" s="57"/>
      <c r="P4201" s="57"/>
      <c r="AP4201" s="57"/>
      <c r="BA4201" s="57"/>
      <c r="BF4201" s="6" t="e">
        <f t="shared" si="195"/>
        <v>#NUM!</v>
      </c>
      <c r="BG4201" t="e">
        <f t="shared" si="196"/>
        <v>#NUM!</v>
      </c>
      <c r="BH4201" t="e">
        <f t="shared" si="197"/>
        <v>#NUM!</v>
      </c>
      <c r="BI4201" t="e">
        <f>VLOOKUP(H4201,Sheet2!$A$1:$B$270,2,FALSE)</f>
        <v>#N/A</v>
      </c>
    </row>
    <row r="4202" spans="15:61">
      <c r="O4202" s="57"/>
      <c r="P4202" s="57"/>
      <c r="AP4202" s="57"/>
      <c r="BA4202" s="57"/>
      <c r="BF4202" s="6" t="e">
        <f t="shared" si="195"/>
        <v>#NUM!</v>
      </c>
      <c r="BG4202" t="e">
        <f t="shared" si="196"/>
        <v>#NUM!</v>
      </c>
      <c r="BH4202" t="e">
        <f t="shared" si="197"/>
        <v>#NUM!</v>
      </c>
      <c r="BI4202" t="e">
        <f>VLOOKUP(H4202,Sheet2!$A$1:$B$270,2,FALSE)</f>
        <v>#N/A</v>
      </c>
    </row>
    <row r="4203" spans="15:61">
      <c r="O4203" s="57"/>
      <c r="P4203" s="57"/>
      <c r="AP4203" s="57"/>
      <c r="BA4203" s="57"/>
      <c r="BF4203" s="6" t="e">
        <f t="shared" si="195"/>
        <v>#NUM!</v>
      </c>
      <c r="BG4203" t="e">
        <f t="shared" si="196"/>
        <v>#NUM!</v>
      </c>
      <c r="BH4203" t="e">
        <f t="shared" si="197"/>
        <v>#NUM!</v>
      </c>
      <c r="BI4203" t="e">
        <f>VLOOKUP(H4203,Sheet2!$A$1:$B$270,2,FALSE)</f>
        <v>#N/A</v>
      </c>
    </row>
    <row r="4204" spans="15:61">
      <c r="O4204" s="57"/>
      <c r="P4204" s="57"/>
      <c r="BA4204" s="57"/>
      <c r="BF4204" s="6" t="e">
        <f t="shared" si="195"/>
        <v>#NUM!</v>
      </c>
      <c r="BG4204" t="e">
        <f t="shared" si="196"/>
        <v>#NUM!</v>
      </c>
      <c r="BH4204" t="e">
        <f t="shared" si="197"/>
        <v>#NUM!</v>
      </c>
      <c r="BI4204" t="e">
        <f>VLOOKUP(H4204,Sheet2!$A$1:$B$270,2,FALSE)</f>
        <v>#N/A</v>
      </c>
    </row>
    <row r="4205" spans="15:61">
      <c r="O4205" s="57"/>
      <c r="P4205" s="57"/>
      <c r="AO4205" s="57"/>
      <c r="AP4205" s="57"/>
      <c r="BA4205" s="57"/>
      <c r="BF4205" s="6" t="e">
        <f t="shared" si="195"/>
        <v>#NUM!</v>
      </c>
      <c r="BG4205" t="e">
        <f t="shared" si="196"/>
        <v>#NUM!</v>
      </c>
      <c r="BH4205" t="e">
        <f t="shared" si="197"/>
        <v>#NUM!</v>
      </c>
      <c r="BI4205" t="e">
        <f>VLOOKUP(H4205,Sheet2!$A$1:$B$270,2,FALSE)</f>
        <v>#N/A</v>
      </c>
    </row>
    <row r="4206" spans="15:61">
      <c r="O4206" s="57"/>
      <c r="P4206" s="57"/>
      <c r="AO4206" s="57"/>
      <c r="AP4206" s="57"/>
      <c r="BA4206" s="57"/>
      <c r="BF4206" s="6" t="e">
        <f t="shared" si="195"/>
        <v>#NUM!</v>
      </c>
      <c r="BG4206" t="e">
        <f t="shared" si="196"/>
        <v>#NUM!</v>
      </c>
      <c r="BH4206" t="e">
        <f t="shared" si="197"/>
        <v>#NUM!</v>
      </c>
      <c r="BI4206" t="e">
        <f>VLOOKUP(H4206,Sheet2!$A$1:$B$270,2,FALSE)</f>
        <v>#N/A</v>
      </c>
    </row>
    <row r="4207" spans="15:61">
      <c r="O4207" s="57"/>
      <c r="P4207" s="57"/>
      <c r="AO4207" s="57"/>
      <c r="AP4207" s="57"/>
      <c r="BA4207" s="57"/>
      <c r="BF4207" s="6" t="e">
        <f t="shared" si="195"/>
        <v>#NUM!</v>
      </c>
      <c r="BG4207" t="e">
        <f t="shared" si="196"/>
        <v>#NUM!</v>
      </c>
      <c r="BH4207" t="e">
        <f t="shared" si="197"/>
        <v>#NUM!</v>
      </c>
      <c r="BI4207" t="e">
        <f>VLOOKUP(H4207,Sheet2!$A$1:$B$270,2,FALSE)</f>
        <v>#N/A</v>
      </c>
    </row>
    <row r="4208" spans="15:61">
      <c r="O4208" s="57"/>
      <c r="P4208" s="57"/>
      <c r="AO4208" s="57"/>
      <c r="AP4208" s="57"/>
      <c r="BA4208" s="57"/>
      <c r="BF4208" s="6" t="e">
        <f t="shared" si="195"/>
        <v>#NUM!</v>
      </c>
      <c r="BG4208" t="e">
        <f t="shared" si="196"/>
        <v>#NUM!</v>
      </c>
      <c r="BH4208" t="e">
        <f t="shared" si="197"/>
        <v>#NUM!</v>
      </c>
      <c r="BI4208" t="e">
        <f>VLOOKUP(H4208,Sheet2!$A$1:$B$270,2,FALSE)</f>
        <v>#N/A</v>
      </c>
    </row>
    <row r="4209" spans="15:61">
      <c r="O4209" s="57"/>
      <c r="P4209" s="57"/>
      <c r="AP4209" s="57"/>
      <c r="BA4209" s="57"/>
      <c r="BF4209" s="6" t="e">
        <f t="shared" si="195"/>
        <v>#NUM!</v>
      </c>
      <c r="BG4209" t="e">
        <f t="shared" si="196"/>
        <v>#NUM!</v>
      </c>
      <c r="BH4209" t="e">
        <f t="shared" si="197"/>
        <v>#NUM!</v>
      </c>
      <c r="BI4209" t="e">
        <f>VLOOKUP(H4209,Sheet2!$A$1:$B$270,2,FALSE)</f>
        <v>#N/A</v>
      </c>
    </row>
    <row r="4210" spans="15:61">
      <c r="O4210" s="57"/>
      <c r="P4210" s="57"/>
      <c r="AP4210" s="57"/>
      <c r="BA4210" s="57"/>
      <c r="BF4210" s="6" t="e">
        <f t="shared" si="195"/>
        <v>#NUM!</v>
      </c>
      <c r="BG4210" t="e">
        <f t="shared" si="196"/>
        <v>#NUM!</v>
      </c>
      <c r="BH4210" t="e">
        <f t="shared" si="197"/>
        <v>#NUM!</v>
      </c>
      <c r="BI4210" t="e">
        <f>VLOOKUP(H4210,Sheet2!$A$1:$B$270,2,FALSE)</f>
        <v>#N/A</v>
      </c>
    </row>
    <row r="4211" spans="15:61">
      <c r="O4211" s="57"/>
      <c r="P4211" s="57"/>
      <c r="BA4211" s="57"/>
      <c r="BF4211" s="6" t="e">
        <f t="shared" si="195"/>
        <v>#NUM!</v>
      </c>
      <c r="BG4211" t="e">
        <f t="shared" si="196"/>
        <v>#NUM!</v>
      </c>
      <c r="BH4211" t="e">
        <f t="shared" si="197"/>
        <v>#NUM!</v>
      </c>
      <c r="BI4211" t="e">
        <f>VLOOKUP(H4211,Sheet2!$A$1:$B$270,2,FALSE)</f>
        <v>#N/A</v>
      </c>
    </row>
    <row r="4212" spans="15:61">
      <c r="O4212" s="57"/>
      <c r="P4212" s="57"/>
      <c r="AP4212" s="57"/>
      <c r="BA4212" s="57"/>
      <c r="BF4212" s="6" t="e">
        <f t="shared" si="195"/>
        <v>#NUM!</v>
      </c>
      <c r="BG4212" t="e">
        <f t="shared" si="196"/>
        <v>#NUM!</v>
      </c>
      <c r="BH4212" t="e">
        <f t="shared" si="197"/>
        <v>#NUM!</v>
      </c>
      <c r="BI4212" t="e">
        <f>VLOOKUP(H4212,Sheet2!$A$1:$B$270,2,FALSE)</f>
        <v>#N/A</v>
      </c>
    </row>
    <row r="4213" spans="15:61">
      <c r="O4213" s="57"/>
      <c r="P4213" s="57"/>
      <c r="AP4213" s="57"/>
      <c r="BA4213" s="57"/>
      <c r="BF4213" s="6" t="e">
        <f t="shared" si="195"/>
        <v>#NUM!</v>
      </c>
      <c r="BG4213" t="e">
        <f t="shared" si="196"/>
        <v>#NUM!</v>
      </c>
      <c r="BH4213" t="e">
        <f t="shared" si="197"/>
        <v>#NUM!</v>
      </c>
      <c r="BI4213" t="e">
        <f>VLOOKUP(H4213,Sheet2!$A$1:$B$270,2,FALSE)</f>
        <v>#N/A</v>
      </c>
    </row>
    <row r="4214" spans="15:61">
      <c r="O4214" s="57"/>
      <c r="P4214" s="57"/>
      <c r="AP4214" s="57"/>
      <c r="BA4214" s="57"/>
      <c r="BF4214" s="6" t="e">
        <f t="shared" si="195"/>
        <v>#NUM!</v>
      </c>
      <c r="BG4214" t="e">
        <f t="shared" si="196"/>
        <v>#NUM!</v>
      </c>
      <c r="BH4214" t="e">
        <f t="shared" si="197"/>
        <v>#NUM!</v>
      </c>
      <c r="BI4214" t="e">
        <f>VLOOKUP(H4214,Sheet2!$A$1:$B$270,2,FALSE)</f>
        <v>#N/A</v>
      </c>
    </row>
    <row r="4215" spans="15:61">
      <c r="O4215" s="57"/>
      <c r="P4215" s="57"/>
      <c r="AP4215" s="57"/>
      <c r="BA4215" s="57"/>
      <c r="BF4215" s="6" t="e">
        <f t="shared" si="195"/>
        <v>#NUM!</v>
      </c>
      <c r="BG4215" t="e">
        <f t="shared" si="196"/>
        <v>#NUM!</v>
      </c>
      <c r="BH4215" t="e">
        <f t="shared" si="197"/>
        <v>#NUM!</v>
      </c>
      <c r="BI4215" t="e">
        <f>VLOOKUP(H4215,Sheet2!$A$1:$B$270,2,FALSE)</f>
        <v>#N/A</v>
      </c>
    </row>
    <row r="4216" spans="15:61">
      <c r="O4216" s="57"/>
      <c r="P4216" s="57"/>
      <c r="AP4216" s="57"/>
      <c r="BA4216" s="57"/>
      <c r="BF4216" s="6" t="e">
        <f t="shared" si="195"/>
        <v>#NUM!</v>
      </c>
      <c r="BG4216" t="e">
        <f t="shared" si="196"/>
        <v>#NUM!</v>
      </c>
      <c r="BH4216" t="e">
        <f t="shared" si="197"/>
        <v>#NUM!</v>
      </c>
      <c r="BI4216" t="e">
        <f>VLOOKUP(H4216,Sheet2!$A$1:$B$270,2,FALSE)</f>
        <v>#N/A</v>
      </c>
    </row>
    <row r="4217" spans="15:61">
      <c r="O4217" s="57"/>
      <c r="P4217" s="57"/>
      <c r="AP4217" s="57"/>
      <c r="BA4217" s="57"/>
      <c r="BF4217" s="6" t="e">
        <f t="shared" si="195"/>
        <v>#NUM!</v>
      </c>
      <c r="BG4217" t="e">
        <f t="shared" si="196"/>
        <v>#NUM!</v>
      </c>
      <c r="BH4217" t="e">
        <f t="shared" si="197"/>
        <v>#NUM!</v>
      </c>
      <c r="BI4217" t="e">
        <f>VLOOKUP(H4217,Sheet2!$A$1:$B$270,2,FALSE)</f>
        <v>#N/A</v>
      </c>
    </row>
    <row r="4218" spans="15:61">
      <c r="O4218" s="57"/>
      <c r="P4218" s="57"/>
      <c r="AO4218" s="57"/>
      <c r="AP4218" s="57"/>
      <c r="BA4218" s="57"/>
      <c r="BF4218" s="6" t="e">
        <f t="shared" si="195"/>
        <v>#NUM!</v>
      </c>
      <c r="BG4218" t="e">
        <f t="shared" si="196"/>
        <v>#NUM!</v>
      </c>
      <c r="BH4218" t="e">
        <f t="shared" si="197"/>
        <v>#NUM!</v>
      </c>
      <c r="BI4218" t="e">
        <f>VLOOKUP(H4218,Sheet2!$A$1:$B$270,2,FALSE)</f>
        <v>#N/A</v>
      </c>
    </row>
    <row r="4219" spans="15:61">
      <c r="O4219" s="57"/>
      <c r="P4219" s="57"/>
      <c r="AP4219" s="57"/>
      <c r="BA4219" s="57"/>
      <c r="BF4219" s="6" t="e">
        <f t="shared" si="195"/>
        <v>#NUM!</v>
      </c>
      <c r="BG4219" t="e">
        <f t="shared" si="196"/>
        <v>#NUM!</v>
      </c>
      <c r="BH4219" t="e">
        <f t="shared" si="197"/>
        <v>#NUM!</v>
      </c>
      <c r="BI4219" t="e">
        <f>VLOOKUP(H4219,Sheet2!$A$1:$B$270,2,FALSE)</f>
        <v>#N/A</v>
      </c>
    </row>
    <row r="4220" spans="15:61">
      <c r="O4220" s="57"/>
      <c r="P4220" s="57"/>
      <c r="BA4220" s="57"/>
      <c r="BF4220" s="6" t="e">
        <f t="shared" si="195"/>
        <v>#NUM!</v>
      </c>
      <c r="BG4220" t="e">
        <f t="shared" si="196"/>
        <v>#NUM!</v>
      </c>
      <c r="BH4220" t="e">
        <f t="shared" si="197"/>
        <v>#NUM!</v>
      </c>
      <c r="BI4220" t="e">
        <f>VLOOKUP(H4220,Sheet2!$A$1:$B$270,2,FALSE)</f>
        <v>#N/A</v>
      </c>
    </row>
    <row r="4221" spans="15:61">
      <c r="O4221" s="57"/>
      <c r="P4221" s="57"/>
      <c r="BF4221" s="6" t="e">
        <f t="shared" si="195"/>
        <v>#NUM!</v>
      </c>
      <c r="BG4221" t="e">
        <f t="shared" si="196"/>
        <v>#NUM!</v>
      </c>
      <c r="BH4221" t="e">
        <f t="shared" si="197"/>
        <v>#NUM!</v>
      </c>
      <c r="BI4221" t="e">
        <f>VLOOKUP(H4221,Sheet2!$A$1:$B$270,2,FALSE)</f>
        <v>#N/A</v>
      </c>
    </row>
    <row r="4222" spans="15:61">
      <c r="O4222" s="57"/>
      <c r="P4222" s="57"/>
      <c r="BF4222" s="6" t="e">
        <f t="shared" si="195"/>
        <v>#NUM!</v>
      </c>
      <c r="BG4222" t="e">
        <f t="shared" si="196"/>
        <v>#NUM!</v>
      </c>
      <c r="BH4222" t="e">
        <f t="shared" si="197"/>
        <v>#NUM!</v>
      </c>
      <c r="BI4222" t="e">
        <f>VLOOKUP(H4222,Sheet2!$A$1:$B$270,2,FALSE)</f>
        <v>#N/A</v>
      </c>
    </row>
    <row r="4223" spans="15:61">
      <c r="O4223" s="57"/>
      <c r="P4223" s="57"/>
      <c r="AP4223" s="57"/>
      <c r="BA4223" s="57"/>
      <c r="BF4223" s="6" t="e">
        <f t="shared" si="195"/>
        <v>#NUM!</v>
      </c>
      <c r="BG4223" t="e">
        <f t="shared" si="196"/>
        <v>#NUM!</v>
      </c>
      <c r="BH4223" t="e">
        <f t="shared" si="197"/>
        <v>#NUM!</v>
      </c>
      <c r="BI4223" t="e">
        <f>VLOOKUP(H4223,Sheet2!$A$1:$B$270,2,FALSE)</f>
        <v>#N/A</v>
      </c>
    </row>
    <row r="4224" spans="15:61">
      <c r="O4224" s="57"/>
      <c r="P4224" s="57"/>
      <c r="AO4224" s="57"/>
      <c r="BA4224" s="57"/>
      <c r="BF4224" s="6" t="e">
        <f t="shared" si="195"/>
        <v>#NUM!</v>
      </c>
      <c r="BG4224" t="e">
        <f t="shared" si="196"/>
        <v>#NUM!</v>
      </c>
      <c r="BH4224" t="e">
        <f t="shared" si="197"/>
        <v>#NUM!</v>
      </c>
      <c r="BI4224" t="e">
        <f>VLOOKUP(H4224,Sheet2!$A$1:$B$270,2,FALSE)</f>
        <v>#N/A</v>
      </c>
    </row>
    <row r="4225" spans="15:61">
      <c r="O4225" s="57"/>
      <c r="P4225" s="57"/>
      <c r="AO4225" s="57"/>
      <c r="AP4225" s="57"/>
      <c r="BA4225" s="57"/>
      <c r="BF4225" s="6" t="e">
        <f t="shared" si="195"/>
        <v>#NUM!</v>
      </c>
      <c r="BG4225" t="e">
        <f t="shared" si="196"/>
        <v>#NUM!</v>
      </c>
      <c r="BH4225" t="e">
        <f t="shared" si="197"/>
        <v>#NUM!</v>
      </c>
      <c r="BI4225" t="e">
        <f>VLOOKUP(H4225,Sheet2!$A$1:$B$270,2,FALSE)</f>
        <v>#N/A</v>
      </c>
    </row>
    <row r="4226" spans="15:61">
      <c r="O4226" s="57"/>
      <c r="P4226" s="57"/>
      <c r="AO4226" s="57"/>
      <c r="AP4226" s="57"/>
      <c r="BA4226" s="57"/>
      <c r="BF4226" s="6" t="e">
        <f t="shared" ref="BF4226:BF4289" si="198">DATE(BC4226,BD4226,BE4226)</f>
        <v>#NUM!</v>
      </c>
      <c r="BG4226" t="e">
        <f t="shared" ref="BG4226:BG4289" si="199">BF4226-BA4226</f>
        <v>#NUM!</v>
      </c>
      <c r="BH4226" t="e">
        <f t="shared" ref="BH4226:BH4289" si="200">IF(BG4226=1,"COMPLY",IF(BG4226&lt;1,"COMPLY","NOT COMPLY"))</f>
        <v>#NUM!</v>
      </c>
      <c r="BI4226" t="e">
        <f>VLOOKUP(H4226,Sheet2!$A$1:$B$270,2,FALSE)</f>
        <v>#N/A</v>
      </c>
    </row>
    <row r="4227" spans="15:61">
      <c r="O4227" s="57"/>
      <c r="P4227" s="57"/>
      <c r="AO4227" s="57"/>
      <c r="AP4227" s="57"/>
      <c r="BA4227" s="57"/>
      <c r="BF4227" s="6" t="e">
        <f t="shared" si="198"/>
        <v>#NUM!</v>
      </c>
      <c r="BG4227" t="e">
        <f t="shared" si="199"/>
        <v>#NUM!</v>
      </c>
      <c r="BH4227" t="e">
        <f t="shared" si="200"/>
        <v>#NUM!</v>
      </c>
      <c r="BI4227" t="e">
        <f>VLOOKUP(H4227,Sheet2!$A$1:$B$270,2,FALSE)</f>
        <v>#N/A</v>
      </c>
    </row>
    <row r="4228" spans="15:61">
      <c r="O4228" s="57"/>
      <c r="P4228" s="57"/>
      <c r="AO4228" s="57"/>
      <c r="AP4228" s="57"/>
      <c r="BA4228" s="57"/>
      <c r="BF4228" s="6" t="e">
        <f t="shared" si="198"/>
        <v>#NUM!</v>
      </c>
      <c r="BG4228" t="e">
        <f t="shared" si="199"/>
        <v>#NUM!</v>
      </c>
      <c r="BH4228" t="e">
        <f t="shared" si="200"/>
        <v>#NUM!</v>
      </c>
      <c r="BI4228" t="e">
        <f>VLOOKUP(H4228,Sheet2!$A$1:$B$270,2,FALSE)</f>
        <v>#N/A</v>
      </c>
    </row>
    <row r="4229" spans="15:61">
      <c r="O4229" s="57"/>
      <c r="P4229" s="57"/>
      <c r="AO4229" s="57"/>
      <c r="AP4229" s="57"/>
      <c r="BA4229" s="57"/>
      <c r="BF4229" s="6" t="e">
        <f t="shared" si="198"/>
        <v>#NUM!</v>
      </c>
      <c r="BG4229" t="e">
        <f t="shared" si="199"/>
        <v>#NUM!</v>
      </c>
      <c r="BH4229" t="e">
        <f t="shared" si="200"/>
        <v>#NUM!</v>
      </c>
      <c r="BI4229" t="e">
        <f>VLOOKUP(H4229,Sheet2!$A$1:$B$270,2,FALSE)</f>
        <v>#N/A</v>
      </c>
    </row>
    <row r="4230" spans="15:61">
      <c r="O4230" s="57"/>
      <c r="P4230" s="57"/>
      <c r="AO4230" s="57"/>
      <c r="AP4230" s="57"/>
      <c r="BA4230" s="57"/>
      <c r="BF4230" s="6" t="e">
        <f t="shared" si="198"/>
        <v>#NUM!</v>
      </c>
      <c r="BG4230" t="e">
        <f t="shared" si="199"/>
        <v>#NUM!</v>
      </c>
      <c r="BH4230" t="e">
        <f t="shared" si="200"/>
        <v>#NUM!</v>
      </c>
      <c r="BI4230" t="e">
        <f>VLOOKUP(H4230,Sheet2!$A$1:$B$270,2,FALSE)</f>
        <v>#N/A</v>
      </c>
    </row>
    <row r="4231" spans="15:61">
      <c r="O4231" s="57"/>
      <c r="P4231" s="57"/>
      <c r="AO4231" s="57"/>
      <c r="AP4231" s="57"/>
      <c r="BA4231" s="57"/>
      <c r="BF4231" s="6" t="e">
        <f t="shared" si="198"/>
        <v>#NUM!</v>
      </c>
      <c r="BG4231" t="e">
        <f t="shared" si="199"/>
        <v>#NUM!</v>
      </c>
      <c r="BH4231" t="e">
        <f t="shared" si="200"/>
        <v>#NUM!</v>
      </c>
      <c r="BI4231" t="e">
        <f>VLOOKUP(H4231,Sheet2!$A$1:$B$270,2,FALSE)</f>
        <v>#N/A</v>
      </c>
    </row>
    <row r="4232" spans="15:61">
      <c r="O4232" s="57"/>
      <c r="P4232" s="57"/>
      <c r="AO4232" s="57"/>
      <c r="AP4232" s="57"/>
      <c r="BA4232" s="57"/>
      <c r="BF4232" s="6" t="e">
        <f t="shared" si="198"/>
        <v>#NUM!</v>
      </c>
      <c r="BG4232" t="e">
        <f t="shared" si="199"/>
        <v>#NUM!</v>
      </c>
      <c r="BH4232" t="e">
        <f t="shared" si="200"/>
        <v>#NUM!</v>
      </c>
      <c r="BI4232" t="e">
        <f>VLOOKUP(H4232,Sheet2!$A$1:$B$270,2,FALSE)</f>
        <v>#N/A</v>
      </c>
    </row>
    <row r="4233" spans="15:61">
      <c r="O4233" s="57"/>
      <c r="P4233" s="57"/>
      <c r="AP4233" s="57"/>
      <c r="BA4233" s="57"/>
      <c r="BF4233" s="6" t="e">
        <f t="shared" si="198"/>
        <v>#NUM!</v>
      </c>
      <c r="BG4233" t="e">
        <f t="shared" si="199"/>
        <v>#NUM!</v>
      </c>
      <c r="BH4233" t="e">
        <f t="shared" si="200"/>
        <v>#NUM!</v>
      </c>
      <c r="BI4233" t="e">
        <f>VLOOKUP(H4233,Sheet2!$A$1:$B$270,2,FALSE)</f>
        <v>#N/A</v>
      </c>
    </row>
    <row r="4234" spans="15:61">
      <c r="O4234" s="57"/>
      <c r="P4234" s="57"/>
      <c r="AP4234" s="57"/>
      <c r="BA4234" s="57"/>
      <c r="BF4234" s="6" t="e">
        <f t="shared" si="198"/>
        <v>#NUM!</v>
      </c>
      <c r="BG4234" t="e">
        <f t="shared" si="199"/>
        <v>#NUM!</v>
      </c>
      <c r="BH4234" t="e">
        <f t="shared" si="200"/>
        <v>#NUM!</v>
      </c>
      <c r="BI4234" t="e">
        <f>VLOOKUP(H4234,Sheet2!$A$1:$B$270,2,FALSE)</f>
        <v>#N/A</v>
      </c>
    </row>
    <row r="4235" spans="15:61">
      <c r="O4235" s="57"/>
      <c r="P4235" s="57"/>
      <c r="AP4235" s="57"/>
      <c r="BA4235" s="57"/>
      <c r="BF4235" s="6" t="e">
        <f t="shared" si="198"/>
        <v>#NUM!</v>
      </c>
      <c r="BG4235" t="e">
        <f t="shared" si="199"/>
        <v>#NUM!</v>
      </c>
      <c r="BH4235" t="e">
        <f t="shared" si="200"/>
        <v>#NUM!</v>
      </c>
      <c r="BI4235" t="e">
        <f>VLOOKUP(H4235,Sheet2!$A$1:$B$270,2,FALSE)</f>
        <v>#N/A</v>
      </c>
    </row>
    <row r="4236" spans="15:61">
      <c r="O4236" s="57"/>
      <c r="P4236" s="57"/>
      <c r="AP4236" s="57"/>
      <c r="BA4236" s="57"/>
      <c r="BF4236" s="6" t="e">
        <f t="shared" si="198"/>
        <v>#NUM!</v>
      </c>
      <c r="BG4236" t="e">
        <f t="shared" si="199"/>
        <v>#NUM!</v>
      </c>
      <c r="BH4236" t="e">
        <f t="shared" si="200"/>
        <v>#NUM!</v>
      </c>
      <c r="BI4236" t="e">
        <f>VLOOKUP(H4236,Sheet2!$A$1:$B$270,2,FALSE)</f>
        <v>#N/A</v>
      </c>
    </row>
    <row r="4237" spans="15:61">
      <c r="O4237" s="57"/>
      <c r="P4237" s="57"/>
      <c r="AP4237" s="57"/>
      <c r="BA4237" s="57"/>
      <c r="BF4237" s="6" t="e">
        <f t="shared" si="198"/>
        <v>#NUM!</v>
      </c>
      <c r="BG4237" t="e">
        <f t="shared" si="199"/>
        <v>#NUM!</v>
      </c>
      <c r="BH4237" t="e">
        <f t="shared" si="200"/>
        <v>#NUM!</v>
      </c>
      <c r="BI4237" t="e">
        <f>VLOOKUP(H4237,Sheet2!$A$1:$B$270,2,FALSE)</f>
        <v>#N/A</v>
      </c>
    </row>
    <row r="4238" spans="15:61">
      <c r="O4238" s="57"/>
      <c r="P4238" s="57"/>
      <c r="AP4238" s="57"/>
      <c r="BA4238" s="57"/>
      <c r="BF4238" s="6" t="e">
        <f t="shared" si="198"/>
        <v>#NUM!</v>
      </c>
      <c r="BG4238" t="e">
        <f t="shared" si="199"/>
        <v>#NUM!</v>
      </c>
      <c r="BH4238" t="e">
        <f t="shared" si="200"/>
        <v>#NUM!</v>
      </c>
      <c r="BI4238" t="e">
        <f>VLOOKUP(H4238,Sheet2!$A$1:$B$270,2,FALSE)</f>
        <v>#N/A</v>
      </c>
    </row>
    <row r="4239" spans="15:61">
      <c r="O4239" s="57"/>
      <c r="P4239" s="57"/>
      <c r="AP4239" s="57"/>
      <c r="BA4239" s="57"/>
      <c r="BF4239" s="6" t="e">
        <f t="shared" si="198"/>
        <v>#NUM!</v>
      </c>
      <c r="BG4239" t="e">
        <f t="shared" si="199"/>
        <v>#NUM!</v>
      </c>
      <c r="BH4239" t="e">
        <f t="shared" si="200"/>
        <v>#NUM!</v>
      </c>
      <c r="BI4239" t="e">
        <f>VLOOKUP(H4239,Sheet2!$A$1:$B$270,2,FALSE)</f>
        <v>#N/A</v>
      </c>
    </row>
    <row r="4240" spans="15:61">
      <c r="O4240" s="57"/>
      <c r="P4240" s="57"/>
      <c r="AP4240" s="57"/>
      <c r="BA4240" s="57"/>
      <c r="BF4240" s="6" t="e">
        <f t="shared" si="198"/>
        <v>#NUM!</v>
      </c>
      <c r="BG4240" t="e">
        <f t="shared" si="199"/>
        <v>#NUM!</v>
      </c>
      <c r="BH4240" t="e">
        <f t="shared" si="200"/>
        <v>#NUM!</v>
      </c>
      <c r="BI4240" t="e">
        <f>VLOOKUP(H4240,Sheet2!$A$1:$B$270,2,FALSE)</f>
        <v>#N/A</v>
      </c>
    </row>
    <row r="4241" spans="15:61">
      <c r="O4241" s="57"/>
      <c r="P4241" s="57"/>
      <c r="BF4241" s="6" t="e">
        <f t="shared" si="198"/>
        <v>#NUM!</v>
      </c>
      <c r="BG4241" t="e">
        <f t="shared" si="199"/>
        <v>#NUM!</v>
      </c>
      <c r="BH4241" t="e">
        <f t="shared" si="200"/>
        <v>#NUM!</v>
      </c>
      <c r="BI4241" t="e">
        <f>VLOOKUP(H4241,Sheet2!$A$1:$B$270,2,FALSE)</f>
        <v>#N/A</v>
      </c>
    </row>
    <row r="4242" spans="15:61">
      <c r="O4242" s="57"/>
      <c r="P4242" s="57"/>
      <c r="BF4242" s="6" t="e">
        <f t="shared" si="198"/>
        <v>#NUM!</v>
      </c>
      <c r="BG4242" t="e">
        <f t="shared" si="199"/>
        <v>#NUM!</v>
      </c>
      <c r="BH4242" t="e">
        <f t="shared" si="200"/>
        <v>#NUM!</v>
      </c>
      <c r="BI4242" t="e">
        <f>VLOOKUP(H4242,Sheet2!$A$1:$B$270,2,FALSE)</f>
        <v>#N/A</v>
      </c>
    </row>
    <row r="4243" spans="15:61">
      <c r="O4243" s="57"/>
      <c r="P4243" s="57"/>
      <c r="AP4243" s="57"/>
      <c r="BA4243" s="57"/>
      <c r="BF4243" s="6" t="e">
        <f t="shared" si="198"/>
        <v>#NUM!</v>
      </c>
      <c r="BG4243" t="e">
        <f t="shared" si="199"/>
        <v>#NUM!</v>
      </c>
      <c r="BH4243" t="e">
        <f t="shared" si="200"/>
        <v>#NUM!</v>
      </c>
      <c r="BI4243" t="e">
        <f>VLOOKUP(H4243,Sheet2!$A$1:$B$270,2,FALSE)</f>
        <v>#N/A</v>
      </c>
    </row>
    <row r="4244" spans="15:61">
      <c r="O4244" s="57"/>
      <c r="P4244" s="57"/>
      <c r="AP4244" s="57"/>
      <c r="BA4244" s="57"/>
      <c r="BF4244" s="6" t="e">
        <f t="shared" si="198"/>
        <v>#NUM!</v>
      </c>
      <c r="BG4244" t="e">
        <f t="shared" si="199"/>
        <v>#NUM!</v>
      </c>
      <c r="BH4244" t="e">
        <f t="shared" si="200"/>
        <v>#NUM!</v>
      </c>
      <c r="BI4244" t="e">
        <f>VLOOKUP(H4244,Sheet2!$A$1:$B$270,2,FALSE)</f>
        <v>#N/A</v>
      </c>
    </row>
    <row r="4245" spans="15:61">
      <c r="O4245" s="57"/>
      <c r="P4245" s="57"/>
      <c r="AO4245" s="57"/>
      <c r="AP4245" s="57"/>
      <c r="BA4245" s="57"/>
      <c r="BF4245" s="6" t="e">
        <f t="shared" si="198"/>
        <v>#NUM!</v>
      </c>
      <c r="BG4245" t="e">
        <f t="shared" si="199"/>
        <v>#NUM!</v>
      </c>
      <c r="BH4245" t="e">
        <f t="shared" si="200"/>
        <v>#NUM!</v>
      </c>
      <c r="BI4245" t="e">
        <f>VLOOKUP(H4245,Sheet2!$A$1:$B$270,2,FALSE)</f>
        <v>#N/A</v>
      </c>
    </row>
    <row r="4246" spans="15:61">
      <c r="O4246" s="57"/>
      <c r="P4246" s="57"/>
      <c r="AO4246" s="57"/>
      <c r="AP4246" s="57"/>
      <c r="BA4246" s="57"/>
      <c r="BF4246" s="6" t="e">
        <f t="shared" si="198"/>
        <v>#NUM!</v>
      </c>
      <c r="BG4246" t="e">
        <f t="shared" si="199"/>
        <v>#NUM!</v>
      </c>
      <c r="BH4246" t="e">
        <f t="shared" si="200"/>
        <v>#NUM!</v>
      </c>
      <c r="BI4246" t="e">
        <f>VLOOKUP(H4246,Sheet2!$A$1:$B$270,2,FALSE)</f>
        <v>#N/A</v>
      </c>
    </row>
    <row r="4247" spans="15:61">
      <c r="O4247" s="57"/>
      <c r="P4247" s="57"/>
      <c r="AP4247" s="57"/>
      <c r="BA4247" s="57"/>
      <c r="BF4247" s="6" t="e">
        <f t="shared" si="198"/>
        <v>#NUM!</v>
      </c>
      <c r="BG4247" t="e">
        <f t="shared" si="199"/>
        <v>#NUM!</v>
      </c>
      <c r="BH4247" t="e">
        <f t="shared" si="200"/>
        <v>#NUM!</v>
      </c>
      <c r="BI4247" t="e">
        <f>VLOOKUP(H4247,Sheet2!$A$1:$B$270,2,FALSE)</f>
        <v>#N/A</v>
      </c>
    </row>
    <row r="4248" spans="15:61">
      <c r="O4248" s="57"/>
      <c r="P4248" s="57"/>
      <c r="AP4248" s="57"/>
      <c r="BA4248" s="57"/>
      <c r="BF4248" s="6" t="e">
        <f t="shared" si="198"/>
        <v>#NUM!</v>
      </c>
      <c r="BG4248" t="e">
        <f t="shared" si="199"/>
        <v>#NUM!</v>
      </c>
      <c r="BH4248" t="e">
        <f t="shared" si="200"/>
        <v>#NUM!</v>
      </c>
      <c r="BI4248" t="e">
        <f>VLOOKUP(H4248,Sheet2!$A$1:$B$270,2,FALSE)</f>
        <v>#N/A</v>
      </c>
    </row>
    <row r="4249" spans="15:61">
      <c r="O4249" s="57"/>
      <c r="P4249" s="57"/>
      <c r="AO4249" s="57"/>
      <c r="AP4249" s="57"/>
      <c r="BA4249" s="57"/>
      <c r="BF4249" s="6" t="e">
        <f t="shared" si="198"/>
        <v>#NUM!</v>
      </c>
      <c r="BG4249" t="e">
        <f t="shared" si="199"/>
        <v>#NUM!</v>
      </c>
      <c r="BH4249" t="e">
        <f t="shared" si="200"/>
        <v>#NUM!</v>
      </c>
      <c r="BI4249" t="e">
        <f>VLOOKUP(H4249,Sheet2!$A$1:$B$270,2,FALSE)</f>
        <v>#N/A</v>
      </c>
    </row>
    <row r="4250" spans="15:61">
      <c r="O4250" s="57"/>
      <c r="P4250" s="57"/>
      <c r="AP4250" s="57"/>
      <c r="BA4250" s="57"/>
      <c r="BF4250" s="6" t="e">
        <f t="shared" si="198"/>
        <v>#NUM!</v>
      </c>
      <c r="BG4250" t="e">
        <f t="shared" si="199"/>
        <v>#NUM!</v>
      </c>
      <c r="BH4250" t="e">
        <f t="shared" si="200"/>
        <v>#NUM!</v>
      </c>
      <c r="BI4250" t="e">
        <f>VLOOKUP(H4250,Sheet2!$A$1:$B$270,2,FALSE)</f>
        <v>#N/A</v>
      </c>
    </row>
    <row r="4251" spans="15:61">
      <c r="O4251" s="57"/>
      <c r="P4251" s="57"/>
      <c r="AO4251" s="57"/>
      <c r="BA4251" s="57"/>
      <c r="BF4251" s="6" t="e">
        <f t="shared" si="198"/>
        <v>#NUM!</v>
      </c>
      <c r="BG4251" t="e">
        <f t="shared" si="199"/>
        <v>#NUM!</v>
      </c>
      <c r="BH4251" t="e">
        <f t="shared" si="200"/>
        <v>#NUM!</v>
      </c>
      <c r="BI4251" t="e">
        <f>VLOOKUP(H4251,Sheet2!$A$1:$B$270,2,FALSE)</f>
        <v>#N/A</v>
      </c>
    </row>
    <row r="4252" spans="15:61">
      <c r="O4252" s="57"/>
      <c r="P4252" s="57"/>
      <c r="AO4252" s="57"/>
      <c r="AP4252" s="57"/>
      <c r="BA4252" s="57"/>
      <c r="BF4252" s="6" t="e">
        <f t="shared" si="198"/>
        <v>#NUM!</v>
      </c>
      <c r="BG4252" t="e">
        <f t="shared" si="199"/>
        <v>#NUM!</v>
      </c>
      <c r="BH4252" t="e">
        <f t="shared" si="200"/>
        <v>#NUM!</v>
      </c>
      <c r="BI4252" t="e">
        <f>VLOOKUP(H4252,Sheet2!$A$1:$B$270,2,FALSE)</f>
        <v>#N/A</v>
      </c>
    </row>
    <row r="4253" spans="15:61">
      <c r="O4253" s="57"/>
      <c r="P4253" s="57"/>
      <c r="AO4253" s="57"/>
      <c r="AP4253" s="57"/>
      <c r="BA4253" s="57"/>
      <c r="BF4253" s="6" t="e">
        <f t="shared" si="198"/>
        <v>#NUM!</v>
      </c>
      <c r="BG4253" t="e">
        <f t="shared" si="199"/>
        <v>#NUM!</v>
      </c>
      <c r="BH4253" t="e">
        <f t="shared" si="200"/>
        <v>#NUM!</v>
      </c>
      <c r="BI4253" t="e">
        <f>VLOOKUP(H4253,Sheet2!$A$1:$B$270,2,FALSE)</f>
        <v>#N/A</v>
      </c>
    </row>
    <row r="4254" spans="15:61">
      <c r="O4254" s="57"/>
      <c r="P4254" s="57"/>
      <c r="AO4254" s="57"/>
      <c r="AP4254" s="57"/>
      <c r="BA4254" s="57"/>
      <c r="BF4254" s="6" t="e">
        <f t="shared" si="198"/>
        <v>#NUM!</v>
      </c>
      <c r="BG4254" t="e">
        <f t="shared" si="199"/>
        <v>#NUM!</v>
      </c>
      <c r="BH4254" t="e">
        <f t="shared" si="200"/>
        <v>#NUM!</v>
      </c>
      <c r="BI4254" t="e">
        <f>VLOOKUP(H4254,Sheet2!$A$1:$B$270,2,FALSE)</f>
        <v>#N/A</v>
      </c>
    </row>
    <row r="4255" spans="15:61">
      <c r="O4255" s="57"/>
      <c r="P4255" s="57"/>
      <c r="AO4255" s="57"/>
      <c r="AP4255" s="57"/>
      <c r="BA4255" s="57"/>
      <c r="BF4255" s="6" t="e">
        <f t="shared" si="198"/>
        <v>#NUM!</v>
      </c>
      <c r="BG4255" t="e">
        <f t="shared" si="199"/>
        <v>#NUM!</v>
      </c>
      <c r="BH4255" t="e">
        <f t="shared" si="200"/>
        <v>#NUM!</v>
      </c>
      <c r="BI4255" t="e">
        <f>VLOOKUP(H4255,Sheet2!$A$1:$B$270,2,FALSE)</f>
        <v>#N/A</v>
      </c>
    </row>
    <row r="4256" spans="15:61">
      <c r="O4256" s="57"/>
      <c r="P4256" s="57"/>
      <c r="AO4256" s="57"/>
      <c r="AP4256" s="57"/>
      <c r="BA4256" s="57"/>
      <c r="BF4256" s="6" t="e">
        <f t="shared" si="198"/>
        <v>#NUM!</v>
      </c>
      <c r="BG4256" t="e">
        <f t="shared" si="199"/>
        <v>#NUM!</v>
      </c>
      <c r="BH4256" t="e">
        <f t="shared" si="200"/>
        <v>#NUM!</v>
      </c>
      <c r="BI4256" t="e">
        <f>VLOOKUP(H4256,Sheet2!$A$1:$B$270,2,FALSE)</f>
        <v>#N/A</v>
      </c>
    </row>
    <row r="4257" spans="15:61">
      <c r="O4257" s="57"/>
      <c r="P4257" s="57"/>
      <c r="AO4257" s="57"/>
      <c r="BA4257" s="57"/>
      <c r="BF4257" s="6" t="e">
        <f t="shared" si="198"/>
        <v>#NUM!</v>
      </c>
      <c r="BG4257" t="e">
        <f t="shared" si="199"/>
        <v>#NUM!</v>
      </c>
      <c r="BH4257" t="e">
        <f t="shared" si="200"/>
        <v>#NUM!</v>
      </c>
      <c r="BI4257" t="e">
        <f>VLOOKUP(H4257,Sheet2!$A$1:$B$270,2,FALSE)</f>
        <v>#N/A</v>
      </c>
    </row>
    <row r="4258" spans="15:61">
      <c r="O4258" s="57"/>
      <c r="P4258" s="57"/>
      <c r="AO4258" s="57"/>
      <c r="AP4258" s="57"/>
      <c r="BA4258" s="57"/>
      <c r="BF4258" s="6" t="e">
        <f t="shared" si="198"/>
        <v>#NUM!</v>
      </c>
      <c r="BG4258" t="e">
        <f t="shared" si="199"/>
        <v>#NUM!</v>
      </c>
      <c r="BH4258" t="e">
        <f t="shared" si="200"/>
        <v>#NUM!</v>
      </c>
      <c r="BI4258" t="e">
        <f>VLOOKUP(H4258,Sheet2!$A$1:$B$270,2,FALSE)</f>
        <v>#N/A</v>
      </c>
    </row>
    <row r="4259" spans="15:61">
      <c r="O4259" s="57"/>
      <c r="P4259" s="57"/>
      <c r="AP4259" s="57"/>
      <c r="BA4259" s="57"/>
      <c r="BF4259" s="6" t="e">
        <f t="shared" si="198"/>
        <v>#NUM!</v>
      </c>
      <c r="BG4259" t="e">
        <f t="shared" si="199"/>
        <v>#NUM!</v>
      </c>
      <c r="BH4259" t="e">
        <f t="shared" si="200"/>
        <v>#NUM!</v>
      </c>
      <c r="BI4259" t="e">
        <f>VLOOKUP(H4259,Sheet2!$A$1:$B$270,2,FALSE)</f>
        <v>#N/A</v>
      </c>
    </row>
    <row r="4260" spans="15:61">
      <c r="O4260" s="57"/>
      <c r="P4260" s="57"/>
      <c r="AP4260" s="57"/>
      <c r="BA4260" s="57"/>
      <c r="BF4260" s="6" t="e">
        <f t="shared" si="198"/>
        <v>#NUM!</v>
      </c>
      <c r="BG4260" t="e">
        <f t="shared" si="199"/>
        <v>#NUM!</v>
      </c>
      <c r="BH4260" t="e">
        <f t="shared" si="200"/>
        <v>#NUM!</v>
      </c>
      <c r="BI4260" t="e">
        <f>VLOOKUP(H4260,Sheet2!$A$1:$B$270,2,FALSE)</f>
        <v>#N/A</v>
      </c>
    </row>
    <row r="4261" spans="15:61">
      <c r="O4261" s="57"/>
      <c r="P4261" s="57"/>
      <c r="AP4261" s="57"/>
      <c r="BA4261" s="57"/>
      <c r="BF4261" s="6" t="e">
        <f t="shared" si="198"/>
        <v>#NUM!</v>
      </c>
      <c r="BG4261" t="e">
        <f t="shared" si="199"/>
        <v>#NUM!</v>
      </c>
      <c r="BH4261" t="e">
        <f t="shared" si="200"/>
        <v>#NUM!</v>
      </c>
      <c r="BI4261" t="e">
        <f>VLOOKUP(H4261,Sheet2!$A$1:$B$270,2,FALSE)</f>
        <v>#N/A</v>
      </c>
    </row>
    <row r="4262" spans="15:61">
      <c r="O4262" s="57"/>
      <c r="P4262" s="57"/>
      <c r="AP4262" s="57"/>
      <c r="BA4262" s="57"/>
      <c r="BF4262" s="6" t="e">
        <f t="shared" si="198"/>
        <v>#NUM!</v>
      </c>
      <c r="BG4262" t="e">
        <f t="shared" si="199"/>
        <v>#NUM!</v>
      </c>
      <c r="BH4262" t="e">
        <f t="shared" si="200"/>
        <v>#NUM!</v>
      </c>
      <c r="BI4262" t="e">
        <f>VLOOKUP(H4262,Sheet2!$A$1:$B$270,2,FALSE)</f>
        <v>#N/A</v>
      </c>
    </row>
    <row r="4263" spans="15:61">
      <c r="O4263" s="57"/>
      <c r="P4263" s="57"/>
      <c r="AO4263" s="57"/>
      <c r="AP4263" s="57"/>
      <c r="BA4263" s="57"/>
      <c r="BF4263" s="6" t="e">
        <f t="shared" si="198"/>
        <v>#NUM!</v>
      </c>
      <c r="BG4263" t="e">
        <f t="shared" si="199"/>
        <v>#NUM!</v>
      </c>
      <c r="BH4263" t="e">
        <f t="shared" si="200"/>
        <v>#NUM!</v>
      </c>
      <c r="BI4263" t="e">
        <f>VLOOKUP(H4263,Sheet2!$A$1:$B$270,2,FALSE)</f>
        <v>#N/A</v>
      </c>
    </row>
    <row r="4264" spans="15:61">
      <c r="O4264" s="57"/>
      <c r="P4264" s="57"/>
      <c r="AO4264" s="57"/>
      <c r="AP4264" s="57"/>
      <c r="BA4264" s="57"/>
      <c r="BF4264" s="6" t="e">
        <f t="shared" si="198"/>
        <v>#NUM!</v>
      </c>
      <c r="BG4264" t="e">
        <f t="shared" si="199"/>
        <v>#NUM!</v>
      </c>
      <c r="BH4264" t="e">
        <f t="shared" si="200"/>
        <v>#NUM!</v>
      </c>
      <c r="BI4264" t="e">
        <f>VLOOKUP(H4264,Sheet2!$A$1:$B$270,2,FALSE)</f>
        <v>#N/A</v>
      </c>
    </row>
    <row r="4265" spans="15:61">
      <c r="O4265" s="57"/>
      <c r="P4265" s="57"/>
      <c r="AP4265" s="57"/>
      <c r="BA4265" s="57"/>
      <c r="BF4265" s="6" t="e">
        <f t="shared" si="198"/>
        <v>#NUM!</v>
      </c>
      <c r="BG4265" t="e">
        <f t="shared" si="199"/>
        <v>#NUM!</v>
      </c>
      <c r="BH4265" t="e">
        <f t="shared" si="200"/>
        <v>#NUM!</v>
      </c>
      <c r="BI4265" t="e">
        <f>VLOOKUP(H4265,Sheet2!$A$1:$B$270,2,FALSE)</f>
        <v>#N/A</v>
      </c>
    </row>
    <row r="4266" spans="15:61">
      <c r="O4266" s="57"/>
      <c r="P4266" s="57"/>
      <c r="AP4266" s="57"/>
      <c r="BA4266" s="57"/>
      <c r="BF4266" s="6" t="e">
        <f t="shared" si="198"/>
        <v>#NUM!</v>
      </c>
      <c r="BG4266" t="e">
        <f t="shared" si="199"/>
        <v>#NUM!</v>
      </c>
      <c r="BH4266" t="e">
        <f t="shared" si="200"/>
        <v>#NUM!</v>
      </c>
      <c r="BI4266" t="e">
        <f>VLOOKUP(H4266,Sheet2!$A$1:$B$270,2,FALSE)</f>
        <v>#N/A</v>
      </c>
    </row>
    <row r="4267" spans="15:61">
      <c r="O4267" s="57"/>
      <c r="P4267" s="57"/>
      <c r="AP4267" s="57"/>
      <c r="BA4267" s="57"/>
      <c r="BF4267" s="6" t="e">
        <f t="shared" si="198"/>
        <v>#NUM!</v>
      </c>
      <c r="BG4267" t="e">
        <f t="shared" si="199"/>
        <v>#NUM!</v>
      </c>
      <c r="BH4267" t="e">
        <f t="shared" si="200"/>
        <v>#NUM!</v>
      </c>
      <c r="BI4267" t="e">
        <f>VLOOKUP(H4267,Sheet2!$A$1:$B$270,2,FALSE)</f>
        <v>#N/A</v>
      </c>
    </row>
    <row r="4268" spans="15:61">
      <c r="O4268" s="57"/>
      <c r="P4268" s="57"/>
      <c r="AO4268" s="57"/>
      <c r="AP4268" s="57"/>
      <c r="BA4268" s="57"/>
      <c r="BF4268" s="6" t="e">
        <f t="shared" si="198"/>
        <v>#NUM!</v>
      </c>
      <c r="BG4268" t="e">
        <f t="shared" si="199"/>
        <v>#NUM!</v>
      </c>
      <c r="BH4268" t="e">
        <f t="shared" si="200"/>
        <v>#NUM!</v>
      </c>
      <c r="BI4268" t="e">
        <f>VLOOKUP(H4268,Sheet2!$A$1:$B$270,2,FALSE)</f>
        <v>#N/A</v>
      </c>
    </row>
    <row r="4269" spans="15:61">
      <c r="O4269" s="57"/>
      <c r="P4269" s="57"/>
      <c r="AO4269" s="57"/>
      <c r="AP4269" s="57"/>
      <c r="BA4269" s="57"/>
      <c r="BF4269" s="6" t="e">
        <f t="shared" si="198"/>
        <v>#NUM!</v>
      </c>
      <c r="BG4269" t="e">
        <f t="shared" si="199"/>
        <v>#NUM!</v>
      </c>
      <c r="BH4269" t="e">
        <f t="shared" si="200"/>
        <v>#NUM!</v>
      </c>
      <c r="BI4269" t="e">
        <f>VLOOKUP(H4269,Sheet2!$A$1:$B$270,2,FALSE)</f>
        <v>#N/A</v>
      </c>
    </row>
    <row r="4270" spans="15:61">
      <c r="O4270" s="57"/>
      <c r="P4270" s="57"/>
      <c r="AO4270" s="57"/>
      <c r="AP4270" s="57"/>
      <c r="BA4270" s="57"/>
      <c r="BF4270" s="6" t="e">
        <f t="shared" si="198"/>
        <v>#NUM!</v>
      </c>
      <c r="BG4270" t="e">
        <f t="shared" si="199"/>
        <v>#NUM!</v>
      </c>
      <c r="BH4270" t="e">
        <f t="shared" si="200"/>
        <v>#NUM!</v>
      </c>
      <c r="BI4270" t="e">
        <f>VLOOKUP(H4270,Sheet2!$A$1:$B$270,2,FALSE)</f>
        <v>#N/A</v>
      </c>
    </row>
    <row r="4271" spans="15:61">
      <c r="O4271" s="57"/>
      <c r="P4271" s="57"/>
      <c r="AO4271" s="57"/>
      <c r="AP4271" s="57"/>
      <c r="BA4271" s="57"/>
      <c r="BF4271" s="6" t="e">
        <f t="shared" si="198"/>
        <v>#NUM!</v>
      </c>
      <c r="BG4271" t="e">
        <f t="shared" si="199"/>
        <v>#NUM!</v>
      </c>
      <c r="BH4271" t="e">
        <f t="shared" si="200"/>
        <v>#NUM!</v>
      </c>
      <c r="BI4271" t="e">
        <f>VLOOKUP(H4271,Sheet2!$A$1:$B$270,2,FALSE)</f>
        <v>#N/A</v>
      </c>
    </row>
    <row r="4272" spans="15:61">
      <c r="O4272" s="57"/>
      <c r="P4272" s="57"/>
      <c r="AO4272" s="57"/>
      <c r="AP4272" s="57"/>
      <c r="BA4272" s="57"/>
      <c r="BF4272" s="6" t="e">
        <f t="shared" si="198"/>
        <v>#NUM!</v>
      </c>
      <c r="BG4272" t="e">
        <f t="shared" si="199"/>
        <v>#NUM!</v>
      </c>
      <c r="BH4272" t="e">
        <f t="shared" si="200"/>
        <v>#NUM!</v>
      </c>
      <c r="BI4272" t="e">
        <f>VLOOKUP(H4272,Sheet2!$A$1:$B$270,2,FALSE)</f>
        <v>#N/A</v>
      </c>
    </row>
    <row r="4273" spans="15:61">
      <c r="O4273" s="57"/>
      <c r="P4273" s="57"/>
      <c r="AP4273" s="57"/>
      <c r="BA4273" s="57"/>
      <c r="BF4273" s="6" t="e">
        <f t="shared" si="198"/>
        <v>#NUM!</v>
      </c>
      <c r="BG4273" t="e">
        <f t="shared" si="199"/>
        <v>#NUM!</v>
      </c>
      <c r="BH4273" t="e">
        <f t="shared" si="200"/>
        <v>#NUM!</v>
      </c>
      <c r="BI4273" t="e">
        <f>VLOOKUP(H4273,Sheet2!$A$1:$B$270,2,FALSE)</f>
        <v>#N/A</v>
      </c>
    </row>
    <row r="4274" spans="15:61">
      <c r="O4274" s="57"/>
      <c r="P4274" s="57"/>
      <c r="AP4274" s="57"/>
      <c r="BA4274" s="57"/>
      <c r="BF4274" s="6" t="e">
        <f t="shared" si="198"/>
        <v>#NUM!</v>
      </c>
      <c r="BG4274" t="e">
        <f t="shared" si="199"/>
        <v>#NUM!</v>
      </c>
      <c r="BH4274" t="e">
        <f t="shared" si="200"/>
        <v>#NUM!</v>
      </c>
      <c r="BI4274" t="e">
        <f>VLOOKUP(H4274,Sheet2!$A$1:$B$270,2,FALSE)</f>
        <v>#N/A</v>
      </c>
    </row>
    <row r="4275" spans="15:61">
      <c r="O4275" s="57"/>
      <c r="P4275" s="57"/>
      <c r="AP4275" s="57"/>
      <c r="BA4275" s="57"/>
      <c r="BF4275" s="6" t="e">
        <f t="shared" si="198"/>
        <v>#NUM!</v>
      </c>
      <c r="BG4275" t="e">
        <f t="shared" si="199"/>
        <v>#NUM!</v>
      </c>
      <c r="BH4275" t="e">
        <f t="shared" si="200"/>
        <v>#NUM!</v>
      </c>
      <c r="BI4275" t="e">
        <f>VLOOKUP(H4275,Sheet2!$A$1:$B$270,2,FALSE)</f>
        <v>#N/A</v>
      </c>
    </row>
    <row r="4276" spans="15:61">
      <c r="O4276" s="57"/>
      <c r="P4276" s="57"/>
      <c r="AP4276" s="57"/>
      <c r="BA4276" s="57"/>
      <c r="BF4276" s="6" t="e">
        <f t="shared" si="198"/>
        <v>#NUM!</v>
      </c>
      <c r="BG4276" t="e">
        <f t="shared" si="199"/>
        <v>#NUM!</v>
      </c>
      <c r="BH4276" t="e">
        <f t="shared" si="200"/>
        <v>#NUM!</v>
      </c>
      <c r="BI4276" t="e">
        <f>VLOOKUP(H4276,Sheet2!$A$1:$B$270,2,FALSE)</f>
        <v>#N/A</v>
      </c>
    </row>
    <row r="4277" spans="15:61">
      <c r="O4277" s="57"/>
      <c r="P4277" s="57"/>
      <c r="AP4277" s="57"/>
      <c r="BA4277" s="57"/>
      <c r="BF4277" s="6" t="e">
        <f t="shared" si="198"/>
        <v>#NUM!</v>
      </c>
      <c r="BG4277" t="e">
        <f t="shared" si="199"/>
        <v>#NUM!</v>
      </c>
      <c r="BH4277" t="e">
        <f t="shared" si="200"/>
        <v>#NUM!</v>
      </c>
      <c r="BI4277" t="e">
        <f>VLOOKUP(H4277,Sheet2!$A$1:$B$270,2,FALSE)</f>
        <v>#N/A</v>
      </c>
    </row>
    <row r="4278" spans="15:61">
      <c r="O4278" s="57"/>
      <c r="P4278" s="57"/>
      <c r="AP4278" s="57"/>
      <c r="BA4278" s="57"/>
      <c r="BF4278" s="6" t="e">
        <f t="shared" si="198"/>
        <v>#NUM!</v>
      </c>
      <c r="BG4278" t="e">
        <f t="shared" si="199"/>
        <v>#NUM!</v>
      </c>
      <c r="BH4278" t="e">
        <f t="shared" si="200"/>
        <v>#NUM!</v>
      </c>
      <c r="BI4278" t="e">
        <f>VLOOKUP(H4278,Sheet2!$A$1:$B$270,2,FALSE)</f>
        <v>#N/A</v>
      </c>
    </row>
    <row r="4279" spans="15:61">
      <c r="O4279" s="57"/>
      <c r="P4279" s="57"/>
      <c r="AP4279" s="57"/>
      <c r="BA4279" s="57"/>
      <c r="BF4279" s="6" t="e">
        <f t="shared" si="198"/>
        <v>#NUM!</v>
      </c>
      <c r="BG4279" t="e">
        <f t="shared" si="199"/>
        <v>#NUM!</v>
      </c>
      <c r="BH4279" t="e">
        <f t="shared" si="200"/>
        <v>#NUM!</v>
      </c>
      <c r="BI4279" t="e">
        <f>VLOOKUP(H4279,Sheet2!$A$1:$B$270,2,FALSE)</f>
        <v>#N/A</v>
      </c>
    </row>
    <row r="4280" spans="15:61">
      <c r="O4280" s="57"/>
      <c r="P4280" s="57"/>
      <c r="AP4280" s="57"/>
      <c r="BA4280" s="57"/>
      <c r="BF4280" s="6" t="e">
        <f t="shared" si="198"/>
        <v>#NUM!</v>
      </c>
      <c r="BG4280" t="e">
        <f t="shared" si="199"/>
        <v>#NUM!</v>
      </c>
      <c r="BH4280" t="e">
        <f t="shared" si="200"/>
        <v>#NUM!</v>
      </c>
      <c r="BI4280" t="e">
        <f>VLOOKUP(H4280,Sheet2!$A$1:$B$270,2,FALSE)</f>
        <v>#N/A</v>
      </c>
    </row>
    <row r="4281" spans="15:61">
      <c r="O4281" s="57"/>
      <c r="P4281" s="57"/>
      <c r="BF4281" s="6" t="e">
        <f t="shared" si="198"/>
        <v>#NUM!</v>
      </c>
      <c r="BG4281" t="e">
        <f t="shared" si="199"/>
        <v>#NUM!</v>
      </c>
      <c r="BH4281" t="e">
        <f t="shared" si="200"/>
        <v>#NUM!</v>
      </c>
      <c r="BI4281" t="e">
        <f>VLOOKUP(H4281,Sheet2!$A$1:$B$270,2,FALSE)</f>
        <v>#N/A</v>
      </c>
    </row>
    <row r="4282" spans="15:61">
      <c r="O4282" s="57"/>
      <c r="P4282" s="57"/>
      <c r="AO4282" s="57"/>
      <c r="AP4282" s="57"/>
      <c r="BA4282" s="57"/>
      <c r="BF4282" s="6" t="e">
        <f t="shared" si="198"/>
        <v>#NUM!</v>
      </c>
      <c r="BG4282" t="e">
        <f t="shared" si="199"/>
        <v>#NUM!</v>
      </c>
      <c r="BH4282" t="e">
        <f t="shared" si="200"/>
        <v>#NUM!</v>
      </c>
      <c r="BI4282" t="e">
        <f>VLOOKUP(H4282,Sheet2!$A$1:$B$270,2,FALSE)</f>
        <v>#N/A</v>
      </c>
    </row>
    <row r="4283" spans="15:61">
      <c r="O4283" s="57"/>
      <c r="P4283" s="57"/>
      <c r="AO4283" s="57"/>
      <c r="AP4283" s="57"/>
      <c r="BA4283" s="57"/>
      <c r="BF4283" s="6" t="e">
        <f t="shared" si="198"/>
        <v>#NUM!</v>
      </c>
      <c r="BG4283" t="e">
        <f t="shared" si="199"/>
        <v>#NUM!</v>
      </c>
      <c r="BH4283" t="e">
        <f t="shared" si="200"/>
        <v>#NUM!</v>
      </c>
      <c r="BI4283" t="e">
        <f>VLOOKUP(H4283,Sheet2!$A$1:$B$270,2,FALSE)</f>
        <v>#N/A</v>
      </c>
    </row>
    <row r="4284" spans="15:61">
      <c r="O4284" s="57"/>
      <c r="P4284" s="57"/>
      <c r="AO4284" s="57"/>
      <c r="AP4284" s="57"/>
      <c r="BA4284" s="57"/>
      <c r="BF4284" s="6" t="e">
        <f t="shared" si="198"/>
        <v>#NUM!</v>
      </c>
      <c r="BG4284" t="e">
        <f t="shared" si="199"/>
        <v>#NUM!</v>
      </c>
      <c r="BH4284" t="e">
        <f t="shared" si="200"/>
        <v>#NUM!</v>
      </c>
      <c r="BI4284" t="e">
        <f>VLOOKUP(H4284,Sheet2!$A$1:$B$270,2,FALSE)</f>
        <v>#N/A</v>
      </c>
    </row>
    <row r="4285" spans="15:61">
      <c r="O4285" s="57"/>
      <c r="P4285" s="57"/>
      <c r="AP4285" s="57"/>
      <c r="BA4285" s="57"/>
      <c r="BF4285" s="6" t="e">
        <f t="shared" si="198"/>
        <v>#NUM!</v>
      </c>
      <c r="BG4285" t="e">
        <f t="shared" si="199"/>
        <v>#NUM!</v>
      </c>
      <c r="BH4285" t="e">
        <f t="shared" si="200"/>
        <v>#NUM!</v>
      </c>
      <c r="BI4285" t="e">
        <f>VLOOKUP(H4285,Sheet2!$A$1:$B$270,2,FALSE)</f>
        <v>#N/A</v>
      </c>
    </row>
    <row r="4286" spans="15:61">
      <c r="O4286" s="57"/>
      <c r="P4286" s="57"/>
      <c r="AP4286" s="57"/>
      <c r="BA4286" s="57"/>
      <c r="BF4286" s="6" t="e">
        <f t="shared" si="198"/>
        <v>#NUM!</v>
      </c>
      <c r="BG4286" t="e">
        <f t="shared" si="199"/>
        <v>#NUM!</v>
      </c>
      <c r="BH4286" t="e">
        <f t="shared" si="200"/>
        <v>#NUM!</v>
      </c>
      <c r="BI4286" t="e">
        <f>VLOOKUP(H4286,Sheet2!$A$1:$B$270,2,FALSE)</f>
        <v>#N/A</v>
      </c>
    </row>
    <row r="4287" spans="15:61">
      <c r="O4287" s="57"/>
      <c r="P4287" s="57"/>
      <c r="AP4287" s="57"/>
      <c r="BA4287" s="57"/>
      <c r="BF4287" s="6" t="e">
        <f t="shared" si="198"/>
        <v>#NUM!</v>
      </c>
      <c r="BG4287" t="e">
        <f t="shared" si="199"/>
        <v>#NUM!</v>
      </c>
      <c r="BH4287" t="e">
        <f t="shared" si="200"/>
        <v>#NUM!</v>
      </c>
      <c r="BI4287" t="e">
        <f>VLOOKUP(H4287,Sheet2!$A$1:$B$270,2,FALSE)</f>
        <v>#N/A</v>
      </c>
    </row>
    <row r="4288" spans="15:61">
      <c r="O4288" s="57"/>
      <c r="P4288" s="57"/>
      <c r="AP4288" s="57"/>
      <c r="BA4288" s="57"/>
      <c r="BF4288" s="6" t="e">
        <f t="shared" si="198"/>
        <v>#NUM!</v>
      </c>
      <c r="BG4288" t="e">
        <f t="shared" si="199"/>
        <v>#NUM!</v>
      </c>
      <c r="BH4288" t="e">
        <f t="shared" si="200"/>
        <v>#NUM!</v>
      </c>
      <c r="BI4288" t="e">
        <f>VLOOKUP(H4288,Sheet2!$A$1:$B$270,2,FALSE)</f>
        <v>#N/A</v>
      </c>
    </row>
    <row r="4289" spans="15:61">
      <c r="O4289" s="57"/>
      <c r="P4289" s="57"/>
      <c r="AP4289" s="57"/>
      <c r="BA4289" s="57"/>
      <c r="BF4289" s="6" t="e">
        <f t="shared" si="198"/>
        <v>#NUM!</v>
      </c>
      <c r="BG4289" t="e">
        <f t="shared" si="199"/>
        <v>#NUM!</v>
      </c>
      <c r="BH4289" t="e">
        <f t="shared" si="200"/>
        <v>#NUM!</v>
      </c>
      <c r="BI4289" t="e">
        <f>VLOOKUP(H4289,Sheet2!$A$1:$B$270,2,FALSE)</f>
        <v>#N/A</v>
      </c>
    </row>
    <row r="4290" spans="15:61">
      <c r="O4290" s="57"/>
      <c r="P4290" s="57"/>
      <c r="AP4290" s="57"/>
      <c r="BA4290" s="57"/>
      <c r="BF4290" s="6" t="e">
        <f t="shared" ref="BF4290:BF4353" si="201">DATE(BC4290,BD4290,BE4290)</f>
        <v>#NUM!</v>
      </c>
      <c r="BG4290" t="e">
        <f t="shared" ref="BG4290:BG4353" si="202">BF4290-BA4290</f>
        <v>#NUM!</v>
      </c>
      <c r="BH4290" t="e">
        <f t="shared" ref="BH4290:BH4353" si="203">IF(BG4290=1,"COMPLY",IF(BG4290&lt;1,"COMPLY","NOT COMPLY"))</f>
        <v>#NUM!</v>
      </c>
      <c r="BI4290" t="e">
        <f>VLOOKUP(H4290,Sheet2!$A$1:$B$270,2,FALSE)</f>
        <v>#N/A</v>
      </c>
    </row>
    <row r="4291" spans="15:61">
      <c r="O4291" s="57"/>
      <c r="P4291" s="57"/>
      <c r="AP4291" s="57"/>
      <c r="BA4291" s="57"/>
      <c r="BF4291" s="6" t="e">
        <f t="shared" si="201"/>
        <v>#NUM!</v>
      </c>
      <c r="BG4291" t="e">
        <f t="shared" si="202"/>
        <v>#NUM!</v>
      </c>
      <c r="BH4291" t="e">
        <f t="shared" si="203"/>
        <v>#NUM!</v>
      </c>
      <c r="BI4291" t="e">
        <f>VLOOKUP(H4291,Sheet2!$A$1:$B$270,2,FALSE)</f>
        <v>#N/A</v>
      </c>
    </row>
    <row r="4292" spans="15:61">
      <c r="O4292" s="57"/>
      <c r="P4292" s="57"/>
      <c r="AP4292" s="57"/>
      <c r="BA4292" s="57"/>
      <c r="BF4292" s="6" t="e">
        <f t="shared" si="201"/>
        <v>#NUM!</v>
      </c>
      <c r="BG4292" t="e">
        <f t="shared" si="202"/>
        <v>#NUM!</v>
      </c>
      <c r="BH4292" t="e">
        <f t="shared" si="203"/>
        <v>#NUM!</v>
      </c>
      <c r="BI4292" t="e">
        <f>VLOOKUP(H4292,Sheet2!$A$1:$B$270,2,FALSE)</f>
        <v>#N/A</v>
      </c>
    </row>
    <row r="4293" spans="15:61">
      <c r="O4293" s="57"/>
      <c r="P4293" s="57"/>
      <c r="AO4293" s="57"/>
      <c r="AP4293" s="57"/>
      <c r="BA4293" s="57"/>
      <c r="BF4293" s="6" t="e">
        <f t="shared" si="201"/>
        <v>#NUM!</v>
      </c>
      <c r="BG4293" t="e">
        <f t="shared" si="202"/>
        <v>#NUM!</v>
      </c>
      <c r="BH4293" t="e">
        <f t="shared" si="203"/>
        <v>#NUM!</v>
      </c>
      <c r="BI4293" t="e">
        <f>VLOOKUP(H4293,Sheet2!$A$1:$B$270,2,FALSE)</f>
        <v>#N/A</v>
      </c>
    </row>
    <row r="4294" spans="15:61">
      <c r="O4294" s="57"/>
      <c r="P4294" s="57"/>
      <c r="AO4294" s="57"/>
      <c r="AP4294" s="57"/>
      <c r="BA4294" s="57"/>
      <c r="BF4294" s="6" t="e">
        <f t="shared" si="201"/>
        <v>#NUM!</v>
      </c>
      <c r="BG4294" t="e">
        <f t="shared" si="202"/>
        <v>#NUM!</v>
      </c>
      <c r="BH4294" t="e">
        <f t="shared" si="203"/>
        <v>#NUM!</v>
      </c>
      <c r="BI4294" t="e">
        <f>VLOOKUP(H4294,Sheet2!$A$1:$B$270,2,FALSE)</f>
        <v>#N/A</v>
      </c>
    </row>
    <row r="4295" spans="15:61">
      <c r="O4295" s="57"/>
      <c r="P4295" s="57"/>
      <c r="AO4295" s="57"/>
      <c r="AP4295" s="57"/>
      <c r="BA4295" s="57"/>
      <c r="BF4295" s="6" t="e">
        <f t="shared" si="201"/>
        <v>#NUM!</v>
      </c>
      <c r="BG4295" t="e">
        <f t="shared" si="202"/>
        <v>#NUM!</v>
      </c>
      <c r="BH4295" t="e">
        <f t="shared" si="203"/>
        <v>#NUM!</v>
      </c>
      <c r="BI4295" t="e">
        <f>VLOOKUP(H4295,Sheet2!$A$1:$B$270,2,FALSE)</f>
        <v>#N/A</v>
      </c>
    </row>
    <row r="4296" spans="15:61">
      <c r="O4296" s="57"/>
      <c r="P4296" s="57"/>
      <c r="AO4296" s="57"/>
      <c r="AP4296" s="57"/>
      <c r="BA4296" s="57"/>
      <c r="BF4296" s="6" t="e">
        <f t="shared" si="201"/>
        <v>#NUM!</v>
      </c>
      <c r="BG4296" t="e">
        <f t="shared" si="202"/>
        <v>#NUM!</v>
      </c>
      <c r="BH4296" t="e">
        <f t="shared" si="203"/>
        <v>#NUM!</v>
      </c>
      <c r="BI4296" t="e">
        <f>VLOOKUP(H4296,Sheet2!$A$1:$B$270,2,FALSE)</f>
        <v>#N/A</v>
      </c>
    </row>
    <row r="4297" spans="15:61">
      <c r="O4297" s="57"/>
      <c r="P4297" s="57"/>
      <c r="AO4297" s="57"/>
      <c r="AP4297" s="57"/>
      <c r="BA4297" s="57"/>
      <c r="BF4297" s="6" t="e">
        <f t="shared" si="201"/>
        <v>#NUM!</v>
      </c>
      <c r="BG4297" t="e">
        <f t="shared" si="202"/>
        <v>#NUM!</v>
      </c>
      <c r="BH4297" t="e">
        <f t="shared" si="203"/>
        <v>#NUM!</v>
      </c>
      <c r="BI4297" t="e">
        <f>VLOOKUP(H4297,Sheet2!$A$1:$B$270,2,FALSE)</f>
        <v>#N/A</v>
      </c>
    </row>
    <row r="4298" spans="15:61">
      <c r="O4298" s="57"/>
      <c r="P4298" s="57"/>
      <c r="AO4298" s="57"/>
      <c r="AP4298" s="57"/>
      <c r="BA4298" s="57"/>
      <c r="BF4298" s="6" t="e">
        <f t="shared" si="201"/>
        <v>#NUM!</v>
      </c>
      <c r="BG4298" t="e">
        <f t="shared" si="202"/>
        <v>#NUM!</v>
      </c>
      <c r="BH4298" t="e">
        <f t="shared" si="203"/>
        <v>#NUM!</v>
      </c>
      <c r="BI4298" t="e">
        <f>VLOOKUP(H4298,Sheet2!$A$1:$B$270,2,FALSE)</f>
        <v>#N/A</v>
      </c>
    </row>
    <row r="4299" spans="15:61">
      <c r="O4299" s="57"/>
      <c r="P4299" s="57"/>
      <c r="AO4299" s="57"/>
      <c r="AP4299" s="57"/>
      <c r="BA4299" s="57"/>
      <c r="BF4299" s="6" t="e">
        <f t="shared" si="201"/>
        <v>#NUM!</v>
      </c>
      <c r="BG4299" t="e">
        <f t="shared" si="202"/>
        <v>#NUM!</v>
      </c>
      <c r="BH4299" t="e">
        <f t="shared" si="203"/>
        <v>#NUM!</v>
      </c>
      <c r="BI4299" t="e">
        <f>VLOOKUP(H4299,Sheet2!$A$1:$B$270,2,FALSE)</f>
        <v>#N/A</v>
      </c>
    </row>
    <row r="4300" spans="15:61">
      <c r="O4300" s="57"/>
      <c r="P4300" s="57"/>
      <c r="AP4300" s="57"/>
      <c r="BA4300" s="57"/>
      <c r="BF4300" s="6" t="e">
        <f t="shared" si="201"/>
        <v>#NUM!</v>
      </c>
      <c r="BG4300" t="e">
        <f t="shared" si="202"/>
        <v>#NUM!</v>
      </c>
      <c r="BH4300" t="e">
        <f t="shared" si="203"/>
        <v>#NUM!</v>
      </c>
      <c r="BI4300" t="e">
        <f>VLOOKUP(H4300,Sheet2!$A$1:$B$270,2,FALSE)</f>
        <v>#N/A</v>
      </c>
    </row>
    <row r="4301" spans="15:61">
      <c r="O4301" s="57"/>
      <c r="P4301" s="57"/>
      <c r="AP4301" s="57"/>
      <c r="BA4301" s="57"/>
      <c r="BF4301" s="6" t="e">
        <f t="shared" si="201"/>
        <v>#NUM!</v>
      </c>
      <c r="BG4301" t="e">
        <f t="shared" si="202"/>
        <v>#NUM!</v>
      </c>
      <c r="BH4301" t="e">
        <f t="shared" si="203"/>
        <v>#NUM!</v>
      </c>
      <c r="BI4301" t="e">
        <f>VLOOKUP(H4301,Sheet2!$A$1:$B$270,2,FALSE)</f>
        <v>#N/A</v>
      </c>
    </row>
    <row r="4302" spans="15:61">
      <c r="O4302" s="57"/>
      <c r="P4302" s="57"/>
      <c r="AP4302" s="57"/>
      <c r="BA4302" s="57"/>
      <c r="BF4302" s="6" t="e">
        <f t="shared" si="201"/>
        <v>#NUM!</v>
      </c>
      <c r="BG4302" t="e">
        <f t="shared" si="202"/>
        <v>#NUM!</v>
      </c>
      <c r="BH4302" t="e">
        <f t="shared" si="203"/>
        <v>#NUM!</v>
      </c>
      <c r="BI4302" t="e">
        <f>VLOOKUP(H4302,Sheet2!$A$1:$B$270,2,FALSE)</f>
        <v>#N/A</v>
      </c>
    </row>
    <row r="4303" spans="15:61">
      <c r="O4303" s="57"/>
      <c r="P4303" s="57"/>
      <c r="AP4303" s="57"/>
      <c r="BA4303" s="57"/>
      <c r="BF4303" s="6" t="e">
        <f t="shared" si="201"/>
        <v>#NUM!</v>
      </c>
      <c r="BG4303" t="e">
        <f t="shared" si="202"/>
        <v>#NUM!</v>
      </c>
      <c r="BH4303" t="e">
        <f t="shared" si="203"/>
        <v>#NUM!</v>
      </c>
      <c r="BI4303" t="e">
        <f>VLOOKUP(H4303,Sheet2!$A$1:$B$270,2,FALSE)</f>
        <v>#N/A</v>
      </c>
    </row>
    <row r="4304" spans="15:61">
      <c r="O4304" s="57"/>
      <c r="P4304" s="57"/>
      <c r="AP4304" s="57"/>
      <c r="BA4304" s="57"/>
      <c r="BF4304" s="6" t="e">
        <f t="shared" si="201"/>
        <v>#NUM!</v>
      </c>
      <c r="BG4304" t="e">
        <f t="shared" si="202"/>
        <v>#NUM!</v>
      </c>
      <c r="BH4304" t="e">
        <f t="shared" si="203"/>
        <v>#NUM!</v>
      </c>
      <c r="BI4304" t="e">
        <f>VLOOKUP(H4304,Sheet2!$A$1:$B$270,2,FALSE)</f>
        <v>#N/A</v>
      </c>
    </row>
    <row r="4305" spans="15:61">
      <c r="O4305" s="57"/>
      <c r="P4305" s="57"/>
      <c r="AP4305" s="57"/>
      <c r="BA4305" s="57"/>
      <c r="BF4305" s="6" t="e">
        <f t="shared" si="201"/>
        <v>#NUM!</v>
      </c>
      <c r="BG4305" t="e">
        <f t="shared" si="202"/>
        <v>#NUM!</v>
      </c>
      <c r="BH4305" t="e">
        <f t="shared" si="203"/>
        <v>#NUM!</v>
      </c>
      <c r="BI4305" t="e">
        <f>VLOOKUP(H4305,Sheet2!$A$1:$B$270,2,FALSE)</f>
        <v>#N/A</v>
      </c>
    </row>
    <row r="4306" spans="15:61">
      <c r="O4306" s="57"/>
      <c r="P4306" s="57"/>
      <c r="AP4306" s="57"/>
      <c r="BA4306" s="57"/>
      <c r="BF4306" s="6" t="e">
        <f t="shared" si="201"/>
        <v>#NUM!</v>
      </c>
      <c r="BG4306" t="e">
        <f t="shared" si="202"/>
        <v>#NUM!</v>
      </c>
      <c r="BH4306" t="e">
        <f t="shared" si="203"/>
        <v>#NUM!</v>
      </c>
      <c r="BI4306" t="e">
        <f>VLOOKUP(H4306,Sheet2!$A$1:$B$270,2,FALSE)</f>
        <v>#N/A</v>
      </c>
    </row>
    <row r="4307" spans="15:61">
      <c r="O4307" s="57"/>
      <c r="P4307" s="57"/>
      <c r="AP4307" s="57"/>
      <c r="BA4307" s="57"/>
      <c r="BF4307" s="6" t="e">
        <f t="shared" si="201"/>
        <v>#NUM!</v>
      </c>
      <c r="BG4307" t="e">
        <f t="shared" si="202"/>
        <v>#NUM!</v>
      </c>
      <c r="BH4307" t="e">
        <f t="shared" si="203"/>
        <v>#NUM!</v>
      </c>
      <c r="BI4307" t="e">
        <f>VLOOKUP(H4307,Sheet2!$A$1:$B$270,2,FALSE)</f>
        <v>#N/A</v>
      </c>
    </row>
    <row r="4308" spans="15:61">
      <c r="O4308" s="57"/>
      <c r="P4308" s="57"/>
      <c r="AO4308" s="57"/>
      <c r="AP4308" s="57"/>
      <c r="BA4308" s="57"/>
      <c r="BF4308" s="6" t="e">
        <f t="shared" si="201"/>
        <v>#NUM!</v>
      </c>
      <c r="BG4308" t="e">
        <f t="shared" si="202"/>
        <v>#NUM!</v>
      </c>
      <c r="BH4308" t="e">
        <f t="shared" si="203"/>
        <v>#NUM!</v>
      </c>
      <c r="BI4308" t="e">
        <f>VLOOKUP(H4308,Sheet2!$A$1:$B$270,2,FALSE)</f>
        <v>#N/A</v>
      </c>
    </row>
    <row r="4309" spans="15:61">
      <c r="O4309" s="57"/>
      <c r="P4309" s="57"/>
      <c r="AO4309" s="57"/>
      <c r="BA4309" s="57"/>
      <c r="BF4309" s="6" t="e">
        <f t="shared" si="201"/>
        <v>#NUM!</v>
      </c>
      <c r="BG4309" t="e">
        <f t="shared" si="202"/>
        <v>#NUM!</v>
      </c>
      <c r="BH4309" t="e">
        <f t="shared" si="203"/>
        <v>#NUM!</v>
      </c>
      <c r="BI4309" t="e">
        <f>VLOOKUP(H4309,Sheet2!$A$1:$B$270,2,FALSE)</f>
        <v>#N/A</v>
      </c>
    </row>
    <row r="4310" spans="15:61">
      <c r="O4310" s="57"/>
      <c r="P4310" s="57"/>
      <c r="AP4310" s="57"/>
      <c r="BA4310" s="57"/>
      <c r="BF4310" s="6" t="e">
        <f t="shared" si="201"/>
        <v>#NUM!</v>
      </c>
      <c r="BG4310" t="e">
        <f t="shared" si="202"/>
        <v>#NUM!</v>
      </c>
      <c r="BH4310" t="e">
        <f t="shared" si="203"/>
        <v>#NUM!</v>
      </c>
      <c r="BI4310" t="e">
        <f>VLOOKUP(H4310,Sheet2!$A$1:$B$270,2,FALSE)</f>
        <v>#N/A</v>
      </c>
    </row>
    <row r="4311" spans="15:61">
      <c r="O4311" s="57"/>
      <c r="P4311" s="57"/>
      <c r="AP4311" s="57"/>
      <c r="BA4311" s="57"/>
      <c r="BF4311" s="6" t="e">
        <f t="shared" si="201"/>
        <v>#NUM!</v>
      </c>
      <c r="BG4311" t="e">
        <f t="shared" si="202"/>
        <v>#NUM!</v>
      </c>
      <c r="BH4311" t="e">
        <f t="shared" si="203"/>
        <v>#NUM!</v>
      </c>
      <c r="BI4311" t="e">
        <f>VLOOKUP(H4311,Sheet2!$A$1:$B$270,2,FALSE)</f>
        <v>#N/A</v>
      </c>
    </row>
    <row r="4312" spans="15:61">
      <c r="O4312" s="57"/>
      <c r="P4312" s="57"/>
      <c r="AP4312" s="57"/>
      <c r="BA4312" s="57"/>
      <c r="BF4312" s="6" t="e">
        <f t="shared" si="201"/>
        <v>#NUM!</v>
      </c>
      <c r="BG4312" t="e">
        <f t="shared" si="202"/>
        <v>#NUM!</v>
      </c>
      <c r="BH4312" t="e">
        <f t="shared" si="203"/>
        <v>#NUM!</v>
      </c>
      <c r="BI4312" t="e">
        <f>VLOOKUP(H4312,Sheet2!$A$1:$B$270,2,FALSE)</f>
        <v>#N/A</v>
      </c>
    </row>
    <row r="4313" spans="15:61">
      <c r="O4313" s="57"/>
      <c r="P4313" s="57"/>
      <c r="AO4313" s="57"/>
      <c r="BA4313" s="57"/>
      <c r="BF4313" s="6" t="e">
        <f t="shared" si="201"/>
        <v>#NUM!</v>
      </c>
      <c r="BG4313" t="e">
        <f t="shared" si="202"/>
        <v>#NUM!</v>
      </c>
      <c r="BH4313" t="e">
        <f t="shared" si="203"/>
        <v>#NUM!</v>
      </c>
      <c r="BI4313" t="e">
        <f>VLOOKUP(H4313,Sheet2!$A$1:$B$270,2,FALSE)</f>
        <v>#N/A</v>
      </c>
    </row>
    <row r="4314" spans="15:61">
      <c r="O4314" s="57"/>
      <c r="P4314" s="57"/>
      <c r="AO4314" s="57"/>
      <c r="AP4314" s="57"/>
      <c r="BA4314" s="57"/>
      <c r="BF4314" s="6" t="e">
        <f t="shared" si="201"/>
        <v>#NUM!</v>
      </c>
      <c r="BG4314" t="e">
        <f t="shared" si="202"/>
        <v>#NUM!</v>
      </c>
      <c r="BH4314" t="e">
        <f t="shared" si="203"/>
        <v>#NUM!</v>
      </c>
      <c r="BI4314" t="e">
        <f>VLOOKUP(H4314,Sheet2!$A$1:$B$270,2,FALSE)</f>
        <v>#N/A</v>
      </c>
    </row>
    <row r="4315" spans="15:61">
      <c r="O4315" s="57"/>
      <c r="P4315" s="57"/>
      <c r="AP4315" s="57"/>
      <c r="BA4315" s="57"/>
      <c r="BF4315" s="6" t="e">
        <f t="shared" si="201"/>
        <v>#NUM!</v>
      </c>
      <c r="BG4315" t="e">
        <f t="shared" si="202"/>
        <v>#NUM!</v>
      </c>
      <c r="BH4315" t="e">
        <f t="shared" si="203"/>
        <v>#NUM!</v>
      </c>
      <c r="BI4315" t="e">
        <f>VLOOKUP(H4315,Sheet2!$A$1:$B$270,2,FALSE)</f>
        <v>#N/A</v>
      </c>
    </row>
    <row r="4316" spans="15:61">
      <c r="O4316" s="57"/>
      <c r="P4316" s="57"/>
      <c r="BA4316" s="57"/>
      <c r="BF4316" s="6" t="e">
        <f t="shared" si="201"/>
        <v>#NUM!</v>
      </c>
      <c r="BG4316" t="e">
        <f t="shared" si="202"/>
        <v>#NUM!</v>
      </c>
      <c r="BH4316" t="e">
        <f t="shared" si="203"/>
        <v>#NUM!</v>
      </c>
      <c r="BI4316" t="e">
        <f>VLOOKUP(H4316,Sheet2!$A$1:$B$270,2,FALSE)</f>
        <v>#N/A</v>
      </c>
    </row>
    <row r="4317" spans="15:61">
      <c r="O4317" s="57"/>
      <c r="P4317" s="57"/>
      <c r="AP4317" s="57"/>
      <c r="BA4317" s="57"/>
      <c r="BF4317" s="6" t="e">
        <f t="shared" si="201"/>
        <v>#NUM!</v>
      </c>
      <c r="BG4317" t="e">
        <f t="shared" si="202"/>
        <v>#NUM!</v>
      </c>
      <c r="BH4317" t="e">
        <f t="shared" si="203"/>
        <v>#NUM!</v>
      </c>
      <c r="BI4317" t="e">
        <f>VLOOKUP(H4317,Sheet2!$A$1:$B$270,2,FALSE)</f>
        <v>#N/A</v>
      </c>
    </row>
    <row r="4318" spans="15:61">
      <c r="O4318" s="57"/>
      <c r="P4318" s="57"/>
      <c r="BA4318" s="57"/>
      <c r="BF4318" s="6" t="e">
        <f t="shared" si="201"/>
        <v>#NUM!</v>
      </c>
      <c r="BG4318" t="e">
        <f t="shared" si="202"/>
        <v>#NUM!</v>
      </c>
      <c r="BH4318" t="e">
        <f t="shared" si="203"/>
        <v>#NUM!</v>
      </c>
      <c r="BI4318" t="e">
        <f>VLOOKUP(H4318,Sheet2!$A$1:$B$270,2,FALSE)</f>
        <v>#N/A</v>
      </c>
    </row>
    <row r="4319" spans="15:61">
      <c r="O4319" s="57"/>
      <c r="P4319" s="57"/>
      <c r="BA4319" s="57"/>
      <c r="BF4319" s="6" t="e">
        <f t="shared" si="201"/>
        <v>#NUM!</v>
      </c>
      <c r="BG4319" t="e">
        <f t="shared" si="202"/>
        <v>#NUM!</v>
      </c>
      <c r="BH4319" t="e">
        <f t="shared" si="203"/>
        <v>#NUM!</v>
      </c>
      <c r="BI4319" t="e">
        <f>VLOOKUP(H4319,Sheet2!$A$1:$B$270,2,FALSE)</f>
        <v>#N/A</v>
      </c>
    </row>
    <row r="4320" spans="15:61">
      <c r="O4320" s="57"/>
      <c r="P4320" s="57"/>
      <c r="AO4320" s="57"/>
      <c r="BA4320" s="57"/>
      <c r="BF4320" s="6" t="e">
        <f t="shared" si="201"/>
        <v>#NUM!</v>
      </c>
      <c r="BG4320" t="e">
        <f t="shared" si="202"/>
        <v>#NUM!</v>
      </c>
      <c r="BH4320" t="e">
        <f t="shared" si="203"/>
        <v>#NUM!</v>
      </c>
      <c r="BI4320" t="e">
        <f>VLOOKUP(H4320,Sheet2!$A$1:$B$270,2,FALSE)</f>
        <v>#N/A</v>
      </c>
    </row>
    <row r="4321" spans="15:61">
      <c r="O4321" s="57"/>
      <c r="P4321" s="57"/>
      <c r="AO4321" s="57"/>
      <c r="AP4321" s="57"/>
      <c r="BA4321" s="57"/>
      <c r="BF4321" s="6" t="e">
        <f t="shared" si="201"/>
        <v>#NUM!</v>
      </c>
      <c r="BG4321" t="e">
        <f t="shared" si="202"/>
        <v>#NUM!</v>
      </c>
      <c r="BH4321" t="e">
        <f t="shared" si="203"/>
        <v>#NUM!</v>
      </c>
      <c r="BI4321" t="e">
        <f>VLOOKUP(H4321,Sheet2!$A$1:$B$270,2,FALSE)</f>
        <v>#N/A</v>
      </c>
    </row>
    <row r="4322" spans="15:61">
      <c r="O4322" s="57"/>
      <c r="P4322" s="57"/>
      <c r="AP4322" s="57"/>
      <c r="BA4322" s="57"/>
      <c r="BF4322" s="6" t="e">
        <f t="shared" si="201"/>
        <v>#NUM!</v>
      </c>
      <c r="BG4322" t="e">
        <f t="shared" si="202"/>
        <v>#NUM!</v>
      </c>
      <c r="BH4322" t="e">
        <f t="shared" si="203"/>
        <v>#NUM!</v>
      </c>
      <c r="BI4322" t="e">
        <f>VLOOKUP(H4322,Sheet2!$A$1:$B$270,2,FALSE)</f>
        <v>#N/A</v>
      </c>
    </row>
    <row r="4323" spans="15:61">
      <c r="O4323" s="57"/>
      <c r="P4323" s="57"/>
      <c r="AO4323" s="57"/>
      <c r="AP4323" s="57"/>
      <c r="BA4323" s="57"/>
      <c r="BF4323" s="6" t="e">
        <f t="shared" si="201"/>
        <v>#NUM!</v>
      </c>
      <c r="BG4323" t="e">
        <f t="shared" si="202"/>
        <v>#NUM!</v>
      </c>
      <c r="BH4323" t="e">
        <f t="shared" si="203"/>
        <v>#NUM!</v>
      </c>
      <c r="BI4323" t="e">
        <f>VLOOKUP(H4323,Sheet2!$A$1:$B$270,2,FALSE)</f>
        <v>#N/A</v>
      </c>
    </row>
    <row r="4324" spans="15:61">
      <c r="O4324" s="57"/>
      <c r="P4324" s="57"/>
      <c r="AO4324" s="57"/>
      <c r="AP4324" s="57"/>
      <c r="BA4324" s="57"/>
      <c r="BF4324" s="6" t="e">
        <f t="shared" si="201"/>
        <v>#NUM!</v>
      </c>
      <c r="BG4324" t="e">
        <f t="shared" si="202"/>
        <v>#NUM!</v>
      </c>
      <c r="BH4324" t="e">
        <f t="shared" si="203"/>
        <v>#NUM!</v>
      </c>
      <c r="BI4324" t="e">
        <f>VLOOKUP(H4324,Sheet2!$A$1:$B$270,2,FALSE)</f>
        <v>#N/A</v>
      </c>
    </row>
    <row r="4325" spans="15:61">
      <c r="O4325" s="57"/>
      <c r="P4325" s="57"/>
      <c r="AO4325" s="57"/>
      <c r="AP4325" s="57"/>
      <c r="BA4325" s="57"/>
      <c r="BF4325" s="6" t="e">
        <f t="shared" si="201"/>
        <v>#NUM!</v>
      </c>
      <c r="BG4325" t="e">
        <f t="shared" si="202"/>
        <v>#NUM!</v>
      </c>
      <c r="BH4325" t="e">
        <f t="shared" si="203"/>
        <v>#NUM!</v>
      </c>
      <c r="BI4325" t="e">
        <f>VLOOKUP(H4325,Sheet2!$A$1:$B$270,2,FALSE)</f>
        <v>#N/A</v>
      </c>
    </row>
    <row r="4326" spans="15:61">
      <c r="O4326" s="57"/>
      <c r="P4326" s="57"/>
      <c r="AO4326" s="57"/>
      <c r="AP4326" s="57"/>
      <c r="BA4326" s="57"/>
      <c r="BF4326" s="6" t="e">
        <f t="shared" si="201"/>
        <v>#NUM!</v>
      </c>
      <c r="BG4326" t="e">
        <f t="shared" si="202"/>
        <v>#NUM!</v>
      </c>
      <c r="BH4326" t="e">
        <f t="shared" si="203"/>
        <v>#NUM!</v>
      </c>
      <c r="BI4326" t="e">
        <f>VLOOKUP(H4326,Sheet2!$A$1:$B$270,2,FALSE)</f>
        <v>#N/A</v>
      </c>
    </row>
    <row r="4327" spans="15:61">
      <c r="O4327" s="57"/>
      <c r="P4327" s="57"/>
      <c r="AP4327" s="57"/>
      <c r="BA4327" s="57"/>
      <c r="BF4327" s="6" t="e">
        <f t="shared" si="201"/>
        <v>#NUM!</v>
      </c>
      <c r="BG4327" t="e">
        <f t="shared" si="202"/>
        <v>#NUM!</v>
      </c>
      <c r="BH4327" t="e">
        <f t="shared" si="203"/>
        <v>#NUM!</v>
      </c>
      <c r="BI4327" t="e">
        <f>VLOOKUP(H4327,Sheet2!$A$1:$B$270,2,FALSE)</f>
        <v>#N/A</v>
      </c>
    </row>
    <row r="4328" spans="15:61">
      <c r="O4328" s="57"/>
      <c r="P4328" s="57"/>
      <c r="AO4328" s="57"/>
      <c r="BA4328" s="57"/>
      <c r="BF4328" s="6" t="e">
        <f t="shared" si="201"/>
        <v>#NUM!</v>
      </c>
      <c r="BG4328" t="e">
        <f t="shared" si="202"/>
        <v>#NUM!</v>
      </c>
      <c r="BH4328" t="e">
        <f t="shared" si="203"/>
        <v>#NUM!</v>
      </c>
      <c r="BI4328" t="e">
        <f>VLOOKUP(H4328,Sheet2!$A$1:$B$270,2,FALSE)</f>
        <v>#N/A</v>
      </c>
    </row>
    <row r="4329" spans="15:61">
      <c r="O4329" s="57"/>
      <c r="P4329" s="57"/>
      <c r="AP4329" s="57"/>
      <c r="BA4329" s="57"/>
      <c r="BF4329" s="6" t="e">
        <f t="shared" si="201"/>
        <v>#NUM!</v>
      </c>
      <c r="BG4329" t="e">
        <f t="shared" si="202"/>
        <v>#NUM!</v>
      </c>
      <c r="BH4329" t="e">
        <f t="shared" si="203"/>
        <v>#NUM!</v>
      </c>
      <c r="BI4329" t="e">
        <f>VLOOKUP(H4329,Sheet2!$A$1:$B$270,2,FALSE)</f>
        <v>#N/A</v>
      </c>
    </row>
    <row r="4330" spans="15:61">
      <c r="O4330" s="57"/>
      <c r="P4330" s="57"/>
      <c r="AP4330" s="57"/>
      <c r="BA4330" s="57"/>
      <c r="BF4330" s="6" t="e">
        <f t="shared" si="201"/>
        <v>#NUM!</v>
      </c>
      <c r="BG4330" t="e">
        <f t="shared" si="202"/>
        <v>#NUM!</v>
      </c>
      <c r="BH4330" t="e">
        <f t="shared" si="203"/>
        <v>#NUM!</v>
      </c>
      <c r="BI4330" t="e">
        <f>VLOOKUP(H4330,Sheet2!$A$1:$B$270,2,FALSE)</f>
        <v>#N/A</v>
      </c>
    </row>
    <row r="4331" spans="15:61">
      <c r="O4331" s="57"/>
      <c r="P4331" s="57"/>
      <c r="AO4331" s="57"/>
      <c r="AP4331" s="57"/>
      <c r="BA4331" s="57"/>
      <c r="BF4331" s="6" t="e">
        <f t="shared" si="201"/>
        <v>#NUM!</v>
      </c>
      <c r="BG4331" t="e">
        <f t="shared" si="202"/>
        <v>#NUM!</v>
      </c>
      <c r="BH4331" t="e">
        <f t="shared" si="203"/>
        <v>#NUM!</v>
      </c>
      <c r="BI4331" t="e">
        <f>VLOOKUP(H4331,Sheet2!$A$1:$B$270,2,FALSE)</f>
        <v>#N/A</v>
      </c>
    </row>
    <row r="4332" spans="15:61">
      <c r="O4332" s="57"/>
      <c r="P4332" s="57"/>
      <c r="AO4332" s="57"/>
      <c r="AP4332" s="57"/>
      <c r="BA4332" s="57"/>
      <c r="BF4332" s="6" t="e">
        <f t="shared" si="201"/>
        <v>#NUM!</v>
      </c>
      <c r="BG4332" t="e">
        <f t="shared" si="202"/>
        <v>#NUM!</v>
      </c>
      <c r="BH4332" t="e">
        <f t="shared" si="203"/>
        <v>#NUM!</v>
      </c>
      <c r="BI4332" t="e">
        <f>VLOOKUP(H4332,Sheet2!$A$1:$B$270,2,FALSE)</f>
        <v>#N/A</v>
      </c>
    </row>
    <row r="4333" spans="15:61">
      <c r="O4333" s="57"/>
      <c r="P4333" s="57"/>
      <c r="AO4333" s="57"/>
      <c r="BA4333" s="57"/>
      <c r="BF4333" s="6" t="e">
        <f t="shared" si="201"/>
        <v>#NUM!</v>
      </c>
      <c r="BG4333" t="e">
        <f t="shared" si="202"/>
        <v>#NUM!</v>
      </c>
      <c r="BH4333" t="e">
        <f t="shared" si="203"/>
        <v>#NUM!</v>
      </c>
      <c r="BI4333" t="e">
        <f>VLOOKUP(H4333,Sheet2!$A$1:$B$270,2,FALSE)</f>
        <v>#N/A</v>
      </c>
    </row>
    <row r="4334" spans="15:61">
      <c r="O4334" s="57"/>
      <c r="P4334" s="57"/>
      <c r="AO4334" s="57"/>
      <c r="AP4334" s="57"/>
      <c r="BA4334" s="57"/>
      <c r="BF4334" s="6" t="e">
        <f t="shared" si="201"/>
        <v>#NUM!</v>
      </c>
      <c r="BG4334" t="e">
        <f t="shared" si="202"/>
        <v>#NUM!</v>
      </c>
      <c r="BH4334" t="e">
        <f t="shared" si="203"/>
        <v>#NUM!</v>
      </c>
      <c r="BI4334" t="e">
        <f>VLOOKUP(H4334,Sheet2!$A$1:$B$270,2,FALSE)</f>
        <v>#N/A</v>
      </c>
    </row>
    <row r="4335" spans="15:61">
      <c r="O4335" s="57"/>
      <c r="P4335" s="57"/>
      <c r="AO4335" s="57"/>
      <c r="AP4335" s="57"/>
      <c r="BA4335" s="57"/>
      <c r="BF4335" s="6" t="e">
        <f t="shared" si="201"/>
        <v>#NUM!</v>
      </c>
      <c r="BG4335" t="e">
        <f t="shared" si="202"/>
        <v>#NUM!</v>
      </c>
      <c r="BH4335" t="e">
        <f t="shared" si="203"/>
        <v>#NUM!</v>
      </c>
      <c r="BI4335" t="e">
        <f>VLOOKUP(H4335,Sheet2!$A$1:$B$270,2,FALSE)</f>
        <v>#N/A</v>
      </c>
    </row>
    <row r="4336" spans="15:61">
      <c r="O4336" s="57"/>
      <c r="P4336" s="57"/>
      <c r="AP4336" s="57"/>
      <c r="BA4336" s="57"/>
      <c r="BF4336" s="6" t="e">
        <f t="shared" si="201"/>
        <v>#NUM!</v>
      </c>
      <c r="BG4336" t="e">
        <f t="shared" si="202"/>
        <v>#NUM!</v>
      </c>
      <c r="BH4336" t="e">
        <f t="shared" si="203"/>
        <v>#NUM!</v>
      </c>
      <c r="BI4336" t="e">
        <f>VLOOKUP(H4336,Sheet2!$A$1:$B$270,2,FALSE)</f>
        <v>#N/A</v>
      </c>
    </row>
    <row r="4337" spans="15:61">
      <c r="O4337" s="57"/>
      <c r="P4337" s="57"/>
      <c r="AO4337" s="57"/>
      <c r="BA4337" s="57"/>
      <c r="BF4337" s="6" t="e">
        <f t="shared" si="201"/>
        <v>#NUM!</v>
      </c>
      <c r="BG4337" t="e">
        <f t="shared" si="202"/>
        <v>#NUM!</v>
      </c>
      <c r="BH4337" t="e">
        <f t="shared" si="203"/>
        <v>#NUM!</v>
      </c>
      <c r="BI4337" t="e">
        <f>VLOOKUP(H4337,Sheet2!$A$1:$B$270,2,FALSE)</f>
        <v>#N/A</v>
      </c>
    </row>
    <row r="4338" spans="15:61">
      <c r="O4338" s="57"/>
      <c r="P4338" s="57"/>
      <c r="AO4338" s="57"/>
      <c r="AP4338" s="57"/>
      <c r="BA4338" s="57"/>
      <c r="BF4338" s="6" t="e">
        <f t="shared" si="201"/>
        <v>#NUM!</v>
      </c>
      <c r="BG4338" t="e">
        <f t="shared" si="202"/>
        <v>#NUM!</v>
      </c>
      <c r="BH4338" t="e">
        <f t="shared" si="203"/>
        <v>#NUM!</v>
      </c>
      <c r="BI4338" t="e">
        <f>VLOOKUP(H4338,Sheet2!$A$1:$B$270,2,FALSE)</f>
        <v>#N/A</v>
      </c>
    </row>
    <row r="4339" spans="15:61">
      <c r="O4339" s="57"/>
      <c r="P4339" s="57"/>
      <c r="AO4339" s="57"/>
      <c r="AP4339" s="57"/>
      <c r="BA4339" s="57"/>
      <c r="BF4339" s="6" t="e">
        <f t="shared" si="201"/>
        <v>#NUM!</v>
      </c>
      <c r="BG4339" t="e">
        <f t="shared" si="202"/>
        <v>#NUM!</v>
      </c>
      <c r="BH4339" t="e">
        <f t="shared" si="203"/>
        <v>#NUM!</v>
      </c>
      <c r="BI4339" t="e">
        <f>VLOOKUP(H4339,Sheet2!$A$1:$B$270,2,FALSE)</f>
        <v>#N/A</v>
      </c>
    </row>
    <row r="4340" spans="15:61">
      <c r="O4340" s="57"/>
      <c r="P4340" s="57"/>
      <c r="AO4340" s="57"/>
      <c r="BA4340" s="57"/>
      <c r="BF4340" s="6" t="e">
        <f t="shared" si="201"/>
        <v>#NUM!</v>
      </c>
      <c r="BG4340" t="e">
        <f t="shared" si="202"/>
        <v>#NUM!</v>
      </c>
      <c r="BH4340" t="e">
        <f t="shared" si="203"/>
        <v>#NUM!</v>
      </c>
      <c r="BI4340" t="e">
        <f>VLOOKUP(H4340,Sheet2!$A$1:$B$270,2,FALSE)</f>
        <v>#N/A</v>
      </c>
    </row>
    <row r="4341" spans="15:61">
      <c r="O4341" s="57"/>
      <c r="P4341" s="57"/>
      <c r="AO4341" s="57"/>
      <c r="AP4341" s="57"/>
      <c r="BA4341" s="57"/>
      <c r="BF4341" s="6" t="e">
        <f t="shared" si="201"/>
        <v>#NUM!</v>
      </c>
      <c r="BG4341" t="e">
        <f t="shared" si="202"/>
        <v>#NUM!</v>
      </c>
      <c r="BH4341" t="e">
        <f t="shared" si="203"/>
        <v>#NUM!</v>
      </c>
      <c r="BI4341" t="e">
        <f>VLOOKUP(H4341,Sheet2!$A$1:$B$270,2,FALSE)</f>
        <v>#N/A</v>
      </c>
    </row>
    <row r="4342" spans="15:61">
      <c r="O4342" s="57"/>
      <c r="P4342" s="57"/>
      <c r="AO4342" s="57"/>
      <c r="BA4342" s="57"/>
      <c r="BF4342" s="6" t="e">
        <f t="shared" si="201"/>
        <v>#NUM!</v>
      </c>
      <c r="BG4342" t="e">
        <f t="shared" si="202"/>
        <v>#NUM!</v>
      </c>
      <c r="BH4342" t="e">
        <f t="shared" si="203"/>
        <v>#NUM!</v>
      </c>
      <c r="BI4342" t="e">
        <f>VLOOKUP(H4342,Sheet2!$A$1:$B$270,2,FALSE)</f>
        <v>#N/A</v>
      </c>
    </row>
    <row r="4343" spans="15:61">
      <c r="O4343" s="57"/>
      <c r="P4343" s="57"/>
      <c r="AO4343" s="57"/>
      <c r="AP4343" s="57"/>
      <c r="BA4343" s="57"/>
      <c r="BF4343" s="6" t="e">
        <f t="shared" si="201"/>
        <v>#NUM!</v>
      </c>
      <c r="BG4343" t="e">
        <f t="shared" si="202"/>
        <v>#NUM!</v>
      </c>
      <c r="BH4343" t="e">
        <f t="shared" si="203"/>
        <v>#NUM!</v>
      </c>
      <c r="BI4343" t="e">
        <f>VLOOKUP(H4343,Sheet2!$A$1:$B$270,2,FALSE)</f>
        <v>#N/A</v>
      </c>
    </row>
    <row r="4344" spans="15:61">
      <c r="O4344" s="57"/>
      <c r="P4344" s="57"/>
      <c r="AO4344" s="57"/>
      <c r="AP4344" s="57"/>
      <c r="BA4344" s="57"/>
      <c r="BF4344" s="6" t="e">
        <f t="shared" si="201"/>
        <v>#NUM!</v>
      </c>
      <c r="BG4344" t="e">
        <f t="shared" si="202"/>
        <v>#NUM!</v>
      </c>
      <c r="BH4344" t="e">
        <f t="shared" si="203"/>
        <v>#NUM!</v>
      </c>
      <c r="BI4344" t="e">
        <f>VLOOKUP(H4344,Sheet2!$A$1:$B$270,2,FALSE)</f>
        <v>#N/A</v>
      </c>
    </row>
    <row r="4345" spans="15:61">
      <c r="O4345" s="57"/>
      <c r="P4345" s="57"/>
      <c r="AO4345" s="57"/>
      <c r="AP4345" s="57"/>
      <c r="BA4345" s="57"/>
      <c r="BF4345" s="6" t="e">
        <f t="shared" si="201"/>
        <v>#NUM!</v>
      </c>
      <c r="BG4345" t="e">
        <f t="shared" si="202"/>
        <v>#NUM!</v>
      </c>
      <c r="BH4345" t="e">
        <f t="shared" si="203"/>
        <v>#NUM!</v>
      </c>
      <c r="BI4345" t="e">
        <f>VLOOKUP(H4345,Sheet2!$A$1:$B$270,2,FALSE)</f>
        <v>#N/A</v>
      </c>
    </row>
    <row r="4346" spans="15:61">
      <c r="O4346" s="57"/>
      <c r="P4346" s="57"/>
      <c r="AO4346" s="57"/>
      <c r="AP4346" s="57"/>
      <c r="BA4346" s="57"/>
      <c r="BF4346" s="6" t="e">
        <f t="shared" si="201"/>
        <v>#NUM!</v>
      </c>
      <c r="BG4346" t="e">
        <f t="shared" si="202"/>
        <v>#NUM!</v>
      </c>
      <c r="BH4346" t="e">
        <f t="shared" si="203"/>
        <v>#NUM!</v>
      </c>
      <c r="BI4346" t="e">
        <f>VLOOKUP(H4346,Sheet2!$A$1:$B$270,2,FALSE)</f>
        <v>#N/A</v>
      </c>
    </row>
    <row r="4347" spans="15:61">
      <c r="O4347" s="57"/>
      <c r="P4347" s="57"/>
      <c r="AP4347" s="57"/>
      <c r="BA4347" s="57"/>
      <c r="BF4347" s="6" t="e">
        <f t="shared" si="201"/>
        <v>#NUM!</v>
      </c>
      <c r="BG4347" t="e">
        <f t="shared" si="202"/>
        <v>#NUM!</v>
      </c>
      <c r="BH4347" t="e">
        <f t="shared" si="203"/>
        <v>#NUM!</v>
      </c>
      <c r="BI4347" t="e">
        <f>VLOOKUP(H4347,Sheet2!$A$1:$B$270,2,FALSE)</f>
        <v>#N/A</v>
      </c>
    </row>
    <row r="4348" spans="15:61">
      <c r="O4348" s="57"/>
      <c r="P4348" s="57"/>
      <c r="AP4348" s="57"/>
      <c r="BA4348" s="57"/>
      <c r="BF4348" s="6" t="e">
        <f t="shared" si="201"/>
        <v>#NUM!</v>
      </c>
      <c r="BG4348" t="e">
        <f t="shared" si="202"/>
        <v>#NUM!</v>
      </c>
      <c r="BH4348" t="e">
        <f t="shared" si="203"/>
        <v>#NUM!</v>
      </c>
      <c r="BI4348" t="e">
        <f>VLOOKUP(H4348,Sheet2!$A$1:$B$270,2,FALSE)</f>
        <v>#N/A</v>
      </c>
    </row>
    <row r="4349" spans="15:61">
      <c r="O4349" s="57"/>
      <c r="P4349" s="57"/>
      <c r="BA4349" s="57"/>
      <c r="BF4349" s="6" t="e">
        <f t="shared" si="201"/>
        <v>#NUM!</v>
      </c>
      <c r="BG4349" t="e">
        <f t="shared" si="202"/>
        <v>#NUM!</v>
      </c>
      <c r="BH4349" t="e">
        <f t="shared" si="203"/>
        <v>#NUM!</v>
      </c>
      <c r="BI4349" t="e">
        <f>VLOOKUP(H4349,Sheet2!$A$1:$B$270,2,FALSE)</f>
        <v>#N/A</v>
      </c>
    </row>
    <row r="4350" spans="15:61">
      <c r="O4350" s="57"/>
      <c r="P4350" s="57"/>
      <c r="AP4350" s="57"/>
      <c r="BA4350" s="57"/>
      <c r="BF4350" s="6" t="e">
        <f t="shared" si="201"/>
        <v>#NUM!</v>
      </c>
      <c r="BG4350" t="e">
        <f t="shared" si="202"/>
        <v>#NUM!</v>
      </c>
      <c r="BH4350" t="e">
        <f t="shared" si="203"/>
        <v>#NUM!</v>
      </c>
      <c r="BI4350" t="e">
        <f>VLOOKUP(H4350,Sheet2!$A$1:$B$270,2,FALSE)</f>
        <v>#N/A</v>
      </c>
    </row>
    <row r="4351" spans="15:61">
      <c r="O4351" s="57"/>
      <c r="P4351" s="57"/>
      <c r="BA4351" s="57"/>
      <c r="BF4351" s="6" t="e">
        <f t="shared" si="201"/>
        <v>#NUM!</v>
      </c>
      <c r="BG4351" t="e">
        <f t="shared" si="202"/>
        <v>#NUM!</v>
      </c>
      <c r="BH4351" t="e">
        <f t="shared" si="203"/>
        <v>#NUM!</v>
      </c>
      <c r="BI4351" t="e">
        <f>VLOOKUP(H4351,Sheet2!$A$1:$B$270,2,FALSE)</f>
        <v>#N/A</v>
      </c>
    </row>
    <row r="4352" spans="15:61">
      <c r="O4352" s="57"/>
      <c r="P4352" s="57"/>
      <c r="AP4352" s="57"/>
      <c r="BA4352" s="57"/>
      <c r="BF4352" s="6" t="e">
        <f t="shared" si="201"/>
        <v>#NUM!</v>
      </c>
      <c r="BG4352" t="e">
        <f t="shared" si="202"/>
        <v>#NUM!</v>
      </c>
      <c r="BH4352" t="e">
        <f t="shared" si="203"/>
        <v>#NUM!</v>
      </c>
      <c r="BI4352" t="e">
        <f>VLOOKUP(H4352,Sheet2!$A$1:$B$270,2,FALSE)</f>
        <v>#N/A</v>
      </c>
    </row>
    <row r="4353" spans="15:61">
      <c r="O4353" s="57"/>
      <c r="P4353" s="57"/>
      <c r="BA4353" s="57"/>
      <c r="BF4353" s="6" t="e">
        <f t="shared" si="201"/>
        <v>#NUM!</v>
      </c>
      <c r="BG4353" t="e">
        <f t="shared" si="202"/>
        <v>#NUM!</v>
      </c>
      <c r="BH4353" t="e">
        <f t="shared" si="203"/>
        <v>#NUM!</v>
      </c>
      <c r="BI4353" t="e">
        <f>VLOOKUP(H4353,Sheet2!$A$1:$B$270,2,FALSE)</f>
        <v>#N/A</v>
      </c>
    </row>
    <row r="4354" spans="15:61">
      <c r="O4354" s="57"/>
      <c r="P4354" s="57"/>
      <c r="AP4354" s="57"/>
      <c r="BA4354" s="57"/>
      <c r="BF4354" s="6" t="e">
        <f t="shared" ref="BF4354:BF4417" si="204">DATE(BC4354,BD4354,BE4354)</f>
        <v>#NUM!</v>
      </c>
      <c r="BG4354" t="e">
        <f t="shared" ref="BG4354:BG4417" si="205">BF4354-BA4354</f>
        <v>#NUM!</v>
      </c>
      <c r="BH4354" t="e">
        <f t="shared" ref="BH4354:BH4417" si="206">IF(BG4354=1,"COMPLY",IF(BG4354&lt;1,"COMPLY","NOT COMPLY"))</f>
        <v>#NUM!</v>
      </c>
      <c r="BI4354" t="e">
        <f>VLOOKUP(H4354,Sheet2!$A$1:$B$270,2,FALSE)</f>
        <v>#N/A</v>
      </c>
    </row>
    <row r="4355" spans="15:61">
      <c r="O4355" s="57"/>
      <c r="P4355" s="57"/>
      <c r="BF4355" s="6" t="e">
        <f t="shared" si="204"/>
        <v>#NUM!</v>
      </c>
      <c r="BG4355" t="e">
        <f t="shared" si="205"/>
        <v>#NUM!</v>
      </c>
      <c r="BH4355" t="e">
        <f t="shared" si="206"/>
        <v>#NUM!</v>
      </c>
      <c r="BI4355" t="e">
        <f>VLOOKUP(H4355,Sheet2!$A$1:$B$270,2,FALSE)</f>
        <v>#N/A</v>
      </c>
    </row>
    <row r="4356" spans="15:61">
      <c r="O4356" s="57"/>
      <c r="P4356" s="57"/>
      <c r="AO4356" s="57"/>
      <c r="BF4356" s="6" t="e">
        <f t="shared" si="204"/>
        <v>#NUM!</v>
      </c>
      <c r="BG4356" t="e">
        <f t="shared" si="205"/>
        <v>#NUM!</v>
      </c>
      <c r="BH4356" t="e">
        <f t="shared" si="206"/>
        <v>#NUM!</v>
      </c>
      <c r="BI4356" t="e">
        <f>VLOOKUP(H4356,Sheet2!$A$1:$B$270,2,FALSE)</f>
        <v>#N/A</v>
      </c>
    </row>
    <row r="4357" spans="15:61">
      <c r="O4357" s="57"/>
      <c r="P4357" s="57"/>
      <c r="AO4357" s="57"/>
      <c r="BF4357" s="6" t="e">
        <f t="shared" si="204"/>
        <v>#NUM!</v>
      </c>
      <c r="BG4357" t="e">
        <f t="shared" si="205"/>
        <v>#NUM!</v>
      </c>
      <c r="BH4357" t="e">
        <f t="shared" si="206"/>
        <v>#NUM!</v>
      </c>
      <c r="BI4357" t="e">
        <f>VLOOKUP(H4357,Sheet2!$A$1:$B$270,2,FALSE)</f>
        <v>#N/A</v>
      </c>
    </row>
    <row r="4358" spans="15:61">
      <c r="O4358" s="57"/>
      <c r="P4358" s="57"/>
      <c r="AO4358" s="57"/>
      <c r="BF4358" s="6" t="e">
        <f t="shared" si="204"/>
        <v>#NUM!</v>
      </c>
      <c r="BG4358" t="e">
        <f t="shared" si="205"/>
        <v>#NUM!</v>
      </c>
      <c r="BH4358" t="e">
        <f t="shared" si="206"/>
        <v>#NUM!</v>
      </c>
      <c r="BI4358" t="e">
        <f>VLOOKUP(H4358,Sheet2!$A$1:$B$270,2,FALSE)</f>
        <v>#N/A</v>
      </c>
    </row>
    <row r="4359" spans="15:61">
      <c r="O4359" s="57"/>
      <c r="P4359" s="57"/>
      <c r="AO4359" s="57"/>
      <c r="BF4359" s="6" t="e">
        <f t="shared" si="204"/>
        <v>#NUM!</v>
      </c>
      <c r="BG4359" t="e">
        <f t="shared" si="205"/>
        <v>#NUM!</v>
      </c>
      <c r="BH4359" t="e">
        <f t="shared" si="206"/>
        <v>#NUM!</v>
      </c>
      <c r="BI4359" t="e">
        <f>VLOOKUP(H4359,Sheet2!$A$1:$B$270,2,FALSE)</f>
        <v>#N/A</v>
      </c>
    </row>
    <row r="4360" spans="15:61">
      <c r="O4360" s="57"/>
      <c r="P4360" s="57"/>
      <c r="AO4360" s="57"/>
      <c r="BF4360" s="6" t="e">
        <f t="shared" si="204"/>
        <v>#NUM!</v>
      </c>
      <c r="BG4360" t="e">
        <f t="shared" si="205"/>
        <v>#NUM!</v>
      </c>
      <c r="BH4360" t="e">
        <f t="shared" si="206"/>
        <v>#NUM!</v>
      </c>
      <c r="BI4360" t="e">
        <f>VLOOKUP(H4360,Sheet2!$A$1:$B$270,2,FALSE)</f>
        <v>#N/A</v>
      </c>
    </row>
    <row r="4361" spans="15:61">
      <c r="O4361" s="57"/>
      <c r="P4361" s="57"/>
      <c r="BF4361" s="6" t="e">
        <f t="shared" si="204"/>
        <v>#NUM!</v>
      </c>
      <c r="BG4361" t="e">
        <f t="shared" si="205"/>
        <v>#NUM!</v>
      </c>
      <c r="BH4361" t="e">
        <f t="shared" si="206"/>
        <v>#NUM!</v>
      </c>
      <c r="BI4361" t="e">
        <f>VLOOKUP(H4361,Sheet2!$A$1:$B$270,2,FALSE)</f>
        <v>#N/A</v>
      </c>
    </row>
    <row r="4362" spans="15:61">
      <c r="O4362" s="57"/>
      <c r="P4362" s="57"/>
      <c r="BF4362" s="6" t="e">
        <f t="shared" si="204"/>
        <v>#NUM!</v>
      </c>
      <c r="BG4362" t="e">
        <f t="shared" si="205"/>
        <v>#NUM!</v>
      </c>
      <c r="BH4362" t="e">
        <f t="shared" si="206"/>
        <v>#NUM!</v>
      </c>
      <c r="BI4362" t="e">
        <f>VLOOKUP(H4362,Sheet2!$A$1:$B$270,2,FALSE)</f>
        <v>#N/A</v>
      </c>
    </row>
    <row r="4363" spans="15:61">
      <c r="O4363" s="57"/>
      <c r="P4363" s="57"/>
      <c r="BF4363" s="6" t="e">
        <f t="shared" si="204"/>
        <v>#NUM!</v>
      </c>
      <c r="BG4363" t="e">
        <f t="shared" si="205"/>
        <v>#NUM!</v>
      </c>
      <c r="BH4363" t="e">
        <f t="shared" si="206"/>
        <v>#NUM!</v>
      </c>
      <c r="BI4363" t="e">
        <f>VLOOKUP(H4363,Sheet2!$A$1:$B$270,2,FALSE)</f>
        <v>#N/A</v>
      </c>
    </row>
    <row r="4364" spans="15:61">
      <c r="O4364" s="57"/>
      <c r="P4364" s="57"/>
      <c r="AO4364" s="57"/>
      <c r="AP4364" s="57"/>
      <c r="BA4364" s="57"/>
      <c r="BF4364" s="6" t="e">
        <f t="shared" si="204"/>
        <v>#NUM!</v>
      </c>
      <c r="BG4364" t="e">
        <f t="shared" si="205"/>
        <v>#NUM!</v>
      </c>
      <c r="BH4364" t="e">
        <f t="shared" si="206"/>
        <v>#NUM!</v>
      </c>
      <c r="BI4364" t="e">
        <f>VLOOKUP(H4364,Sheet2!$A$1:$B$270,2,FALSE)</f>
        <v>#N/A</v>
      </c>
    </row>
    <row r="4365" spans="15:61">
      <c r="O4365" s="57"/>
      <c r="P4365" s="57"/>
      <c r="AO4365" s="57"/>
      <c r="BA4365" s="57"/>
      <c r="BF4365" s="6" t="e">
        <f t="shared" si="204"/>
        <v>#NUM!</v>
      </c>
      <c r="BG4365" t="e">
        <f t="shared" si="205"/>
        <v>#NUM!</v>
      </c>
      <c r="BH4365" t="e">
        <f t="shared" si="206"/>
        <v>#NUM!</v>
      </c>
      <c r="BI4365" t="e">
        <f>VLOOKUP(H4365,Sheet2!$A$1:$B$270,2,FALSE)</f>
        <v>#N/A</v>
      </c>
    </row>
    <row r="4366" spans="15:61">
      <c r="O4366" s="57"/>
      <c r="P4366" s="57"/>
      <c r="AO4366" s="57"/>
      <c r="BA4366" s="57"/>
      <c r="BF4366" s="6" t="e">
        <f t="shared" si="204"/>
        <v>#NUM!</v>
      </c>
      <c r="BG4366" t="e">
        <f t="shared" si="205"/>
        <v>#NUM!</v>
      </c>
      <c r="BH4366" t="e">
        <f t="shared" si="206"/>
        <v>#NUM!</v>
      </c>
      <c r="BI4366" t="e">
        <f>VLOOKUP(H4366,Sheet2!$A$1:$B$270,2,FALSE)</f>
        <v>#N/A</v>
      </c>
    </row>
    <row r="4367" spans="15:61">
      <c r="O4367" s="57"/>
      <c r="P4367" s="57"/>
      <c r="AO4367" s="57"/>
      <c r="AP4367" s="57"/>
      <c r="BA4367" s="57"/>
      <c r="BF4367" s="6" t="e">
        <f t="shared" si="204"/>
        <v>#NUM!</v>
      </c>
      <c r="BG4367" t="e">
        <f t="shared" si="205"/>
        <v>#NUM!</v>
      </c>
      <c r="BH4367" t="e">
        <f t="shared" si="206"/>
        <v>#NUM!</v>
      </c>
      <c r="BI4367" t="e">
        <f>VLOOKUP(H4367,Sheet2!$A$1:$B$270,2,FALSE)</f>
        <v>#N/A</v>
      </c>
    </row>
    <row r="4368" spans="15:61">
      <c r="O4368" s="57"/>
      <c r="P4368" s="57"/>
      <c r="AO4368" s="57"/>
      <c r="AP4368" s="57"/>
      <c r="BA4368" s="57"/>
      <c r="BF4368" s="6" t="e">
        <f t="shared" si="204"/>
        <v>#NUM!</v>
      </c>
      <c r="BG4368" t="e">
        <f t="shared" si="205"/>
        <v>#NUM!</v>
      </c>
      <c r="BH4368" t="e">
        <f t="shared" si="206"/>
        <v>#NUM!</v>
      </c>
      <c r="BI4368" t="e">
        <f>VLOOKUP(H4368,Sheet2!$A$1:$B$270,2,FALSE)</f>
        <v>#N/A</v>
      </c>
    </row>
    <row r="4369" spans="15:61">
      <c r="O4369" s="57"/>
      <c r="P4369" s="57"/>
      <c r="AO4369" s="57"/>
      <c r="AP4369" s="57"/>
      <c r="BA4369" s="57"/>
      <c r="BF4369" s="6" t="e">
        <f t="shared" si="204"/>
        <v>#NUM!</v>
      </c>
      <c r="BG4369" t="e">
        <f t="shared" si="205"/>
        <v>#NUM!</v>
      </c>
      <c r="BH4369" t="e">
        <f t="shared" si="206"/>
        <v>#NUM!</v>
      </c>
      <c r="BI4369" t="e">
        <f>VLOOKUP(H4369,Sheet2!$A$1:$B$270,2,FALSE)</f>
        <v>#N/A</v>
      </c>
    </row>
    <row r="4370" spans="15:61">
      <c r="O4370" s="57"/>
      <c r="P4370" s="57"/>
      <c r="AO4370" s="57"/>
      <c r="AP4370" s="57"/>
      <c r="BA4370" s="57"/>
      <c r="BF4370" s="6" t="e">
        <f t="shared" si="204"/>
        <v>#NUM!</v>
      </c>
      <c r="BG4370" t="e">
        <f t="shared" si="205"/>
        <v>#NUM!</v>
      </c>
      <c r="BH4370" t="e">
        <f t="shared" si="206"/>
        <v>#NUM!</v>
      </c>
      <c r="BI4370" t="e">
        <f>VLOOKUP(H4370,Sheet2!$A$1:$B$270,2,FALSE)</f>
        <v>#N/A</v>
      </c>
    </row>
    <row r="4371" spans="15:61">
      <c r="O4371" s="57"/>
      <c r="P4371" s="57"/>
      <c r="AO4371" s="57"/>
      <c r="BA4371" s="57"/>
      <c r="BF4371" s="6" t="e">
        <f t="shared" si="204"/>
        <v>#NUM!</v>
      </c>
      <c r="BG4371" t="e">
        <f t="shared" si="205"/>
        <v>#NUM!</v>
      </c>
      <c r="BH4371" t="e">
        <f t="shared" si="206"/>
        <v>#NUM!</v>
      </c>
      <c r="BI4371" t="e">
        <f>VLOOKUP(H4371,Sheet2!$A$1:$B$270,2,FALSE)</f>
        <v>#N/A</v>
      </c>
    </row>
    <row r="4372" spans="15:61">
      <c r="O4372" s="57"/>
      <c r="P4372" s="57"/>
      <c r="AO4372" s="57"/>
      <c r="BA4372" s="57"/>
      <c r="BF4372" s="6" t="e">
        <f t="shared" si="204"/>
        <v>#NUM!</v>
      </c>
      <c r="BG4372" t="e">
        <f t="shared" si="205"/>
        <v>#NUM!</v>
      </c>
      <c r="BH4372" t="e">
        <f t="shared" si="206"/>
        <v>#NUM!</v>
      </c>
      <c r="BI4372" t="e">
        <f>VLOOKUP(H4372,Sheet2!$A$1:$B$270,2,FALSE)</f>
        <v>#N/A</v>
      </c>
    </row>
    <row r="4373" spans="15:61">
      <c r="O4373" s="57"/>
      <c r="P4373" s="57"/>
      <c r="BA4373" s="57"/>
      <c r="BF4373" s="6" t="e">
        <f t="shared" si="204"/>
        <v>#NUM!</v>
      </c>
      <c r="BG4373" t="e">
        <f t="shared" si="205"/>
        <v>#NUM!</v>
      </c>
      <c r="BH4373" t="e">
        <f t="shared" si="206"/>
        <v>#NUM!</v>
      </c>
      <c r="BI4373" t="e">
        <f>VLOOKUP(H4373,Sheet2!$A$1:$B$270,2,FALSE)</f>
        <v>#N/A</v>
      </c>
    </row>
    <row r="4374" spans="15:61">
      <c r="O4374" s="57"/>
      <c r="P4374" s="57"/>
      <c r="AO4374" s="57"/>
      <c r="BF4374" s="6" t="e">
        <f t="shared" si="204"/>
        <v>#NUM!</v>
      </c>
      <c r="BG4374" t="e">
        <f t="shared" si="205"/>
        <v>#NUM!</v>
      </c>
      <c r="BH4374" t="e">
        <f t="shared" si="206"/>
        <v>#NUM!</v>
      </c>
      <c r="BI4374" t="e">
        <f>VLOOKUP(H4374,Sheet2!$A$1:$B$270,2,FALSE)</f>
        <v>#N/A</v>
      </c>
    </row>
    <row r="4375" spans="15:61">
      <c r="O4375" s="57"/>
      <c r="P4375" s="57"/>
      <c r="AO4375" s="57"/>
      <c r="BF4375" s="6" t="e">
        <f t="shared" si="204"/>
        <v>#NUM!</v>
      </c>
      <c r="BG4375" t="e">
        <f t="shared" si="205"/>
        <v>#NUM!</v>
      </c>
      <c r="BH4375" t="e">
        <f t="shared" si="206"/>
        <v>#NUM!</v>
      </c>
      <c r="BI4375" t="e">
        <f>VLOOKUP(H4375,Sheet2!$A$1:$B$270,2,FALSE)</f>
        <v>#N/A</v>
      </c>
    </row>
    <row r="4376" spans="15:61">
      <c r="O4376" s="57"/>
      <c r="P4376" s="57"/>
      <c r="AO4376" s="57"/>
      <c r="BF4376" s="6" t="e">
        <f t="shared" si="204"/>
        <v>#NUM!</v>
      </c>
      <c r="BG4376" t="e">
        <f t="shared" si="205"/>
        <v>#NUM!</v>
      </c>
      <c r="BH4376" t="e">
        <f t="shared" si="206"/>
        <v>#NUM!</v>
      </c>
      <c r="BI4376" t="e">
        <f>VLOOKUP(H4376,Sheet2!$A$1:$B$270,2,FALSE)</f>
        <v>#N/A</v>
      </c>
    </row>
    <row r="4377" spans="15:61">
      <c r="O4377" s="57"/>
      <c r="P4377" s="57"/>
      <c r="AO4377" s="57"/>
      <c r="BA4377" s="57"/>
      <c r="BF4377" s="6" t="e">
        <f t="shared" si="204"/>
        <v>#NUM!</v>
      </c>
      <c r="BG4377" t="e">
        <f t="shared" si="205"/>
        <v>#NUM!</v>
      </c>
      <c r="BH4377" t="e">
        <f t="shared" si="206"/>
        <v>#NUM!</v>
      </c>
      <c r="BI4377" t="e">
        <f>VLOOKUP(H4377,Sheet2!$A$1:$B$270,2,FALSE)</f>
        <v>#N/A</v>
      </c>
    </row>
    <row r="4378" spans="15:61">
      <c r="O4378" s="57"/>
      <c r="P4378" s="57"/>
      <c r="AO4378" s="57"/>
      <c r="BA4378" s="57"/>
      <c r="BF4378" s="6" t="e">
        <f t="shared" si="204"/>
        <v>#NUM!</v>
      </c>
      <c r="BG4378" t="e">
        <f t="shared" si="205"/>
        <v>#NUM!</v>
      </c>
      <c r="BH4378" t="e">
        <f t="shared" si="206"/>
        <v>#NUM!</v>
      </c>
      <c r="BI4378" t="e">
        <f>VLOOKUP(H4378,Sheet2!$A$1:$B$270,2,FALSE)</f>
        <v>#N/A</v>
      </c>
    </row>
    <row r="4379" spans="15:61">
      <c r="O4379" s="57"/>
      <c r="P4379" s="57"/>
      <c r="AO4379" s="57"/>
      <c r="BA4379" s="57"/>
      <c r="BF4379" s="6" t="e">
        <f t="shared" si="204"/>
        <v>#NUM!</v>
      </c>
      <c r="BG4379" t="e">
        <f t="shared" si="205"/>
        <v>#NUM!</v>
      </c>
      <c r="BH4379" t="e">
        <f t="shared" si="206"/>
        <v>#NUM!</v>
      </c>
      <c r="BI4379" t="e">
        <f>VLOOKUP(H4379,Sheet2!$A$1:$B$270,2,FALSE)</f>
        <v>#N/A</v>
      </c>
    </row>
    <row r="4380" spans="15:61">
      <c r="O4380" s="57"/>
      <c r="P4380" s="57"/>
      <c r="AO4380" s="57"/>
      <c r="BA4380" s="57"/>
      <c r="BF4380" s="6" t="e">
        <f t="shared" si="204"/>
        <v>#NUM!</v>
      </c>
      <c r="BG4380" t="e">
        <f t="shared" si="205"/>
        <v>#NUM!</v>
      </c>
      <c r="BH4380" t="e">
        <f t="shared" si="206"/>
        <v>#NUM!</v>
      </c>
      <c r="BI4380" t="e">
        <f>VLOOKUP(H4380,Sheet2!$A$1:$B$270,2,FALSE)</f>
        <v>#N/A</v>
      </c>
    </row>
    <row r="4381" spans="15:61">
      <c r="O4381" s="57"/>
      <c r="P4381" s="57"/>
      <c r="AO4381" s="57"/>
      <c r="BA4381" s="57"/>
      <c r="BF4381" s="6" t="e">
        <f t="shared" si="204"/>
        <v>#NUM!</v>
      </c>
      <c r="BG4381" t="e">
        <f t="shared" si="205"/>
        <v>#NUM!</v>
      </c>
      <c r="BH4381" t="e">
        <f t="shared" si="206"/>
        <v>#NUM!</v>
      </c>
      <c r="BI4381" t="e">
        <f>VLOOKUP(H4381,Sheet2!$A$1:$B$270,2,FALSE)</f>
        <v>#N/A</v>
      </c>
    </row>
    <row r="4382" spans="15:61">
      <c r="O4382" s="57"/>
      <c r="P4382" s="57"/>
      <c r="AO4382" s="57"/>
      <c r="BA4382" s="57"/>
      <c r="BF4382" s="6" t="e">
        <f t="shared" si="204"/>
        <v>#NUM!</v>
      </c>
      <c r="BG4382" t="e">
        <f t="shared" si="205"/>
        <v>#NUM!</v>
      </c>
      <c r="BH4382" t="e">
        <f t="shared" si="206"/>
        <v>#NUM!</v>
      </c>
      <c r="BI4382" t="e">
        <f>VLOOKUP(H4382,Sheet2!$A$1:$B$270,2,FALSE)</f>
        <v>#N/A</v>
      </c>
    </row>
    <row r="4383" spans="15:61">
      <c r="O4383" s="57"/>
      <c r="P4383" s="57"/>
      <c r="AO4383" s="57"/>
      <c r="AP4383" s="57"/>
      <c r="BA4383" s="57"/>
      <c r="BF4383" s="6" t="e">
        <f t="shared" si="204"/>
        <v>#NUM!</v>
      </c>
      <c r="BG4383" t="e">
        <f t="shared" si="205"/>
        <v>#NUM!</v>
      </c>
      <c r="BH4383" t="e">
        <f t="shared" si="206"/>
        <v>#NUM!</v>
      </c>
      <c r="BI4383" t="e">
        <f>VLOOKUP(H4383,Sheet2!$A$1:$B$270,2,FALSE)</f>
        <v>#N/A</v>
      </c>
    </row>
    <row r="4384" spans="15:61">
      <c r="O4384" s="57"/>
      <c r="P4384" s="57"/>
      <c r="AP4384" s="57"/>
      <c r="BA4384" s="57"/>
      <c r="BF4384" s="6" t="e">
        <f t="shared" si="204"/>
        <v>#NUM!</v>
      </c>
      <c r="BG4384" t="e">
        <f t="shared" si="205"/>
        <v>#NUM!</v>
      </c>
      <c r="BH4384" t="e">
        <f t="shared" si="206"/>
        <v>#NUM!</v>
      </c>
      <c r="BI4384" t="e">
        <f>VLOOKUP(H4384,Sheet2!$A$1:$B$270,2,FALSE)</f>
        <v>#N/A</v>
      </c>
    </row>
    <row r="4385" spans="15:61">
      <c r="O4385" s="57"/>
      <c r="P4385" s="57"/>
      <c r="AP4385" s="57"/>
      <c r="BA4385" s="57"/>
      <c r="BF4385" s="6" t="e">
        <f t="shared" si="204"/>
        <v>#NUM!</v>
      </c>
      <c r="BG4385" t="e">
        <f t="shared" si="205"/>
        <v>#NUM!</v>
      </c>
      <c r="BH4385" t="e">
        <f t="shared" si="206"/>
        <v>#NUM!</v>
      </c>
      <c r="BI4385" t="e">
        <f>VLOOKUP(H4385,Sheet2!$A$1:$B$270,2,FALSE)</f>
        <v>#N/A</v>
      </c>
    </row>
    <row r="4386" spans="15:61">
      <c r="O4386" s="57"/>
      <c r="P4386" s="57"/>
      <c r="AP4386" s="57"/>
      <c r="BA4386" s="57"/>
      <c r="BF4386" s="6" t="e">
        <f t="shared" si="204"/>
        <v>#NUM!</v>
      </c>
      <c r="BG4386" t="e">
        <f t="shared" si="205"/>
        <v>#NUM!</v>
      </c>
      <c r="BH4386" t="e">
        <f t="shared" si="206"/>
        <v>#NUM!</v>
      </c>
      <c r="BI4386" t="e">
        <f>VLOOKUP(H4386,Sheet2!$A$1:$B$270,2,FALSE)</f>
        <v>#N/A</v>
      </c>
    </row>
    <row r="4387" spans="15:61">
      <c r="O4387" s="57"/>
      <c r="P4387" s="57"/>
      <c r="BA4387" s="57"/>
      <c r="BF4387" s="6" t="e">
        <f t="shared" si="204"/>
        <v>#NUM!</v>
      </c>
      <c r="BG4387" t="e">
        <f t="shared" si="205"/>
        <v>#NUM!</v>
      </c>
      <c r="BH4387" t="e">
        <f t="shared" si="206"/>
        <v>#NUM!</v>
      </c>
      <c r="BI4387" t="e">
        <f>VLOOKUP(H4387,Sheet2!$A$1:$B$270,2,FALSE)</f>
        <v>#N/A</v>
      </c>
    </row>
    <row r="4388" spans="15:61">
      <c r="O4388" s="57"/>
      <c r="P4388" s="57"/>
      <c r="AP4388" s="57"/>
      <c r="BA4388" s="57"/>
      <c r="BF4388" s="6" t="e">
        <f t="shared" si="204"/>
        <v>#NUM!</v>
      </c>
      <c r="BG4388" t="e">
        <f t="shared" si="205"/>
        <v>#NUM!</v>
      </c>
      <c r="BH4388" t="e">
        <f t="shared" si="206"/>
        <v>#NUM!</v>
      </c>
      <c r="BI4388" t="e">
        <f>VLOOKUP(H4388,Sheet2!$A$1:$B$270,2,FALSE)</f>
        <v>#N/A</v>
      </c>
    </row>
    <row r="4389" spans="15:61">
      <c r="O4389" s="57"/>
      <c r="P4389" s="57"/>
      <c r="AO4389" s="57"/>
      <c r="AP4389" s="57"/>
      <c r="BA4389" s="57"/>
      <c r="BF4389" s="6" t="e">
        <f t="shared" si="204"/>
        <v>#NUM!</v>
      </c>
      <c r="BG4389" t="e">
        <f t="shared" si="205"/>
        <v>#NUM!</v>
      </c>
      <c r="BH4389" t="e">
        <f t="shared" si="206"/>
        <v>#NUM!</v>
      </c>
      <c r="BI4389" t="e">
        <f>VLOOKUP(H4389,Sheet2!$A$1:$B$270,2,FALSE)</f>
        <v>#N/A</v>
      </c>
    </row>
    <row r="4390" spans="15:61">
      <c r="O4390" s="57"/>
      <c r="P4390" s="57"/>
      <c r="AO4390" s="57"/>
      <c r="BA4390" s="57"/>
      <c r="BF4390" s="6" t="e">
        <f t="shared" si="204"/>
        <v>#NUM!</v>
      </c>
      <c r="BG4390" t="e">
        <f t="shared" si="205"/>
        <v>#NUM!</v>
      </c>
      <c r="BH4390" t="e">
        <f t="shared" si="206"/>
        <v>#NUM!</v>
      </c>
      <c r="BI4390" t="e">
        <f>VLOOKUP(H4390,Sheet2!$A$1:$B$270,2,FALSE)</f>
        <v>#N/A</v>
      </c>
    </row>
    <row r="4391" spans="15:61">
      <c r="O4391" s="57"/>
      <c r="P4391" s="57"/>
      <c r="AO4391" s="57"/>
      <c r="BA4391" s="57"/>
      <c r="BF4391" s="6" t="e">
        <f t="shared" si="204"/>
        <v>#NUM!</v>
      </c>
      <c r="BG4391" t="e">
        <f t="shared" si="205"/>
        <v>#NUM!</v>
      </c>
      <c r="BH4391" t="e">
        <f t="shared" si="206"/>
        <v>#NUM!</v>
      </c>
      <c r="BI4391" t="e">
        <f>VLOOKUP(H4391,Sheet2!$A$1:$B$270,2,FALSE)</f>
        <v>#N/A</v>
      </c>
    </row>
    <row r="4392" spans="15:61">
      <c r="O4392" s="57"/>
      <c r="P4392" s="57"/>
      <c r="BA4392" s="57"/>
      <c r="BF4392" s="6" t="e">
        <f t="shared" si="204"/>
        <v>#NUM!</v>
      </c>
      <c r="BG4392" t="e">
        <f t="shared" si="205"/>
        <v>#NUM!</v>
      </c>
      <c r="BH4392" t="e">
        <f t="shared" si="206"/>
        <v>#NUM!</v>
      </c>
      <c r="BI4392" t="e">
        <f>VLOOKUP(H4392,Sheet2!$A$1:$B$270,2,FALSE)</f>
        <v>#N/A</v>
      </c>
    </row>
    <row r="4393" spans="15:61">
      <c r="O4393" s="57"/>
      <c r="P4393" s="57"/>
      <c r="BA4393" s="57"/>
      <c r="BF4393" s="6" t="e">
        <f t="shared" si="204"/>
        <v>#NUM!</v>
      </c>
      <c r="BG4393" t="e">
        <f t="shared" si="205"/>
        <v>#NUM!</v>
      </c>
      <c r="BH4393" t="e">
        <f t="shared" si="206"/>
        <v>#NUM!</v>
      </c>
      <c r="BI4393" t="e">
        <f>VLOOKUP(H4393,Sheet2!$A$1:$B$270,2,FALSE)</f>
        <v>#N/A</v>
      </c>
    </row>
    <row r="4394" spans="15:61">
      <c r="O4394" s="57"/>
      <c r="P4394" s="57"/>
      <c r="AP4394" s="57"/>
      <c r="BA4394" s="57"/>
      <c r="BF4394" s="6" t="e">
        <f t="shared" si="204"/>
        <v>#NUM!</v>
      </c>
      <c r="BG4394" t="e">
        <f t="shared" si="205"/>
        <v>#NUM!</v>
      </c>
      <c r="BH4394" t="e">
        <f t="shared" si="206"/>
        <v>#NUM!</v>
      </c>
      <c r="BI4394" t="e">
        <f>VLOOKUP(H4394,Sheet2!$A$1:$B$270,2,FALSE)</f>
        <v>#N/A</v>
      </c>
    </row>
    <row r="4395" spans="15:61">
      <c r="O4395" s="57"/>
      <c r="P4395" s="57"/>
      <c r="AO4395" s="57"/>
      <c r="BA4395" s="57"/>
      <c r="BF4395" s="6" t="e">
        <f t="shared" si="204"/>
        <v>#NUM!</v>
      </c>
      <c r="BG4395" t="e">
        <f t="shared" si="205"/>
        <v>#NUM!</v>
      </c>
      <c r="BH4395" t="e">
        <f t="shared" si="206"/>
        <v>#NUM!</v>
      </c>
      <c r="BI4395" t="e">
        <f>VLOOKUP(H4395,Sheet2!$A$1:$B$270,2,FALSE)</f>
        <v>#N/A</v>
      </c>
    </row>
    <row r="4396" spans="15:61">
      <c r="O4396" s="57"/>
      <c r="P4396" s="57"/>
      <c r="AO4396" s="57"/>
      <c r="BA4396" s="57"/>
      <c r="BF4396" s="6" t="e">
        <f t="shared" si="204"/>
        <v>#NUM!</v>
      </c>
      <c r="BG4396" t="e">
        <f t="shared" si="205"/>
        <v>#NUM!</v>
      </c>
      <c r="BH4396" t="e">
        <f t="shared" si="206"/>
        <v>#NUM!</v>
      </c>
      <c r="BI4396" t="e">
        <f>VLOOKUP(H4396,Sheet2!$A$1:$B$270,2,FALSE)</f>
        <v>#N/A</v>
      </c>
    </row>
    <row r="4397" spans="15:61">
      <c r="O4397" s="57"/>
      <c r="P4397" s="57"/>
      <c r="AM4397" s="58"/>
      <c r="AO4397" s="57"/>
      <c r="BA4397" s="57"/>
      <c r="BB4397" s="58"/>
      <c r="BF4397" s="6" t="e">
        <f t="shared" si="204"/>
        <v>#NUM!</v>
      </c>
      <c r="BG4397" t="e">
        <f t="shared" si="205"/>
        <v>#NUM!</v>
      </c>
      <c r="BH4397" t="e">
        <f t="shared" si="206"/>
        <v>#NUM!</v>
      </c>
      <c r="BI4397" t="e">
        <f>VLOOKUP(H4397,Sheet2!$A$1:$B$270,2,FALSE)</f>
        <v>#N/A</v>
      </c>
    </row>
    <row r="4398" spans="15:61">
      <c r="O4398" s="57"/>
      <c r="P4398" s="57"/>
      <c r="AO4398" s="57"/>
      <c r="BA4398" s="57"/>
      <c r="BF4398" s="6" t="e">
        <f t="shared" si="204"/>
        <v>#NUM!</v>
      </c>
      <c r="BG4398" t="e">
        <f t="shared" si="205"/>
        <v>#NUM!</v>
      </c>
      <c r="BH4398" t="e">
        <f t="shared" si="206"/>
        <v>#NUM!</v>
      </c>
      <c r="BI4398" t="e">
        <f>VLOOKUP(H4398,Sheet2!$A$1:$B$270,2,FALSE)</f>
        <v>#N/A</v>
      </c>
    </row>
    <row r="4399" spans="15:61">
      <c r="O4399" s="57"/>
      <c r="P4399" s="57"/>
      <c r="AO4399" s="57"/>
      <c r="BA4399" s="57"/>
      <c r="BF4399" s="6" t="e">
        <f t="shared" si="204"/>
        <v>#NUM!</v>
      </c>
      <c r="BG4399" t="e">
        <f t="shared" si="205"/>
        <v>#NUM!</v>
      </c>
      <c r="BH4399" t="e">
        <f t="shared" si="206"/>
        <v>#NUM!</v>
      </c>
      <c r="BI4399" t="e">
        <f>VLOOKUP(H4399,Sheet2!$A$1:$B$270,2,FALSE)</f>
        <v>#N/A</v>
      </c>
    </row>
    <row r="4400" spans="15:61">
      <c r="O4400" s="57"/>
      <c r="P4400" s="57"/>
      <c r="AO4400" s="57"/>
      <c r="BA4400" s="57"/>
      <c r="BF4400" s="6" t="e">
        <f t="shared" si="204"/>
        <v>#NUM!</v>
      </c>
      <c r="BG4400" t="e">
        <f t="shared" si="205"/>
        <v>#NUM!</v>
      </c>
      <c r="BH4400" t="e">
        <f t="shared" si="206"/>
        <v>#NUM!</v>
      </c>
      <c r="BI4400" t="e">
        <f>VLOOKUP(H4400,Sheet2!$A$1:$B$270,2,FALSE)</f>
        <v>#N/A</v>
      </c>
    </row>
    <row r="4401" spans="15:61">
      <c r="O4401" s="57"/>
      <c r="P4401" s="57"/>
      <c r="AO4401" s="57"/>
      <c r="BA4401" s="57"/>
      <c r="BF4401" s="6" t="e">
        <f t="shared" si="204"/>
        <v>#NUM!</v>
      </c>
      <c r="BG4401" t="e">
        <f t="shared" si="205"/>
        <v>#NUM!</v>
      </c>
      <c r="BH4401" t="e">
        <f t="shared" si="206"/>
        <v>#NUM!</v>
      </c>
      <c r="BI4401" t="e">
        <f>VLOOKUP(H4401,Sheet2!$A$1:$B$270,2,FALSE)</f>
        <v>#N/A</v>
      </c>
    </row>
    <row r="4402" spans="15:61">
      <c r="O4402" s="57"/>
      <c r="P4402" s="57"/>
      <c r="AO4402" s="57"/>
      <c r="BA4402" s="57"/>
      <c r="BF4402" s="6" t="e">
        <f t="shared" si="204"/>
        <v>#NUM!</v>
      </c>
      <c r="BG4402" t="e">
        <f t="shared" si="205"/>
        <v>#NUM!</v>
      </c>
      <c r="BH4402" t="e">
        <f t="shared" si="206"/>
        <v>#NUM!</v>
      </c>
      <c r="BI4402" t="e">
        <f>VLOOKUP(H4402,Sheet2!$A$1:$B$270,2,FALSE)</f>
        <v>#N/A</v>
      </c>
    </row>
    <row r="4403" spans="15:61">
      <c r="O4403" s="57"/>
      <c r="P4403" s="57"/>
      <c r="AO4403" s="57"/>
      <c r="AP4403" s="57"/>
      <c r="BA4403" s="57"/>
      <c r="BF4403" s="6" t="e">
        <f t="shared" si="204"/>
        <v>#NUM!</v>
      </c>
      <c r="BG4403" t="e">
        <f t="shared" si="205"/>
        <v>#NUM!</v>
      </c>
      <c r="BH4403" t="e">
        <f t="shared" si="206"/>
        <v>#NUM!</v>
      </c>
      <c r="BI4403" t="e">
        <f>VLOOKUP(H4403,Sheet2!$A$1:$B$270,2,FALSE)</f>
        <v>#N/A</v>
      </c>
    </row>
    <row r="4404" spans="15:61">
      <c r="O4404" s="57"/>
      <c r="P4404" s="57"/>
      <c r="AO4404" s="57"/>
      <c r="AP4404" s="57"/>
      <c r="BA4404" s="57"/>
      <c r="BF4404" s="6" t="e">
        <f t="shared" si="204"/>
        <v>#NUM!</v>
      </c>
      <c r="BG4404" t="e">
        <f t="shared" si="205"/>
        <v>#NUM!</v>
      </c>
      <c r="BH4404" t="e">
        <f t="shared" si="206"/>
        <v>#NUM!</v>
      </c>
      <c r="BI4404" t="e">
        <f>VLOOKUP(H4404,Sheet2!$A$1:$B$270,2,FALSE)</f>
        <v>#N/A</v>
      </c>
    </row>
    <row r="4405" spans="15:61">
      <c r="O4405" s="57"/>
      <c r="P4405" s="57"/>
      <c r="AO4405" s="57"/>
      <c r="AP4405" s="57"/>
      <c r="BA4405" s="57"/>
      <c r="BF4405" s="6" t="e">
        <f t="shared" si="204"/>
        <v>#NUM!</v>
      </c>
      <c r="BG4405" t="e">
        <f t="shared" si="205"/>
        <v>#NUM!</v>
      </c>
      <c r="BH4405" t="e">
        <f t="shared" si="206"/>
        <v>#NUM!</v>
      </c>
      <c r="BI4405" t="e">
        <f>VLOOKUP(H4405,Sheet2!$A$1:$B$270,2,FALSE)</f>
        <v>#N/A</v>
      </c>
    </row>
    <row r="4406" spans="15:61">
      <c r="O4406" s="57"/>
      <c r="P4406" s="57"/>
      <c r="AO4406" s="57"/>
      <c r="BA4406" s="57"/>
      <c r="BF4406" s="6" t="e">
        <f t="shared" si="204"/>
        <v>#NUM!</v>
      </c>
      <c r="BG4406" t="e">
        <f t="shared" si="205"/>
        <v>#NUM!</v>
      </c>
      <c r="BH4406" t="e">
        <f t="shared" si="206"/>
        <v>#NUM!</v>
      </c>
      <c r="BI4406" t="e">
        <f>VLOOKUP(H4406,Sheet2!$A$1:$B$270,2,FALSE)</f>
        <v>#N/A</v>
      </c>
    </row>
    <row r="4407" spans="15:61">
      <c r="O4407" s="57"/>
      <c r="P4407" s="57"/>
      <c r="AO4407" s="57"/>
      <c r="BA4407" s="57"/>
      <c r="BF4407" s="6" t="e">
        <f t="shared" si="204"/>
        <v>#NUM!</v>
      </c>
      <c r="BG4407" t="e">
        <f t="shared" si="205"/>
        <v>#NUM!</v>
      </c>
      <c r="BH4407" t="e">
        <f t="shared" si="206"/>
        <v>#NUM!</v>
      </c>
      <c r="BI4407" t="e">
        <f>VLOOKUP(H4407,Sheet2!$A$1:$B$270,2,FALSE)</f>
        <v>#N/A</v>
      </c>
    </row>
    <row r="4408" spans="15:61">
      <c r="O4408" s="57"/>
      <c r="P4408" s="57"/>
      <c r="BA4408" s="57"/>
      <c r="BF4408" s="6" t="e">
        <f t="shared" si="204"/>
        <v>#NUM!</v>
      </c>
      <c r="BG4408" t="e">
        <f t="shared" si="205"/>
        <v>#NUM!</v>
      </c>
      <c r="BH4408" t="e">
        <f t="shared" si="206"/>
        <v>#NUM!</v>
      </c>
      <c r="BI4408" t="e">
        <f>VLOOKUP(H4408,Sheet2!$A$1:$B$270,2,FALSE)</f>
        <v>#N/A</v>
      </c>
    </row>
    <row r="4409" spans="15:61">
      <c r="O4409" s="57"/>
      <c r="P4409" s="57"/>
      <c r="AP4409" s="57"/>
      <c r="BA4409" s="57"/>
      <c r="BF4409" s="6" t="e">
        <f t="shared" si="204"/>
        <v>#NUM!</v>
      </c>
      <c r="BG4409" t="e">
        <f t="shared" si="205"/>
        <v>#NUM!</v>
      </c>
      <c r="BH4409" t="e">
        <f t="shared" si="206"/>
        <v>#NUM!</v>
      </c>
      <c r="BI4409" t="e">
        <f>VLOOKUP(H4409,Sheet2!$A$1:$B$270,2,FALSE)</f>
        <v>#N/A</v>
      </c>
    </row>
    <row r="4410" spans="15:61">
      <c r="O4410" s="57"/>
      <c r="P4410" s="57"/>
      <c r="AP4410" s="57"/>
      <c r="BA4410" s="57"/>
      <c r="BF4410" s="6" t="e">
        <f t="shared" si="204"/>
        <v>#NUM!</v>
      </c>
      <c r="BG4410" t="e">
        <f t="shared" si="205"/>
        <v>#NUM!</v>
      </c>
      <c r="BH4410" t="e">
        <f t="shared" si="206"/>
        <v>#NUM!</v>
      </c>
      <c r="BI4410" t="e">
        <f>VLOOKUP(H4410,Sheet2!$A$1:$B$270,2,FALSE)</f>
        <v>#N/A</v>
      </c>
    </row>
    <row r="4411" spans="15:61">
      <c r="O4411" s="57"/>
      <c r="P4411" s="57"/>
      <c r="AP4411" s="57"/>
      <c r="BA4411" s="57"/>
      <c r="BF4411" s="6" t="e">
        <f t="shared" si="204"/>
        <v>#NUM!</v>
      </c>
      <c r="BG4411" t="e">
        <f t="shared" si="205"/>
        <v>#NUM!</v>
      </c>
      <c r="BH4411" t="e">
        <f t="shared" si="206"/>
        <v>#NUM!</v>
      </c>
      <c r="BI4411" t="e">
        <f>VLOOKUP(H4411,Sheet2!$A$1:$B$270,2,FALSE)</f>
        <v>#N/A</v>
      </c>
    </row>
    <row r="4412" spans="15:61">
      <c r="O4412" s="57"/>
      <c r="P4412" s="57"/>
      <c r="AP4412" s="57"/>
      <c r="BA4412" s="57"/>
      <c r="BF4412" s="6" t="e">
        <f t="shared" si="204"/>
        <v>#NUM!</v>
      </c>
      <c r="BG4412" t="e">
        <f t="shared" si="205"/>
        <v>#NUM!</v>
      </c>
      <c r="BH4412" t="e">
        <f t="shared" si="206"/>
        <v>#NUM!</v>
      </c>
      <c r="BI4412" t="e">
        <f>VLOOKUP(H4412,Sheet2!$A$1:$B$270,2,FALSE)</f>
        <v>#N/A</v>
      </c>
    </row>
    <row r="4413" spans="15:61">
      <c r="O4413" s="57"/>
      <c r="P4413" s="57"/>
      <c r="AP4413" s="57"/>
      <c r="BA4413" s="57"/>
      <c r="BF4413" s="6" t="e">
        <f t="shared" si="204"/>
        <v>#NUM!</v>
      </c>
      <c r="BG4413" t="e">
        <f t="shared" si="205"/>
        <v>#NUM!</v>
      </c>
      <c r="BH4413" t="e">
        <f t="shared" si="206"/>
        <v>#NUM!</v>
      </c>
      <c r="BI4413" t="e">
        <f>VLOOKUP(H4413,Sheet2!$A$1:$B$270,2,FALSE)</f>
        <v>#N/A</v>
      </c>
    </row>
    <row r="4414" spans="15:61">
      <c r="O4414" s="57"/>
      <c r="P4414" s="57"/>
      <c r="AP4414" s="57"/>
      <c r="BA4414" s="57"/>
      <c r="BF4414" s="6" t="e">
        <f t="shared" si="204"/>
        <v>#NUM!</v>
      </c>
      <c r="BG4414" t="e">
        <f t="shared" si="205"/>
        <v>#NUM!</v>
      </c>
      <c r="BH4414" t="e">
        <f t="shared" si="206"/>
        <v>#NUM!</v>
      </c>
      <c r="BI4414" t="e">
        <f>VLOOKUP(H4414,Sheet2!$A$1:$B$270,2,FALSE)</f>
        <v>#N/A</v>
      </c>
    </row>
    <row r="4415" spans="15:61">
      <c r="O4415" s="57"/>
      <c r="P4415" s="57"/>
      <c r="BA4415" s="57"/>
      <c r="BF4415" s="6" t="e">
        <f t="shared" si="204"/>
        <v>#NUM!</v>
      </c>
      <c r="BG4415" t="e">
        <f t="shared" si="205"/>
        <v>#NUM!</v>
      </c>
      <c r="BH4415" t="e">
        <f t="shared" si="206"/>
        <v>#NUM!</v>
      </c>
      <c r="BI4415" t="e">
        <f>VLOOKUP(H4415,Sheet2!$A$1:$B$270,2,FALSE)</f>
        <v>#N/A</v>
      </c>
    </row>
    <row r="4416" spans="15:61">
      <c r="O4416" s="57"/>
      <c r="P4416" s="57"/>
      <c r="BA4416" s="57"/>
      <c r="BF4416" s="6" t="e">
        <f t="shared" si="204"/>
        <v>#NUM!</v>
      </c>
      <c r="BG4416" t="e">
        <f t="shared" si="205"/>
        <v>#NUM!</v>
      </c>
      <c r="BH4416" t="e">
        <f t="shared" si="206"/>
        <v>#NUM!</v>
      </c>
      <c r="BI4416" t="e">
        <f>VLOOKUP(H4416,Sheet2!$A$1:$B$270,2,FALSE)</f>
        <v>#N/A</v>
      </c>
    </row>
    <row r="4417" spans="15:61">
      <c r="O4417" s="57"/>
      <c r="P4417" s="57"/>
      <c r="AP4417" s="57"/>
      <c r="BA4417" s="57"/>
      <c r="BF4417" s="6" t="e">
        <f t="shared" si="204"/>
        <v>#NUM!</v>
      </c>
      <c r="BG4417" t="e">
        <f t="shared" si="205"/>
        <v>#NUM!</v>
      </c>
      <c r="BH4417" t="e">
        <f t="shared" si="206"/>
        <v>#NUM!</v>
      </c>
      <c r="BI4417" t="e">
        <f>VLOOKUP(H4417,Sheet2!$A$1:$B$270,2,FALSE)</f>
        <v>#N/A</v>
      </c>
    </row>
    <row r="4418" spans="15:61">
      <c r="O4418" s="57"/>
      <c r="P4418" s="57"/>
      <c r="BA4418" s="57"/>
      <c r="BF4418" s="6" t="e">
        <f t="shared" ref="BF4418:BF4481" si="207">DATE(BC4418,BD4418,BE4418)</f>
        <v>#NUM!</v>
      </c>
      <c r="BG4418" t="e">
        <f t="shared" ref="BG4418:BG4481" si="208">BF4418-BA4418</f>
        <v>#NUM!</v>
      </c>
      <c r="BH4418" t="e">
        <f t="shared" ref="BH4418:BH4481" si="209">IF(BG4418=1,"COMPLY",IF(BG4418&lt;1,"COMPLY","NOT COMPLY"))</f>
        <v>#NUM!</v>
      </c>
      <c r="BI4418" t="e">
        <f>VLOOKUP(H4418,Sheet2!$A$1:$B$270,2,FALSE)</f>
        <v>#N/A</v>
      </c>
    </row>
    <row r="4419" spans="15:61">
      <c r="O4419" s="57"/>
      <c r="P4419" s="57"/>
      <c r="BA4419" s="57"/>
      <c r="BF4419" s="6" t="e">
        <f t="shared" si="207"/>
        <v>#NUM!</v>
      </c>
      <c r="BG4419" t="e">
        <f t="shared" si="208"/>
        <v>#NUM!</v>
      </c>
      <c r="BH4419" t="e">
        <f t="shared" si="209"/>
        <v>#NUM!</v>
      </c>
      <c r="BI4419" t="e">
        <f>VLOOKUP(H4419,Sheet2!$A$1:$B$270,2,FALSE)</f>
        <v>#N/A</v>
      </c>
    </row>
    <row r="4420" spans="15:61">
      <c r="O4420" s="57"/>
      <c r="P4420" s="57"/>
      <c r="BA4420" s="57"/>
      <c r="BF4420" s="6" t="e">
        <f t="shared" si="207"/>
        <v>#NUM!</v>
      </c>
      <c r="BG4420" t="e">
        <f t="shared" si="208"/>
        <v>#NUM!</v>
      </c>
      <c r="BH4420" t="e">
        <f t="shared" si="209"/>
        <v>#NUM!</v>
      </c>
      <c r="BI4420" t="e">
        <f>VLOOKUP(H4420,Sheet2!$A$1:$B$270,2,FALSE)</f>
        <v>#N/A</v>
      </c>
    </row>
    <row r="4421" spans="15:61">
      <c r="O4421" s="57"/>
      <c r="P4421" s="57"/>
      <c r="AP4421" s="57"/>
      <c r="BA4421" s="57"/>
      <c r="BF4421" s="6" t="e">
        <f t="shared" si="207"/>
        <v>#NUM!</v>
      </c>
      <c r="BG4421" t="e">
        <f t="shared" si="208"/>
        <v>#NUM!</v>
      </c>
      <c r="BH4421" t="e">
        <f t="shared" si="209"/>
        <v>#NUM!</v>
      </c>
      <c r="BI4421" t="e">
        <f>VLOOKUP(H4421,Sheet2!$A$1:$B$270,2,FALSE)</f>
        <v>#N/A</v>
      </c>
    </row>
    <row r="4422" spans="15:61">
      <c r="O4422" s="57"/>
      <c r="P4422" s="57"/>
      <c r="AP4422" s="57"/>
      <c r="BA4422" s="57"/>
      <c r="BF4422" s="6" t="e">
        <f t="shared" si="207"/>
        <v>#NUM!</v>
      </c>
      <c r="BG4422" t="e">
        <f t="shared" si="208"/>
        <v>#NUM!</v>
      </c>
      <c r="BH4422" t="e">
        <f t="shared" si="209"/>
        <v>#NUM!</v>
      </c>
      <c r="BI4422" t="e">
        <f>VLOOKUP(H4422,Sheet2!$A$1:$B$270,2,FALSE)</f>
        <v>#N/A</v>
      </c>
    </row>
    <row r="4423" spans="15:61">
      <c r="O4423" s="57"/>
      <c r="P4423" s="57"/>
      <c r="AP4423" s="57"/>
      <c r="BA4423" s="57"/>
      <c r="BF4423" s="6" t="e">
        <f t="shared" si="207"/>
        <v>#NUM!</v>
      </c>
      <c r="BG4423" t="e">
        <f t="shared" si="208"/>
        <v>#NUM!</v>
      </c>
      <c r="BH4423" t="e">
        <f t="shared" si="209"/>
        <v>#NUM!</v>
      </c>
      <c r="BI4423" t="e">
        <f>VLOOKUP(H4423,Sheet2!$A$1:$B$270,2,FALSE)</f>
        <v>#N/A</v>
      </c>
    </row>
    <row r="4424" spans="15:61">
      <c r="O4424" s="57"/>
      <c r="P4424" s="57"/>
      <c r="BA4424" s="57"/>
      <c r="BF4424" s="6" t="e">
        <f t="shared" si="207"/>
        <v>#NUM!</v>
      </c>
      <c r="BG4424" t="e">
        <f t="shared" si="208"/>
        <v>#NUM!</v>
      </c>
      <c r="BH4424" t="e">
        <f t="shared" si="209"/>
        <v>#NUM!</v>
      </c>
      <c r="BI4424" t="e">
        <f>VLOOKUP(H4424,Sheet2!$A$1:$B$270,2,FALSE)</f>
        <v>#N/A</v>
      </c>
    </row>
    <row r="4425" spans="15:61">
      <c r="O4425" s="57"/>
      <c r="P4425" s="57"/>
      <c r="BF4425" s="6" t="e">
        <f t="shared" si="207"/>
        <v>#NUM!</v>
      </c>
      <c r="BG4425" t="e">
        <f t="shared" si="208"/>
        <v>#NUM!</v>
      </c>
      <c r="BH4425" t="e">
        <f t="shared" si="209"/>
        <v>#NUM!</v>
      </c>
      <c r="BI4425" t="e">
        <f>VLOOKUP(H4425,Sheet2!$A$1:$B$270,2,FALSE)</f>
        <v>#N/A</v>
      </c>
    </row>
    <row r="4426" spans="15:61">
      <c r="O4426" s="57"/>
      <c r="P4426" s="57"/>
      <c r="BA4426" s="57"/>
      <c r="BF4426" s="6" t="e">
        <f t="shared" si="207"/>
        <v>#NUM!</v>
      </c>
      <c r="BG4426" t="e">
        <f t="shared" si="208"/>
        <v>#NUM!</v>
      </c>
      <c r="BH4426" t="e">
        <f t="shared" si="209"/>
        <v>#NUM!</v>
      </c>
      <c r="BI4426" t="e">
        <f>VLOOKUP(H4426,Sheet2!$A$1:$B$270,2,FALSE)</f>
        <v>#N/A</v>
      </c>
    </row>
    <row r="4427" spans="15:61">
      <c r="O4427" s="57"/>
      <c r="P4427" s="57"/>
      <c r="AO4427" s="57"/>
      <c r="AP4427" s="57"/>
      <c r="BA4427" s="57"/>
      <c r="BF4427" s="6" t="e">
        <f t="shared" si="207"/>
        <v>#NUM!</v>
      </c>
      <c r="BG4427" t="e">
        <f t="shared" si="208"/>
        <v>#NUM!</v>
      </c>
      <c r="BH4427" t="e">
        <f t="shared" si="209"/>
        <v>#NUM!</v>
      </c>
      <c r="BI4427" t="e">
        <f>VLOOKUP(H4427,Sheet2!$A$1:$B$270,2,FALSE)</f>
        <v>#N/A</v>
      </c>
    </row>
    <row r="4428" spans="15:61">
      <c r="O4428" s="57"/>
      <c r="P4428" s="57"/>
      <c r="AO4428" s="57"/>
      <c r="BA4428" s="57"/>
      <c r="BF4428" s="6" t="e">
        <f t="shared" si="207"/>
        <v>#NUM!</v>
      </c>
      <c r="BG4428" t="e">
        <f t="shared" si="208"/>
        <v>#NUM!</v>
      </c>
      <c r="BH4428" t="e">
        <f t="shared" si="209"/>
        <v>#NUM!</v>
      </c>
      <c r="BI4428" t="e">
        <f>VLOOKUP(H4428,Sheet2!$A$1:$B$270,2,FALSE)</f>
        <v>#N/A</v>
      </c>
    </row>
    <row r="4429" spans="15:61">
      <c r="O4429" s="57"/>
      <c r="P4429" s="57"/>
      <c r="AO4429" s="57"/>
      <c r="BA4429" s="57"/>
      <c r="BF4429" s="6" t="e">
        <f t="shared" si="207"/>
        <v>#NUM!</v>
      </c>
      <c r="BG4429" t="e">
        <f t="shared" si="208"/>
        <v>#NUM!</v>
      </c>
      <c r="BH4429" t="e">
        <f t="shared" si="209"/>
        <v>#NUM!</v>
      </c>
      <c r="BI4429" t="e">
        <f>VLOOKUP(H4429,Sheet2!$A$1:$B$270,2,FALSE)</f>
        <v>#N/A</v>
      </c>
    </row>
    <row r="4430" spans="15:61">
      <c r="O4430" s="57"/>
      <c r="P4430" s="57"/>
      <c r="AO4430" s="57"/>
      <c r="BA4430" s="57"/>
      <c r="BF4430" s="6" t="e">
        <f t="shared" si="207"/>
        <v>#NUM!</v>
      </c>
      <c r="BG4430" t="e">
        <f t="shared" si="208"/>
        <v>#NUM!</v>
      </c>
      <c r="BH4430" t="e">
        <f t="shared" si="209"/>
        <v>#NUM!</v>
      </c>
      <c r="BI4430" t="e">
        <f>VLOOKUP(H4430,Sheet2!$A$1:$B$270,2,FALSE)</f>
        <v>#N/A</v>
      </c>
    </row>
    <row r="4431" spans="15:61">
      <c r="O4431" s="57"/>
      <c r="P4431" s="57"/>
      <c r="AO4431" s="57"/>
      <c r="BA4431" s="57"/>
      <c r="BF4431" s="6" t="e">
        <f t="shared" si="207"/>
        <v>#NUM!</v>
      </c>
      <c r="BG4431" t="e">
        <f t="shared" si="208"/>
        <v>#NUM!</v>
      </c>
      <c r="BH4431" t="e">
        <f t="shared" si="209"/>
        <v>#NUM!</v>
      </c>
      <c r="BI4431" t="e">
        <f>VLOOKUP(H4431,Sheet2!$A$1:$B$270,2,FALSE)</f>
        <v>#N/A</v>
      </c>
    </row>
    <row r="4432" spans="15:61">
      <c r="O4432" s="57"/>
      <c r="P4432" s="57"/>
      <c r="AO4432" s="57"/>
      <c r="BA4432" s="57"/>
      <c r="BF4432" s="6" t="e">
        <f t="shared" si="207"/>
        <v>#NUM!</v>
      </c>
      <c r="BG4432" t="e">
        <f t="shared" si="208"/>
        <v>#NUM!</v>
      </c>
      <c r="BH4432" t="e">
        <f t="shared" si="209"/>
        <v>#NUM!</v>
      </c>
      <c r="BI4432" t="e">
        <f>VLOOKUP(H4432,Sheet2!$A$1:$B$270,2,FALSE)</f>
        <v>#N/A</v>
      </c>
    </row>
    <row r="4433" spans="15:61">
      <c r="O4433" s="57"/>
      <c r="P4433" s="57"/>
      <c r="AO4433" s="57"/>
      <c r="BA4433" s="57"/>
      <c r="BF4433" s="6" t="e">
        <f t="shared" si="207"/>
        <v>#NUM!</v>
      </c>
      <c r="BG4433" t="e">
        <f t="shared" si="208"/>
        <v>#NUM!</v>
      </c>
      <c r="BH4433" t="e">
        <f t="shared" si="209"/>
        <v>#NUM!</v>
      </c>
      <c r="BI4433" t="e">
        <f>VLOOKUP(H4433,Sheet2!$A$1:$B$270,2,FALSE)</f>
        <v>#N/A</v>
      </c>
    </row>
    <row r="4434" spans="15:61">
      <c r="O4434" s="57"/>
      <c r="P4434" s="57"/>
      <c r="AO4434" s="57"/>
      <c r="BA4434" s="57"/>
      <c r="BF4434" s="6" t="e">
        <f t="shared" si="207"/>
        <v>#NUM!</v>
      </c>
      <c r="BG4434" t="e">
        <f t="shared" si="208"/>
        <v>#NUM!</v>
      </c>
      <c r="BH4434" t="e">
        <f t="shared" si="209"/>
        <v>#NUM!</v>
      </c>
      <c r="BI4434" t="e">
        <f>VLOOKUP(H4434,Sheet2!$A$1:$B$270,2,FALSE)</f>
        <v>#N/A</v>
      </c>
    </row>
    <row r="4435" spans="15:61">
      <c r="O4435" s="57"/>
      <c r="P4435" s="57"/>
      <c r="AO4435" s="57"/>
      <c r="AP4435" s="57"/>
      <c r="BA4435" s="57"/>
      <c r="BF4435" s="6" t="e">
        <f t="shared" si="207"/>
        <v>#NUM!</v>
      </c>
      <c r="BG4435" t="e">
        <f t="shared" si="208"/>
        <v>#NUM!</v>
      </c>
      <c r="BH4435" t="e">
        <f t="shared" si="209"/>
        <v>#NUM!</v>
      </c>
      <c r="BI4435" t="e">
        <f>VLOOKUP(H4435,Sheet2!$A$1:$B$270,2,FALSE)</f>
        <v>#N/A</v>
      </c>
    </row>
    <row r="4436" spans="15:61">
      <c r="O4436" s="57"/>
      <c r="P4436" s="57"/>
      <c r="AO4436" s="57"/>
      <c r="AP4436" s="57"/>
      <c r="BA4436" s="57"/>
      <c r="BF4436" s="6" t="e">
        <f t="shared" si="207"/>
        <v>#NUM!</v>
      </c>
      <c r="BG4436" t="e">
        <f t="shared" si="208"/>
        <v>#NUM!</v>
      </c>
      <c r="BH4436" t="e">
        <f t="shared" si="209"/>
        <v>#NUM!</v>
      </c>
      <c r="BI4436" t="e">
        <f>VLOOKUP(H4436,Sheet2!$A$1:$B$270,2,FALSE)</f>
        <v>#N/A</v>
      </c>
    </row>
    <row r="4437" spans="15:61">
      <c r="O4437" s="57"/>
      <c r="P4437" s="57"/>
      <c r="AO4437" s="57"/>
      <c r="AP4437" s="57"/>
      <c r="BA4437" s="57"/>
      <c r="BF4437" s="6" t="e">
        <f t="shared" si="207"/>
        <v>#NUM!</v>
      </c>
      <c r="BG4437" t="e">
        <f t="shared" si="208"/>
        <v>#NUM!</v>
      </c>
      <c r="BH4437" t="e">
        <f t="shared" si="209"/>
        <v>#NUM!</v>
      </c>
      <c r="BI4437" t="e">
        <f>VLOOKUP(H4437,Sheet2!$A$1:$B$270,2,FALSE)</f>
        <v>#N/A</v>
      </c>
    </row>
    <row r="4438" spans="15:61">
      <c r="O4438" s="57"/>
      <c r="P4438" s="57"/>
      <c r="AO4438" s="57"/>
      <c r="BA4438" s="57"/>
      <c r="BF4438" s="6" t="e">
        <f t="shared" si="207"/>
        <v>#NUM!</v>
      </c>
      <c r="BG4438" t="e">
        <f t="shared" si="208"/>
        <v>#NUM!</v>
      </c>
      <c r="BH4438" t="e">
        <f t="shared" si="209"/>
        <v>#NUM!</v>
      </c>
      <c r="BI4438" t="e">
        <f>VLOOKUP(H4438,Sheet2!$A$1:$B$270,2,FALSE)</f>
        <v>#N/A</v>
      </c>
    </row>
    <row r="4439" spans="15:61">
      <c r="O4439" s="57"/>
      <c r="P4439" s="57"/>
      <c r="AP4439" s="57"/>
      <c r="BA4439" s="57"/>
      <c r="BF4439" s="6" t="e">
        <f t="shared" si="207"/>
        <v>#NUM!</v>
      </c>
      <c r="BG4439" t="e">
        <f t="shared" si="208"/>
        <v>#NUM!</v>
      </c>
      <c r="BH4439" t="e">
        <f t="shared" si="209"/>
        <v>#NUM!</v>
      </c>
      <c r="BI4439" t="e">
        <f>VLOOKUP(H4439,Sheet2!$A$1:$B$270,2,FALSE)</f>
        <v>#N/A</v>
      </c>
    </row>
    <row r="4440" spans="15:61">
      <c r="O4440" s="57"/>
      <c r="P4440" s="57"/>
      <c r="AP4440" s="57"/>
      <c r="BA4440" s="57"/>
      <c r="BF4440" s="6" t="e">
        <f t="shared" si="207"/>
        <v>#NUM!</v>
      </c>
      <c r="BG4440" t="e">
        <f t="shared" si="208"/>
        <v>#NUM!</v>
      </c>
      <c r="BH4440" t="e">
        <f t="shared" si="209"/>
        <v>#NUM!</v>
      </c>
      <c r="BI4440" t="e">
        <f>VLOOKUP(H4440,Sheet2!$A$1:$B$270,2,FALSE)</f>
        <v>#N/A</v>
      </c>
    </row>
    <row r="4441" spans="15:61">
      <c r="O4441" s="57"/>
      <c r="P4441" s="57"/>
      <c r="AP4441" s="57"/>
      <c r="BA4441" s="57"/>
      <c r="BF4441" s="6" t="e">
        <f t="shared" si="207"/>
        <v>#NUM!</v>
      </c>
      <c r="BG4441" t="e">
        <f t="shared" si="208"/>
        <v>#NUM!</v>
      </c>
      <c r="BH4441" t="e">
        <f t="shared" si="209"/>
        <v>#NUM!</v>
      </c>
      <c r="BI4441" t="e">
        <f>VLOOKUP(H4441,Sheet2!$A$1:$B$270,2,FALSE)</f>
        <v>#N/A</v>
      </c>
    </row>
    <row r="4442" spans="15:61">
      <c r="O4442" s="57"/>
      <c r="P4442" s="57"/>
      <c r="BA4442" s="57"/>
      <c r="BF4442" s="6" t="e">
        <f t="shared" si="207"/>
        <v>#NUM!</v>
      </c>
      <c r="BG4442" t="e">
        <f t="shared" si="208"/>
        <v>#NUM!</v>
      </c>
      <c r="BH4442" t="e">
        <f t="shared" si="209"/>
        <v>#NUM!</v>
      </c>
      <c r="BI4442" t="e">
        <f>VLOOKUP(H4442,Sheet2!$A$1:$B$270,2,FALSE)</f>
        <v>#N/A</v>
      </c>
    </row>
    <row r="4443" spans="15:61">
      <c r="O4443" s="57"/>
      <c r="P4443" s="57"/>
      <c r="AO4443" s="57"/>
      <c r="BF4443" s="6" t="e">
        <f t="shared" si="207"/>
        <v>#NUM!</v>
      </c>
      <c r="BG4443" t="e">
        <f t="shared" si="208"/>
        <v>#NUM!</v>
      </c>
      <c r="BH4443" t="e">
        <f t="shared" si="209"/>
        <v>#NUM!</v>
      </c>
      <c r="BI4443" t="e">
        <f>VLOOKUP(H4443,Sheet2!$A$1:$B$270,2,FALSE)</f>
        <v>#N/A</v>
      </c>
    </row>
    <row r="4444" spans="15:61">
      <c r="O4444" s="57"/>
      <c r="P4444" s="57"/>
      <c r="AO4444" s="57"/>
      <c r="BF4444" s="6" t="e">
        <f t="shared" si="207"/>
        <v>#NUM!</v>
      </c>
      <c r="BG4444" t="e">
        <f t="shared" si="208"/>
        <v>#NUM!</v>
      </c>
      <c r="BH4444" t="e">
        <f t="shared" si="209"/>
        <v>#NUM!</v>
      </c>
      <c r="BI4444" t="e">
        <f>VLOOKUP(H4444,Sheet2!$A$1:$B$270,2,FALSE)</f>
        <v>#N/A</v>
      </c>
    </row>
    <row r="4445" spans="15:61">
      <c r="O4445" s="57"/>
      <c r="P4445" s="57"/>
      <c r="AO4445" s="57"/>
      <c r="BF4445" s="6" t="e">
        <f t="shared" si="207"/>
        <v>#NUM!</v>
      </c>
      <c r="BG4445" t="e">
        <f t="shared" si="208"/>
        <v>#NUM!</v>
      </c>
      <c r="BH4445" t="e">
        <f t="shared" si="209"/>
        <v>#NUM!</v>
      </c>
      <c r="BI4445" t="e">
        <f>VLOOKUP(H4445,Sheet2!$A$1:$B$270,2,FALSE)</f>
        <v>#N/A</v>
      </c>
    </row>
    <row r="4446" spans="15:61">
      <c r="O4446" s="57"/>
      <c r="P4446" s="57"/>
      <c r="AO4446" s="57"/>
      <c r="BF4446" s="6" t="e">
        <f t="shared" si="207"/>
        <v>#NUM!</v>
      </c>
      <c r="BG4446" t="e">
        <f t="shared" si="208"/>
        <v>#NUM!</v>
      </c>
      <c r="BH4446" t="e">
        <f t="shared" si="209"/>
        <v>#NUM!</v>
      </c>
      <c r="BI4446" t="e">
        <f>VLOOKUP(H4446,Sheet2!$A$1:$B$270,2,FALSE)</f>
        <v>#N/A</v>
      </c>
    </row>
    <row r="4447" spans="15:61">
      <c r="O4447" s="57"/>
      <c r="P4447" s="57"/>
      <c r="AO4447" s="57"/>
      <c r="AP4447" s="57"/>
      <c r="BA4447" s="57"/>
      <c r="BF4447" s="6" t="e">
        <f t="shared" si="207"/>
        <v>#NUM!</v>
      </c>
      <c r="BG4447" t="e">
        <f t="shared" si="208"/>
        <v>#NUM!</v>
      </c>
      <c r="BH4447" t="e">
        <f t="shared" si="209"/>
        <v>#NUM!</v>
      </c>
      <c r="BI4447" t="e">
        <f>VLOOKUP(H4447,Sheet2!$A$1:$B$270,2,FALSE)</f>
        <v>#N/A</v>
      </c>
    </row>
    <row r="4448" spans="15:61">
      <c r="O4448" s="57"/>
      <c r="P4448" s="57"/>
      <c r="AO4448" s="57"/>
      <c r="AP4448" s="57"/>
      <c r="BA4448" s="57"/>
      <c r="BF4448" s="6" t="e">
        <f t="shared" si="207"/>
        <v>#NUM!</v>
      </c>
      <c r="BG4448" t="e">
        <f t="shared" si="208"/>
        <v>#NUM!</v>
      </c>
      <c r="BH4448" t="e">
        <f t="shared" si="209"/>
        <v>#NUM!</v>
      </c>
      <c r="BI4448" t="e">
        <f>VLOOKUP(H4448,Sheet2!$A$1:$B$270,2,FALSE)</f>
        <v>#N/A</v>
      </c>
    </row>
    <row r="4449" spans="15:61">
      <c r="O4449" s="57"/>
      <c r="P4449" s="57"/>
      <c r="AP4449" s="57"/>
      <c r="BA4449" s="57"/>
      <c r="BF4449" s="6" t="e">
        <f t="shared" si="207"/>
        <v>#NUM!</v>
      </c>
      <c r="BG4449" t="e">
        <f t="shared" si="208"/>
        <v>#NUM!</v>
      </c>
      <c r="BH4449" t="e">
        <f t="shared" si="209"/>
        <v>#NUM!</v>
      </c>
      <c r="BI4449" t="e">
        <f>VLOOKUP(H4449,Sheet2!$A$1:$B$270,2,FALSE)</f>
        <v>#N/A</v>
      </c>
    </row>
    <row r="4450" spans="15:61">
      <c r="O4450" s="57"/>
      <c r="P4450" s="57"/>
      <c r="AO4450" s="57"/>
      <c r="AP4450" s="57"/>
      <c r="BA4450" s="57"/>
      <c r="BF4450" s="6" t="e">
        <f t="shared" si="207"/>
        <v>#NUM!</v>
      </c>
      <c r="BG4450" t="e">
        <f t="shared" si="208"/>
        <v>#NUM!</v>
      </c>
      <c r="BH4450" t="e">
        <f t="shared" si="209"/>
        <v>#NUM!</v>
      </c>
      <c r="BI4450" t="e">
        <f>VLOOKUP(H4450,Sheet2!$A$1:$B$270,2,FALSE)</f>
        <v>#N/A</v>
      </c>
    </row>
    <row r="4451" spans="15:61">
      <c r="O4451" s="57"/>
      <c r="P4451" s="57"/>
      <c r="AO4451" s="57"/>
      <c r="BA4451" s="57"/>
      <c r="BF4451" s="6" t="e">
        <f t="shared" si="207"/>
        <v>#NUM!</v>
      </c>
      <c r="BG4451" t="e">
        <f t="shared" si="208"/>
        <v>#NUM!</v>
      </c>
      <c r="BH4451" t="e">
        <f t="shared" si="209"/>
        <v>#NUM!</v>
      </c>
      <c r="BI4451" t="e">
        <f>VLOOKUP(H4451,Sheet2!$A$1:$B$270,2,FALSE)</f>
        <v>#N/A</v>
      </c>
    </row>
    <row r="4452" spans="15:61">
      <c r="O4452" s="57"/>
      <c r="P4452" s="57"/>
      <c r="AO4452" s="57"/>
      <c r="BA4452" s="57"/>
      <c r="BF4452" s="6" t="e">
        <f t="shared" si="207"/>
        <v>#NUM!</v>
      </c>
      <c r="BG4452" t="e">
        <f t="shared" si="208"/>
        <v>#NUM!</v>
      </c>
      <c r="BH4452" t="e">
        <f t="shared" si="209"/>
        <v>#NUM!</v>
      </c>
      <c r="BI4452" t="e">
        <f>VLOOKUP(H4452,Sheet2!$A$1:$B$270,2,FALSE)</f>
        <v>#N/A</v>
      </c>
    </row>
    <row r="4453" spans="15:61">
      <c r="O4453" s="57"/>
      <c r="P4453" s="57"/>
      <c r="AP4453" s="57"/>
      <c r="BA4453" s="57"/>
      <c r="BF4453" s="6" t="e">
        <f t="shared" si="207"/>
        <v>#NUM!</v>
      </c>
      <c r="BG4453" t="e">
        <f t="shared" si="208"/>
        <v>#NUM!</v>
      </c>
      <c r="BH4453" t="e">
        <f t="shared" si="209"/>
        <v>#NUM!</v>
      </c>
      <c r="BI4453" t="e">
        <f>VLOOKUP(H4453,Sheet2!$A$1:$B$270,2,FALSE)</f>
        <v>#N/A</v>
      </c>
    </row>
    <row r="4454" spans="15:61">
      <c r="O4454" s="57"/>
      <c r="P4454" s="57"/>
      <c r="AP4454" s="57"/>
      <c r="BA4454" s="57"/>
      <c r="BF4454" s="6" t="e">
        <f t="shared" si="207"/>
        <v>#NUM!</v>
      </c>
      <c r="BG4454" t="e">
        <f t="shared" si="208"/>
        <v>#NUM!</v>
      </c>
      <c r="BH4454" t="e">
        <f t="shared" si="209"/>
        <v>#NUM!</v>
      </c>
      <c r="BI4454" t="e">
        <f>VLOOKUP(H4454,Sheet2!$A$1:$B$270,2,FALSE)</f>
        <v>#N/A</v>
      </c>
    </row>
    <row r="4455" spans="15:61">
      <c r="O4455" s="57"/>
      <c r="P4455" s="57"/>
      <c r="BA4455" s="57"/>
      <c r="BF4455" s="6" t="e">
        <f t="shared" si="207"/>
        <v>#NUM!</v>
      </c>
      <c r="BG4455" t="e">
        <f t="shared" si="208"/>
        <v>#NUM!</v>
      </c>
      <c r="BH4455" t="e">
        <f t="shared" si="209"/>
        <v>#NUM!</v>
      </c>
      <c r="BI4455" t="e">
        <f>VLOOKUP(H4455,Sheet2!$A$1:$B$270,2,FALSE)</f>
        <v>#N/A</v>
      </c>
    </row>
    <row r="4456" spans="15:61">
      <c r="O4456" s="57"/>
      <c r="P4456" s="57"/>
      <c r="AP4456" s="57"/>
      <c r="BA4456" s="57"/>
      <c r="BF4456" s="6" t="e">
        <f t="shared" si="207"/>
        <v>#NUM!</v>
      </c>
      <c r="BG4456" t="e">
        <f t="shared" si="208"/>
        <v>#NUM!</v>
      </c>
      <c r="BH4456" t="e">
        <f t="shared" si="209"/>
        <v>#NUM!</v>
      </c>
      <c r="BI4456" t="e">
        <f>VLOOKUP(H4456,Sheet2!$A$1:$B$270,2,FALSE)</f>
        <v>#N/A</v>
      </c>
    </row>
    <row r="4457" spans="15:61">
      <c r="O4457" s="57"/>
      <c r="P4457" s="57"/>
      <c r="AP4457" s="57"/>
      <c r="BA4457" s="57"/>
      <c r="BF4457" s="6" t="e">
        <f t="shared" si="207"/>
        <v>#NUM!</v>
      </c>
      <c r="BG4457" t="e">
        <f t="shared" si="208"/>
        <v>#NUM!</v>
      </c>
      <c r="BH4457" t="e">
        <f t="shared" si="209"/>
        <v>#NUM!</v>
      </c>
      <c r="BI4457" t="e">
        <f>VLOOKUP(H4457,Sheet2!$A$1:$B$270,2,FALSE)</f>
        <v>#N/A</v>
      </c>
    </row>
    <row r="4458" spans="15:61">
      <c r="O4458" s="57"/>
      <c r="P4458" s="57"/>
      <c r="BA4458" s="57"/>
      <c r="BF4458" s="6" t="e">
        <f t="shared" si="207"/>
        <v>#NUM!</v>
      </c>
      <c r="BG4458" t="e">
        <f t="shared" si="208"/>
        <v>#NUM!</v>
      </c>
      <c r="BH4458" t="e">
        <f t="shared" si="209"/>
        <v>#NUM!</v>
      </c>
      <c r="BI4458" t="e">
        <f>VLOOKUP(H4458,Sheet2!$A$1:$B$270,2,FALSE)</f>
        <v>#N/A</v>
      </c>
    </row>
    <row r="4459" spans="15:61">
      <c r="O4459" s="57"/>
      <c r="P4459" s="57"/>
      <c r="AO4459" s="57"/>
      <c r="AP4459" s="57"/>
      <c r="BA4459" s="57"/>
      <c r="BF4459" s="6" t="e">
        <f t="shared" si="207"/>
        <v>#NUM!</v>
      </c>
      <c r="BG4459" t="e">
        <f t="shared" si="208"/>
        <v>#NUM!</v>
      </c>
      <c r="BH4459" t="e">
        <f t="shared" si="209"/>
        <v>#NUM!</v>
      </c>
      <c r="BI4459" t="e">
        <f>VLOOKUP(H4459,Sheet2!$A$1:$B$270,2,FALSE)</f>
        <v>#N/A</v>
      </c>
    </row>
    <row r="4460" spans="15:61">
      <c r="O4460" s="57"/>
      <c r="P4460" s="57"/>
      <c r="AO4460" s="57"/>
      <c r="AP4460" s="57"/>
      <c r="BA4460" s="57"/>
      <c r="BF4460" s="6" t="e">
        <f t="shared" si="207"/>
        <v>#NUM!</v>
      </c>
      <c r="BG4460" t="e">
        <f t="shared" si="208"/>
        <v>#NUM!</v>
      </c>
      <c r="BH4460" t="e">
        <f t="shared" si="209"/>
        <v>#NUM!</v>
      </c>
      <c r="BI4460" t="e">
        <f>VLOOKUP(H4460,Sheet2!$A$1:$B$270,2,FALSE)</f>
        <v>#N/A</v>
      </c>
    </row>
    <row r="4461" spans="15:61">
      <c r="O4461" s="57"/>
      <c r="P4461" s="57"/>
      <c r="AO4461" s="57"/>
      <c r="BA4461" s="57"/>
      <c r="BF4461" s="6" t="e">
        <f t="shared" si="207"/>
        <v>#NUM!</v>
      </c>
      <c r="BG4461" t="e">
        <f t="shared" si="208"/>
        <v>#NUM!</v>
      </c>
      <c r="BH4461" t="e">
        <f t="shared" si="209"/>
        <v>#NUM!</v>
      </c>
      <c r="BI4461" t="e">
        <f>VLOOKUP(H4461,Sheet2!$A$1:$B$270,2,FALSE)</f>
        <v>#N/A</v>
      </c>
    </row>
    <row r="4462" spans="15:61">
      <c r="O4462" s="57"/>
      <c r="P4462" s="57"/>
      <c r="AO4462" s="57"/>
      <c r="BA4462" s="57"/>
      <c r="BF4462" s="6" t="e">
        <f t="shared" si="207"/>
        <v>#NUM!</v>
      </c>
      <c r="BG4462" t="e">
        <f t="shared" si="208"/>
        <v>#NUM!</v>
      </c>
      <c r="BH4462" t="e">
        <f t="shared" si="209"/>
        <v>#NUM!</v>
      </c>
      <c r="BI4462" t="e">
        <f>VLOOKUP(H4462,Sheet2!$A$1:$B$270,2,FALSE)</f>
        <v>#N/A</v>
      </c>
    </row>
    <row r="4463" spans="15:61">
      <c r="O4463" s="57"/>
      <c r="P4463" s="57"/>
      <c r="AP4463" s="57"/>
      <c r="BA4463" s="57"/>
      <c r="BF4463" s="6" t="e">
        <f t="shared" si="207"/>
        <v>#NUM!</v>
      </c>
      <c r="BG4463" t="e">
        <f t="shared" si="208"/>
        <v>#NUM!</v>
      </c>
      <c r="BH4463" t="e">
        <f t="shared" si="209"/>
        <v>#NUM!</v>
      </c>
      <c r="BI4463" t="e">
        <f>VLOOKUP(H4463,Sheet2!$A$1:$B$270,2,FALSE)</f>
        <v>#N/A</v>
      </c>
    </row>
    <row r="4464" spans="15:61">
      <c r="O4464" s="57"/>
      <c r="P4464" s="57"/>
      <c r="AP4464" s="57"/>
      <c r="BA4464" s="57"/>
      <c r="BF4464" s="6" t="e">
        <f t="shared" si="207"/>
        <v>#NUM!</v>
      </c>
      <c r="BG4464" t="e">
        <f t="shared" si="208"/>
        <v>#NUM!</v>
      </c>
      <c r="BH4464" t="e">
        <f t="shared" si="209"/>
        <v>#NUM!</v>
      </c>
      <c r="BI4464" t="e">
        <f>VLOOKUP(H4464,Sheet2!$A$1:$B$270,2,FALSE)</f>
        <v>#N/A</v>
      </c>
    </row>
    <row r="4465" spans="15:61">
      <c r="O4465" s="57"/>
      <c r="P4465" s="57"/>
      <c r="AP4465" s="57"/>
      <c r="BA4465" s="57"/>
      <c r="BF4465" s="6" t="e">
        <f t="shared" si="207"/>
        <v>#NUM!</v>
      </c>
      <c r="BG4465" t="e">
        <f t="shared" si="208"/>
        <v>#NUM!</v>
      </c>
      <c r="BH4465" t="e">
        <f t="shared" si="209"/>
        <v>#NUM!</v>
      </c>
      <c r="BI4465" t="e">
        <f>VLOOKUP(H4465,Sheet2!$A$1:$B$270,2,FALSE)</f>
        <v>#N/A</v>
      </c>
    </row>
    <row r="4466" spans="15:61">
      <c r="O4466" s="57"/>
      <c r="P4466" s="57"/>
      <c r="BA4466" s="57"/>
      <c r="BF4466" s="6" t="e">
        <f t="shared" si="207"/>
        <v>#NUM!</v>
      </c>
      <c r="BG4466" t="e">
        <f t="shared" si="208"/>
        <v>#NUM!</v>
      </c>
      <c r="BH4466" t="e">
        <f t="shared" si="209"/>
        <v>#NUM!</v>
      </c>
      <c r="BI4466" t="e">
        <f>VLOOKUP(H4466,Sheet2!$A$1:$B$270,2,FALSE)</f>
        <v>#N/A</v>
      </c>
    </row>
    <row r="4467" spans="15:61">
      <c r="O4467" s="57"/>
      <c r="P4467" s="57"/>
      <c r="AP4467" s="57"/>
      <c r="BA4467" s="57"/>
      <c r="BF4467" s="6" t="e">
        <f t="shared" si="207"/>
        <v>#NUM!</v>
      </c>
      <c r="BG4467" t="e">
        <f t="shared" si="208"/>
        <v>#NUM!</v>
      </c>
      <c r="BH4467" t="e">
        <f t="shared" si="209"/>
        <v>#NUM!</v>
      </c>
      <c r="BI4467" t="e">
        <f>VLOOKUP(H4467,Sheet2!$A$1:$B$270,2,FALSE)</f>
        <v>#N/A</v>
      </c>
    </row>
    <row r="4468" spans="15:61">
      <c r="O4468" s="57"/>
      <c r="P4468" s="57"/>
      <c r="BF4468" s="6" t="e">
        <f t="shared" si="207"/>
        <v>#NUM!</v>
      </c>
      <c r="BG4468" t="e">
        <f t="shared" si="208"/>
        <v>#NUM!</v>
      </c>
      <c r="BH4468" t="e">
        <f t="shared" si="209"/>
        <v>#NUM!</v>
      </c>
      <c r="BI4468" t="e">
        <f>VLOOKUP(H4468,Sheet2!$A$1:$B$270,2,FALSE)</f>
        <v>#N/A</v>
      </c>
    </row>
    <row r="4469" spans="15:61">
      <c r="O4469" s="57"/>
      <c r="P4469" s="57"/>
      <c r="BF4469" s="6" t="e">
        <f t="shared" si="207"/>
        <v>#NUM!</v>
      </c>
      <c r="BG4469" t="e">
        <f t="shared" si="208"/>
        <v>#NUM!</v>
      </c>
      <c r="BH4469" t="e">
        <f t="shared" si="209"/>
        <v>#NUM!</v>
      </c>
      <c r="BI4469" t="e">
        <f>VLOOKUP(H4469,Sheet2!$A$1:$B$270,2,FALSE)</f>
        <v>#N/A</v>
      </c>
    </row>
    <row r="4470" spans="15:61">
      <c r="O4470" s="57"/>
      <c r="P4470" s="57"/>
      <c r="BF4470" s="6" t="e">
        <f t="shared" si="207"/>
        <v>#NUM!</v>
      </c>
      <c r="BG4470" t="e">
        <f t="shared" si="208"/>
        <v>#NUM!</v>
      </c>
      <c r="BH4470" t="e">
        <f t="shared" si="209"/>
        <v>#NUM!</v>
      </c>
      <c r="BI4470" t="e">
        <f>VLOOKUP(H4470,Sheet2!$A$1:$B$270,2,FALSE)</f>
        <v>#N/A</v>
      </c>
    </row>
    <row r="4471" spans="15:61">
      <c r="O4471" s="57"/>
      <c r="P4471" s="57"/>
      <c r="AO4471" s="57"/>
      <c r="BA4471" s="57"/>
      <c r="BF4471" s="6" t="e">
        <f t="shared" si="207"/>
        <v>#NUM!</v>
      </c>
      <c r="BG4471" t="e">
        <f t="shared" si="208"/>
        <v>#NUM!</v>
      </c>
      <c r="BH4471" t="e">
        <f t="shared" si="209"/>
        <v>#NUM!</v>
      </c>
      <c r="BI4471" t="e">
        <f>VLOOKUP(H4471,Sheet2!$A$1:$B$270,2,FALSE)</f>
        <v>#N/A</v>
      </c>
    </row>
    <row r="4472" spans="15:61">
      <c r="O4472" s="57"/>
      <c r="P4472" s="57"/>
      <c r="AO4472" s="57"/>
      <c r="BA4472" s="57"/>
      <c r="BF4472" s="6" t="e">
        <f t="shared" si="207"/>
        <v>#NUM!</v>
      </c>
      <c r="BG4472" t="e">
        <f t="shared" si="208"/>
        <v>#NUM!</v>
      </c>
      <c r="BH4472" t="e">
        <f t="shared" si="209"/>
        <v>#NUM!</v>
      </c>
      <c r="BI4472" t="e">
        <f>VLOOKUP(H4472,Sheet2!$A$1:$B$270,2,FALSE)</f>
        <v>#N/A</v>
      </c>
    </row>
    <row r="4473" spans="15:61">
      <c r="O4473" s="57"/>
      <c r="P4473" s="57"/>
      <c r="AP4473" s="57"/>
      <c r="BA4473" s="57"/>
      <c r="BF4473" s="6" t="e">
        <f t="shared" si="207"/>
        <v>#NUM!</v>
      </c>
      <c r="BG4473" t="e">
        <f t="shared" si="208"/>
        <v>#NUM!</v>
      </c>
      <c r="BH4473" t="e">
        <f t="shared" si="209"/>
        <v>#NUM!</v>
      </c>
      <c r="BI4473" t="e">
        <f>VLOOKUP(H4473,Sheet2!$A$1:$B$270,2,FALSE)</f>
        <v>#N/A</v>
      </c>
    </row>
    <row r="4474" spans="15:61">
      <c r="O4474" s="57"/>
      <c r="P4474" s="57"/>
      <c r="AO4474" s="57"/>
      <c r="BA4474" s="57"/>
      <c r="BF4474" s="6" t="e">
        <f t="shared" si="207"/>
        <v>#NUM!</v>
      </c>
      <c r="BG4474" t="e">
        <f t="shared" si="208"/>
        <v>#NUM!</v>
      </c>
      <c r="BH4474" t="e">
        <f t="shared" si="209"/>
        <v>#NUM!</v>
      </c>
      <c r="BI4474" t="e">
        <f>VLOOKUP(H4474,Sheet2!$A$1:$B$270,2,FALSE)</f>
        <v>#N/A</v>
      </c>
    </row>
    <row r="4475" spans="15:61">
      <c r="O4475" s="57"/>
      <c r="P4475" s="57"/>
      <c r="AO4475" s="57"/>
      <c r="AP4475" s="57"/>
      <c r="BA4475" s="57"/>
      <c r="BF4475" s="6" t="e">
        <f t="shared" si="207"/>
        <v>#NUM!</v>
      </c>
      <c r="BG4475" t="e">
        <f t="shared" si="208"/>
        <v>#NUM!</v>
      </c>
      <c r="BH4475" t="e">
        <f t="shared" si="209"/>
        <v>#NUM!</v>
      </c>
      <c r="BI4475" t="e">
        <f>VLOOKUP(H4475,Sheet2!$A$1:$B$270,2,FALSE)</f>
        <v>#N/A</v>
      </c>
    </row>
    <row r="4476" spans="15:61">
      <c r="O4476" s="57"/>
      <c r="P4476" s="57"/>
      <c r="AO4476" s="57"/>
      <c r="AP4476" s="57"/>
      <c r="BA4476" s="57"/>
      <c r="BF4476" s="6" t="e">
        <f t="shared" si="207"/>
        <v>#NUM!</v>
      </c>
      <c r="BG4476" t="e">
        <f t="shared" si="208"/>
        <v>#NUM!</v>
      </c>
      <c r="BH4476" t="e">
        <f t="shared" si="209"/>
        <v>#NUM!</v>
      </c>
      <c r="BI4476" t="e">
        <f>VLOOKUP(H4476,Sheet2!$A$1:$B$270,2,FALSE)</f>
        <v>#N/A</v>
      </c>
    </row>
    <row r="4477" spans="15:61">
      <c r="O4477" s="57"/>
      <c r="P4477" s="57"/>
      <c r="AO4477" s="57"/>
      <c r="BA4477" s="57"/>
      <c r="BF4477" s="6" t="e">
        <f t="shared" si="207"/>
        <v>#NUM!</v>
      </c>
      <c r="BG4477" t="e">
        <f t="shared" si="208"/>
        <v>#NUM!</v>
      </c>
      <c r="BH4477" t="e">
        <f t="shared" si="209"/>
        <v>#NUM!</v>
      </c>
      <c r="BI4477" t="e">
        <f>VLOOKUP(H4477,Sheet2!$A$1:$B$270,2,FALSE)</f>
        <v>#N/A</v>
      </c>
    </row>
    <row r="4478" spans="15:61">
      <c r="O4478" s="57"/>
      <c r="P4478" s="57"/>
      <c r="AO4478" s="57"/>
      <c r="AP4478" s="57"/>
      <c r="BA4478" s="57"/>
      <c r="BF4478" s="6" t="e">
        <f t="shared" si="207"/>
        <v>#NUM!</v>
      </c>
      <c r="BG4478" t="e">
        <f t="shared" si="208"/>
        <v>#NUM!</v>
      </c>
      <c r="BH4478" t="e">
        <f t="shared" si="209"/>
        <v>#NUM!</v>
      </c>
      <c r="BI4478" t="e">
        <f>VLOOKUP(H4478,Sheet2!$A$1:$B$270,2,FALSE)</f>
        <v>#N/A</v>
      </c>
    </row>
    <row r="4479" spans="15:61">
      <c r="O4479" s="57"/>
      <c r="P4479" s="57"/>
      <c r="AP4479" s="57"/>
      <c r="BA4479" s="57"/>
      <c r="BF4479" s="6" t="e">
        <f t="shared" si="207"/>
        <v>#NUM!</v>
      </c>
      <c r="BG4479" t="e">
        <f t="shared" si="208"/>
        <v>#NUM!</v>
      </c>
      <c r="BH4479" t="e">
        <f t="shared" si="209"/>
        <v>#NUM!</v>
      </c>
      <c r="BI4479" t="e">
        <f>VLOOKUP(H4479,Sheet2!$A$1:$B$270,2,FALSE)</f>
        <v>#N/A</v>
      </c>
    </row>
    <row r="4480" spans="15:61">
      <c r="O4480" s="57"/>
      <c r="P4480" s="57"/>
      <c r="AP4480" s="57"/>
      <c r="BA4480" s="57"/>
      <c r="BF4480" s="6" t="e">
        <f t="shared" si="207"/>
        <v>#NUM!</v>
      </c>
      <c r="BG4480" t="e">
        <f t="shared" si="208"/>
        <v>#NUM!</v>
      </c>
      <c r="BH4480" t="e">
        <f t="shared" si="209"/>
        <v>#NUM!</v>
      </c>
      <c r="BI4480" t="e">
        <f>VLOOKUP(H4480,Sheet2!$A$1:$B$270,2,FALSE)</f>
        <v>#N/A</v>
      </c>
    </row>
    <row r="4481" spans="15:61">
      <c r="O4481" s="57"/>
      <c r="P4481" s="57"/>
      <c r="AO4481" s="57"/>
      <c r="AP4481" s="57"/>
      <c r="BA4481" s="57"/>
      <c r="BF4481" s="6" t="e">
        <f t="shared" si="207"/>
        <v>#NUM!</v>
      </c>
      <c r="BG4481" t="e">
        <f t="shared" si="208"/>
        <v>#NUM!</v>
      </c>
      <c r="BH4481" t="e">
        <f t="shared" si="209"/>
        <v>#NUM!</v>
      </c>
      <c r="BI4481" t="e">
        <f>VLOOKUP(H4481,Sheet2!$A$1:$B$270,2,FALSE)</f>
        <v>#N/A</v>
      </c>
    </row>
    <row r="4482" spans="15:61">
      <c r="O4482" s="57"/>
      <c r="P4482" s="57"/>
      <c r="AO4482" s="57"/>
      <c r="BA4482" s="57"/>
      <c r="BF4482" s="6" t="e">
        <f t="shared" ref="BF4482:BF4545" si="210">DATE(BC4482,BD4482,BE4482)</f>
        <v>#NUM!</v>
      </c>
      <c r="BG4482" t="e">
        <f t="shared" ref="BG4482:BG4545" si="211">BF4482-BA4482</f>
        <v>#NUM!</v>
      </c>
      <c r="BH4482" t="e">
        <f t="shared" ref="BH4482:BH4545" si="212">IF(BG4482=1,"COMPLY",IF(BG4482&lt;1,"COMPLY","NOT COMPLY"))</f>
        <v>#NUM!</v>
      </c>
      <c r="BI4482" t="e">
        <f>VLOOKUP(H4482,Sheet2!$A$1:$B$270,2,FALSE)</f>
        <v>#N/A</v>
      </c>
    </row>
    <row r="4483" spans="15:61">
      <c r="O4483" s="57"/>
      <c r="P4483" s="57"/>
      <c r="AO4483" s="57"/>
      <c r="AP4483" s="57"/>
      <c r="BA4483" s="57"/>
      <c r="BF4483" s="6" t="e">
        <f t="shared" si="210"/>
        <v>#NUM!</v>
      </c>
      <c r="BG4483" t="e">
        <f t="shared" si="211"/>
        <v>#NUM!</v>
      </c>
      <c r="BH4483" t="e">
        <f t="shared" si="212"/>
        <v>#NUM!</v>
      </c>
      <c r="BI4483" t="e">
        <f>VLOOKUP(H4483,Sheet2!$A$1:$B$270,2,FALSE)</f>
        <v>#N/A</v>
      </c>
    </row>
    <row r="4484" spans="15:61">
      <c r="O4484" s="57"/>
      <c r="P4484" s="57"/>
      <c r="AP4484" s="57"/>
      <c r="BA4484" s="57"/>
      <c r="BF4484" s="6" t="e">
        <f t="shared" si="210"/>
        <v>#NUM!</v>
      </c>
      <c r="BG4484" t="e">
        <f t="shared" si="211"/>
        <v>#NUM!</v>
      </c>
      <c r="BH4484" t="e">
        <f t="shared" si="212"/>
        <v>#NUM!</v>
      </c>
      <c r="BI4484" t="e">
        <f>VLOOKUP(H4484,Sheet2!$A$1:$B$270,2,FALSE)</f>
        <v>#N/A</v>
      </c>
    </row>
    <row r="4485" spans="15:61">
      <c r="O4485" s="57"/>
      <c r="P4485" s="57"/>
      <c r="AP4485" s="57"/>
      <c r="BA4485" s="57"/>
      <c r="BF4485" s="6" t="e">
        <f t="shared" si="210"/>
        <v>#NUM!</v>
      </c>
      <c r="BG4485" t="e">
        <f t="shared" si="211"/>
        <v>#NUM!</v>
      </c>
      <c r="BH4485" t="e">
        <f t="shared" si="212"/>
        <v>#NUM!</v>
      </c>
      <c r="BI4485" t="e">
        <f>VLOOKUP(H4485,Sheet2!$A$1:$B$270,2,FALSE)</f>
        <v>#N/A</v>
      </c>
    </row>
    <row r="4486" spans="15:61">
      <c r="O4486" s="57"/>
      <c r="P4486" s="57"/>
      <c r="AP4486" s="57"/>
      <c r="BA4486" s="57"/>
      <c r="BF4486" s="6" t="e">
        <f t="shared" si="210"/>
        <v>#NUM!</v>
      </c>
      <c r="BG4486" t="e">
        <f t="shared" si="211"/>
        <v>#NUM!</v>
      </c>
      <c r="BH4486" t="e">
        <f t="shared" si="212"/>
        <v>#NUM!</v>
      </c>
      <c r="BI4486" t="e">
        <f>VLOOKUP(H4486,Sheet2!$A$1:$B$270,2,FALSE)</f>
        <v>#N/A</v>
      </c>
    </row>
    <row r="4487" spans="15:61">
      <c r="O4487" s="57"/>
      <c r="P4487" s="57"/>
      <c r="AO4487" s="57"/>
      <c r="AP4487" s="57"/>
      <c r="BA4487" s="57"/>
      <c r="BF4487" s="6" t="e">
        <f t="shared" si="210"/>
        <v>#NUM!</v>
      </c>
      <c r="BG4487" t="e">
        <f t="shared" si="211"/>
        <v>#NUM!</v>
      </c>
      <c r="BH4487" t="e">
        <f t="shared" si="212"/>
        <v>#NUM!</v>
      </c>
      <c r="BI4487" t="e">
        <f>VLOOKUP(H4487,Sheet2!$A$1:$B$270,2,FALSE)</f>
        <v>#N/A</v>
      </c>
    </row>
    <row r="4488" spans="15:61">
      <c r="O4488" s="57"/>
      <c r="P4488" s="57"/>
      <c r="AO4488" s="57"/>
      <c r="BA4488" s="57"/>
      <c r="BF4488" s="6" t="e">
        <f t="shared" si="210"/>
        <v>#NUM!</v>
      </c>
      <c r="BG4488" t="e">
        <f t="shared" si="211"/>
        <v>#NUM!</v>
      </c>
      <c r="BH4488" t="e">
        <f t="shared" si="212"/>
        <v>#NUM!</v>
      </c>
      <c r="BI4488" t="e">
        <f>VLOOKUP(H4488,Sheet2!$A$1:$B$270,2,FALSE)</f>
        <v>#N/A</v>
      </c>
    </row>
    <row r="4489" spans="15:61">
      <c r="O4489" s="57"/>
      <c r="P4489" s="57"/>
      <c r="AO4489" s="57"/>
      <c r="BA4489" s="57"/>
      <c r="BF4489" s="6" t="e">
        <f t="shared" si="210"/>
        <v>#NUM!</v>
      </c>
      <c r="BG4489" t="e">
        <f t="shared" si="211"/>
        <v>#NUM!</v>
      </c>
      <c r="BH4489" t="e">
        <f t="shared" si="212"/>
        <v>#NUM!</v>
      </c>
      <c r="BI4489" t="e">
        <f>VLOOKUP(H4489,Sheet2!$A$1:$B$270,2,FALSE)</f>
        <v>#N/A</v>
      </c>
    </row>
    <row r="4490" spans="15:61">
      <c r="O4490" s="57"/>
      <c r="P4490" s="57"/>
      <c r="AP4490" s="57"/>
      <c r="BA4490" s="57"/>
      <c r="BF4490" s="6" t="e">
        <f t="shared" si="210"/>
        <v>#NUM!</v>
      </c>
      <c r="BG4490" t="e">
        <f t="shared" si="211"/>
        <v>#NUM!</v>
      </c>
      <c r="BH4490" t="e">
        <f t="shared" si="212"/>
        <v>#NUM!</v>
      </c>
      <c r="BI4490" t="e">
        <f>VLOOKUP(H4490,Sheet2!$A$1:$B$270,2,FALSE)</f>
        <v>#N/A</v>
      </c>
    </row>
    <row r="4491" spans="15:61">
      <c r="O4491" s="57"/>
      <c r="P4491" s="57"/>
      <c r="BA4491" s="57"/>
      <c r="BF4491" s="6" t="e">
        <f t="shared" si="210"/>
        <v>#NUM!</v>
      </c>
      <c r="BG4491" t="e">
        <f t="shared" si="211"/>
        <v>#NUM!</v>
      </c>
      <c r="BH4491" t="e">
        <f t="shared" si="212"/>
        <v>#NUM!</v>
      </c>
      <c r="BI4491" t="e">
        <f>VLOOKUP(H4491,Sheet2!$A$1:$B$270,2,FALSE)</f>
        <v>#N/A</v>
      </c>
    </row>
    <row r="4492" spans="15:61">
      <c r="O4492" s="57"/>
      <c r="P4492" s="57"/>
      <c r="BA4492" s="57"/>
      <c r="BF4492" s="6" t="e">
        <f t="shared" si="210"/>
        <v>#NUM!</v>
      </c>
      <c r="BG4492" t="e">
        <f t="shared" si="211"/>
        <v>#NUM!</v>
      </c>
      <c r="BH4492" t="e">
        <f t="shared" si="212"/>
        <v>#NUM!</v>
      </c>
      <c r="BI4492" t="e">
        <f>VLOOKUP(H4492,Sheet2!$A$1:$B$270,2,FALSE)</f>
        <v>#N/A</v>
      </c>
    </row>
    <row r="4493" spans="15:61">
      <c r="O4493" s="57"/>
      <c r="P4493" s="57"/>
      <c r="AP4493" s="57"/>
      <c r="BA4493" s="57"/>
      <c r="BF4493" s="6" t="e">
        <f t="shared" si="210"/>
        <v>#NUM!</v>
      </c>
      <c r="BG4493" t="e">
        <f t="shared" si="211"/>
        <v>#NUM!</v>
      </c>
      <c r="BH4493" t="e">
        <f t="shared" si="212"/>
        <v>#NUM!</v>
      </c>
      <c r="BI4493" t="e">
        <f>VLOOKUP(H4493,Sheet2!$A$1:$B$270,2,FALSE)</f>
        <v>#N/A</v>
      </c>
    </row>
    <row r="4494" spans="15:61">
      <c r="O4494" s="57"/>
      <c r="P4494" s="57"/>
      <c r="AP4494" s="57"/>
      <c r="BA4494" s="57"/>
      <c r="BF4494" s="6" t="e">
        <f t="shared" si="210"/>
        <v>#NUM!</v>
      </c>
      <c r="BG4494" t="e">
        <f t="shared" si="211"/>
        <v>#NUM!</v>
      </c>
      <c r="BH4494" t="e">
        <f t="shared" si="212"/>
        <v>#NUM!</v>
      </c>
      <c r="BI4494" t="e">
        <f>VLOOKUP(H4494,Sheet2!$A$1:$B$270,2,FALSE)</f>
        <v>#N/A</v>
      </c>
    </row>
    <row r="4495" spans="15:61">
      <c r="O4495" s="57"/>
      <c r="P4495" s="57"/>
      <c r="AO4495" s="57"/>
      <c r="BA4495" s="57"/>
      <c r="BF4495" s="6" t="e">
        <f t="shared" si="210"/>
        <v>#NUM!</v>
      </c>
      <c r="BG4495" t="e">
        <f t="shared" si="211"/>
        <v>#NUM!</v>
      </c>
      <c r="BH4495" t="e">
        <f t="shared" si="212"/>
        <v>#NUM!</v>
      </c>
      <c r="BI4495" t="e">
        <f>VLOOKUP(H4495,Sheet2!$A$1:$B$270,2,FALSE)</f>
        <v>#N/A</v>
      </c>
    </row>
    <row r="4496" spans="15:61">
      <c r="O4496" s="57"/>
      <c r="P4496" s="57"/>
      <c r="AO4496" s="57"/>
      <c r="AP4496" s="57"/>
      <c r="BA4496" s="57"/>
      <c r="BF4496" s="6" t="e">
        <f t="shared" si="210"/>
        <v>#NUM!</v>
      </c>
      <c r="BG4496" t="e">
        <f t="shared" si="211"/>
        <v>#NUM!</v>
      </c>
      <c r="BH4496" t="e">
        <f t="shared" si="212"/>
        <v>#NUM!</v>
      </c>
      <c r="BI4496" t="e">
        <f>VLOOKUP(H4496,Sheet2!$A$1:$B$270,2,FALSE)</f>
        <v>#N/A</v>
      </c>
    </row>
    <row r="4497" spans="15:61">
      <c r="O4497" s="57"/>
      <c r="P4497" s="57"/>
      <c r="AO4497" s="57"/>
      <c r="AP4497" s="57"/>
      <c r="BA4497" s="57"/>
      <c r="BF4497" s="6" t="e">
        <f t="shared" si="210"/>
        <v>#NUM!</v>
      </c>
      <c r="BG4497" t="e">
        <f t="shared" si="211"/>
        <v>#NUM!</v>
      </c>
      <c r="BH4497" t="e">
        <f t="shared" si="212"/>
        <v>#NUM!</v>
      </c>
      <c r="BI4497" t="e">
        <f>VLOOKUP(H4497,Sheet2!$A$1:$B$270,2,FALSE)</f>
        <v>#N/A</v>
      </c>
    </row>
    <row r="4498" spans="15:61">
      <c r="O4498" s="57"/>
      <c r="P4498" s="57"/>
      <c r="BA4498" s="57"/>
      <c r="BF4498" s="6" t="e">
        <f t="shared" si="210"/>
        <v>#NUM!</v>
      </c>
      <c r="BG4498" t="e">
        <f t="shared" si="211"/>
        <v>#NUM!</v>
      </c>
      <c r="BH4498" t="e">
        <f t="shared" si="212"/>
        <v>#NUM!</v>
      </c>
      <c r="BI4498" t="e">
        <f>VLOOKUP(H4498,Sheet2!$A$1:$B$270,2,FALSE)</f>
        <v>#N/A</v>
      </c>
    </row>
    <row r="4499" spans="15:61">
      <c r="O4499" s="57"/>
      <c r="P4499" s="57"/>
      <c r="AP4499" s="57"/>
      <c r="BA4499" s="57"/>
      <c r="BF4499" s="6" t="e">
        <f t="shared" si="210"/>
        <v>#NUM!</v>
      </c>
      <c r="BG4499" t="e">
        <f t="shared" si="211"/>
        <v>#NUM!</v>
      </c>
      <c r="BH4499" t="e">
        <f t="shared" si="212"/>
        <v>#NUM!</v>
      </c>
      <c r="BI4499" t="e">
        <f>VLOOKUP(H4499,Sheet2!$A$1:$B$270,2,FALSE)</f>
        <v>#N/A</v>
      </c>
    </row>
    <row r="4500" spans="15:61">
      <c r="O4500" s="57"/>
      <c r="P4500" s="57"/>
      <c r="AP4500" s="57"/>
      <c r="BA4500" s="57"/>
      <c r="BF4500" s="6" t="e">
        <f t="shared" si="210"/>
        <v>#NUM!</v>
      </c>
      <c r="BG4500" t="e">
        <f t="shared" si="211"/>
        <v>#NUM!</v>
      </c>
      <c r="BH4500" t="e">
        <f t="shared" si="212"/>
        <v>#NUM!</v>
      </c>
      <c r="BI4500" t="e">
        <f>VLOOKUP(H4500,Sheet2!$A$1:$B$270,2,FALSE)</f>
        <v>#N/A</v>
      </c>
    </row>
    <row r="4501" spans="15:61">
      <c r="O4501" s="57"/>
      <c r="P4501" s="57"/>
      <c r="AO4501" s="57"/>
      <c r="BA4501" s="57"/>
      <c r="BF4501" s="6" t="e">
        <f t="shared" si="210"/>
        <v>#NUM!</v>
      </c>
      <c r="BG4501" t="e">
        <f t="shared" si="211"/>
        <v>#NUM!</v>
      </c>
      <c r="BH4501" t="e">
        <f t="shared" si="212"/>
        <v>#NUM!</v>
      </c>
      <c r="BI4501" t="e">
        <f>VLOOKUP(H4501,Sheet2!$A$1:$B$270,2,FALSE)</f>
        <v>#N/A</v>
      </c>
    </row>
    <row r="4502" spans="15:61">
      <c r="O4502" s="57"/>
      <c r="P4502" s="57"/>
      <c r="AO4502" s="57"/>
      <c r="BA4502" s="57"/>
      <c r="BF4502" s="6" t="e">
        <f t="shared" si="210"/>
        <v>#NUM!</v>
      </c>
      <c r="BG4502" t="e">
        <f t="shared" si="211"/>
        <v>#NUM!</v>
      </c>
      <c r="BH4502" t="e">
        <f t="shared" si="212"/>
        <v>#NUM!</v>
      </c>
      <c r="BI4502" t="e">
        <f>VLOOKUP(H4502,Sheet2!$A$1:$B$270,2,FALSE)</f>
        <v>#N/A</v>
      </c>
    </row>
    <row r="4503" spans="15:61">
      <c r="O4503" s="57"/>
      <c r="P4503" s="57"/>
      <c r="BA4503" s="57"/>
      <c r="BF4503" s="6" t="e">
        <f t="shared" si="210"/>
        <v>#NUM!</v>
      </c>
      <c r="BG4503" t="e">
        <f t="shared" si="211"/>
        <v>#NUM!</v>
      </c>
      <c r="BH4503" t="e">
        <f t="shared" si="212"/>
        <v>#NUM!</v>
      </c>
      <c r="BI4503" t="e">
        <f>VLOOKUP(H4503,Sheet2!$A$1:$B$270,2,FALSE)</f>
        <v>#N/A</v>
      </c>
    </row>
    <row r="4504" spans="15:61">
      <c r="O4504" s="57"/>
      <c r="P4504" s="57"/>
      <c r="AO4504" s="57"/>
      <c r="BA4504" s="57"/>
      <c r="BF4504" s="6" t="e">
        <f t="shared" si="210"/>
        <v>#NUM!</v>
      </c>
      <c r="BG4504" t="e">
        <f t="shared" si="211"/>
        <v>#NUM!</v>
      </c>
      <c r="BH4504" t="e">
        <f t="shared" si="212"/>
        <v>#NUM!</v>
      </c>
      <c r="BI4504" t="e">
        <f>VLOOKUP(H4504,Sheet2!$A$1:$B$270,2,FALSE)</f>
        <v>#N/A</v>
      </c>
    </row>
    <row r="4505" spans="15:61">
      <c r="O4505" s="57"/>
      <c r="P4505" s="57"/>
      <c r="AO4505" s="57"/>
      <c r="BA4505" s="57"/>
      <c r="BF4505" s="6" t="e">
        <f t="shared" si="210"/>
        <v>#NUM!</v>
      </c>
      <c r="BG4505" t="e">
        <f t="shared" si="211"/>
        <v>#NUM!</v>
      </c>
      <c r="BH4505" t="e">
        <f t="shared" si="212"/>
        <v>#NUM!</v>
      </c>
      <c r="BI4505" t="e">
        <f>VLOOKUP(H4505,Sheet2!$A$1:$B$270,2,FALSE)</f>
        <v>#N/A</v>
      </c>
    </row>
    <row r="4506" spans="15:61">
      <c r="O4506" s="57"/>
      <c r="P4506" s="57"/>
      <c r="AO4506" s="57"/>
      <c r="BA4506" s="57"/>
      <c r="BF4506" s="6" t="e">
        <f t="shared" si="210"/>
        <v>#NUM!</v>
      </c>
      <c r="BG4506" t="e">
        <f t="shared" si="211"/>
        <v>#NUM!</v>
      </c>
      <c r="BH4506" t="e">
        <f t="shared" si="212"/>
        <v>#NUM!</v>
      </c>
      <c r="BI4506" t="e">
        <f>VLOOKUP(H4506,Sheet2!$A$1:$B$270,2,FALSE)</f>
        <v>#N/A</v>
      </c>
    </row>
    <row r="4507" spans="15:61">
      <c r="O4507" s="57"/>
      <c r="P4507" s="57"/>
      <c r="AO4507" s="57"/>
      <c r="BA4507" s="57"/>
      <c r="BF4507" s="6" t="e">
        <f t="shared" si="210"/>
        <v>#NUM!</v>
      </c>
      <c r="BG4507" t="e">
        <f t="shared" si="211"/>
        <v>#NUM!</v>
      </c>
      <c r="BH4507" t="e">
        <f t="shared" si="212"/>
        <v>#NUM!</v>
      </c>
      <c r="BI4507" t="e">
        <f>VLOOKUP(H4507,Sheet2!$A$1:$B$270,2,FALSE)</f>
        <v>#N/A</v>
      </c>
    </row>
    <row r="4508" spans="15:61">
      <c r="O4508" s="57"/>
      <c r="P4508" s="57"/>
      <c r="AO4508" s="57"/>
      <c r="BA4508" s="57"/>
      <c r="BF4508" s="6" t="e">
        <f t="shared" si="210"/>
        <v>#NUM!</v>
      </c>
      <c r="BG4508" t="e">
        <f t="shared" si="211"/>
        <v>#NUM!</v>
      </c>
      <c r="BH4508" t="e">
        <f t="shared" si="212"/>
        <v>#NUM!</v>
      </c>
      <c r="BI4508" t="e">
        <f>VLOOKUP(H4508,Sheet2!$A$1:$B$270,2,FALSE)</f>
        <v>#N/A</v>
      </c>
    </row>
    <row r="4509" spans="15:61">
      <c r="O4509" s="57"/>
      <c r="P4509" s="57"/>
      <c r="AO4509" s="57"/>
      <c r="BA4509" s="57"/>
      <c r="BF4509" s="6" t="e">
        <f t="shared" si="210"/>
        <v>#NUM!</v>
      </c>
      <c r="BG4509" t="e">
        <f t="shared" si="211"/>
        <v>#NUM!</v>
      </c>
      <c r="BH4509" t="e">
        <f t="shared" si="212"/>
        <v>#NUM!</v>
      </c>
      <c r="BI4509" t="e">
        <f>VLOOKUP(H4509,Sheet2!$A$1:$B$270,2,FALSE)</f>
        <v>#N/A</v>
      </c>
    </row>
    <row r="4510" spans="15:61">
      <c r="O4510" s="57"/>
      <c r="P4510" s="57"/>
      <c r="AO4510" s="57"/>
      <c r="BA4510" s="57"/>
      <c r="BF4510" s="6" t="e">
        <f t="shared" si="210"/>
        <v>#NUM!</v>
      </c>
      <c r="BG4510" t="e">
        <f t="shared" si="211"/>
        <v>#NUM!</v>
      </c>
      <c r="BH4510" t="e">
        <f t="shared" si="212"/>
        <v>#NUM!</v>
      </c>
      <c r="BI4510" t="e">
        <f>VLOOKUP(H4510,Sheet2!$A$1:$B$270,2,FALSE)</f>
        <v>#N/A</v>
      </c>
    </row>
    <row r="4511" spans="15:61">
      <c r="O4511" s="57"/>
      <c r="P4511" s="57"/>
      <c r="AO4511" s="57"/>
      <c r="BA4511" s="57"/>
      <c r="BF4511" s="6" t="e">
        <f t="shared" si="210"/>
        <v>#NUM!</v>
      </c>
      <c r="BG4511" t="e">
        <f t="shared" si="211"/>
        <v>#NUM!</v>
      </c>
      <c r="BH4511" t="e">
        <f t="shared" si="212"/>
        <v>#NUM!</v>
      </c>
      <c r="BI4511" t="e">
        <f>VLOOKUP(H4511,Sheet2!$A$1:$B$270,2,FALSE)</f>
        <v>#N/A</v>
      </c>
    </row>
    <row r="4512" spans="15:61">
      <c r="O4512" s="57"/>
      <c r="P4512" s="57"/>
      <c r="AO4512" s="57"/>
      <c r="BA4512" s="57"/>
      <c r="BF4512" s="6" t="e">
        <f t="shared" si="210"/>
        <v>#NUM!</v>
      </c>
      <c r="BG4512" t="e">
        <f t="shared" si="211"/>
        <v>#NUM!</v>
      </c>
      <c r="BH4512" t="e">
        <f t="shared" si="212"/>
        <v>#NUM!</v>
      </c>
      <c r="BI4512" t="e">
        <f>VLOOKUP(H4512,Sheet2!$A$1:$B$270,2,FALSE)</f>
        <v>#N/A</v>
      </c>
    </row>
    <row r="4513" spans="15:61">
      <c r="O4513" s="57"/>
      <c r="P4513" s="57"/>
      <c r="AO4513" s="57"/>
      <c r="BA4513" s="57"/>
      <c r="BF4513" s="6" t="e">
        <f t="shared" si="210"/>
        <v>#NUM!</v>
      </c>
      <c r="BG4513" t="e">
        <f t="shared" si="211"/>
        <v>#NUM!</v>
      </c>
      <c r="BH4513" t="e">
        <f t="shared" si="212"/>
        <v>#NUM!</v>
      </c>
      <c r="BI4513" t="e">
        <f>VLOOKUP(H4513,Sheet2!$A$1:$B$270,2,FALSE)</f>
        <v>#N/A</v>
      </c>
    </row>
    <row r="4514" spans="15:61">
      <c r="O4514" s="57"/>
      <c r="P4514" s="57"/>
      <c r="AO4514" s="57"/>
      <c r="BA4514" s="57"/>
      <c r="BF4514" s="6" t="e">
        <f t="shared" si="210"/>
        <v>#NUM!</v>
      </c>
      <c r="BG4514" t="e">
        <f t="shared" si="211"/>
        <v>#NUM!</v>
      </c>
      <c r="BH4514" t="e">
        <f t="shared" si="212"/>
        <v>#NUM!</v>
      </c>
      <c r="BI4514" t="e">
        <f>VLOOKUP(H4514,Sheet2!$A$1:$B$270,2,FALSE)</f>
        <v>#N/A</v>
      </c>
    </row>
    <row r="4515" spans="15:61">
      <c r="O4515" s="57"/>
      <c r="P4515" s="57"/>
      <c r="AO4515" s="57"/>
      <c r="BA4515" s="57"/>
      <c r="BF4515" s="6" t="e">
        <f t="shared" si="210"/>
        <v>#NUM!</v>
      </c>
      <c r="BG4515" t="e">
        <f t="shared" si="211"/>
        <v>#NUM!</v>
      </c>
      <c r="BH4515" t="e">
        <f t="shared" si="212"/>
        <v>#NUM!</v>
      </c>
      <c r="BI4515" t="e">
        <f>VLOOKUP(H4515,Sheet2!$A$1:$B$270,2,FALSE)</f>
        <v>#N/A</v>
      </c>
    </row>
    <row r="4516" spans="15:61">
      <c r="O4516" s="57"/>
      <c r="P4516" s="57"/>
      <c r="AO4516" s="57"/>
      <c r="BA4516" s="57"/>
      <c r="BF4516" s="6" t="e">
        <f t="shared" si="210"/>
        <v>#NUM!</v>
      </c>
      <c r="BG4516" t="e">
        <f t="shared" si="211"/>
        <v>#NUM!</v>
      </c>
      <c r="BH4516" t="e">
        <f t="shared" si="212"/>
        <v>#NUM!</v>
      </c>
      <c r="BI4516" t="e">
        <f>VLOOKUP(H4516,Sheet2!$A$1:$B$270,2,FALSE)</f>
        <v>#N/A</v>
      </c>
    </row>
    <row r="4517" spans="15:61">
      <c r="O4517" s="57"/>
      <c r="P4517" s="57"/>
      <c r="AO4517" s="57"/>
      <c r="BA4517" s="57"/>
      <c r="BF4517" s="6" t="e">
        <f t="shared" si="210"/>
        <v>#NUM!</v>
      </c>
      <c r="BG4517" t="e">
        <f t="shared" si="211"/>
        <v>#NUM!</v>
      </c>
      <c r="BH4517" t="e">
        <f t="shared" si="212"/>
        <v>#NUM!</v>
      </c>
      <c r="BI4517" t="e">
        <f>VLOOKUP(H4517,Sheet2!$A$1:$B$270,2,FALSE)</f>
        <v>#N/A</v>
      </c>
    </row>
    <row r="4518" spans="15:61">
      <c r="O4518" s="57"/>
      <c r="P4518" s="57"/>
      <c r="AO4518" s="57"/>
      <c r="BA4518" s="57"/>
      <c r="BF4518" s="6" t="e">
        <f t="shared" si="210"/>
        <v>#NUM!</v>
      </c>
      <c r="BG4518" t="e">
        <f t="shared" si="211"/>
        <v>#NUM!</v>
      </c>
      <c r="BH4518" t="e">
        <f t="shared" si="212"/>
        <v>#NUM!</v>
      </c>
      <c r="BI4518" t="e">
        <f>VLOOKUP(H4518,Sheet2!$A$1:$B$270,2,FALSE)</f>
        <v>#N/A</v>
      </c>
    </row>
    <row r="4519" spans="15:61">
      <c r="O4519" s="57"/>
      <c r="P4519" s="57"/>
      <c r="AO4519" s="57"/>
      <c r="BA4519" s="57"/>
      <c r="BF4519" s="6" t="e">
        <f t="shared" si="210"/>
        <v>#NUM!</v>
      </c>
      <c r="BG4519" t="e">
        <f t="shared" si="211"/>
        <v>#NUM!</v>
      </c>
      <c r="BH4519" t="e">
        <f t="shared" si="212"/>
        <v>#NUM!</v>
      </c>
      <c r="BI4519" t="e">
        <f>VLOOKUP(H4519,Sheet2!$A$1:$B$270,2,FALSE)</f>
        <v>#N/A</v>
      </c>
    </row>
    <row r="4520" spans="15:61">
      <c r="O4520" s="57"/>
      <c r="P4520" s="57"/>
      <c r="AO4520" s="57"/>
      <c r="BA4520" s="57"/>
      <c r="BF4520" s="6" t="e">
        <f t="shared" si="210"/>
        <v>#NUM!</v>
      </c>
      <c r="BG4520" t="e">
        <f t="shared" si="211"/>
        <v>#NUM!</v>
      </c>
      <c r="BH4520" t="e">
        <f t="shared" si="212"/>
        <v>#NUM!</v>
      </c>
      <c r="BI4520" t="e">
        <f>VLOOKUP(H4520,Sheet2!$A$1:$B$270,2,FALSE)</f>
        <v>#N/A</v>
      </c>
    </row>
    <row r="4521" spans="15:61">
      <c r="O4521" s="57"/>
      <c r="P4521" s="57"/>
      <c r="AO4521" s="57"/>
      <c r="BA4521" s="57"/>
      <c r="BF4521" s="6" t="e">
        <f t="shared" si="210"/>
        <v>#NUM!</v>
      </c>
      <c r="BG4521" t="e">
        <f t="shared" si="211"/>
        <v>#NUM!</v>
      </c>
      <c r="BH4521" t="e">
        <f t="shared" si="212"/>
        <v>#NUM!</v>
      </c>
      <c r="BI4521" t="e">
        <f>VLOOKUP(H4521,Sheet2!$A$1:$B$270,2,FALSE)</f>
        <v>#N/A</v>
      </c>
    </row>
    <row r="4522" spans="15:61">
      <c r="O4522" s="57"/>
      <c r="P4522" s="57"/>
      <c r="AO4522" s="57"/>
      <c r="BA4522" s="57"/>
      <c r="BF4522" s="6" t="e">
        <f t="shared" si="210"/>
        <v>#NUM!</v>
      </c>
      <c r="BG4522" t="e">
        <f t="shared" si="211"/>
        <v>#NUM!</v>
      </c>
      <c r="BH4522" t="e">
        <f t="shared" si="212"/>
        <v>#NUM!</v>
      </c>
      <c r="BI4522" t="e">
        <f>VLOOKUP(H4522,Sheet2!$A$1:$B$270,2,FALSE)</f>
        <v>#N/A</v>
      </c>
    </row>
    <row r="4523" spans="15:61">
      <c r="O4523" s="57"/>
      <c r="P4523" s="57"/>
      <c r="AO4523" s="57"/>
      <c r="BA4523" s="57"/>
      <c r="BF4523" s="6" t="e">
        <f t="shared" si="210"/>
        <v>#NUM!</v>
      </c>
      <c r="BG4523" t="e">
        <f t="shared" si="211"/>
        <v>#NUM!</v>
      </c>
      <c r="BH4523" t="e">
        <f t="shared" si="212"/>
        <v>#NUM!</v>
      </c>
      <c r="BI4523" t="e">
        <f>VLOOKUP(H4523,Sheet2!$A$1:$B$270,2,FALSE)</f>
        <v>#N/A</v>
      </c>
    </row>
    <row r="4524" spans="15:61">
      <c r="O4524" s="57"/>
      <c r="P4524" s="57"/>
      <c r="AO4524" s="57"/>
      <c r="AP4524" s="57"/>
      <c r="BA4524" s="57"/>
      <c r="BF4524" s="6" t="e">
        <f t="shared" si="210"/>
        <v>#NUM!</v>
      </c>
      <c r="BG4524" t="e">
        <f t="shared" si="211"/>
        <v>#NUM!</v>
      </c>
      <c r="BH4524" t="e">
        <f t="shared" si="212"/>
        <v>#NUM!</v>
      </c>
      <c r="BI4524" t="e">
        <f>VLOOKUP(H4524,Sheet2!$A$1:$B$270,2,FALSE)</f>
        <v>#N/A</v>
      </c>
    </row>
    <row r="4525" spans="15:61">
      <c r="O4525" s="57"/>
      <c r="P4525" s="57"/>
      <c r="AO4525" s="57"/>
      <c r="BA4525" s="57"/>
      <c r="BF4525" s="6" t="e">
        <f t="shared" si="210"/>
        <v>#NUM!</v>
      </c>
      <c r="BG4525" t="e">
        <f t="shared" si="211"/>
        <v>#NUM!</v>
      </c>
      <c r="BH4525" t="e">
        <f t="shared" si="212"/>
        <v>#NUM!</v>
      </c>
      <c r="BI4525" t="e">
        <f>VLOOKUP(H4525,Sheet2!$A$1:$B$270,2,FALSE)</f>
        <v>#N/A</v>
      </c>
    </row>
    <row r="4526" spans="15:61">
      <c r="O4526" s="57"/>
      <c r="P4526" s="57"/>
      <c r="AP4526" s="57"/>
      <c r="BA4526" s="57"/>
      <c r="BF4526" s="6" t="e">
        <f t="shared" si="210"/>
        <v>#NUM!</v>
      </c>
      <c r="BG4526" t="e">
        <f t="shared" si="211"/>
        <v>#NUM!</v>
      </c>
      <c r="BH4526" t="e">
        <f t="shared" si="212"/>
        <v>#NUM!</v>
      </c>
      <c r="BI4526" t="e">
        <f>VLOOKUP(H4526,Sheet2!$A$1:$B$270,2,FALSE)</f>
        <v>#N/A</v>
      </c>
    </row>
    <row r="4527" spans="15:61">
      <c r="O4527" s="57"/>
      <c r="P4527" s="57"/>
      <c r="BA4527" s="57"/>
      <c r="BF4527" s="6" t="e">
        <f t="shared" si="210"/>
        <v>#NUM!</v>
      </c>
      <c r="BG4527" t="e">
        <f t="shared" si="211"/>
        <v>#NUM!</v>
      </c>
      <c r="BH4527" t="e">
        <f t="shared" si="212"/>
        <v>#NUM!</v>
      </c>
      <c r="BI4527" t="e">
        <f>VLOOKUP(H4527,Sheet2!$A$1:$B$270,2,FALSE)</f>
        <v>#N/A</v>
      </c>
    </row>
    <row r="4528" spans="15:61">
      <c r="O4528" s="57"/>
      <c r="P4528" s="57"/>
      <c r="BA4528" s="57"/>
      <c r="BF4528" s="6" t="e">
        <f t="shared" si="210"/>
        <v>#NUM!</v>
      </c>
      <c r="BG4528" t="e">
        <f t="shared" si="211"/>
        <v>#NUM!</v>
      </c>
      <c r="BH4528" t="e">
        <f t="shared" si="212"/>
        <v>#NUM!</v>
      </c>
      <c r="BI4528" t="e">
        <f>VLOOKUP(H4528,Sheet2!$A$1:$B$270,2,FALSE)</f>
        <v>#N/A</v>
      </c>
    </row>
    <row r="4529" spans="15:61">
      <c r="O4529" s="57"/>
      <c r="P4529" s="57"/>
      <c r="AP4529" s="57"/>
      <c r="BA4529" s="57"/>
      <c r="BF4529" s="6" t="e">
        <f t="shared" si="210"/>
        <v>#NUM!</v>
      </c>
      <c r="BG4529" t="e">
        <f t="shared" si="211"/>
        <v>#NUM!</v>
      </c>
      <c r="BH4529" t="e">
        <f t="shared" si="212"/>
        <v>#NUM!</v>
      </c>
      <c r="BI4529" t="e">
        <f>VLOOKUP(H4529,Sheet2!$A$1:$B$270,2,FALSE)</f>
        <v>#N/A</v>
      </c>
    </row>
    <row r="4530" spans="15:61">
      <c r="O4530" s="57"/>
      <c r="P4530" s="57"/>
      <c r="AP4530" s="57"/>
      <c r="BA4530" s="57"/>
      <c r="BF4530" s="6" t="e">
        <f t="shared" si="210"/>
        <v>#NUM!</v>
      </c>
      <c r="BG4530" t="e">
        <f t="shared" si="211"/>
        <v>#NUM!</v>
      </c>
      <c r="BH4530" t="e">
        <f t="shared" si="212"/>
        <v>#NUM!</v>
      </c>
      <c r="BI4530" t="e">
        <f>VLOOKUP(H4530,Sheet2!$A$1:$B$270,2,FALSE)</f>
        <v>#N/A</v>
      </c>
    </row>
    <row r="4531" spans="15:61">
      <c r="O4531" s="57"/>
      <c r="P4531" s="57"/>
      <c r="AP4531" s="57"/>
      <c r="BA4531" s="57"/>
      <c r="BF4531" s="6" t="e">
        <f t="shared" si="210"/>
        <v>#NUM!</v>
      </c>
      <c r="BG4531" t="e">
        <f t="shared" si="211"/>
        <v>#NUM!</v>
      </c>
      <c r="BH4531" t="e">
        <f t="shared" si="212"/>
        <v>#NUM!</v>
      </c>
      <c r="BI4531" t="e">
        <f>VLOOKUP(H4531,Sheet2!$A$1:$B$270,2,FALSE)</f>
        <v>#N/A</v>
      </c>
    </row>
    <row r="4532" spans="15:61">
      <c r="O4532" s="57"/>
      <c r="P4532" s="57"/>
      <c r="AP4532" s="57"/>
      <c r="BA4532" s="57"/>
      <c r="BF4532" s="6" t="e">
        <f t="shared" si="210"/>
        <v>#NUM!</v>
      </c>
      <c r="BG4532" t="e">
        <f t="shared" si="211"/>
        <v>#NUM!</v>
      </c>
      <c r="BH4532" t="e">
        <f t="shared" si="212"/>
        <v>#NUM!</v>
      </c>
      <c r="BI4532" t="e">
        <f>VLOOKUP(H4532,Sheet2!$A$1:$B$270,2,FALSE)</f>
        <v>#N/A</v>
      </c>
    </row>
    <row r="4533" spans="15:61">
      <c r="O4533" s="57"/>
      <c r="P4533" s="57"/>
      <c r="AP4533" s="57"/>
      <c r="BA4533" s="57"/>
      <c r="BF4533" s="6" t="e">
        <f t="shared" si="210"/>
        <v>#NUM!</v>
      </c>
      <c r="BG4533" t="e">
        <f t="shared" si="211"/>
        <v>#NUM!</v>
      </c>
      <c r="BH4533" t="e">
        <f t="shared" si="212"/>
        <v>#NUM!</v>
      </c>
      <c r="BI4533" t="e">
        <f>VLOOKUP(H4533,Sheet2!$A$1:$B$270,2,FALSE)</f>
        <v>#N/A</v>
      </c>
    </row>
    <row r="4534" spans="15:61">
      <c r="O4534" s="57"/>
      <c r="P4534" s="57"/>
      <c r="AP4534" s="57"/>
      <c r="BA4534" s="57"/>
      <c r="BF4534" s="6" t="e">
        <f t="shared" si="210"/>
        <v>#NUM!</v>
      </c>
      <c r="BG4534" t="e">
        <f t="shared" si="211"/>
        <v>#NUM!</v>
      </c>
      <c r="BH4534" t="e">
        <f t="shared" si="212"/>
        <v>#NUM!</v>
      </c>
      <c r="BI4534" t="e">
        <f>VLOOKUP(H4534,Sheet2!$A$1:$B$270,2,FALSE)</f>
        <v>#N/A</v>
      </c>
    </row>
    <row r="4535" spans="15:61">
      <c r="O4535" s="57"/>
      <c r="P4535" s="57"/>
      <c r="BA4535" s="57"/>
      <c r="BF4535" s="6" t="e">
        <f t="shared" si="210"/>
        <v>#NUM!</v>
      </c>
      <c r="BG4535" t="e">
        <f t="shared" si="211"/>
        <v>#NUM!</v>
      </c>
      <c r="BH4535" t="e">
        <f t="shared" si="212"/>
        <v>#NUM!</v>
      </c>
      <c r="BI4535" t="e">
        <f>VLOOKUP(H4535,Sheet2!$A$1:$B$270,2,FALSE)</f>
        <v>#N/A</v>
      </c>
    </row>
    <row r="4536" spans="15:61">
      <c r="O4536" s="57"/>
      <c r="P4536" s="57"/>
      <c r="AP4536" s="57"/>
      <c r="BA4536" s="57"/>
      <c r="BF4536" s="6" t="e">
        <f t="shared" si="210"/>
        <v>#NUM!</v>
      </c>
      <c r="BG4536" t="e">
        <f t="shared" si="211"/>
        <v>#NUM!</v>
      </c>
      <c r="BH4536" t="e">
        <f t="shared" si="212"/>
        <v>#NUM!</v>
      </c>
      <c r="BI4536" t="e">
        <f>VLOOKUP(H4536,Sheet2!$A$1:$B$270,2,FALSE)</f>
        <v>#N/A</v>
      </c>
    </row>
    <row r="4537" spans="15:61">
      <c r="O4537" s="57"/>
      <c r="P4537" s="57"/>
      <c r="AP4537" s="57"/>
      <c r="BA4537" s="57"/>
      <c r="BF4537" s="6" t="e">
        <f t="shared" si="210"/>
        <v>#NUM!</v>
      </c>
      <c r="BG4537" t="e">
        <f t="shared" si="211"/>
        <v>#NUM!</v>
      </c>
      <c r="BH4537" t="e">
        <f t="shared" si="212"/>
        <v>#NUM!</v>
      </c>
      <c r="BI4537" t="e">
        <f>VLOOKUP(H4537,Sheet2!$A$1:$B$270,2,FALSE)</f>
        <v>#N/A</v>
      </c>
    </row>
    <row r="4538" spans="15:61">
      <c r="O4538" s="57"/>
      <c r="P4538" s="57"/>
      <c r="BA4538" s="57"/>
      <c r="BF4538" s="6" t="e">
        <f t="shared" si="210"/>
        <v>#NUM!</v>
      </c>
      <c r="BG4538" t="e">
        <f t="shared" si="211"/>
        <v>#NUM!</v>
      </c>
      <c r="BH4538" t="e">
        <f t="shared" si="212"/>
        <v>#NUM!</v>
      </c>
      <c r="BI4538" t="e">
        <f>VLOOKUP(H4538,Sheet2!$A$1:$B$270,2,FALSE)</f>
        <v>#N/A</v>
      </c>
    </row>
    <row r="4539" spans="15:61">
      <c r="O4539" s="57"/>
      <c r="P4539" s="57"/>
      <c r="AP4539" s="57"/>
      <c r="BA4539" s="57"/>
      <c r="BF4539" s="6" t="e">
        <f t="shared" si="210"/>
        <v>#NUM!</v>
      </c>
      <c r="BG4539" t="e">
        <f t="shared" si="211"/>
        <v>#NUM!</v>
      </c>
      <c r="BH4539" t="e">
        <f t="shared" si="212"/>
        <v>#NUM!</v>
      </c>
      <c r="BI4539" t="e">
        <f>VLOOKUP(H4539,Sheet2!$A$1:$B$270,2,FALSE)</f>
        <v>#N/A</v>
      </c>
    </row>
    <row r="4540" spans="15:61">
      <c r="O4540" s="57"/>
      <c r="P4540" s="57"/>
      <c r="AP4540" s="57"/>
      <c r="BA4540" s="57"/>
      <c r="BF4540" s="6" t="e">
        <f t="shared" si="210"/>
        <v>#NUM!</v>
      </c>
      <c r="BG4540" t="e">
        <f t="shared" si="211"/>
        <v>#NUM!</v>
      </c>
      <c r="BH4540" t="e">
        <f t="shared" si="212"/>
        <v>#NUM!</v>
      </c>
      <c r="BI4540" t="e">
        <f>VLOOKUP(H4540,Sheet2!$A$1:$B$270,2,FALSE)</f>
        <v>#N/A</v>
      </c>
    </row>
    <row r="4541" spans="15:61">
      <c r="O4541" s="57"/>
      <c r="P4541" s="57"/>
      <c r="BA4541" s="57"/>
      <c r="BF4541" s="6" t="e">
        <f t="shared" si="210"/>
        <v>#NUM!</v>
      </c>
      <c r="BG4541" t="e">
        <f t="shared" si="211"/>
        <v>#NUM!</v>
      </c>
      <c r="BH4541" t="e">
        <f t="shared" si="212"/>
        <v>#NUM!</v>
      </c>
      <c r="BI4541" t="e">
        <f>VLOOKUP(H4541,Sheet2!$A$1:$B$270,2,FALSE)</f>
        <v>#N/A</v>
      </c>
    </row>
    <row r="4542" spans="15:61">
      <c r="O4542" s="57"/>
      <c r="P4542" s="57"/>
      <c r="AP4542" s="57"/>
      <c r="BA4542" s="57"/>
      <c r="BF4542" s="6" t="e">
        <f t="shared" si="210"/>
        <v>#NUM!</v>
      </c>
      <c r="BG4542" t="e">
        <f t="shared" si="211"/>
        <v>#NUM!</v>
      </c>
      <c r="BH4542" t="e">
        <f t="shared" si="212"/>
        <v>#NUM!</v>
      </c>
      <c r="BI4542" t="e">
        <f>VLOOKUP(H4542,Sheet2!$A$1:$B$270,2,FALSE)</f>
        <v>#N/A</v>
      </c>
    </row>
    <row r="4543" spans="15:61">
      <c r="O4543" s="57"/>
      <c r="P4543" s="57"/>
      <c r="AP4543" s="57"/>
      <c r="BA4543" s="57"/>
      <c r="BF4543" s="6" t="e">
        <f t="shared" si="210"/>
        <v>#NUM!</v>
      </c>
      <c r="BG4543" t="e">
        <f t="shared" si="211"/>
        <v>#NUM!</v>
      </c>
      <c r="BH4543" t="e">
        <f t="shared" si="212"/>
        <v>#NUM!</v>
      </c>
      <c r="BI4543" t="e">
        <f>VLOOKUP(H4543,Sheet2!$A$1:$B$270,2,FALSE)</f>
        <v>#N/A</v>
      </c>
    </row>
    <row r="4544" spans="15:61">
      <c r="O4544" s="57"/>
      <c r="P4544" s="57"/>
      <c r="BA4544" s="57"/>
      <c r="BF4544" s="6" t="e">
        <f t="shared" si="210"/>
        <v>#NUM!</v>
      </c>
      <c r="BG4544" t="e">
        <f t="shared" si="211"/>
        <v>#NUM!</v>
      </c>
      <c r="BH4544" t="e">
        <f t="shared" si="212"/>
        <v>#NUM!</v>
      </c>
      <c r="BI4544" t="e">
        <f>VLOOKUP(H4544,Sheet2!$A$1:$B$270,2,FALSE)</f>
        <v>#N/A</v>
      </c>
    </row>
    <row r="4545" spans="15:61">
      <c r="O4545" s="57"/>
      <c r="P4545" s="57"/>
      <c r="BA4545" s="57"/>
      <c r="BF4545" s="6" t="e">
        <f t="shared" si="210"/>
        <v>#NUM!</v>
      </c>
      <c r="BG4545" t="e">
        <f t="shared" si="211"/>
        <v>#NUM!</v>
      </c>
      <c r="BH4545" t="e">
        <f t="shared" si="212"/>
        <v>#NUM!</v>
      </c>
      <c r="BI4545" t="e">
        <f>VLOOKUP(H4545,Sheet2!$A$1:$B$270,2,FALSE)</f>
        <v>#N/A</v>
      </c>
    </row>
    <row r="4546" spans="15:61">
      <c r="O4546" s="57"/>
      <c r="P4546" s="57"/>
      <c r="BF4546" s="6" t="e">
        <f t="shared" ref="BF4546:BF4609" si="213">DATE(BC4546,BD4546,BE4546)</f>
        <v>#NUM!</v>
      </c>
      <c r="BG4546" t="e">
        <f t="shared" ref="BG4546:BG4609" si="214">BF4546-BA4546</f>
        <v>#NUM!</v>
      </c>
      <c r="BH4546" t="e">
        <f t="shared" ref="BH4546:BH4609" si="215">IF(BG4546=1,"COMPLY",IF(BG4546&lt;1,"COMPLY","NOT COMPLY"))</f>
        <v>#NUM!</v>
      </c>
      <c r="BI4546" t="e">
        <f>VLOOKUP(H4546,Sheet2!$A$1:$B$270,2,FALSE)</f>
        <v>#N/A</v>
      </c>
    </row>
    <row r="4547" spans="15:61">
      <c r="O4547" s="57"/>
      <c r="P4547" s="57"/>
      <c r="AP4547" s="57"/>
      <c r="BA4547" s="57"/>
      <c r="BF4547" s="6" t="e">
        <f t="shared" si="213"/>
        <v>#NUM!</v>
      </c>
      <c r="BG4547" t="e">
        <f t="shared" si="214"/>
        <v>#NUM!</v>
      </c>
      <c r="BH4547" t="e">
        <f t="shared" si="215"/>
        <v>#NUM!</v>
      </c>
      <c r="BI4547" t="e">
        <f>VLOOKUP(H4547,Sheet2!$A$1:$B$270,2,FALSE)</f>
        <v>#N/A</v>
      </c>
    </row>
    <row r="4548" spans="15:61">
      <c r="O4548" s="57"/>
      <c r="P4548" s="57"/>
      <c r="BF4548" s="6" t="e">
        <f t="shared" si="213"/>
        <v>#NUM!</v>
      </c>
      <c r="BG4548" t="e">
        <f t="shared" si="214"/>
        <v>#NUM!</v>
      </c>
      <c r="BH4548" t="e">
        <f t="shared" si="215"/>
        <v>#NUM!</v>
      </c>
      <c r="BI4548" t="e">
        <f>VLOOKUP(H4548,Sheet2!$A$1:$B$270,2,FALSE)</f>
        <v>#N/A</v>
      </c>
    </row>
    <row r="4549" spans="15:61">
      <c r="O4549" s="57"/>
      <c r="P4549" s="57"/>
      <c r="BF4549" s="6" t="e">
        <f t="shared" si="213"/>
        <v>#NUM!</v>
      </c>
      <c r="BG4549" t="e">
        <f t="shared" si="214"/>
        <v>#NUM!</v>
      </c>
      <c r="BH4549" t="e">
        <f t="shared" si="215"/>
        <v>#NUM!</v>
      </c>
      <c r="BI4549" t="e">
        <f>VLOOKUP(H4549,Sheet2!$A$1:$B$270,2,FALSE)</f>
        <v>#N/A</v>
      </c>
    </row>
    <row r="4550" spans="15:61">
      <c r="O4550" s="57"/>
      <c r="P4550" s="57"/>
      <c r="AO4550" s="57"/>
      <c r="AP4550" s="57"/>
      <c r="BA4550" s="57"/>
      <c r="BF4550" s="6" t="e">
        <f t="shared" si="213"/>
        <v>#NUM!</v>
      </c>
      <c r="BG4550" t="e">
        <f t="shared" si="214"/>
        <v>#NUM!</v>
      </c>
      <c r="BH4550" t="e">
        <f t="shared" si="215"/>
        <v>#NUM!</v>
      </c>
      <c r="BI4550" t="e">
        <f>VLOOKUP(H4550,Sheet2!$A$1:$B$270,2,FALSE)</f>
        <v>#N/A</v>
      </c>
    </row>
    <row r="4551" spans="15:61">
      <c r="O4551" s="57"/>
      <c r="P4551" s="57"/>
      <c r="AP4551" s="57"/>
      <c r="BA4551" s="57"/>
      <c r="BF4551" s="6" t="e">
        <f t="shared" si="213"/>
        <v>#NUM!</v>
      </c>
      <c r="BG4551" t="e">
        <f t="shared" si="214"/>
        <v>#NUM!</v>
      </c>
      <c r="BH4551" t="e">
        <f t="shared" si="215"/>
        <v>#NUM!</v>
      </c>
      <c r="BI4551" t="e">
        <f>VLOOKUP(H4551,Sheet2!$A$1:$B$270,2,FALSE)</f>
        <v>#N/A</v>
      </c>
    </row>
    <row r="4552" spans="15:61">
      <c r="O4552" s="57"/>
      <c r="P4552" s="57"/>
      <c r="BA4552" s="57"/>
      <c r="BF4552" s="6" t="e">
        <f t="shared" si="213"/>
        <v>#NUM!</v>
      </c>
      <c r="BG4552" t="e">
        <f t="shared" si="214"/>
        <v>#NUM!</v>
      </c>
      <c r="BH4552" t="e">
        <f t="shared" si="215"/>
        <v>#NUM!</v>
      </c>
      <c r="BI4552" t="e">
        <f>VLOOKUP(H4552,Sheet2!$A$1:$B$270,2,FALSE)</f>
        <v>#N/A</v>
      </c>
    </row>
    <row r="4553" spans="15:61">
      <c r="O4553" s="57"/>
      <c r="P4553" s="57"/>
      <c r="AO4553" s="57"/>
      <c r="BA4553" s="57"/>
      <c r="BF4553" s="6" t="e">
        <f t="shared" si="213"/>
        <v>#NUM!</v>
      </c>
      <c r="BG4553" t="e">
        <f t="shared" si="214"/>
        <v>#NUM!</v>
      </c>
      <c r="BH4553" t="e">
        <f t="shared" si="215"/>
        <v>#NUM!</v>
      </c>
      <c r="BI4553" t="e">
        <f>VLOOKUP(H4553,Sheet2!$A$1:$B$270,2,FALSE)</f>
        <v>#N/A</v>
      </c>
    </row>
    <row r="4554" spans="15:61">
      <c r="O4554" s="57"/>
      <c r="P4554" s="57"/>
      <c r="AO4554" s="57"/>
      <c r="BA4554" s="57"/>
      <c r="BF4554" s="6" t="e">
        <f t="shared" si="213"/>
        <v>#NUM!</v>
      </c>
      <c r="BG4554" t="e">
        <f t="shared" si="214"/>
        <v>#NUM!</v>
      </c>
      <c r="BH4554" t="e">
        <f t="shared" si="215"/>
        <v>#NUM!</v>
      </c>
      <c r="BI4554" t="e">
        <f>VLOOKUP(H4554,Sheet2!$A$1:$B$270,2,FALSE)</f>
        <v>#N/A</v>
      </c>
    </row>
    <row r="4555" spans="15:61">
      <c r="O4555" s="57"/>
      <c r="P4555" s="57"/>
      <c r="AO4555" s="57"/>
      <c r="AP4555" s="57"/>
      <c r="BA4555" s="57"/>
      <c r="BF4555" s="6" t="e">
        <f t="shared" si="213"/>
        <v>#NUM!</v>
      </c>
      <c r="BG4555" t="e">
        <f t="shared" si="214"/>
        <v>#NUM!</v>
      </c>
      <c r="BH4555" t="e">
        <f t="shared" si="215"/>
        <v>#NUM!</v>
      </c>
      <c r="BI4555" t="e">
        <f>VLOOKUP(H4555,Sheet2!$A$1:$B$270,2,FALSE)</f>
        <v>#N/A</v>
      </c>
    </row>
    <row r="4556" spans="15:61">
      <c r="O4556" s="57"/>
      <c r="P4556" s="57"/>
      <c r="AP4556" s="57"/>
      <c r="BA4556" s="57"/>
      <c r="BF4556" s="6" t="e">
        <f t="shared" si="213"/>
        <v>#NUM!</v>
      </c>
      <c r="BG4556" t="e">
        <f t="shared" si="214"/>
        <v>#NUM!</v>
      </c>
      <c r="BH4556" t="e">
        <f t="shared" si="215"/>
        <v>#NUM!</v>
      </c>
      <c r="BI4556" t="e">
        <f>VLOOKUP(H4556,Sheet2!$A$1:$B$270,2,FALSE)</f>
        <v>#N/A</v>
      </c>
    </row>
    <row r="4557" spans="15:61">
      <c r="O4557" s="57"/>
      <c r="P4557" s="57"/>
      <c r="AP4557" s="57"/>
      <c r="BA4557" s="57"/>
      <c r="BF4557" s="6" t="e">
        <f t="shared" si="213"/>
        <v>#NUM!</v>
      </c>
      <c r="BG4557" t="e">
        <f t="shared" si="214"/>
        <v>#NUM!</v>
      </c>
      <c r="BH4557" t="e">
        <f t="shared" si="215"/>
        <v>#NUM!</v>
      </c>
      <c r="BI4557" t="e">
        <f>VLOOKUP(H4557,Sheet2!$A$1:$B$270,2,FALSE)</f>
        <v>#N/A</v>
      </c>
    </row>
    <row r="4558" spans="15:61">
      <c r="O4558" s="57"/>
      <c r="P4558" s="57"/>
      <c r="AP4558" s="57"/>
      <c r="BA4558" s="57"/>
      <c r="BF4558" s="6" t="e">
        <f t="shared" si="213"/>
        <v>#NUM!</v>
      </c>
      <c r="BG4558" t="e">
        <f t="shared" si="214"/>
        <v>#NUM!</v>
      </c>
      <c r="BH4558" t="e">
        <f t="shared" si="215"/>
        <v>#NUM!</v>
      </c>
      <c r="BI4558" t="e">
        <f>VLOOKUP(H4558,Sheet2!$A$1:$B$270,2,FALSE)</f>
        <v>#N/A</v>
      </c>
    </row>
    <row r="4559" spans="15:61">
      <c r="O4559" s="57"/>
      <c r="P4559" s="57"/>
      <c r="BA4559" s="57"/>
      <c r="BF4559" s="6" t="e">
        <f t="shared" si="213"/>
        <v>#NUM!</v>
      </c>
      <c r="BG4559" t="e">
        <f t="shared" si="214"/>
        <v>#NUM!</v>
      </c>
      <c r="BH4559" t="e">
        <f t="shared" si="215"/>
        <v>#NUM!</v>
      </c>
      <c r="BI4559" t="e">
        <f>VLOOKUP(H4559,Sheet2!$A$1:$B$270,2,FALSE)</f>
        <v>#N/A</v>
      </c>
    </row>
    <row r="4560" spans="15:61">
      <c r="O4560" s="57"/>
      <c r="P4560" s="57"/>
      <c r="BF4560" s="6" t="e">
        <f t="shared" si="213"/>
        <v>#NUM!</v>
      </c>
      <c r="BG4560" t="e">
        <f t="shared" si="214"/>
        <v>#NUM!</v>
      </c>
      <c r="BH4560" t="e">
        <f t="shared" si="215"/>
        <v>#NUM!</v>
      </c>
      <c r="BI4560" t="e">
        <f>VLOOKUP(H4560,Sheet2!$A$1:$B$270,2,FALSE)</f>
        <v>#N/A</v>
      </c>
    </row>
    <row r="4561" spans="15:61">
      <c r="O4561" s="57"/>
      <c r="P4561" s="57"/>
      <c r="BF4561" s="6" t="e">
        <f t="shared" si="213"/>
        <v>#NUM!</v>
      </c>
      <c r="BG4561" t="e">
        <f t="shared" si="214"/>
        <v>#NUM!</v>
      </c>
      <c r="BH4561" t="e">
        <f t="shared" si="215"/>
        <v>#NUM!</v>
      </c>
      <c r="BI4561" t="e">
        <f>VLOOKUP(H4561,Sheet2!$A$1:$B$270,2,FALSE)</f>
        <v>#N/A</v>
      </c>
    </row>
    <row r="4562" spans="15:61">
      <c r="O4562" s="57"/>
      <c r="P4562" s="57"/>
      <c r="BF4562" s="6" t="e">
        <f t="shared" si="213"/>
        <v>#NUM!</v>
      </c>
      <c r="BG4562" t="e">
        <f t="shared" si="214"/>
        <v>#NUM!</v>
      </c>
      <c r="BH4562" t="e">
        <f t="shared" si="215"/>
        <v>#NUM!</v>
      </c>
      <c r="BI4562" t="e">
        <f>VLOOKUP(H4562,Sheet2!$A$1:$B$270,2,FALSE)</f>
        <v>#N/A</v>
      </c>
    </row>
    <row r="4563" spans="15:61">
      <c r="O4563" s="57"/>
      <c r="P4563" s="57"/>
      <c r="AP4563" s="57"/>
      <c r="BA4563" s="57"/>
      <c r="BF4563" s="6" t="e">
        <f t="shared" si="213"/>
        <v>#NUM!</v>
      </c>
      <c r="BG4563" t="e">
        <f t="shared" si="214"/>
        <v>#NUM!</v>
      </c>
      <c r="BH4563" t="e">
        <f t="shared" si="215"/>
        <v>#NUM!</v>
      </c>
      <c r="BI4563" t="e">
        <f>VLOOKUP(H4563,Sheet2!$A$1:$B$270,2,FALSE)</f>
        <v>#N/A</v>
      </c>
    </row>
    <row r="4564" spans="15:61">
      <c r="O4564" s="57"/>
      <c r="P4564" s="57"/>
      <c r="AP4564" s="57"/>
      <c r="BA4564" s="57"/>
      <c r="BF4564" s="6" t="e">
        <f t="shared" si="213"/>
        <v>#NUM!</v>
      </c>
      <c r="BG4564" t="e">
        <f t="shared" si="214"/>
        <v>#NUM!</v>
      </c>
      <c r="BH4564" t="e">
        <f t="shared" si="215"/>
        <v>#NUM!</v>
      </c>
      <c r="BI4564" t="e">
        <f>VLOOKUP(H4564,Sheet2!$A$1:$B$270,2,FALSE)</f>
        <v>#N/A</v>
      </c>
    </row>
    <row r="4565" spans="15:61">
      <c r="O4565" s="57"/>
      <c r="P4565" s="57"/>
      <c r="BA4565" s="57"/>
      <c r="BF4565" s="6" t="e">
        <f t="shared" si="213"/>
        <v>#NUM!</v>
      </c>
      <c r="BG4565" t="e">
        <f t="shared" si="214"/>
        <v>#NUM!</v>
      </c>
      <c r="BH4565" t="e">
        <f t="shared" si="215"/>
        <v>#NUM!</v>
      </c>
      <c r="BI4565" t="e">
        <f>VLOOKUP(H4565,Sheet2!$A$1:$B$270,2,FALSE)</f>
        <v>#N/A</v>
      </c>
    </row>
    <row r="4566" spans="15:61">
      <c r="O4566" s="57"/>
      <c r="P4566" s="57"/>
      <c r="BA4566" s="57"/>
      <c r="BF4566" s="6" t="e">
        <f t="shared" si="213"/>
        <v>#NUM!</v>
      </c>
      <c r="BG4566" t="e">
        <f t="shared" si="214"/>
        <v>#NUM!</v>
      </c>
      <c r="BH4566" t="e">
        <f t="shared" si="215"/>
        <v>#NUM!</v>
      </c>
      <c r="BI4566" t="e">
        <f>VLOOKUP(H4566,Sheet2!$A$1:$B$270,2,FALSE)</f>
        <v>#N/A</v>
      </c>
    </row>
    <row r="4567" spans="15:61">
      <c r="O4567" s="57"/>
      <c r="P4567" s="57"/>
      <c r="AO4567" s="57"/>
      <c r="AP4567" s="57"/>
      <c r="BA4567" s="57"/>
      <c r="BF4567" s="6" t="e">
        <f t="shared" si="213"/>
        <v>#NUM!</v>
      </c>
      <c r="BG4567" t="e">
        <f t="shared" si="214"/>
        <v>#NUM!</v>
      </c>
      <c r="BH4567" t="e">
        <f t="shared" si="215"/>
        <v>#NUM!</v>
      </c>
      <c r="BI4567" t="e">
        <f>VLOOKUP(H4567,Sheet2!$A$1:$B$270,2,FALSE)</f>
        <v>#N/A</v>
      </c>
    </row>
    <row r="4568" spans="15:61">
      <c r="O4568" s="57"/>
      <c r="P4568" s="57"/>
      <c r="AO4568" s="57"/>
      <c r="AP4568" s="57"/>
      <c r="BA4568" s="57"/>
      <c r="BF4568" s="6" t="e">
        <f t="shared" si="213"/>
        <v>#NUM!</v>
      </c>
      <c r="BG4568" t="e">
        <f t="shared" si="214"/>
        <v>#NUM!</v>
      </c>
      <c r="BH4568" t="e">
        <f t="shared" si="215"/>
        <v>#NUM!</v>
      </c>
      <c r="BI4568" t="e">
        <f>VLOOKUP(H4568,Sheet2!$A$1:$B$270,2,FALSE)</f>
        <v>#N/A</v>
      </c>
    </row>
    <row r="4569" spans="15:61">
      <c r="O4569" s="57"/>
      <c r="P4569" s="57"/>
      <c r="AP4569" s="57"/>
      <c r="BA4569" s="57"/>
      <c r="BF4569" s="6" t="e">
        <f t="shared" si="213"/>
        <v>#NUM!</v>
      </c>
      <c r="BG4569" t="e">
        <f t="shared" si="214"/>
        <v>#NUM!</v>
      </c>
      <c r="BH4569" t="e">
        <f t="shared" si="215"/>
        <v>#NUM!</v>
      </c>
      <c r="BI4569" t="e">
        <f>VLOOKUP(H4569,Sheet2!$A$1:$B$270,2,FALSE)</f>
        <v>#N/A</v>
      </c>
    </row>
    <row r="4570" spans="15:61">
      <c r="O4570" s="57"/>
      <c r="P4570" s="57"/>
      <c r="AP4570" s="57"/>
      <c r="BA4570" s="57"/>
      <c r="BF4570" s="6" t="e">
        <f t="shared" si="213"/>
        <v>#NUM!</v>
      </c>
      <c r="BG4570" t="e">
        <f t="shared" si="214"/>
        <v>#NUM!</v>
      </c>
      <c r="BH4570" t="e">
        <f t="shared" si="215"/>
        <v>#NUM!</v>
      </c>
      <c r="BI4570" t="e">
        <f>VLOOKUP(H4570,Sheet2!$A$1:$B$270,2,FALSE)</f>
        <v>#N/A</v>
      </c>
    </row>
    <row r="4571" spans="15:61">
      <c r="O4571" s="57"/>
      <c r="P4571" s="57"/>
      <c r="AP4571" s="57"/>
      <c r="BA4571" s="57"/>
      <c r="BF4571" s="6" t="e">
        <f t="shared" si="213"/>
        <v>#NUM!</v>
      </c>
      <c r="BG4571" t="e">
        <f t="shared" si="214"/>
        <v>#NUM!</v>
      </c>
      <c r="BH4571" t="e">
        <f t="shared" si="215"/>
        <v>#NUM!</v>
      </c>
      <c r="BI4571" t="e">
        <f>VLOOKUP(H4571,Sheet2!$A$1:$B$270,2,FALSE)</f>
        <v>#N/A</v>
      </c>
    </row>
    <row r="4572" spans="15:61">
      <c r="O4572" s="57"/>
      <c r="P4572" s="57"/>
      <c r="AP4572" s="57"/>
      <c r="BA4572" s="57"/>
      <c r="BF4572" s="6" t="e">
        <f t="shared" si="213"/>
        <v>#NUM!</v>
      </c>
      <c r="BG4572" t="e">
        <f t="shared" si="214"/>
        <v>#NUM!</v>
      </c>
      <c r="BH4572" t="e">
        <f t="shared" si="215"/>
        <v>#NUM!</v>
      </c>
      <c r="BI4572" t="e">
        <f>VLOOKUP(H4572,Sheet2!$A$1:$B$270,2,FALSE)</f>
        <v>#N/A</v>
      </c>
    </row>
    <row r="4573" spans="15:61">
      <c r="O4573" s="57"/>
      <c r="P4573" s="57"/>
      <c r="AP4573" s="57"/>
      <c r="BA4573" s="57"/>
      <c r="BF4573" s="6" t="e">
        <f t="shared" si="213"/>
        <v>#NUM!</v>
      </c>
      <c r="BG4573" t="e">
        <f t="shared" si="214"/>
        <v>#NUM!</v>
      </c>
      <c r="BH4573" t="e">
        <f t="shared" si="215"/>
        <v>#NUM!</v>
      </c>
      <c r="BI4573" t="e">
        <f>VLOOKUP(H4573,Sheet2!$A$1:$B$270,2,FALSE)</f>
        <v>#N/A</v>
      </c>
    </row>
    <row r="4574" spans="15:61">
      <c r="O4574" s="57"/>
      <c r="P4574" s="57"/>
      <c r="AP4574" s="57"/>
      <c r="BA4574" s="57"/>
      <c r="BF4574" s="6" t="e">
        <f t="shared" si="213"/>
        <v>#NUM!</v>
      </c>
      <c r="BG4574" t="e">
        <f t="shared" si="214"/>
        <v>#NUM!</v>
      </c>
      <c r="BH4574" t="e">
        <f t="shared" si="215"/>
        <v>#NUM!</v>
      </c>
      <c r="BI4574" t="e">
        <f>VLOOKUP(H4574,Sheet2!$A$1:$B$270,2,FALSE)</f>
        <v>#N/A</v>
      </c>
    </row>
    <row r="4575" spans="15:61">
      <c r="O4575" s="57"/>
      <c r="P4575" s="57"/>
      <c r="AP4575" s="57"/>
      <c r="BA4575" s="57"/>
      <c r="BF4575" s="6" t="e">
        <f t="shared" si="213"/>
        <v>#NUM!</v>
      </c>
      <c r="BG4575" t="e">
        <f t="shared" si="214"/>
        <v>#NUM!</v>
      </c>
      <c r="BH4575" t="e">
        <f t="shared" si="215"/>
        <v>#NUM!</v>
      </c>
      <c r="BI4575" t="e">
        <f>VLOOKUP(H4575,Sheet2!$A$1:$B$270,2,FALSE)</f>
        <v>#N/A</v>
      </c>
    </row>
    <row r="4576" spans="15:61">
      <c r="O4576" s="57"/>
      <c r="P4576" s="57"/>
      <c r="AP4576" s="57"/>
      <c r="BA4576" s="57"/>
      <c r="BF4576" s="6" t="e">
        <f t="shared" si="213"/>
        <v>#NUM!</v>
      </c>
      <c r="BG4576" t="e">
        <f t="shared" si="214"/>
        <v>#NUM!</v>
      </c>
      <c r="BH4576" t="e">
        <f t="shared" si="215"/>
        <v>#NUM!</v>
      </c>
      <c r="BI4576" t="e">
        <f>VLOOKUP(H4576,Sheet2!$A$1:$B$270,2,FALSE)</f>
        <v>#N/A</v>
      </c>
    </row>
    <row r="4577" spans="15:61">
      <c r="O4577" s="57"/>
      <c r="P4577" s="57"/>
      <c r="AP4577" s="57"/>
      <c r="BA4577" s="57"/>
      <c r="BF4577" s="6" t="e">
        <f t="shared" si="213"/>
        <v>#NUM!</v>
      </c>
      <c r="BG4577" t="e">
        <f t="shared" si="214"/>
        <v>#NUM!</v>
      </c>
      <c r="BH4577" t="e">
        <f t="shared" si="215"/>
        <v>#NUM!</v>
      </c>
      <c r="BI4577" t="e">
        <f>VLOOKUP(H4577,Sheet2!$A$1:$B$270,2,FALSE)</f>
        <v>#N/A</v>
      </c>
    </row>
    <row r="4578" spans="15:61">
      <c r="O4578" s="57"/>
      <c r="P4578" s="57"/>
      <c r="BA4578" s="57"/>
      <c r="BF4578" s="6" t="e">
        <f t="shared" si="213"/>
        <v>#NUM!</v>
      </c>
      <c r="BG4578" t="e">
        <f t="shared" si="214"/>
        <v>#NUM!</v>
      </c>
      <c r="BH4578" t="e">
        <f t="shared" si="215"/>
        <v>#NUM!</v>
      </c>
      <c r="BI4578" t="e">
        <f>VLOOKUP(H4578,Sheet2!$A$1:$B$270,2,FALSE)</f>
        <v>#N/A</v>
      </c>
    </row>
    <row r="4579" spans="15:61">
      <c r="O4579" s="57"/>
      <c r="P4579" s="57"/>
      <c r="AO4579" s="57"/>
      <c r="BA4579" s="57"/>
      <c r="BF4579" s="6" t="e">
        <f t="shared" si="213"/>
        <v>#NUM!</v>
      </c>
      <c r="BG4579" t="e">
        <f t="shared" si="214"/>
        <v>#NUM!</v>
      </c>
      <c r="BH4579" t="e">
        <f t="shared" si="215"/>
        <v>#NUM!</v>
      </c>
      <c r="BI4579" t="e">
        <f>VLOOKUP(H4579,Sheet2!$A$1:$B$270,2,FALSE)</f>
        <v>#N/A</v>
      </c>
    </row>
    <row r="4580" spans="15:61">
      <c r="O4580" s="57"/>
      <c r="P4580" s="57"/>
      <c r="AO4580" s="57"/>
      <c r="AP4580" s="57"/>
      <c r="BA4580" s="57"/>
      <c r="BF4580" s="6" t="e">
        <f t="shared" si="213"/>
        <v>#NUM!</v>
      </c>
      <c r="BG4580" t="e">
        <f t="shared" si="214"/>
        <v>#NUM!</v>
      </c>
      <c r="BH4580" t="e">
        <f t="shared" si="215"/>
        <v>#NUM!</v>
      </c>
      <c r="BI4580" t="e">
        <f>VLOOKUP(H4580,Sheet2!$A$1:$B$270,2,FALSE)</f>
        <v>#N/A</v>
      </c>
    </row>
    <row r="4581" spans="15:61">
      <c r="O4581" s="57"/>
      <c r="P4581" s="57"/>
      <c r="AP4581" s="57"/>
      <c r="BA4581" s="57"/>
      <c r="BF4581" s="6" t="e">
        <f t="shared" si="213"/>
        <v>#NUM!</v>
      </c>
      <c r="BG4581" t="e">
        <f t="shared" si="214"/>
        <v>#NUM!</v>
      </c>
      <c r="BH4581" t="e">
        <f t="shared" si="215"/>
        <v>#NUM!</v>
      </c>
      <c r="BI4581" t="e">
        <f>VLOOKUP(H4581,Sheet2!$A$1:$B$270,2,FALSE)</f>
        <v>#N/A</v>
      </c>
    </row>
    <row r="4582" spans="15:61">
      <c r="O4582" s="57"/>
      <c r="P4582" s="57"/>
      <c r="AP4582" s="57"/>
      <c r="BA4582" s="57"/>
      <c r="BF4582" s="6" t="e">
        <f t="shared" si="213"/>
        <v>#NUM!</v>
      </c>
      <c r="BG4582" t="e">
        <f t="shared" si="214"/>
        <v>#NUM!</v>
      </c>
      <c r="BH4582" t="e">
        <f t="shared" si="215"/>
        <v>#NUM!</v>
      </c>
      <c r="BI4582" t="e">
        <f>VLOOKUP(H4582,Sheet2!$A$1:$B$270,2,FALSE)</f>
        <v>#N/A</v>
      </c>
    </row>
    <row r="4583" spans="15:61">
      <c r="O4583" s="57"/>
      <c r="P4583" s="57"/>
      <c r="AP4583" s="57"/>
      <c r="BA4583" s="57"/>
      <c r="BF4583" s="6" t="e">
        <f t="shared" si="213"/>
        <v>#NUM!</v>
      </c>
      <c r="BG4583" t="e">
        <f t="shared" si="214"/>
        <v>#NUM!</v>
      </c>
      <c r="BH4583" t="e">
        <f t="shared" si="215"/>
        <v>#NUM!</v>
      </c>
      <c r="BI4583" t="e">
        <f>VLOOKUP(H4583,Sheet2!$A$1:$B$270,2,FALSE)</f>
        <v>#N/A</v>
      </c>
    </row>
    <row r="4584" spans="15:61">
      <c r="O4584" s="57"/>
      <c r="P4584" s="57"/>
      <c r="AP4584" s="57"/>
      <c r="BA4584" s="57"/>
      <c r="BF4584" s="6" t="e">
        <f t="shared" si="213"/>
        <v>#NUM!</v>
      </c>
      <c r="BG4584" t="e">
        <f t="shared" si="214"/>
        <v>#NUM!</v>
      </c>
      <c r="BH4584" t="e">
        <f t="shared" si="215"/>
        <v>#NUM!</v>
      </c>
      <c r="BI4584" t="e">
        <f>VLOOKUP(H4584,Sheet2!$A$1:$B$270,2,FALSE)</f>
        <v>#N/A</v>
      </c>
    </row>
    <row r="4585" spans="15:61">
      <c r="O4585" s="57"/>
      <c r="P4585" s="57"/>
      <c r="AP4585" s="57"/>
      <c r="BA4585" s="57"/>
      <c r="BF4585" s="6" t="e">
        <f t="shared" si="213"/>
        <v>#NUM!</v>
      </c>
      <c r="BG4585" t="e">
        <f t="shared" si="214"/>
        <v>#NUM!</v>
      </c>
      <c r="BH4585" t="e">
        <f t="shared" si="215"/>
        <v>#NUM!</v>
      </c>
      <c r="BI4585" t="e">
        <f>VLOOKUP(H4585,Sheet2!$A$1:$B$270,2,FALSE)</f>
        <v>#N/A</v>
      </c>
    </row>
    <row r="4586" spans="15:61">
      <c r="O4586" s="57"/>
      <c r="P4586" s="57"/>
      <c r="BA4586" s="57"/>
      <c r="BF4586" s="6" t="e">
        <f t="shared" si="213"/>
        <v>#NUM!</v>
      </c>
      <c r="BG4586" t="e">
        <f t="shared" si="214"/>
        <v>#NUM!</v>
      </c>
      <c r="BH4586" t="e">
        <f t="shared" si="215"/>
        <v>#NUM!</v>
      </c>
      <c r="BI4586" t="e">
        <f>VLOOKUP(H4586,Sheet2!$A$1:$B$270,2,FALSE)</f>
        <v>#N/A</v>
      </c>
    </row>
    <row r="4587" spans="15:61">
      <c r="O4587" s="57"/>
      <c r="P4587" s="57"/>
      <c r="BA4587" s="57"/>
      <c r="BF4587" s="6" t="e">
        <f t="shared" si="213"/>
        <v>#NUM!</v>
      </c>
      <c r="BG4587" t="e">
        <f t="shared" si="214"/>
        <v>#NUM!</v>
      </c>
      <c r="BH4587" t="e">
        <f t="shared" si="215"/>
        <v>#NUM!</v>
      </c>
      <c r="BI4587" t="e">
        <f>VLOOKUP(H4587,Sheet2!$A$1:$B$270,2,FALSE)</f>
        <v>#N/A</v>
      </c>
    </row>
    <row r="4588" spans="15:61">
      <c r="O4588" s="57"/>
      <c r="P4588" s="57"/>
      <c r="BA4588" s="57"/>
      <c r="BF4588" s="6" t="e">
        <f t="shared" si="213"/>
        <v>#NUM!</v>
      </c>
      <c r="BG4588" t="e">
        <f t="shared" si="214"/>
        <v>#NUM!</v>
      </c>
      <c r="BH4588" t="e">
        <f t="shared" si="215"/>
        <v>#NUM!</v>
      </c>
      <c r="BI4588" t="e">
        <f>VLOOKUP(H4588,Sheet2!$A$1:$B$270,2,FALSE)</f>
        <v>#N/A</v>
      </c>
    </row>
    <row r="4589" spans="15:61">
      <c r="O4589" s="57"/>
      <c r="P4589" s="57"/>
      <c r="AP4589" s="57"/>
      <c r="BA4589" s="57"/>
      <c r="BF4589" s="6" t="e">
        <f t="shared" si="213"/>
        <v>#NUM!</v>
      </c>
      <c r="BG4589" t="e">
        <f t="shared" si="214"/>
        <v>#NUM!</v>
      </c>
      <c r="BH4589" t="e">
        <f t="shared" si="215"/>
        <v>#NUM!</v>
      </c>
      <c r="BI4589" t="e">
        <f>VLOOKUP(H4589,Sheet2!$A$1:$B$270,2,FALSE)</f>
        <v>#N/A</v>
      </c>
    </row>
    <row r="4590" spans="15:61">
      <c r="O4590" s="57"/>
      <c r="P4590" s="57"/>
      <c r="AP4590" s="57"/>
      <c r="BA4590" s="57"/>
      <c r="BF4590" s="6" t="e">
        <f t="shared" si="213"/>
        <v>#NUM!</v>
      </c>
      <c r="BG4590" t="e">
        <f t="shared" si="214"/>
        <v>#NUM!</v>
      </c>
      <c r="BH4590" t="e">
        <f t="shared" si="215"/>
        <v>#NUM!</v>
      </c>
      <c r="BI4590" t="e">
        <f>VLOOKUP(H4590,Sheet2!$A$1:$B$270,2,FALSE)</f>
        <v>#N/A</v>
      </c>
    </row>
    <row r="4591" spans="15:61">
      <c r="O4591" s="57"/>
      <c r="P4591" s="57"/>
      <c r="BA4591" s="57"/>
      <c r="BF4591" s="6" t="e">
        <f t="shared" si="213"/>
        <v>#NUM!</v>
      </c>
      <c r="BG4591" t="e">
        <f t="shared" si="214"/>
        <v>#NUM!</v>
      </c>
      <c r="BH4591" t="e">
        <f t="shared" si="215"/>
        <v>#NUM!</v>
      </c>
      <c r="BI4591" t="e">
        <f>VLOOKUP(H4591,Sheet2!$A$1:$B$270,2,FALSE)</f>
        <v>#N/A</v>
      </c>
    </row>
    <row r="4592" spans="15:61">
      <c r="O4592" s="57"/>
      <c r="P4592" s="57"/>
      <c r="BA4592" s="57"/>
      <c r="BF4592" s="6" t="e">
        <f t="shared" si="213"/>
        <v>#NUM!</v>
      </c>
      <c r="BG4592" t="e">
        <f t="shared" si="214"/>
        <v>#NUM!</v>
      </c>
      <c r="BH4592" t="e">
        <f t="shared" si="215"/>
        <v>#NUM!</v>
      </c>
      <c r="BI4592" t="e">
        <f>VLOOKUP(H4592,Sheet2!$A$1:$B$270,2,FALSE)</f>
        <v>#N/A</v>
      </c>
    </row>
    <row r="4593" spans="15:61">
      <c r="O4593" s="57"/>
      <c r="P4593" s="57"/>
      <c r="AP4593" s="57"/>
      <c r="BA4593" s="57"/>
      <c r="BF4593" s="6" t="e">
        <f t="shared" si="213"/>
        <v>#NUM!</v>
      </c>
      <c r="BG4593" t="e">
        <f t="shared" si="214"/>
        <v>#NUM!</v>
      </c>
      <c r="BH4593" t="e">
        <f t="shared" si="215"/>
        <v>#NUM!</v>
      </c>
      <c r="BI4593" t="e">
        <f>VLOOKUP(H4593,Sheet2!$A$1:$B$270,2,FALSE)</f>
        <v>#N/A</v>
      </c>
    </row>
    <row r="4594" spans="15:61">
      <c r="O4594" s="57"/>
      <c r="P4594" s="57"/>
      <c r="BA4594" s="57"/>
      <c r="BF4594" s="6" t="e">
        <f t="shared" si="213"/>
        <v>#NUM!</v>
      </c>
      <c r="BG4594" t="e">
        <f t="shared" si="214"/>
        <v>#NUM!</v>
      </c>
      <c r="BH4594" t="e">
        <f t="shared" si="215"/>
        <v>#NUM!</v>
      </c>
      <c r="BI4594" t="e">
        <f>VLOOKUP(H4594,Sheet2!$A$1:$B$270,2,FALSE)</f>
        <v>#N/A</v>
      </c>
    </row>
    <row r="4595" spans="15:61">
      <c r="O4595" s="57"/>
      <c r="P4595" s="57"/>
      <c r="BA4595" s="57"/>
      <c r="BF4595" s="6" t="e">
        <f t="shared" si="213"/>
        <v>#NUM!</v>
      </c>
      <c r="BG4595" t="e">
        <f t="shared" si="214"/>
        <v>#NUM!</v>
      </c>
      <c r="BH4595" t="e">
        <f t="shared" si="215"/>
        <v>#NUM!</v>
      </c>
      <c r="BI4595" t="e">
        <f>VLOOKUP(H4595,Sheet2!$A$1:$B$270,2,FALSE)</f>
        <v>#N/A</v>
      </c>
    </row>
    <row r="4596" spans="15:61">
      <c r="O4596" s="57"/>
      <c r="P4596" s="57"/>
      <c r="BA4596" s="57"/>
      <c r="BF4596" s="6" t="e">
        <f t="shared" si="213"/>
        <v>#NUM!</v>
      </c>
      <c r="BG4596" t="e">
        <f t="shared" si="214"/>
        <v>#NUM!</v>
      </c>
      <c r="BH4596" t="e">
        <f t="shared" si="215"/>
        <v>#NUM!</v>
      </c>
      <c r="BI4596" t="e">
        <f>VLOOKUP(H4596,Sheet2!$A$1:$B$270,2,FALSE)</f>
        <v>#N/A</v>
      </c>
    </row>
    <row r="4597" spans="15:61">
      <c r="O4597" s="57"/>
      <c r="P4597" s="57"/>
      <c r="BA4597" s="57"/>
      <c r="BF4597" s="6" t="e">
        <f t="shared" si="213"/>
        <v>#NUM!</v>
      </c>
      <c r="BG4597" t="e">
        <f t="shared" si="214"/>
        <v>#NUM!</v>
      </c>
      <c r="BH4597" t="e">
        <f t="shared" si="215"/>
        <v>#NUM!</v>
      </c>
      <c r="BI4597" t="e">
        <f>VLOOKUP(H4597,Sheet2!$A$1:$B$270,2,FALSE)</f>
        <v>#N/A</v>
      </c>
    </row>
    <row r="4598" spans="15:61">
      <c r="O4598" s="57"/>
      <c r="P4598" s="57"/>
      <c r="AP4598" s="57"/>
      <c r="BA4598" s="57"/>
      <c r="BF4598" s="6" t="e">
        <f t="shared" si="213"/>
        <v>#NUM!</v>
      </c>
      <c r="BG4598" t="e">
        <f t="shared" si="214"/>
        <v>#NUM!</v>
      </c>
      <c r="BH4598" t="e">
        <f t="shared" si="215"/>
        <v>#NUM!</v>
      </c>
      <c r="BI4598" t="e">
        <f>VLOOKUP(H4598,Sheet2!$A$1:$B$270,2,FALSE)</f>
        <v>#N/A</v>
      </c>
    </row>
    <row r="4599" spans="15:61">
      <c r="O4599" s="57"/>
      <c r="P4599" s="57"/>
      <c r="BF4599" s="6" t="e">
        <f t="shared" si="213"/>
        <v>#NUM!</v>
      </c>
      <c r="BG4599" t="e">
        <f t="shared" si="214"/>
        <v>#NUM!</v>
      </c>
      <c r="BH4599" t="e">
        <f t="shared" si="215"/>
        <v>#NUM!</v>
      </c>
      <c r="BI4599" t="e">
        <f>VLOOKUP(H4599,Sheet2!$A$1:$B$270,2,FALSE)</f>
        <v>#N/A</v>
      </c>
    </row>
    <row r="4600" spans="15:61">
      <c r="O4600" s="57"/>
      <c r="P4600" s="57"/>
      <c r="BF4600" s="6" t="e">
        <f t="shared" si="213"/>
        <v>#NUM!</v>
      </c>
      <c r="BG4600" t="e">
        <f t="shared" si="214"/>
        <v>#NUM!</v>
      </c>
      <c r="BH4600" t="e">
        <f t="shared" si="215"/>
        <v>#NUM!</v>
      </c>
      <c r="BI4600" t="e">
        <f>VLOOKUP(H4600,Sheet2!$A$1:$B$270,2,FALSE)</f>
        <v>#N/A</v>
      </c>
    </row>
    <row r="4601" spans="15:61">
      <c r="O4601" s="57"/>
      <c r="P4601" s="57"/>
      <c r="AO4601" s="57"/>
      <c r="BA4601" s="57"/>
      <c r="BF4601" s="6" t="e">
        <f t="shared" si="213"/>
        <v>#NUM!</v>
      </c>
      <c r="BG4601" t="e">
        <f t="shared" si="214"/>
        <v>#NUM!</v>
      </c>
      <c r="BH4601" t="e">
        <f t="shared" si="215"/>
        <v>#NUM!</v>
      </c>
      <c r="BI4601" t="e">
        <f>VLOOKUP(H4601,Sheet2!$A$1:$B$270,2,FALSE)</f>
        <v>#N/A</v>
      </c>
    </row>
    <row r="4602" spans="15:61">
      <c r="O4602" s="57"/>
      <c r="P4602" s="57"/>
      <c r="AO4602" s="57"/>
      <c r="AP4602" s="57"/>
      <c r="BA4602" s="57"/>
      <c r="BF4602" s="6" t="e">
        <f t="shared" si="213"/>
        <v>#NUM!</v>
      </c>
      <c r="BG4602" t="e">
        <f t="shared" si="214"/>
        <v>#NUM!</v>
      </c>
      <c r="BH4602" t="e">
        <f t="shared" si="215"/>
        <v>#NUM!</v>
      </c>
      <c r="BI4602" t="e">
        <f>VLOOKUP(H4602,Sheet2!$A$1:$B$270,2,FALSE)</f>
        <v>#N/A</v>
      </c>
    </row>
    <row r="4603" spans="15:61">
      <c r="O4603" s="57"/>
      <c r="P4603" s="57"/>
      <c r="BA4603" s="57"/>
      <c r="BF4603" s="6" t="e">
        <f t="shared" si="213"/>
        <v>#NUM!</v>
      </c>
      <c r="BG4603" t="e">
        <f t="shared" si="214"/>
        <v>#NUM!</v>
      </c>
      <c r="BH4603" t="e">
        <f t="shared" si="215"/>
        <v>#NUM!</v>
      </c>
      <c r="BI4603" t="e">
        <f>VLOOKUP(H4603,Sheet2!$A$1:$B$270,2,FALSE)</f>
        <v>#N/A</v>
      </c>
    </row>
    <row r="4604" spans="15:61">
      <c r="O4604" s="57"/>
      <c r="P4604" s="57"/>
      <c r="AP4604" s="57"/>
      <c r="BA4604" s="57"/>
      <c r="BF4604" s="6" t="e">
        <f t="shared" si="213"/>
        <v>#NUM!</v>
      </c>
      <c r="BG4604" t="e">
        <f t="shared" si="214"/>
        <v>#NUM!</v>
      </c>
      <c r="BH4604" t="e">
        <f t="shared" si="215"/>
        <v>#NUM!</v>
      </c>
      <c r="BI4604" t="e">
        <f>VLOOKUP(H4604,Sheet2!$A$1:$B$270,2,FALSE)</f>
        <v>#N/A</v>
      </c>
    </row>
    <row r="4605" spans="15:61">
      <c r="O4605" s="57"/>
      <c r="P4605" s="57"/>
      <c r="AP4605" s="57"/>
      <c r="BA4605" s="57"/>
      <c r="BF4605" s="6" t="e">
        <f t="shared" si="213"/>
        <v>#NUM!</v>
      </c>
      <c r="BG4605" t="e">
        <f t="shared" si="214"/>
        <v>#NUM!</v>
      </c>
      <c r="BH4605" t="e">
        <f t="shared" si="215"/>
        <v>#NUM!</v>
      </c>
      <c r="BI4605" t="e">
        <f>VLOOKUP(H4605,Sheet2!$A$1:$B$270,2,FALSE)</f>
        <v>#N/A</v>
      </c>
    </row>
    <row r="4606" spans="15:61">
      <c r="O4606" s="57"/>
      <c r="P4606" s="57"/>
      <c r="BF4606" s="6" t="e">
        <f t="shared" si="213"/>
        <v>#NUM!</v>
      </c>
      <c r="BG4606" t="e">
        <f t="shared" si="214"/>
        <v>#NUM!</v>
      </c>
      <c r="BH4606" t="e">
        <f t="shared" si="215"/>
        <v>#NUM!</v>
      </c>
      <c r="BI4606" t="e">
        <f>VLOOKUP(H4606,Sheet2!$A$1:$B$270,2,FALSE)</f>
        <v>#N/A</v>
      </c>
    </row>
    <row r="4607" spans="15:61">
      <c r="O4607" s="57"/>
      <c r="P4607" s="57"/>
      <c r="BF4607" s="6" t="e">
        <f t="shared" si="213"/>
        <v>#NUM!</v>
      </c>
      <c r="BG4607" t="e">
        <f t="shared" si="214"/>
        <v>#NUM!</v>
      </c>
      <c r="BH4607" t="e">
        <f t="shared" si="215"/>
        <v>#NUM!</v>
      </c>
      <c r="BI4607" t="e">
        <f>VLOOKUP(H4607,Sheet2!$A$1:$B$270,2,FALSE)</f>
        <v>#N/A</v>
      </c>
    </row>
    <row r="4608" spans="15:61">
      <c r="O4608" s="57"/>
      <c r="P4608" s="57"/>
      <c r="AO4608" s="57"/>
      <c r="BF4608" s="6" t="e">
        <f t="shared" si="213"/>
        <v>#NUM!</v>
      </c>
      <c r="BG4608" t="e">
        <f t="shared" si="214"/>
        <v>#NUM!</v>
      </c>
      <c r="BH4608" t="e">
        <f t="shared" si="215"/>
        <v>#NUM!</v>
      </c>
      <c r="BI4608" t="e">
        <f>VLOOKUP(H4608,Sheet2!$A$1:$B$270,2,FALSE)</f>
        <v>#N/A</v>
      </c>
    </row>
    <row r="4609" spans="15:61">
      <c r="O4609" s="57"/>
      <c r="P4609" s="57"/>
      <c r="AP4609" s="57"/>
      <c r="BA4609" s="57"/>
      <c r="BF4609" s="6" t="e">
        <f t="shared" si="213"/>
        <v>#NUM!</v>
      </c>
      <c r="BG4609" t="e">
        <f t="shared" si="214"/>
        <v>#NUM!</v>
      </c>
      <c r="BH4609" t="e">
        <f t="shared" si="215"/>
        <v>#NUM!</v>
      </c>
      <c r="BI4609" t="e">
        <f>VLOOKUP(H4609,Sheet2!$A$1:$B$270,2,FALSE)</f>
        <v>#N/A</v>
      </c>
    </row>
    <row r="4610" spans="15:61">
      <c r="O4610" s="57"/>
      <c r="P4610" s="57"/>
      <c r="BA4610" s="57"/>
      <c r="BF4610" s="6" t="e">
        <f t="shared" ref="BF4610:BF4673" si="216">DATE(BC4610,BD4610,BE4610)</f>
        <v>#NUM!</v>
      </c>
      <c r="BG4610" t="e">
        <f t="shared" ref="BG4610:BG4673" si="217">BF4610-BA4610</f>
        <v>#NUM!</v>
      </c>
      <c r="BH4610" t="e">
        <f t="shared" ref="BH4610:BH4673" si="218">IF(BG4610=1,"COMPLY",IF(BG4610&lt;1,"COMPLY","NOT COMPLY"))</f>
        <v>#NUM!</v>
      </c>
      <c r="BI4610" t="e">
        <f>VLOOKUP(H4610,Sheet2!$A$1:$B$270,2,FALSE)</f>
        <v>#N/A</v>
      </c>
    </row>
    <row r="4611" spans="15:61">
      <c r="O4611" s="57"/>
      <c r="P4611" s="57"/>
      <c r="AP4611" s="57"/>
      <c r="BA4611" s="57"/>
      <c r="BF4611" s="6" t="e">
        <f t="shared" si="216"/>
        <v>#NUM!</v>
      </c>
      <c r="BG4611" t="e">
        <f t="shared" si="217"/>
        <v>#NUM!</v>
      </c>
      <c r="BH4611" t="e">
        <f t="shared" si="218"/>
        <v>#NUM!</v>
      </c>
      <c r="BI4611" t="e">
        <f>VLOOKUP(H4611,Sheet2!$A$1:$B$270,2,FALSE)</f>
        <v>#N/A</v>
      </c>
    </row>
    <row r="4612" spans="15:61">
      <c r="O4612" s="57"/>
      <c r="P4612" s="57"/>
      <c r="AP4612" s="57"/>
      <c r="BA4612" s="57"/>
      <c r="BF4612" s="6" t="e">
        <f t="shared" si="216"/>
        <v>#NUM!</v>
      </c>
      <c r="BG4612" t="e">
        <f t="shared" si="217"/>
        <v>#NUM!</v>
      </c>
      <c r="BH4612" t="e">
        <f t="shared" si="218"/>
        <v>#NUM!</v>
      </c>
      <c r="BI4612" t="e">
        <f>VLOOKUP(H4612,Sheet2!$A$1:$B$270,2,FALSE)</f>
        <v>#N/A</v>
      </c>
    </row>
    <row r="4613" spans="15:61">
      <c r="O4613" s="57"/>
      <c r="P4613" s="57"/>
      <c r="AO4613" s="57"/>
      <c r="AP4613" s="57"/>
      <c r="BA4613" s="57"/>
      <c r="BF4613" s="6" t="e">
        <f t="shared" si="216"/>
        <v>#NUM!</v>
      </c>
      <c r="BG4613" t="e">
        <f t="shared" si="217"/>
        <v>#NUM!</v>
      </c>
      <c r="BH4613" t="e">
        <f t="shared" si="218"/>
        <v>#NUM!</v>
      </c>
      <c r="BI4613" t="e">
        <f>VLOOKUP(H4613,Sheet2!$A$1:$B$270,2,FALSE)</f>
        <v>#N/A</v>
      </c>
    </row>
    <row r="4614" spans="15:61">
      <c r="O4614" s="57"/>
      <c r="P4614" s="57"/>
      <c r="AO4614" s="57"/>
      <c r="BA4614" s="57"/>
      <c r="BF4614" s="6" t="e">
        <f t="shared" si="216"/>
        <v>#NUM!</v>
      </c>
      <c r="BG4614" t="e">
        <f t="shared" si="217"/>
        <v>#NUM!</v>
      </c>
      <c r="BH4614" t="e">
        <f t="shared" si="218"/>
        <v>#NUM!</v>
      </c>
      <c r="BI4614" t="e">
        <f>VLOOKUP(H4614,Sheet2!$A$1:$B$270,2,FALSE)</f>
        <v>#N/A</v>
      </c>
    </row>
    <row r="4615" spans="15:61">
      <c r="O4615" s="57"/>
      <c r="P4615" s="57"/>
      <c r="AO4615" s="57"/>
      <c r="BA4615" s="57"/>
      <c r="BF4615" s="6" t="e">
        <f t="shared" si="216"/>
        <v>#NUM!</v>
      </c>
      <c r="BG4615" t="e">
        <f t="shared" si="217"/>
        <v>#NUM!</v>
      </c>
      <c r="BH4615" t="e">
        <f t="shared" si="218"/>
        <v>#NUM!</v>
      </c>
      <c r="BI4615" t="e">
        <f>VLOOKUP(H4615,Sheet2!$A$1:$B$270,2,FALSE)</f>
        <v>#N/A</v>
      </c>
    </row>
    <row r="4616" spans="15:61">
      <c r="O4616" s="57"/>
      <c r="P4616" s="57"/>
      <c r="AO4616" s="57"/>
      <c r="BA4616" s="57"/>
      <c r="BF4616" s="6" t="e">
        <f t="shared" si="216"/>
        <v>#NUM!</v>
      </c>
      <c r="BG4616" t="e">
        <f t="shared" si="217"/>
        <v>#NUM!</v>
      </c>
      <c r="BH4616" t="e">
        <f t="shared" si="218"/>
        <v>#NUM!</v>
      </c>
      <c r="BI4616" t="e">
        <f>VLOOKUP(H4616,Sheet2!$A$1:$B$270,2,FALSE)</f>
        <v>#N/A</v>
      </c>
    </row>
    <row r="4617" spans="15:61">
      <c r="O4617" s="57"/>
      <c r="P4617" s="57"/>
      <c r="AO4617" s="57"/>
      <c r="AP4617" s="57"/>
      <c r="BA4617" s="57"/>
      <c r="BF4617" s="6" t="e">
        <f t="shared" si="216"/>
        <v>#NUM!</v>
      </c>
      <c r="BG4617" t="e">
        <f t="shared" si="217"/>
        <v>#NUM!</v>
      </c>
      <c r="BH4617" t="e">
        <f t="shared" si="218"/>
        <v>#NUM!</v>
      </c>
      <c r="BI4617" t="e">
        <f>VLOOKUP(H4617,Sheet2!$A$1:$B$270,2,FALSE)</f>
        <v>#N/A</v>
      </c>
    </row>
    <row r="4618" spans="15:61">
      <c r="O4618" s="57"/>
      <c r="P4618" s="57"/>
      <c r="AO4618" s="57"/>
      <c r="AP4618" s="57"/>
      <c r="BA4618" s="57"/>
      <c r="BF4618" s="6" t="e">
        <f t="shared" si="216"/>
        <v>#NUM!</v>
      </c>
      <c r="BG4618" t="e">
        <f t="shared" si="217"/>
        <v>#NUM!</v>
      </c>
      <c r="BH4618" t="e">
        <f t="shared" si="218"/>
        <v>#NUM!</v>
      </c>
      <c r="BI4618" t="e">
        <f>VLOOKUP(H4618,Sheet2!$A$1:$B$270,2,FALSE)</f>
        <v>#N/A</v>
      </c>
    </row>
    <row r="4619" spans="15:61">
      <c r="O4619" s="57"/>
      <c r="P4619" s="57"/>
      <c r="AO4619" s="57"/>
      <c r="AP4619" s="57"/>
      <c r="BA4619" s="57"/>
      <c r="BF4619" s="6" t="e">
        <f t="shared" si="216"/>
        <v>#NUM!</v>
      </c>
      <c r="BG4619" t="e">
        <f t="shared" si="217"/>
        <v>#NUM!</v>
      </c>
      <c r="BH4619" t="e">
        <f t="shared" si="218"/>
        <v>#NUM!</v>
      </c>
      <c r="BI4619" t="e">
        <f>VLOOKUP(H4619,Sheet2!$A$1:$B$270,2,FALSE)</f>
        <v>#N/A</v>
      </c>
    </row>
    <row r="4620" spans="15:61">
      <c r="O4620" s="57"/>
      <c r="P4620" s="57"/>
      <c r="AP4620" s="57"/>
      <c r="BA4620" s="57"/>
      <c r="BF4620" s="6" t="e">
        <f t="shared" si="216"/>
        <v>#NUM!</v>
      </c>
      <c r="BG4620" t="e">
        <f t="shared" si="217"/>
        <v>#NUM!</v>
      </c>
      <c r="BH4620" t="e">
        <f t="shared" si="218"/>
        <v>#NUM!</v>
      </c>
      <c r="BI4620" t="e">
        <f>VLOOKUP(H4620,Sheet2!$A$1:$B$270,2,FALSE)</f>
        <v>#N/A</v>
      </c>
    </row>
    <row r="4621" spans="15:61">
      <c r="O4621" s="57"/>
      <c r="P4621" s="57"/>
      <c r="AP4621" s="57"/>
      <c r="BA4621" s="57"/>
      <c r="BF4621" s="6" t="e">
        <f t="shared" si="216"/>
        <v>#NUM!</v>
      </c>
      <c r="BG4621" t="e">
        <f t="shared" si="217"/>
        <v>#NUM!</v>
      </c>
      <c r="BH4621" t="e">
        <f t="shared" si="218"/>
        <v>#NUM!</v>
      </c>
      <c r="BI4621" t="e">
        <f>VLOOKUP(H4621,Sheet2!$A$1:$B$270,2,FALSE)</f>
        <v>#N/A</v>
      </c>
    </row>
    <row r="4622" spans="15:61">
      <c r="O4622" s="57"/>
      <c r="P4622" s="57"/>
      <c r="AP4622" s="57"/>
      <c r="BA4622" s="57"/>
      <c r="BF4622" s="6" t="e">
        <f t="shared" si="216"/>
        <v>#NUM!</v>
      </c>
      <c r="BG4622" t="e">
        <f t="shared" si="217"/>
        <v>#NUM!</v>
      </c>
      <c r="BH4622" t="e">
        <f t="shared" si="218"/>
        <v>#NUM!</v>
      </c>
      <c r="BI4622" t="e">
        <f>VLOOKUP(H4622,Sheet2!$A$1:$B$270,2,FALSE)</f>
        <v>#N/A</v>
      </c>
    </row>
    <row r="4623" spans="15:61">
      <c r="O4623" s="57"/>
      <c r="P4623" s="57"/>
      <c r="AP4623" s="57"/>
      <c r="BA4623" s="57"/>
      <c r="BF4623" s="6" t="e">
        <f t="shared" si="216"/>
        <v>#NUM!</v>
      </c>
      <c r="BG4623" t="e">
        <f t="shared" si="217"/>
        <v>#NUM!</v>
      </c>
      <c r="BH4623" t="e">
        <f t="shared" si="218"/>
        <v>#NUM!</v>
      </c>
      <c r="BI4623" t="e">
        <f>VLOOKUP(H4623,Sheet2!$A$1:$B$270,2,FALSE)</f>
        <v>#N/A</v>
      </c>
    </row>
    <row r="4624" spans="15:61">
      <c r="O4624" s="57"/>
      <c r="P4624" s="57"/>
      <c r="BF4624" s="6" t="e">
        <f t="shared" si="216"/>
        <v>#NUM!</v>
      </c>
      <c r="BG4624" t="e">
        <f t="shared" si="217"/>
        <v>#NUM!</v>
      </c>
      <c r="BH4624" t="e">
        <f t="shared" si="218"/>
        <v>#NUM!</v>
      </c>
      <c r="BI4624" t="e">
        <f>VLOOKUP(H4624,Sheet2!$A$1:$B$270,2,FALSE)</f>
        <v>#N/A</v>
      </c>
    </row>
    <row r="4625" spans="15:61">
      <c r="O4625" s="57"/>
      <c r="P4625" s="57"/>
      <c r="BA4625" s="57"/>
      <c r="BF4625" s="6" t="e">
        <f t="shared" si="216"/>
        <v>#NUM!</v>
      </c>
      <c r="BG4625" t="e">
        <f t="shared" si="217"/>
        <v>#NUM!</v>
      </c>
      <c r="BH4625" t="e">
        <f t="shared" si="218"/>
        <v>#NUM!</v>
      </c>
      <c r="BI4625" t="e">
        <f>VLOOKUP(H4625,Sheet2!$A$1:$B$270,2,FALSE)</f>
        <v>#N/A</v>
      </c>
    </row>
    <row r="4626" spans="15:61">
      <c r="O4626" s="57"/>
      <c r="P4626" s="57"/>
      <c r="BA4626" s="57"/>
      <c r="BF4626" s="6" t="e">
        <f t="shared" si="216"/>
        <v>#NUM!</v>
      </c>
      <c r="BG4626" t="e">
        <f t="shared" si="217"/>
        <v>#NUM!</v>
      </c>
      <c r="BH4626" t="e">
        <f t="shared" si="218"/>
        <v>#NUM!</v>
      </c>
      <c r="BI4626" t="e">
        <f>VLOOKUP(H4626,Sheet2!$A$1:$B$270,2,FALSE)</f>
        <v>#N/A</v>
      </c>
    </row>
    <row r="4627" spans="15:61">
      <c r="O4627" s="57"/>
      <c r="P4627" s="57"/>
      <c r="AP4627" s="57"/>
      <c r="BA4627" s="57"/>
      <c r="BF4627" s="6" t="e">
        <f t="shared" si="216"/>
        <v>#NUM!</v>
      </c>
      <c r="BG4627" t="e">
        <f t="shared" si="217"/>
        <v>#NUM!</v>
      </c>
      <c r="BH4627" t="e">
        <f t="shared" si="218"/>
        <v>#NUM!</v>
      </c>
      <c r="BI4627" t="e">
        <f>VLOOKUP(H4627,Sheet2!$A$1:$B$270,2,FALSE)</f>
        <v>#N/A</v>
      </c>
    </row>
    <row r="4628" spans="15:61">
      <c r="O4628" s="57"/>
      <c r="P4628" s="57"/>
      <c r="BF4628" s="6" t="e">
        <f t="shared" si="216"/>
        <v>#NUM!</v>
      </c>
      <c r="BG4628" t="e">
        <f t="shared" si="217"/>
        <v>#NUM!</v>
      </c>
      <c r="BH4628" t="e">
        <f t="shared" si="218"/>
        <v>#NUM!</v>
      </c>
      <c r="BI4628" t="e">
        <f>VLOOKUP(H4628,Sheet2!$A$1:$B$270,2,FALSE)</f>
        <v>#N/A</v>
      </c>
    </row>
    <row r="4629" spans="15:61">
      <c r="O4629" s="57"/>
      <c r="P4629" s="57"/>
      <c r="AO4629" s="57"/>
      <c r="BF4629" s="6" t="e">
        <f t="shared" si="216"/>
        <v>#NUM!</v>
      </c>
      <c r="BG4629" t="e">
        <f t="shared" si="217"/>
        <v>#NUM!</v>
      </c>
      <c r="BH4629" t="e">
        <f t="shared" si="218"/>
        <v>#NUM!</v>
      </c>
      <c r="BI4629" t="e">
        <f>VLOOKUP(H4629,Sheet2!$A$1:$B$270,2,FALSE)</f>
        <v>#N/A</v>
      </c>
    </row>
    <row r="4630" spans="15:61">
      <c r="O4630" s="57"/>
      <c r="P4630" s="57"/>
      <c r="BF4630" s="6" t="e">
        <f t="shared" si="216"/>
        <v>#NUM!</v>
      </c>
      <c r="BG4630" t="e">
        <f t="shared" si="217"/>
        <v>#NUM!</v>
      </c>
      <c r="BH4630" t="e">
        <f t="shared" si="218"/>
        <v>#NUM!</v>
      </c>
      <c r="BI4630" t="e">
        <f>VLOOKUP(H4630,Sheet2!$A$1:$B$270,2,FALSE)</f>
        <v>#N/A</v>
      </c>
    </row>
    <row r="4631" spans="15:61">
      <c r="O4631" s="57"/>
      <c r="P4631" s="57"/>
      <c r="BF4631" s="6" t="e">
        <f t="shared" si="216"/>
        <v>#NUM!</v>
      </c>
      <c r="BG4631" t="e">
        <f t="shared" si="217"/>
        <v>#NUM!</v>
      </c>
      <c r="BH4631" t="e">
        <f t="shared" si="218"/>
        <v>#NUM!</v>
      </c>
      <c r="BI4631" t="e">
        <f>VLOOKUP(H4631,Sheet2!$A$1:$B$270,2,FALSE)</f>
        <v>#N/A</v>
      </c>
    </row>
    <row r="4632" spans="15:61">
      <c r="O4632" s="57"/>
      <c r="P4632" s="57"/>
      <c r="AO4632" s="57"/>
      <c r="AP4632" s="57"/>
      <c r="BA4632" s="57"/>
      <c r="BF4632" s="6" t="e">
        <f t="shared" si="216"/>
        <v>#NUM!</v>
      </c>
      <c r="BG4632" t="e">
        <f t="shared" si="217"/>
        <v>#NUM!</v>
      </c>
      <c r="BH4632" t="e">
        <f t="shared" si="218"/>
        <v>#NUM!</v>
      </c>
      <c r="BI4632" t="e">
        <f>VLOOKUP(H4632,Sheet2!$A$1:$B$270,2,FALSE)</f>
        <v>#N/A</v>
      </c>
    </row>
    <row r="4633" spans="15:61">
      <c r="O4633" s="57"/>
      <c r="P4633" s="57"/>
      <c r="AP4633" s="57"/>
      <c r="BA4633" s="57"/>
      <c r="BF4633" s="6" t="e">
        <f t="shared" si="216"/>
        <v>#NUM!</v>
      </c>
      <c r="BG4633" t="e">
        <f t="shared" si="217"/>
        <v>#NUM!</v>
      </c>
      <c r="BH4633" t="e">
        <f t="shared" si="218"/>
        <v>#NUM!</v>
      </c>
      <c r="BI4633" t="e">
        <f>VLOOKUP(H4633,Sheet2!$A$1:$B$270,2,FALSE)</f>
        <v>#N/A</v>
      </c>
    </row>
    <row r="4634" spans="15:61">
      <c r="O4634" s="57"/>
      <c r="P4634" s="57"/>
      <c r="AP4634" s="57"/>
      <c r="BA4634" s="57"/>
      <c r="BF4634" s="6" t="e">
        <f t="shared" si="216"/>
        <v>#NUM!</v>
      </c>
      <c r="BG4634" t="e">
        <f t="shared" si="217"/>
        <v>#NUM!</v>
      </c>
      <c r="BH4634" t="e">
        <f t="shared" si="218"/>
        <v>#NUM!</v>
      </c>
      <c r="BI4634" t="e">
        <f>VLOOKUP(H4634,Sheet2!$A$1:$B$270,2,FALSE)</f>
        <v>#N/A</v>
      </c>
    </row>
    <row r="4635" spans="15:61">
      <c r="O4635" s="57"/>
      <c r="P4635" s="57"/>
      <c r="AO4635" s="57"/>
      <c r="BA4635" s="57"/>
      <c r="BF4635" s="6" t="e">
        <f t="shared" si="216"/>
        <v>#NUM!</v>
      </c>
      <c r="BG4635" t="e">
        <f t="shared" si="217"/>
        <v>#NUM!</v>
      </c>
      <c r="BH4635" t="e">
        <f t="shared" si="218"/>
        <v>#NUM!</v>
      </c>
      <c r="BI4635" t="e">
        <f>VLOOKUP(H4635,Sheet2!$A$1:$B$270,2,FALSE)</f>
        <v>#N/A</v>
      </c>
    </row>
    <row r="4636" spans="15:61">
      <c r="O4636" s="57"/>
      <c r="P4636" s="57"/>
      <c r="BA4636" s="57"/>
      <c r="BF4636" s="6" t="e">
        <f t="shared" si="216"/>
        <v>#NUM!</v>
      </c>
      <c r="BG4636" t="e">
        <f t="shared" si="217"/>
        <v>#NUM!</v>
      </c>
      <c r="BH4636" t="e">
        <f t="shared" si="218"/>
        <v>#NUM!</v>
      </c>
      <c r="BI4636" t="e">
        <f>VLOOKUP(H4636,Sheet2!$A$1:$B$270,2,FALSE)</f>
        <v>#N/A</v>
      </c>
    </row>
    <row r="4637" spans="15:61">
      <c r="O4637" s="57"/>
      <c r="P4637" s="57"/>
      <c r="BA4637" s="57"/>
      <c r="BF4637" s="6" t="e">
        <f t="shared" si="216"/>
        <v>#NUM!</v>
      </c>
      <c r="BG4637" t="e">
        <f t="shared" si="217"/>
        <v>#NUM!</v>
      </c>
      <c r="BH4637" t="e">
        <f t="shared" si="218"/>
        <v>#NUM!</v>
      </c>
      <c r="BI4637" t="e">
        <f>VLOOKUP(H4637,Sheet2!$A$1:$B$270,2,FALSE)</f>
        <v>#N/A</v>
      </c>
    </row>
    <row r="4638" spans="15:61">
      <c r="O4638" s="57"/>
      <c r="P4638" s="57"/>
      <c r="BA4638" s="57"/>
      <c r="BF4638" s="6" t="e">
        <f t="shared" si="216"/>
        <v>#NUM!</v>
      </c>
      <c r="BG4638" t="e">
        <f t="shared" si="217"/>
        <v>#NUM!</v>
      </c>
      <c r="BH4638" t="e">
        <f t="shared" si="218"/>
        <v>#NUM!</v>
      </c>
      <c r="BI4638" t="e">
        <f>VLOOKUP(H4638,Sheet2!$A$1:$B$270,2,FALSE)</f>
        <v>#N/A</v>
      </c>
    </row>
    <row r="4639" spans="15:61">
      <c r="O4639" s="57"/>
      <c r="P4639" s="57"/>
      <c r="AP4639" s="57"/>
      <c r="BA4639" s="57"/>
      <c r="BF4639" s="6" t="e">
        <f t="shared" si="216"/>
        <v>#NUM!</v>
      </c>
      <c r="BG4639" t="e">
        <f t="shared" si="217"/>
        <v>#NUM!</v>
      </c>
      <c r="BH4639" t="e">
        <f t="shared" si="218"/>
        <v>#NUM!</v>
      </c>
      <c r="BI4639" t="e">
        <f>VLOOKUP(H4639,Sheet2!$A$1:$B$270,2,FALSE)</f>
        <v>#N/A</v>
      </c>
    </row>
    <row r="4640" spans="15:61">
      <c r="O4640" s="57"/>
      <c r="P4640" s="57"/>
      <c r="AP4640" s="57"/>
      <c r="BA4640" s="57"/>
      <c r="BF4640" s="6" t="e">
        <f t="shared" si="216"/>
        <v>#NUM!</v>
      </c>
      <c r="BG4640" t="e">
        <f t="shared" si="217"/>
        <v>#NUM!</v>
      </c>
      <c r="BH4640" t="e">
        <f t="shared" si="218"/>
        <v>#NUM!</v>
      </c>
      <c r="BI4640" t="e">
        <f>VLOOKUP(H4640,Sheet2!$A$1:$B$270,2,FALSE)</f>
        <v>#N/A</v>
      </c>
    </row>
    <row r="4641" spans="15:61">
      <c r="O4641" s="57"/>
      <c r="P4641" s="57"/>
      <c r="AO4641" s="57"/>
      <c r="AP4641" s="57"/>
      <c r="BA4641" s="57"/>
      <c r="BF4641" s="6" t="e">
        <f t="shared" si="216"/>
        <v>#NUM!</v>
      </c>
      <c r="BG4641" t="e">
        <f t="shared" si="217"/>
        <v>#NUM!</v>
      </c>
      <c r="BH4641" t="e">
        <f t="shared" si="218"/>
        <v>#NUM!</v>
      </c>
      <c r="BI4641" t="e">
        <f>VLOOKUP(H4641,Sheet2!$A$1:$B$270,2,FALSE)</f>
        <v>#N/A</v>
      </c>
    </row>
    <row r="4642" spans="15:61">
      <c r="O4642" s="57"/>
      <c r="P4642" s="57"/>
      <c r="AO4642" s="57"/>
      <c r="AP4642" s="57"/>
      <c r="BA4642" s="57"/>
      <c r="BF4642" s="6" t="e">
        <f t="shared" si="216"/>
        <v>#NUM!</v>
      </c>
      <c r="BG4642" t="e">
        <f t="shared" si="217"/>
        <v>#NUM!</v>
      </c>
      <c r="BH4642" t="e">
        <f t="shared" si="218"/>
        <v>#NUM!</v>
      </c>
      <c r="BI4642" t="e">
        <f>VLOOKUP(H4642,Sheet2!$A$1:$B$270,2,FALSE)</f>
        <v>#N/A</v>
      </c>
    </row>
    <row r="4643" spans="15:61">
      <c r="O4643" s="57"/>
      <c r="P4643" s="57"/>
      <c r="AO4643" s="57"/>
      <c r="BA4643" s="57"/>
      <c r="BF4643" s="6" t="e">
        <f t="shared" si="216"/>
        <v>#NUM!</v>
      </c>
      <c r="BG4643" t="e">
        <f t="shared" si="217"/>
        <v>#NUM!</v>
      </c>
      <c r="BH4643" t="e">
        <f t="shared" si="218"/>
        <v>#NUM!</v>
      </c>
      <c r="BI4643" t="e">
        <f>VLOOKUP(H4643,Sheet2!$A$1:$B$270,2,FALSE)</f>
        <v>#N/A</v>
      </c>
    </row>
    <row r="4644" spans="15:61">
      <c r="O4644" s="57"/>
      <c r="P4644" s="57"/>
      <c r="AO4644" s="57"/>
      <c r="AP4644" s="57"/>
      <c r="BA4644" s="57"/>
      <c r="BF4644" s="6" t="e">
        <f t="shared" si="216"/>
        <v>#NUM!</v>
      </c>
      <c r="BG4644" t="e">
        <f t="shared" si="217"/>
        <v>#NUM!</v>
      </c>
      <c r="BH4644" t="e">
        <f t="shared" si="218"/>
        <v>#NUM!</v>
      </c>
      <c r="BI4644" t="e">
        <f>VLOOKUP(H4644,Sheet2!$A$1:$B$270,2,FALSE)</f>
        <v>#N/A</v>
      </c>
    </row>
    <row r="4645" spans="15:61">
      <c r="O4645" s="57"/>
      <c r="P4645" s="57"/>
      <c r="AO4645" s="57"/>
      <c r="AP4645" s="57"/>
      <c r="BA4645" s="57"/>
      <c r="BF4645" s="6" t="e">
        <f t="shared" si="216"/>
        <v>#NUM!</v>
      </c>
      <c r="BG4645" t="e">
        <f t="shared" si="217"/>
        <v>#NUM!</v>
      </c>
      <c r="BH4645" t="e">
        <f t="shared" si="218"/>
        <v>#NUM!</v>
      </c>
      <c r="BI4645" t="e">
        <f>VLOOKUP(H4645,Sheet2!$A$1:$B$270,2,FALSE)</f>
        <v>#N/A</v>
      </c>
    </row>
    <row r="4646" spans="15:61">
      <c r="O4646" s="57"/>
      <c r="P4646" s="57"/>
      <c r="AP4646" s="57"/>
      <c r="BA4646" s="57"/>
      <c r="BF4646" s="6" t="e">
        <f t="shared" si="216"/>
        <v>#NUM!</v>
      </c>
      <c r="BG4646" t="e">
        <f t="shared" si="217"/>
        <v>#NUM!</v>
      </c>
      <c r="BH4646" t="e">
        <f t="shared" si="218"/>
        <v>#NUM!</v>
      </c>
      <c r="BI4646" t="e">
        <f>VLOOKUP(H4646,Sheet2!$A$1:$B$270,2,FALSE)</f>
        <v>#N/A</v>
      </c>
    </row>
    <row r="4647" spans="15:61">
      <c r="O4647" s="57"/>
      <c r="P4647" s="57"/>
      <c r="AP4647" s="57"/>
      <c r="BA4647" s="57"/>
      <c r="BF4647" s="6" t="e">
        <f t="shared" si="216"/>
        <v>#NUM!</v>
      </c>
      <c r="BG4647" t="e">
        <f t="shared" si="217"/>
        <v>#NUM!</v>
      </c>
      <c r="BH4647" t="e">
        <f t="shared" si="218"/>
        <v>#NUM!</v>
      </c>
      <c r="BI4647" t="e">
        <f>VLOOKUP(H4647,Sheet2!$A$1:$B$270,2,FALSE)</f>
        <v>#N/A</v>
      </c>
    </row>
    <row r="4648" spans="15:61">
      <c r="O4648" s="57"/>
      <c r="P4648" s="57"/>
      <c r="AP4648" s="57"/>
      <c r="BA4648" s="57"/>
      <c r="BF4648" s="6" t="e">
        <f t="shared" si="216"/>
        <v>#NUM!</v>
      </c>
      <c r="BG4648" t="e">
        <f t="shared" si="217"/>
        <v>#NUM!</v>
      </c>
      <c r="BH4648" t="e">
        <f t="shared" si="218"/>
        <v>#NUM!</v>
      </c>
      <c r="BI4648" t="e">
        <f>VLOOKUP(H4648,Sheet2!$A$1:$B$270,2,FALSE)</f>
        <v>#N/A</v>
      </c>
    </row>
    <row r="4649" spans="15:61">
      <c r="O4649" s="57"/>
      <c r="P4649" s="57"/>
      <c r="BA4649" s="57"/>
      <c r="BF4649" s="6" t="e">
        <f t="shared" si="216"/>
        <v>#NUM!</v>
      </c>
      <c r="BG4649" t="e">
        <f t="shared" si="217"/>
        <v>#NUM!</v>
      </c>
      <c r="BH4649" t="e">
        <f t="shared" si="218"/>
        <v>#NUM!</v>
      </c>
      <c r="BI4649" t="e">
        <f>VLOOKUP(H4649,Sheet2!$A$1:$B$270,2,FALSE)</f>
        <v>#N/A</v>
      </c>
    </row>
    <row r="4650" spans="15:61">
      <c r="O4650" s="57"/>
      <c r="P4650" s="57"/>
      <c r="AO4650" s="57"/>
      <c r="BA4650" s="57"/>
      <c r="BF4650" s="6" t="e">
        <f t="shared" si="216"/>
        <v>#NUM!</v>
      </c>
      <c r="BG4650" t="e">
        <f t="shared" si="217"/>
        <v>#NUM!</v>
      </c>
      <c r="BH4650" t="e">
        <f t="shared" si="218"/>
        <v>#NUM!</v>
      </c>
      <c r="BI4650" t="e">
        <f>VLOOKUP(H4650,Sheet2!$A$1:$B$270,2,FALSE)</f>
        <v>#N/A</v>
      </c>
    </row>
    <row r="4651" spans="15:61">
      <c r="O4651" s="57"/>
      <c r="P4651" s="57"/>
      <c r="AO4651" s="57"/>
      <c r="BA4651" s="57"/>
      <c r="BF4651" s="6" t="e">
        <f t="shared" si="216"/>
        <v>#NUM!</v>
      </c>
      <c r="BG4651" t="e">
        <f t="shared" si="217"/>
        <v>#NUM!</v>
      </c>
      <c r="BH4651" t="e">
        <f t="shared" si="218"/>
        <v>#NUM!</v>
      </c>
      <c r="BI4651" t="e">
        <f>VLOOKUP(H4651,Sheet2!$A$1:$B$270,2,FALSE)</f>
        <v>#N/A</v>
      </c>
    </row>
    <row r="4652" spans="15:61">
      <c r="O4652" s="57"/>
      <c r="P4652" s="57"/>
      <c r="AO4652" s="57"/>
      <c r="BA4652" s="57"/>
      <c r="BF4652" s="6" t="e">
        <f t="shared" si="216"/>
        <v>#NUM!</v>
      </c>
      <c r="BG4652" t="e">
        <f t="shared" si="217"/>
        <v>#NUM!</v>
      </c>
      <c r="BH4652" t="e">
        <f t="shared" si="218"/>
        <v>#NUM!</v>
      </c>
      <c r="BI4652" t="e">
        <f>VLOOKUP(H4652,Sheet2!$A$1:$B$270,2,FALSE)</f>
        <v>#N/A</v>
      </c>
    </row>
    <row r="4653" spans="15:61">
      <c r="O4653" s="57"/>
      <c r="P4653" s="57"/>
      <c r="AO4653" s="57"/>
      <c r="AP4653" s="57"/>
      <c r="BA4653" s="57"/>
      <c r="BF4653" s="6" t="e">
        <f t="shared" si="216"/>
        <v>#NUM!</v>
      </c>
      <c r="BG4653" t="e">
        <f t="shared" si="217"/>
        <v>#NUM!</v>
      </c>
      <c r="BH4653" t="e">
        <f t="shared" si="218"/>
        <v>#NUM!</v>
      </c>
      <c r="BI4653" t="e">
        <f>VLOOKUP(H4653,Sheet2!$A$1:$B$270,2,FALSE)</f>
        <v>#N/A</v>
      </c>
    </row>
    <row r="4654" spans="15:61">
      <c r="O4654" s="57"/>
      <c r="P4654" s="57"/>
      <c r="AO4654" s="57"/>
      <c r="AP4654" s="57"/>
      <c r="BA4654" s="57"/>
      <c r="BF4654" s="6" t="e">
        <f t="shared" si="216"/>
        <v>#NUM!</v>
      </c>
      <c r="BG4654" t="e">
        <f t="shared" si="217"/>
        <v>#NUM!</v>
      </c>
      <c r="BH4654" t="e">
        <f t="shared" si="218"/>
        <v>#NUM!</v>
      </c>
      <c r="BI4654" t="e">
        <f>VLOOKUP(H4654,Sheet2!$A$1:$B$270,2,FALSE)</f>
        <v>#N/A</v>
      </c>
    </row>
    <row r="4655" spans="15:61">
      <c r="O4655" s="57"/>
      <c r="P4655" s="57"/>
      <c r="AO4655" s="57"/>
      <c r="AP4655" s="57"/>
      <c r="BA4655" s="57"/>
      <c r="BF4655" s="6" t="e">
        <f t="shared" si="216"/>
        <v>#NUM!</v>
      </c>
      <c r="BG4655" t="e">
        <f t="shared" si="217"/>
        <v>#NUM!</v>
      </c>
      <c r="BH4655" t="e">
        <f t="shared" si="218"/>
        <v>#NUM!</v>
      </c>
      <c r="BI4655" t="e">
        <f>VLOOKUP(H4655,Sheet2!$A$1:$B$270,2,FALSE)</f>
        <v>#N/A</v>
      </c>
    </row>
    <row r="4656" spans="15:61">
      <c r="O4656" s="57"/>
      <c r="P4656" s="57"/>
      <c r="AO4656" s="57"/>
      <c r="AP4656" s="57"/>
      <c r="BA4656" s="57"/>
      <c r="BF4656" s="6" t="e">
        <f t="shared" si="216"/>
        <v>#NUM!</v>
      </c>
      <c r="BG4656" t="e">
        <f t="shared" si="217"/>
        <v>#NUM!</v>
      </c>
      <c r="BH4656" t="e">
        <f t="shared" si="218"/>
        <v>#NUM!</v>
      </c>
      <c r="BI4656" t="e">
        <f>VLOOKUP(H4656,Sheet2!$A$1:$B$270,2,FALSE)</f>
        <v>#N/A</v>
      </c>
    </row>
    <row r="4657" spans="15:61">
      <c r="O4657" s="57"/>
      <c r="P4657" s="57"/>
      <c r="AO4657" s="57"/>
      <c r="AP4657" s="57"/>
      <c r="BA4657" s="57"/>
      <c r="BF4657" s="6" t="e">
        <f t="shared" si="216"/>
        <v>#NUM!</v>
      </c>
      <c r="BG4657" t="e">
        <f t="shared" si="217"/>
        <v>#NUM!</v>
      </c>
      <c r="BH4657" t="e">
        <f t="shared" si="218"/>
        <v>#NUM!</v>
      </c>
      <c r="BI4657" t="e">
        <f>VLOOKUP(H4657,Sheet2!$A$1:$B$270,2,FALSE)</f>
        <v>#N/A</v>
      </c>
    </row>
    <row r="4658" spans="15:61">
      <c r="O4658" s="57"/>
      <c r="P4658" s="57"/>
      <c r="AP4658" s="57"/>
      <c r="BA4658" s="57"/>
      <c r="BF4658" s="6" t="e">
        <f t="shared" si="216"/>
        <v>#NUM!</v>
      </c>
      <c r="BG4658" t="e">
        <f t="shared" si="217"/>
        <v>#NUM!</v>
      </c>
      <c r="BH4658" t="e">
        <f t="shared" si="218"/>
        <v>#NUM!</v>
      </c>
      <c r="BI4658" t="e">
        <f>VLOOKUP(H4658,Sheet2!$A$1:$B$270,2,FALSE)</f>
        <v>#N/A</v>
      </c>
    </row>
    <row r="4659" spans="15:61">
      <c r="O4659" s="57"/>
      <c r="P4659" s="57"/>
      <c r="BA4659" s="57"/>
      <c r="BF4659" s="6" t="e">
        <f t="shared" si="216"/>
        <v>#NUM!</v>
      </c>
      <c r="BG4659" t="e">
        <f t="shared" si="217"/>
        <v>#NUM!</v>
      </c>
      <c r="BH4659" t="e">
        <f t="shared" si="218"/>
        <v>#NUM!</v>
      </c>
      <c r="BI4659" t="e">
        <f>VLOOKUP(H4659,Sheet2!$A$1:$B$270,2,FALSE)</f>
        <v>#N/A</v>
      </c>
    </row>
    <row r="4660" spans="15:61">
      <c r="O4660" s="57"/>
      <c r="P4660" s="57"/>
      <c r="BA4660" s="57"/>
      <c r="BF4660" s="6" t="e">
        <f t="shared" si="216"/>
        <v>#NUM!</v>
      </c>
      <c r="BG4660" t="e">
        <f t="shared" si="217"/>
        <v>#NUM!</v>
      </c>
      <c r="BH4660" t="e">
        <f t="shared" si="218"/>
        <v>#NUM!</v>
      </c>
      <c r="BI4660" t="e">
        <f>VLOOKUP(H4660,Sheet2!$A$1:$B$270,2,FALSE)</f>
        <v>#N/A</v>
      </c>
    </row>
    <row r="4661" spans="15:61">
      <c r="O4661" s="57"/>
      <c r="P4661" s="57"/>
      <c r="BA4661" s="57"/>
      <c r="BF4661" s="6" t="e">
        <f t="shared" si="216"/>
        <v>#NUM!</v>
      </c>
      <c r="BG4661" t="e">
        <f t="shared" si="217"/>
        <v>#NUM!</v>
      </c>
      <c r="BH4661" t="e">
        <f t="shared" si="218"/>
        <v>#NUM!</v>
      </c>
      <c r="BI4661" t="e">
        <f>VLOOKUP(H4661,Sheet2!$A$1:$B$270,2,FALSE)</f>
        <v>#N/A</v>
      </c>
    </row>
    <row r="4662" spans="15:61">
      <c r="O4662" s="57"/>
      <c r="P4662" s="57"/>
      <c r="BA4662" s="57"/>
      <c r="BF4662" s="6" t="e">
        <f t="shared" si="216"/>
        <v>#NUM!</v>
      </c>
      <c r="BG4662" t="e">
        <f t="shared" si="217"/>
        <v>#NUM!</v>
      </c>
      <c r="BH4662" t="e">
        <f t="shared" si="218"/>
        <v>#NUM!</v>
      </c>
      <c r="BI4662" t="e">
        <f>VLOOKUP(H4662,Sheet2!$A$1:$B$270,2,FALSE)</f>
        <v>#N/A</v>
      </c>
    </row>
    <row r="4663" spans="15:61">
      <c r="O4663" s="57"/>
      <c r="P4663" s="57"/>
      <c r="AP4663" s="57"/>
      <c r="BA4663" s="57"/>
      <c r="BF4663" s="6" t="e">
        <f t="shared" si="216"/>
        <v>#NUM!</v>
      </c>
      <c r="BG4663" t="e">
        <f t="shared" si="217"/>
        <v>#NUM!</v>
      </c>
      <c r="BH4663" t="e">
        <f t="shared" si="218"/>
        <v>#NUM!</v>
      </c>
      <c r="BI4663" t="e">
        <f>VLOOKUP(H4663,Sheet2!$A$1:$B$270,2,FALSE)</f>
        <v>#N/A</v>
      </c>
    </row>
    <row r="4664" spans="15:61">
      <c r="O4664" s="57"/>
      <c r="P4664" s="57"/>
      <c r="AP4664" s="57"/>
      <c r="BA4664" s="57"/>
      <c r="BF4664" s="6" t="e">
        <f t="shared" si="216"/>
        <v>#NUM!</v>
      </c>
      <c r="BG4664" t="e">
        <f t="shared" si="217"/>
        <v>#NUM!</v>
      </c>
      <c r="BH4664" t="e">
        <f t="shared" si="218"/>
        <v>#NUM!</v>
      </c>
      <c r="BI4664" t="e">
        <f>VLOOKUP(H4664,Sheet2!$A$1:$B$270,2,FALSE)</f>
        <v>#N/A</v>
      </c>
    </row>
    <row r="4665" spans="15:61">
      <c r="O4665" s="57"/>
      <c r="P4665" s="57"/>
      <c r="AP4665" s="57"/>
      <c r="BA4665" s="57"/>
      <c r="BF4665" s="6" t="e">
        <f t="shared" si="216"/>
        <v>#NUM!</v>
      </c>
      <c r="BG4665" t="e">
        <f t="shared" si="217"/>
        <v>#NUM!</v>
      </c>
      <c r="BH4665" t="e">
        <f t="shared" si="218"/>
        <v>#NUM!</v>
      </c>
      <c r="BI4665" t="e">
        <f>VLOOKUP(H4665,Sheet2!$A$1:$B$270,2,FALSE)</f>
        <v>#N/A</v>
      </c>
    </row>
    <row r="4666" spans="15:61">
      <c r="O4666" s="57"/>
      <c r="P4666" s="57"/>
      <c r="AP4666" s="57"/>
      <c r="BA4666" s="57"/>
      <c r="BF4666" s="6" t="e">
        <f t="shared" si="216"/>
        <v>#NUM!</v>
      </c>
      <c r="BG4666" t="e">
        <f t="shared" si="217"/>
        <v>#NUM!</v>
      </c>
      <c r="BH4666" t="e">
        <f t="shared" si="218"/>
        <v>#NUM!</v>
      </c>
      <c r="BI4666" t="e">
        <f>VLOOKUP(H4666,Sheet2!$A$1:$B$270,2,FALSE)</f>
        <v>#N/A</v>
      </c>
    </row>
    <row r="4667" spans="15:61">
      <c r="O4667" s="57"/>
      <c r="P4667" s="57"/>
      <c r="AP4667" s="57"/>
      <c r="BA4667" s="57"/>
      <c r="BF4667" s="6" t="e">
        <f t="shared" si="216"/>
        <v>#NUM!</v>
      </c>
      <c r="BG4667" t="e">
        <f t="shared" si="217"/>
        <v>#NUM!</v>
      </c>
      <c r="BH4667" t="e">
        <f t="shared" si="218"/>
        <v>#NUM!</v>
      </c>
      <c r="BI4667" t="e">
        <f>VLOOKUP(H4667,Sheet2!$A$1:$B$270,2,FALSE)</f>
        <v>#N/A</v>
      </c>
    </row>
    <row r="4668" spans="15:61">
      <c r="O4668" s="57"/>
      <c r="P4668" s="57"/>
      <c r="AP4668" s="57"/>
      <c r="BA4668" s="57"/>
      <c r="BF4668" s="6" t="e">
        <f t="shared" si="216"/>
        <v>#NUM!</v>
      </c>
      <c r="BG4668" t="e">
        <f t="shared" si="217"/>
        <v>#NUM!</v>
      </c>
      <c r="BH4668" t="e">
        <f t="shared" si="218"/>
        <v>#NUM!</v>
      </c>
      <c r="BI4668" t="e">
        <f>VLOOKUP(H4668,Sheet2!$A$1:$B$270,2,FALSE)</f>
        <v>#N/A</v>
      </c>
    </row>
    <row r="4669" spans="15:61">
      <c r="O4669" s="57"/>
      <c r="P4669" s="57"/>
      <c r="AP4669" s="57"/>
      <c r="BA4669" s="57"/>
      <c r="BF4669" s="6" t="e">
        <f t="shared" si="216"/>
        <v>#NUM!</v>
      </c>
      <c r="BG4669" t="e">
        <f t="shared" si="217"/>
        <v>#NUM!</v>
      </c>
      <c r="BH4669" t="e">
        <f t="shared" si="218"/>
        <v>#NUM!</v>
      </c>
      <c r="BI4669" t="e">
        <f>VLOOKUP(H4669,Sheet2!$A$1:$B$270,2,FALSE)</f>
        <v>#N/A</v>
      </c>
    </row>
    <row r="4670" spans="15:61">
      <c r="O4670" s="57"/>
      <c r="P4670" s="57"/>
      <c r="BA4670" s="57"/>
      <c r="BF4670" s="6" t="e">
        <f t="shared" si="216"/>
        <v>#NUM!</v>
      </c>
      <c r="BG4670" t="e">
        <f t="shared" si="217"/>
        <v>#NUM!</v>
      </c>
      <c r="BH4670" t="e">
        <f t="shared" si="218"/>
        <v>#NUM!</v>
      </c>
      <c r="BI4670" t="e">
        <f>VLOOKUP(H4670,Sheet2!$A$1:$B$270,2,FALSE)</f>
        <v>#N/A</v>
      </c>
    </row>
    <row r="4671" spans="15:61">
      <c r="O4671" s="57"/>
      <c r="P4671" s="57"/>
      <c r="AO4671" s="57"/>
      <c r="BF4671" s="6" t="e">
        <f t="shared" si="216"/>
        <v>#NUM!</v>
      </c>
      <c r="BG4671" t="e">
        <f t="shared" si="217"/>
        <v>#NUM!</v>
      </c>
      <c r="BH4671" t="e">
        <f t="shared" si="218"/>
        <v>#NUM!</v>
      </c>
      <c r="BI4671" t="e">
        <f>VLOOKUP(H4671,Sheet2!$A$1:$B$270,2,FALSE)</f>
        <v>#N/A</v>
      </c>
    </row>
    <row r="4672" spans="15:61">
      <c r="O4672" s="57"/>
      <c r="P4672" s="57"/>
      <c r="AO4672" s="57"/>
      <c r="BF4672" s="6" t="e">
        <f t="shared" si="216"/>
        <v>#NUM!</v>
      </c>
      <c r="BG4672" t="e">
        <f t="shared" si="217"/>
        <v>#NUM!</v>
      </c>
      <c r="BH4672" t="e">
        <f t="shared" si="218"/>
        <v>#NUM!</v>
      </c>
      <c r="BI4672" t="e">
        <f>VLOOKUP(H4672,Sheet2!$A$1:$B$270,2,FALSE)</f>
        <v>#N/A</v>
      </c>
    </row>
    <row r="4673" spans="15:61">
      <c r="O4673" s="57"/>
      <c r="P4673" s="57"/>
      <c r="AO4673" s="57"/>
      <c r="BF4673" s="6" t="e">
        <f t="shared" si="216"/>
        <v>#NUM!</v>
      </c>
      <c r="BG4673" t="e">
        <f t="shared" si="217"/>
        <v>#NUM!</v>
      </c>
      <c r="BH4673" t="e">
        <f t="shared" si="218"/>
        <v>#NUM!</v>
      </c>
      <c r="BI4673" t="e">
        <f>VLOOKUP(H4673,Sheet2!$A$1:$B$270,2,FALSE)</f>
        <v>#N/A</v>
      </c>
    </row>
    <row r="4674" spans="15:61">
      <c r="O4674" s="57"/>
      <c r="P4674" s="57"/>
      <c r="AO4674" s="57"/>
      <c r="BF4674" s="6" t="e">
        <f t="shared" ref="BF4674:BF4737" si="219">DATE(BC4674,BD4674,BE4674)</f>
        <v>#NUM!</v>
      </c>
      <c r="BG4674" t="e">
        <f t="shared" ref="BG4674:BG4737" si="220">BF4674-BA4674</f>
        <v>#NUM!</v>
      </c>
      <c r="BH4674" t="e">
        <f t="shared" ref="BH4674:BH4737" si="221">IF(BG4674=1,"COMPLY",IF(BG4674&lt;1,"COMPLY","NOT COMPLY"))</f>
        <v>#NUM!</v>
      </c>
      <c r="BI4674" t="e">
        <f>VLOOKUP(H4674,Sheet2!$A$1:$B$270,2,FALSE)</f>
        <v>#N/A</v>
      </c>
    </row>
    <row r="4675" spans="15:61">
      <c r="O4675" s="57"/>
      <c r="P4675" s="57"/>
      <c r="AO4675" s="57"/>
      <c r="BF4675" s="6" t="e">
        <f t="shared" si="219"/>
        <v>#NUM!</v>
      </c>
      <c r="BG4675" t="e">
        <f t="shared" si="220"/>
        <v>#NUM!</v>
      </c>
      <c r="BH4675" t="e">
        <f t="shared" si="221"/>
        <v>#NUM!</v>
      </c>
      <c r="BI4675" t="e">
        <f>VLOOKUP(H4675,Sheet2!$A$1:$B$270,2,FALSE)</f>
        <v>#N/A</v>
      </c>
    </row>
    <row r="4676" spans="15:61">
      <c r="O4676" s="57"/>
      <c r="P4676" s="57"/>
      <c r="AO4676" s="57"/>
      <c r="BF4676" s="6" t="e">
        <f t="shared" si="219"/>
        <v>#NUM!</v>
      </c>
      <c r="BG4676" t="e">
        <f t="shared" si="220"/>
        <v>#NUM!</v>
      </c>
      <c r="BH4676" t="e">
        <f t="shared" si="221"/>
        <v>#NUM!</v>
      </c>
      <c r="BI4676" t="e">
        <f>VLOOKUP(H4676,Sheet2!$A$1:$B$270,2,FALSE)</f>
        <v>#N/A</v>
      </c>
    </row>
    <row r="4677" spans="15:61">
      <c r="O4677" s="57"/>
      <c r="P4677" s="57"/>
      <c r="AO4677" s="57"/>
      <c r="AP4677" s="57"/>
      <c r="BA4677" s="57"/>
      <c r="BF4677" s="6" t="e">
        <f t="shared" si="219"/>
        <v>#NUM!</v>
      </c>
      <c r="BG4677" t="e">
        <f t="shared" si="220"/>
        <v>#NUM!</v>
      </c>
      <c r="BH4677" t="e">
        <f t="shared" si="221"/>
        <v>#NUM!</v>
      </c>
      <c r="BI4677" t="e">
        <f>VLOOKUP(H4677,Sheet2!$A$1:$B$270,2,FALSE)</f>
        <v>#N/A</v>
      </c>
    </row>
    <row r="4678" spans="15:61">
      <c r="O4678" s="57"/>
      <c r="P4678" s="57"/>
      <c r="AP4678" s="57"/>
      <c r="BA4678" s="57"/>
      <c r="BF4678" s="6" t="e">
        <f t="shared" si="219"/>
        <v>#NUM!</v>
      </c>
      <c r="BG4678" t="e">
        <f t="shared" si="220"/>
        <v>#NUM!</v>
      </c>
      <c r="BH4678" t="e">
        <f t="shared" si="221"/>
        <v>#NUM!</v>
      </c>
      <c r="BI4678" t="e">
        <f>VLOOKUP(H4678,Sheet2!$A$1:$B$270,2,FALSE)</f>
        <v>#N/A</v>
      </c>
    </row>
    <row r="4679" spans="15:61">
      <c r="O4679" s="57"/>
      <c r="P4679" s="57"/>
      <c r="AP4679" s="57"/>
      <c r="BA4679" s="57"/>
      <c r="BF4679" s="6" t="e">
        <f t="shared" si="219"/>
        <v>#NUM!</v>
      </c>
      <c r="BG4679" t="e">
        <f t="shared" si="220"/>
        <v>#NUM!</v>
      </c>
      <c r="BH4679" t="e">
        <f t="shared" si="221"/>
        <v>#NUM!</v>
      </c>
      <c r="BI4679" t="e">
        <f>VLOOKUP(H4679,Sheet2!$A$1:$B$270,2,FALSE)</f>
        <v>#N/A</v>
      </c>
    </row>
    <row r="4680" spans="15:61">
      <c r="O4680" s="57"/>
      <c r="P4680" s="57"/>
      <c r="AP4680" s="57"/>
      <c r="BA4680" s="57"/>
      <c r="BF4680" s="6" t="e">
        <f t="shared" si="219"/>
        <v>#NUM!</v>
      </c>
      <c r="BG4680" t="e">
        <f t="shared" si="220"/>
        <v>#NUM!</v>
      </c>
      <c r="BH4680" t="e">
        <f t="shared" si="221"/>
        <v>#NUM!</v>
      </c>
      <c r="BI4680" t="e">
        <f>VLOOKUP(H4680,Sheet2!$A$1:$B$270,2,FALSE)</f>
        <v>#N/A</v>
      </c>
    </row>
    <row r="4681" spans="15:61">
      <c r="O4681" s="57"/>
      <c r="P4681" s="57"/>
      <c r="AP4681" s="57"/>
      <c r="BA4681" s="57"/>
      <c r="BF4681" s="6" t="e">
        <f t="shared" si="219"/>
        <v>#NUM!</v>
      </c>
      <c r="BG4681" t="e">
        <f t="shared" si="220"/>
        <v>#NUM!</v>
      </c>
      <c r="BH4681" t="e">
        <f t="shared" si="221"/>
        <v>#NUM!</v>
      </c>
      <c r="BI4681" t="e">
        <f>VLOOKUP(H4681,Sheet2!$A$1:$B$270,2,FALSE)</f>
        <v>#N/A</v>
      </c>
    </row>
    <row r="4682" spans="15:61">
      <c r="O4682" s="57"/>
      <c r="P4682" s="57"/>
      <c r="AP4682" s="57"/>
      <c r="BA4682" s="57"/>
      <c r="BF4682" s="6" t="e">
        <f t="shared" si="219"/>
        <v>#NUM!</v>
      </c>
      <c r="BG4682" t="e">
        <f t="shared" si="220"/>
        <v>#NUM!</v>
      </c>
      <c r="BH4682" t="e">
        <f t="shared" si="221"/>
        <v>#NUM!</v>
      </c>
      <c r="BI4682" t="e">
        <f>VLOOKUP(H4682,Sheet2!$A$1:$B$270,2,FALSE)</f>
        <v>#N/A</v>
      </c>
    </row>
    <row r="4683" spans="15:61">
      <c r="O4683" s="57"/>
      <c r="P4683" s="57"/>
      <c r="AP4683" s="57"/>
      <c r="BA4683" s="57"/>
      <c r="BF4683" s="6" t="e">
        <f t="shared" si="219"/>
        <v>#NUM!</v>
      </c>
      <c r="BG4683" t="e">
        <f t="shared" si="220"/>
        <v>#NUM!</v>
      </c>
      <c r="BH4683" t="e">
        <f t="shared" si="221"/>
        <v>#NUM!</v>
      </c>
      <c r="BI4683" t="e">
        <f>VLOOKUP(H4683,Sheet2!$A$1:$B$270,2,FALSE)</f>
        <v>#N/A</v>
      </c>
    </row>
    <row r="4684" spans="15:61">
      <c r="O4684" s="57"/>
      <c r="P4684" s="57"/>
      <c r="AO4684" s="57"/>
      <c r="AP4684" s="57"/>
      <c r="BA4684" s="57"/>
      <c r="BF4684" s="6" t="e">
        <f t="shared" si="219"/>
        <v>#NUM!</v>
      </c>
      <c r="BG4684" t="e">
        <f t="shared" si="220"/>
        <v>#NUM!</v>
      </c>
      <c r="BH4684" t="e">
        <f t="shared" si="221"/>
        <v>#NUM!</v>
      </c>
      <c r="BI4684" t="e">
        <f>VLOOKUP(H4684,Sheet2!$A$1:$B$270,2,FALSE)</f>
        <v>#N/A</v>
      </c>
    </row>
    <row r="4685" spans="15:61">
      <c r="O4685" s="57"/>
      <c r="P4685" s="57"/>
      <c r="AO4685" s="57"/>
      <c r="AP4685" s="57"/>
      <c r="BA4685" s="57"/>
      <c r="BF4685" s="6" t="e">
        <f t="shared" si="219"/>
        <v>#NUM!</v>
      </c>
      <c r="BG4685" t="e">
        <f t="shared" si="220"/>
        <v>#NUM!</v>
      </c>
      <c r="BH4685" t="e">
        <f t="shared" si="221"/>
        <v>#NUM!</v>
      </c>
      <c r="BI4685" t="e">
        <f>VLOOKUP(H4685,Sheet2!$A$1:$B$270,2,FALSE)</f>
        <v>#N/A</v>
      </c>
    </row>
    <row r="4686" spans="15:61">
      <c r="O4686" s="57"/>
      <c r="P4686" s="57"/>
      <c r="AO4686" s="57"/>
      <c r="AP4686" s="57"/>
      <c r="BA4686" s="57"/>
      <c r="BF4686" s="6" t="e">
        <f t="shared" si="219"/>
        <v>#NUM!</v>
      </c>
      <c r="BG4686" t="e">
        <f t="shared" si="220"/>
        <v>#NUM!</v>
      </c>
      <c r="BH4686" t="e">
        <f t="shared" si="221"/>
        <v>#NUM!</v>
      </c>
      <c r="BI4686" t="e">
        <f>VLOOKUP(H4686,Sheet2!$A$1:$B$270,2,FALSE)</f>
        <v>#N/A</v>
      </c>
    </row>
    <row r="4687" spans="15:61">
      <c r="O4687" s="57"/>
      <c r="P4687" s="57"/>
      <c r="AO4687" s="57"/>
      <c r="AP4687" s="57"/>
      <c r="BA4687" s="57"/>
      <c r="BF4687" s="6" t="e">
        <f t="shared" si="219"/>
        <v>#NUM!</v>
      </c>
      <c r="BG4687" t="e">
        <f t="shared" si="220"/>
        <v>#NUM!</v>
      </c>
      <c r="BH4687" t="e">
        <f t="shared" si="221"/>
        <v>#NUM!</v>
      </c>
      <c r="BI4687" t="e">
        <f>VLOOKUP(H4687,Sheet2!$A$1:$B$270,2,FALSE)</f>
        <v>#N/A</v>
      </c>
    </row>
    <row r="4688" spans="15:61">
      <c r="O4688" s="57"/>
      <c r="P4688" s="57"/>
      <c r="AO4688" s="57"/>
      <c r="AP4688" s="57"/>
      <c r="BA4688" s="57"/>
      <c r="BF4688" s="6" t="e">
        <f t="shared" si="219"/>
        <v>#NUM!</v>
      </c>
      <c r="BG4688" t="e">
        <f t="shared" si="220"/>
        <v>#NUM!</v>
      </c>
      <c r="BH4688" t="e">
        <f t="shared" si="221"/>
        <v>#NUM!</v>
      </c>
      <c r="BI4688" t="e">
        <f>VLOOKUP(H4688,Sheet2!$A$1:$B$270,2,FALSE)</f>
        <v>#N/A</v>
      </c>
    </row>
    <row r="4689" spans="15:61">
      <c r="O4689" s="57"/>
      <c r="P4689" s="57"/>
      <c r="AO4689" s="57"/>
      <c r="AP4689" s="57"/>
      <c r="BA4689" s="57"/>
      <c r="BF4689" s="6" t="e">
        <f t="shared" si="219"/>
        <v>#NUM!</v>
      </c>
      <c r="BG4689" t="e">
        <f t="shared" si="220"/>
        <v>#NUM!</v>
      </c>
      <c r="BH4689" t="e">
        <f t="shared" si="221"/>
        <v>#NUM!</v>
      </c>
      <c r="BI4689" t="e">
        <f>VLOOKUP(H4689,Sheet2!$A$1:$B$270,2,FALSE)</f>
        <v>#N/A</v>
      </c>
    </row>
    <row r="4690" spans="15:61">
      <c r="O4690" s="57"/>
      <c r="P4690" s="57"/>
      <c r="AO4690" s="57"/>
      <c r="AP4690" s="57"/>
      <c r="BA4690" s="57"/>
      <c r="BF4690" s="6" t="e">
        <f t="shared" si="219"/>
        <v>#NUM!</v>
      </c>
      <c r="BG4690" t="e">
        <f t="shared" si="220"/>
        <v>#NUM!</v>
      </c>
      <c r="BH4690" t="e">
        <f t="shared" si="221"/>
        <v>#NUM!</v>
      </c>
      <c r="BI4690" t="e">
        <f>VLOOKUP(H4690,Sheet2!$A$1:$B$270,2,FALSE)</f>
        <v>#N/A</v>
      </c>
    </row>
    <row r="4691" spans="15:61">
      <c r="O4691" s="57"/>
      <c r="P4691" s="57"/>
      <c r="AP4691" s="57"/>
      <c r="BA4691" s="57"/>
      <c r="BF4691" s="6" t="e">
        <f t="shared" si="219"/>
        <v>#NUM!</v>
      </c>
      <c r="BG4691" t="e">
        <f t="shared" si="220"/>
        <v>#NUM!</v>
      </c>
      <c r="BH4691" t="e">
        <f t="shared" si="221"/>
        <v>#NUM!</v>
      </c>
      <c r="BI4691" t="e">
        <f>VLOOKUP(H4691,Sheet2!$A$1:$B$270,2,FALSE)</f>
        <v>#N/A</v>
      </c>
    </row>
    <row r="4692" spans="15:61">
      <c r="O4692" s="57"/>
      <c r="P4692" s="57"/>
      <c r="BA4692" s="57"/>
      <c r="BF4692" s="6" t="e">
        <f t="shared" si="219"/>
        <v>#NUM!</v>
      </c>
      <c r="BG4692" t="e">
        <f t="shared" si="220"/>
        <v>#NUM!</v>
      </c>
      <c r="BH4692" t="e">
        <f t="shared" si="221"/>
        <v>#NUM!</v>
      </c>
      <c r="BI4692" t="e">
        <f>VLOOKUP(H4692,Sheet2!$A$1:$B$270,2,FALSE)</f>
        <v>#N/A</v>
      </c>
    </row>
    <row r="4693" spans="15:61">
      <c r="O4693" s="57"/>
      <c r="P4693" s="57"/>
      <c r="AP4693" s="57"/>
      <c r="BA4693" s="57"/>
      <c r="BF4693" s="6" t="e">
        <f t="shared" si="219"/>
        <v>#NUM!</v>
      </c>
      <c r="BG4693" t="e">
        <f t="shared" si="220"/>
        <v>#NUM!</v>
      </c>
      <c r="BH4693" t="e">
        <f t="shared" si="221"/>
        <v>#NUM!</v>
      </c>
      <c r="BI4693" t="e">
        <f>VLOOKUP(H4693,Sheet2!$A$1:$B$270,2,FALSE)</f>
        <v>#N/A</v>
      </c>
    </row>
    <row r="4694" spans="15:61">
      <c r="O4694" s="57"/>
      <c r="P4694" s="57"/>
      <c r="AP4694" s="57"/>
      <c r="BA4694" s="57"/>
      <c r="BF4694" s="6" t="e">
        <f t="shared" si="219"/>
        <v>#NUM!</v>
      </c>
      <c r="BG4694" t="e">
        <f t="shared" si="220"/>
        <v>#NUM!</v>
      </c>
      <c r="BH4694" t="e">
        <f t="shared" si="221"/>
        <v>#NUM!</v>
      </c>
      <c r="BI4694" t="e">
        <f>VLOOKUP(H4694,Sheet2!$A$1:$B$270,2,FALSE)</f>
        <v>#N/A</v>
      </c>
    </row>
    <row r="4695" spans="15:61">
      <c r="O4695" s="57"/>
      <c r="P4695" s="57"/>
      <c r="AP4695" s="57"/>
      <c r="BA4695" s="57"/>
      <c r="BF4695" s="6" t="e">
        <f t="shared" si="219"/>
        <v>#NUM!</v>
      </c>
      <c r="BG4695" t="e">
        <f t="shared" si="220"/>
        <v>#NUM!</v>
      </c>
      <c r="BH4695" t="e">
        <f t="shared" si="221"/>
        <v>#NUM!</v>
      </c>
      <c r="BI4695" t="e">
        <f>VLOOKUP(H4695,Sheet2!$A$1:$B$270,2,FALSE)</f>
        <v>#N/A</v>
      </c>
    </row>
    <row r="4696" spans="15:61">
      <c r="O4696" s="57"/>
      <c r="P4696" s="57"/>
      <c r="AP4696" s="57"/>
      <c r="BA4696" s="57"/>
      <c r="BF4696" s="6" t="e">
        <f t="shared" si="219"/>
        <v>#NUM!</v>
      </c>
      <c r="BG4696" t="e">
        <f t="shared" si="220"/>
        <v>#NUM!</v>
      </c>
      <c r="BH4696" t="e">
        <f t="shared" si="221"/>
        <v>#NUM!</v>
      </c>
      <c r="BI4696" t="e">
        <f>VLOOKUP(H4696,Sheet2!$A$1:$B$270,2,FALSE)</f>
        <v>#N/A</v>
      </c>
    </row>
    <row r="4697" spans="15:61">
      <c r="O4697" s="57"/>
      <c r="P4697" s="57"/>
      <c r="AP4697" s="57"/>
      <c r="BA4697" s="57"/>
      <c r="BF4697" s="6" t="e">
        <f t="shared" si="219"/>
        <v>#NUM!</v>
      </c>
      <c r="BG4697" t="e">
        <f t="shared" si="220"/>
        <v>#NUM!</v>
      </c>
      <c r="BH4697" t="e">
        <f t="shared" si="221"/>
        <v>#NUM!</v>
      </c>
      <c r="BI4697" t="e">
        <f>VLOOKUP(H4697,Sheet2!$A$1:$B$270,2,FALSE)</f>
        <v>#N/A</v>
      </c>
    </row>
    <row r="4698" spans="15:61">
      <c r="O4698" s="57"/>
      <c r="P4698" s="57"/>
      <c r="AP4698" s="57"/>
      <c r="BA4698" s="57"/>
      <c r="BF4698" s="6" t="e">
        <f t="shared" si="219"/>
        <v>#NUM!</v>
      </c>
      <c r="BG4698" t="e">
        <f t="shared" si="220"/>
        <v>#NUM!</v>
      </c>
      <c r="BH4698" t="e">
        <f t="shared" si="221"/>
        <v>#NUM!</v>
      </c>
      <c r="BI4698" t="e">
        <f>VLOOKUP(H4698,Sheet2!$A$1:$B$270,2,FALSE)</f>
        <v>#N/A</v>
      </c>
    </row>
    <row r="4699" spans="15:61">
      <c r="O4699" s="57"/>
      <c r="P4699" s="57"/>
      <c r="AP4699" s="57"/>
      <c r="BA4699" s="57"/>
      <c r="BF4699" s="6" t="e">
        <f t="shared" si="219"/>
        <v>#NUM!</v>
      </c>
      <c r="BG4699" t="e">
        <f t="shared" si="220"/>
        <v>#NUM!</v>
      </c>
      <c r="BH4699" t="e">
        <f t="shared" si="221"/>
        <v>#NUM!</v>
      </c>
      <c r="BI4699" t="e">
        <f>VLOOKUP(H4699,Sheet2!$A$1:$B$270,2,FALSE)</f>
        <v>#N/A</v>
      </c>
    </row>
    <row r="4700" spans="15:61">
      <c r="O4700" s="57"/>
      <c r="P4700" s="57"/>
      <c r="AP4700" s="57"/>
      <c r="BA4700" s="57"/>
      <c r="BF4700" s="6" t="e">
        <f t="shared" si="219"/>
        <v>#NUM!</v>
      </c>
      <c r="BG4700" t="e">
        <f t="shared" si="220"/>
        <v>#NUM!</v>
      </c>
      <c r="BH4700" t="e">
        <f t="shared" si="221"/>
        <v>#NUM!</v>
      </c>
      <c r="BI4700" t="e">
        <f>VLOOKUP(H4700,Sheet2!$A$1:$B$270,2,FALSE)</f>
        <v>#N/A</v>
      </c>
    </row>
    <row r="4701" spans="15:61">
      <c r="O4701" s="57"/>
      <c r="P4701" s="57"/>
      <c r="AP4701" s="57"/>
      <c r="BA4701" s="57"/>
      <c r="BF4701" s="6" t="e">
        <f t="shared" si="219"/>
        <v>#NUM!</v>
      </c>
      <c r="BG4701" t="e">
        <f t="shared" si="220"/>
        <v>#NUM!</v>
      </c>
      <c r="BH4701" t="e">
        <f t="shared" si="221"/>
        <v>#NUM!</v>
      </c>
      <c r="BI4701" t="e">
        <f>VLOOKUP(H4701,Sheet2!$A$1:$B$270,2,FALSE)</f>
        <v>#N/A</v>
      </c>
    </row>
    <row r="4702" spans="15:61">
      <c r="O4702" s="57"/>
      <c r="P4702" s="57"/>
      <c r="AP4702" s="57"/>
      <c r="BA4702" s="57"/>
      <c r="BF4702" s="6" t="e">
        <f t="shared" si="219"/>
        <v>#NUM!</v>
      </c>
      <c r="BG4702" t="e">
        <f t="shared" si="220"/>
        <v>#NUM!</v>
      </c>
      <c r="BH4702" t="e">
        <f t="shared" si="221"/>
        <v>#NUM!</v>
      </c>
      <c r="BI4702" t="e">
        <f>VLOOKUP(H4702,Sheet2!$A$1:$B$270,2,FALSE)</f>
        <v>#N/A</v>
      </c>
    </row>
    <row r="4703" spans="15:61">
      <c r="O4703" s="57"/>
      <c r="P4703" s="57"/>
      <c r="AP4703" s="57"/>
      <c r="BA4703" s="57"/>
      <c r="BF4703" s="6" t="e">
        <f t="shared" si="219"/>
        <v>#NUM!</v>
      </c>
      <c r="BG4703" t="e">
        <f t="shared" si="220"/>
        <v>#NUM!</v>
      </c>
      <c r="BH4703" t="e">
        <f t="shared" si="221"/>
        <v>#NUM!</v>
      </c>
      <c r="BI4703" t="e">
        <f>VLOOKUP(H4703,Sheet2!$A$1:$B$270,2,FALSE)</f>
        <v>#N/A</v>
      </c>
    </row>
    <row r="4704" spans="15:61">
      <c r="O4704" s="57"/>
      <c r="P4704" s="57"/>
      <c r="AP4704" s="57"/>
      <c r="BA4704" s="57"/>
      <c r="BF4704" s="6" t="e">
        <f t="shared" si="219"/>
        <v>#NUM!</v>
      </c>
      <c r="BG4704" t="e">
        <f t="shared" si="220"/>
        <v>#NUM!</v>
      </c>
      <c r="BH4704" t="e">
        <f t="shared" si="221"/>
        <v>#NUM!</v>
      </c>
      <c r="BI4704" t="e">
        <f>VLOOKUP(H4704,Sheet2!$A$1:$B$270,2,FALSE)</f>
        <v>#N/A</v>
      </c>
    </row>
    <row r="4705" spans="15:61">
      <c r="O4705" s="57"/>
      <c r="P4705" s="57"/>
      <c r="AP4705" s="57"/>
      <c r="BA4705" s="57"/>
      <c r="BF4705" s="6" t="e">
        <f t="shared" si="219"/>
        <v>#NUM!</v>
      </c>
      <c r="BG4705" t="e">
        <f t="shared" si="220"/>
        <v>#NUM!</v>
      </c>
      <c r="BH4705" t="e">
        <f t="shared" si="221"/>
        <v>#NUM!</v>
      </c>
      <c r="BI4705" t="e">
        <f>VLOOKUP(H4705,Sheet2!$A$1:$B$270,2,FALSE)</f>
        <v>#N/A</v>
      </c>
    </row>
    <row r="4706" spans="15:61">
      <c r="O4706" s="57"/>
      <c r="P4706" s="57"/>
      <c r="AP4706" s="57"/>
      <c r="BA4706" s="57"/>
      <c r="BF4706" s="6" t="e">
        <f t="shared" si="219"/>
        <v>#NUM!</v>
      </c>
      <c r="BG4706" t="e">
        <f t="shared" si="220"/>
        <v>#NUM!</v>
      </c>
      <c r="BH4706" t="e">
        <f t="shared" si="221"/>
        <v>#NUM!</v>
      </c>
      <c r="BI4706" t="e">
        <f>VLOOKUP(H4706,Sheet2!$A$1:$B$270,2,FALSE)</f>
        <v>#N/A</v>
      </c>
    </row>
    <row r="4707" spans="15:61">
      <c r="O4707" s="57"/>
      <c r="P4707" s="57"/>
      <c r="AP4707" s="57"/>
      <c r="BA4707" s="57"/>
      <c r="BF4707" s="6" t="e">
        <f t="shared" si="219"/>
        <v>#NUM!</v>
      </c>
      <c r="BG4707" t="e">
        <f t="shared" si="220"/>
        <v>#NUM!</v>
      </c>
      <c r="BH4707" t="e">
        <f t="shared" si="221"/>
        <v>#NUM!</v>
      </c>
      <c r="BI4707" t="e">
        <f>VLOOKUP(H4707,Sheet2!$A$1:$B$270,2,FALSE)</f>
        <v>#N/A</v>
      </c>
    </row>
    <row r="4708" spans="15:61">
      <c r="O4708" s="57"/>
      <c r="P4708" s="57"/>
      <c r="AP4708" s="57"/>
      <c r="BA4708" s="57"/>
      <c r="BF4708" s="6" t="e">
        <f t="shared" si="219"/>
        <v>#NUM!</v>
      </c>
      <c r="BG4708" t="e">
        <f t="shared" si="220"/>
        <v>#NUM!</v>
      </c>
      <c r="BH4708" t="e">
        <f t="shared" si="221"/>
        <v>#NUM!</v>
      </c>
      <c r="BI4708" t="e">
        <f>VLOOKUP(H4708,Sheet2!$A$1:$B$270,2,FALSE)</f>
        <v>#N/A</v>
      </c>
    </row>
    <row r="4709" spans="15:61">
      <c r="O4709" s="57"/>
      <c r="P4709" s="57"/>
      <c r="AP4709" s="57"/>
      <c r="BA4709" s="57"/>
      <c r="BF4709" s="6" t="e">
        <f t="shared" si="219"/>
        <v>#NUM!</v>
      </c>
      <c r="BG4709" t="e">
        <f t="shared" si="220"/>
        <v>#NUM!</v>
      </c>
      <c r="BH4709" t="e">
        <f t="shared" si="221"/>
        <v>#NUM!</v>
      </c>
      <c r="BI4709" t="e">
        <f>VLOOKUP(H4709,Sheet2!$A$1:$B$270,2,FALSE)</f>
        <v>#N/A</v>
      </c>
    </row>
    <row r="4710" spans="15:61">
      <c r="O4710" s="57"/>
      <c r="P4710" s="57"/>
      <c r="AP4710" s="57"/>
      <c r="BA4710" s="57"/>
      <c r="BF4710" s="6" t="e">
        <f t="shared" si="219"/>
        <v>#NUM!</v>
      </c>
      <c r="BG4710" t="e">
        <f t="shared" si="220"/>
        <v>#NUM!</v>
      </c>
      <c r="BH4710" t="e">
        <f t="shared" si="221"/>
        <v>#NUM!</v>
      </c>
      <c r="BI4710" t="e">
        <f>VLOOKUP(H4710,Sheet2!$A$1:$B$270,2,FALSE)</f>
        <v>#N/A</v>
      </c>
    </row>
    <row r="4711" spans="15:61">
      <c r="O4711" s="57"/>
      <c r="P4711" s="57"/>
      <c r="AP4711" s="57"/>
      <c r="BA4711" s="57"/>
      <c r="BF4711" s="6" t="e">
        <f t="shared" si="219"/>
        <v>#NUM!</v>
      </c>
      <c r="BG4711" t="e">
        <f t="shared" si="220"/>
        <v>#NUM!</v>
      </c>
      <c r="BH4711" t="e">
        <f t="shared" si="221"/>
        <v>#NUM!</v>
      </c>
      <c r="BI4711" t="e">
        <f>VLOOKUP(H4711,Sheet2!$A$1:$B$270,2,FALSE)</f>
        <v>#N/A</v>
      </c>
    </row>
    <row r="4712" spans="15:61">
      <c r="O4712" s="57"/>
      <c r="P4712" s="57"/>
      <c r="AP4712" s="57"/>
      <c r="BA4712" s="57"/>
      <c r="BF4712" s="6" t="e">
        <f t="shared" si="219"/>
        <v>#NUM!</v>
      </c>
      <c r="BG4712" t="e">
        <f t="shared" si="220"/>
        <v>#NUM!</v>
      </c>
      <c r="BH4712" t="e">
        <f t="shared" si="221"/>
        <v>#NUM!</v>
      </c>
      <c r="BI4712" t="e">
        <f>VLOOKUP(H4712,Sheet2!$A$1:$B$270,2,FALSE)</f>
        <v>#N/A</v>
      </c>
    </row>
    <row r="4713" spans="15:61">
      <c r="O4713" s="57"/>
      <c r="P4713" s="57"/>
      <c r="AP4713" s="57"/>
      <c r="BA4713" s="57"/>
      <c r="BF4713" s="6" t="e">
        <f t="shared" si="219"/>
        <v>#NUM!</v>
      </c>
      <c r="BG4713" t="e">
        <f t="shared" si="220"/>
        <v>#NUM!</v>
      </c>
      <c r="BH4713" t="e">
        <f t="shared" si="221"/>
        <v>#NUM!</v>
      </c>
      <c r="BI4713" t="e">
        <f>VLOOKUP(H4713,Sheet2!$A$1:$B$270,2,FALSE)</f>
        <v>#N/A</v>
      </c>
    </row>
    <row r="4714" spans="15:61">
      <c r="O4714" s="57"/>
      <c r="P4714" s="57"/>
      <c r="AP4714" s="57"/>
      <c r="BA4714" s="57"/>
      <c r="BF4714" s="6" t="e">
        <f t="shared" si="219"/>
        <v>#NUM!</v>
      </c>
      <c r="BG4714" t="e">
        <f t="shared" si="220"/>
        <v>#NUM!</v>
      </c>
      <c r="BH4714" t="e">
        <f t="shared" si="221"/>
        <v>#NUM!</v>
      </c>
      <c r="BI4714" t="e">
        <f>VLOOKUP(H4714,Sheet2!$A$1:$B$270,2,FALSE)</f>
        <v>#N/A</v>
      </c>
    </row>
    <row r="4715" spans="15:61">
      <c r="O4715" s="57"/>
      <c r="P4715" s="57"/>
      <c r="AP4715" s="57"/>
      <c r="BA4715" s="57"/>
      <c r="BF4715" s="6" t="e">
        <f t="shared" si="219"/>
        <v>#NUM!</v>
      </c>
      <c r="BG4715" t="e">
        <f t="shared" si="220"/>
        <v>#NUM!</v>
      </c>
      <c r="BH4715" t="e">
        <f t="shared" si="221"/>
        <v>#NUM!</v>
      </c>
      <c r="BI4715" t="e">
        <f>VLOOKUP(H4715,Sheet2!$A$1:$B$270,2,FALSE)</f>
        <v>#N/A</v>
      </c>
    </row>
    <row r="4716" spans="15:61">
      <c r="O4716" s="57"/>
      <c r="P4716" s="57"/>
      <c r="AP4716" s="57"/>
      <c r="BA4716" s="57"/>
      <c r="BF4716" s="6" t="e">
        <f t="shared" si="219"/>
        <v>#NUM!</v>
      </c>
      <c r="BG4716" t="e">
        <f t="shared" si="220"/>
        <v>#NUM!</v>
      </c>
      <c r="BH4716" t="e">
        <f t="shared" si="221"/>
        <v>#NUM!</v>
      </c>
      <c r="BI4716" t="e">
        <f>VLOOKUP(H4716,Sheet2!$A$1:$B$270,2,FALSE)</f>
        <v>#N/A</v>
      </c>
    </row>
    <row r="4717" spans="15:61">
      <c r="O4717" s="57"/>
      <c r="P4717" s="57"/>
      <c r="AP4717" s="57"/>
      <c r="BA4717" s="57"/>
      <c r="BF4717" s="6" t="e">
        <f t="shared" si="219"/>
        <v>#NUM!</v>
      </c>
      <c r="BG4717" t="e">
        <f t="shared" si="220"/>
        <v>#NUM!</v>
      </c>
      <c r="BH4717" t="e">
        <f t="shared" si="221"/>
        <v>#NUM!</v>
      </c>
      <c r="BI4717" t="e">
        <f>VLOOKUP(H4717,Sheet2!$A$1:$B$270,2,FALSE)</f>
        <v>#N/A</v>
      </c>
    </row>
    <row r="4718" spans="15:61">
      <c r="O4718" s="57"/>
      <c r="P4718" s="57"/>
      <c r="AP4718" s="57"/>
      <c r="BA4718" s="57"/>
      <c r="BF4718" s="6" t="e">
        <f t="shared" si="219"/>
        <v>#NUM!</v>
      </c>
      <c r="BG4718" t="e">
        <f t="shared" si="220"/>
        <v>#NUM!</v>
      </c>
      <c r="BH4718" t="e">
        <f t="shared" si="221"/>
        <v>#NUM!</v>
      </c>
      <c r="BI4718" t="e">
        <f>VLOOKUP(H4718,Sheet2!$A$1:$B$270,2,FALSE)</f>
        <v>#N/A</v>
      </c>
    </row>
    <row r="4719" spans="15:61">
      <c r="O4719" s="57"/>
      <c r="P4719" s="57"/>
      <c r="AP4719" s="57"/>
      <c r="BA4719" s="57"/>
      <c r="BF4719" s="6" t="e">
        <f t="shared" si="219"/>
        <v>#NUM!</v>
      </c>
      <c r="BG4719" t="e">
        <f t="shared" si="220"/>
        <v>#NUM!</v>
      </c>
      <c r="BH4719" t="e">
        <f t="shared" si="221"/>
        <v>#NUM!</v>
      </c>
      <c r="BI4719" t="e">
        <f>VLOOKUP(H4719,Sheet2!$A$1:$B$270,2,FALSE)</f>
        <v>#N/A</v>
      </c>
    </row>
    <row r="4720" spans="15:61">
      <c r="O4720" s="57"/>
      <c r="P4720" s="57"/>
      <c r="AP4720" s="57"/>
      <c r="BA4720" s="57"/>
      <c r="BF4720" s="6" t="e">
        <f t="shared" si="219"/>
        <v>#NUM!</v>
      </c>
      <c r="BG4720" t="e">
        <f t="shared" si="220"/>
        <v>#NUM!</v>
      </c>
      <c r="BH4720" t="e">
        <f t="shared" si="221"/>
        <v>#NUM!</v>
      </c>
      <c r="BI4720" t="e">
        <f>VLOOKUP(H4720,Sheet2!$A$1:$B$270,2,FALSE)</f>
        <v>#N/A</v>
      </c>
    </row>
    <row r="4721" spans="15:61">
      <c r="O4721" s="57"/>
      <c r="P4721" s="57"/>
      <c r="AP4721" s="57"/>
      <c r="BA4721" s="57"/>
      <c r="BF4721" s="6" t="e">
        <f t="shared" si="219"/>
        <v>#NUM!</v>
      </c>
      <c r="BG4721" t="e">
        <f t="shared" si="220"/>
        <v>#NUM!</v>
      </c>
      <c r="BH4721" t="e">
        <f t="shared" si="221"/>
        <v>#NUM!</v>
      </c>
      <c r="BI4721" t="e">
        <f>VLOOKUP(H4721,Sheet2!$A$1:$B$270,2,FALSE)</f>
        <v>#N/A</v>
      </c>
    </row>
    <row r="4722" spans="15:61">
      <c r="O4722" s="57"/>
      <c r="P4722" s="57"/>
      <c r="AP4722" s="57"/>
      <c r="BA4722" s="57"/>
      <c r="BF4722" s="6" t="e">
        <f t="shared" si="219"/>
        <v>#NUM!</v>
      </c>
      <c r="BG4722" t="e">
        <f t="shared" si="220"/>
        <v>#NUM!</v>
      </c>
      <c r="BH4722" t="e">
        <f t="shared" si="221"/>
        <v>#NUM!</v>
      </c>
      <c r="BI4722" t="e">
        <f>VLOOKUP(H4722,Sheet2!$A$1:$B$270,2,FALSE)</f>
        <v>#N/A</v>
      </c>
    </row>
    <row r="4723" spans="15:61">
      <c r="O4723" s="57"/>
      <c r="P4723" s="57"/>
      <c r="AP4723" s="57"/>
      <c r="BA4723" s="57"/>
      <c r="BF4723" s="6" t="e">
        <f t="shared" si="219"/>
        <v>#NUM!</v>
      </c>
      <c r="BG4723" t="e">
        <f t="shared" si="220"/>
        <v>#NUM!</v>
      </c>
      <c r="BH4723" t="e">
        <f t="shared" si="221"/>
        <v>#NUM!</v>
      </c>
      <c r="BI4723" t="e">
        <f>VLOOKUP(H4723,Sheet2!$A$1:$B$270,2,FALSE)</f>
        <v>#N/A</v>
      </c>
    </row>
    <row r="4724" spans="15:61">
      <c r="O4724" s="57"/>
      <c r="P4724" s="57"/>
      <c r="AP4724" s="57"/>
      <c r="BA4724" s="57"/>
      <c r="BF4724" s="6" t="e">
        <f t="shared" si="219"/>
        <v>#NUM!</v>
      </c>
      <c r="BG4724" t="e">
        <f t="shared" si="220"/>
        <v>#NUM!</v>
      </c>
      <c r="BH4724" t="e">
        <f t="shared" si="221"/>
        <v>#NUM!</v>
      </c>
      <c r="BI4724" t="e">
        <f>VLOOKUP(H4724,Sheet2!$A$1:$B$270,2,FALSE)</f>
        <v>#N/A</v>
      </c>
    </row>
    <row r="4725" spans="15:61">
      <c r="O4725" s="57"/>
      <c r="P4725" s="57"/>
      <c r="AP4725" s="57"/>
      <c r="BA4725" s="57"/>
      <c r="BF4725" s="6" t="e">
        <f t="shared" si="219"/>
        <v>#NUM!</v>
      </c>
      <c r="BG4725" t="e">
        <f t="shared" si="220"/>
        <v>#NUM!</v>
      </c>
      <c r="BH4725" t="e">
        <f t="shared" si="221"/>
        <v>#NUM!</v>
      </c>
      <c r="BI4725" t="e">
        <f>VLOOKUP(H4725,Sheet2!$A$1:$B$270,2,FALSE)</f>
        <v>#N/A</v>
      </c>
    </row>
    <row r="4726" spans="15:61">
      <c r="O4726" s="57"/>
      <c r="P4726" s="57"/>
      <c r="AP4726" s="57"/>
      <c r="BA4726" s="57"/>
      <c r="BF4726" s="6" t="e">
        <f t="shared" si="219"/>
        <v>#NUM!</v>
      </c>
      <c r="BG4726" t="e">
        <f t="shared" si="220"/>
        <v>#NUM!</v>
      </c>
      <c r="BH4726" t="e">
        <f t="shared" si="221"/>
        <v>#NUM!</v>
      </c>
      <c r="BI4726" t="e">
        <f>VLOOKUP(H4726,Sheet2!$A$1:$B$270,2,FALSE)</f>
        <v>#N/A</v>
      </c>
    </row>
    <row r="4727" spans="15:61">
      <c r="O4727" s="57"/>
      <c r="P4727" s="57"/>
      <c r="AP4727" s="57"/>
      <c r="BA4727" s="57"/>
      <c r="BF4727" s="6" t="e">
        <f t="shared" si="219"/>
        <v>#NUM!</v>
      </c>
      <c r="BG4727" t="e">
        <f t="shared" si="220"/>
        <v>#NUM!</v>
      </c>
      <c r="BH4727" t="e">
        <f t="shared" si="221"/>
        <v>#NUM!</v>
      </c>
      <c r="BI4727" t="e">
        <f>VLOOKUP(H4727,Sheet2!$A$1:$B$270,2,FALSE)</f>
        <v>#N/A</v>
      </c>
    </row>
    <row r="4728" spans="15:61">
      <c r="O4728" s="57"/>
      <c r="P4728" s="57"/>
      <c r="AP4728" s="57"/>
      <c r="BA4728" s="57"/>
      <c r="BF4728" s="6" t="e">
        <f t="shared" si="219"/>
        <v>#NUM!</v>
      </c>
      <c r="BG4728" t="e">
        <f t="shared" si="220"/>
        <v>#NUM!</v>
      </c>
      <c r="BH4728" t="e">
        <f t="shared" si="221"/>
        <v>#NUM!</v>
      </c>
      <c r="BI4728" t="e">
        <f>VLOOKUP(H4728,Sheet2!$A$1:$B$270,2,FALSE)</f>
        <v>#N/A</v>
      </c>
    </row>
    <row r="4729" spans="15:61">
      <c r="O4729" s="57"/>
      <c r="P4729" s="57"/>
      <c r="AP4729" s="57"/>
      <c r="BA4729" s="57"/>
      <c r="BF4729" s="6" t="e">
        <f t="shared" si="219"/>
        <v>#NUM!</v>
      </c>
      <c r="BG4729" t="e">
        <f t="shared" si="220"/>
        <v>#NUM!</v>
      </c>
      <c r="BH4729" t="e">
        <f t="shared" si="221"/>
        <v>#NUM!</v>
      </c>
      <c r="BI4729" t="e">
        <f>VLOOKUP(H4729,Sheet2!$A$1:$B$270,2,FALSE)</f>
        <v>#N/A</v>
      </c>
    </row>
    <row r="4730" spans="15:61">
      <c r="O4730" s="57"/>
      <c r="P4730" s="57"/>
      <c r="AP4730" s="57"/>
      <c r="BA4730" s="57"/>
      <c r="BF4730" s="6" t="e">
        <f t="shared" si="219"/>
        <v>#NUM!</v>
      </c>
      <c r="BG4730" t="e">
        <f t="shared" si="220"/>
        <v>#NUM!</v>
      </c>
      <c r="BH4730" t="e">
        <f t="shared" si="221"/>
        <v>#NUM!</v>
      </c>
      <c r="BI4730" t="e">
        <f>VLOOKUP(H4730,Sheet2!$A$1:$B$270,2,FALSE)</f>
        <v>#N/A</v>
      </c>
    </row>
    <row r="4731" spans="15:61">
      <c r="O4731" s="57"/>
      <c r="P4731" s="57"/>
      <c r="AP4731" s="57"/>
      <c r="BA4731" s="57"/>
      <c r="BF4731" s="6" t="e">
        <f t="shared" si="219"/>
        <v>#NUM!</v>
      </c>
      <c r="BG4731" t="e">
        <f t="shared" si="220"/>
        <v>#NUM!</v>
      </c>
      <c r="BH4731" t="e">
        <f t="shared" si="221"/>
        <v>#NUM!</v>
      </c>
      <c r="BI4731" t="e">
        <f>VLOOKUP(H4731,Sheet2!$A$1:$B$270,2,FALSE)</f>
        <v>#N/A</v>
      </c>
    </row>
    <row r="4732" spans="15:61">
      <c r="O4732" s="57"/>
      <c r="P4732" s="57"/>
      <c r="AP4732" s="57"/>
      <c r="BA4732" s="57"/>
      <c r="BF4732" s="6" t="e">
        <f t="shared" si="219"/>
        <v>#NUM!</v>
      </c>
      <c r="BG4732" t="e">
        <f t="shared" si="220"/>
        <v>#NUM!</v>
      </c>
      <c r="BH4732" t="e">
        <f t="shared" si="221"/>
        <v>#NUM!</v>
      </c>
      <c r="BI4732" t="e">
        <f>VLOOKUP(H4732,Sheet2!$A$1:$B$270,2,FALSE)</f>
        <v>#N/A</v>
      </c>
    </row>
    <row r="4733" spans="15:61">
      <c r="O4733" s="57"/>
      <c r="P4733" s="57"/>
      <c r="AP4733" s="57"/>
      <c r="BA4733" s="57"/>
      <c r="BF4733" s="6" t="e">
        <f t="shared" si="219"/>
        <v>#NUM!</v>
      </c>
      <c r="BG4733" t="e">
        <f t="shared" si="220"/>
        <v>#NUM!</v>
      </c>
      <c r="BH4733" t="e">
        <f t="shared" si="221"/>
        <v>#NUM!</v>
      </c>
      <c r="BI4733" t="e">
        <f>VLOOKUP(H4733,Sheet2!$A$1:$B$270,2,FALSE)</f>
        <v>#N/A</v>
      </c>
    </row>
    <row r="4734" spans="15:61">
      <c r="O4734" s="57"/>
      <c r="P4734" s="57"/>
      <c r="AP4734" s="57"/>
      <c r="BA4734" s="57"/>
      <c r="BF4734" s="6" t="e">
        <f t="shared" si="219"/>
        <v>#NUM!</v>
      </c>
      <c r="BG4734" t="e">
        <f t="shared" si="220"/>
        <v>#NUM!</v>
      </c>
      <c r="BH4734" t="e">
        <f t="shared" si="221"/>
        <v>#NUM!</v>
      </c>
      <c r="BI4734" t="e">
        <f>VLOOKUP(H4734,Sheet2!$A$1:$B$270,2,FALSE)</f>
        <v>#N/A</v>
      </c>
    </row>
    <row r="4735" spans="15:61">
      <c r="O4735" s="57"/>
      <c r="P4735" s="57"/>
      <c r="AP4735" s="57"/>
      <c r="BA4735" s="57"/>
      <c r="BF4735" s="6" t="e">
        <f t="shared" si="219"/>
        <v>#NUM!</v>
      </c>
      <c r="BG4735" t="e">
        <f t="shared" si="220"/>
        <v>#NUM!</v>
      </c>
      <c r="BH4735" t="e">
        <f t="shared" si="221"/>
        <v>#NUM!</v>
      </c>
      <c r="BI4735" t="e">
        <f>VLOOKUP(H4735,Sheet2!$A$1:$B$270,2,FALSE)</f>
        <v>#N/A</v>
      </c>
    </row>
    <row r="4736" spans="15:61">
      <c r="O4736" s="57"/>
      <c r="P4736" s="57"/>
      <c r="AP4736" s="57"/>
      <c r="BA4736" s="57"/>
      <c r="BF4736" s="6" t="e">
        <f t="shared" si="219"/>
        <v>#NUM!</v>
      </c>
      <c r="BG4736" t="e">
        <f t="shared" si="220"/>
        <v>#NUM!</v>
      </c>
      <c r="BH4736" t="e">
        <f t="shared" si="221"/>
        <v>#NUM!</v>
      </c>
      <c r="BI4736" t="e">
        <f>VLOOKUP(H4736,Sheet2!$A$1:$B$270,2,FALSE)</f>
        <v>#N/A</v>
      </c>
    </row>
    <row r="4737" spans="15:61">
      <c r="O4737" s="57"/>
      <c r="P4737" s="57"/>
      <c r="AP4737" s="57"/>
      <c r="BA4737" s="57"/>
      <c r="BF4737" s="6" t="e">
        <f t="shared" si="219"/>
        <v>#NUM!</v>
      </c>
      <c r="BG4737" t="e">
        <f t="shared" si="220"/>
        <v>#NUM!</v>
      </c>
      <c r="BH4737" t="e">
        <f t="shared" si="221"/>
        <v>#NUM!</v>
      </c>
      <c r="BI4737" t="e">
        <f>VLOOKUP(H4737,Sheet2!$A$1:$B$270,2,FALSE)</f>
        <v>#N/A</v>
      </c>
    </row>
    <row r="4738" spans="15:61">
      <c r="O4738" s="57"/>
      <c r="P4738" s="57"/>
      <c r="AP4738" s="57"/>
      <c r="BA4738" s="57"/>
      <c r="BF4738" s="6" t="e">
        <f t="shared" ref="BF4738:BF4801" si="222">DATE(BC4738,BD4738,BE4738)</f>
        <v>#NUM!</v>
      </c>
      <c r="BG4738" t="e">
        <f t="shared" ref="BG4738:BG4801" si="223">BF4738-BA4738</f>
        <v>#NUM!</v>
      </c>
      <c r="BH4738" t="e">
        <f t="shared" ref="BH4738:BH4801" si="224">IF(BG4738=1,"COMPLY",IF(BG4738&lt;1,"COMPLY","NOT COMPLY"))</f>
        <v>#NUM!</v>
      </c>
      <c r="BI4738" t="e">
        <f>VLOOKUP(H4738,Sheet2!$A$1:$B$270,2,FALSE)</f>
        <v>#N/A</v>
      </c>
    </row>
    <row r="4739" spans="15:61">
      <c r="O4739" s="57"/>
      <c r="P4739" s="57"/>
      <c r="AP4739" s="57"/>
      <c r="BA4739" s="57"/>
      <c r="BF4739" s="6" t="e">
        <f t="shared" si="222"/>
        <v>#NUM!</v>
      </c>
      <c r="BG4739" t="e">
        <f t="shared" si="223"/>
        <v>#NUM!</v>
      </c>
      <c r="BH4739" t="e">
        <f t="shared" si="224"/>
        <v>#NUM!</v>
      </c>
      <c r="BI4739" t="e">
        <f>VLOOKUP(H4739,Sheet2!$A$1:$B$270,2,FALSE)</f>
        <v>#N/A</v>
      </c>
    </row>
    <row r="4740" spans="15:61">
      <c r="O4740" s="57"/>
      <c r="P4740" s="57"/>
      <c r="AP4740" s="57"/>
      <c r="BA4740" s="57"/>
      <c r="BF4740" s="6" t="e">
        <f t="shared" si="222"/>
        <v>#NUM!</v>
      </c>
      <c r="BG4740" t="e">
        <f t="shared" si="223"/>
        <v>#NUM!</v>
      </c>
      <c r="BH4740" t="e">
        <f t="shared" si="224"/>
        <v>#NUM!</v>
      </c>
      <c r="BI4740" t="e">
        <f>VLOOKUP(H4740,Sheet2!$A$1:$B$270,2,FALSE)</f>
        <v>#N/A</v>
      </c>
    </row>
    <row r="4741" spans="15:61">
      <c r="O4741" s="57"/>
      <c r="P4741" s="57"/>
      <c r="AP4741" s="57"/>
      <c r="BA4741" s="57"/>
      <c r="BF4741" s="6" t="e">
        <f t="shared" si="222"/>
        <v>#NUM!</v>
      </c>
      <c r="BG4741" t="e">
        <f t="shared" si="223"/>
        <v>#NUM!</v>
      </c>
      <c r="BH4741" t="e">
        <f t="shared" si="224"/>
        <v>#NUM!</v>
      </c>
      <c r="BI4741" t="e">
        <f>VLOOKUP(H4741,Sheet2!$A$1:$B$270,2,FALSE)</f>
        <v>#N/A</v>
      </c>
    </row>
    <row r="4742" spans="15:61">
      <c r="O4742" s="57"/>
      <c r="P4742" s="57"/>
      <c r="AP4742" s="57"/>
      <c r="BA4742" s="57"/>
      <c r="BF4742" s="6" t="e">
        <f t="shared" si="222"/>
        <v>#NUM!</v>
      </c>
      <c r="BG4742" t="e">
        <f t="shared" si="223"/>
        <v>#NUM!</v>
      </c>
      <c r="BH4742" t="e">
        <f t="shared" si="224"/>
        <v>#NUM!</v>
      </c>
      <c r="BI4742" t="e">
        <f>VLOOKUP(H4742,Sheet2!$A$1:$B$270,2,FALSE)</f>
        <v>#N/A</v>
      </c>
    </row>
    <row r="4743" spans="15:61">
      <c r="O4743" s="57"/>
      <c r="P4743" s="57"/>
      <c r="AP4743" s="57"/>
      <c r="BA4743" s="57"/>
      <c r="BF4743" s="6" t="e">
        <f t="shared" si="222"/>
        <v>#NUM!</v>
      </c>
      <c r="BG4743" t="e">
        <f t="shared" si="223"/>
        <v>#NUM!</v>
      </c>
      <c r="BH4743" t="e">
        <f t="shared" si="224"/>
        <v>#NUM!</v>
      </c>
      <c r="BI4743" t="e">
        <f>VLOOKUP(H4743,Sheet2!$A$1:$B$270,2,FALSE)</f>
        <v>#N/A</v>
      </c>
    </row>
    <row r="4744" spans="15:61">
      <c r="O4744" s="57"/>
      <c r="P4744" s="57"/>
      <c r="AP4744" s="57"/>
      <c r="BA4744" s="57"/>
      <c r="BF4744" s="6" t="e">
        <f t="shared" si="222"/>
        <v>#NUM!</v>
      </c>
      <c r="BG4744" t="e">
        <f t="shared" si="223"/>
        <v>#NUM!</v>
      </c>
      <c r="BH4744" t="e">
        <f t="shared" si="224"/>
        <v>#NUM!</v>
      </c>
      <c r="BI4744" t="e">
        <f>VLOOKUP(H4744,Sheet2!$A$1:$B$270,2,FALSE)</f>
        <v>#N/A</v>
      </c>
    </row>
    <row r="4745" spans="15:61">
      <c r="O4745" s="57"/>
      <c r="P4745" s="57"/>
      <c r="AP4745" s="57"/>
      <c r="BA4745" s="57"/>
      <c r="BF4745" s="6" t="e">
        <f t="shared" si="222"/>
        <v>#NUM!</v>
      </c>
      <c r="BG4745" t="e">
        <f t="shared" si="223"/>
        <v>#NUM!</v>
      </c>
      <c r="BH4745" t="e">
        <f t="shared" si="224"/>
        <v>#NUM!</v>
      </c>
      <c r="BI4745" t="e">
        <f>VLOOKUP(H4745,Sheet2!$A$1:$B$270,2,FALSE)</f>
        <v>#N/A</v>
      </c>
    </row>
    <row r="4746" spans="15:61">
      <c r="O4746" s="57"/>
      <c r="P4746" s="57"/>
      <c r="AP4746" s="57"/>
      <c r="BA4746" s="57"/>
      <c r="BF4746" s="6" t="e">
        <f t="shared" si="222"/>
        <v>#NUM!</v>
      </c>
      <c r="BG4746" t="e">
        <f t="shared" si="223"/>
        <v>#NUM!</v>
      </c>
      <c r="BH4746" t="e">
        <f t="shared" si="224"/>
        <v>#NUM!</v>
      </c>
      <c r="BI4746" t="e">
        <f>VLOOKUP(H4746,Sheet2!$A$1:$B$270,2,FALSE)</f>
        <v>#N/A</v>
      </c>
    </row>
    <row r="4747" spans="15:61">
      <c r="O4747" s="57"/>
      <c r="P4747" s="57"/>
      <c r="AP4747" s="57"/>
      <c r="BA4747" s="57"/>
      <c r="BF4747" s="6" t="e">
        <f t="shared" si="222"/>
        <v>#NUM!</v>
      </c>
      <c r="BG4747" t="e">
        <f t="shared" si="223"/>
        <v>#NUM!</v>
      </c>
      <c r="BH4747" t="e">
        <f t="shared" si="224"/>
        <v>#NUM!</v>
      </c>
      <c r="BI4747" t="e">
        <f>VLOOKUP(H4747,Sheet2!$A$1:$B$270,2,FALSE)</f>
        <v>#N/A</v>
      </c>
    </row>
    <row r="4748" spans="15:61">
      <c r="O4748" s="57"/>
      <c r="P4748" s="57"/>
      <c r="AP4748" s="57"/>
      <c r="BA4748" s="57"/>
      <c r="BF4748" s="6" t="e">
        <f t="shared" si="222"/>
        <v>#NUM!</v>
      </c>
      <c r="BG4748" t="e">
        <f t="shared" si="223"/>
        <v>#NUM!</v>
      </c>
      <c r="BH4748" t="e">
        <f t="shared" si="224"/>
        <v>#NUM!</v>
      </c>
      <c r="BI4748" t="e">
        <f>VLOOKUP(H4748,Sheet2!$A$1:$B$270,2,FALSE)</f>
        <v>#N/A</v>
      </c>
    </row>
    <row r="4749" spans="15:61">
      <c r="O4749" s="57"/>
      <c r="P4749" s="57"/>
      <c r="AP4749" s="57"/>
      <c r="BA4749" s="57"/>
      <c r="BF4749" s="6" t="e">
        <f t="shared" si="222"/>
        <v>#NUM!</v>
      </c>
      <c r="BG4749" t="e">
        <f t="shared" si="223"/>
        <v>#NUM!</v>
      </c>
      <c r="BH4749" t="e">
        <f t="shared" si="224"/>
        <v>#NUM!</v>
      </c>
      <c r="BI4749" t="e">
        <f>VLOOKUP(H4749,Sheet2!$A$1:$B$270,2,FALSE)</f>
        <v>#N/A</v>
      </c>
    </row>
    <row r="4750" spans="15:61">
      <c r="O4750" s="57"/>
      <c r="P4750" s="57"/>
      <c r="AP4750" s="57"/>
      <c r="BA4750" s="57"/>
      <c r="BF4750" s="6" t="e">
        <f t="shared" si="222"/>
        <v>#NUM!</v>
      </c>
      <c r="BG4750" t="e">
        <f t="shared" si="223"/>
        <v>#NUM!</v>
      </c>
      <c r="BH4750" t="e">
        <f t="shared" si="224"/>
        <v>#NUM!</v>
      </c>
      <c r="BI4750" t="e">
        <f>VLOOKUP(H4750,Sheet2!$A$1:$B$270,2,FALSE)</f>
        <v>#N/A</v>
      </c>
    </row>
    <row r="4751" spans="15:61">
      <c r="O4751" s="57"/>
      <c r="P4751" s="57"/>
      <c r="AP4751" s="57"/>
      <c r="BA4751" s="57"/>
      <c r="BF4751" s="6" t="e">
        <f t="shared" si="222"/>
        <v>#NUM!</v>
      </c>
      <c r="BG4751" t="e">
        <f t="shared" si="223"/>
        <v>#NUM!</v>
      </c>
      <c r="BH4751" t="e">
        <f t="shared" si="224"/>
        <v>#NUM!</v>
      </c>
      <c r="BI4751" t="e">
        <f>VLOOKUP(H4751,Sheet2!$A$1:$B$270,2,FALSE)</f>
        <v>#N/A</v>
      </c>
    </row>
    <row r="4752" spans="15:61">
      <c r="O4752" s="57"/>
      <c r="P4752" s="57"/>
      <c r="AP4752" s="57"/>
      <c r="BA4752" s="57"/>
      <c r="BF4752" s="6" t="e">
        <f t="shared" si="222"/>
        <v>#NUM!</v>
      </c>
      <c r="BG4752" t="e">
        <f t="shared" si="223"/>
        <v>#NUM!</v>
      </c>
      <c r="BH4752" t="e">
        <f t="shared" si="224"/>
        <v>#NUM!</v>
      </c>
      <c r="BI4752" t="e">
        <f>VLOOKUP(H4752,Sheet2!$A$1:$B$270,2,FALSE)</f>
        <v>#N/A</v>
      </c>
    </row>
    <row r="4753" spans="15:61">
      <c r="O4753" s="57"/>
      <c r="P4753" s="57"/>
      <c r="AP4753" s="57"/>
      <c r="BA4753" s="57"/>
      <c r="BF4753" s="6" t="e">
        <f t="shared" si="222"/>
        <v>#NUM!</v>
      </c>
      <c r="BG4753" t="e">
        <f t="shared" si="223"/>
        <v>#NUM!</v>
      </c>
      <c r="BH4753" t="e">
        <f t="shared" si="224"/>
        <v>#NUM!</v>
      </c>
      <c r="BI4753" t="e">
        <f>VLOOKUP(H4753,Sheet2!$A$1:$B$270,2,FALSE)</f>
        <v>#N/A</v>
      </c>
    </row>
    <row r="4754" spans="15:61">
      <c r="O4754" s="57"/>
      <c r="P4754" s="57"/>
      <c r="AP4754" s="57"/>
      <c r="BA4754" s="57"/>
      <c r="BF4754" s="6" t="e">
        <f t="shared" si="222"/>
        <v>#NUM!</v>
      </c>
      <c r="BG4754" t="e">
        <f t="shared" si="223"/>
        <v>#NUM!</v>
      </c>
      <c r="BH4754" t="e">
        <f t="shared" si="224"/>
        <v>#NUM!</v>
      </c>
      <c r="BI4754" t="e">
        <f>VLOOKUP(H4754,Sheet2!$A$1:$B$270,2,FALSE)</f>
        <v>#N/A</v>
      </c>
    </row>
    <row r="4755" spans="15:61">
      <c r="O4755" s="57"/>
      <c r="P4755" s="57"/>
      <c r="AP4755" s="57"/>
      <c r="BA4755" s="57"/>
      <c r="BF4755" s="6" t="e">
        <f t="shared" si="222"/>
        <v>#NUM!</v>
      </c>
      <c r="BG4755" t="e">
        <f t="shared" si="223"/>
        <v>#NUM!</v>
      </c>
      <c r="BH4755" t="e">
        <f t="shared" si="224"/>
        <v>#NUM!</v>
      </c>
      <c r="BI4755" t="e">
        <f>VLOOKUP(H4755,Sheet2!$A$1:$B$270,2,FALSE)</f>
        <v>#N/A</v>
      </c>
    </row>
    <row r="4756" spans="15:61">
      <c r="O4756" s="57"/>
      <c r="P4756" s="57"/>
      <c r="AP4756" s="57"/>
      <c r="BA4756" s="57"/>
      <c r="BF4756" s="6" t="e">
        <f t="shared" si="222"/>
        <v>#NUM!</v>
      </c>
      <c r="BG4756" t="e">
        <f t="shared" si="223"/>
        <v>#NUM!</v>
      </c>
      <c r="BH4756" t="e">
        <f t="shared" si="224"/>
        <v>#NUM!</v>
      </c>
      <c r="BI4756" t="e">
        <f>VLOOKUP(H4756,Sheet2!$A$1:$B$270,2,FALSE)</f>
        <v>#N/A</v>
      </c>
    </row>
    <row r="4757" spans="15:61">
      <c r="O4757" s="57"/>
      <c r="P4757" s="57"/>
      <c r="AP4757" s="57"/>
      <c r="BA4757" s="57"/>
      <c r="BF4757" s="6" t="e">
        <f t="shared" si="222"/>
        <v>#NUM!</v>
      </c>
      <c r="BG4757" t="e">
        <f t="shared" si="223"/>
        <v>#NUM!</v>
      </c>
      <c r="BH4757" t="e">
        <f t="shared" si="224"/>
        <v>#NUM!</v>
      </c>
      <c r="BI4757" t="e">
        <f>VLOOKUP(H4757,Sheet2!$A$1:$B$270,2,FALSE)</f>
        <v>#N/A</v>
      </c>
    </row>
    <row r="4758" spans="15:61">
      <c r="O4758" s="57"/>
      <c r="P4758" s="57"/>
      <c r="AP4758" s="57"/>
      <c r="BA4758" s="57"/>
      <c r="BF4758" s="6" t="e">
        <f t="shared" si="222"/>
        <v>#NUM!</v>
      </c>
      <c r="BG4758" t="e">
        <f t="shared" si="223"/>
        <v>#NUM!</v>
      </c>
      <c r="BH4758" t="e">
        <f t="shared" si="224"/>
        <v>#NUM!</v>
      </c>
      <c r="BI4758" t="e">
        <f>VLOOKUP(H4758,Sheet2!$A$1:$B$270,2,FALSE)</f>
        <v>#N/A</v>
      </c>
    </row>
    <row r="4759" spans="15:61">
      <c r="O4759" s="57"/>
      <c r="P4759" s="57"/>
      <c r="AP4759" s="57"/>
      <c r="BA4759" s="57"/>
      <c r="BF4759" s="6" t="e">
        <f t="shared" si="222"/>
        <v>#NUM!</v>
      </c>
      <c r="BG4759" t="e">
        <f t="shared" si="223"/>
        <v>#NUM!</v>
      </c>
      <c r="BH4759" t="e">
        <f t="shared" si="224"/>
        <v>#NUM!</v>
      </c>
      <c r="BI4759" t="e">
        <f>VLOOKUP(H4759,Sheet2!$A$1:$B$270,2,FALSE)</f>
        <v>#N/A</v>
      </c>
    </row>
    <row r="4760" spans="15:61">
      <c r="O4760" s="57"/>
      <c r="P4760" s="57"/>
      <c r="AP4760" s="57"/>
      <c r="BA4760" s="57"/>
      <c r="BF4760" s="6" t="e">
        <f t="shared" si="222"/>
        <v>#NUM!</v>
      </c>
      <c r="BG4760" t="e">
        <f t="shared" si="223"/>
        <v>#NUM!</v>
      </c>
      <c r="BH4760" t="e">
        <f t="shared" si="224"/>
        <v>#NUM!</v>
      </c>
      <c r="BI4760" t="e">
        <f>VLOOKUP(H4760,Sheet2!$A$1:$B$270,2,FALSE)</f>
        <v>#N/A</v>
      </c>
    </row>
    <row r="4761" spans="15:61">
      <c r="O4761" s="57"/>
      <c r="P4761" s="57"/>
      <c r="AP4761" s="57"/>
      <c r="BA4761" s="57"/>
      <c r="BF4761" s="6" t="e">
        <f t="shared" si="222"/>
        <v>#NUM!</v>
      </c>
      <c r="BG4761" t="e">
        <f t="shared" si="223"/>
        <v>#NUM!</v>
      </c>
      <c r="BH4761" t="e">
        <f t="shared" si="224"/>
        <v>#NUM!</v>
      </c>
      <c r="BI4761" t="e">
        <f>VLOOKUP(H4761,Sheet2!$A$1:$B$270,2,FALSE)</f>
        <v>#N/A</v>
      </c>
    </row>
    <row r="4762" spans="15:61">
      <c r="O4762" s="57"/>
      <c r="P4762" s="57"/>
      <c r="AP4762" s="57"/>
      <c r="BA4762" s="57"/>
      <c r="BF4762" s="6" t="e">
        <f t="shared" si="222"/>
        <v>#NUM!</v>
      </c>
      <c r="BG4762" t="e">
        <f t="shared" si="223"/>
        <v>#NUM!</v>
      </c>
      <c r="BH4762" t="e">
        <f t="shared" si="224"/>
        <v>#NUM!</v>
      </c>
      <c r="BI4762" t="e">
        <f>VLOOKUP(H4762,Sheet2!$A$1:$B$270,2,FALSE)</f>
        <v>#N/A</v>
      </c>
    </row>
    <row r="4763" spans="15:61">
      <c r="O4763" s="57"/>
      <c r="P4763" s="57"/>
      <c r="AP4763" s="57"/>
      <c r="BA4763" s="57"/>
      <c r="BF4763" s="6" t="e">
        <f t="shared" si="222"/>
        <v>#NUM!</v>
      </c>
      <c r="BG4763" t="e">
        <f t="shared" si="223"/>
        <v>#NUM!</v>
      </c>
      <c r="BH4763" t="e">
        <f t="shared" si="224"/>
        <v>#NUM!</v>
      </c>
      <c r="BI4763" t="e">
        <f>VLOOKUP(H4763,Sheet2!$A$1:$B$270,2,FALSE)</f>
        <v>#N/A</v>
      </c>
    </row>
    <row r="4764" spans="15:61">
      <c r="O4764" s="57"/>
      <c r="P4764" s="57"/>
      <c r="AP4764" s="57"/>
      <c r="BA4764" s="57"/>
      <c r="BF4764" s="6" t="e">
        <f t="shared" si="222"/>
        <v>#NUM!</v>
      </c>
      <c r="BG4764" t="e">
        <f t="shared" si="223"/>
        <v>#NUM!</v>
      </c>
      <c r="BH4764" t="e">
        <f t="shared" si="224"/>
        <v>#NUM!</v>
      </c>
      <c r="BI4764" t="e">
        <f>VLOOKUP(H4764,Sheet2!$A$1:$B$270,2,FALSE)</f>
        <v>#N/A</v>
      </c>
    </row>
    <row r="4765" spans="15:61">
      <c r="O4765" s="57"/>
      <c r="P4765" s="57"/>
      <c r="AP4765" s="57"/>
      <c r="BA4765" s="57"/>
      <c r="BF4765" s="6" t="e">
        <f t="shared" si="222"/>
        <v>#NUM!</v>
      </c>
      <c r="BG4765" t="e">
        <f t="shared" si="223"/>
        <v>#NUM!</v>
      </c>
      <c r="BH4765" t="e">
        <f t="shared" si="224"/>
        <v>#NUM!</v>
      </c>
      <c r="BI4765" t="e">
        <f>VLOOKUP(H4765,Sheet2!$A$1:$B$270,2,FALSE)</f>
        <v>#N/A</v>
      </c>
    </row>
    <row r="4766" spans="15:61">
      <c r="O4766" s="57"/>
      <c r="P4766" s="57"/>
      <c r="AP4766" s="57"/>
      <c r="BA4766" s="57"/>
      <c r="BF4766" s="6" t="e">
        <f t="shared" si="222"/>
        <v>#NUM!</v>
      </c>
      <c r="BG4766" t="e">
        <f t="shared" si="223"/>
        <v>#NUM!</v>
      </c>
      <c r="BH4766" t="e">
        <f t="shared" si="224"/>
        <v>#NUM!</v>
      </c>
      <c r="BI4766" t="e">
        <f>VLOOKUP(H4766,Sheet2!$A$1:$B$270,2,FALSE)</f>
        <v>#N/A</v>
      </c>
    </row>
    <row r="4767" spans="15:61">
      <c r="O4767" s="57"/>
      <c r="P4767" s="57"/>
      <c r="AP4767" s="57"/>
      <c r="BA4767" s="57"/>
      <c r="BF4767" s="6" t="e">
        <f t="shared" si="222"/>
        <v>#NUM!</v>
      </c>
      <c r="BG4767" t="e">
        <f t="shared" si="223"/>
        <v>#NUM!</v>
      </c>
      <c r="BH4767" t="e">
        <f t="shared" si="224"/>
        <v>#NUM!</v>
      </c>
      <c r="BI4767" t="e">
        <f>VLOOKUP(H4767,Sheet2!$A$1:$B$270,2,FALSE)</f>
        <v>#N/A</v>
      </c>
    </row>
    <row r="4768" spans="15:61">
      <c r="O4768" s="57"/>
      <c r="P4768" s="57"/>
      <c r="AO4768" s="57"/>
      <c r="AP4768" s="57"/>
      <c r="BA4768" s="57"/>
      <c r="BF4768" s="6" t="e">
        <f t="shared" si="222"/>
        <v>#NUM!</v>
      </c>
      <c r="BG4768" t="e">
        <f t="shared" si="223"/>
        <v>#NUM!</v>
      </c>
      <c r="BH4768" t="e">
        <f t="shared" si="224"/>
        <v>#NUM!</v>
      </c>
      <c r="BI4768" t="e">
        <f>VLOOKUP(H4768,Sheet2!$A$1:$B$270,2,FALSE)</f>
        <v>#N/A</v>
      </c>
    </row>
    <row r="4769" spans="15:61">
      <c r="O4769" s="57"/>
      <c r="P4769" s="57"/>
      <c r="AP4769" s="57"/>
      <c r="BA4769" s="57"/>
      <c r="BF4769" s="6" t="e">
        <f t="shared" si="222"/>
        <v>#NUM!</v>
      </c>
      <c r="BG4769" t="e">
        <f t="shared" si="223"/>
        <v>#NUM!</v>
      </c>
      <c r="BH4769" t="e">
        <f t="shared" si="224"/>
        <v>#NUM!</v>
      </c>
      <c r="BI4769" t="e">
        <f>VLOOKUP(H4769,Sheet2!$A$1:$B$270,2,FALSE)</f>
        <v>#N/A</v>
      </c>
    </row>
    <row r="4770" spans="15:61">
      <c r="O4770" s="57"/>
      <c r="P4770" s="57"/>
      <c r="AP4770" s="57"/>
      <c r="BA4770" s="57"/>
      <c r="BF4770" s="6" t="e">
        <f t="shared" si="222"/>
        <v>#NUM!</v>
      </c>
      <c r="BG4770" t="e">
        <f t="shared" si="223"/>
        <v>#NUM!</v>
      </c>
      <c r="BH4770" t="e">
        <f t="shared" si="224"/>
        <v>#NUM!</v>
      </c>
      <c r="BI4770" t="e">
        <f>VLOOKUP(H4770,Sheet2!$A$1:$B$270,2,FALSE)</f>
        <v>#N/A</v>
      </c>
    </row>
    <row r="4771" spans="15:61">
      <c r="O4771" s="57"/>
      <c r="P4771" s="57"/>
      <c r="AP4771" s="57"/>
      <c r="BA4771" s="57"/>
      <c r="BF4771" s="6" t="e">
        <f t="shared" si="222"/>
        <v>#NUM!</v>
      </c>
      <c r="BG4771" t="e">
        <f t="shared" si="223"/>
        <v>#NUM!</v>
      </c>
      <c r="BH4771" t="e">
        <f t="shared" si="224"/>
        <v>#NUM!</v>
      </c>
      <c r="BI4771" t="e">
        <f>VLOOKUP(H4771,Sheet2!$A$1:$B$270,2,FALSE)</f>
        <v>#N/A</v>
      </c>
    </row>
    <row r="4772" spans="15:61">
      <c r="O4772" s="57"/>
      <c r="P4772" s="57"/>
      <c r="AP4772" s="57"/>
      <c r="BA4772" s="57"/>
      <c r="BF4772" s="6" t="e">
        <f t="shared" si="222"/>
        <v>#NUM!</v>
      </c>
      <c r="BG4772" t="e">
        <f t="shared" si="223"/>
        <v>#NUM!</v>
      </c>
      <c r="BH4772" t="e">
        <f t="shared" si="224"/>
        <v>#NUM!</v>
      </c>
      <c r="BI4772" t="e">
        <f>VLOOKUP(H4772,Sheet2!$A$1:$B$270,2,FALSE)</f>
        <v>#N/A</v>
      </c>
    </row>
    <row r="4773" spans="15:61">
      <c r="O4773" s="57"/>
      <c r="P4773" s="57"/>
      <c r="AP4773" s="57"/>
      <c r="BA4773" s="57"/>
      <c r="BF4773" s="6" t="e">
        <f t="shared" si="222"/>
        <v>#NUM!</v>
      </c>
      <c r="BG4773" t="e">
        <f t="shared" si="223"/>
        <v>#NUM!</v>
      </c>
      <c r="BH4773" t="e">
        <f t="shared" si="224"/>
        <v>#NUM!</v>
      </c>
      <c r="BI4773" t="e">
        <f>VLOOKUP(H4773,Sheet2!$A$1:$B$270,2,FALSE)</f>
        <v>#N/A</v>
      </c>
    </row>
    <row r="4774" spans="15:61">
      <c r="O4774" s="57"/>
      <c r="P4774" s="57"/>
      <c r="AP4774" s="57"/>
      <c r="BA4774" s="57"/>
      <c r="BF4774" s="6" t="e">
        <f t="shared" si="222"/>
        <v>#NUM!</v>
      </c>
      <c r="BG4774" t="e">
        <f t="shared" si="223"/>
        <v>#NUM!</v>
      </c>
      <c r="BH4774" t="e">
        <f t="shared" si="224"/>
        <v>#NUM!</v>
      </c>
      <c r="BI4774" t="e">
        <f>VLOOKUP(H4774,Sheet2!$A$1:$B$270,2,FALSE)</f>
        <v>#N/A</v>
      </c>
    </row>
    <row r="4775" spans="15:61">
      <c r="O4775" s="57"/>
      <c r="P4775" s="57"/>
      <c r="AP4775" s="57"/>
      <c r="BA4775" s="57"/>
      <c r="BF4775" s="6" t="e">
        <f t="shared" si="222"/>
        <v>#NUM!</v>
      </c>
      <c r="BG4775" t="e">
        <f t="shared" si="223"/>
        <v>#NUM!</v>
      </c>
      <c r="BH4775" t="e">
        <f t="shared" si="224"/>
        <v>#NUM!</v>
      </c>
      <c r="BI4775" t="e">
        <f>VLOOKUP(H4775,Sheet2!$A$1:$B$270,2,FALSE)</f>
        <v>#N/A</v>
      </c>
    </row>
    <row r="4776" spans="15:61">
      <c r="O4776" s="57"/>
      <c r="P4776" s="57"/>
      <c r="AP4776" s="57"/>
      <c r="BA4776" s="57"/>
      <c r="BF4776" s="6" t="e">
        <f t="shared" si="222"/>
        <v>#NUM!</v>
      </c>
      <c r="BG4776" t="e">
        <f t="shared" si="223"/>
        <v>#NUM!</v>
      </c>
      <c r="BH4776" t="e">
        <f t="shared" si="224"/>
        <v>#NUM!</v>
      </c>
      <c r="BI4776" t="e">
        <f>VLOOKUP(H4776,Sheet2!$A$1:$B$270,2,FALSE)</f>
        <v>#N/A</v>
      </c>
    </row>
    <row r="4777" spans="15:61">
      <c r="O4777" s="57"/>
      <c r="P4777" s="57"/>
      <c r="AP4777" s="57"/>
      <c r="BA4777" s="57"/>
      <c r="BF4777" s="6" t="e">
        <f t="shared" si="222"/>
        <v>#NUM!</v>
      </c>
      <c r="BG4777" t="e">
        <f t="shared" si="223"/>
        <v>#NUM!</v>
      </c>
      <c r="BH4777" t="e">
        <f t="shared" si="224"/>
        <v>#NUM!</v>
      </c>
      <c r="BI4777" t="e">
        <f>VLOOKUP(H4777,Sheet2!$A$1:$B$270,2,FALSE)</f>
        <v>#N/A</v>
      </c>
    </row>
    <row r="4778" spans="15:61">
      <c r="O4778" s="57"/>
      <c r="P4778" s="57"/>
      <c r="AP4778" s="57"/>
      <c r="BA4778" s="57"/>
      <c r="BF4778" s="6" t="e">
        <f t="shared" si="222"/>
        <v>#NUM!</v>
      </c>
      <c r="BG4778" t="e">
        <f t="shared" si="223"/>
        <v>#NUM!</v>
      </c>
      <c r="BH4778" t="e">
        <f t="shared" si="224"/>
        <v>#NUM!</v>
      </c>
      <c r="BI4778" t="e">
        <f>VLOOKUP(H4778,Sheet2!$A$1:$B$270,2,FALSE)</f>
        <v>#N/A</v>
      </c>
    </row>
    <row r="4779" spans="15:61">
      <c r="O4779" s="57"/>
      <c r="P4779" s="57"/>
      <c r="AP4779" s="57"/>
      <c r="BA4779" s="57"/>
      <c r="BF4779" s="6" t="e">
        <f t="shared" si="222"/>
        <v>#NUM!</v>
      </c>
      <c r="BG4779" t="e">
        <f t="shared" si="223"/>
        <v>#NUM!</v>
      </c>
      <c r="BH4779" t="e">
        <f t="shared" si="224"/>
        <v>#NUM!</v>
      </c>
      <c r="BI4779" t="e">
        <f>VLOOKUP(H4779,Sheet2!$A$1:$B$270,2,FALSE)</f>
        <v>#N/A</v>
      </c>
    </row>
    <row r="4780" spans="15:61">
      <c r="O4780" s="57"/>
      <c r="P4780" s="57"/>
      <c r="AP4780" s="57"/>
      <c r="BA4780" s="57"/>
      <c r="BF4780" s="6" t="e">
        <f t="shared" si="222"/>
        <v>#NUM!</v>
      </c>
      <c r="BG4780" t="e">
        <f t="shared" si="223"/>
        <v>#NUM!</v>
      </c>
      <c r="BH4780" t="e">
        <f t="shared" si="224"/>
        <v>#NUM!</v>
      </c>
      <c r="BI4780" t="e">
        <f>VLOOKUP(H4780,Sheet2!$A$1:$B$270,2,FALSE)</f>
        <v>#N/A</v>
      </c>
    </row>
    <row r="4781" spans="15:61">
      <c r="O4781" s="57"/>
      <c r="P4781" s="57"/>
      <c r="AP4781" s="57"/>
      <c r="BA4781" s="57"/>
      <c r="BF4781" s="6" t="e">
        <f t="shared" si="222"/>
        <v>#NUM!</v>
      </c>
      <c r="BG4781" t="e">
        <f t="shared" si="223"/>
        <v>#NUM!</v>
      </c>
      <c r="BH4781" t="e">
        <f t="shared" si="224"/>
        <v>#NUM!</v>
      </c>
      <c r="BI4781" t="e">
        <f>VLOOKUP(H4781,Sheet2!$A$1:$B$270,2,FALSE)</f>
        <v>#N/A</v>
      </c>
    </row>
    <row r="4782" spans="15:61">
      <c r="O4782" s="57"/>
      <c r="P4782" s="57"/>
      <c r="AP4782" s="57"/>
      <c r="BA4782" s="57"/>
      <c r="BF4782" s="6" t="e">
        <f t="shared" si="222"/>
        <v>#NUM!</v>
      </c>
      <c r="BG4782" t="e">
        <f t="shared" si="223"/>
        <v>#NUM!</v>
      </c>
      <c r="BH4782" t="e">
        <f t="shared" si="224"/>
        <v>#NUM!</v>
      </c>
      <c r="BI4782" t="e">
        <f>VLOOKUP(H4782,Sheet2!$A$1:$B$270,2,FALSE)</f>
        <v>#N/A</v>
      </c>
    </row>
    <row r="4783" spans="15:61">
      <c r="O4783" s="57"/>
      <c r="P4783" s="57"/>
      <c r="AP4783" s="57"/>
      <c r="BA4783" s="57"/>
      <c r="BF4783" s="6" t="e">
        <f t="shared" si="222"/>
        <v>#NUM!</v>
      </c>
      <c r="BG4783" t="e">
        <f t="shared" si="223"/>
        <v>#NUM!</v>
      </c>
      <c r="BH4783" t="e">
        <f t="shared" si="224"/>
        <v>#NUM!</v>
      </c>
      <c r="BI4783" t="e">
        <f>VLOOKUP(H4783,Sheet2!$A$1:$B$270,2,FALSE)</f>
        <v>#N/A</v>
      </c>
    </row>
    <row r="4784" spans="15:61">
      <c r="O4784" s="57"/>
      <c r="P4784" s="57"/>
      <c r="AP4784" s="57"/>
      <c r="BA4784" s="57"/>
      <c r="BF4784" s="6" t="e">
        <f t="shared" si="222"/>
        <v>#NUM!</v>
      </c>
      <c r="BG4784" t="e">
        <f t="shared" si="223"/>
        <v>#NUM!</v>
      </c>
      <c r="BH4784" t="e">
        <f t="shared" si="224"/>
        <v>#NUM!</v>
      </c>
      <c r="BI4784" t="e">
        <f>VLOOKUP(H4784,Sheet2!$A$1:$B$270,2,FALSE)</f>
        <v>#N/A</v>
      </c>
    </row>
    <row r="4785" spans="15:61">
      <c r="O4785" s="57"/>
      <c r="P4785" s="57"/>
      <c r="AP4785" s="57"/>
      <c r="BA4785" s="57"/>
      <c r="BF4785" s="6" t="e">
        <f t="shared" si="222"/>
        <v>#NUM!</v>
      </c>
      <c r="BG4785" t="e">
        <f t="shared" si="223"/>
        <v>#NUM!</v>
      </c>
      <c r="BH4785" t="e">
        <f t="shared" si="224"/>
        <v>#NUM!</v>
      </c>
      <c r="BI4785" t="e">
        <f>VLOOKUP(H4785,Sheet2!$A$1:$B$270,2,FALSE)</f>
        <v>#N/A</v>
      </c>
    </row>
    <row r="4786" spans="15:61">
      <c r="O4786" s="57"/>
      <c r="P4786" s="57"/>
      <c r="AP4786" s="57"/>
      <c r="BA4786" s="57"/>
      <c r="BF4786" s="6" t="e">
        <f t="shared" si="222"/>
        <v>#NUM!</v>
      </c>
      <c r="BG4786" t="e">
        <f t="shared" si="223"/>
        <v>#NUM!</v>
      </c>
      <c r="BH4786" t="e">
        <f t="shared" si="224"/>
        <v>#NUM!</v>
      </c>
      <c r="BI4786" t="e">
        <f>VLOOKUP(H4786,Sheet2!$A$1:$B$270,2,FALSE)</f>
        <v>#N/A</v>
      </c>
    </row>
    <row r="4787" spans="15:61">
      <c r="O4787" s="57"/>
      <c r="P4787" s="57"/>
      <c r="AP4787" s="57"/>
      <c r="BA4787" s="57"/>
      <c r="BF4787" s="6" t="e">
        <f t="shared" si="222"/>
        <v>#NUM!</v>
      </c>
      <c r="BG4787" t="e">
        <f t="shared" si="223"/>
        <v>#NUM!</v>
      </c>
      <c r="BH4787" t="e">
        <f t="shared" si="224"/>
        <v>#NUM!</v>
      </c>
      <c r="BI4787" t="e">
        <f>VLOOKUP(H4787,Sheet2!$A$1:$B$270,2,FALSE)</f>
        <v>#N/A</v>
      </c>
    </row>
    <row r="4788" spans="15:61">
      <c r="O4788" s="57"/>
      <c r="P4788" s="57"/>
      <c r="AP4788" s="57"/>
      <c r="BA4788" s="57"/>
      <c r="BF4788" s="6" t="e">
        <f t="shared" si="222"/>
        <v>#NUM!</v>
      </c>
      <c r="BG4788" t="e">
        <f t="shared" si="223"/>
        <v>#NUM!</v>
      </c>
      <c r="BH4788" t="e">
        <f t="shared" si="224"/>
        <v>#NUM!</v>
      </c>
      <c r="BI4788" t="e">
        <f>VLOOKUP(H4788,Sheet2!$A$1:$B$270,2,FALSE)</f>
        <v>#N/A</v>
      </c>
    </row>
    <row r="4789" spans="15:61">
      <c r="O4789" s="57"/>
      <c r="P4789" s="57"/>
      <c r="AP4789" s="57"/>
      <c r="BA4789" s="57"/>
      <c r="BF4789" s="6" t="e">
        <f t="shared" si="222"/>
        <v>#NUM!</v>
      </c>
      <c r="BG4789" t="e">
        <f t="shared" si="223"/>
        <v>#NUM!</v>
      </c>
      <c r="BH4789" t="e">
        <f t="shared" si="224"/>
        <v>#NUM!</v>
      </c>
      <c r="BI4789" t="e">
        <f>VLOOKUP(H4789,Sheet2!$A$1:$B$270,2,FALSE)</f>
        <v>#N/A</v>
      </c>
    </row>
    <row r="4790" spans="15:61">
      <c r="O4790" s="57"/>
      <c r="P4790" s="57"/>
      <c r="AP4790" s="57"/>
      <c r="BA4790" s="57"/>
      <c r="BF4790" s="6" t="e">
        <f t="shared" si="222"/>
        <v>#NUM!</v>
      </c>
      <c r="BG4790" t="e">
        <f t="shared" si="223"/>
        <v>#NUM!</v>
      </c>
      <c r="BH4790" t="e">
        <f t="shared" si="224"/>
        <v>#NUM!</v>
      </c>
      <c r="BI4790" t="e">
        <f>VLOOKUP(H4790,Sheet2!$A$1:$B$270,2,FALSE)</f>
        <v>#N/A</v>
      </c>
    </row>
    <row r="4791" spans="15:61">
      <c r="O4791" s="57"/>
      <c r="P4791" s="57"/>
      <c r="AP4791" s="57"/>
      <c r="BA4791" s="57"/>
      <c r="BF4791" s="6" t="e">
        <f t="shared" si="222"/>
        <v>#NUM!</v>
      </c>
      <c r="BG4791" t="e">
        <f t="shared" si="223"/>
        <v>#NUM!</v>
      </c>
      <c r="BH4791" t="e">
        <f t="shared" si="224"/>
        <v>#NUM!</v>
      </c>
      <c r="BI4791" t="e">
        <f>VLOOKUP(H4791,Sheet2!$A$1:$B$270,2,FALSE)</f>
        <v>#N/A</v>
      </c>
    </row>
    <row r="4792" spans="15:61">
      <c r="O4792" s="57"/>
      <c r="P4792" s="57"/>
      <c r="AP4792" s="57"/>
      <c r="BA4792" s="57"/>
      <c r="BF4792" s="6" t="e">
        <f t="shared" si="222"/>
        <v>#NUM!</v>
      </c>
      <c r="BG4792" t="e">
        <f t="shared" si="223"/>
        <v>#NUM!</v>
      </c>
      <c r="BH4792" t="e">
        <f t="shared" si="224"/>
        <v>#NUM!</v>
      </c>
      <c r="BI4792" t="e">
        <f>VLOOKUP(H4792,Sheet2!$A$1:$B$270,2,FALSE)</f>
        <v>#N/A</v>
      </c>
    </row>
    <row r="4793" spans="15:61">
      <c r="O4793" s="57"/>
      <c r="P4793" s="57"/>
      <c r="AP4793" s="57"/>
      <c r="BA4793" s="57"/>
      <c r="BF4793" s="6" t="e">
        <f t="shared" si="222"/>
        <v>#NUM!</v>
      </c>
      <c r="BG4793" t="e">
        <f t="shared" si="223"/>
        <v>#NUM!</v>
      </c>
      <c r="BH4793" t="e">
        <f t="shared" si="224"/>
        <v>#NUM!</v>
      </c>
      <c r="BI4793" t="e">
        <f>VLOOKUP(H4793,Sheet2!$A$1:$B$270,2,FALSE)</f>
        <v>#N/A</v>
      </c>
    </row>
    <row r="4794" spans="15:61">
      <c r="O4794" s="57"/>
      <c r="P4794" s="57"/>
      <c r="AP4794" s="57"/>
      <c r="BA4794" s="57"/>
      <c r="BF4794" s="6" t="e">
        <f t="shared" si="222"/>
        <v>#NUM!</v>
      </c>
      <c r="BG4794" t="e">
        <f t="shared" si="223"/>
        <v>#NUM!</v>
      </c>
      <c r="BH4794" t="e">
        <f t="shared" si="224"/>
        <v>#NUM!</v>
      </c>
      <c r="BI4794" t="e">
        <f>VLOOKUP(H4794,Sheet2!$A$1:$B$270,2,FALSE)</f>
        <v>#N/A</v>
      </c>
    </row>
    <row r="4795" spans="15:61">
      <c r="O4795" s="57"/>
      <c r="P4795" s="57"/>
      <c r="AP4795" s="57"/>
      <c r="BA4795" s="57"/>
      <c r="BF4795" s="6" t="e">
        <f t="shared" si="222"/>
        <v>#NUM!</v>
      </c>
      <c r="BG4795" t="e">
        <f t="shared" si="223"/>
        <v>#NUM!</v>
      </c>
      <c r="BH4795" t="e">
        <f t="shared" si="224"/>
        <v>#NUM!</v>
      </c>
      <c r="BI4795" t="e">
        <f>VLOOKUP(H4795,Sheet2!$A$1:$B$270,2,FALSE)</f>
        <v>#N/A</v>
      </c>
    </row>
    <row r="4796" spans="15:61">
      <c r="O4796" s="57"/>
      <c r="P4796" s="57"/>
      <c r="AP4796" s="57"/>
      <c r="BA4796" s="57"/>
      <c r="BF4796" s="6" t="e">
        <f t="shared" si="222"/>
        <v>#NUM!</v>
      </c>
      <c r="BG4796" t="e">
        <f t="shared" si="223"/>
        <v>#NUM!</v>
      </c>
      <c r="BH4796" t="e">
        <f t="shared" si="224"/>
        <v>#NUM!</v>
      </c>
      <c r="BI4796" t="e">
        <f>VLOOKUP(H4796,Sheet2!$A$1:$B$270,2,FALSE)</f>
        <v>#N/A</v>
      </c>
    </row>
    <row r="4797" spans="15:61">
      <c r="O4797" s="57"/>
      <c r="P4797" s="57"/>
      <c r="AP4797" s="57"/>
      <c r="BA4797" s="57"/>
      <c r="BF4797" s="6" t="e">
        <f t="shared" si="222"/>
        <v>#NUM!</v>
      </c>
      <c r="BG4797" t="e">
        <f t="shared" si="223"/>
        <v>#NUM!</v>
      </c>
      <c r="BH4797" t="e">
        <f t="shared" si="224"/>
        <v>#NUM!</v>
      </c>
      <c r="BI4797" t="e">
        <f>VLOOKUP(H4797,Sheet2!$A$1:$B$270,2,FALSE)</f>
        <v>#N/A</v>
      </c>
    </row>
    <row r="4798" spans="15:61">
      <c r="O4798" s="57"/>
      <c r="P4798" s="57"/>
      <c r="AP4798" s="57"/>
      <c r="BA4798" s="57"/>
      <c r="BF4798" s="6" t="e">
        <f t="shared" si="222"/>
        <v>#NUM!</v>
      </c>
      <c r="BG4798" t="e">
        <f t="shared" si="223"/>
        <v>#NUM!</v>
      </c>
      <c r="BH4798" t="e">
        <f t="shared" si="224"/>
        <v>#NUM!</v>
      </c>
      <c r="BI4798" t="e">
        <f>VLOOKUP(H4798,Sheet2!$A$1:$B$270,2,FALSE)</f>
        <v>#N/A</v>
      </c>
    </row>
    <row r="4799" spans="15:61">
      <c r="O4799" s="57"/>
      <c r="P4799" s="57"/>
      <c r="AP4799" s="57"/>
      <c r="BA4799" s="57"/>
      <c r="BF4799" s="6" t="e">
        <f t="shared" si="222"/>
        <v>#NUM!</v>
      </c>
      <c r="BG4799" t="e">
        <f t="shared" si="223"/>
        <v>#NUM!</v>
      </c>
      <c r="BH4799" t="e">
        <f t="shared" si="224"/>
        <v>#NUM!</v>
      </c>
      <c r="BI4799" t="e">
        <f>VLOOKUP(H4799,Sheet2!$A$1:$B$270,2,FALSE)</f>
        <v>#N/A</v>
      </c>
    </row>
    <row r="4800" spans="15:61">
      <c r="O4800" s="57"/>
      <c r="P4800" s="57"/>
      <c r="AP4800" s="57"/>
      <c r="BA4800" s="57"/>
      <c r="BF4800" s="6" t="e">
        <f t="shared" si="222"/>
        <v>#NUM!</v>
      </c>
      <c r="BG4800" t="e">
        <f t="shared" si="223"/>
        <v>#NUM!</v>
      </c>
      <c r="BH4800" t="e">
        <f t="shared" si="224"/>
        <v>#NUM!</v>
      </c>
      <c r="BI4800" t="e">
        <f>VLOOKUP(H4800,Sheet2!$A$1:$B$270,2,FALSE)</f>
        <v>#N/A</v>
      </c>
    </row>
    <row r="4801" spans="15:61">
      <c r="O4801" s="57"/>
      <c r="P4801" s="57"/>
      <c r="AP4801" s="57"/>
      <c r="BA4801" s="57"/>
      <c r="BF4801" s="6" t="e">
        <f t="shared" si="222"/>
        <v>#NUM!</v>
      </c>
      <c r="BG4801" t="e">
        <f t="shared" si="223"/>
        <v>#NUM!</v>
      </c>
      <c r="BH4801" t="e">
        <f t="shared" si="224"/>
        <v>#NUM!</v>
      </c>
      <c r="BI4801" t="e">
        <f>VLOOKUP(H4801,Sheet2!$A$1:$B$270,2,FALSE)</f>
        <v>#N/A</v>
      </c>
    </row>
    <row r="4802" spans="15:61">
      <c r="O4802" s="57"/>
      <c r="P4802" s="57"/>
      <c r="AP4802" s="57"/>
      <c r="BA4802" s="57"/>
      <c r="BF4802" s="6" t="e">
        <f t="shared" ref="BF4802:BF4865" si="225">DATE(BC4802,BD4802,BE4802)</f>
        <v>#NUM!</v>
      </c>
      <c r="BG4802" t="e">
        <f t="shared" ref="BG4802:BG4865" si="226">BF4802-BA4802</f>
        <v>#NUM!</v>
      </c>
      <c r="BH4802" t="e">
        <f t="shared" ref="BH4802:BH4865" si="227">IF(BG4802=1,"COMPLY",IF(BG4802&lt;1,"COMPLY","NOT COMPLY"))</f>
        <v>#NUM!</v>
      </c>
      <c r="BI4802" t="e">
        <f>VLOOKUP(H4802,Sheet2!$A$1:$B$270,2,FALSE)</f>
        <v>#N/A</v>
      </c>
    </row>
    <row r="4803" spans="15:61">
      <c r="O4803" s="57"/>
      <c r="P4803" s="57"/>
      <c r="AP4803" s="57"/>
      <c r="BA4803" s="57"/>
      <c r="BF4803" s="6" t="e">
        <f t="shared" si="225"/>
        <v>#NUM!</v>
      </c>
      <c r="BG4803" t="e">
        <f t="shared" si="226"/>
        <v>#NUM!</v>
      </c>
      <c r="BH4803" t="e">
        <f t="shared" si="227"/>
        <v>#NUM!</v>
      </c>
      <c r="BI4803" t="e">
        <f>VLOOKUP(H4803,Sheet2!$A$1:$B$270,2,FALSE)</f>
        <v>#N/A</v>
      </c>
    </row>
    <row r="4804" spans="15:61">
      <c r="O4804" s="57"/>
      <c r="P4804" s="57"/>
      <c r="AP4804" s="57"/>
      <c r="BA4804" s="57"/>
      <c r="BF4804" s="6" t="e">
        <f t="shared" si="225"/>
        <v>#NUM!</v>
      </c>
      <c r="BG4804" t="e">
        <f t="shared" si="226"/>
        <v>#NUM!</v>
      </c>
      <c r="BH4804" t="e">
        <f t="shared" si="227"/>
        <v>#NUM!</v>
      </c>
      <c r="BI4804" t="e">
        <f>VLOOKUP(H4804,Sheet2!$A$1:$B$270,2,FALSE)</f>
        <v>#N/A</v>
      </c>
    </row>
    <row r="4805" spans="15:61">
      <c r="O4805" s="57"/>
      <c r="P4805" s="57"/>
      <c r="AP4805" s="57"/>
      <c r="BA4805" s="57"/>
      <c r="BF4805" s="6" t="e">
        <f t="shared" si="225"/>
        <v>#NUM!</v>
      </c>
      <c r="BG4805" t="e">
        <f t="shared" si="226"/>
        <v>#NUM!</v>
      </c>
      <c r="BH4805" t="e">
        <f t="shared" si="227"/>
        <v>#NUM!</v>
      </c>
      <c r="BI4805" t="e">
        <f>VLOOKUP(H4805,Sheet2!$A$1:$B$270,2,FALSE)</f>
        <v>#N/A</v>
      </c>
    </row>
    <row r="4806" spans="15:61">
      <c r="O4806" s="57"/>
      <c r="P4806" s="57"/>
      <c r="AP4806" s="57"/>
      <c r="BA4806" s="57"/>
      <c r="BF4806" s="6" t="e">
        <f t="shared" si="225"/>
        <v>#NUM!</v>
      </c>
      <c r="BG4806" t="e">
        <f t="shared" si="226"/>
        <v>#NUM!</v>
      </c>
      <c r="BH4806" t="e">
        <f t="shared" si="227"/>
        <v>#NUM!</v>
      </c>
      <c r="BI4806" t="e">
        <f>VLOOKUP(H4806,Sheet2!$A$1:$B$270,2,FALSE)</f>
        <v>#N/A</v>
      </c>
    </row>
    <row r="4807" spans="15:61">
      <c r="O4807" s="57"/>
      <c r="P4807" s="57"/>
      <c r="AP4807" s="57"/>
      <c r="BA4807" s="57"/>
      <c r="BF4807" s="6" t="e">
        <f t="shared" si="225"/>
        <v>#NUM!</v>
      </c>
      <c r="BG4807" t="e">
        <f t="shared" si="226"/>
        <v>#NUM!</v>
      </c>
      <c r="BH4807" t="e">
        <f t="shared" si="227"/>
        <v>#NUM!</v>
      </c>
      <c r="BI4807" t="e">
        <f>VLOOKUP(H4807,Sheet2!$A$1:$B$270,2,FALSE)</f>
        <v>#N/A</v>
      </c>
    </row>
    <row r="4808" spans="15:61">
      <c r="O4808" s="57"/>
      <c r="P4808" s="57"/>
      <c r="AP4808" s="57"/>
      <c r="BA4808" s="57"/>
      <c r="BF4808" s="6" t="e">
        <f t="shared" si="225"/>
        <v>#NUM!</v>
      </c>
      <c r="BG4808" t="e">
        <f t="shared" si="226"/>
        <v>#NUM!</v>
      </c>
      <c r="BH4808" t="e">
        <f t="shared" si="227"/>
        <v>#NUM!</v>
      </c>
      <c r="BI4808" t="e">
        <f>VLOOKUP(H4808,Sheet2!$A$1:$B$270,2,FALSE)</f>
        <v>#N/A</v>
      </c>
    </row>
    <row r="4809" spans="15:61">
      <c r="O4809" s="57"/>
      <c r="P4809" s="57"/>
      <c r="AP4809" s="57"/>
      <c r="BA4809" s="57"/>
      <c r="BF4809" s="6" t="e">
        <f t="shared" si="225"/>
        <v>#NUM!</v>
      </c>
      <c r="BG4809" t="e">
        <f t="shared" si="226"/>
        <v>#NUM!</v>
      </c>
      <c r="BH4809" t="e">
        <f t="shared" si="227"/>
        <v>#NUM!</v>
      </c>
      <c r="BI4809" t="e">
        <f>VLOOKUP(H4809,Sheet2!$A$1:$B$270,2,FALSE)</f>
        <v>#N/A</v>
      </c>
    </row>
    <row r="4810" spans="15:61">
      <c r="O4810" s="57"/>
      <c r="P4810" s="57"/>
      <c r="AP4810" s="57"/>
      <c r="BA4810" s="57"/>
      <c r="BF4810" s="6" t="e">
        <f t="shared" si="225"/>
        <v>#NUM!</v>
      </c>
      <c r="BG4810" t="e">
        <f t="shared" si="226"/>
        <v>#NUM!</v>
      </c>
      <c r="BH4810" t="e">
        <f t="shared" si="227"/>
        <v>#NUM!</v>
      </c>
      <c r="BI4810" t="e">
        <f>VLOOKUP(H4810,Sheet2!$A$1:$B$270,2,FALSE)</f>
        <v>#N/A</v>
      </c>
    </row>
    <row r="4811" spans="15:61">
      <c r="O4811" s="57"/>
      <c r="P4811" s="57"/>
      <c r="AP4811" s="57"/>
      <c r="BA4811" s="57"/>
      <c r="BF4811" s="6" t="e">
        <f t="shared" si="225"/>
        <v>#NUM!</v>
      </c>
      <c r="BG4811" t="e">
        <f t="shared" si="226"/>
        <v>#NUM!</v>
      </c>
      <c r="BH4811" t="e">
        <f t="shared" si="227"/>
        <v>#NUM!</v>
      </c>
      <c r="BI4811" t="e">
        <f>VLOOKUP(H4811,Sheet2!$A$1:$B$270,2,FALSE)</f>
        <v>#N/A</v>
      </c>
    </row>
    <row r="4812" spans="15:61">
      <c r="O4812" s="57"/>
      <c r="P4812" s="57"/>
      <c r="AP4812" s="57"/>
      <c r="BA4812" s="57"/>
      <c r="BF4812" s="6" t="e">
        <f t="shared" si="225"/>
        <v>#NUM!</v>
      </c>
      <c r="BG4812" t="e">
        <f t="shared" si="226"/>
        <v>#NUM!</v>
      </c>
      <c r="BH4812" t="e">
        <f t="shared" si="227"/>
        <v>#NUM!</v>
      </c>
      <c r="BI4812" t="e">
        <f>VLOOKUP(H4812,Sheet2!$A$1:$B$270,2,FALSE)</f>
        <v>#N/A</v>
      </c>
    </row>
    <row r="4813" spans="15:61">
      <c r="O4813" s="57"/>
      <c r="P4813" s="57"/>
      <c r="AP4813" s="57"/>
      <c r="BA4813" s="57"/>
      <c r="BF4813" s="6" t="e">
        <f t="shared" si="225"/>
        <v>#NUM!</v>
      </c>
      <c r="BG4813" t="e">
        <f t="shared" si="226"/>
        <v>#NUM!</v>
      </c>
      <c r="BH4813" t="e">
        <f t="shared" si="227"/>
        <v>#NUM!</v>
      </c>
      <c r="BI4813" t="e">
        <f>VLOOKUP(H4813,Sheet2!$A$1:$B$270,2,FALSE)</f>
        <v>#N/A</v>
      </c>
    </row>
    <row r="4814" spans="15:61">
      <c r="O4814" s="57"/>
      <c r="P4814" s="57"/>
      <c r="AP4814" s="57"/>
      <c r="BA4814" s="57"/>
      <c r="BF4814" s="6" t="e">
        <f t="shared" si="225"/>
        <v>#NUM!</v>
      </c>
      <c r="BG4814" t="e">
        <f t="shared" si="226"/>
        <v>#NUM!</v>
      </c>
      <c r="BH4814" t="e">
        <f t="shared" si="227"/>
        <v>#NUM!</v>
      </c>
      <c r="BI4814" t="e">
        <f>VLOOKUP(H4814,Sheet2!$A$1:$B$270,2,FALSE)</f>
        <v>#N/A</v>
      </c>
    </row>
    <row r="4815" spans="15:61">
      <c r="O4815" s="57"/>
      <c r="P4815" s="57"/>
      <c r="AP4815" s="57"/>
      <c r="BA4815" s="57"/>
      <c r="BF4815" s="6" t="e">
        <f t="shared" si="225"/>
        <v>#NUM!</v>
      </c>
      <c r="BG4815" t="e">
        <f t="shared" si="226"/>
        <v>#NUM!</v>
      </c>
      <c r="BH4815" t="e">
        <f t="shared" si="227"/>
        <v>#NUM!</v>
      </c>
      <c r="BI4815" t="e">
        <f>VLOOKUP(H4815,Sheet2!$A$1:$B$270,2,FALSE)</f>
        <v>#N/A</v>
      </c>
    </row>
    <row r="4816" spans="15:61">
      <c r="O4816" s="57"/>
      <c r="P4816" s="57"/>
      <c r="AP4816" s="57"/>
      <c r="BA4816" s="57"/>
      <c r="BF4816" s="6" t="e">
        <f t="shared" si="225"/>
        <v>#NUM!</v>
      </c>
      <c r="BG4816" t="e">
        <f t="shared" si="226"/>
        <v>#NUM!</v>
      </c>
      <c r="BH4816" t="e">
        <f t="shared" si="227"/>
        <v>#NUM!</v>
      </c>
      <c r="BI4816" t="e">
        <f>VLOOKUP(H4816,Sheet2!$A$1:$B$270,2,FALSE)</f>
        <v>#N/A</v>
      </c>
    </row>
    <row r="4817" spans="15:61">
      <c r="O4817" s="57"/>
      <c r="P4817" s="57"/>
      <c r="AP4817" s="57"/>
      <c r="BA4817" s="57"/>
      <c r="BF4817" s="6" t="e">
        <f t="shared" si="225"/>
        <v>#NUM!</v>
      </c>
      <c r="BG4817" t="e">
        <f t="shared" si="226"/>
        <v>#NUM!</v>
      </c>
      <c r="BH4817" t="e">
        <f t="shared" si="227"/>
        <v>#NUM!</v>
      </c>
      <c r="BI4817" t="e">
        <f>VLOOKUP(H4817,Sheet2!$A$1:$B$270,2,FALSE)</f>
        <v>#N/A</v>
      </c>
    </row>
    <row r="4818" spans="15:61">
      <c r="O4818" s="57"/>
      <c r="P4818" s="57"/>
      <c r="AP4818" s="57"/>
      <c r="BA4818" s="57"/>
      <c r="BF4818" s="6" t="e">
        <f t="shared" si="225"/>
        <v>#NUM!</v>
      </c>
      <c r="BG4818" t="e">
        <f t="shared" si="226"/>
        <v>#NUM!</v>
      </c>
      <c r="BH4818" t="e">
        <f t="shared" si="227"/>
        <v>#NUM!</v>
      </c>
      <c r="BI4818" t="e">
        <f>VLOOKUP(H4818,Sheet2!$A$1:$B$270,2,FALSE)</f>
        <v>#N/A</v>
      </c>
    </row>
    <row r="4819" spans="15:61">
      <c r="O4819" s="57"/>
      <c r="P4819" s="57"/>
      <c r="AP4819" s="57"/>
      <c r="BA4819" s="57"/>
      <c r="BF4819" s="6" t="e">
        <f t="shared" si="225"/>
        <v>#NUM!</v>
      </c>
      <c r="BG4819" t="e">
        <f t="shared" si="226"/>
        <v>#NUM!</v>
      </c>
      <c r="BH4819" t="e">
        <f t="shared" si="227"/>
        <v>#NUM!</v>
      </c>
      <c r="BI4819" t="e">
        <f>VLOOKUP(H4819,Sheet2!$A$1:$B$270,2,FALSE)</f>
        <v>#N/A</v>
      </c>
    </row>
    <row r="4820" spans="15:61">
      <c r="O4820" s="57"/>
      <c r="P4820" s="57"/>
      <c r="AP4820" s="57"/>
      <c r="BA4820" s="57"/>
      <c r="BF4820" s="6" t="e">
        <f t="shared" si="225"/>
        <v>#NUM!</v>
      </c>
      <c r="BG4820" t="e">
        <f t="shared" si="226"/>
        <v>#NUM!</v>
      </c>
      <c r="BH4820" t="e">
        <f t="shared" si="227"/>
        <v>#NUM!</v>
      </c>
      <c r="BI4820" t="e">
        <f>VLOOKUP(H4820,Sheet2!$A$1:$B$270,2,FALSE)</f>
        <v>#N/A</v>
      </c>
    </row>
    <row r="4821" spans="15:61">
      <c r="O4821" s="57"/>
      <c r="P4821" s="57"/>
      <c r="AP4821" s="57"/>
      <c r="BA4821" s="57"/>
      <c r="BF4821" s="6" t="e">
        <f t="shared" si="225"/>
        <v>#NUM!</v>
      </c>
      <c r="BG4821" t="e">
        <f t="shared" si="226"/>
        <v>#NUM!</v>
      </c>
      <c r="BH4821" t="e">
        <f t="shared" si="227"/>
        <v>#NUM!</v>
      </c>
      <c r="BI4821" t="e">
        <f>VLOOKUP(H4821,Sheet2!$A$1:$B$270,2,FALSE)</f>
        <v>#N/A</v>
      </c>
    </row>
    <row r="4822" spans="15:61">
      <c r="O4822" s="57"/>
      <c r="P4822" s="57"/>
      <c r="AP4822" s="57"/>
      <c r="BA4822" s="57"/>
      <c r="BF4822" s="6" t="e">
        <f t="shared" si="225"/>
        <v>#NUM!</v>
      </c>
      <c r="BG4822" t="e">
        <f t="shared" si="226"/>
        <v>#NUM!</v>
      </c>
      <c r="BH4822" t="e">
        <f t="shared" si="227"/>
        <v>#NUM!</v>
      </c>
      <c r="BI4822" t="e">
        <f>VLOOKUP(H4822,Sheet2!$A$1:$B$270,2,FALSE)</f>
        <v>#N/A</v>
      </c>
    </row>
    <row r="4823" spans="15:61">
      <c r="O4823" s="57"/>
      <c r="P4823" s="57"/>
      <c r="AP4823" s="57"/>
      <c r="BA4823" s="57"/>
      <c r="BF4823" s="6" t="e">
        <f t="shared" si="225"/>
        <v>#NUM!</v>
      </c>
      <c r="BG4823" t="e">
        <f t="shared" si="226"/>
        <v>#NUM!</v>
      </c>
      <c r="BH4823" t="e">
        <f t="shared" si="227"/>
        <v>#NUM!</v>
      </c>
      <c r="BI4823" t="e">
        <f>VLOOKUP(H4823,Sheet2!$A$1:$B$270,2,FALSE)</f>
        <v>#N/A</v>
      </c>
    </row>
    <row r="4824" spans="15:61">
      <c r="O4824" s="57"/>
      <c r="P4824" s="57"/>
      <c r="AP4824" s="57"/>
      <c r="BA4824" s="57"/>
      <c r="BF4824" s="6" t="e">
        <f t="shared" si="225"/>
        <v>#NUM!</v>
      </c>
      <c r="BG4824" t="e">
        <f t="shared" si="226"/>
        <v>#NUM!</v>
      </c>
      <c r="BH4824" t="e">
        <f t="shared" si="227"/>
        <v>#NUM!</v>
      </c>
      <c r="BI4824" t="e">
        <f>VLOOKUP(H4824,Sheet2!$A$1:$B$270,2,FALSE)</f>
        <v>#N/A</v>
      </c>
    </row>
    <row r="4825" spans="15:61">
      <c r="O4825" s="57"/>
      <c r="P4825" s="57"/>
      <c r="AP4825" s="57"/>
      <c r="BA4825" s="57"/>
      <c r="BF4825" s="6" t="e">
        <f t="shared" si="225"/>
        <v>#NUM!</v>
      </c>
      <c r="BG4825" t="e">
        <f t="shared" si="226"/>
        <v>#NUM!</v>
      </c>
      <c r="BH4825" t="e">
        <f t="shared" si="227"/>
        <v>#NUM!</v>
      </c>
      <c r="BI4825" t="e">
        <f>VLOOKUP(H4825,Sheet2!$A$1:$B$270,2,FALSE)</f>
        <v>#N/A</v>
      </c>
    </row>
    <row r="4826" spans="15:61">
      <c r="O4826" s="57"/>
      <c r="P4826" s="57"/>
      <c r="AP4826" s="57"/>
      <c r="BA4826" s="57"/>
      <c r="BF4826" s="6" t="e">
        <f t="shared" si="225"/>
        <v>#NUM!</v>
      </c>
      <c r="BG4826" t="e">
        <f t="shared" si="226"/>
        <v>#NUM!</v>
      </c>
      <c r="BH4826" t="e">
        <f t="shared" si="227"/>
        <v>#NUM!</v>
      </c>
      <c r="BI4826" t="e">
        <f>VLOOKUP(H4826,Sheet2!$A$1:$B$270,2,FALSE)</f>
        <v>#N/A</v>
      </c>
    </row>
    <row r="4827" spans="15:61">
      <c r="O4827" s="57"/>
      <c r="P4827" s="57"/>
      <c r="AP4827" s="57"/>
      <c r="BA4827" s="57"/>
      <c r="BF4827" s="6" t="e">
        <f t="shared" si="225"/>
        <v>#NUM!</v>
      </c>
      <c r="BG4827" t="e">
        <f t="shared" si="226"/>
        <v>#NUM!</v>
      </c>
      <c r="BH4827" t="e">
        <f t="shared" si="227"/>
        <v>#NUM!</v>
      </c>
      <c r="BI4827" t="e">
        <f>VLOOKUP(H4827,Sheet2!$A$1:$B$270,2,FALSE)</f>
        <v>#N/A</v>
      </c>
    </row>
    <row r="4828" spans="15:61">
      <c r="O4828" s="57"/>
      <c r="P4828" s="57"/>
      <c r="AP4828" s="57"/>
      <c r="BA4828" s="57"/>
      <c r="BF4828" s="6" t="e">
        <f t="shared" si="225"/>
        <v>#NUM!</v>
      </c>
      <c r="BG4828" t="e">
        <f t="shared" si="226"/>
        <v>#NUM!</v>
      </c>
      <c r="BH4828" t="e">
        <f t="shared" si="227"/>
        <v>#NUM!</v>
      </c>
      <c r="BI4828" t="e">
        <f>VLOOKUP(H4828,Sheet2!$A$1:$B$270,2,FALSE)</f>
        <v>#N/A</v>
      </c>
    </row>
    <row r="4829" spans="15:61">
      <c r="O4829" s="57"/>
      <c r="P4829" s="57"/>
      <c r="AP4829" s="57"/>
      <c r="BA4829" s="57"/>
      <c r="BF4829" s="6" t="e">
        <f t="shared" si="225"/>
        <v>#NUM!</v>
      </c>
      <c r="BG4829" t="e">
        <f t="shared" si="226"/>
        <v>#NUM!</v>
      </c>
      <c r="BH4829" t="e">
        <f t="shared" si="227"/>
        <v>#NUM!</v>
      </c>
      <c r="BI4829" t="e">
        <f>VLOOKUP(H4829,Sheet2!$A$1:$B$270,2,FALSE)</f>
        <v>#N/A</v>
      </c>
    </row>
    <row r="4830" spans="15:61">
      <c r="O4830" s="57"/>
      <c r="P4830" s="57"/>
      <c r="AP4830" s="57"/>
      <c r="BA4830" s="57"/>
      <c r="BF4830" s="6" t="e">
        <f t="shared" si="225"/>
        <v>#NUM!</v>
      </c>
      <c r="BG4830" t="e">
        <f t="shared" si="226"/>
        <v>#NUM!</v>
      </c>
      <c r="BH4830" t="e">
        <f t="shared" si="227"/>
        <v>#NUM!</v>
      </c>
      <c r="BI4830" t="e">
        <f>VLOOKUP(H4830,Sheet2!$A$1:$B$270,2,FALSE)</f>
        <v>#N/A</v>
      </c>
    </row>
    <row r="4831" spans="15:61">
      <c r="O4831" s="57"/>
      <c r="P4831" s="57"/>
      <c r="AP4831" s="57"/>
      <c r="BA4831" s="57"/>
      <c r="BF4831" s="6" t="e">
        <f t="shared" si="225"/>
        <v>#NUM!</v>
      </c>
      <c r="BG4831" t="e">
        <f t="shared" si="226"/>
        <v>#NUM!</v>
      </c>
      <c r="BH4831" t="e">
        <f t="shared" si="227"/>
        <v>#NUM!</v>
      </c>
      <c r="BI4831" t="e">
        <f>VLOOKUP(H4831,Sheet2!$A$1:$B$270,2,FALSE)</f>
        <v>#N/A</v>
      </c>
    </row>
    <row r="4832" spans="15:61">
      <c r="O4832" s="57"/>
      <c r="P4832" s="57"/>
      <c r="AP4832" s="57"/>
      <c r="BA4832" s="57"/>
      <c r="BF4832" s="6" t="e">
        <f t="shared" si="225"/>
        <v>#NUM!</v>
      </c>
      <c r="BG4832" t="e">
        <f t="shared" si="226"/>
        <v>#NUM!</v>
      </c>
      <c r="BH4832" t="e">
        <f t="shared" si="227"/>
        <v>#NUM!</v>
      </c>
      <c r="BI4832" t="e">
        <f>VLOOKUP(H4832,Sheet2!$A$1:$B$270,2,FALSE)</f>
        <v>#N/A</v>
      </c>
    </row>
    <row r="4833" spans="15:61">
      <c r="O4833" s="57"/>
      <c r="P4833" s="57"/>
      <c r="AP4833" s="57"/>
      <c r="BA4833" s="57"/>
      <c r="BF4833" s="6" t="e">
        <f t="shared" si="225"/>
        <v>#NUM!</v>
      </c>
      <c r="BG4833" t="e">
        <f t="shared" si="226"/>
        <v>#NUM!</v>
      </c>
      <c r="BH4833" t="e">
        <f t="shared" si="227"/>
        <v>#NUM!</v>
      </c>
      <c r="BI4833" t="e">
        <f>VLOOKUP(H4833,Sheet2!$A$1:$B$270,2,FALSE)</f>
        <v>#N/A</v>
      </c>
    </row>
    <row r="4834" spans="15:61">
      <c r="O4834" s="57"/>
      <c r="P4834" s="57"/>
      <c r="AP4834" s="57"/>
      <c r="BA4834" s="57"/>
      <c r="BF4834" s="6" t="e">
        <f t="shared" si="225"/>
        <v>#NUM!</v>
      </c>
      <c r="BG4834" t="e">
        <f t="shared" si="226"/>
        <v>#NUM!</v>
      </c>
      <c r="BH4834" t="e">
        <f t="shared" si="227"/>
        <v>#NUM!</v>
      </c>
      <c r="BI4834" t="e">
        <f>VLOOKUP(H4834,Sheet2!$A$1:$B$270,2,FALSE)</f>
        <v>#N/A</v>
      </c>
    </row>
    <row r="4835" spans="15:61">
      <c r="O4835" s="57"/>
      <c r="P4835" s="57"/>
      <c r="AP4835" s="57"/>
      <c r="BA4835" s="57"/>
      <c r="BF4835" s="6" t="e">
        <f t="shared" si="225"/>
        <v>#NUM!</v>
      </c>
      <c r="BG4835" t="e">
        <f t="shared" si="226"/>
        <v>#NUM!</v>
      </c>
      <c r="BH4835" t="e">
        <f t="shared" si="227"/>
        <v>#NUM!</v>
      </c>
      <c r="BI4835" t="e">
        <f>VLOOKUP(H4835,Sheet2!$A$1:$B$270,2,FALSE)</f>
        <v>#N/A</v>
      </c>
    </row>
    <row r="4836" spans="15:61">
      <c r="O4836" s="57"/>
      <c r="P4836" s="57"/>
      <c r="AP4836" s="57"/>
      <c r="BA4836" s="57"/>
      <c r="BF4836" s="6" t="e">
        <f t="shared" si="225"/>
        <v>#NUM!</v>
      </c>
      <c r="BG4836" t="e">
        <f t="shared" si="226"/>
        <v>#NUM!</v>
      </c>
      <c r="BH4836" t="e">
        <f t="shared" si="227"/>
        <v>#NUM!</v>
      </c>
      <c r="BI4836" t="e">
        <f>VLOOKUP(H4836,Sheet2!$A$1:$B$270,2,FALSE)</f>
        <v>#N/A</v>
      </c>
    </row>
    <row r="4837" spans="15:61">
      <c r="O4837" s="57"/>
      <c r="P4837" s="57"/>
      <c r="AP4837" s="57"/>
      <c r="BA4837" s="57"/>
      <c r="BF4837" s="6" t="e">
        <f t="shared" si="225"/>
        <v>#NUM!</v>
      </c>
      <c r="BG4837" t="e">
        <f t="shared" si="226"/>
        <v>#NUM!</v>
      </c>
      <c r="BH4837" t="e">
        <f t="shared" si="227"/>
        <v>#NUM!</v>
      </c>
      <c r="BI4837" t="e">
        <f>VLOOKUP(H4837,Sheet2!$A$1:$B$270,2,FALSE)</f>
        <v>#N/A</v>
      </c>
    </row>
    <row r="4838" spans="15:61">
      <c r="O4838" s="57"/>
      <c r="P4838" s="57"/>
      <c r="AP4838" s="57"/>
      <c r="BA4838" s="57"/>
      <c r="BF4838" s="6" t="e">
        <f t="shared" si="225"/>
        <v>#NUM!</v>
      </c>
      <c r="BG4838" t="e">
        <f t="shared" si="226"/>
        <v>#NUM!</v>
      </c>
      <c r="BH4838" t="e">
        <f t="shared" si="227"/>
        <v>#NUM!</v>
      </c>
      <c r="BI4838" t="e">
        <f>VLOOKUP(H4838,Sheet2!$A$1:$B$270,2,FALSE)</f>
        <v>#N/A</v>
      </c>
    </row>
    <row r="4839" spans="15:61">
      <c r="O4839" s="57"/>
      <c r="P4839" s="57"/>
      <c r="AP4839" s="57"/>
      <c r="BA4839" s="57"/>
      <c r="BF4839" s="6" t="e">
        <f t="shared" si="225"/>
        <v>#NUM!</v>
      </c>
      <c r="BG4839" t="e">
        <f t="shared" si="226"/>
        <v>#NUM!</v>
      </c>
      <c r="BH4839" t="e">
        <f t="shared" si="227"/>
        <v>#NUM!</v>
      </c>
      <c r="BI4839" t="e">
        <f>VLOOKUP(H4839,Sheet2!$A$1:$B$270,2,FALSE)</f>
        <v>#N/A</v>
      </c>
    </row>
    <row r="4840" spans="15:61">
      <c r="O4840" s="57"/>
      <c r="P4840" s="57"/>
      <c r="AP4840" s="57"/>
      <c r="BA4840" s="57"/>
      <c r="BF4840" s="6" t="e">
        <f t="shared" si="225"/>
        <v>#NUM!</v>
      </c>
      <c r="BG4840" t="e">
        <f t="shared" si="226"/>
        <v>#NUM!</v>
      </c>
      <c r="BH4840" t="e">
        <f t="shared" si="227"/>
        <v>#NUM!</v>
      </c>
      <c r="BI4840" t="e">
        <f>VLOOKUP(H4840,Sheet2!$A$1:$B$270,2,FALSE)</f>
        <v>#N/A</v>
      </c>
    </row>
    <row r="4841" spans="15:61">
      <c r="O4841" s="57"/>
      <c r="P4841" s="57"/>
      <c r="AP4841" s="57"/>
      <c r="BA4841" s="57"/>
      <c r="BF4841" s="6" t="e">
        <f t="shared" si="225"/>
        <v>#NUM!</v>
      </c>
      <c r="BG4841" t="e">
        <f t="shared" si="226"/>
        <v>#NUM!</v>
      </c>
      <c r="BH4841" t="e">
        <f t="shared" si="227"/>
        <v>#NUM!</v>
      </c>
      <c r="BI4841" t="e">
        <f>VLOOKUP(H4841,Sheet2!$A$1:$B$270,2,FALSE)</f>
        <v>#N/A</v>
      </c>
    </row>
    <row r="4842" spans="15:61">
      <c r="O4842" s="57"/>
      <c r="P4842" s="57"/>
      <c r="AP4842" s="57"/>
      <c r="BA4842" s="57"/>
      <c r="BF4842" s="6" t="e">
        <f t="shared" si="225"/>
        <v>#NUM!</v>
      </c>
      <c r="BG4842" t="e">
        <f t="shared" si="226"/>
        <v>#NUM!</v>
      </c>
      <c r="BH4842" t="e">
        <f t="shared" si="227"/>
        <v>#NUM!</v>
      </c>
      <c r="BI4842" t="e">
        <f>VLOOKUP(H4842,Sheet2!$A$1:$B$270,2,FALSE)</f>
        <v>#N/A</v>
      </c>
    </row>
    <row r="4843" spans="15:61">
      <c r="O4843" s="57"/>
      <c r="P4843" s="57"/>
      <c r="AP4843" s="57"/>
      <c r="BA4843" s="57"/>
      <c r="BF4843" s="6" t="e">
        <f t="shared" si="225"/>
        <v>#NUM!</v>
      </c>
      <c r="BG4843" t="e">
        <f t="shared" si="226"/>
        <v>#NUM!</v>
      </c>
      <c r="BH4843" t="e">
        <f t="shared" si="227"/>
        <v>#NUM!</v>
      </c>
      <c r="BI4843" t="e">
        <f>VLOOKUP(H4843,Sheet2!$A$1:$B$270,2,FALSE)</f>
        <v>#N/A</v>
      </c>
    </row>
    <row r="4844" spans="15:61">
      <c r="O4844" s="57"/>
      <c r="P4844" s="57"/>
      <c r="AP4844" s="57"/>
      <c r="BA4844" s="57"/>
      <c r="BF4844" s="6" t="e">
        <f t="shared" si="225"/>
        <v>#NUM!</v>
      </c>
      <c r="BG4844" t="e">
        <f t="shared" si="226"/>
        <v>#NUM!</v>
      </c>
      <c r="BH4844" t="e">
        <f t="shared" si="227"/>
        <v>#NUM!</v>
      </c>
      <c r="BI4844" t="e">
        <f>VLOOKUP(H4844,Sheet2!$A$1:$B$270,2,FALSE)</f>
        <v>#N/A</v>
      </c>
    </row>
    <row r="4845" spans="15:61">
      <c r="O4845" s="57"/>
      <c r="P4845" s="57"/>
      <c r="AP4845" s="57"/>
      <c r="BA4845" s="57"/>
      <c r="BF4845" s="6" t="e">
        <f t="shared" si="225"/>
        <v>#NUM!</v>
      </c>
      <c r="BG4845" t="e">
        <f t="shared" si="226"/>
        <v>#NUM!</v>
      </c>
      <c r="BH4845" t="e">
        <f t="shared" si="227"/>
        <v>#NUM!</v>
      </c>
      <c r="BI4845" t="e">
        <f>VLOOKUP(H4845,Sheet2!$A$1:$B$270,2,FALSE)</f>
        <v>#N/A</v>
      </c>
    </row>
    <row r="4846" spans="15:61">
      <c r="O4846" s="57"/>
      <c r="P4846" s="57"/>
      <c r="AP4846" s="57"/>
      <c r="BA4846" s="57"/>
      <c r="BF4846" s="6" t="e">
        <f t="shared" si="225"/>
        <v>#NUM!</v>
      </c>
      <c r="BG4846" t="e">
        <f t="shared" si="226"/>
        <v>#NUM!</v>
      </c>
      <c r="BH4846" t="e">
        <f t="shared" si="227"/>
        <v>#NUM!</v>
      </c>
      <c r="BI4846" t="e">
        <f>VLOOKUP(H4846,Sheet2!$A$1:$B$270,2,FALSE)</f>
        <v>#N/A</v>
      </c>
    </row>
    <row r="4847" spans="15:61">
      <c r="O4847" s="57"/>
      <c r="P4847" s="57"/>
      <c r="AP4847" s="57"/>
      <c r="BA4847" s="57"/>
      <c r="BF4847" s="6" t="e">
        <f t="shared" si="225"/>
        <v>#NUM!</v>
      </c>
      <c r="BG4847" t="e">
        <f t="shared" si="226"/>
        <v>#NUM!</v>
      </c>
      <c r="BH4847" t="e">
        <f t="shared" si="227"/>
        <v>#NUM!</v>
      </c>
      <c r="BI4847" t="e">
        <f>VLOOKUP(H4847,Sheet2!$A$1:$B$270,2,FALSE)</f>
        <v>#N/A</v>
      </c>
    </row>
    <row r="4848" spans="15:61">
      <c r="O4848" s="57"/>
      <c r="P4848" s="57"/>
      <c r="AP4848" s="57"/>
      <c r="BA4848" s="57"/>
      <c r="BF4848" s="6" t="e">
        <f t="shared" si="225"/>
        <v>#NUM!</v>
      </c>
      <c r="BG4848" t="e">
        <f t="shared" si="226"/>
        <v>#NUM!</v>
      </c>
      <c r="BH4848" t="e">
        <f t="shared" si="227"/>
        <v>#NUM!</v>
      </c>
      <c r="BI4848" t="e">
        <f>VLOOKUP(H4848,Sheet2!$A$1:$B$270,2,FALSE)</f>
        <v>#N/A</v>
      </c>
    </row>
    <row r="4849" spans="15:61">
      <c r="O4849" s="57"/>
      <c r="P4849" s="57"/>
      <c r="AP4849" s="57"/>
      <c r="BA4849" s="57"/>
      <c r="BF4849" s="6" t="e">
        <f t="shared" si="225"/>
        <v>#NUM!</v>
      </c>
      <c r="BG4849" t="e">
        <f t="shared" si="226"/>
        <v>#NUM!</v>
      </c>
      <c r="BH4849" t="e">
        <f t="shared" si="227"/>
        <v>#NUM!</v>
      </c>
      <c r="BI4849" t="e">
        <f>VLOOKUP(H4849,Sheet2!$A$1:$B$270,2,FALSE)</f>
        <v>#N/A</v>
      </c>
    </row>
    <row r="4850" spans="15:61">
      <c r="O4850" s="57"/>
      <c r="P4850" s="57"/>
      <c r="AP4850" s="57"/>
      <c r="BA4850" s="57"/>
      <c r="BF4850" s="6" t="e">
        <f t="shared" si="225"/>
        <v>#NUM!</v>
      </c>
      <c r="BG4850" t="e">
        <f t="shared" si="226"/>
        <v>#NUM!</v>
      </c>
      <c r="BH4850" t="e">
        <f t="shared" si="227"/>
        <v>#NUM!</v>
      </c>
      <c r="BI4850" t="e">
        <f>VLOOKUP(H4850,Sheet2!$A$1:$B$270,2,FALSE)</f>
        <v>#N/A</v>
      </c>
    </row>
    <row r="4851" spans="15:61">
      <c r="O4851" s="57"/>
      <c r="P4851" s="57"/>
      <c r="AP4851" s="57"/>
      <c r="BA4851" s="57"/>
      <c r="BF4851" s="6" t="e">
        <f t="shared" si="225"/>
        <v>#NUM!</v>
      </c>
      <c r="BG4851" t="e">
        <f t="shared" si="226"/>
        <v>#NUM!</v>
      </c>
      <c r="BH4851" t="e">
        <f t="shared" si="227"/>
        <v>#NUM!</v>
      </c>
      <c r="BI4851" t="e">
        <f>VLOOKUP(H4851,Sheet2!$A$1:$B$270,2,FALSE)</f>
        <v>#N/A</v>
      </c>
    </row>
    <row r="4852" spans="15:61">
      <c r="O4852" s="57"/>
      <c r="P4852" s="57"/>
      <c r="AP4852" s="57"/>
      <c r="BA4852" s="57"/>
      <c r="BF4852" s="6" t="e">
        <f t="shared" si="225"/>
        <v>#NUM!</v>
      </c>
      <c r="BG4852" t="e">
        <f t="shared" si="226"/>
        <v>#NUM!</v>
      </c>
      <c r="BH4852" t="e">
        <f t="shared" si="227"/>
        <v>#NUM!</v>
      </c>
      <c r="BI4852" t="e">
        <f>VLOOKUP(H4852,Sheet2!$A$1:$B$270,2,FALSE)</f>
        <v>#N/A</v>
      </c>
    </row>
    <row r="4853" spans="15:61">
      <c r="O4853" s="57"/>
      <c r="P4853" s="57"/>
      <c r="AP4853" s="57"/>
      <c r="BA4853" s="57"/>
      <c r="BF4853" s="6" t="e">
        <f t="shared" si="225"/>
        <v>#NUM!</v>
      </c>
      <c r="BG4853" t="e">
        <f t="shared" si="226"/>
        <v>#NUM!</v>
      </c>
      <c r="BH4853" t="e">
        <f t="shared" si="227"/>
        <v>#NUM!</v>
      </c>
      <c r="BI4853" t="e">
        <f>VLOOKUP(H4853,Sheet2!$A$1:$B$270,2,FALSE)</f>
        <v>#N/A</v>
      </c>
    </row>
    <row r="4854" spans="15:61">
      <c r="O4854" s="57"/>
      <c r="P4854" s="57"/>
      <c r="AP4854" s="57"/>
      <c r="BA4854" s="57"/>
      <c r="BF4854" s="6" t="e">
        <f t="shared" si="225"/>
        <v>#NUM!</v>
      </c>
      <c r="BG4854" t="e">
        <f t="shared" si="226"/>
        <v>#NUM!</v>
      </c>
      <c r="BH4854" t="e">
        <f t="shared" si="227"/>
        <v>#NUM!</v>
      </c>
      <c r="BI4854" t="e">
        <f>VLOOKUP(H4854,Sheet2!$A$1:$B$270,2,FALSE)</f>
        <v>#N/A</v>
      </c>
    </row>
    <row r="4855" spans="15:61">
      <c r="O4855" s="57"/>
      <c r="P4855" s="57"/>
      <c r="AP4855" s="57"/>
      <c r="BA4855" s="57"/>
      <c r="BF4855" s="6" t="e">
        <f t="shared" si="225"/>
        <v>#NUM!</v>
      </c>
      <c r="BG4855" t="e">
        <f t="shared" si="226"/>
        <v>#NUM!</v>
      </c>
      <c r="BH4855" t="e">
        <f t="shared" si="227"/>
        <v>#NUM!</v>
      </c>
      <c r="BI4855" t="e">
        <f>VLOOKUP(H4855,Sheet2!$A$1:$B$270,2,FALSE)</f>
        <v>#N/A</v>
      </c>
    </row>
    <row r="4856" spans="15:61">
      <c r="O4856" s="57"/>
      <c r="P4856" s="57"/>
      <c r="AP4856" s="57"/>
      <c r="BA4856" s="57"/>
      <c r="BF4856" s="6" t="e">
        <f t="shared" si="225"/>
        <v>#NUM!</v>
      </c>
      <c r="BG4856" t="e">
        <f t="shared" si="226"/>
        <v>#NUM!</v>
      </c>
      <c r="BH4856" t="e">
        <f t="shared" si="227"/>
        <v>#NUM!</v>
      </c>
      <c r="BI4856" t="e">
        <f>VLOOKUP(H4856,Sheet2!$A$1:$B$270,2,FALSE)</f>
        <v>#N/A</v>
      </c>
    </row>
    <row r="4857" spans="15:61">
      <c r="O4857" s="57"/>
      <c r="P4857" s="57"/>
      <c r="AP4857" s="57"/>
      <c r="BA4857" s="57"/>
      <c r="BF4857" s="6" t="e">
        <f t="shared" si="225"/>
        <v>#NUM!</v>
      </c>
      <c r="BG4857" t="e">
        <f t="shared" si="226"/>
        <v>#NUM!</v>
      </c>
      <c r="BH4857" t="e">
        <f t="shared" si="227"/>
        <v>#NUM!</v>
      </c>
      <c r="BI4857" t="e">
        <f>VLOOKUP(H4857,Sheet2!$A$1:$B$270,2,FALSE)</f>
        <v>#N/A</v>
      </c>
    </row>
    <row r="4858" spans="15:61">
      <c r="O4858" s="57"/>
      <c r="P4858" s="57"/>
      <c r="AP4858" s="57"/>
      <c r="BA4858" s="57"/>
      <c r="BF4858" s="6" t="e">
        <f t="shared" si="225"/>
        <v>#NUM!</v>
      </c>
      <c r="BG4858" t="e">
        <f t="shared" si="226"/>
        <v>#NUM!</v>
      </c>
      <c r="BH4858" t="e">
        <f t="shared" si="227"/>
        <v>#NUM!</v>
      </c>
      <c r="BI4858" t="e">
        <f>VLOOKUP(H4858,Sheet2!$A$1:$B$270,2,FALSE)</f>
        <v>#N/A</v>
      </c>
    </row>
    <row r="4859" spans="15:61">
      <c r="O4859" s="57"/>
      <c r="P4859" s="57"/>
      <c r="AP4859" s="57"/>
      <c r="BA4859" s="57"/>
      <c r="BF4859" s="6" t="e">
        <f t="shared" si="225"/>
        <v>#NUM!</v>
      </c>
      <c r="BG4859" t="e">
        <f t="shared" si="226"/>
        <v>#NUM!</v>
      </c>
      <c r="BH4859" t="e">
        <f t="shared" si="227"/>
        <v>#NUM!</v>
      </c>
      <c r="BI4859" t="e">
        <f>VLOOKUP(H4859,Sheet2!$A$1:$B$270,2,FALSE)</f>
        <v>#N/A</v>
      </c>
    </row>
    <row r="4860" spans="15:61">
      <c r="O4860" s="57"/>
      <c r="P4860" s="57"/>
      <c r="AP4860" s="57"/>
      <c r="BA4860" s="57"/>
      <c r="BF4860" s="6" t="e">
        <f t="shared" si="225"/>
        <v>#NUM!</v>
      </c>
      <c r="BG4860" t="e">
        <f t="shared" si="226"/>
        <v>#NUM!</v>
      </c>
      <c r="BH4860" t="e">
        <f t="shared" si="227"/>
        <v>#NUM!</v>
      </c>
      <c r="BI4860" t="e">
        <f>VLOOKUP(H4860,Sheet2!$A$1:$B$270,2,FALSE)</f>
        <v>#N/A</v>
      </c>
    </row>
    <row r="4861" spans="15:61">
      <c r="O4861" s="57"/>
      <c r="P4861" s="57"/>
      <c r="AP4861" s="57"/>
      <c r="BA4861" s="57"/>
      <c r="BF4861" s="6" t="e">
        <f t="shared" si="225"/>
        <v>#NUM!</v>
      </c>
      <c r="BG4861" t="e">
        <f t="shared" si="226"/>
        <v>#NUM!</v>
      </c>
      <c r="BH4861" t="e">
        <f t="shared" si="227"/>
        <v>#NUM!</v>
      </c>
      <c r="BI4861" t="e">
        <f>VLOOKUP(H4861,Sheet2!$A$1:$B$270,2,FALSE)</f>
        <v>#N/A</v>
      </c>
    </row>
    <row r="4862" spans="15:61">
      <c r="O4862" s="57"/>
      <c r="P4862" s="57"/>
      <c r="AP4862" s="57"/>
      <c r="BA4862" s="57"/>
      <c r="BF4862" s="6" t="e">
        <f t="shared" si="225"/>
        <v>#NUM!</v>
      </c>
      <c r="BG4862" t="e">
        <f t="shared" si="226"/>
        <v>#NUM!</v>
      </c>
      <c r="BH4862" t="e">
        <f t="shared" si="227"/>
        <v>#NUM!</v>
      </c>
      <c r="BI4862" t="e">
        <f>VLOOKUP(H4862,Sheet2!$A$1:$B$270,2,FALSE)</f>
        <v>#N/A</v>
      </c>
    </row>
    <row r="4863" spans="15:61">
      <c r="O4863" s="57"/>
      <c r="P4863" s="57"/>
      <c r="AP4863" s="57"/>
      <c r="BA4863" s="57"/>
      <c r="BF4863" s="6" t="e">
        <f t="shared" si="225"/>
        <v>#NUM!</v>
      </c>
      <c r="BG4863" t="e">
        <f t="shared" si="226"/>
        <v>#NUM!</v>
      </c>
      <c r="BH4863" t="e">
        <f t="shared" si="227"/>
        <v>#NUM!</v>
      </c>
      <c r="BI4863" t="e">
        <f>VLOOKUP(H4863,Sheet2!$A$1:$B$270,2,FALSE)</f>
        <v>#N/A</v>
      </c>
    </row>
    <row r="4864" spans="15:61">
      <c r="O4864" s="57"/>
      <c r="P4864" s="57"/>
      <c r="AP4864" s="57"/>
      <c r="BA4864" s="57"/>
      <c r="BF4864" s="6" t="e">
        <f t="shared" si="225"/>
        <v>#NUM!</v>
      </c>
      <c r="BG4864" t="e">
        <f t="shared" si="226"/>
        <v>#NUM!</v>
      </c>
      <c r="BH4864" t="e">
        <f t="shared" si="227"/>
        <v>#NUM!</v>
      </c>
      <c r="BI4864" t="e">
        <f>VLOOKUP(H4864,Sheet2!$A$1:$B$270,2,FALSE)</f>
        <v>#N/A</v>
      </c>
    </row>
    <row r="4865" spans="15:61">
      <c r="O4865" s="57"/>
      <c r="P4865" s="57"/>
      <c r="AP4865" s="57"/>
      <c r="BA4865" s="57"/>
      <c r="BF4865" s="6" t="e">
        <f t="shared" si="225"/>
        <v>#NUM!</v>
      </c>
      <c r="BG4865" t="e">
        <f t="shared" si="226"/>
        <v>#NUM!</v>
      </c>
      <c r="BH4865" t="e">
        <f t="shared" si="227"/>
        <v>#NUM!</v>
      </c>
      <c r="BI4865" t="e">
        <f>VLOOKUP(H4865,Sheet2!$A$1:$B$270,2,FALSE)</f>
        <v>#N/A</v>
      </c>
    </row>
    <row r="4866" spans="15:61">
      <c r="O4866" s="57"/>
      <c r="P4866" s="57"/>
      <c r="AP4866" s="57"/>
      <c r="BA4866" s="57"/>
      <c r="BF4866" s="6" t="e">
        <f t="shared" ref="BF4866:BF4929" si="228">DATE(BC4866,BD4866,BE4866)</f>
        <v>#NUM!</v>
      </c>
      <c r="BG4866" t="e">
        <f t="shared" ref="BG4866:BG4929" si="229">BF4866-BA4866</f>
        <v>#NUM!</v>
      </c>
      <c r="BH4866" t="e">
        <f t="shared" ref="BH4866:BH4929" si="230">IF(BG4866=1,"COMPLY",IF(BG4866&lt;1,"COMPLY","NOT COMPLY"))</f>
        <v>#NUM!</v>
      </c>
      <c r="BI4866" t="e">
        <f>VLOOKUP(H4866,Sheet2!$A$1:$B$270,2,FALSE)</f>
        <v>#N/A</v>
      </c>
    </row>
    <row r="4867" spans="15:61">
      <c r="O4867" s="57"/>
      <c r="P4867" s="57"/>
      <c r="AP4867" s="57"/>
      <c r="BA4867" s="57"/>
      <c r="BF4867" s="6" t="e">
        <f t="shared" si="228"/>
        <v>#NUM!</v>
      </c>
      <c r="BG4867" t="e">
        <f t="shared" si="229"/>
        <v>#NUM!</v>
      </c>
      <c r="BH4867" t="e">
        <f t="shared" si="230"/>
        <v>#NUM!</v>
      </c>
      <c r="BI4867" t="e">
        <f>VLOOKUP(H4867,Sheet2!$A$1:$B$270,2,FALSE)</f>
        <v>#N/A</v>
      </c>
    </row>
    <row r="4868" spans="15:61">
      <c r="O4868" s="57"/>
      <c r="P4868" s="57"/>
      <c r="AP4868" s="57"/>
      <c r="BA4868" s="57"/>
      <c r="BF4868" s="6" t="e">
        <f t="shared" si="228"/>
        <v>#NUM!</v>
      </c>
      <c r="BG4868" t="e">
        <f t="shared" si="229"/>
        <v>#NUM!</v>
      </c>
      <c r="BH4868" t="e">
        <f t="shared" si="230"/>
        <v>#NUM!</v>
      </c>
      <c r="BI4868" t="e">
        <f>VLOOKUP(H4868,Sheet2!$A$1:$B$270,2,FALSE)</f>
        <v>#N/A</v>
      </c>
    </row>
    <row r="4869" spans="15:61">
      <c r="O4869" s="57"/>
      <c r="P4869" s="57"/>
      <c r="AP4869" s="57"/>
      <c r="BA4869" s="57"/>
      <c r="BF4869" s="6" t="e">
        <f t="shared" si="228"/>
        <v>#NUM!</v>
      </c>
      <c r="BG4869" t="e">
        <f t="shared" si="229"/>
        <v>#NUM!</v>
      </c>
      <c r="BH4869" t="e">
        <f t="shared" si="230"/>
        <v>#NUM!</v>
      </c>
      <c r="BI4869" t="e">
        <f>VLOOKUP(H4869,Sheet2!$A$1:$B$270,2,FALSE)</f>
        <v>#N/A</v>
      </c>
    </row>
    <row r="4870" spans="15:61">
      <c r="O4870" s="57"/>
      <c r="P4870" s="57"/>
      <c r="AP4870" s="57"/>
      <c r="BA4870" s="57"/>
      <c r="BF4870" s="6" t="e">
        <f t="shared" si="228"/>
        <v>#NUM!</v>
      </c>
      <c r="BG4870" t="e">
        <f t="shared" si="229"/>
        <v>#NUM!</v>
      </c>
      <c r="BH4870" t="e">
        <f t="shared" si="230"/>
        <v>#NUM!</v>
      </c>
      <c r="BI4870" t="e">
        <f>VLOOKUP(H4870,Sheet2!$A$1:$B$270,2,FALSE)</f>
        <v>#N/A</v>
      </c>
    </row>
    <row r="4871" spans="15:61">
      <c r="O4871" s="57"/>
      <c r="P4871" s="57"/>
      <c r="AP4871" s="57"/>
      <c r="BA4871" s="57"/>
      <c r="BF4871" s="6" t="e">
        <f t="shared" si="228"/>
        <v>#NUM!</v>
      </c>
      <c r="BG4871" t="e">
        <f t="shared" si="229"/>
        <v>#NUM!</v>
      </c>
      <c r="BH4871" t="e">
        <f t="shared" si="230"/>
        <v>#NUM!</v>
      </c>
      <c r="BI4871" t="e">
        <f>VLOOKUP(H4871,Sheet2!$A$1:$B$270,2,FALSE)</f>
        <v>#N/A</v>
      </c>
    </row>
    <row r="4872" spans="15:61">
      <c r="O4872" s="57"/>
      <c r="P4872" s="57"/>
      <c r="AP4872" s="57"/>
      <c r="BA4872" s="57"/>
      <c r="BF4872" s="6" t="e">
        <f t="shared" si="228"/>
        <v>#NUM!</v>
      </c>
      <c r="BG4872" t="e">
        <f t="shared" si="229"/>
        <v>#NUM!</v>
      </c>
      <c r="BH4872" t="e">
        <f t="shared" si="230"/>
        <v>#NUM!</v>
      </c>
      <c r="BI4872" t="e">
        <f>VLOOKUP(H4872,Sheet2!$A$1:$B$270,2,FALSE)</f>
        <v>#N/A</v>
      </c>
    </row>
    <row r="4873" spans="15:61">
      <c r="O4873" s="57"/>
      <c r="P4873" s="57"/>
      <c r="AP4873" s="57"/>
      <c r="BA4873" s="57"/>
      <c r="BF4873" s="6" t="e">
        <f t="shared" si="228"/>
        <v>#NUM!</v>
      </c>
      <c r="BG4873" t="e">
        <f t="shared" si="229"/>
        <v>#NUM!</v>
      </c>
      <c r="BH4873" t="e">
        <f t="shared" si="230"/>
        <v>#NUM!</v>
      </c>
      <c r="BI4873" t="e">
        <f>VLOOKUP(H4873,Sheet2!$A$1:$B$270,2,FALSE)</f>
        <v>#N/A</v>
      </c>
    </row>
    <row r="4874" spans="15:61">
      <c r="O4874" s="57"/>
      <c r="P4874" s="57"/>
      <c r="AP4874" s="57"/>
      <c r="BA4874" s="57"/>
      <c r="BF4874" s="6" t="e">
        <f t="shared" si="228"/>
        <v>#NUM!</v>
      </c>
      <c r="BG4874" t="e">
        <f t="shared" si="229"/>
        <v>#NUM!</v>
      </c>
      <c r="BH4874" t="e">
        <f t="shared" si="230"/>
        <v>#NUM!</v>
      </c>
      <c r="BI4874" t="e">
        <f>VLOOKUP(H4874,Sheet2!$A$1:$B$270,2,FALSE)</f>
        <v>#N/A</v>
      </c>
    </row>
    <row r="4875" spans="15:61">
      <c r="O4875" s="57"/>
      <c r="P4875" s="57"/>
      <c r="AP4875" s="57"/>
      <c r="BA4875" s="57"/>
      <c r="BF4875" s="6" t="e">
        <f t="shared" si="228"/>
        <v>#NUM!</v>
      </c>
      <c r="BG4875" t="e">
        <f t="shared" si="229"/>
        <v>#NUM!</v>
      </c>
      <c r="BH4875" t="e">
        <f t="shared" si="230"/>
        <v>#NUM!</v>
      </c>
      <c r="BI4875" t="e">
        <f>VLOOKUP(H4875,Sheet2!$A$1:$B$270,2,FALSE)</f>
        <v>#N/A</v>
      </c>
    </row>
    <row r="4876" spans="15:61">
      <c r="O4876" s="57"/>
      <c r="P4876" s="57"/>
      <c r="AP4876" s="57"/>
      <c r="BA4876" s="57"/>
      <c r="BF4876" s="6" t="e">
        <f t="shared" si="228"/>
        <v>#NUM!</v>
      </c>
      <c r="BG4876" t="e">
        <f t="shared" si="229"/>
        <v>#NUM!</v>
      </c>
      <c r="BH4876" t="e">
        <f t="shared" si="230"/>
        <v>#NUM!</v>
      </c>
      <c r="BI4876" t="e">
        <f>VLOOKUP(H4876,Sheet2!$A$1:$B$270,2,FALSE)</f>
        <v>#N/A</v>
      </c>
    </row>
    <row r="4877" spans="15:61">
      <c r="O4877" s="57"/>
      <c r="P4877" s="57"/>
      <c r="AP4877" s="57"/>
      <c r="BA4877" s="57"/>
      <c r="BF4877" s="6" t="e">
        <f t="shared" si="228"/>
        <v>#NUM!</v>
      </c>
      <c r="BG4877" t="e">
        <f t="shared" si="229"/>
        <v>#NUM!</v>
      </c>
      <c r="BH4877" t="e">
        <f t="shared" si="230"/>
        <v>#NUM!</v>
      </c>
      <c r="BI4877" t="e">
        <f>VLOOKUP(H4877,Sheet2!$A$1:$B$270,2,FALSE)</f>
        <v>#N/A</v>
      </c>
    </row>
    <row r="4878" spans="15:61">
      <c r="O4878" s="57"/>
      <c r="P4878" s="57"/>
      <c r="AP4878" s="57"/>
      <c r="BA4878" s="57"/>
      <c r="BF4878" s="6" t="e">
        <f t="shared" si="228"/>
        <v>#NUM!</v>
      </c>
      <c r="BG4878" t="e">
        <f t="shared" si="229"/>
        <v>#NUM!</v>
      </c>
      <c r="BH4878" t="e">
        <f t="shared" si="230"/>
        <v>#NUM!</v>
      </c>
      <c r="BI4878" t="e">
        <f>VLOOKUP(H4878,Sheet2!$A$1:$B$270,2,FALSE)</f>
        <v>#N/A</v>
      </c>
    </row>
    <row r="4879" spans="15:61">
      <c r="O4879" s="57"/>
      <c r="P4879" s="57"/>
      <c r="AP4879" s="57"/>
      <c r="BA4879" s="57"/>
      <c r="BF4879" s="6" t="e">
        <f t="shared" si="228"/>
        <v>#NUM!</v>
      </c>
      <c r="BG4879" t="e">
        <f t="shared" si="229"/>
        <v>#NUM!</v>
      </c>
      <c r="BH4879" t="e">
        <f t="shared" si="230"/>
        <v>#NUM!</v>
      </c>
      <c r="BI4879" t="e">
        <f>VLOOKUP(H4879,Sheet2!$A$1:$B$270,2,FALSE)</f>
        <v>#N/A</v>
      </c>
    </row>
    <row r="4880" spans="15:61">
      <c r="O4880" s="57"/>
      <c r="P4880" s="57"/>
      <c r="AP4880" s="57"/>
      <c r="BA4880" s="57"/>
      <c r="BF4880" s="6" t="e">
        <f t="shared" si="228"/>
        <v>#NUM!</v>
      </c>
      <c r="BG4880" t="e">
        <f t="shared" si="229"/>
        <v>#NUM!</v>
      </c>
      <c r="BH4880" t="e">
        <f t="shared" si="230"/>
        <v>#NUM!</v>
      </c>
      <c r="BI4880" t="e">
        <f>VLOOKUP(H4880,Sheet2!$A$1:$B$270,2,FALSE)</f>
        <v>#N/A</v>
      </c>
    </row>
    <row r="4881" spans="15:61">
      <c r="O4881" s="57"/>
      <c r="P4881" s="57"/>
      <c r="AP4881" s="57"/>
      <c r="BA4881" s="57"/>
      <c r="BF4881" s="6" t="e">
        <f t="shared" si="228"/>
        <v>#NUM!</v>
      </c>
      <c r="BG4881" t="e">
        <f t="shared" si="229"/>
        <v>#NUM!</v>
      </c>
      <c r="BH4881" t="e">
        <f t="shared" si="230"/>
        <v>#NUM!</v>
      </c>
      <c r="BI4881" t="e">
        <f>VLOOKUP(H4881,Sheet2!$A$1:$B$270,2,FALSE)</f>
        <v>#N/A</v>
      </c>
    </row>
    <row r="4882" spans="15:61">
      <c r="O4882" s="57"/>
      <c r="P4882" s="57"/>
      <c r="AP4882" s="57"/>
      <c r="BA4882" s="57"/>
      <c r="BF4882" s="6" t="e">
        <f t="shared" si="228"/>
        <v>#NUM!</v>
      </c>
      <c r="BG4882" t="e">
        <f t="shared" si="229"/>
        <v>#NUM!</v>
      </c>
      <c r="BH4882" t="e">
        <f t="shared" si="230"/>
        <v>#NUM!</v>
      </c>
      <c r="BI4882" t="e">
        <f>VLOOKUP(H4882,Sheet2!$A$1:$B$270,2,FALSE)</f>
        <v>#N/A</v>
      </c>
    </row>
    <row r="4883" spans="15:61">
      <c r="O4883" s="57"/>
      <c r="P4883" s="57"/>
      <c r="AP4883" s="57"/>
      <c r="BA4883" s="57"/>
      <c r="BF4883" s="6" t="e">
        <f t="shared" si="228"/>
        <v>#NUM!</v>
      </c>
      <c r="BG4883" t="e">
        <f t="shared" si="229"/>
        <v>#NUM!</v>
      </c>
      <c r="BH4883" t="e">
        <f t="shared" si="230"/>
        <v>#NUM!</v>
      </c>
      <c r="BI4883" t="e">
        <f>VLOOKUP(H4883,Sheet2!$A$1:$B$270,2,FALSE)</f>
        <v>#N/A</v>
      </c>
    </row>
    <row r="4884" spans="15:61">
      <c r="O4884" s="57"/>
      <c r="P4884" s="57"/>
      <c r="AP4884" s="57"/>
      <c r="BA4884" s="57"/>
      <c r="BF4884" s="6" t="e">
        <f t="shared" si="228"/>
        <v>#NUM!</v>
      </c>
      <c r="BG4884" t="e">
        <f t="shared" si="229"/>
        <v>#NUM!</v>
      </c>
      <c r="BH4884" t="e">
        <f t="shared" si="230"/>
        <v>#NUM!</v>
      </c>
      <c r="BI4884" t="e">
        <f>VLOOKUP(H4884,Sheet2!$A$1:$B$270,2,FALSE)</f>
        <v>#N/A</v>
      </c>
    </row>
    <row r="4885" spans="15:61">
      <c r="O4885" s="57"/>
      <c r="P4885" s="57"/>
      <c r="AP4885" s="57"/>
      <c r="BA4885" s="57"/>
      <c r="BF4885" s="6" t="e">
        <f t="shared" si="228"/>
        <v>#NUM!</v>
      </c>
      <c r="BG4885" t="e">
        <f t="shared" si="229"/>
        <v>#NUM!</v>
      </c>
      <c r="BH4885" t="e">
        <f t="shared" si="230"/>
        <v>#NUM!</v>
      </c>
      <c r="BI4885" t="e">
        <f>VLOOKUP(H4885,Sheet2!$A$1:$B$270,2,FALSE)</f>
        <v>#N/A</v>
      </c>
    </row>
    <row r="4886" spans="15:61">
      <c r="O4886" s="57"/>
      <c r="P4886" s="57"/>
      <c r="AP4886" s="57"/>
      <c r="BA4886" s="57"/>
      <c r="BF4886" s="6" t="e">
        <f t="shared" si="228"/>
        <v>#NUM!</v>
      </c>
      <c r="BG4886" t="e">
        <f t="shared" si="229"/>
        <v>#NUM!</v>
      </c>
      <c r="BH4886" t="e">
        <f t="shared" si="230"/>
        <v>#NUM!</v>
      </c>
      <c r="BI4886" t="e">
        <f>VLOOKUP(H4886,Sheet2!$A$1:$B$270,2,FALSE)</f>
        <v>#N/A</v>
      </c>
    </row>
    <row r="4887" spans="15:61">
      <c r="O4887" s="57"/>
      <c r="P4887" s="57"/>
      <c r="AP4887" s="57"/>
      <c r="BA4887" s="57"/>
      <c r="BF4887" s="6" t="e">
        <f t="shared" si="228"/>
        <v>#NUM!</v>
      </c>
      <c r="BG4887" t="e">
        <f t="shared" si="229"/>
        <v>#NUM!</v>
      </c>
      <c r="BH4887" t="e">
        <f t="shared" si="230"/>
        <v>#NUM!</v>
      </c>
      <c r="BI4887" t="e">
        <f>VLOOKUP(H4887,Sheet2!$A$1:$B$270,2,FALSE)</f>
        <v>#N/A</v>
      </c>
    </row>
    <row r="4888" spans="15:61">
      <c r="O4888" s="57"/>
      <c r="P4888" s="57"/>
      <c r="AP4888" s="57"/>
      <c r="BA4888" s="57"/>
      <c r="BF4888" s="6" t="e">
        <f t="shared" si="228"/>
        <v>#NUM!</v>
      </c>
      <c r="BG4888" t="e">
        <f t="shared" si="229"/>
        <v>#NUM!</v>
      </c>
      <c r="BH4888" t="e">
        <f t="shared" si="230"/>
        <v>#NUM!</v>
      </c>
      <c r="BI4888" t="e">
        <f>VLOOKUP(H4888,Sheet2!$A$1:$B$270,2,FALSE)</f>
        <v>#N/A</v>
      </c>
    </row>
    <row r="4889" spans="15:61">
      <c r="O4889" s="57"/>
      <c r="P4889" s="57"/>
      <c r="AP4889" s="57"/>
      <c r="BA4889" s="57"/>
      <c r="BF4889" s="6" t="e">
        <f t="shared" si="228"/>
        <v>#NUM!</v>
      </c>
      <c r="BG4889" t="e">
        <f t="shared" si="229"/>
        <v>#NUM!</v>
      </c>
      <c r="BH4889" t="e">
        <f t="shared" si="230"/>
        <v>#NUM!</v>
      </c>
      <c r="BI4889" t="e">
        <f>VLOOKUP(H4889,Sheet2!$A$1:$B$270,2,FALSE)</f>
        <v>#N/A</v>
      </c>
    </row>
    <row r="4890" spans="15:61">
      <c r="O4890" s="57"/>
      <c r="P4890" s="57"/>
      <c r="AP4890" s="57"/>
      <c r="BA4890" s="57"/>
      <c r="BF4890" s="6" t="e">
        <f t="shared" si="228"/>
        <v>#NUM!</v>
      </c>
      <c r="BG4890" t="e">
        <f t="shared" si="229"/>
        <v>#NUM!</v>
      </c>
      <c r="BH4890" t="e">
        <f t="shared" si="230"/>
        <v>#NUM!</v>
      </c>
      <c r="BI4890" t="e">
        <f>VLOOKUP(H4890,Sheet2!$A$1:$B$270,2,FALSE)</f>
        <v>#N/A</v>
      </c>
    </row>
    <row r="4891" spans="15:61">
      <c r="O4891" s="57"/>
      <c r="P4891" s="57"/>
      <c r="AP4891" s="57"/>
      <c r="BA4891" s="57"/>
      <c r="BF4891" s="6" t="e">
        <f t="shared" si="228"/>
        <v>#NUM!</v>
      </c>
      <c r="BG4891" t="e">
        <f t="shared" si="229"/>
        <v>#NUM!</v>
      </c>
      <c r="BH4891" t="e">
        <f t="shared" si="230"/>
        <v>#NUM!</v>
      </c>
      <c r="BI4891" t="e">
        <f>VLOOKUP(H4891,Sheet2!$A$1:$B$270,2,FALSE)</f>
        <v>#N/A</v>
      </c>
    </row>
    <row r="4892" spans="15:61">
      <c r="O4892" s="57"/>
      <c r="P4892" s="57"/>
      <c r="AP4892" s="57"/>
      <c r="BA4892" s="57"/>
      <c r="BF4892" s="6" t="e">
        <f t="shared" si="228"/>
        <v>#NUM!</v>
      </c>
      <c r="BG4892" t="e">
        <f t="shared" si="229"/>
        <v>#NUM!</v>
      </c>
      <c r="BH4892" t="e">
        <f t="shared" si="230"/>
        <v>#NUM!</v>
      </c>
      <c r="BI4892" t="e">
        <f>VLOOKUP(H4892,Sheet2!$A$1:$B$270,2,FALSE)</f>
        <v>#N/A</v>
      </c>
    </row>
    <row r="4893" spans="15:61">
      <c r="O4893" s="57"/>
      <c r="P4893" s="57"/>
      <c r="AP4893" s="57"/>
      <c r="BA4893" s="57"/>
      <c r="BF4893" s="6" t="e">
        <f t="shared" si="228"/>
        <v>#NUM!</v>
      </c>
      <c r="BG4893" t="e">
        <f t="shared" si="229"/>
        <v>#NUM!</v>
      </c>
      <c r="BH4893" t="e">
        <f t="shared" si="230"/>
        <v>#NUM!</v>
      </c>
      <c r="BI4893" t="e">
        <f>VLOOKUP(H4893,Sheet2!$A$1:$B$270,2,FALSE)</f>
        <v>#N/A</v>
      </c>
    </row>
    <row r="4894" spans="15:61">
      <c r="O4894" s="57"/>
      <c r="P4894" s="57"/>
      <c r="AP4894" s="57"/>
      <c r="BA4894" s="57"/>
      <c r="BF4894" s="6" t="e">
        <f t="shared" si="228"/>
        <v>#NUM!</v>
      </c>
      <c r="BG4894" t="e">
        <f t="shared" si="229"/>
        <v>#NUM!</v>
      </c>
      <c r="BH4894" t="e">
        <f t="shared" si="230"/>
        <v>#NUM!</v>
      </c>
      <c r="BI4894" t="e">
        <f>VLOOKUP(H4894,Sheet2!$A$1:$B$270,2,FALSE)</f>
        <v>#N/A</v>
      </c>
    </row>
    <row r="4895" spans="15:61">
      <c r="O4895" s="57"/>
      <c r="P4895" s="57"/>
      <c r="AP4895" s="57"/>
      <c r="BA4895" s="57"/>
      <c r="BF4895" s="6" t="e">
        <f t="shared" si="228"/>
        <v>#NUM!</v>
      </c>
      <c r="BG4895" t="e">
        <f t="shared" si="229"/>
        <v>#NUM!</v>
      </c>
      <c r="BH4895" t="e">
        <f t="shared" si="230"/>
        <v>#NUM!</v>
      </c>
      <c r="BI4895" t="e">
        <f>VLOOKUP(H4895,Sheet2!$A$1:$B$270,2,FALSE)</f>
        <v>#N/A</v>
      </c>
    </row>
    <row r="4896" spans="15:61">
      <c r="O4896" s="57"/>
      <c r="P4896" s="57"/>
      <c r="AP4896" s="57"/>
      <c r="BA4896" s="57"/>
      <c r="BF4896" s="6" t="e">
        <f t="shared" si="228"/>
        <v>#NUM!</v>
      </c>
      <c r="BG4896" t="e">
        <f t="shared" si="229"/>
        <v>#NUM!</v>
      </c>
      <c r="BH4896" t="e">
        <f t="shared" si="230"/>
        <v>#NUM!</v>
      </c>
      <c r="BI4896" t="e">
        <f>VLOOKUP(H4896,Sheet2!$A$1:$B$270,2,FALSE)</f>
        <v>#N/A</v>
      </c>
    </row>
    <row r="4897" spans="15:61">
      <c r="O4897" s="57"/>
      <c r="P4897" s="57"/>
      <c r="AP4897" s="57"/>
      <c r="BA4897" s="57"/>
      <c r="BF4897" s="6" t="e">
        <f t="shared" si="228"/>
        <v>#NUM!</v>
      </c>
      <c r="BG4897" t="e">
        <f t="shared" si="229"/>
        <v>#NUM!</v>
      </c>
      <c r="BH4897" t="e">
        <f t="shared" si="230"/>
        <v>#NUM!</v>
      </c>
      <c r="BI4897" t="e">
        <f>VLOOKUP(H4897,Sheet2!$A$1:$B$270,2,FALSE)</f>
        <v>#N/A</v>
      </c>
    </row>
    <row r="4898" spans="15:61">
      <c r="O4898" s="57"/>
      <c r="P4898" s="57"/>
      <c r="AP4898" s="57"/>
      <c r="BA4898" s="57"/>
      <c r="BF4898" s="6" t="e">
        <f t="shared" si="228"/>
        <v>#NUM!</v>
      </c>
      <c r="BG4898" t="e">
        <f t="shared" si="229"/>
        <v>#NUM!</v>
      </c>
      <c r="BH4898" t="e">
        <f t="shared" si="230"/>
        <v>#NUM!</v>
      </c>
      <c r="BI4898" t="e">
        <f>VLOOKUP(H4898,Sheet2!$A$1:$B$270,2,FALSE)</f>
        <v>#N/A</v>
      </c>
    </row>
    <row r="4899" spans="15:61">
      <c r="O4899" s="57"/>
      <c r="P4899" s="57"/>
      <c r="AP4899" s="57"/>
      <c r="BA4899" s="57"/>
      <c r="BF4899" s="6" t="e">
        <f t="shared" si="228"/>
        <v>#NUM!</v>
      </c>
      <c r="BG4899" t="e">
        <f t="shared" si="229"/>
        <v>#NUM!</v>
      </c>
      <c r="BH4899" t="e">
        <f t="shared" si="230"/>
        <v>#NUM!</v>
      </c>
      <c r="BI4899" t="e">
        <f>VLOOKUP(H4899,Sheet2!$A$1:$B$270,2,FALSE)</f>
        <v>#N/A</v>
      </c>
    </row>
    <row r="4900" spans="15:61">
      <c r="O4900" s="57"/>
      <c r="P4900" s="57"/>
      <c r="AP4900" s="57"/>
      <c r="BA4900" s="57"/>
      <c r="BF4900" s="6" t="e">
        <f t="shared" si="228"/>
        <v>#NUM!</v>
      </c>
      <c r="BG4900" t="e">
        <f t="shared" si="229"/>
        <v>#NUM!</v>
      </c>
      <c r="BH4900" t="e">
        <f t="shared" si="230"/>
        <v>#NUM!</v>
      </c>
      <c r="BI4900" t="e">
        <f>VLOOKUP(H4900,Sheet2!$A$1:$B$270,2,FALSE)</f>
        <v>#N/A</v>
      </c>
    </row>
    <row r="4901" spans="15:61">
      <c r="O4901" s="57"/>
      <c r="P4901" s="57"/>
      <c r="AP4901" s="57"/>
      <c r="BA4901" s="57"/>
      <c r="BF4901" s="6" t="e">
        <f t="shared" si="228"/>
        <v>#NUM!</v>
      </c>
      <c r="BG4901" t="e">
        <f t="shared" si="229"/>
        <v>#NUM!</v>
      </c>
      <c r="BH4901" t="e">
        <f t="shared" si="230"/>
        <v>#NUM!</v>
      </c>
      <c r="BI4901" t="e">
        <f>VLOOKUP(H4901,Sheet2!$A$1:$B$270,2,FALSE)</f>
        <v>#N/A</v>
      </c>
    </row>
    <row r="4902" spans="15:61">
      <c r="O4902" s="57"/>
      <c r="P4902" s="57"/>
      <c r="AP4902" s="57"/>
      <c r="BA4902" s="57"/>
      <c r="BF4902" s="6" t="e">
        <f t="shared" si="228"/>
        <v>#NUM!</v>
      </c>
      <c r="BG4902" t="e">
        <f t="shared" si="229"/>
        <v>#NUM!</v>
      </c>
      <c r="BH4902" t="e">
        <f t="shared" si="230"/>
        <v>#NUM!</v>
      </c>
      <c r="BI4902" t="e">
        <f>VLOOKUP(H4902,Sheet2!$A$1:$B$270,2,FALSE)</f>
        <v>#N/A</v>
      </c>
    </row>
    <row r="4903" spans="15:61">
      <c r="O4903" s="57"/>
      <c r="P4903" s="57"/>
      <c r="AP4903" s="57"/>
      <c r="BA4903" s="57"/>
      <c r="BF4903" s="6" t="e">
        <f t="shared" si="228"/>
        <v>#NUM!</v>
      </c>
      <c r="BG4903" t="e">
        <f t="shared" si="229"/>
        <v>#NUM!</v>
      </c>
      <c r="BH4903" t="e">
        <f t="shared" si="230"/>
        <v>#NUM!</v>
      </c>
      <c r="BI4903" t="e">
        <f>VLOOKUP(H4903,Sheet2!$A$1:$B$270,2,FALSE)</f>
        <v>#N/A</v>
      </c>
    </row>
    <row r="4904" spans="15:61">
      <c r="O4904" s="57"/>
      <c r="P4904" s="57"/>
      <c r="AP4904" s="57"/>
      <c r="BA4904" s="57"/>
      <c r="BF4904" s="6" t="e">
        <f t="shared" si="228"/>
        <v>#NUM!</v>
      </c>
      <c r="BG4904" t="e">
        <f t="shared" si="229"/>
        <v>#NUM!</v>
      </c>
      <c r="BH4904" t="e">
        <f t="shared" si="230"/>
        <v>#NUM!</v>
      </c>
      <c r="BI4904" t="e">
        <f>VLOOKUP(H4904,Sheet2!$A$1:$B$270,2,FALSE)</f>
        <v>#N/A</v>
      </c>
    </row>
    <row r="4905" spans="15:61">
      <c r="O4905" s="57"/>
      <c r="P4905" s="57"/>
      <c r="AP4905" s="57"/>
      <c r="BA4905" s="57"/>
      <c r="BF4905" s="6" t="e">
        <f t="shared" si="228"/>
        <v>#NUM!</v>
      </c>
      <c r="BG4905" t="e">
        <f t="shared" si="229"/>
        <v>#NUM!</v>
      </c>
      <c r="BH4905" t="e">
        <f t="shared" si="230"/>
        <v>#NUM!</v>
      </c>
      <c r="BI4905" t="e">
        <f>VLOOKUP(H4905,Sheet2!$A$1:$B$270,2,FALSE)</f>
        <v>#N/A</v>
      </c>
    </row>
    <row r="4906" spans="15:61">
      <c r="O4906" s="57"/>
      <c r="P4906" s="57"/>
      <c r="AP4906" s="57"/>
      <c r="BA4906" s="57"/>
      <c r="BF4906" s="6" t="e">
        <f t="shared" si="228"/>
        <v>#NUM!</v>
      </c>
      <c r="BG4906" t="e">
        <f t="shared" si="229"/>
        <v>#NUM!</v>
      </c>
      <c r="BH4906" t="e">
        <f t="shared" si="230"/>
        <v>#NUM!</v>
      </c>
      <c r="BI4906" t="e">
        <f>VLOOKUP(H4906,Sheet2!$A$1:$B$270,2,FALSE)</f>
        <v>#N/A</v>
      </c>
    </row>
    <row r="4907" spans="15:61">
      <c r="O4907" s="57"/>
      <c r="P4907" s="57"/>
      <c r="AP4907" s="57"/>
      <c r="BA4907" s="57"/>
      <c r="BF4907" s="6" t="e">
        <f t="shared" si="228"/>
        <v>#NUM!</v>
      </c>
      <c r="BG4907" t="e">
        <f t="shared" si="229"/>
        <v>#NUM!</v>
      </c>
      <c r="BH4907" t="e">
        <f t="shared" si="230"/>
        <v>#NUM!</v>
      </c>
      <c r="BI4907" t="e">
        <f>VLOOKUP(H4907,Sheet2!$A$1:$B$270,2,FALSE)</f>
        <v>#N/A</v>
      </c>
    </row>
    <row r="4908" spans="15:61">
      <c r="O4908" s="57"/>
      <c r="P4908" s="57"/>
      <c r="AP4908" s="57"/>
      <c r="BA4908" s="57"/>
      <c r="BF4908" s="6" t="e">
        <f t="shared" si="228"/>
        <v>#NUM!</v>
      </c>
      <c r="BG4908" t="e">
        <f t="shared" si="229"/>
        <v>#NUM!</v>
      </c>
      <c r="BH4908" t="e">
        <f t="shared" si="230"/>
        <v>#NUM!</v>
      </c>
      <c r="BI4908" t="e">
        <f>VLOOKUP(H4908,Sheet2!$A$1:$B$270,2,FALSE)</f>
        <v>#N/A</v>
      </c>
    </row>
    <row r="4909" spans="15:61">
      <c r="O4909" s="57"/>
      <c r="P4909" s="57"/>
      <c r="AP4909" s="57"/>
      <c r="BA4909" s="57"/>
      <c r="BF4909" s="6" t="e">
        <f t="shared" si="228"/>
        <v>#NUM!</v>
      </c>
      <c r="BG4909" t="e">
        <f t="shared" si="229"/>
        <v>#NUM!</v>
      </c>
      <c r="BH4909" t="e">
        <f t="shared" si="230"/>
        <v>#NUM!</v>
      </c>
      <c r="BI4909" t="e">
        <f>VLOOKUP(H4909,Sheet2!$A$1:$B$270,2,FALSE)</f>
        <v>#N/A</v>
      </c>
    </row>
    <row r="4910" spans="15:61">
      <c r="O4910" s="57"/>
      <c r="P4910" s="57"/>
      <c r="AP4910" s="57"/>
      <c r="BA4910" s="57"/>
      <c r="BF4910" s="6" t="e">
        <f t="shared" si="228"/>
        <v>#NUM!</v>
      </c>
      <c r="BG4910" t="e">
        <f t="shared" si="229"/>
        <v>#NUM!</v>
      </c>
      <c r="BH4910" t="e">
        <f t="shared" si="230"/>
        <v>#NUM!</v>
      </c>
      <c r="BI4910" t="e">
        <f>VLOOKUP(H4910,Sheet2!$A$1:$B$270,2,FALSE)</f>
        <v>#N/A</v>
      </c>
    </row>
    <row r="4911" spans="15:61">
      <c r="O4911" s="57"/>
      <c r="P4911" s="57"/>
      <c r="AP4911" s="57"/>
      <c r="BA4911" s="57"/>
      <c r="BF4911" s="6" t="e">
        <f t="shared" si="228"/>
        <v>#NUM!</v>
      </c>
      <c r="BG4911" t="e">
        <f t="shared" si="229"/>
        <v>#NUM!</v>
      </c>
      <c r="BH4911" t="e">
        <f t="shared" si="230"/>
        <v>#NUM!</v>
      </c>
      <c r="BI4911" t="e">
        <f>VLOOKUP(H4911,Sheet2!$A$1:$B$270,2,FALSE)</f>
        <v>#N/A</v>
      </c>
    </row>
    <row r="4912" spans="15:61">
      <c r="O4912" s="57"/>
      <c r="P4912" s="57"/>
      <c r="AP4912" s="57"/>
      <c r="BA4912" s="57"/>
      <c r="BF4912" s="6" t="e">
        <f t="shared" si="228"/>
        <v>#NUM!</v>
      </c>
      <c r="BG4912" t="e">
        <f t="shared" si="229"/>
        <v>#NUM!</v>
      </c>
      <c r="BH4912" t="e">
        <f t="shared" si="230"/>
        <v>#NUM!</v>
      </c>
      <c r="BI4912" t="e">
        <f>VLOOKUP(H4912,Sheet2!$A$1:$B$270,2,FALSE)</f>
        <v>#N/A</v>
      </c>
    </row>
    <row r="4913" spans="15:61">
      <c r="O4913" s="57"/>
      <c r="P4913" s="57"/>
      <c r="AP4913" s="57"/>
      <c r="BA4913" s="57"/>
      <c r="BF4913" s="6" t="e">
        <f t="shared" si="228"/>
        <v>#NUM!</v>
      </c>
      <c r="BG4913" t="e">
        <f t="shared" si="229"/>
        <v>#NUM!</v>
      </c>
      <c r="BH4913" t="e">
        <f t="shared" si="230"/>
        <v>#NUM!</v>
      </c>
      <c r="BI4913" t="e">
        <f>VLOOKUP(H4913,Sheet2!$A$1:$B$270,2,FALSE)</f>
        <v>#N/A</v>
      </c>
    </row>
    <row r="4914" spans="15:61">
      <c r="O4914" s="57"/>
      <c r="P4914" s="57"/>
      <c r="AP4914" s="57"/>
      <c r="BA4914" s="57"/>
      <c r="BF4914" s="6" t="e">
        <f t="shared" si="228"/>
        <v>#NUM!</v>
      </c>
      <c r="BG4914" t="e">
        <f t="shared" si="229"/>
        <v>#NUM!</v>
      </c>
      <c r="BH4914" t="e">
        <f t="shared" si="230"/>
        <v>#NUM!</v>
      </c>
      <c r="BI4914" t="e">
        <f>VLOOKUP(H4914,Sheet2!$A$1:$B$270,2,FALSE)</f>
        <v>#N/A</v>
      </c>
    </row>
    <row r="4915" spans="15:61">
      <c r="O4915" s="57"/>
      <c r="P4915" s="57"/>
      <c r="AP4915" s="57"/>
      <c r="BA4915" s="57"/>
      <c r="BF4915" s="6" t="e">
        <f t="shared" si="228"/>
        <v>#NUM!</v>
      </c>
      <c r="BG4915" t="e">
        <f t="shared" si="229"/>
        <v>#NUM!</v>
      </c>
      <c r="BH4915" t="e">
        <f t="shared" si="230"/>
        <v>#NUM!</v>
      </c>
      <c r="BI4915" t="e">
        <f>VLOOKUP(H4915,Sheet2!$A$1:$B$270,2,FALSE)</f>
        <v>#N/A</v>
      </c>
    </row>
    <row r="4916" spans="15:61">
      <c r="O4916" s="57"/>
      <c r="P4916" s="57"/>
      <c r="AP4916" s="57"/>
      <c r="BA4916" s="57"/>
      <c r="BF4916" s="6" t="e">
        <f t="shared" si="228"/>
        <v>#NUM!</v>
      </c>
      <c r="BG4916" t="e">
        <f t="shared" si="229"/>
        <v>#NUM!</v>
      </c>
      <c r="BH4916" t="e">
        <f t="shared" si="230"/>
        <v>#NUM!</v>
      </c>
      <c r="BI4916" t="e">
        <f>VLOOKUP(H4916,Sheet2!$A$1:$B$270,2,FALSE)</f>
        <v>#N/A</v>
      </c>
    </row>
    <row r="4917" spans="15:61">
      <c r="O4917" s="57"/>
      <c r="P4917" s="57"/>
      <c r="AP4917" s="57"/>
      <c r="BA4917" s="57"/>
      <c r="BF4917" s="6" t="e">
        <f t="shared" si="228"/>
        <v>#NUM!</v>
      </c>
      <c r="BG4917" t="e">
        <f t="shared" si="229"/>
        <v>#NUM!</v>
      </c>
      <c r="BH4917" t="e">
        <f t="shared" si="230"/>
        <v>#NUM!</v>
      </c>
      <c r="BI4917" t="e">
        <f>VLOOKUP(H4917,Sheet2!$A$1:$B$270,2,FALSE)</f>
        <v>#N/A</v>
      </c>
    </row>
    <row r="4918" spans="15:61">
      <c r="O4918" s="57"/>
      <c r="P4918" s="57"/>
      <c r="AP4918" s="57"/>
      <c r="BA4918" s="57"/>
      <c r="BF4918" s="6" t="e">
        <f t="shared" si="228"/>
        <v>#NUM!</v>
      </c>
      <c r="BG4918" t="e">
        <f t="shared" si="229"/>
        <v>#NUM!</v>
      </c>
      <c r="BH4918" t="e">
        <f t="shared" si="230"/>
        <v>#NUM!</v>
      </c>
      <c r="BI4918" t="e">
        <f>VLOOKUP(H4918,Sheet2!$A$1:$B$270,2,FALSE)</f>
        <v>#N/A</v>
      </c>
    </row>
    <row r="4919" spans="15:61">
      <c r="O4919" s="57"/>
      <c r="P4919" s="57"/>
      <c r="AP4919" s="57"/>
      <c r="BA4919" s="57"/>
      <c r="BF4919" s="6" t="e">
        <f t="shared" si="228"/>
        <v>#NUM!</v>
      </c>
      <c r="BG4919" t="e">
        <f t="shared" si="229"/>
        <v>#NUM!</v>
      </c>
      <c r="BH4919" t="e">
        <f t="shared" si="230"/>
        <v>#NUM!</v>
      </c>
      <c r="BI4919" t="e">
        <f>VLOOKUP(H4919,Sheet2!$A$1:$B$270,2,FALSE)</f>
        <v>#N/A</v>
      </c>
    </row>
    <row r="4920" spans="15:61">
      <c r="O4920" s="57"/>
      <c r="P4920" s="57"/>
      <c r="AP4920" s="57"/>
      <c r="BA4920" s="57"/>
      <c r="BF4920" s="6" t="e">
        <f t="shared" si="228"/>
        <v>#NUM!</v>
      </c>
      <c r="BG4920" t="e">
        <f t="shared" si="229"/>
        <v>#NUM!</v>
      </c>
      <c r="BH4920" t="e">
        <f t="shared" si="230"/>
        <v>#NUM!</v>
      </c>
      <c r="BI4920" t="e">
        <f>VLOOKUP(H4920,Sheet2!$A$1:$B$270,2,FALSE)</f>
        <v>#N/A</v>
      </c>
    </row>
    <row r="4921" spans="15:61">
      <c r="O4921" s="57"/>
      <c r="P4921" s="57"/>
      <c r="AP4921" s="57"/>
      <c r="BA4921" s="57"/>
      <c r="BF4921" s="6" t="e">
        <f t="shared" si="228"/>
        <v>#NUM!</v>
      </c>
      <c r="BG4921" t="e">
        <f t="shared" si="229"/>
        <v>#NUM!</v>
      </c>
      <c r="BH4921" t="e">
        <f t="shared" si="230"/>
        <v>#NUM!</v>
      </c>
      <c r="BI4921" t="e">
        <f>VLOOKUP(H4921,Sheet2!$A$1:$B$270,2,FALSE)</f>
        <v>#N/A</v>
      </c>
    </row>
    <row r="4922" spans="15:61">
      <c r="O4922" s="57"/>
      <c r="P4922" s="57"/>
      <c r="AP4922" s="57"/>
      <c r="BA4922" s="57"/>
      <c r="BF4922" s="6" t="e">
        <f t="shared" si="228"/>
        <v>#NUM!</v>
      </c>
      <c r="BG4922" t="e">
        <f t="shared" si="229"/>
        <v>#NUM!</v>
      </c>
      <c r="BH4922" t="e">
        <f t="shared" si="230"/>
        <v>#NUM!</v>
      </c>
      <c r="BI4922" t="e">
        <f>VLOOKUP(H4922,Sheet2!$A$1:$B$270,2,FALSE)</f>
        <v>#N/A</v>
      </c>
    </row>
    <row r="4923" spans="15:61">
      <c r="O4923" s="57"/>
      <c r="P4923" s="57"/>
      <c r="AP4923" s="57"/>
      <c r="BA4923" s="57"/>
      <c r="BF4923" s="6" t="e">
        <f t="shared" si="228"/>
        <v>#NUM!</v>
      </c>
      <c r="BG4923" t="e">
        <f t="shared" si="229"/>
        <v>#NUM!</v>
      </c>
      <c r="BH4923" t="e">
        <f t="shared" si="230"/>
        <v>#NUM!</v>
      </c>
      <c r="BI4923" t="e">
        <f>VLOOKUP(H4923,Sheet2!$A$1:$B$270,2,FALSE)</f>
        <v>#N/A</v>
      </c>
    </row>
    <row r="4924" spans="15:61">
      <c r="O4924" s="57"/>
      <c r="P4924" s="57"/>
      <c r="AP4924" s="57"/>
      <c r="BA4924" s="57"/>
      <c r="BF4924" s="6" t="e">
        <f t="shared" si="228"/>
        <v>#NUM!</v>
      </c>
      <c r="BG4924" t="e">
        <f t="shared" si="229"/>
        <v>#NUM!</v>
      </c>
      <c r="BH4924" t="e">
        <f t="shared" si="230"/>
        <v>#NUM!</v>
      </c>
      <c r="BI4924" t="e">
        <f>VLOOKUP(H4924,Sheet2!$A$1:$B$270,2,FALSE)</f>
        <v>#N/A</v>
      </c>
    </row>
    <row r="4925" spans="15:61">
      <c r="O4925" s="57"/>
      <c r="P4925" s="57"/>
      <c r="AP4925" s="57"/>
      <c r="BA4925" s="57"/>
      <c r="BF4925" s="6" t="e">
        <f t="shared" si="228"/>
        <v>#NUM!</v>
      </c>
      <c r="BG4925" t="e">
        <f t="shared" si="229"/>
        <v>#NUM!</v>
      </c>
      <c r="BH4925" t="e">
        <f t="shared" si="230"/>
        <v>#NUM!</v>
      </c>
      <c r="BI4925" t="e">
        <f>VLOOKUP(H4925,Sheet2!$A$1:$B$270,2,FALSE)</f>
        <v>#N/A</v>
      </c>
    </row>
    <row r="4926" spans="15:61">
      <c r="O4926" s="57"/>
      <c r="P4926" s="57"/>
      <c r="AP4926" s="57"/>
      <c r="BA4926" s="57"/>
      <c r="BF4926" s="6" t="e">
        <f t="shared" si="228"/>
        <v>#NUM!</v>
      </c>
      <c r="BG4926" t="e">
        <f t="shared" si="229"/>
        <v>#NUM!</v>
      </c>
      <c r="BH4926" t="e">
        <f t="shared" si="230"/>
        <v>#NUM!</v>
      </c>
      <c r="BI4926" t="e">
        <f>VLOOKUP(H4926,Sheet2!$A$1:$B$270,2,FALSE)</f>
        <v>#N/A</v>
      </c>
    </row>
    <row r="4927" spans="15:61">
      <c r="O4927" s="57"/>
      <c r="P4927" s="57"/>
      <c r="AP4927" s="57"/>
      <c r="BA4927" s="57"/>
      <c r="BF4927" s="6" t="e">
        <f t="shared" si="228"/>
        <v>#NUM!</v>
      </c>
      <c r="BG4927" t="e">
        <f t="shared" si="229"/>
        <v>#NUM!</v>
      </c>
      <c r="BH4927" t="e">
        <f t="shared" si="230"/>
        <v>#NUM!</v>
      </c>
      <c r="BI4927" t="e">
        <f>VLOOKUP(H4927,Sheet2!$A$1:$B$270,2,FALSE)</f>
        <v>#N/A</v>
      </c>
    </row>
    <row r="4928" spans="15:61">
      <c r="O4928" s="57"/>
      <c r="P4928" s="57"/>
      <c r="AP4928" s="57"/>
      <c r="BA4928" s="57"/>
      <c r="BF4928" s="6" t="e">
        <f t="shared" si="228"/>
        <v>#NUM!</v>
      </c>
      <c r="BG4928" t="e">
        <f t="shared" si="229"/>
        <v>#NUM!</v>
      </c>
      <c r="BH4928" t="e">
        <f t="shared" si="230"/>
        <v>#NUM!</v>
      </c>
      <c r="BI4928" t="e">
        <f>VLOOKUP(H4928,Sheet2!$A$1:$B$270,2,FALSE)</f>
        <v>#N/A</v>
      </c>
    </row>
    <row r="4929" spans="15:61">
      <c r="O4929" s="57"/>
      <c r="P4929" s="57"/>
      <c r="AP4929" s="57"/>
      <c r="BA4929" s="57"/>
      <c r="BF4929" s="6" t="e">
        <f t="shared" si="228"/>
        <v>#NUM!</v>
      </c>
      <c r="BG4929" t="e">
        <f t="shared" si="229"/>
        <v>#NUM!</v>
      </c>
      <c r="BH4929" t="e">
        <f t="shared" si="230"/>
        <v>#NUM!</v>
      </c>
      <c r="BI4929" t="e">
        <f>VLOOKUP(H4929,Sheet2!$A$1:$B$270,2,FALSE)</f>
        <v>#N/A</v>
      </c>
    </row>
    <row r="4930" spans="15:61">
      <c r="O4930" s="57"/>
      <c r="P4930" s="57"/>
      <c r="AP4930" s="57"/>
      <c r="BA4930" s="57"/>
      <c r="BF4930" s="6" t="e">
        <f t="shared" ref="BF4930:BF4993" si="231">DATE(BC4930,BD4930,BE4930)</f>
        <v>#NUM!</v>
      </c>
      <c r="BG4930" t="e">
        <f t="shared" ref="BG4930:BG4993" si="232">BF4930-BA4930</f>
        <v>#NUM!</v>
      </c>
      <c r="BH4930" t="e">
        <f t="shared" ref="BH4930:BH4993" si="233">IF(BG4930=1,"COMPLY",IF(BG4930&lt;1,"COMPLY","NOT COMPLY"))</f>
        <v>#NUM!</v>
      </c>
      <c r="BI4930" t="e">
        <f>VLOOKUP(H4930,Sheet2!$A$1:$B$270,2,FALSE)</f>
        <v>#N/A</v>
      </c>
    </row>
    <row r="4931" spans="15:61">
      <c r="O4931" s="57"/>
      <c r="P4931" s="57"/>
      <c r="AP4931" s="57"/>
      <c r="BA4931" s="57"/>
      <c r="BF4931" s="6" t="e">
        <f t="shared" si="231"/>
        <v>#NUM!</v>
      </c>
      <c r="BG4931" t="e">
        <f t="shared" si="232"/>
        <v>#NUM!</v>
      </c>
      <c r="BH4931" t="e">
        <f t="shared" si="233"/>
        <v>#NUM!</v>
      </c>
      <c r="BI4931" t="e">
        <f>VLOOKUP(H4931,Sheet2!$A$1:$B$270,2,FALSE)</f>
        <v>#N/A</v>
      </c>
    </row>
    <row r="4932" spans="15:61">
      <c r="O4932" s="57"/>
      <c r="P4932" s="57"/>
      <c r="AP4932" s="57"/>
      <c r="BA4932" s="57"/>
      <c r="BF4932" s="6" t="e">
        <f t="shared" si="231"/>
        <v>#NUM!</v>
      </c>
      <c r="BG4932" t="e">
        <f t="shared" si="232"/>
        <v>#NUM!</v>
      </c>
      <c r="BH4932" t="e">
        <f t="shared" si="233"/>
        <v>#NUM!</v>
      </c>
      <c r="BI4932" t="e">
        <f>VLOOKUP(H4932,Sheet2!$A$1:$B$270,2,FALSE)</f>
        <v>#N/A</v>
      </c>
    </row>
    <row r="4933" spans="15:61">
      <c r="O4933" s="57"/>
      <c r="P4933" s="57"/>
      <c r="AP4933" s="57"/>
      <c r="BA4933" s="57"/>
      <c r="BF4933" s="6" t="e">
        <f t="shared" si="231"/>
        <v>#NUM!</v>
      </c>
      <c r="BG4933" t="e">
        <f t="shared" si="232"/>
        <v>#NUM!</v>
      </c>
      <c r="BH4933" t="e">
        <f t="shared" si="233"/>
        <v>#NUM!</v>
      </c>
      <c r="BI4933" t="e">
        <f>VLOOKUP(H4933,Sheet2!$A$1:$B$270,2,FALSE)</f>
        <v>#N/A</v>
      </c>
    </row>
    <row r="4934" spans="15:61">
      <c r="O4934" s="57"/>
      <c r="P4934" s="57"/>
      <c r="AP4934" s="57"/>
      <c r="BA4934" s="57"/>
      <c r="BF4934" s="6" t="e">
        <f t="shared" si="231"/>
        <v>#NUM!</v>
      </c>
      <c r="BG4934" t="e">
        <f t="shared" si="232"/>
        <v>#NUM!</v>
      </c>
      <c r="BH4934" t="e">
        <f t="shared" si="233"/>
        <v>#NUM!</v>
      </c>
      <c r="BI4934" t="e">
        <f>VLOOKUP(H4934,Sheet2!$A$1:$B$270,2,FALSE)</f>
        <v>#N/A</v>
      </c>
    </row>
    <row r="4935" spans="15:61">
      <c r="O4935" s="57"/>
      <c r="P4935" s="57"/>
      <c r="AP4935" s="57"/>
      <c r="BA4935" s="57"/>
      <c r="BF4935" s="6" t="e">
        <f t="shared" si="231"/>
        <v>#NUM!</v>
      </c>
      <c r="BG4935" t="e">
        <f t="shared" si="232"/>
        <v>#NUM!</v>
      </c>
      <c r="BH4935" t="e">
        <f t="shared" si="233"/>
        <v>#NUM!</v>
      </c>
      <c r="BI4935" t="e">
        <f>VLOOKUP(H4935,Sheet2!$A$1:$B$270,2,FALSE)</f>
        <v>#N/A</v>
      </c>
    </row>
    <row r="4936" spans="15:61">
      <c r="O4936" s="57"/>
      <c r="P4936" s="57"/>
      <c r="AP4936" s="57"/>
      <c r="BA4936" s="57"/>
      <c r="BF4936" s="6" t="e">
        <f t="shared" si="231"/>
        <v>#NUM!</v>
      </c>
      <c r="BG4936" t="e">
        <f t="shared" si="232"/>
        <v>#NUM!</v>
      </c>
      <c r="BH4936" t="e">
        <f t="shared" si="233"/>
        <v>#NUM!</v>
      </c>
      <c r="BI4936" t="e">
        <f>VLOOKUP(H4936,Sheet2!$A$1:$B$270,2,FALSE)</f>
        <v>#N/A</v>
      </c>
    </row>
    <row r="4937" spans="15:61">
      <c r="O4937" s="57"/>
      <c r="P4937" s="57"/>
      <c r="AP4937" s="57"/>
      <c r="BA4937" s="57"/>
      <c r="BF4937" s="6" t="e">
        <f t="shared" si="231"/>
        <v>#NUM!</v>
      </c>
      <c r="BG4937" t="e">
        <f t="shared" si="232"/>
        <v>#NUM!</v>
      </c>
      <c r="BH4937" t="e">
        <f t="shared" si="233"/>
        <v>#NUM!</v>
      </c>
      <c r="BI4937" t="e">
        <f>VLOOKUP(H4937,Sheet2!$A$1:$B$270,2,FALSE)</f>
        <v>#N/A</v>
      </c>
    </row>
    <row r="4938" spans="15:61">
      <c r="O4938" s="57"/>
      <c r="P4938" s="57"/>
      <c r="AP4938" s="57"/>
      <c r="BA4938" s="57"/>
      <c r="BF4938" s="6" t="e">
        <f t="shared" si="231"/>
        <v>#NUM!</v>
      </c>
      <c r="BG4938" t="e">
        <f t="shared" si="232"/>
        <v>#NUM!</v>
      </c>
      <c r="BH4938" t="e">
        <f t="shared" si="233"/>
        <v>#NUM!</v>
      </c>
      <c r="BI4938" t="e">
        <f>VLOOKUP(H4938,Sheet2!$A$1:$B$270,2,FALSE)</f>
        <v>#N/A</v>
      </c>
    </row>
    <row r="4939" spans="15:61">
      <c r="O4939" s="57"/>
      <c r="P4939" s="57"/>
      <c r="AP4939" s="57"/>
      <c r="BA4939" s="57"/>
      <c r="BF4939" s="6" t="e">
        <f t="shared" si="231"/>
        <v>#NUM!</v>
      </c>
      <c r="BG4939" t="e">
        <f t="shared" si="232"/>
        <v>#NUM!</v>
      </c>
      <c r="BH4939" t="e">
        <f t="shared" si="233"/>
        <v>#NUM!</v>
      </c>
      <c r="BI4939" t="e">
        <f>VLOOKUP(H4939,Sheet2!$A$1:$B$270,2,FALSE)</f>
        <v>#N/A</v>
      </c>
    </row>
    <row r="4940" spans="15:61">
      <c r="O4940" s="57"/>
      <c r="P4940" s="57"/>
      <c r="AP4940" s="57"/>
      <c r="BA4940" s="57"/>
      <c r="BF4940" s="6" t="e">
        <f t="shared" si="231"/>
        <v>#NUM!</v>
      </c>
      <c r="BG4940" t="e">
        <f t="shared" si="232"/>
        <v>#NUM!</v>
      </c>
      <c r="BH4940" t="e">
        <f t="shared" si="233"/>
        <v>#NUM!</v>
      </c>
      <c r="BI4940" t="e">
        <f>VLOOKUP(H4940,Sheet2!$A$1:$B$270,2,FALSE)</f>
        <v>#N/A</v>
      </c>
    </row>
    <row r="4941" spans="15:61">
      <c r="O4941" s="57"/>
      <c r="P4941" s="57"/>
      <c r="AP4941" s="57"/>
      <c r="BA4941" s="57"/>
      <c r="BF4941" s="6" t="e">
        <f t="shared" si="231"/>
        <v>#NUM!</v>
      </c>
      <c r="BG4941" t="e">
        <f t="shared" si="232"/>
        <v>#NUM!</v>
      </c>
      <c r="BH4941" t="e">
        <f t="shared" si="233"/>
        <v>#NUM!</v>
      </c>
      <c r="BI4941" t="e">
        <f>VLOOKUP(H4941,Sheet2!$A$1:$B$270,2,FALSE)</f>
        <v>#N/A</v>
      </c>
    </row>
    <row r="4942" spans="15:61">
      <c r="O4942" s="57"/>
      <c r="P4942" s="57"/>
      <c r="AP4942" s="57"/>
      <c r="BA4942" s="57"/>
      <c r="BF4942" s="6" t="e">
        <f t="shared" si="231"/>
        <v>#NUM!</v>
      </c>
      <c r="BG4942" t="e">
        <f t="shared" si="232"/>
        <v>#NUM!</v>
      </c>
      <c r="BH4942" t="e">
        <f t="shared" si="233"/>
        <v>#NUM!</v>
      </c>
      <c r="BI4942" t="e">
        <f>VLOOKUP(H4942,Sheet2!$A$1:$B$270,2,FALSE)</f>
        <v>#N/A</v>
      </c>
    </row>
    <row r="4943" spans="15:61">
      <c r="O4943" s="57"/>
      <c r="P4943" s="57"/>
      <c r="AP4943" s="57"/>
      <c r="BA4943" s="57"/>
      <c r="BF4943" s="6" t="e">
        <f t="shared" si="231"/>
        <v>#NUM!</v>
      </c>
      <c r="BG4943" t="e">
        <f t="shared" si="232"/>
        <v>#NUM!</v>
      </c>
      <c r="BH4943" t="e">
        <f t="shared" si="233"/>
        <v>#NUM!</v>
      </c>
      <c r="BI4943" t="e">
        <f>VLOOKUP(H4943,Sheet2!$A$1:$B$270,2,FALSE)</f>
        <v>#N/A</v>
      </c>
    </row>
    <row r="4944" spans="15:61">
      <c r="O4944" s="57"/>
      <c r="P4944" s="57"/>
      <c r="AP4944" s="57"/>
      <c r="BA4944" s="57"/>
      <c r="BF4944" s="6" t="e">
        <f t="shared" si="231"/>
        <v>#NUM!</v>
      </c>
      <c r="BG4944" t="e">
        <f t="shared" si="232"/>
        <v>#NUM!</v>
      </c>
      <c r="BH4944" t="e">
        <f t="shared" si="233"/>
        <v>#NUM!</v>
      </c>
      <c r="BI4944" t="e">
        <f>VLOOKUP(H4944,Sheet2!$A$1:$B$270,2,FALSE)</f>
        <v>#N/A</v>
      </c>
    </row>
    <row r="4945" spans="15:61">
      <c r="O4945" s="57"/>
      <c r="P4945" s="57"/>
      <c r="AP4945" s="57"/>
      <c r="BA4945" s="57"/>
      <c r="BF4945" s="6" t="e">
        <f t="shared" si="231"/>
        <v>#NUM!</v>
      </c>
      <c r="BG4945" t="e">
        <f t="shared" si="232"/>
        <v>#NUM!</v>
      </c>
      <c r="BH4945" t="e">
        <f t="shared" si="233"/>
        <v>#NUM!</v>
      </c>
      <c r="BI4945" t="e">
        <f>VLOOKUP(H4945,Sheet2!$A$1:$B$270,2,FALSE)</f>
        <v>#N/A</v>
      </c>
    </row>
    <row r="4946" spans="15:61">
      <c r="O4946" s="57"/>
      <c r="P4946" s="57"/>
      <c r="AP4946" s="57"/>
      <c r="BA4946" s="57"/>
      <c r="BF4946" s="6" t="e">
        <f t="shared" si="231"/>
        <v>#NUM!</v>
      </c>
      <c r="BG4946" t="e">
        <f t="shared" si="232"/>
        <v>#NUM!</v>
      </c>
      <c r="BH4946" t="e">
        <f t="shared" si="233"/>
        <v>#NUM!</v>
      </c>
      <c r="BI4946" t="e">
        <f>VLOOKUP(H4946,Sheet2!$A$1:$B$270,2,FALSE)</f>
        <v>#N/A</v>
      </c>
    </row>
    <row r="4947" spans="15:61">
      <c r="O4947" s="57"/>
      <c r="P4947" s="57"/>
      <c r="AP4947" s="57"/>
      <c r="BA4947" s="57"/>
      <c r="BF4947" s="6" t="e">
        <f t="shared" si="231"/>
        <v>#NUM!</v>
      </c>
      <c r="BG4947" t="e">
        <f t="shared" si="232"/>
        <v>#NUM!</v>
      </c>
      <c r="BH4947" t="e">
        <f t="shared" si="233"/>
        <v>#NUM!</v>
      </c>
      <c r="BI4947" t="e">
        <f>VLOOKUP(H4947,Sheet2!$A$1:$B$270,2,FALSE)</f>
        <v>#N/A</v>
      </c>
    </row>
    <row r="4948" spans="15:61">
      <c r="O4948" s="57"/>
      <c r="P4948" s="57"/>
      <c r="AP4948" s="57"/>
      <c r="BA4948" s="57"/>
      <c r="BF4948" s="6" t="e">
        <f t="shared" si="231"/>
        <v>#NUM!</v>
      </c>
      <c r="BG4948" t="e">
        <f t="shared" si="232"/>
        <v>#NUM!</v>
      </c>
      <c r="BH4948" t="e">
        <f t="shared" si="233"/>
        <v>#NUM!</v>
      </c>
      <c r="BI4948" t="e">
        <f>VLOOKUP(H4948,Sheet2!$A$1:$B$270,2,FALSE)</f>
        <v>#N/A</v>
      </c>
    </row>
    <row r="4949" spans="15:61">
      <c r="O4949" s="57"/>
      <c r="P4949" s="57"/>
      <c r="AP4949" s="57"/>
      <c r="BA4949" s="57"/>
      <c r="BF4949" s="6" t="e">
        <f t="shared" si="231"/>
        <v>#NUM!</v>
      </c>
      <c r="BG4949" t="e">
        <f t="shared" si="232"/>
        <v>#NUM!</v>
      </c>
      <c r="BH4949" t="e">
        <f t="shared" si="233"/>
        <v>#NUM!</v>
      </c>
      <c r="BI4949" t="e">
        <f>VLOOKUP(H4949,Sheet2!$A$1:$B$270,2,FALSE)</f>
        <v>#N/A</v>
      </c>
    </row>
    <row r="4950" spans="15:61">
      <c r="O4950" s="57"/>
      <c r="P4950" s="57"/>
      <c r="AP4950" s="57"/>
      <c r="BA4950" s="57"/>
      <c r="BF4950" s="6" t="e">
        <f t="shared" si="231"/>
        <v>#NUM!</v>
      </c>
      <c r="BG4950" t="e">
        <f t="shared" si="232"/>
        <v>#NUM!</v>
      </c>
      <c r="BH4950" t="e">
        <f t="shared" si="233"/>
        <v>#NUM!</v>
      </c>
      <c r="BI4950" t="e">
        <f>VLOOKUP(H4950,Sheet2!$A$1:$B$270,2,FALSE)</f>
        <v>#N/A</v>
      </c>
    </row>
    <row r="4951" spans="15:61">
      <c r="O4951" s="57"/>
      <c r="P4951" s="57"/>
      <c r="AP4951" s="57"/>
      <c r="BA4951" s="57"/>
      <c r="BF4951" s="6" t="e">
        <f t="shared" si="231"/>
        <v>#NUM!</v>
      </c>
      <c r="BG4951" t="e">
        <f t="shared" si="232"/>
        <v>#NUM!</v>
      </c>
      <c r="BH4951" t="e">
        <f t="shared" si="233"/>
        <v>#NUM!</v>
      </c>
      <c r="BI4951" t="e">
        <f>VLOOKUP(H4951,Sheet2!$A$1:$B$270,2,FALSE)</f>
        <v>#N/A</v>
      </c>
    </row>
    <row r="4952" spans="15:61">
      <c r="O4952" s="57"/>
      <c r="P4952" s="57"/>
      <c r="AP4952" s="57"/>
      <c r="BA4952" s="57"/>
      <c r="BF4952" s="6" t="e">
        <f t="shared" si="231"/>
        <v>#NUM!</v>
      </c>
      <c r="BG4952" t="e">
        <f t="shared" si="232"/>
        <v>#NUM!</v>
      </c>
      <c r="BH4952" t="e">
        <f t="shared" si="233"/>
        <v>#NUM!</v>
      </c>
      <c r="BI4952" t="e">
        <f>VLOOKUP(H4952,Sheet2!$A$1:$B$270,2,FALSE)</f>
        <v>#N/A</v>
      </c>
    </row>
    <row r="4953" spans="15:61">
      <c r="O4953" s="57"/>
      <c r="P4953" s="57"/>
      <c r="AP4953" s="57"/>
      <c r="BA4953" s="57"/>
      <c r="BF4953" s="6" t="e">
        <f t="shared" si="231"/>
        <v>#NUM!</v>
      </c>
      <c r="BG4953" t="e">
        <f t="shared" si="232"/>
        <v>#NUM!</v>
      </c>
      <c r="BH4953" t="e">
        <f t="shared" si="233"/>
        <v>#NUM!</v>
      </c>
      <c r="BI4953" t="e">
        <f>VLOOKUP(H4953,Sheet2!$A$1:$B$270,2,FALSE)</f>
        <v>#N/A</v>
      </c>
    </row>
    <row r="4954" spans="15:61">
      <c r="O4954" s="57"/>
      <c r="P4954" s="57"/>
      <c r="AP4954" s="57"/>
      <c r="BA4954" s="57"/>
      <c r="BF4954" s="6" t="e">
        <f t="shared" si="231"/>
        <v>#NUM!</v>
      </c>
      <c r="BG4954" t="e">
        <f t="shared" si="232"/>
        <v>#NUM!</v>
      </c>
      <c r="BH4954" t="e">
        <f t="shared" si="233"/>
        <v>#NUM!</v>
      </c>
      <c r="BI4954" t="e">
        <f>VLOOKUP(H4954,Sheet2!$A$1:$B$270,2,FALSE)</f>
        <v>#N/A</v>
      </c>
    </row>
    <row r="4955" spans="15:61">
      <c r="O4955" s="57"/>
      <c r="P4955" s="57"/>
      <c r="AP4955" s="57"/>
      <c r="BA4955" s="57"/>
      <c r="BF4955" s="6" t="e">
        <f t="shared" si="231"/>
        <v>#NUM!</v>
      </c>
      <c r="BG4955" t="e">
        <f t="shared" si="232"/>
        <v>#NUM!</v>
      </c>
      <c r="BH4955" t="e">
        <f t="shared" si="233"/>
        <v>#NUM!</v>
      </c>
      <c r="BI4955" t="e">
        <f>VLOOKUP(H4955,Sheet2!$A$1:$B$270,2,FALSE)</f>
        <v>#N/A</v>
      </c>
    </row>
    <row r="4956" spans="15:61">
      <c r="O4956" s="57"/>
      <c r="P4956" s="57"/>
      <c r="AP4956" s="57"/>
      <c r="BA4956" s="57"/>
      <c r="BF4956" s="6" t="e">
        <f t="shared" si="231"/>
        <v>#NUM!</v>
      </c>
      <c r="BG4956" t="e">
        <f t="shared" si="232"/>
        <v>#NUM!</v>
      </c>
      <c r="BH4956" t="e">
        <f t="shared" si="233"/>
        <v>#NUM!</v>
      </c>
      <c r="BI4956" t="e">
        <f>VLOOKUP(H4956,Sheet2!$A$1:$B$270,2,FALSE)</f>
        <v>#N/A</v>
      </c>
    </row>
    <row r="4957" spans="15:61">
      <c r="O4957" s="57"/>
      <c r="P4957" s="57"/>
      <c r="AP4957" s="57"/>
      <c r="BA4957" s="57"/>
      <c r="BF4957" s="6" t="e">
        <f t="shared" si="231"/>
        <v>#NUM!</v>
      </c>
      <c r="BG4957" t="e">
        <f t="shared" si="232"/>
        <v>#NUM!</v>
      </c>
      <c r="BH4957" t="e">
        <f t="shared" si="233"/>
        <v>#NUM!</v>
      </c>
      <c r="BI4957" t="e">
        <f>VLOOKUP(H4957,Sheet2!$A$1:$B$270,2,FALSE)</f>
        <v>#N/A</v>
      </c>
    </row>
    <row r="4958" spans="15:61">
      <c r="O4958" s="57"/>
      <c r="P4958" s="57"/>
      <c r="AP4958" s="57"/>
      <c r="BA4958" s="57"/>
      <c r="BF4958" s="6" t="e">
        <f t="shared" si="231"/>
        <v>#NUM!</v>
      </c>
      <c r="BG4958" t="e">
        <f t="shared" si="232"/>
        <v>#NUM!</v>
      </c>
      <c r="BH4958" t="e">
        <f t="shared" si="233"/>
        <v>#NUM!</v>
      </c>
      <c r="BI4958" t="e">
        <f>VLOOKUP(H4958,Sheet2!$A$1:$B$270,2,FALSE)</f>
        <v>#N/A</v>
      </c>
    </row>
    <row r="4959" spans="15:61">
      <c r="O4959" s="57"/>
      <c r="P4959" s="57"/>
      <c r="AP4959" s="57"/>
      <c r="BA4959" s="57"/>
      <c r="BF4959" s="6" t="e">
        <f t="shared" si="231"/>
        <v>#NUM!</v>
      </c>
      <c r="BG4959" t="e">
        <f t="shared" si="232"/>
        <v>#NUM!</v>
      </c>
      <c r="BH4959" t="e">
        <f t="shared" si="233"/>
        <v>#NUM!</v>
      </c>
      <c r="BI4959" t="e">
        <f>VLOOKUP(H4959,Sheet2!$A$1:$B$270,2,FALSE)</f>
        <v>#N/A</v>
      </c>
    </row>
    <row r="4960" spans="15:61">
      <c r="O4960" s="57"/>
      <c r="P4960" s="57"/>
      <c r="AP4960" s="57"/>
      <c r="BA4960" s="57"/>
      <c r="BF4960" s="6" t="e">
        <f t="shared" si="231"/>
        <v>#NUM!</v>
      </c>
      <c r="BG4960" t="e">
        <f t="shared" si="232"/>
        <v>#NUM!</v>
      </c>
      <c r="BH4960" t="e">
        <f t="shared" si="233"/>
        <v>#NUM!</v>
      </c>
      <c r="BI4960" t="e">
        <f>VLOOKUP(H4960,Sheet2!$A$1:$B$270,2,FALSE)</f>
        <v>#N/A</v>
      </c>
    </row>
    <row r="4961" spans="15:61">
      <c r="O4961" s="57"/>
      <c r="P4961" s="57"/>
      <c r="AP4961" s="57"/>
      <c r="BA4961" s="57"/>
      <c r="BF4961" s="6" t="e">
        <f t="shared" si="231"/>
        <v>#NUM!</v>
      </c>
      <c r="BG4961" t="e">
        <f t="shared" si="232"/>
        <v>#NUM!</v>
      </c>
      <c r="BH4961" t="e">
        <f t="shared" si="233"/>
        <v>#NUM!</v>
      </c>
      <c r="BI4961" t="e">
        <f>VLOOKUP(H4961,Sheet2!$A$1:$B$270,2,FALSE)</f>
        <v>#N/A</v>
      </c>
    </row>
    <row r="4962" spans="15:61">
      <c r="O4962" s="57"/>
      <c r="P4962" s="57"/>
      <c r="AP4962" s="57"/>
      <c r="BA4962" s="57"/>
      <c r="BF4962" s="6" t="e">
        <f t="shared" si="231"/>
        <v>#NUM!</v>
      </c>
      <c r="BG4962" t="e">
        <f t="shared" si="232"/>
        <v>#NUM!</v>
      </c>
      <c r="BH4962" t="e">
        <f t="shared" si="233"/>
        <v>#NUM!</v>
      </c>
      <c r="BI4962" t="e">
        <f>VLOOKUP(H4962,Sheet2!$A$1:$B$270,2,FALSE)</f>
        <v>#N/A</v>
      </c>
    </row>
    <row r="4963" spans="15:61">
      <c r="O4963" s="57"/>
      <c r="P4963" s="57"/>
      <c r="AP4963" s="57"/>
      <c r="BA4963" s="57"/>
      <c r="BF4963" s="6" t="e">
        <f t="shared" si="231"/>
        <v>#NUM!</v>
      </c>
      <c r="BG4963" t="e">
        <f t="shared" si="232"/>
        <v>#NUM!</v>
      </c>
      <c r="BH4963" t="e">
        <f t="shared" si="233"/>
        <v>#NUM!</v>
      </c>
      <c r="BI4963" t="e">
        <f>VLOOKUP(H4963,Sheet2!$A$1:$B$270,2,FALSE)</f>
        <v>#N/A</v>
      </c>
    </row>
    <row r="4964" spans="15:61">
      <c r="O4964" s="57"/>
      <c r="P4964" s="57"/>
      <c r="AP4964" s="57"/>
      <c r="BA4964" s="57"/>
      <c r="BF4964" s="6" t="e">
        <f t="shared" si="231"/>
        <v>#NUM!</v>
      </c>
      <c r="BG4964" t="e">
        <f t="shared" si="232"/>
        <v>#NUM!</v>
      </c>
      <c r="BH4964" t="e">
        <f t="shared" si="233"/>
        <v>#NUM!</v>
      </c>
      <c r="BI4964" t="e">
        <f>VLOOKUP(H4964,Sheet2!$A$1:$B$270,2,FALSE)</f>
        <v>#N/A</v>
      </c>
    </row>
    <row r="4965" spans="15:61">
      <c r="O4965" s="57"/>
      <c r="P4965" s="57"/>
      <c r="AP4965" s="57"/>
      <c r="BA4965" s="57"/>
      <c r="BF4965" s="6" t="e">
        <f t="shared" si="231"/>
        <v>#NUM!</v>
      </c>
      <c r="BG4965" t="e">
        <f t="shared" si="232"/>
        <v>#NUM!</v>
      </c>
      <c r="BH4965" t="e">
        <f t="shared" si="233"/>
        <v>#NUM!</v>
      </c>
      <c r="BI4965" t="e">
        <f>VLOOKUP(H4965,Sheet2!$A$1:$B$270,2,FALSE)</f>
        <v>#N/A</v>
      </c>
    </row>
    <row r="4966" spans="15:61">
      <c r="O4966" s="57"/>
      <c r="P4966" s="57"/>
      <c r="AP4966" s="57"/>
      <c r="BA4966" s="57"/>
      <c r="BF4966" s="6" t="e">
        <f t="shared" si="231"/>
        <v>#NUM!</v>
      </c>
      <c r="BG4966" t="e">
        <f t="shared" si="232"/>
        <v>#NUM!</v>
      </c>
      <c r="BH4966" t="e">
        <f t="shared" si="233"/>
        <v>#NUM!</v>
      </c>
      <c r="BI4966" t="e">
        <f>VLOOKUP(H4966,Sheet2!$A$1:$B$270,2,FALSE)</f>
        <v>#N/A</v>
      </c>
    </row>
    <row r="4967" spans="15:61">
      <c r="O4967" s="57"/>
      <c r="P4967" s="57"/>
      <c r="AP4967" s="57"/>
      <c r="BA4967" s="57"/>
      <c r="BF4967" s="6" t="e">
        <f t="shared" si="231"/>
        <v>#NUM!</v>
      </c>
      <c r="BG4967" t="e">
        <f t="shared" si="232"/>
        <v>#NUM!</v>
      </c>
      <c r="BH4967" t="e">
        <f t="shared" si="233"/>
        <v>#NUM!</v>
      </c>
      <c r="BI4967" t="e">
        <f>VLOOKUP(H4967,Sheet2!$A$1:$B$270,2,FALSE)</f>
        <v>#N/A</v>
      </c>
    </row>
    <row r="4968" spans="15:61">
      <c r="O4968" s="57"/>
      <c r="P4968" s="57"/>
      <c r="AP4968" s="57"/>
      <c r="BA4968" s="57"/>
      <c r="BF4968" s="6" t="e">
        <f t="shared" si="231"/>
        <v>#NUM!</v>
      </c>
      <c r="BG4968" t="e">
        <f t="shared" si="232"/>
        <v>#NUM!</v>
      </c>
      <c r="BH4968" t="e">
        <f t="shared" si="233"/>
        <v>#NUM!</v>
      </c>
      <c r="BI4968" t="e">
        <f>VLOOKUP(H4968,Sheet2!$A$1:$B$270,2,FALSE)</f>
        <v>#N/A</v>
      </c>
    </row>
    <row r="4969" spans="15:61">
      <c r="O4969" s="57"/>
      <c r="P4969" s="57"/>
      <c r="AP4969" s="57"/>
      <c r="BA4969" s="57"/>
      <c r="BF4969" s="6" t="e">
        <f t="shared" si="231"/>
        <v>#NUM!</v>
      </c>
      <c r="BG4969" t="e">
        <f t="shared" si="232"/>
        <v>#NUM!</v>
      </c>
      <c r="BH4969" t="e">
        <f t="shared" si="233"/>
        <v>#NUM!</v>
      </c>
      <c r="BI4969" t="e">
        <f>VLOOKUP(H4969,Sheet2!$A$1:$B$270,2,FALSE)</f>
        <v>#N/A</v>
      </c>
    </row>
    <row r="4970" spans="15:61">
      <c r="O4970" s="57"/>
      <c r="P4970" s="57"/>
      <c r="AP4970" s="57"/>
      <c r="BA4970" s="57"/>
      <c r="BF4970" s="6" t="e">
        <f t="shared" si="231"/>
        <v>#NUM!</v>
      </c>
      <c r="BG4970" t="e">
        <f t="shared" si="232"/>
        <v>#NUM!</v>
      </c>
      <c r="BH4970" t="e">
        <f t="shared" si="233"/>
        <v>#NUM!</v>
      </c>
      <c r="BI4970" t="e">
        <f>VLOOKUP(H4970,Sheet2!$A$1:$B$270,2,FALSE)</f>
        <v>#N/A</v>
      </c>
    </row>
    <row r="4971" spans="15:61">
      <c r="O4971" s="57"/>
      <c r="P4971" s="57"/>
      <c r="AP4971" s="57"/>
      <c r="BA4971" s="57"/>
      <c r="BF4971" s="6" t="e">
        <f t="shared" si="231"/>
        <v>#NUM!</v>
      </c>
      <c r="BG4971" t="e">
        <f t="shared" si="232"/>
        <v>#NUM!</v>
      </c>
      <c r="BH4971" t="e">
        <f t="shared" si="233"/>
        <v>#NUM!</v>
      </c>
      <c r="BI4971" t="e">
        <f>VLOOKUP(H4971,Sheet2!$A$1:$B$270,2,FALSE)</f>
        <v>#N/A</v>
      </c>
    </row>
    <row r="4972" spans="15:61">
      <c r="O4972" s="57"/>
      <c r="P4972" s="57"/>
      <c r="AP4972" s="57"/>
      <c r="BA4972" s="57"/>
      <c r="BF4972" s="6" t="e">
        <f t="shared" si="231"/>
        <v>#NUM!</v>
      </c>
      <c r="BG4972" t="e">
        <f t="shared" si="232"/>
        <v>#NUM!</v>
      </c>
      <c r="BH4972" t="e">
        <f t="shared" si="233"/>
        <v>#NUM!</v>
      </c>
      <c r="BI4972" t="e">
        <f>VLOOKUP(H4972,Sheet2!$A$1:$B$270,2,FALSE)</f>
        <v>#N/A</v>
      </c>
    </row>
    <row r="4973" spans="15:61">
      <c r="O4973" s="57"/>
      <c r="P4973" s="57"/>
      <c r="AP4973" s="57"/>
      <c r="BA4973" s="57"/>
      <c r="BF4973" s="6" t="e">
        <f t="shared" si="231"/>
        <v>#NUM!</v>
      </c>
      <c r="BG4973" t="e">
        <f t="shared" si="232"/>
        <v>#NUM!</v>
      </c>
      <c r="BH4973" t="e">
        <f t="shared" si="233"/>
        <v>#NUM!</v>
      </c>
      <c r="BI4973" t="e">
        <f>VLOOKUP(H4973,Sheet2!$A$1:$B$270,2,FALSE)</f>
        <v>#N/A</v>
      </c>
    </row>
    <row r="4974" spans="15:61">
      <c r="O4974" s="57"/>
      <c r="P4974" s="57"/>
      <c r="AP4974" s="57"/>
      <c r="BA4974" s="57"/>
      <c r="BF4974" s="6" t="e">
        <f t="shared" si="231"/>
        <v>#NUM!</v>
      </c>
      <c r="BG4974" t="e">
        <f t="shared" si="232"/>
        <v>#NUM!</v>
      </c>
      <c r="BH4974" t="e">
        <f t="shared" si="233"/>
        <v>#NUM!</v>
      </c>
      <c r="BI4974" t="e">
        <f>VLOOKUP(H4974,Sheet2!$A$1:$B$270,2,FALSE)</f>
        <v>#N/A</v>
      </c>
    </row>
    <row r="4975" spans="15:61">
      <c r="O4975" s="57"/>
      <c r="P4975" s="57"/>
      <c r="AP4975" s="57"/>
      <c r="BA4975" s="57"/>
      <c r="BF4975" s="6" t="e">
        <f t="shared" si="231"/>
        <v>#NUM!</v>
      </c>
      <c r="BG4975" t="e">
        <f t="shared" si="232"/>
        <v>#NUM!</v>
      </c>
      <c r="BH4975" t="e">
        <f t="shared" si="233"/>
        <v>#NUM!</v>
      </c>
      <c r="BI4975" t="e">
        <f>VLOOKUP(H4975,Sheet2!$A$1:$B$270,2,FALSE)</f>
        <v>#N/A</v>
      </c>
    </row>
    <row r="4976" spans="15:61">
      <c r="O4976" s="57"/>
      <c r="P4976" s="57"/>
      <c r="AP4976" s="57"/>
      <c r="BA4976" s="57"/>
      <c r="BF4976" s="6" t="e">
        <f t="shared" si="231"/>
        <v>#NUM!</v>
      </c>
      <c r="BG4976" t="e">
        <f t="shared" si="232"/>
        <v>#NUM!</v>
      </c>
      <c r="BH4976" t="e">
        <f t="shared" si="233"/>
        <v>#NUM!</v>
      </c>
      <c r="BI4976" t="e">
        <f>VLOOKUP(H4976,Sheet2!$A$1:$B$270,2,FALSE)</f>
        <v>#N/A</v>
      </c>
    </row>
    <row r="4977" spans="15:61">
      <c r="O4977" s="57"/>
      <c r="P4977" s="57"/>
      <c r="AP4977" s="57"/>
      <c r="BA4977" s="57"/>
      <c r="BF4977" s="6" t="e">
        <f t="shared" si="231"/>
        <v>#NUM!</v>
      </c>
      <c r="BG4977" t="e">
        <f t="shared" si="232"/>
        <v>#NUM!</v>
      </c>
      <c r="BH4977" t="e">
        <f t="shared" si="233"/>
        <v>#NUM!</v>
      </c>
      <c r="BI4977" t="e">
        <f>VLOOKUP(H4977,Sheet2!$A$1:$B$270,2,FALSE)</f>
        <v>#N/A</v>
      </c>
    </row>
    <row r="4978" spans="15:61">
      <c r="O4978" s="57"/>
      <c r="P4978" s="57"/>
      <c r="AP4978" s="57"/>
      <c r="BA4978" s="57"/>
      <c r="BF4978" s="6" t="e">
        <f t="shared" si="231"/>
        <v>#NUM!</v>
      </c>
      <c r="BG4978" t="e">
        <f t="shared" si="232"/>
        <v>#NUM!</v>
      </c>
      <c r="BH4978" t="e">
        <f t="shared" si="233"/>
        <v>#NUM!</v>
      </c>
      <c r="BI4978" t="e">
        <f>VLOOKUP(H4978,Sheet2!$A$1:$B$270,2,FALSE)</f>
        <v>#N/A</v>
      </c>
    </row>
    <row r="4979" spans="15:61">
      <c r="O4979" s="57"/>
      <c r="P4979" s="57"/>
      <c r="AP4979" s="57"/>
      <c r="BA4979" s="57"/>
      <c r="BF4979" s="6" t="e">
        <f t="shared" si="231"/>
        <v>#NUM!</v>
      </c>
      <c r="BG4979" t="e">
        <f t="shared" si="232"/>
        <v>#NUM!</v>
      </c>
      <c r="BH4979" t="e">
        <f t="shared" si="233"/>
        <v>#NUM!</v>
      </c>
      <c r="BI4979" t="e">
        <f>VLOOKUP(H4979,Sheet2!$A$1:$B$270,2,FALSE)</f>
        <v>#N/A</v>
      </c>
    </row>
    <row r="4980" spans="15:61">
      <c r="O4980" s="57"/>
      <c r="P4980" s="57"/>
      <c r="AP4980" s="57"/>
      <c r="BA4980" s="57"/>
      <c r="BF4980" s="6" t="e">
        <f t="shared" si="231"/>
        <v>#NUM!</v>
      </c>
      <c r="BG4980" t="e">
        <f t="shared" si="232"/>
        <v>#NUM!</v>
      </c>
      <c r="BH4980" t="e">
        <f t="shared" si="233"/>
        <v>#NUM!</v>
      </c>
      <c r="BI4980" t="e">
        <f>VLOOKUP(H4980,Sheet2!$A$1:$B$270,2,FALSE)</f>
        <v>#N/A</v>
      </c>
    </row>
    <row r="4981" spans="15:61">
      <c r="O4981" s="57"/>
      <c r="P4981" s="57"/>
      <c r="AP4981" s="57"/>
      <c r="BA4981" s="57"/>
      <c r="BF4981" s="6" t="e">
        <f t="shared" si="231"/>
        <v>#NUM!</v>
      </c>
      <c r="BG4981" t="e">
        <f t="shared" si="232"/>
        <v>#NUM!</v>
      </c>
      <c r="BH4981" t="e">
        <f t="shared" si="233"/>
        <v>#NUM!</v>
      </c>
      <c r="BI4981" t="e">
        <f>VLOOKUP(H4981,Sheet2!$A$1:$B$270,2,FALSE)</f>
        <v>#N/A</v>
      </c>
    </row>
    <row r="4982" spans="15:61">
      <c r="O4982" s="57"/>
      <c r="P4982" s="57"/>
      <c r="AP4982" s="57"/>
      <c r="BA4982" s="57"/>
      <c r="BF4982" s="6" t="e">
        <f t="shared" si="231"/>
        <v>#NUM!</v>
      </c>
      <c r="BG4982" t="e">
        <f t="shared" si="232"/>
        <v>#NUM!</v>
      </c>
      <c r="BH4982" t="e">
        <f t="shared" si="233"/>
        <v>#NUM!</v>
      </c>
      <c r="BI4982" t="e">
        <f>VLOOKUP(H4982,Sheet2!$A$1:$B$270,2,FALSE)</f>
        <v>#N/A</v>
      </c>
    </row>
    <row r="4983" spans="15:61">
      <c r="O4983" s="57"/>
      <c r="P4983" s="57"/>
      <c r="AP4983" s="57"/>
      <c r="BA4983" s="57"/>
      <c r="BF4983" s="6" t="e">
        <f t="shared" si="231"/>
        <v>#NUM!</v>
      </c>
      <c r="BG4983" t="e">
        <f t="shared" si="232"/>
        <v>#NUM!</v>
      </c>
      <c r="BH4983" t="e">
        <f t="shared" si="233"/>
        <v>#NUM!</v>
      </c>
      <c r="BI4983" t="e">
        <f>VLOOKUP(H4983,Sheet2!$A$1:$B$270,2,FALSE)</f>
        <v>#N/A</v>
      </c>
    </row>
    <row r="4984" spans="15:61">
      <c r="O4984" s="57"/>
      <c r="P4984" s="57"/>
      <c r="AP4984" s="57"/>
      <c r="BA4984" s="57"/>
      <c r="BF4984" s="6" t="e">
        <f t="shared" si="231"/>
        <v>#NUM!</v>
      </c>
      <c r="BG4984" t="e">
        <f t="shared" si="232"/>
        <v>#NUM!</v>
      </c>
      <c r="BH4984" t="e">
        <f t="shared" si="233"/>
        <v>#NUM!</v>
      </c>
      <c r="BI4984" t="e">
        <f>VLOOKUP(H4984,Sheet2!$A$1:$B$270,2,FALSE)</f>
        <v>#N/A</v>
      </c>
    </row>
    <row r="4985" spans="15:61">
      <c r="O4985" s="57"/>
      <c r="P4985" s="57"/>
      <c r="AP4985" s="57"/>
      <c r="BA4985" s="57"/>
      <c r="BF4985" s="6" t="e">
        <f t="shared" si="231"/>
        <v>#NUM!</v>
      </c>
      <c r="BG4985" t="e">
        <f t="shared" si="232"/>
        <v>#NUM!</v>
      </c>
      <c r="BH4985" t="e">
        <f t="shared" si="233"/>
        <v>#NUM!</v>
      </c>
      <c r="BI4985" t="e">
        <f>VLOOKUP(H4985,Sheet2!$A$1:$B$270,2,FALSE)</f>
        <v>#N/A</v>
      </c>
    </row>
    <row r="4986" spans="15:61">
      <c r="O4986" s="57"/>
      <c r="P4986" s="57"/>
      <c r="AP4986" s="57"/>
      <c r="BA4986" s="57"/>
      <c r="BF4986" s="6" t="e">
        <f t="shared" si="231"/>
        <v>#NUM!</v>
      </c>
      <c r="BG4986" t="e">
        <f t="shared" si="232"/>
        <v>#NUM!</v>
      </c>
      <c r="BH4986" t="e">
        <f t="shared" si="233"/>
        <v>#NUM!</v>
      </c>
      <c r="BI4986" t="e">
        <f>VLOOKUP(H4986,Sheet2!$A$1:$B$270,2,FALSE)</f>
        <v>#N/A</v>
      </c>
    </row>
    <row r="4987" spans="15:61">
      <c r="O4987" s="57"/>
      <c r="P4987" s="57"/>
      <c r="AP4987" s="57"/>
      <c r="BA4987" s="57"/>
      <c r="BF4987" s="6" t="e">
        <f t="shared" si="231"/>
        <v>#NUM!</v>
      </c>
      <c r="BG4987" t="e">
        <f t="shared" si="232"/>
        <v>#NUM!</v>
      </c>
      <c r="BH4987" t="e">
        <f t="shared" si="233"/>
        <v>#NUM!</v>
      </c>
      <c r="BI4987" t="e">
        <f>VLOOKUP(H4987,Sheet2!$A$1:$B$270,2,FALSE)</f>
        <v>#N/A</v>
      </c>
    </row>
    <row r="4988" spans="15:61">
      <c r="O4988" s="57"/>
      <c r="P4988" s="57"/>
      <c r="AP4988" s="57"/>
      <c r="BA4988" s="57"/>
      <c r="BF4988" s="6" t="e">
        <f t="shared" si="231"/>
        <v>#NUM!</v>
      </c>
      <c r="BG4988" t="e">
        <f t="shared" si="232"/>
        <v>#NUM!</v>
      </c>
      <c r="BH4988" t="e">
        <f t="shared" si="233"/>
        <v>#NUM!</v>
      </c>
      <c r="BI4988" t="e">
        <f>VLOOKUP(H4988,Sheet2!$A$1:$B$270,2,FALSE)</f>
        <v>#N/A</v>
      </c>
    </row>
    <row r="4989" spans="15:61">
      <c r="O4989" s="57"/>
      <c r="P4989" s="57"/>
      <c r="AP4989" s="57"/>
      <c r="BA4989" s="57"/>
      <c r="BF4989" s="6" t="e">
        <f t="shared" si="231"/>
        <v>#NUM!</v>
      </c>
      <c r="BG4989" t="e">
        <f t="shared" si="232"/>
        <v>#NUM!</v>
      </c>
      <c r="BH4989" t="e">
        <f t="shared" si="233"/>
        <v>#NUM!</v>
      </c>
      <c r="BI4989" t="e">
        <f>VLOOKUP(H4989,Sheet2!$A$1:$B$270,2,FALSE)</f>
        <v>#N/A</v>
      </c>
    </row>
    <row r="4990" spans="15:61">
      <c r="O4990" s="57"/>
      <c r="P4990" s="57"/>
      <c r="AP4990" s="57"/>
      <c r="BA4990" s="57"/>
      <c r="BF4990" s="6" t="e">
        <f t="shared" si="231"/>
        <v>#NUM!</v>
      </c>
      <c r="BG4990" t="e">
        <f t="shared" si="232"/>
        <v>#NUM!</v>
      </c>
      <c r="BH4990" t="e">
        <f t="shared" si="233"/>
        <v>#NUM!</v>
      </c>
      <c r="BI4990" t="e">
        <f>VLOOKUP(H4990,Sheet2!$A$1:$B$270,2,FALSE)</f>
        <v>#N/A</v>
      </c>
    </row>
    <row r="4991" spans="15:61">
      <c r="O4991" s="57"/>
      <c r="P4991" s="57"/>
      <c r="AP4991" s="57"/>
      <c r="BA4991" s="57"/>
      <c r="BF4991" s="6" t="e">
        <f t="shared" si="231"/>
        <v>#NUM!</v>
      </c>
      <c r="BG4991" t="e">
        <f t="shared" si="232"/>
        <v>#NUM!</v>
      </c>
      <c r="BH4991" t="e">
        <f t="shared" si="233"/>
        <v>#NUM!</v>
      </c>
      <c r="BI4991" t="e">
        <f>VLOOKUP(H4991,Sheet2!$A$1:$B$270,2,FALSE)</f>
        <v>#N/A</v>
      </c>
    </row>
    <row r="4992" spans="15:61">
      <c r="O4992" s="57"/>
      <c r="P4992" s="57"/>
      <c r="AP4992" s="57"/>
      <c r="BA4992" s="57"/>
      <c r="BF4992" s="6" t="e">
        <f t="shared" si="231"/>
        <v>#NUM!</v>
      </c>
      <c r="BG4992" t="e">
        <f t="shared" si="232"/>
        <v>#NUM!</v>
      </c>
      <c r="BH4992" t="e">
        <f t="shared" si="233"/>
        <v>#NUM!</v>
      </c>
      <c r="BI4992" t="e">
        <f>VLOOKUP(H4992,Sheet2!$A$1:$B$270,2,FALSE)</f>
        <v>#N/A</v>
      </c>
    </row>
    <row r="4993" spans="15:61">
      <c r="O4993" s="57"/>
      <c r="P4993" s="57"/>
      <c r="AP4993" s="57"/>
      <c r="BA4993" s="57"/>
      <c r="BF4993" s="6" t="e">
        <f t="shared" si="231"/>
        <v>#NUM!</v>
      </c>
      <c r="BG4993" t="e">
        <f t="shared" si="232"/>
        <v>#NUM!</v>
      </c>
      <c r="BH4993" t="e">
        <f t="shared" si="233"/>
        <v>#NUM!</v>
      </c>
      <c r="BI4993" t="e">
        <f>VLOOKUP(H4993,Sheet2!$A$1:$B$270,2,FALSE)</f>
        <v>#N/A</v>
      </c>
    </row>
    <row r="4994" spans="15:61">
      <c r="O4994" s="57"/>
      <c r="P4994" s="57"/>
      <c r="AP4994" s="57"/>
      <c r="BA4994" s="57"/>
      <c r="BF4994" s="6" t="e">
        <f t="shared" ref="BF4994:BF5057" si="234">DATE(BC4994,BD4994,BE4994)</f>
        <v>#NUM!</v>
      </c>
      <c r="BG4994" t="e">
        <f t="shared" ref="BG4994:BG5057" si="235">BF4994-BA4994</f>
        <v>#NUM!</v>
      </c>
      <c r="BH4994" t="e">
        <f t="shared" ref="BH4994:BH5057" si="236">IF(BG4994=1,"COMPLY",IF(BG4994&lt;1,"COMPLY","NOT COMPLY"))</f>
        <v>#NUM!</v>
      </c>
      <c r="BI4994" t="e">
        <f>VLOOKUP(H4994,Sheet2!$A$1:$B$270,2,FALSE)</f>
        <v>#N/A</v>
      </c>
    </row>
    <row r="4995" spans="15:61">
      <c r="O4995" s="57"/>
      <c r="P4995" s="57"/>
      <c r="AP4995" s="57"/>
      <c r="BA4995" s="57"/>
      <c r="BF4995" s="6" t="e">
        <f t="shared" si="234"/>
        <v>#NUM!</v>
      </c>
      <c r="BG4995" t="e">
        <f t="shared" si="235"/>
        <v>#NUM!</v>
      </c>
      <c r="BH4995" t="e">
        <f t="shared" si="236"/>
        <v>#NUM!</v>
      </c>
      <c r="BI4995" t="e">
        <f>VLOOKUP(H4995,Sheet2!$A$1:$B$270,2,FALSE)</f>
        <v>#N/A</v>
      </c>
    </row>
    <row r="4996" spans="15:61">
      <c r="O4996" s="57"/>
      <c r="P4996" s="57"/>
      <c r="AP4996" s="57"/>
      <c r="BA4996" s="57"/>
      <c r="BF4996" s="6" t="e">
        <f t="shared" si="234"/>
        <v>#NUM!</v>
      </c>
      <c r="BG4996" t="e">
        <f t="shared" si="235"/>
        <v>#NUM!</v>
      </c>
      <c r="BH4996" t="e">
        <f t="shared" si="236"/>
        <v>#NUM!</v>
      </c>
      <c r="BI4996" t="e">
        <f>VLOOKUP(H4996,Sheet2!$A$1:$B$270,2,FALSE)</f>
        <v>#N/A</v>
      </c>
    </row>
    <row r="4997" spans="15:61">
      <c r="O4997" s="57"/>
      <c r="P4997" s="57"/>
      <c r="AP4997" s="57"/>
      <c r="BA4997" s="57"/>
      <c r="BF4997" s="6" t="e">
        <f t="shared" si="234"/>
        <v>#NUM!</v>
      </c>
      <c r="BG4997" t="e">
        <f t="shared" si="235"/>
        <v>#NUM!</v>
      </c>
      <c r="BH4997" t="e">
        <f t="shared" si="236"/>
        <v>#NUM!</v>
      </c>
      <c r="BI4997" t="e">
        <f>VLOOKUP(H4997,Sheet2!$A$1:$B$270,2,FALSE)</f>
        <v>#N/A</v>
      </c>
    </row>
    <row r="4998" spans="15:61">
      <c r="O4998" s="57"/>
      <c r="P4998" s="57"/>
      <c r="AP4998" s="57"/>
      <c r="BA4998" s="57"/>
      <c r="BF4998" s="6" t="e">
        <f t="shared" si="234"/>
        <v>#NUM!</v>
      </c>
      <c r="BG4998" t="e">
        <f t="shared" si="235"/>
        <v>#NUM!</v>
      </c>
      <c r="BH4998" t="e">
        <f t="shared" si="236"/>
        <v>#NUM!</v>
      </c>
      <c r="BI4998" t="e">
        <f>VLOOKUP(H4998,Sheet2!$A$1:$B$270,2,FALSE)</f>
        <v>#N/A</v>
      </c>
    </row>
    <row r="4999" spans="15:61">
      <c r="O4999" s="57"/>
      <c r="P4999" s="57"/>
      <c r="AP4999" s="57"/>
      <c r="BA4999" s="57"/>
      <c r="BF4999" s="6" t="e">
        <f t="shared" si="234"/>
        <v>#NUM!</v>
      </c>
      <c r="BG4999" t="e">
        <f t="shared" si="235"/>
        <v>#NUM!</v>
      </c>
      <c r="BH4999" t="e">
        <f t="shared" si="236"/>
        <v>#NUM!</v>
      </c>
      <c r="BI4999" t="e">
        <f>VLOOKUP(H4999,Sheet2!$A$1:$B$270,2,FALSE)</f>
        <v>#N/A</v>
      </c>
    </row>
    <row r="5000" spans="15:61">
      <c r="O5000" s="57"/>
      <c r="P5000" s="57"/>
      <c r="AP5000" s="57"/>
      <c r="BA5000" s="57"/>
      <c r="BF5000" s="6" t="e">
        <f t="shared" si="234"/>
        <v>#NUM!</v>
      </c>
      <c r="BG5000" t="e">
        <f t="shared" si="235"/>
        <v>#NUM!</v>
      </c>
      <c r="BH5000" t="e">
        <f t="shared" si="236"/>
        <v>#NUM!</v>
      </c>
      <c r="BI5000" t="e">
        <f>VLOOKUP(H5000,Sheet2!$A$1:$B$270,2,FALSE)</f>
        <v>#N/A</v>
      </c>
    </row>
    <row r="5001" spans="15:61">
      <c r="O5001" s="57"/>
      <c r="P5001" s="57"/>
      <c r="AP5001" s="57"/>
      <c r="BA5001" s="57"/>
      <c r="BF5001" s="6" t="e">
        <f t="shared" si="234"/>
        <v>#NUM!</v>
      </c>
      <c r="BG5001" t="e">
        <f t="shared" si="235"/>
        <v>#NUM!</v>
      </c>
      <c r="BH5001" t="e">
        <f t="shared" si="236"/>
        <v>#NUM!</v>
      </c>
      <c r="BI5001" t="e">
        <f>VLOOKUP(H5001,Sheet2!$A$1:$B$270,2,FALSE)</f>
        <v>#N/A</v>
      </c>
    </row>
    <row r="5002" spans="15:61">
      <c r="O5002" s="57"/>
      <c r="P5002" s="57"/>
      <c r="AP5002" s="57"/>
      <c r="BA5002" s="57"/>
      <c r="BF5002" s="6" t="e">
        <f t="shared" si="234"/>
        <v>#NUM!</v>
      </c>
      <c r="BG5002" t="e">
        <f t="shared" si="235"/>
        <v>#NUM!</v>
      </c>
      <c r="BH5002" t="e">
        <f t="shared" si="236"/>
        <v>#NUM!</v>
      </c>
      <c r="BI5002" t="e">
        <f>VLOOKUP(H5002,Sheet2!$A$1:$B$270,2,FALSE)</f>
        <v>#N/A</v>
      </c>
    </row>
    <row r="5003" spans="15:61">
      <c r="O5003" s="57"/>
      <c r="P5003" s="57"/>
      <c r="AP5003" s="57"/>
      <c r="BA5003" s="57"/>
      <c r="BF5003" s="6" t="e">
        <f t="shared" si="234"/>
        <v>#NUM!</v>
      </c>
      <c r="BG5003" t="e">
        <f t="shared" si="235"/>
        <v>#NUM!</v>
      </c>
      <c r="BH5003" t="e">
        <f t="shared" si="236"/>
        <v>#NUM!</v>
      </c>
      <c r="BI5003" t="e">
        <f>VLOOKUP(H5003,Sheet2!$A$1:$B$270,2,FALSE)</f>
        <v>#N/A</v>
      </c>
    </row>
    <row r="5004" spans="15:61">
      <c r="O5004" s="57"/>
      <c r="P5004" s="57"/>
      <c r="AP5004" s="57"/>
      <c r="BA5004" s="57"/>
      <c r="BF5004" s="6" t="e">
        <f t="shared" si="234"/>
        <v>#NUM!</v>
      </c>
      <c r="BG5004" t="e">
        <f t="shared" si="235"/>
        <v>#NUM!</v>
      </c>
      <c r="BH5004" t="e">
        <f t="shared" si="236"/>
        <v>#NUM!</v>
      </c>
      <c r="BI5004" t="e">
        <f>VLOOKUP(H5004,Sheet2!$A$1:$B$270,2,FALSE)</f>
        <v>#N/A</v>
      </c>
    </row>
    <row r="5005" spans="15:61">
      <c r="O5005" s="57"/>
      <c r="P5005" s="57"/>
      <c r="AP5005" s="57"/>
      <c r="BA5005" s="57"/>
      <c r="BF5005" s="6" t="e">
        <f t="shared" si="234"/>
        <v>#NUM!</v>
      </c>
      <c r="BG5005" t="e">
        <f t="shared" si="235"/>
        <v>#NUM!</v>
      </c>
      <c r="BH5005" t="e">
        <f t="shared" si="236"/>
        <v>#NUM!</v>
      </c>
      <c r="BI5005" t="e">
        <f>VLOOKUP(H5005,Sheet2!$A$1:$B$270,2,FALSE)</f>
        <v>#N/A</v>
      </c>
    </row>
    <row r="5006" spans="15:61">
      <c r="O5006" s="57"/>
      <c r="P5006" s="57"/>
      <c r="AP5006" s="57"/>
      <c r="BA5006" s="57"/>
      <c r="BF5006" s="6" t="e">
        <f t="shared" si="234"/>
        <v>#NUM!</v>
      </c>
      <c r="BG5006" t="e">
        <f t="shared" si="235"/>
        <v>#NUM!</v>
      </c>
      <c r="BH5006" t="e">
        <f t="shared" si="236"/>
        <v>#NUM!</v>
      </c>
      <c r="BI5006" t="e">
        <f>VLOOKUP(H5006,Sheet2!$A$1:$B$270,2,FALSE)</f>
        <v>#N/A</v>
      </c>
    </row>
    <row r="5007" spans="15:61">
      <c r="O5007" s="57"/>
      <c r="P5007" s="57"/>
      <c r="AP5007" s="57"/>
      <c r="BA5007" s="57"/>
      <c r="BF5007" s="6" t="e">
        <f t="shared" si="234"/>
        <v>#NUM!</v>
      </c>
      <c r="BG5007" t="e">
        <f t="shared" si="235"/>
        <v>#NUM!</v>
      </c>
      <c r="BH5007" t="e">
        <f t="shared" si="236"/>
        <v>#NUM!</v>
      </c>
      <c r="BI5007" t="e">
        <f>VLOOKUP(H5007,Sheet2!$A$1:$B$270,2,FALSE)</f>
        <v>#N/A</v>
      </c>
    </row>
    <row r="5008" spans="15:61">
      <c r="O5008" s="57"/>
      <c r="P5008" s="57"/>
      <c r="AP5008" s="57"/>
      <c r="BA5008" s="57"/>
      <c r="BF5008" s="6" t="e">
        <f t="shared" si="234"/>
        <v>#NUM!</v>
      </c>
      <c r="BG5008" t="e">
        <f t="shared" si="235"/>
        <v>#NUM!</v>
      </c>
      <c r="BH5008" t="e">
        <f t="shared" si="236"/>
        <v>#NUM!</v>
      </c>
      <c r="BI5008" t="e">
        <f>VLOOKUP(H5008,Sheet2!$A$1:$B$270,2,FALSE)</f>
        <v>#N/A</v>
      </c>
    </row>
    <row r="5009" spans="15:61">
      <c r="O5009" s="57"/>
      <c r="P5009" s="57"/>
      <c r="AP5009" s="57"/>
      <c r="BA5009" s="57"/>
      <c r="BF5009" s="6" t="e">
        <f t="shared" si="234"/>
        <v>#NUM!</v>
      </c>
      <c r="BG5009" t="e">
        <f t="shared" si="235"/>
        <v>#NUM!</v>
      </c>
      <c r="BH5009" t="e">
        <f t="shared" si="236"/>
        <v>#NUM!</v>
      </c>
      <c r="BI5009" t="e">
        <f>VLOOKUP(H5009,Sheet2!$A$1:$B$270,2,FALSE)</f>
        <v>#N/A</v>
      </c>
    </row>
    <row r="5010" spans="15:61">
      <c r="O5010" s="57"/>
      <c r="P5010" s="57"/>
      <c r="AP5010" s="57"/>
      <c r="BA5010" s="57"/>
      <c r="BF5010" s="6" t="e">
        <f t="shared" si="234"/>
        <v>#NUM!</v>
      </c>
      <c r="BG5010" t="e">
        <f t="shared" si="235"/>
        <v>#NUM!</v>
      </c>
      <c r="BH5010" t="e">
        <f t="shared" si="236"/>
        <v>#NUM!</v>
      </c>
      <c r="BI5010" t="e">
        <f>VLOOKUP(H5010,Sheet2!$A$1:$B$270,2,FALSE)</f>
        <v>#N/A</v>
      </c>
    </row>
    <row r="5011" spans="15:61">
      <c r="O5011" s="57"/>
      <c r="P5011" s="57"/>
      <c r="AP5011" s="57"/>
      <c r="BA5011" s="57"/>
      <c r="BF5011" s="6" t="e">
        <f t="shared" si="234"/>
        <v>#NUM!</v>
      </c>
      <c r="BG5011" t="e">
        <f t="shared" si="235"/>
        <v>#NUM!</v>
      </c>
      <c r="BH5011" t="e">
        <f t="shared" si="236"/>
        <v>#NUM!</v>
      </c>
      <c r="BI5011" t="e">
        <f>VLOOKUP(H5011,Sheet2!$A$1:$B$270,2,FALSE)</f>
        <v>#N/A</v>
      </c>
    </row>
    <row r="5012" spans="15:61">
      <c r="O5012" s="57"/>
      <c r="P5012" s="57"/>
      <c r="AP5012" s="57"/>
      <c r="BA5012" s="57"/>
      <c r="BF5012" s="6" t="e">
        <f t="shared" si="234"/>
        <v>#NUM!</v>
      </c>
      <c r="BG5012" t="e">
        <f t="shared" si="235"/>
        <v>#NUM!</v>
      </c>
      <c r="BH5012" t="e">
        <f t="shared" si="236"/>
        <v>#NUM!</v>
      </c>
      <c r="BI5012" t="e">
        <f>VLOOKUP(H5012,Sheet2!$A$1:$B$270,2,FALSE)</f>
        <v>#N/A</v>
      </c>
    </row>
    <row r="5013" spans="15:61">
      <c r="O5013" s="57"/>
      <c r="P5013" s="57"/>
      <c r="AP5013" s="57"/>
      <c r="BA5013" s="57"/>
      <c r="BF5013" s="6" t="e">
        <f t="shared" si="234"/>
        <v>#NUM!</v>
      </c>
      <c r="BG5013" t="e">
        <f t="shared" si="235"/>
        <v>#NUM!</v>
      </c>
      <c r="BH5013" t="e">
        <f t="shared" si="236"/>
        <v>#NUM!</v>
      </c>
      <c r="BI5013" t="e">
        <f>VLOOKUP(H5013,Sheet2!$A$1:$B$270,2,FALSE)</f>
        <v>#N/A</v>
      </c>
    </row>
    <row r="5014" spans="15:61">
      <c r="O5014" s="57"/>
      <c r="P5014" s="57"/>
      <c r="AP5014" s="57"/>
      <c r="BA5014" s="57"/>
      <c r="BF5014" s="6" t="e">
        <f t="shared" si="234"/>
        <v>#NUM!</v>
      </c>
      <c r="BG5014" t="e">
        <f t="shared" si="235"/>
        <v>#NUM!</v>
      </c>
      <c r="BH5014" t="e">
        <f t="shared" si="236"/>
        <v>#NUM!</v>
      </c>
      <c r="BI5014" t="e">
        <f>VLOOKUP(H5014,Sheet2!$A$1:$B$270,2,FALSE)</f>
        <v>#N/A</v>
      </c>
    </row>
    <row r="5015" spans="15:61">
      <c r="O5015" s="57"/>
      <c r="P5015" s="57"/>
      <c r="AP5015" s="57"/>
      <c r="BA5015" s="57"/>
      <c r="BF5015" s="6" t="e">
        <f t="shared" si="234"/>
        <v>#NUM!</v>
      </c>
      <c r="BG5015" t="e">
        <f t="shared" si="235"/>
        <v>#NUM!</v>
      </c>
      <c r="BH5015" t="e">
        <f t="shared" si="236"/>
        <v>#NUM!</v>
      </c>
      <c r="BI5015" t="e">
        <f>VLOOKUP(H5015,Sheet2!$A$1:$B$270,2,FALSE)</f>
        <v>#N/A</v>
      </c>
    </row>
    <row r="5016" spans="15:61">
      <c r="O5016" s="57"/>
      <c r="P5016" s="57"/>
      <c r="AP5016" s="57"/>
      <c r="BA5016" s="57"/>
      <c r="BF5016" s="6" t="e">
        <f t="shared" si="234"/>
        <v>#NUM!</v>
      </c>
      <c r="BG5016" t="e">
        <f t="shared" si="235"/>
        <v>#NUM!</v>
      </c>
      <c r="BH5016" t="e">
        <f t="shared" si="236"/>
        <v>#NUM!</v>
      </c>
      <c r="BI5016" t="e">
        <f>VLOOKUP(H5016,Sheet2!$A$1:$B$270,2,FALSE)</f>
        <v>#N/A</v>
      </c>
    </row>
    <row r="5017" spans="15:61">
      <c r="O5017" s="57"/>
      <c r="P5017" s="57"/>
      <c r="AP5017" s="57"/>
      <c r="BA5017" s="57"/>
      <c r="BF5017" s="6" t="e">
        <f t="shared" si="234"/>
        <v>#NUM!</v>
      </c>
      <c r="BG5017" t="e">
        <f t="shared" si="235"/>
        <v>#NUM!</v>
      </c>
      <c r="BH5017" t="e">
        <f t="shared" si="236"/>
        <v>#NUM!</v>
      </c>
      <c r="BI5017" t="e">
        <f>VLOOKUP(H5017,Sheet2!$A$1:$B$270,2,FALSE)</f>
        <v>#N/A</v>
      </c>
    </row>
    <row r="5018" spans="15:61">
      <c r="O5018" s="57"/>
      <c r="P5018" s="57"/>
      <c r="AP5018" s="57"/>
      <c r="BA5018" s="57"/>
      <c r="BF5018" s="6" t="e">
        <f t="shared" si="234"/>
        <v>#NUM!</v>
      </c>
      <c r="BG5018" t="e">
        <f t="shared" si="235"/>
        <v>#NUM!</v>
      </c>
      <c r="BH5018" t="e">
        <f t="shared" si="236"/>
        <v>#NUM!</v>
      </c>
      <c r="BI5018" t="e">
        <f>VLOOKUP(H5018,Sheet2!$A$1:$B$270,2,FALSE)</f>
        <v>#N/A</v>
      </c>
    </row>
    <row r="5019" spans="15:61">
      <c r="O5019" s="57"/>
      <c r="P5019" s="57"/>
      <c r="AP5019" s="57"/>
      <c r="BA5019" s="57"/>
      <c r="BF5019" s="6" t="e">
        <f t="shared" si="234"/>
        <v>#NUM!</v>
      </c>
      <c r="BG5019" t="e">
        <f t="shared" si="235"/>
        <v>#NUM!</v>
      </c>
      <c r="BH5019" t="e">
        <f t="shared" si="236"/>
        <v>#NUM!</v>
      </c>
      <c r="BI5019" t="e">
        <f>VLOOKUP(H5019,Sheet2!$A$1:$B$270,2,FALSE)</f>
        <v>#N/A</v>
      </c>
    </row>
    <row r="5020" spans="15:61">
      <c r="O5020" s="57"/>
      <c r="P5020" s="57"/>
      <c r="AP5020" s="57"/>
      <c r="BA5020" s="57"/>
      <c r="BF5020" s="6" t="e">
        <f t="shared" si="234"/>
        <v>#NUM!</v>
      </c>
      <c r="BG5020" t="e">
        <f t="shared" si="235"/>
        <v>#NUM!</v>
      </c>
      <c r="BH5020" t="e">
        <f t="shared" si="236"/>
        <v>#NUM!</v>
      </c>
      <c r="BI5020" t="e">
        <f>VLOOKUP(H5020,Sheet2!$A$1:$B$270,2,FALSE)</f>
        <v>#N/A</v>
      </c>
    </row>
    <row r="5021" spans="15:61">
      <c r="O5021" s="57"/>
      <c r="P5021" s="57"/>
      <c r="AP5021" s="57"/>
      <c r="BA5021" s="57"/>
      <c r="BF5021" s="6" t="e">
        <f t="shared" si="234"/>
        <v>#NUM!</v>
      </c>
      <c r="BG5021" t="e">
        <f t="shared" si="235"/>
        <v>#NUM!</v>
      </c>
      <c r="BH5021" t="e">
        <f t="shared" si="236"/>
        <v>#NUM!</v>
      </c>
      <c r="BI5021" t="e">
        <f>VLOOKUP(H5021,Sheet2!$A$1:$B$270,2,FALSE)</f>
        <v>#N/A</v>
      </c>
    </row>
    <row r="5022" spans="15:61">
      <c r="O5022" s="57"/>
      <c r="P5022" s="57"/>
      <c r="AP5022" s="57"/>
      <c r="BA5022" s="57"/>
      <c r="BF5022" s="6" t="e">
        <f t="shared" si="234"/>
        <v>#NUM!</v>
      </c>
      <c r="BG5022" t="e">
        <f t="shared" si="235"/>
        <v>#NUM!</v>
      </c>
      <c r="BH5022" t="e">
        <f t="shared" si="236"/>
        <v>#NUM!</v>
      </c>
      <c r="BI5022" t="e">
        <f>VLOOKUP(H5022,Sheet2!$A$1:$B$270,2,FALSE)</f>
        <v>#N/A</v>
      </c>
    </row>
    <row r="5023" spans="15:61">
      <c r="O5023" s="57"/>
      <c r="P5023" s="57"/>
      <c r="AP5023" s="57"/>
      <c r="BA5023" s="57"/>
      <c r="BF5023" s="6" t="e">
        <f t="shared" si="234"/>
        <v>#NUM!</v>
      </c>
      <c r="BG5023" t="e">
        <f t="shared" si="235"/>
        <v>#NUM!</v>
      </c>
      <c r="BH5023" t="e">
        <f t="shared" si="236"/>
        <v>#NUM!</v>
      </c>
      <c r="BI5023" t="e">
        <f>VLOOKUP(H5023,Sheet2!$A$1:$B$270,2,FALSE)</f>
        <v>#N/A</v>
      </c>
    </row>
    <row r="5024" spans="15:61">
      <c r="O5024" s="57"/>
      <c r="P5024" s="57"/>
      <c r="AP5024" s="57"/>
      <c r="BA5024" s="57"/>
      <c r="BF5024" s="6" t="e">
        <f t="shared" si="234"/>
        <v>#NUM!</v>
      </c>
      <c r="BG5024" t="e">
        <f t="shared" si="235"/>
        <v>#NUM!</v>
      </c>
      <c r="BH5024" t="e">
        <f t="shared" si="236"/>
        <v>#NUM!</v>
      </c>
      <c r="BI5024" t="e">
        <f>VLOOKUP(H5024,Sheet2!$A$1:$B$270,2,FALSE)</f>
        <v>#N/A</v>
      </c>
    </row>
    <row r="5025" spans="15:61">
      <c r="O5025" s="57"/>
      <c r="P5025" s="57"/>
      <c r="AP5025" s="57"/>
      <c r="BA5025" s="57"/>
      <c r="BF5025" s="6" t="e">
        <f t="shared" si="234"/>
        <v>#NUM!</v>
      </c>
      <c r="BG5025" t="e">
        <f t="shared" si="235"/>
        <v>#NUM!</v>
      </c>
      <c r="BH5025" t="e">
        <f t="shared" si="236"/>
        <v>#NUM!</v>
      </c>
      <c r="BI5025" t="e">
        <f>VLOOKUP(H5025,Sheet2!$A$1:$B$270,2,FALSE)</f>
        <v>#N/A</v>
      </c>
    </row>
    <row r="5026" spans="15:61">
      <c r="O5026" s="57"/>
      <c r="P5026" s="57"/>
      <c r="AP5026" s="57"/>
      <c r="BA5026" s="57"/>
      <c r="BF5026" s="6" t="e">
        <f t="shared" si="234"/>
        <v>#NUM!</v>
      </c>
      <c r="BG5026" t="e">
        <f t="shared" si="235"/>
        <v>#NUM!</v>
      </c>
      <c r="BH5026" t="e">
        <f t="shared" si="236"/>
        <v>#NUM!</v>
      </c>
      <c r="BI5026" t="e">
        <f>VLOOKUP(H5026,Sheet2!$A$1:$B$270,2,FALSE)</f>
        <v>#N/A</v>
      </c>
    </row>
    <row r="5027" spans="15:61">
      <c r="O5027" s="57"/>
      <c r="P5027" s="57"/>
      <c r="AP5027" s="57"/>
      <c r="BA5027" s="57"/>
      <c r="BF5027" s="6" t="e">
        <f t="shared" si="234"/>
        <v>#NUM!</v>
      </c>
      <c r="BG5027" t="e">
        <f t="shared" si="235"/>
        <v>#NUM!</v>
      </c>
      <c r="BH5027" t="e">
        <f t="shared" si="236"/>
        <v>#NUM!</v>
      </c>
      <c r="BI5027" t="e">
        <f>VLOOKUP(H5027,Sheet2!$A$1:$B$270,2,FALSE)</f>
        <v>#N/A</v>
      </c>
    </row>
    <row r="5028" spans="15:61">
      <c r="O5028" s="57"/>
      <c r="P5028" s="57"/>
      <c r="AP5028" s="57"/>
      <c r="BA5028" s="57"/>
      <c r="BF5028" s="6" t="e">
        <f t="shared" si="234"/>
        <v>#NUM!</v>
      </c>
      <c r="BG5028" t="e">
        <f t="shared" si="235"/>
        <v>#NUM!</v>
      </c>
      <c r="BH5028" t="e">
        <f t="shared" si="236"/>
        <v>#NUM!</v>
      </c>
      <c r="BI5028" t="e">
        <f>VLOOKUP(H5028,Sheet2!$A$1:$B$270,2,FALSE)</f>
        <v>#N/A</v>
      </c>
    </row>
    <row r="5029" spans="15:61">
      <c r="O5029" s="57"/>
      <c r="P5029" s="57"/>
      <c r="AP5029" s="57"/>
      <c r="BA5029" s="57"/>
      <c r="BF5029" s="6" t="e">
        <f t="shared" si="234"/>
        <v>#NUM!</v>
      </c>
      <c r="BG5029" t="e">
        <f t="shared" si="235"/>
        <v>#NUM!</v>
      </c>
      <c r="BH5029" t="e">
        <f t="shared" si="236"/>
        <v>#NUM!</v>
      </c>
      <c r="BI5029" t="e">
        <f>VLOOKUP(H5029,Sheet2!$A$1:$B$270,2,FALSE)</f>
        <v>#N/A</v>
      </c>
    </row>
    <row r="5030" spans="15:61">
      <c r="O5030" s="57"/>
      <c r="P5030" s="57"/>
      <c r="AP5030" s="57"/>
      <c r="BA5030" s="57"/>
      <c r="BF5030" s="6" t="e">
        <f t="shared" si="234"/>
        <v>#NUM!</v>
      </c>
      <c r="BG5030" t="e">
        <f t="shared" si="235"/>
        <v>#NUM!</v>
      </c>
      <c r="BH5030" t="e">
        <f t="shared" si="236"/>
        <v>#NUM!</v>
      </c>
      <c r="BI5030" t="e">
        <f>VLOOKUP(H5030,Sheet2!$A$1:$B$270,2,FALSE)</f>
        <v>#N/A</v>
      </c>
    </row>
    <row r="5031" spans="15:61">
      <c r="O5031" s="57"/>
      <c r="P5031" s="57"/>
      <c r="AP5031" s="57"/>
      <c r="BA5031" s="57"/>
      <c r="BF5031" s="6" t="e">
        <f t="shared" si="234"/>
        <v>#NUM!</v>
      </c>
      <c r="BG5031" t="e">
        <f t="shared" si="235"/>
        <v>#NUM!</v>
      </c>
      <c r="BH5031" t="e">
        <f t="shared" si="236"/>
        <v>#NUM!</v>
      </c>
      <c r="BI5031" t="e">
        <f>VLOOKUP(H5031,Sheet2!$A$1:$B$270,2,FALSE)</f>
        <v>#N/A</v>
      </c>
    </row>
    <row r="5032" spans="15:61">
      <c r="O5032" s="57"/>
      <c r="P5032" s="57"/>
      <c r="AP5032" s="57"/>
      <c r="BA5032" s="57"/>
      <c r="BF5032" s="6" t="e">
        <f t="shared" si="234"/>
        <v>#NUM!</v>
      </c>
      <c r="BG5032" t="e">
        <f t="shared" si="235"/>
        <v>#NUM!</v>
      </c>
      <c r="BH5032" t="e">
        <f t="shared" si="236"/>
        <v>#NUM!</v>
      </c>
      <c r="BI5032" t="e">
        <f>VLOOKUP(H5032,Sheet2!$A$1:$B$270,2,FALSE)</f>
        <v>#N/A</v>
      </c>
    </row>
    <row r="5033" spans="15:61">
      <c r="O5033" s="57"/>
      <c r="P5033" s="57"/>
      <c r="AP5033" s="57"/>
      <c r="BA5033" s="57"/>
      <c r="BF5033" s="6" t="e">
        <f t="shared" si="234"/>
        <v>#NUM!</v>
      </c>
      <c r="BG5033" t="e">
        <f t="shared" si="235"/>
        <v>#NUM!</v>
      </c>
      <c r="BH5033" t="e">
        <f t="shared" si="236"/>
        <v>#NUM!</v>
      </c>
      <c r="BI5033" t="e">
        <f>VLOOKUP(H5033,Sheet2!$A$1:$B$270,2,FALSE)</f>
        <v>#N/A</v>
      </c>
    </row>
    <row r="5034" spans="15:61">
      <c r="O5034" s="57"/>
      <c r="P5034" s="57"/>
      <c r="AP5034" s="57"/>
      <c r="BA5034" s="57"/>
      <c r="BF5034" s="6" t="e">
        <f t="shared" si="234"/>
        <v>#NUM!</v>
      </c>
      <c r="BG5034" t="e">
        <f t="shared" si="235"/>
        <v>#NUM!</v>
      </c>
      <c r="BH5034" t="e">
        <f t="shared" si="236"/>
        <v>#NUM!</v>
      </c>
      <c r="BI5034" t="e">
        <f>VLOOKUP(H5034,Sheet2!$A$1:$B$270,2,FALSE)</f>
        <v>#N/A</v>
      </c>
    </row>
    <row r="5035" spans="15:61">
      <c r="O5035" s="57"/>
      <c r="P5035" s="57"/>
      <c r="AP5035" s="57"/>
      <c r="BA5035" s="57"/>
      <c r="BF5035" s="6" t="e">
        <f t="shared" si="234"/>
        <v>#NUM!</v>
      </c>
      <c r="BG5035" t="e">
        <f t="shared" si="235"/>
        <v>#NUM!</v>
      </c>
      <c r="BH5035" t="e">
        <f t="shared" si="236"/>
        <v>#NUM!</v>
      </c>
      <c r="BI5035" t="e">
        <f>VLOOKUP(H5035,Sheet2!$A$1:$B$270,2,FALSE)</f>
        <v>#N/A</v>
      </c>
    </row>
    <row r="5036" spans="15:61">
      <c r="O5036" s="57"/>
      <c r="P5036" s="57"/>
      <c r="AP5036" s="57"/>
      <c r="BA5036" s="57"/>
      <c r="BF5036" s="6" t="e">
        <f t="shared" si="234"/>
        <v>#NUM!</v>
      </c>
      <c r="BG5036" t="e">
        <f t="shared" si="235"/>
        <v>#NUM!</v>
      </c>
      <c r="BH5036" t="e">
        <f t="shared" si="236"/>
        <v>#NUM!</v>
      </c>
      <c r="BI5036" t="e">
        <f>VLOOKUP(H5036,Sheet2!$A$1:$B$270,2,FALSE)</f>
        <v>#N/A</v>
      </c>
    </row>
    <row r="5037" spans="15:61">
      <c r="O5037" s="57"/>
      <c r="P5037" s="57"/>
      <c r="AP5037" s="57"/>
      <c r="BA5037" s="57"/>
      <c r="BF5037" s="6" t="e">
        <f t="shared" si="234"/>
        <v>#NUM!</v>
      </c>
      <c r="BG5037" t="e">
        <f t="shared" si="235"/>
        <v>#NUM!</v>
      </c>
      <c r="BH5037" t="e">
        <f t="shared" si="236"/>
        <v>#NUM!</v>
      </c>
      <c r="BI5037" t="e">
        <f>VLOOKUP(H5037,Sheet2!$A$1:$B$270,2,FALSE)</f>
        <v>#N/A</v>
      </c>
    </row>
    <row r="5038" spans="15:61">
      <c r="O5038" s="57"/>
      <c r="P5038" s="57"/>
      <c r="AP5038" s="57"/>
      <c r="BA5038" s="57"/>
      <c r="BF5038" s="6" t="e">
        <f t="shared" si="234"/>
        <v>#NUM!</v>
      </c>
      <c r="BG5038" t="e">
        <f t="shared" si="235"/>
        <v>#NUM!</v>
      </c>
      <c r="BH5038" t="e">
        <f t="shared" si="236"/>
        <v>#NUM!</v>
      </c>
      <c r="BI5038" t="e">
        <f>VLOOKUP(H5038,Sheet2!$A$1:$B$270,2,FALSE)</f>
        <v>#N/A</v>
      </c>
    </row>
    <row r="5039" spans="15:61">
      <c r="O5039" s="57"/>
      <c r="P5039" s="57"/>
      <c r="AP5039" s="57"/>
      <c r="BA5039" s="57"/>
      <c r="BF5039" s="6" t="e">
        <f t="shared" si="234"/>
        <v>#NUM!</v>
      </c>
      <c r="BG5039" t="e">
        <f t="shared" si="235"/>
        <v>#NUM!</v>
      </c>
      <c r="BH5039" t="e">
        <f t="shared" si="236"/>
        <v>#NUM!</v>
      </c>
      <c r="BI5039" t="e">
        <f>VLOOKUP(H5039,Sheet2!$A$1:$B$270,2,FALSE)</f>
        <v>#N/A</v>
      </c>
    </row>
    <row r="5040" spans="15:61">
      <c r="O5040" s="57"/>
      <c r="P5040" s="57"/>
      <c r="AP5040" s="57"/>
      <c r="BA5040" s="57"/>
      <c r="BF5040" s="6" t="e">
        <f t="shared" si="234"/>
        <v>#NUM!</v>
      </c>
      <c r="BG5040" t="e">
        <f t="shared" si="235"/>
        <v>#NUM!</v>
      </c>
      <c r="BH5040" t="e">
        <f t="shared" si="236"/>
        <v>#NUM!</v>
      </c>
      <c r="BI5040" t="e">
        <f>VLOOKUP(H5040,Sheet2!$A$1:$B$270,2,FALSE)</f>
        <v>#N/A</v>
      </c>
    </row>
    <row r="5041" spans="15:61">
      <c r="O5041" s="57"/>
      <c r="P5041" s="57"/>
      <c r="AP5041" s="57"/>
      <c r="BA5041" s="57"/>
      <c r="BF5041" s="6" t="e">
        <f t="shared" si="234"/>
        <v>#NUM!</v>
      </c>
      <c r="BG5041" t="e">
        <f t="shared" si="235"/>
        <v>#NUM!</v>
      </c>
      <c r="BH5041" t="e">
        <f t="shared" si="236"/>
        <v>#NUM!</v>
      </c>
      <c r="BI5041" t="e">
        <f>VLOOKUP(H5041,Sheet2!$A$1:$B$270,2,FALSE)</f>
        <v>#N/A</v>
      </c>
    </row>
    <row r="5042" spans="15:61">
      <c r="O5042" s="57"/>
      <c r="P5042" s="57"/>
      <c r="AP5042" s="57"/>
      <c r="BA5042" s="57"/>
      <c r="BF5042" s="6" t="e">
        <f t="shared" si="234"/>
        <v>#NUM!</v>
      </c>
      <c r="BG5042" t="e">
        <f t="shared" si="235"/>
        <v>#NUM!</v>
      </c>
      <c r="BH5042" t="e">
        <f t="shared" si="236"/>
        <v>#NUM!</v>
      </c>
      <c r="BI5042" t="e">
        <f>VLOOKUP(H5042,Sheet2!$A$1:$B$270,2,FALSE)</f>
        <v>#N/A</v>
      </c>
    </row>
    <row r="5043" spans="15:61">
      <c r="O5043" s="57"/>
      <c r="P5043" s="57"/>
      <c r="AP5043" s="57"/>
      <c r="BA5043" s="57"/>
      <c r="BF5043" s="6" t="e">
        <f t="shared" si="234"/>
        <v>#NUM!</v>
      </c>
      <c r="BG5043" t="e">
        <f t="shared" si="235"/>
        <v>#NUM!</v>
      </c>
      <c r="BH5043" t="e">
        <f t="shared" si="236"/>
        <v>#NUM!</v>
      </c>
      <c r="BI5043" t="e">
        <f>VLOOKUP(H5043,Sheet2!$A$1:$B$270,2,FALSE)</f>
        <v>#N/A</v>
      </c>
    </row>
    <row r="5044" spans="15:61">
      <c r="O5044" s="57"/>
      <c r="P5044" s="57"/>
      <c r="AP5044" s="57"/>
      <c r="BA5044" s="57"/>
      <c r="BF5044" s="6" t="e">
        <f t="shared" si="234"/>
        <v>#NUM!</v>
      </c>
      <c r="BG5044" t="e">
        <f t="shared" si="235"/>
        <v>#NUM!</v>
      </c>
      <c r="BH5044" t="e">
        <f t="shared" si="236"/>
        <v>#NUM!</v>
      </c>
      <c r="BI5044" t="e">
        <f>VLOOKUP(H5044,Sheet2!$A$1:$B$270,2,FALSE)</f>
        <v>#N/A</v>
      </c>
    </row>
    <row r="5045" spans="15:61">
      <c r="O5045" s="57"/>
      <c r="P5045" s="57"/>
      <c r="AP5045" s="57"/>
      <c r="BA5045" s="57"/>
      <c r="BF5045" s="6" t="e">
        <f t="shared" si="234"/>
        <v>#NUM!</v>
      </c>
      <c r="BG5045" t="e">
        <f t="shared" si="235"/>
        <v>#NUM!</v>
      </c>
      <c r="BH5045" t="e">
        <f t="shared" si="236"/>
        <v>#NUM!</v>
      </c>
      <c r="BI5045" t="e">
        <f>VLOOKUP(H5045,Sheet2!$A$1:$B$270,2,FALSE)</f>
        <v>#N/A</v>
      </c>
    </row>
    <row r="5046" spans="15:61">
      <c r="O5046" s="57"/>
      <c r="P5046" s="57"/>
      <c r="AP5046" s="57"/>
      <c r="BA5046" s="57"/>
      <c r="BF5046" s="6" t="e">
        <f t="shared" si="234"/>
        <v>#NUM!</v>
      </c>
      <c r="BG5046" t="e">
        <f t="shared" si="235"/>
        <v>#NUM!</v>
      </c>
      <c r="BH5046" t="e">
        <f t="shared" si="236"/>
        <v>#NUM!</v>
      </c>
      <c r="BI5046" t="e">
        <f>VLOOKUP(H5046,Sheet2!$A$1:$B$270,2,FALSE)</f>
        <v>#N/A</v>
      </c>
    </row>
    <row r="5047" spans="15:61">
      <c r="O5047" s="57"/>
      <c r="P5047" s="57"/>
      <c r="AP5047" s="57"/>
      <c r="BA5047" s="57"/>
      <c r="BF5047" s="6" t="e">
        <f t="shared" si="234"/>
        <v>#NUM!</v>
      </c>
      <c r="BG5047" t="e">
        <f t="shared" si="235"/>
        <v>#NUM!</v>
      </c>
      <c r="BH5047" t="e">
        <f t="shared" si="236"/>
        <v>#NUM!</v>
      </c>
      <c r="BI5047" t="e">
        <f>VLOOKUP(H5047,Sheet2!$A$1:$B$270,2,FALSE)</f>
        <v>#N/A</v>
      </c>
    </row>
    <row r="5048" spans="15:61">
      <c r="O5048" s="57"/>
      <c r="P5048" s="57"/>
      <c r="AP5048" s="57"/>
      <c r="BA5048" s="57"/>
      <c r="BF5048" s="6" t="e">
        <f t="shared" si="234"/>
        <v>#NUM!</v>
      </c>
      <c r="BG5048" t="e">
        <f t="shared" si="235"/>
        <v>#NUM!</v>
      </c>
      <c r="BH5048" t="e">
        <f t="shared" si="236"/>
        <v>#NUM!</v>
      </c>
      <c r="BI5048" t="e">
        <f>VLOOKUP(H5048,Sheet2!$A$1:$B$270,2,FALSE)</f>
        <v>#N/A</v>
      </c>
    </row>
    <row r="5049" spans="15:61">
      <c r="O5049" s="57"/>
      <c r="P5049" s="57"/>
      <c r="AP5049" s="57"/>
      <c r="BA5049" s="57"/>
      <c r="BF5049" s="6" t="e">
        <f t="shared" si="234"/>
        <v>#NUM!</v>
      </c>
      <c r="BG5049" t="e">
        <f t="shared" si="235"/>
        <v>#NUM!</v>
      </c>
      <c r="BH5049" t="e">
        <f t="shared" si="236"/>
        <v>#NUM!</v>
      </c>
      <c r="BI5049" t="e">
        <f>VLOOKUP(H5049,Sheet2!$A$1:$B$270,2,FALSE)</f>
        <v>#N/A</v>
      </c>
    </row>
    <row r="5050" spans="15:61">
      <c r="O5050" s="57"/>
      <c r="P5050" s="57"/>
      <c r="AP5050" s="57"/>
      <c r="BA5050" s="57"/>
      <c r="BF5050" s="6" t="e">
        <f t="shared" si="234"/>
        <v>#NUM!</v>
      </c>
      <c r="BG5050" t="e">
        <f t="shared" si="235"/>
        <v>#NUM!</v>
      </c>
      <c r="BH5050" t="e">
        <f t="shared" si="236"/>
        <v>#NUM!</v>
      </c>
      <c r="BI5050" t="e">
        <f>VLOOKUP(H5050,Sheet2!$A$1:$B$270,2,FALSE)</f>
        <v>#N/A</v>
      </c>
    </row>
    <row r="5051" spans="15:61">
      <c r="O5051" s="57"/>
      <c r="P5051" s="57"/>
      <c r="AP5051" s="57"/>
      <c r="BA5051" s="57"/>
      <c r="BF5051" s="6" t="e">
        <f t="shared" si="234"/>
        <v>#NUM!</v>
      </c>
      <c r="BG5051" t="e">
        <f t="shared" si="235"/>
        <v>#NUM!</v>
      </c>
      <c r="BH5051" t="e">
        <f t="shared" si="236"/>
        <v>#NUM!</v>
      </c>
      <c r="BI5051" t="e">
        <f>VLOOKUP(H5051,Sheet2!$A$1:$B$270,2,FALSE)</f>
        <v>#N/A</v>
      </c>
    </row>
    <row r="5052" spans="15:61">
      <c r="O5052" s="57"/>
      <c r="P5052" s="57"/>
      <c r="AP5052" s="57"/>
      <c r="BA5052" s="57"/>
      <c r="BF5052" s="6" t="e">
        <f t="shared" si="234"/>
        <v>#NUM!</v>
      </c>
      <c r="BG5052" t="e">
        <f t="shared" si="235"/>
        <v>#NUM!</v>
      </c>
      <c r="BH5052" t="e">
        <f t="shared" si="236"/>
        <v>#NUM!</v>
      </c>
      <c r="BI5052" t="e">
        <f>VLOOKUP(H5052,Sheet2!$A$1:$B$270,2,FALSE)</f>
        <v>#N/A</v>
      </c>
    </row>
    <row r="5053" spans="15:61">
      <c r="O5053" s="57"/>
      <c r="P5053" s="57"/>
      <c r="AP5053" s="57"/>
      <c r="BA5053" s="57"/>
      <c r="BF5053" s="6" t="e">
        <f t="shared" si="234"/>
        <v>#NUM!</v>
      </c>
      <c r="BG5053" t="e">
        <f t="shared" si="235"/>
        <v>#NUM!</v>
      </c>
      <c r="BH5053" t="e">
        <f t="shared" si="236"/>
        <v>#NUM!</v>
      </c>
      <c r="BI5053" t="e">
        <f>VLOOKUP(H5053,Sheet2!$A$1:$B$270,2,FALSE)</f>
        <v>#N/A</v>
      </c>
    </row>
    <row r="5054" spans="15:61">
      <c r="O5054" s="57"/>
      <c r="P5054" s="57"/>
      <c r="AP5054" s="57"/>
      <c r="BA5054" s="57"/>
      <c r="BF5054" s="6" t="e">
        <f t="shared" si="234"/>
        <v>#NUM!</v>
      </c>
      <c r="BG5054" t="e">
        <f t="shared" si="235"/>
        <v>#NUM!</v>
      </c>
      <c r="BH5054" t="e">
        <f t="shared" si="236"/>
        <v>#NUM!</v>
      </c>
      <c r="BI5054" t="e">
        <f>VLOOKUP(H5054,Sheet2!$A$1:$B$270,2,FALSE)</f>
        <v>#N/A</v>
      </c>
    </row>
    <row r="5055" spans="15:61">
      <c r="O5055" s="57"/>
      <c r="P5055" s="57"/>
      <c r="AP5055" s="57"/>
      <c r="BA5055" s="57"/>
      <c r="BF5055" s="6" t="e">
        <f t="shared" si="234"/>
        <v>#NUM!</v>
      </c>
      <c r="BG5055" t="e">
        <f t="shared" si="235"/>
        <v>#NUM!</v>
      </c>
      <c r="BH5055" t="e">
        <f t="shared" si="236"/>
        <v>#NUM!</v>
      </c>
      <c r="BI5055" t="e">
        <f>VLOOKUP(H5055,Sheet2!$A$1:$B$270,2,FALSE)</f>
        <v>#N/A</v>
      </c>
    </row>
    <row r="5056" spans="15:61">
      <c r="O5056" s="57"/>
      <c r="P5056" s="57"/>
      <c r="AP5056" s="57"/>
      <c r="BA5056" s="57"/>
      <c r="BF5056" s="6" t="e">
        <f t="shared" si="234"/>
        <v>#NUM!</v>
      </c>
      <c r="BG5056" t="e">
        <f t="shared" si="235"/>
        <v>#NUM!</v>
      </c>
      <c r="BH5056" t="e">
        <f t="shared" si="236"/>
        <v>#NUM!</v>
      </c>
      <c r="BI5056" t="e">
        <f>VLOOKUP(H5056,Sheet2!$A$1:$B$270,2,FALSE)</f>
        <v>#N/A</v>
      </c>
    </row>
    <row r="5057" spans="15:61">
      <c r="O5057" s="57"/>
      <c r="P5057" s="57"/>
      <c r="AP5057" s="57"/>
      <c r="BA5057" s="57"/>
      <c r="BF5057" s="6" t="e">
        <f t="shared" si="234"/>
        <v>#NUM!</v>
      </c>
      <c r="BG5057" t="e">
        <f t="shared" si="235"/>
        <v>#NUM!</v>
      </c>
      <c r="BH5057" t="e">
        <f t="shared" si="236"/>
        <v>#NUM!</v>
      </c>
      <c r="BI5057" t="e">
        <f>VLOOKUP(H5057,Sheet2!$A$1:$B$270,2,FALSE)</f>
        <v>#N/A</v>
      </c>
    </row>
    <row r="5058" spans="15:61">
      <c r="O5058" s="57"/>
      <c r="P5058" s="57"/>
      <c r="AP5058" s="57"/>
      <c r="BA5058" s="57"/>
      <c r="BF5058" s="6" t="e">
        <f t="shared" ref="BF5058:BF5121" si="237">DATE(BC5058,BD5058,BE5058)</f>
        <v>#NUM!</v>
      </c>
      <c r="BG5058" t="e">
        <f t="shared" ref="BG5058:BG5121" si="238">BF5058-BA5058</f>
        <v>#NUM!</v>
      </c>
      <c r="BH5058" t="e">
        <f t="shared" ref="BH5058:BH5121" si="239">IF(BG5058=1,"COMPLY",IF(BG5058&lt;1,"COMPLY","NOT COMPLY"))</f>
        <v>#NUM!</v>
      </c>
      <c r="BI5058" t="e">
        <f>VLOOKUP(H5058,Sheet2!$A$1:$B$270,2,FALSE)</f>
        <v>#N/A</v>
      </c>
    </row>
    <row r="5059" spans="15:61">
      <c r="O5059" s="57"/>
      <c r="P5059" s="57"/>
      <c r="AP5059" s="57"/>
      <c r="BA5059" s="57"/>
      <c r="BF5059" s="6" t="e">
        <f t="shared" si="237"/>
        <v>#NUM!</v>
      </c>
      <c r="BG5059" t="e">
        <f t="shared" si="238"/>
        <v>#NUM!</v>
      </c>
      <c r="BH5059" t="e">
        <f t="shared" si="239"/>
        <v>#NUM!</v>
      </c>
      <c r="BI5059" t="e">
        <f>VLOOKUP(H5059,Sheet2!$A$1:$B$270,2,FALSE)</f>
        <v>#N/A</v>
      </c>
    </row>
    <row r="5060" spans="15:61">
      <c r="O5060" s="57"/>
      <c r="P5060" s="57"/>
      <c r="AP5060" s="57"/>
      <c r="BA5060" s="57"/>
      <c r="BF5060" s="6" t="e">
        <f t="shared" si="237"/>
        <v>#NUM!</v>
      </c>
      <c r="BG5060" t="e">
        <f t="shared" si="238"/>
        <v>#NUM!</v>
      </c>
      <c r="BH5060" t="e">
        <f t="shared" si="239"/>
        <v>#NUM!</v>
      </c>
      <c r="BI5060" t="e">
        <f>VLOOKUP(H5060,Sheet2!$A$1:$B$270,2,FALSE)</f>
        <v>#N/A</v>
      </c>
    </row>
    <row r="5061" spans="15:61">
      <c r="O5061" s="57"/>
      <c r="P5061" s="57"/>
      <c r="AP5061" s="57"/>
      <c r="BA5061" s="57"/>
      <c r="BF5061" s="6" t="e">
        <f t="shared" si="237"/>
        <v>#NUM!</v>
      </c>
      <c r="BG5061" t="e">
        <f t="shared" si="238"/>
        <v>#NUM!</v>
      </c>
      <c r="BH5061" t="e">
        <f t="shared" si="239"/>
        <v>#NUM!</v>
      </c>
      <c r="BI5061" t="e">
        <f>VLOOKUP(H5061,Sheet2!$A$1:$B$270,2,FALSE)</f>
        <v>#N/A</v>
      </c>
    </row>
    <row r="5062" spans="15:61">
      <c r="O5062" s="57"/>
      <c r="P5062" s="57"/>
      <c r="AP5062" s="57"/>
      <c r="BA5062" s="57"/>
      <c r="BF5062" s="6" t="e">
        <f t="shared" si="237"/>
        <v>#NUM!</v>
      </c>
      <c r="BG5062" t="e">
        <f t="shared" si="238"/>
        <v>#NUM!</v>
      </c>
      <c r="BH5062" t="e">
        <f t="shared" si="239"/>
        <v>#NUM!</v>
      </c>
      <c r="BI5062" t="e">
        <f>VLOOKUP(H5062,Sheet2!$A$1:$B$270,2,FALSE)</f>
        <v>#N/A</v>
      </c>
    </row>
    <row r="5063" spans="15:61">
      <c r="O5063" s="57"/>
      <c r="P5063" s="57"/>
      <c r="AP5063" s="57"/>
      <c r="BA5063" s="57"/>
      <c r="BF5063" s="6" t="e">
        <f t="shared" si="237"/>
        <v>#NUM!</v>
      </c>
      <c r="BG5063" t="e">
        <f t="shared" si="238"/>
        <v>#NUM!</v>
      </c>
      <c r="BH5063" t="e">
        <f t="shared" si="239"/>
        <v>#NUM!</v>
      </c>
      <c r="BI5063" t="e">
        <f>VLOOKUP(H5063,Sheet2!$A$1:$B$270,2,FALSE)</f>
        <v>#N/A</v>
      </c>
    </row>
    <row r="5064" spans="15:61">
      <c r="O5064" s="57"/>
      <c r="P5064" s="57"/>
      <c r="AP5064" s="57"/>
      <c r="BA5064" s="57"/>
      <c r="BF5064" s="6" t="e">
        <f t="shared" si="237"/>
        <v>#NUM!</v>
      </c>
      <c r="BG5064" t="e">
        <f t="shared" si="238"/>
        <v>#NUM!</v>
      </c>
      <c r="BH5064" t="e">
        <f t="shared" si="239"/>
        <v>#NUM!</v>
      </c>
      <c r="BI5064" t="e">
        <f>VLOOKUP(H5064,Sheet2!$A$1:$B$270,2,FALSE)</f>
        <v>#N/A</v>
      </c>
    </row>
    <row r="5065" spans="15:61">
      <c r="O5065" s="57"/>
      <c r="P5065" s="57"/>
      <c r="AP5065" s="57"/>
      <c r="BA5065" s="57"/>
      <c r="BF5065" s="6" t="e">
        <f t="shared" si="237"/>
        <v>#NUM!</v>
      </c>
      <c r="BG5065" t="e">
        <f t="shared" si="238"/>
        <v>#NUM!</v>
      </c>
      <c r="BH5065" t="e">
        <f t="shared" si="239"/>
        <v>#NUM!</v>
      </c>
      <c r="BI5065" t="e">
        <f>VLOOKUP(H5065,Sheet2!$A$1:$B$270,2,FALSE)</f>
        <v>#N/A</v>
      </c>
    </row>
    <row r="5066" spans="15:61">
      <c r="O5066" s="57"/>
      <c r="P5066" s="57"/>
      <c r="AP5066" s="57"/>
      <c r="BA5066" s="57"/>
      <c r="BF5066" s="6" t="e">
        <f t="shared" si="237"/>
        <v>#NUM!</v>
      </c>
      <c r="BG5066" t="e">
        <f t="shared" si="238"/>
        <v>#NUM!</v>
      </c>
      <c r="BH5066" t="e">
        <f t="shared" si="239"/>
        <v>#NUM!</v>
      </c>
      <c r="BI5066" t="e">
        <f>VLOOKUP(H5066,Sheet2!$A$1:$B$270,2,FALSE)</f>
        <v>#N/A</v>
      </c>
    </row>
    <row r="5067" spans="15:61">
      <c r="O5067" s="57"/>
      <c r="P5067" s="57"/>
      <c r="AP5067" s="57"/>
      <c r="BA5067" s="57"/>
      <c r="BF5067" s="6" t="e">
        <f t="shared" si="237"/>
        <v>#NUM!</v>
      </c>
      <c r="BG5067" t="e">
        <f t="shared" si="238"/>
        <v>#NUM!</v>
      </c>
      <c r="BH5067" t="e">
        <f t="shared" si="239"/>
        <v>#NUM!</v>
      </c>
      <c r="BI5067" t="e">
        <f>VLOOKUP(H5067,Sheet2!$A$1:$B$270,2,FALSE)</f>
        <v>#N/A</v>
      </c>
    </row>
    <row r="5068" spans="15:61">
      <c r="O5068" s="57"/>
      <c r="P5068" s="57"/>
      <c r="AP5068" s="57"/>
      <c r="BA5068" s="57"/>
      <c r="BF5068" s="6" t="e">
        <f t="shared" si="237"/>
        <v>#NUM!</v>
      </c>
      <c r="BG5068" t="e">
        <f t="shared" si="238"/>
        <v>#NUM!</v>
      </c>
      <c r="BH5068" t="e">
        <f t="shared" si="239"/>
        <v>#NUM!</v>
      </c>
      <c r="BI5068" t="e">
        <f>VLOOKUP(H5068,Sheet2!$A$1:$B$270,2,FALSE)</f>
        <v>#N/A</v>
      </c>
    </row>
    <row r="5069" spans="15:61">
      <c r="O5069" s="57"/>
      <c r="P5069" s="57"/>
      <c r="AP5069" s="57"/>
      <c r="BA5069" s="57"/>
      <c r="BF5069" s="6" t="e">
        <f t="shared" si="237"/>
        <v>#NUM!</v>
      </c>
      <c r="BG5069" t="e">
        <f t="shared" si="238"/>
        <v>#NUM!</v>
      </c>
      <c r="BH5069" t="e">
        <f t="shared" si="239"/>
        <v>#NUM!</v>
      </c>
      <c r="BI5069" t="e">
        <f>VLOOKUP(H5069,Sheet2!$A$1:$B$270,2,FALSE)</f>
        <v>#N/A</v>
      </c>
    </row>
    <row r="5070" spans="15:61">
      <c r="O5070" s="57"/>
      <c r="P5070" s="57"/>
      <c r="AP5070" s="57"/>
      <c r="BA5070" s="57"/>
      <c r="BF5070" s="6" t="e">
        <f t="shared" si="237"/>
        <v>#NUM!</v>
      </c>
      <c r="BG5070" t="e">
        <f t="shared" si="238"/>
        <v>#NUM!</v>
      </c>
      <c r="BH5070" t="e">
        <f t="shared" si="239"/>
        <v>#NUM!</v>
      </c>
      <c r="BI5070" t="e">
        <f>VLOOKUP(H5070,Sheet2!$A$1:$B$270,2,FALSE)</f>
        <v>#N/A</v>
      </c>
    </row>
    <row r="5071" spans="15:61">
      <c r="O5071" s="57"/>
      <c r="P5071" s="57"/>
      <c r="BF5071" s="6" t="e">
        <f t="shared" si="237"/>
        <v>#NUM!</v>
      </c>
      <c r="BG5071" t="e">
        <f t="shared" si="238"/>
        <v>#NUM!</v>
      </c>
      <c r="BH5071" t="e">
        <f t="shared" si="239"/>
        <v>#NUM!</v>
      </c>
      <c r="BI5071" t="e">
        <f>VLOOKUP(H5071,Sheet2!$A$1:$B$270,2,FALSE)</f>
        <v>#N/A</v>
      </c>
    </row>
    <row r="5072" spans="15:61">
      <c r="O5072" s="57"/>
      <c r="P5072" s="57"/>
      <c r="AP5072" s="57"/>
      <c r="BA5072" s="57"/>
      <c r="BF5072" s="6" t="e">
        <f t="shared" si="237"/>
        <v>#NUM!</v>
      </c>
      <c r="BG5072" t="e">
        <f t="shared" si="238"/>
        <v>#NUM!</v>
      </c>
      <c r="BH5072" t="e">
        <f t="shared" si="239"/>
        <v>#NUM!</v>
      </c>
      <c r="BI5072" t="e">
        <f>VLOOKUP(H5072,Sheet2!$A$1:$B$270,2,FALSE)</f>
        <v>#N/A</v>
      </c>
    </row>
    <row r="5073" spans="15:61">
      <c r="O5073" s="57"/>
      <c r="P5073" s="57"/>
      <c r="AP5073" s="57"/>
      <c r="BA5073" s="57"/>
      <c r="BF5073" s="6" t="e">
        <f t="shared" si="237"/>
        <v>#NUM!</v>
      </c>
      <c r="BG5073" t="e">
        <f t="shared" si="238"/>
        <v>#NUM!</v>
      </c>
      <c r="BH5073" t="e">
        <f t="shared" si="239"/>
        <v>#NUM!</v>
      </c>
      <c r="BI5073" t="e">
        <f>VLOOKUP(H5073,Sheet2!$A$1:$B$270,2,FALSE)</f>
        <v>#N/A</v>
      </c>
    </row>
    <row r="5074" spans="15:61">
      <c r="O5074" s="57"/>
      <c r="P5074" s="57"/>
      <c r="AP5074" s="57"/>
      <c r="BA5074" s="57"/>
      <c r="BF5074" s="6" t="e">
        <f t="shared" si="237"/>
        <v>#NUM!</v>
      </c>
      <c r="BG5074" t="e">
        <f t="shared" si="238"/>
        <v>#NUM!</v>
      </c>
      <c r="BH5074" t="e">
        <f t="shared" si="239"/>
        <v>#NUM!</v>
      </c>
      <c r="BI5074" t="e">
        <f>VLOOKUP(H5074,Sheet2!$A$1:$B$270,2,FALSE)</f>
        <v>#N/A</v>
      </c>
    </row>
    <row r="5075" spans="15:61">
      <c r="O5075" s="57"/>
      <c r="P5075" s="57"/>
      <c r="AP5075" s="57"/>
      <c r="BA5075" s="57"/>
      <c r="BF5075" s="6" t="e">
        <f t="shared" si="237"/>
        <v>#NUM!</v>
      </c>
      <c r="BG5075" t="e">
        <f t="shared" si="238"/>
        <v>#NUM!</v>
      </c>
      <c r="BH5075" t="e">
        <f t="shared" si="239"/>
        <v>#NUM!</v>
      </c>
      <c r="BI5075" t="e">
        <f>VLOOKUP(H5075,Sheet2!$A$1:$B$270,2,FALSE)</f>
        <v>#N/A</v>
      </c>
    </row>
    <row r="5076" spans="15:61">
      <c r="O5076" s="57"/>
      <c r="P5076" s="57"/>
      <c r="AP5076" s="57"/>
      <c r="BA5076" s="57"/>
      <c r="BF5076" s="6" t="e">
        <f t="shared" si="237"/>
        <v>#NUM!</v>
      </c>
      <c r="BG5076" t="e">
        <f t="shared" si="238"/>
        <v>#NUM!</v>
      </c>
      <c r="BH5076" t="e">
        <f t="shared" si="239"/>
        <v>#NUM!</v>
      </c>
      <c r="BI5076" t="e">
        <f>VLOOKUP(H5076,Sheet2!$A$1:$B$270,2,FALSE)</f>
        <v>#N/A</v>
      </c>
    </row>
    <row r="5077" spans="15:61">
      <c r="O5077" s="57"/>
      <c r="P5077" s="57"/>
      <c r="AP5077" s="57"/>
      <c r="BA5077" s="57"/>
      <c r="BF5077" s="6" t="e">
        <f t="shared" si="237"/>
        <v>#NUM!</v>
      </c>
      <c r="BG5077" t="e">
        <f t="shared" si="238"/>
        <v>#NUM!</v>
      </c>
      <c r="BH5077" t="e">
        <f t="shared" si="239"/>
        <v>#NUM!</v>
      </c>
      <c r="BI5077" t="e">
        <f>VLOOKUP(H5077,Sheet2!$A$1:$B$270,2,FALSE)</f>
        <v>#N/A</v>
      </c>
    </row>
    <row r="5078" spans="15:61">
      <c r="O5078" s="57"/>
      <c r="P5078" s="57"/>
      <c r="AP5078" s="57"/>
      <c r="BA5078" s="57"/>
      <c r="BF5078" s="6" t="e">
        <f t="shared" si="237"/>
        <v>#NUM!</v>
      </c>
      <c r="BG5078" t="e">
        <f t="shared" si="238"/>
        <v>#NUM!</v>
      </c>
      <c r="BH5078" t="e">
        <f t="shared" si="239"/>
        <v>#NUM!</v>
      </c>
      <c r="BI5078" t="e">
        <f>VLOOKUP(H5078,Sheet2!$A$1:$B$270,2,FALSE)</f>
        <v>#N/A</v>
      </c>
    </row>
    <row r="5079" spans="15:61">
      <c r="O5079" s="57"/>
      <c r="P5079" s="57"/>
      <c r="AP5079" s="57"/>
      <c r="BA5079" s="57"/>
      <c r="BF5079" s="6" t="e">
        <f t="shared" si="237"/>
        <v>#NUM!</v>
      </c>
      <c r="BG5079" t="e">
        <f t="shared" si="238"/>
        <v>#NUM!</v>
      </c>
      <c r="BH5079" t="e">
        <f t="shared" si="239"/>
        <v>#NUM!</v>
      </c>
      <c r="BI5079" t="e">
        <f>VLOOKUP(H5079,Sheet2!$A$1:$B$270,2,FALSE)</f>
        <v>#N/A</v>
      </c>
    </row>
    <row r="5080" spans="15:61">
      <c r="O5080" s="57"/>
      <c r="P5080" s="57"/>
      <c r="AP5080" s="57"/>
      <c r="BA5080" s="57"/>
      <c r="BF5080" s="6" t="e">
        <f t="shared" si="237"/>
        <v>#NUM!</v>
      </c>
      <c r="BG5080" t="e">
        <f t="shared" si="238"/>
        <v>#NUM!</v>
      </c>
      <c r="BH5080" t="e">
        <f t="shared" si="239"/>
        <v>#NUM!</v>
      </c>
      <c r="BI5080" t="e">
        <f>VLOOKUP(H5080,Sheet2!$A$1:$B$270,2,FALSE)</f>
        <v>#N/A</v>
      </c>
    </row>
    <row r="5081" spans="15:61">
      <c r="O5081" s="57"/>
      <c r="P5081" s="57"/>
      <c r="AP5081" s="57"/>
      <c r="BA5081" s="57"/>
      <c r="BF5081" s="6" t="e">
        <f t="shared" si="237"/>
        <v>#NUM!</v>
      </c>
      <c r="BG5081" t="e">
        <f t="shared" si="238"/>
        <v>#NUM!</v>
      </c>
      <c r="BH5081" t="e">
        <f t="shared" si="239"/>
        <v>#NUM!</v>
      </c>
      <c r="BI5081" t="e">
        <f>VLOOKUP(H5081,Sheet2!$A$1:$B$270,2,FALSE)</f>
        <v>#N/A</v>
      </c>
    </row>
    <row r="5082" spans="15:61">
      <c r="O5082" s="57"/>
      <c r="P5082" s="57"/>
      <c r="AP5082" s="57"/>
      <c r="BA5082" s="57"/>
      <c r="BF5082" s="6" t="e">
        <f t="shared" si="237"/>
        <v>#NUM!</v>
      </c>
      <c r="BG5082" t="e">
        <f t="shared" si="238"/>
        <v>#NUM!</v>
      </c>
      <c r="BH5082" t="e">
        <f t="shared" si="239"/>
        <v>#NUM!</v>
      </c>
      <c r="BI5082" t="e">
        <f>VLOOKUP(H5082,Sheet2!$A$1:$B$270,2,FALSE)</f>
        <v>#N/A</v>
      </c>
    </row>
    <row r="5083" spans="15:61">
      <c r="O5083" s="57"/>
      <c r="P5083" s="57"/>
      <c r="AP5083" s="57"/>
      <c r="BA5083" s="57"/>
      <c r="BF5083" s="6" t="e">
        <f t="shared" si="237"/>
        <v>#NUM!</v>
      </c>
      <c r="BG5083" t="e">
        <f t="shared" si="238"/>
        <v>#NUM!</v>
      </c>
      <c r="BH5083" t="e">
        <f t="shared" si="239"/>
        <v>#NUM!</v>
      </c>
      <c r="BI5083" t="e">
        <f>VLOOKUP(H5083,Sheet2!$A$1:$B$270,2,FALSE)</f>
        <v>#N/A</v>
      </c>
    </row>
    <row r="5084" spans="15:61">
      <c r="O5084" s="57"/>
      <c r="P5084" s="57"/>
      <c r="AP5084" s="57"/>
      <c r="BA5084" s="57"/>
      <c r="BF5084" s="6" t="e">
        <f t="shared" si="237"/>
        <v>#NUM!</v>
      </c>
      <c r="BG5084" t="e">
        <f t="shared" si="238"/>
        <v>#NUM!</v>
      </c>
      <c r="BH5084" t="e">
        <f t="shared" si="239"/>
        <v>#NUM!</v>
      </c>
      <c r="BI5084" t="e">
        <f>VLOOKUP(H5084,Sheet2!$A$1:$B$270,2,FALSE)</f>
        <v>#N/A</v>
      </c>
    </row>
    <row r="5085" spans="15:61">
      <c r="O5085" s="57"/>
      <c r="P5085" s="57"/>
      <c r="AP5085" s="57"/>
      <c r="BA5085" s="57"/>
      <c r="BF5085" s="6" t="e">
        <f t="shared" si="237"/>
        <v>#NUM!</v>
      </c>
      <c r="BG5085" t="e">
        <f t="shared" si="238"/>
        <v>#NUM!</v>
      </c>
      <c r="BH5085" t="e">
        <f t="shared" si="239"/>
        <v>#NUM!</v>
      </c>
      <c r="BI5085" t="e">
        <f>VLOOKUP(H5085,Sheet2!$A$1:$B$270,2,FALSE)</f>
        <v>#N/A</v>
      </c>
    </row>
    <row r="5086" spans="15:61">
      <c r="O5086" s="57"/>
      <c r="P5086" s="57"/>
      <c r="AP5086" s="57"/>
      <c r="BA5086" s="57"/>
      <c r="BF5086" s="6" t="e">
        <f t="shared" si="237"/>
        <v>#NUM!</v>
      </c>
      <c r="BG5086" t="e">
        <f t="shared" si="238"/>
        <v>#NUM!</v>
      </c>
      <c r="BH5086" t="e">
        <f t="shared" si="239"/>
        <v>#NUM!</v>
      </c>
      <c r="BI5086" t="e">
        <f>VLOOKUP(H5086,Sheet2!$A$1:$B$270,2,FALSE)</f>
        <v>#N/A</v>
      </c>
    </row>
    <row r="5087" spans="15:61">
      <c r="O5087" s="57"/>
      <c r="P5087" s="57"/>
      <c r="AP5087" s="57"/>
      <c r="BA5087" s="57"/>
      <c r="BF5087" s="6" t="e">
        <f t="shared" si="237"/>
        <v>#NUM!</v>
      </c>
      <c r="BG5087" t="e">
        <f t="shared" si="238"/>
        <v>#NUM!</v>
      </c>
      <c r="BH5087" t="e">
        <f t="shared" si="239"/>
        <v>#NUM!</v>
      </c>
      <c r="BI5087" t="e">
        <f>VLOOKUP(H5087,Sheet2!$A$1:$B$270,2,FALSE)</f>
        <v>#N/A</v>
      </c>
    </row>
    <row r="5088" spans="15:61">
      <c r="O5088" s="57"/>
      <c r="P5088" s="57"/>
      <c r="AP5088" s="57"/>
      <c r="BA5088" s="57"/>
      <c r="BF5088" s="6" t="e">
        <f t="shared" si="237"/>
        <v>#NUM!</v>
      </c>
      <c r="BG5088" t="e">
        <f t="shared" si="238"/>
        <v>#NUM!</v>
      </c>
      <c r="BH5088" t="e">
        <f t="shared" si="239"/>
        <v>#NUM!</v>
      </c>
      <c r="BI5088" t="e">
        <f>VLOOKUP(H5088,Sheet2!$A$1:$B$270,2,FALSE)</f>
        <v>#N/A</v>
      </c>
    </row>
    <row r="5089" spans="15:61">
      <c r="O5089" s="57"/>
      <c r="P5089" s="57"/>
      <c r="AP5089" s="57"/>
      <c r="BA5089" s="57"/>
      <c r="BF5089" s="6" t="e">
        <f t="shared" si="237"/>
        <v>#NUM!</v>
      </c>
      <c r="BG5089" t="e">
        <f t="shared" si="238"/>
        <v>#NUM!</v>
      </c>
      <c r="BH5089" t="e">
        <f t="shared" si="239"/>
        <v>#NUM!</v>
      </c>
      <c r="BI5089" t="e">
        <f>VLOOKUP(H5089,Sheet2!$A$1:$B$270,2,FALSE)</f>
        <v>#N/A</v>
      </c>
    </row>
    <row r="5090" spans="15:61">
      <c r="O5090" s="57"/>
      <c r="P5090" s="57"/>
      <c r="AP5090" s="57"/>
      <c r="BA5090" s="57"/>
      <c r="BF5090" s="6" t="e">
        <f t="shared" si="237"/>
        <v>#NUM!</v>
      </c>
      <c r="BG5090" t="e">
        <f t="shared" si="238"/>
        <v>#NUM!</v>
      </c>
      <c r="BH5090" t="e">
        <f t="shared" si="239"/>
        <v>#NUM!</v>
      </c>
      <c r="BI5090" t="e">
        <f>VLOOKUP(H5090,Sheet2!$A$1:$B$270,2,FALSE)</f>
        <v>#N/A</v>
      </c>
    </row>
    <row r="5091" spans="15:61">
      <c r="O5091" s="57"/>
      <c r="P5091" s="57"/>
      <c r="AP5091" s="57"/>
      <c r="BA5091" s="57"/>
      <c r="BF5091" s="6" t="e">
        <f t="shared" si="237"/>
        <v>#NUM!</v>
      </c>
      <c r="BG5091" t="e">
        <f t="shared" si="238"/>
        <v>#NUM!</v>
      </c>
      <c r="BH5091" t="e">
        <f t="shared" si="239"/>
        <v>#NUM!</v>
      </c>
      <c r="BI5091" t="e">
        <f>VLOOKUP(H5091,Sheet2!$A$1:$B$270,2,FALSE)</f>
        <v>#N/A</v>
      </c>
    </row>
    <row r="5092" spans="15:61">
      <c r="O5092" s="57"/>
      <c r="P5092" s="57"/>
      <c r="AP5092" s="57"/>
      <c r="BA5092" s="57"/>
      <c r="BF5092" s="6" t="e">
        <f t="shared" si="237"/>
        <v>#NUM!</v>
      </c>
      <c r="BG5092" t="e">
        <f t="shared" si="238"/>
        <v>#NUM!</v>
      </c>
      <c r="BH5092" t="e">
        <f t="shared" si="239"/>
        <v>#NUM!</v>
      </c>
      <c r="BI5092" t="e">
        <f>VLOOKUP(H5092,Sheet2!$A$1:$B$270,2,FALSE)</f>
        <v>#N/A</v>
      </c>
    </row>
    <row r="5093" spans="15:61">
      <c r="O5093" s="57"/>
      <c r="P5093" s="57"/>
      <c r="AP5093" s="57"/>
      <c r="BA5093" s="57"/>
      <c r="BF5093" s="6" t="e">
        <f t="shared" si="237"/>
        <v>#NUM!</v>
      </c>
      <c r="BG5093" t="e">
        <f t="shared" si="238"/>
        <v>#NUM!</v>
      </c>
      <c r="BH5093" t="e">
        <f t="shared" si="239"/>
        <v>#NUM!</v>
      </c>
      <c r="BI5093" t="e">
        <f>VLOOKUP(H5093,Sheet2!$A$1:$B$270,2,FALSE)</f>
        <v>#N/A</v>
      </c>
    </row>
    <row r="5094" spans="15:61">
      <c r="O5094" s="57"/>
      <c r="P5094" s="57"/>
      <c r="AP5094" s="57"/>
      <c r="BA5094" s="57"/>
      <c r="BF5094" s="6" t="e">
        <f t="shared" si="237"/>
        <v>#NUM!</v>
      </c>
      <c r="BG5094" t="e">
        <f t="shared" si="238"/>
        <v>#NUM!</v>
      </c>
      <c r="BH5094" t="e">
        <f t="shared" si="239"/>
        <v>#NUM!</v>
      </c>
      <c r="BI5094" t="e">
        <f>VLOOKUP(H5094,Sheet2!$A$1:$B$270,2,FALSE)</f>
        <v>#N/A</v>
      </c>
    </row>
    <row r="5095" spans="15:61">
      <c r="O5095" s="57"/>
      <c r="P5095" s="57"/>
      <c r="AP5095" s="57"/>
      <c r="BA5095" s="57"/>
      <c r="BF5095" s="6" t="e">
        <f t="shared" si="237"/>
        <v>#NUM!</v>
      </c>
      <c r="BG5095" t="e">
        <f t="shared" si="238"/>
        <v>#NUM!</v>
      </c>
      <c r="BH5095" t="e">
        <f t="shared" si="239"/>
        <v>#NUM!</v>
      </c>
      <c r="BI5095" t="e">
        <f>VLOOKUP(H5095,Sheet2!$A$1:$B$270,2,FALSE)</f>
        <v>#N/A</v>
      </c>
    </row>
    <row r="5096" spans="15:61">
      <c r="O5096" s="57"/>
      <c r="P5096" s="57"/>
      <c r="AP5096" s="57"/>
      <c r="BA5096" s="57"/>
      <c r="BF5096" s="6" t="e">
        <f t="shared" si="237"/>
        <v>#NUM!</v>
      </c>
      <c r="BG5096" t="e">
        <f t="shared" si="238"/>
        <v>#NUM!</v>
      </c>
      <c r="BH5096" t="e">
        <f t="shared" si="239"/>
        <v>#NUM!</v>
      </c>
      <c r="BI5096" t="e">
        <f>VLOOKUP(H5096,Sheet2!$A$1:$B$270,2,FALSE)</f>
        <v>#N/A</v>
      </c>
    </row>
    <row r="5097" spans="15:61">
      <c r="O5097" s="57"/>
      <c r="P5097" s="57"/>
      <c r="AP5097" s="57"/>
      <c r="BA5097" s="57"/>
      <c r="BF5097" s="6" t="e">
        <f t="shared" si="237"/>
        <v>#NUM!</v>
      </c>
      <c r="BG5097" t="e">
        <f t="shared" si="238"/>
        <v>#NUM!</v>
      </c>
      <c r="BH5097" t="e">
        <f t="shared" si="239"/>
        <v>#NUM!</v>
      </c>
      <c r="BI5097" t="e">
        <f>VLOOKUP(H5097,Sheet2!$A$1:$B$270,2,FALSE)</f>
        <v>#N/A</v>
      </c>
    </row>
    <row r="5098" spans="15:61">
      <c r="O5098" s="57"/>
      <c r="P5098" s="57"/>
      <c r="AP5098" s="57"/>
      <c r="BA5098" s="57"/>
      <c r="BF5098" s="6" t="e">
        <f t="shared" si="237"/>
        <v>#NUM!</v>
      </c>
      <c r="BG5098" t="e">
        <f t="shared" si="238"/>
        <v>#NUM!</v>
      </c>
      <c r="BH5098" t="e">
        <f t="shared" si="239"/>
        <v>#NUM!</v>
      </c>
      <c r="BI5098" t="e">
        <f>VLOOKUP(H5098,Sheet2!$A$1:$B$270,2,FALSE)</f>
        <v>#N/A</v>
      </c>
    </row>
    <row r="5099" spans="15:61">
      <c r="O5099" s="57"/>
      <c r="P5099" s="57"/>
      <c r="AP5099" s="57"/>
      <c r="BA5099" s="57"/>
      <c r="BF5099" s="6" t="e">
        <f t="shared" si="237"/>
        <v>#NUM!</v>
      </c>
      <c r="BG5099" t="e">
        <f t="shared" si="238"/>
        <v>#NUM!</v>
      </c>
      <c r="BH5099" t="e">
        <f t="shared" si="239"/>
        <v>#NUM!</v>
      </c>
      <c r="BI5099" t="e">
        <f>VLOOKUP(H5099,Sheet2!$A$1:$B$270,2,FALSE)</f>
        <v>#N/A</v>
      </c>
    </row>
    <row r="5100" spans="15:61">
      <c r="O5100" s="57"/>
      <c r="P5100" s="57"/>
      <c r="AP5100" s="57"/>
      <c r="BA5100" s="57"/>
      <c r="BF5100" s="6" t="e">
        <f t="shared" si="237"/>
        <v>#NUM!</v>
      </c>
      <c r="BG5100" t="e">
        <f t="shared" si="238"/>
        <v>#NUM!</v>
      </c>
      <c r="BH5100" t="e">
        <f t="shared" si="239"/>
        <v>#NUM!</v>
      </c>
      <c r="BI5100" t="e">
        <f>VLOOKUP(H5100,Sheet2!$A$1:$B$270,2,FALSE)</f>
        <v>#N/A</v>
      </c>
    </row>
    <row r="5101" spans="15:61">
      <c r="O5101" s="57"/>
      <c r="P5101" s="57"/>
      <c r="AP5101" s="57"/>
      <c r="BA5101" s="57"/>
      <c r="BF5101" s="6" t="e">
        <f t="shared" si="237"/>
        <v>#NUM!</v>
      </c>
      <c r="BG5101" t="e">
        <f t="shared" si="238"/>
        <v>#NUM!</v>
      </c>
      <c r="BH5101" t="e">
        <f t="shared" si="239"/>
        <v>#NUM!</v>
      </c>
      <c r="BI5101" t="e">
        <f>VLOOKUP(H5101,Sheet2!$A$1:$B$270,2,FALSE)</f>
        <v>#N/A</v>
      </c>
    </row>
    <row r="5102" spans="15:61">
      <c r="O5102" s="57"/>
      <c r="P5102" s="57"/>
      <c r="AP5102" s="57"/>
      <c r="BA5102" s="57"/>
      <c r="BF5102" s="6" t="e">
        <f t="shared" si="237"/>
        <v>#NUM!</v>
      </c>
      <c r="BG5102" t="e">
        <f t="shared" si="238"/>
        <v>#NUM!</v>
      </c>
      <c r="BH5102" t="e">
        <f t="shared" si="239"/>
        <v>#NUM!</v>
      </c>
      <c r="BI5102" t="e">
        <f>VLOOKUP(H5102,Sheet2!$A$1:$B$270,2,FALSE)</f>
        <v>#N/A</v>
      </c>
    </row>
    <row r="5103" spans="15:61">
      <c r="O5103" s="57"/>
      <c r="P5103" s="57"/>
      <c r="AP5103" s="57"/>
      <c r="BA5103" s="57"/>
      <c r="BF5103" s="6" t="e">
        <f t="shared" si="237"/>
        <v>#NUM!</v>
      </c>
      <c r="BG5103" t="e">
        <f t="shared" si="238"/>
        <v>#NUM!</v>
      </c>
      <c r="BH5103" t="e">
        <f t="shared" si="239"/>
        <v>#NUM!</v>
      </c>
      <c r="BI5103" t="e">
        <f>VLOOKUP(H5103,Sheet2!$A$1:$B$270,2,FALSE)</f>
        <v>#N/A</v>
      </c>
    </row>
    <row r="5104" spans="15:61">
      <c r="O5104" s="57"/>
      <c r="P5104" s="57"/>
      <c r="AP5104" s="57"/>
      <c r="BA5104" s="57"/>
      <c r="BF5104" s="6" t="e">
        <f t="shared" si="237"/>
        <v>#NUM!</v>
      </c>
      <c r="BG5104" t="e">
        <f t="shared" si="238"/>
        <v>#NUM!</v>
      </c>
      <c r="BH5104" t="e">
        <f t="shared" si="239"/>
        <v>#NUM!</v>
      </c>
      <c r="BI5104" t="e">
        <f>VLOOKUP(H5104,Sheet2!$A$1:$B$270,2,FALSE)</f>
        <v>#N/A</v>
      </c>
    </row>
    <row r="5105" spans="15:61">
      <c r="O5105" s="57"/>
      <c r="P5105" s="57"/>
      <c r="AP5105" s="57"/>
      <c r="BA5105" s="57"/>
      <c r="BF5105" s="6" t="e">
        <f t="shared" si="237"/>
        <v>#NUM!</v>
      </c>
      <c r="BG5105" t="e">
        <f t="shared" si="238"/>
        <v>#NUM!</v>
      </c>
      <c r="BH5105" t="e">
        <f t="shared" si="239"/>
        <v>#NUM!</v>
      </c>
      <c r="BI5105" t="e">
        <f>VLOOKUP(H5105,Sheet2!$A$1:$B$270,2,FALSE)</f>
        <v>#N/A</v>
      </c>
    </row>
    <row r="5106" spans="15:61">
      <c r="O5106" s="57"/>
      <c r="P5106" s="57"/>
      <c r="AP5106" s="57"/>
      <c r="BA5106" s="57"/>
      <c r="BF5106" s="6" t="e">
        <f t="shared" si="237"/>
        <v>#NUM!</v>
      </c>
      <c r="BG5106" t="e">
        <f t="shared" si="238"/>
        <v>#NUM!</v>
      </c>
      <c r="BH5106" t="e">
        <f t="shared" si="239"/>
        <v>#NUM!</v>
      </c>
      <c r="BI5106" t="e">
        <f>VLOOKUP(H5106,Sheet2!$A$1:$B$270,2,FALSE)</f>
        <v>#N/A</v>
      </c>
    </row>
    <row r="5107" spans="15:61">
      <c r="O5107" s="57"/>
      <c r="P5107" s="57"/>
      <c r="AP5107" s="57"/>
      <c r="BA5107" s="57"/>
      <c r="BF5107" s="6" t="e">
        <f t="shared" si="237"/>
        <v>#NUM!</v>
      </c>
      <c r="BG5107" t="e">
        <f t="shared" si="238"/>
        <v>#NUM!</v>
      </c>
      <c r="BH5107" t="e">
        <f t="shared" si="239"/>
        <v>#NUM!</v>
      </c>
      <c r="BI5107" t="e">
        <f>VLOOKUP(H5107,Sheet2!$A$1:$B$270,2,FALSE)</f>
        <v>#N/A</v>
      </c>
    </row>
    <row r="5108" spans="15:61">
      <c r="O5108" s="57"/>
      <c r="P5108" s="57"/>
      <c r="AP5108" s="57"/>
      <c r="BA5108" s="57"/>
      <c r="BF5108" s="6" t="e">
        <f t="shared" si="237"/>
        <v>#NUM!</v>
      </c>
      <c r="BG5108" t="e">
        <f t="shared" si="238"/>
        <v>#NUM!</v>
      </c>
      <c r="BH5108" t="e">
        <f t="shared" si="239"/>
        <v>#NUM!</v>
      </c>
      <c r="BI5108" t="e">
        <f>VLOOKUP(H5108,Sheet2!$A$1:$B$270,2,FALSE)</f>
        <v>#N/A</v>
      </c>
    </row>
    <row r="5109" spans="15:61">
      <c r="O5109" s="57"/>
      <c r="P5109" s="57"/>
      <c r="AP5109" s="57"/>
      <c r="BA5109" s="57"/>
      <c r="BF5109" s="6" t="e">
        <f t="shared" si="237"/>
        <v>#NUM!</v>
      </c>
      <c r="BG5109" t="e">
        <f t="shared" si="238"/>
        <v>#NUM!</v>
      </c>
      <c r="BH5109" t="e">
        <f t="shared" si="239"/>
        <v>#NUM!</v>
      </c>
      <c r="BI5109" t="e">
        <f>VLOOKUP(H5109,Sheet2!$A$1:$B$270,2,FALSE)</f>
        <v>#N/A</v>
      </c>
    </row>
    <row r="5110" spans="15:61">
      <c r="O5110" s="57"/>
      <c r="P5110" s="57"/>
      <c r="AP5110" s="57"/>
      <c r="BA5110" s="57"/>
      <c r="BF5110" s="6" t="e">
        <f t="shared" si="237"/>
        <v>#NUM!</v>
      </c>
      <c r="BG5110" t="e">
        <f t="shared" si="238"/>
        <v>#NUM!</v>
      </c>
      <c r="BH5110" t="e">
        <f t="shared" si="239"/>
        <v>#NUM!</v>
      </c>
      <c r="BI5110" t="e">
        <f>VLOOKUP(H5110,Sheet2!$A$1:$B$270,2,FALSE)</f>
        <v>#N/A</v>
      </c>
    </row>
    <row r="5111" spans="15:61">
      <c r="O5111" s="57"/>
      <c r="P5111" s="57"/>
      <c r="AP5111" s="57"/>
      <c r="BA5111" s="57"/>
      <c r="BF5111" s="6" t="e">
        <f t="shared" si="237"/>
        <v>#NUM!</v>
      </c>
      <c r="BG5111" t="e">
        <f t="shared" si="238"/>
        <v>#NUM!</v>
      </c>
      <c r="BH5111" t="e">
        <f t="shared" si="239"/>
        <v>#NUM!</v>
      </c>
      <c r="BI5111" t="e">
        <f>VLOOKUP(H5111,Sheet2!$A$1:$B$270,2,FALSE)</f>
        <v>#N/A</v>
      </c>
    </row>
    <row r="5112" spans="15:61">
      <c r="O5112" s="57"/>
      <c r="P5112" s="57"/>
      <c r="AP5112" s="57"/>
      <c r="BA5112" s="57"/>
      <c r="BF5112" s="6" t="e">
        <f t="shared" si="237"/>
        <v>#NUM!</v>
      </c>
      <c r="BG5112" t="e">
        <f t="shared" si="238"/>
        <v>#NUM!</v>
      </c>
      <c r="BH5112" t="e">
        <f t="shared" si="239"/>
        <v>#NUM!</v>
      </c>
      <c r="BI5112" t="e">
        <f>VLOOKUP(H5112,Sheet2!$A$1:$B$270,2,FALSE)</f>
        <v>#N/A</v>
      </c>
    </row>
    <row r="5113" spans="15:61">
      <c r="O5113" s="57"/>
      <c r="P5113" s="57"/>
      <c r="AP5113" s="57"/>
      <c r="BA5113" s="57"/>
      <c r="BF5113" s="6" t="e">
        <f t="shared" si="237"/>
        <v>#NUM!</v>
      </c>
      <c r="BG5113" t="e">
        <f t="shared" si="238"/>
        <v>#NUM!</v>
      </c>
      <c r="BH5113" t="e">
        <f t="shared" si="239"/>
        <v>#NUM!</v>
      </c>
      <c r="BI5113" t="e">
        <f>VLOOKUP(H5113,Sheet2!$A$1:$B$270,2,FALSE)</f>
        <v>#N/A</v>
      </c>
    </row>
    <row r="5114" spans="15:61">
      <c r="O5114" s="57"/>
      <c r="P5114" s="57"/>
      <c r="AP5114" s="57"/>
      <c r="BA5114" s="57"/>
      <c r="BF5114" s="6" t="e">
        <f t="shared" si="237"/>
        <v>#NUM!</v>
      </c>
      <c r="BG5114" t="e">
        <f t="shared" si="238"/>
        <v>#NUM!</v>
      </c>
      <c r="BH5114" t="e">
        <f t="shared" si="239"/>
        <v>#NUM!</v>
      </c>
      <c r="BI5114" t="e">
        <f>VLOOKUP(H5114,Sheet2!$A$1:$B$270,2,FALSE)</f>
        <v>#N/A</v>
      </c>
    </row>
    <row r="5115" spans="15:61">
      <c r="O5115" s="57"/>
      <c r="P5115" s="57"/>
      <c r="AP5115" s="57"/>
      <c r="BA5115" s="57"/>
      <c r="BF5115" s="6" t="e">
        <f t="shared" si="237"/>
        <v>#NUM!</v>
      </c>
      <c r="BG5115" t="e">
        <f t="shared" si="238"/>
        <v>#NUM!</v>
      </c>
      <c r="BH5115" t="e">
        <f t="shared" si="239"/>
        <v>#NUM!</v>
      </c>
      <c r="BI5115" t="e">
        <f>VLOOKUP(H5115,Sheet2!$A$1:$B$270,2,FALSE)</f>
        <v>#N/A</v>
      </c>
    </row>
    <row r="5116" spans="15:61">
      <c r="O5116" s="57"/>
      <c r="P5116" s="57"/>
      <c r="AP5116" s="57"/>
      <c r="BA5116" s="57"/>
      <c r="BF5116" s="6" t="e">
        <f t="shared" si="237"/>
        <v>#NUM!</v>
      </c>
      <c r="BG5116" t="e">
        <f t="shared" si="238"/>
        <v>#NUM!</v>
      </c>
      <c r="BH5116" t="e">
        <f t="shared" si="239"/>
        <v>#NUM!</v>
      </c>
      <c r="BI5116" t="e">
        <f>VLOOKUP(H5116,Sheet2!$A$1:$B$270,2,FALSE)</f>
        <v>#N/A</v>
      </c>
    </row>
    <row r="5117" spans="15:61">
      <c r="O5117" s="57"/>
      <c r="P5117" s="57"/>
      <c r="AP5117" s="57"/>
      <c r="BA5117" s="57"/>
      <c r="BF5117" s="6" t="e">
        <f t="shared" si="237"/>
        <v>#NUM!</v>
      </c>
      <c r="BG5117" t="e">
        <f t="shared" si="238"/>
        <v>#NUM!</v>
      </c>
      <c r="BH5117" t="e">
        <f t="shared" si="239"/>
        <v>#NUM!</v>
      </c>
      <c r="BI5117" t="e">
        <f>VLOOKUP(H5117,Sheet2!$A$1:$B$270,2,FALSE)</f>
        <v>#N/A</v>
      </c>
    </row>
    <row r="5118" spans="15:61">
      <c r="O5118" s="57"/>
      <c r="P5118" s="57"/>
      <c r="AP5118" s="57"/>
      <c r="BA5118" s="57"/>
      <c r="BF5118" s="6" t="e">
        <f t="shared" si="237"/>
        <v>#NUM!</v>
      </c>
      <c r="BG5118" t="e">
        <f t="shared" si="238"/>
        <v>#NUM!</v>
      </c>
      <c r="BH5118" t="e">
        <f t="shared" si="239"/>
        <v>#NUM!</v>
      </c>
      <c r="BI5118" t="e">
        <f>VLOOKUP(H5118,Sheet2!$A$1:$B$270,2,FALSE)</f>
        <v>#N/A</v>
      </c>
    </row>
    <row r="5119" spans="15:61">
      <c r="O5119" s="57"/>
      <c r="P5119" s="57"/>
      <c r="AP5119" s="57"/>
      <c r="BA5119" s="57"/>
      <c r="BF5119" s="6" t="e">
        <f t="shared" si="237"/>
        <v>#NUM!</v>
      </c>
      <c r="BG5119" t="e">
        <f t="shared" si="238"/>
        <v>#NUM!</v>
      </c>
      <c r="BH5119" t="e">
        <f t="shared" si="239"/>
        <v>#NUM!</v>
      </c>
      <c r="BI5119" t="e">
        <f>VLOOKUP(H5119,Sheet2!$A$1:$B$270,2,FALSE)</f>
        <v>#N/A</v>
      </c>
    </row>
    <row r="5120" spans="15:61">
      <c r="O5120" s="57"/>
      <c r="P5120" s="57"/>
      <c r="AP5120" s="57"/>
      <c r="BA5120" s="57"/>
      <c r="BF5120" s="6" t="e">
        <f t="shared" si="237"/>
        <v>#NUM!</v>
      </c>
      <c r="BG5120" t="e">
        <f t="shared" si="238"/>
        <v>#NUM!</v>
      </c>
      <c r="BH5120" t="e">
        <f t="shared" si="239"/>
        <v>#NUM!</v>
      </c>
      <c r="BI5120" t="e">
        <f>VLOOKUP(H5120,Sheet2!$A$1:$B$270,2,FALSE)</f>
        <v>#N/A</v>
      </c>
    </row>
    <row r="5121" spans="15:61">
      <c r="O5121" s="57"/>
      <c r="P5121" s="57"/>
      <c r="AP5121" s="57"/>
      <c r="BA5121" s="57"/>
      <c r="BF5121" s="6" t="e">
        <f t="shared" si="237"/>
        <v>#NUM!</v>
      </c>
      <c r="BG5121" t="e">
        <f t="shared" si="238"/>
        <v>#NUM!</v>
      </c>
      <c r="BH5121" t="e">
        <f t="shared" si="239"/>
        <v>#NUM!</v>
      </c>
      <c r="BI5121" t="e">
        <f>VLOOKUP(H5121,Sheet2!$A$1:$B$270,2,FALSE)</f>
        <v>#N/A</v>
      </c>
    </row>
    <row r="5122" spans="15:61">
      <c r="O5122" s="57"/>
      <c r="P5122" s="57"/>
      <c r="AP5122" s="57"/>
      <c r="BA5122" s="57"/>
      <c r="BF5122" s="6" t="e">
        <f t="shared" ref="BF5122:BF5185" si="240">DATE(BC5122,BD5122,BE5122)</f>
        <v>#NUM!</v>
      </c>
      <c r="BG5122" t="e">
        <f t="shared" ref="BG5122:BG5185" si="241">BF5122-BA5122</f>
        <v>#NUM!</v>
      </c>
      <c r="BH5122" t="e">
        <f t="shared" ref="BH5122:BH5185" si="242">IF(BG5122=1,"COMPLY",IF(BG5122&lt;1,"COMPLY","NOT COMPLY"))</f>
        <v>#NUM!</v>
      </c>
      <c r="BI5122" t="e">
        <f>VLOOKUP(H5122,Sheet2!$A$1:$B$270,2,FALSE)</f>
        <v>#N/A</v>
      </c>
    </row>
    <row r="5123" spans="15:61">
      <c r="O5123" s="57"/>
      <c r="P5123" s="57"/>
      <c r="AP5123" s="57"/>
      <c r="BA5123" s="57"/>
      <c r="BF5123" s="6" t="e">
        <f t="shared" si="240"/>
        <v>#NUM!</v>
      </c>
      <c r="BG5123" t="e">
        <f t="shared" si="241"/>
        <v>#NUM!</v>
      </c>
      <c r="BH5123" t="e">
        <f t="shared" si="242"/>
        <v>#NUM!</v>
      </c>
      <c r="BI5123" t="e">
        <f>VLOOKUP(H5123,Sheet2!$A$1:$B$270,2,FALSE)</f>
        <v>#N/A</v>
      </c>
    </row>
    <row r="5124" spans="15:61">
      <c r="O5124" s="57"/>
      <c r="P5124" s="57"/>
      <c r="AP5124" s="57"/>
      <c r="BA5124" s="57"/>
      <c r="BF5124" s="6" t="e">
        <f t="shared" si="240"/>
        <v>#NUM!</v>
      </c>
      <c r="BG5124" t="e">
        <f t="shared" si="241"/>
        <v>#NUM!</v>
      </c>
      <c r="BH5124" t="e">
        <f t="shared" si="242"/>
        <v>#NUM!</v>
      </c>
      <c r="BI5124" t="e">
        <f>VLOOKUP(H5124,Sheet2!$A$1:$B$270,2,FALSE)</f>
        <v>#N/A</v>
      </c>
    </row>
    <row r="5125" spans="15:61">
      <c r="O5125" s="57"/>
      <c r="P5125" s="57"/>
      <c r="AP5125" s="57"/>
      <c r="BA5125" s="57"/>
      <c r="BF5125" s="6" t="e">
        <f t="shared" si="240"/>
        <v>#NUM!</v>
      </c>
      <c r="BG5125" t="e">
        <f t="shared" si="241"/>
        <v>#NUM!</v>
      </c>
      <c r="BH5125" t="e">
        <f t="shared" si="242"/>
        <v>#NUM!</v>
      </c>
      <c r="BI5125" t="e">
        <f>VLOOKUP(H5125,Sheet2!$A$1:$B$270,2,FALSE)</f>
        <v>#N/A</v>
      </c>
    </row>
    <row r="5126" spans="15:61">
      <c r="O5126" s="57"/>
      <c r="P5126" s="57"/>
      <c r="AP5126" s="57"/>
      <c r="BA5126" s="57"/>
      <c r="BF5126" s="6" t="e">
        <f t="shared" si="240"/>
        <v>#NUM!</v>
      </c>
      <c r="BG5126" t="e">
        <f t="shared" si="241"/>
        <v>#NUM!</v>
      </c>
      <c r="BH5126" t="e">
        <f t="shared" si="242"/>
        <v>#NUM!</v>
      </c>
      <c r="BI5126" t="e">
        <f>VLOOKUP(H5126,Sheet2!$A$1:$B$270,2,FALSE)</f>
        <v>#N/A</v>
      </c>
    </row>
    <row r="5127" spans="15:61">
      <c r="O5127" s="57"/>
      <c r="P5127" s="57"/>
      <c r="AP5127" s="57"/>
      <c r="BA5127" s="57"/>
      <c r="BF5127" s="6" t="e">
        <f t="shared" si="240"/>
        <v>#NUM!</v>
      </c>
      <c r="BG5127" t="e">
        <f t="shared" si="241"/>
        <v>#NUM!</v>
      </c>
      <c r="BH5127" t="e">
        <f t="shared" si="242"/>
        <v>#NUM!</v>
      </c>
      <c r="BI5127" t="e">
        <f>VLOOKUP(H5127,Sheet2!$A$1:$B$270,2,FALSE)</f>
        <v>#N/A</v>
      </c>
    </row>
    <row r="5128" spans="15:61">
      <c r="O5128" s="57"/>
      <c r="P5128" s="57"/>
      <c r="AP5128" s="57"/>
      <c r="BA5128" s="57"/>
      <c r="BF5128" s="6" t="e">
        <f t="shared" si="240"/>
        <v>#NUM!</v>
      </c>
      <c r="BG5128" t="e">
        <f t="shared" si="241"/>
        <v>#NUM!</v>
      </c>
      <c r="BH5128" t="e">
        <f t="shared" si="242"/>
        <v>#NUM!</v>
      </c>
      <c r="BI5128" t="e">
        <f>VLOOKUP(H5128,Sheet2!$A$1:$B$270,2,FALSE)</f>
        <v>#N/A</v>
      </c>
    </row>
    <row r="5129" spans="15:61">
      <c r="O5129" s="57"/>
      <c r="P5129" s="57"/>
      <c r="AP5129" s="57"/>
      <c r="BA5129" s="57"/>
      <c r="BF5129" s="6" t="e">
        <f t="shared" si="240"/>
        <v>#NUM!</v>
      </c>
      <c r="BG5129" t="e">
        <f t="shared" si="241"/>
        <v>#NUM!</v>
      </c>
      <c r="BH5129" t="e">
        <f t="shared" si="242"/>
        <v>#NUM!</v>
      </c>
      <c r="BI5129" t="e">
        <f>VLOOKUP(H5129,Sheet2!$A$1:$B$270,2,FALSE)</f>
        <v>#N/A</v>
      </c>
    </row>
    <row r="5130" spans="15:61">
      <c r="O5130" s="57"/>
      <c r="P5130" s="57"/>
      <c r="AP5130" s="57"/>
      <c r="BA5130" s="57"/>
      <c r="BF5130" s="6" t="e">
        <f t="shared" si="240"/>
        <v>#NUM!</v>
      </c>
      <c r="BG5130" t="e">
        <f t="shared" si="241"/>
        <v>#NUM!</v>
      </c>
      <c r="BH5130" t="e">
        <f t="shared" si="242"/>
        <v>#NUM!</v>
      </c>
      <c r="BI5130" t="e">
        <f>VLOOKUP(H5130,Sheet2!$A$1:$B$270,2,FALSE)</f>
        <v>#N/A</v>
      </c>
    </row>
    <row r="5131" spans="15:61">
      <c r="O5131" s="57"/>
      <c r="P5131" s="57"/>
      <c r="AP5131" s="57"/>
      <c r="BA5131" s="57"/>
      <c r="BF5131" s="6" t="e">
        <f t="shared" si="240"/>
        <v>#NUM!</v>
      </c>
      <c r="BG5131" t="e">
        <f t="shared" si="241"/>
        <v>#NUM!</v>
      </c>
      <c r="BH5131" t="e">
        <f t="shared" si="242"/>
        <v>#NUM!</v>
      </c>
      <c r="BI5131" t="e">
        <f>VLOOKUP(H5131,Sheet2!$A$1:$B$270,2,FALSE)</f>
        <v>#N/A</v>
      </c>
    </row>
    <row r="5132" spans="15:61">
      <c r="O5132" s="57"/>
      <c r="P5132" s="57"/>
      <c r="AP5132" s="57"/>
      <c r="BA5132" s="57"/>
      <c r="BF5132" s="6" t="e">
        <f t="shared" si="240"/>
        <v>#NUM!</v>
      </c>
      <c r="BG5132" t="e">
        <f t="shared" si="241"/>
        <v>#NUM!</v>
      </c>
      <c r="BH5132" t="e">
        <f t="shared" si="242"/>
        <v>#NUM!</v>
      </c>
      <c r="BI5132" t="e">
        <f>VLOOKUP(H5132,Sheet2!$A$1:$B$270,2,FALSE)</f>
        <v>#N/A</v>
      </c>
    </row>
    <row r="5133" spans="15:61">
      <c r="O5133" s="57"/>
      <c r="P5133" s="57"/>
      <c r="AP5133" s="57"/>
      <c r="BA5133" s="57"/>
      <c r="BF5133" s="6" t="e">
        <f t="shared" si="240"/>
        <v>#NUM!</v>
      </c>
      <c r="BG5133" t="e">
        <f t="shared" si="241"/>
        <v>#NUM!</v>
      </c>
      <c r="BH5133" t="e">
        <f t="shared" si="242"/>
        <v>#NUM!</v>
      </c>
      <c r="BI5133" t="e">
        <f>VLOOKUP(H5133,Sheet2!$A$1:$B$270,2,FALSE)</f>
        <v>#N/A</v>
      </c>
    </row>
    <row r="5134" spans="15:61">
      <c r="O5134" s="57"/>
      <c r="P5134" s="57"/>
      <c r="AP5134" s="57"/>
      <c r="BA5134" s="57"/>
      <c r="BF5134" s="6" t="e">
        <f t="shared" si="240"/>
        <v>#NUM!</v>
      </c>
      <c r="BG5134" t="e">
        <f t="shared" si="241"/>
        <v>#NUM!</v>
      </c>
      <c r="BH5134" t="e">
        <f t="shared" si="242"/>
        <v>#NUM!</v>
      </c>
      <c r="BI5134" t="e">
        <f>VLOOKUP(H5134,Sheet2!$A$1:$B$270,2,FALSE)</f>
        <v>#N/A</v>
      </c>
    </row>
    <row r="5135" spans="15:61">
      <c r="O5135" s="57"/>
      <c r="P5135" s="57"/>
      <c r="AP5135" s="57"/>
      <c r="BA5135" s="57"/>
      <c r="BF5135" s="6" t="e">
        <f t="shared" si="240"/>
        <v>#NUM!</v>
      </c>
      <c r="BG5135" t="e">
        <f t="shared" si="241"/>
        <v>#NUM!</v>
      </c>
      <c r="BH5135" t="e">
        <f t="shared" si="242"/>
        <v>#NUM!</v>
      </c>
      <c r="BI5135" t="e">
        <f>VLOOKUP(H5135,Sheet2!$A$1:$B$270,2,FALSE)</f>
        <v>#N/A</v>
      </c>
    </row>
    <row r="5136" spans="15:61">
      <c r="O5136" s="57"/>
      <c r="P5136" s="57"/>
      <c r="AP5136" s="57"/>
      <c r="BA5136" s="57"/>
      <c r="BF5136" s="6" t="e">
        <f t="shared" si="240"/>
        <v>#NUM!</v>
      </c>
      <c r="BG5136" t="e">
        <f t="shared" si="241"/>
        <v>#NUM!</v>
      </c>
      <c r="BH5136" t="e">
        <f t="shared" si="242"/>
        <v>#NUM!</v>
      </c>
      <c r="BI5136" t="e">
        <f>VLOOKUP(H5136,Sheet2!$A$1:$B$270,2,FALSE)</f>
        <v>#N/A</v>
      </c>
    </row>
    <row r="5137" spans="15:61">
      <c r="O5137" s="57"/>
      <c r="P5137" s="57"/>
      <c r="AP5137" s="57"/>
      <c r="BA5137" s="57"/>
      <c r="BF5137" s="6" t="e">
        <f t="shared" si="240"/>
        <v>#NUM!</v>
      </c>
      <c r="BG5137" t="e">
        <f t="shared" si="241"/>
        <v>#NUM!</v>
      </c>
      <c r="BH5137" t="e">
        <f t="shared" si="242"/>
        <v>#NUM!</v>
      </c>
      <c r="BI5137" t="e">
        <f>VLOOKUP(H5137,Sheet2!$A$1:$B$270,2,FALSE)</f>
        <v>#N/A</v>
      </c>
    </row>
    <row r="5138" spans="15:61">
      <c r="O5138" s="57"/>
      <c r="P5138" s="57"/>
      <c r="AP5138" s="57"/>
      <c r="BA5138" s="57"/>
      <c r="BF5138" s="6" t="e">
        <f t="shared" si="240"/>
        <v>#NUM!</v>
      </c>
      <c r="BG5138" t="e">
        <f t="shared" si="241"/>
        <v>#NUM!</v>
      </c>
      <c r="BH5138" t="e">
        <f t="shared" si="242"/>
        <v>#NUM!</v>
      </c>
      <c r="BI5138" t="e">
        <f>VLOOKUP(H5138,Sheet2!$A$1:$B$270,2,FALSE)</f>
        <v>#N/A</v>
      </c>
    </row>
    <row r="5139" spans="15:61">
      <c r="O5139" s="57"/>
      <c r="P5139" s="57"/>
      <c r="AP5139" s="57"/>
      <c r="BA5139" s="57"/>
      <c r="BF5139" s="6" t="e">
        <f t="shared" si="240"/>
        <v>#NUM!</v>
      </c>
      <c r="BG5139" t="e">
        <f t="shared" si="241"/>
        <v>#NUM!</v>
      </c>
      <c r="BH5139" t="e">
        <f t="shared" si="242"/>
        <v>#NUM!</v>
      </c>
      <c r="BI5139" t="e">
        <f>VLOOKUP(H5139,Sheet2!$A$1:$B$270,2,FALSE)</f>
        <v>#N/A</v>
      </c>
    </row>
    <row r="5140" spans="15:61">
      <c r="O5140" s="57"/>
      <c r="P5140" s="57"/>
      <c r="AP5140" s="57"/>
      <c r="BA5140" s="57"/>
      <c r="BF5140" s="6" t="e">
        <f t="shared" si="240"/>
        <v>#NUM!</v>
      </c>
      <c r="BG5140" t="e">
        <f t="shared" si="241"/>
        <v>#NUM!</v>
      </c>
      <c r="BH5140" t="e">
        <f t="shared" si="242"/>
        <v>#NUM!</v>
      </c>
      <c r="BI5140" t="e">
        <f>VLOOKUP(H5140,Sheet2!$A$1:$B$270,2,FALSE)</f>
        <v>#N/A</v>
      </c>
    </row>
    <row r="5141" spans="15:61">
      <c r="O5141" s="57"/>
      <c r="P5141" s="57"/>
      <c r="AP5141" s="57"/>
      <c r="BA5141" s="57"/>
      <c r="BF5141" s="6" t="e">
        <f t="shared" si="240"/>
        <v>#NUM!</v>
      </c>
      <c r="BG5141" t="e">
        <f t="shared" si="241"/>
        <v>#NUM!</v>
      </c>
      <c r="BH5141" t="e">
        <f t="shared" si="242"/>
        <v>#NUM!</v>
      </c>
      <c r="BI5141" t="e">
        <f>VLOOKUP(H5141,Sheet2!$A$1:$B$270,2,FALSE)</f>
        <v>#N/A</v>
      </c>
    </row>
    <row r="5142" spans="15:61">
      <c r="O5142" s="57"/>
      <c r="P5142" s="57"/>
      <c r="AP5142" s="57"/>
      <c r="BA5142" s="57"/>
      <c r="BF5142" s="6" t="e">
        <f t="shared" si="240"/>
        <v>#NUM!</v>
      </c>
      <c r="BG5142" t="e">
        <f t="shared" si="241"/>
        <v>#NUM!</v>
      </c>
      <c r="BH5142" t="e">
        <f t="shared" si="242"/>
        <v>#NUM!</v>
      </c>
      <c r="BI5142" t="e">
        <f>VLOOKUP(H5142,Sheet2!$A$1:$B$270,2,FALSE)</f>
        <v>#N/A</v>
      </c>
    </row>
    <row r="5143" spans="15:61">
      <c r="O5143" s="57"/>
      <c r="P5143" s="57"/>
      <c r="AP5143" s="57"/>
      <c r="BA5143" s="57"/>
      <c r="BF5143" s="6" t="e">
        <f t="shared" si="240"/>
        <v>#NUM!</v>
      </c>
      <c r="BG5143" t="e">
        <f t="shared" si="241"/>
        <v>#NUM!</v>
      </c>
      <c r="BH5143" t="e">
        <f t="shared" si="242"/>
        <v>#NUM!</v>
      </c>
      <c r="BI5143" t="e">
        <f>VLOOKUP(H5143,Sheet2!$A$1:$B$270,2,FALSE)</f>
        <v>#N/A</v>
      </c>
    </row>
    <row r="5144" spans="15:61">
      <c r="O5144" s="57"/>
      <c r="P5144" s="57"/>
      <c r="AP5144" s="57"/>
      <c r="BA5144" s="57"/>
      <c r="BF5144" s="6" t="e">
        <f t="shared" si="240"/>
        <v>#NUM!</v>
      </c>
      <c r="BG5144" t="e">
        <f t="shared" si="241"/>
        <v>#NUM!</v>
      </c>
      <c r="BH5144" t="e">
        <f t="shared" si="242"/>
        <v>#NUM!</v>
      </c>
      <c r="BI5144" t="e">
        <f>VLOOKUP(H5144,Sheet2!$A$1:$B$270,2,FALSE)</f>
        <v>#N/A</v>
      </c>
    </row>
    <row r="5145" spans="15:61">
      <c r="O5145" s="57"/>
      <c r="P5145" s="57"/>
      <c r="AP5145" s="57"/>
      <c r="BA5145" s="57"/>
      <c r="BF5145" s="6" t="e">
        <f t="shared" si="240"/>
        <v>#NUM!</v>
      </c>
      <c r="BG5145" t="e">
        <f t="shared" si="241"/>
        <v>#NUM!</v>
      </c>
      <c r="BH5145" t="e">
        <f t="shared" si="242"/>
        <v>#NUM!</v>
      </c>
      <c r="BI5145" t="e">
        <f>VLOOKUP(H5145,Sheet2!$A$1:$B$270,2,FALSE)</f>
        <v>#N/A</v>
      </c>
    </row>
    <row r="5146" spans="15:61">
      <c r="O5146" s="57"/>
      <c r="P5146" s="57"/>
      <c r="AP5146" s="57"/>
      <c r="BA5146" s="57"/>
      <c r="BF5146" s="6" t="e">
        <f t="shared" si="240"/>
        <v>#NUM!</v>
      </c>
      <c r="BG5146" t="e">
        <f t="shared" si="241"/>
        <v>#NUM!</v>
      </c>
      <c r="BH5146" t="e">
        <f t="shared" si="242"/>
        <v>#NUM!</v>
      </c>
      <c r="BI5146" t="e">
        <f>VLOOKUP(H5146,Sheet2!$A$1:$B$270,2,FALSE)</f>
        <v>#N/A</v>
      </c>
    </row>
    <row r="5147" spans="15:61">
      <c r="O5147" s="57"/>
      <c r="P5147" s="57"/>
      <c r="AP5147" s="57"/>
      <c r="BA5147" s="57"/>
      <c r="BF5147" s="6" t="e">
        <f t="shared" si="240"/>
        <v>#NUM!</v>
      </c>
      <c r="BG5147" t="e">
        <f t="shared" si="241"/>
        <v>#NUM!</v>
      </c>
      <c r="BH5147" t="e">
        <f t="shared" si="242"/>
        <v>#NUM!</v>
      </c>
      <c r="BI5147" t="e">
        <f>VLOOKUP(H5147,Sheet2!$A$1:$B$270,2,FALSE)</f>
        <v>#N/A</v>
      </c>
    </row>
    <row r="5148" spans="15:61">
      <c r="O5148" s="57"/>
      <c r="P5148" s="57"/>
      <c r="AP5148" s="57"/>
      <c r="BA5148" s="57"/>
      <c r="BF5148" s="6" t="e">
        <f t="shared" si="240"/>
        <v>#NUM!</v>
      </c>
      <c r="BG5148" t="e">
        <f t="shared" si="241"/>
        <v>#NUM!</v>
      </c>
      <c r="BH5148" t="e">
        <f t="shared" si="242"/>
        <v>#NUM!</v>
      </c>
      <c r="BI5148" t="e">
        <f>VLOOKUP(H5148,Sheet2!$A$1:$B$270,2,FALSE)</f>
        <v>#N/A</v>
      </c>
    </row>
    <row r="5149" spans="15:61">
      <c r="O5149" s="57"/>
      <c r="P5149" s="57"/>
      <c r="AP5149" s="57"/>
      <c r="BA5149" s="57"/>
      <c r="BF5149" s="6" t="e">
        <f t="shared" si="240"/>
        <v>#NUM!</v>
      </c>
      <c r="BG5149" t="e">
        <f t="shared" si="241"/>
        <v>#NUM!</v>
      </c>
      <c r="BH5149" t="e">
        <f t="shared" si="242"/>
        <v>#NUM!</v>
      </c>
      <c r="BI5149" t="e">
        <f>VLOOKUP(H5149,Sheet2!$A$1:$B$270,2,FALSE)</f>
        <v>#N/A</v>
      </c>
    </row>
    <row r="5150" spans="15:61">
      <c r="O5150" s="57"/>
      <c r="P5150" s="57"/>
      <c r="AP5150" s="57"/>
      <c r="BA5150" s="57"/>
      <c r="BF5150" s="6" t="e">
        <f t="shared" si="240"/>
        <v>#NUM!</v>
      </c>
      <c r="BG5150" t="e">
        <f t="shared" si="241"/>
        <v>#NUM!</v>
      </c>
      <c r="BH5150" t="e">
        <f t="shared" si="242"/>
        <v>#NUM!</v>
      </c>
      <c r="BI5150" t="e">
        <f>VLOOKUP(H5150,Sheet2!$A$1:$B$270,2,FALSE)</f>
        <v>#N/A</v>
      </c>
    </row>
    <row r="5151" spans="15:61">
      <c r="O5151" s="57"/>
      <c r="P5151" s="57"/>
      <c r="AP5151" s="57"/>
      <c r="BA5151" s="57"/>
      <c r="BF5151" s="6" t="e">
        <f t="shared" si="240"/>
        <v>#NUM!</v>
      </c>
      <c r="BG5151" t="e">
        <f t="shared" si="241"/>
        <v>#NUM!</v>
      </c>
      <c r="BH5151" t="e">
        <f t="shared" si="242"/>
        <v>#NUM!</v>
      </c>
      <c r="BI5151" t="e">
        <f>VLOOKUP(H5151,Sheet2!$A$1:$B$270,2,FALSE)</f>
        <v>#N/A</v>
      </c>
    </row>
    <row r="5152" spans="15:61">
      <c r="O5152" s="57"/>
      <c r="P5152" s="57"/>
      <c r="AP5152" s="57"/>
      <c r="BA5152" s="57"/>
      <c r="BF5152" s="6" t="e">
        <f t="shared" si="240"/>
        <v>#NUM!</v>
      </c>
      <c r="BG5152" t="e">
        <f t="shared" si="241"/>
        <v>#NUM!</v>
      </c>
      <c r="BH5152" t="e">
        <f t="shared" si="242"/>
        <v>#NUM!</v>
      </c>
      <c r="BI5152" t="e">
        <f>VLOOKUP(H5152,Sheet2!$A$1:$B$270,2,FALSE)</f>
        <v>#N/A</v>
      </c>
    </row>
    <row r="5153" spans="15:61">
      <c r="O5153" s="57"/>
      <c r="P5153" s="57"/>
      <c r="AP5153" s="57"/>
      <c r="BA5153" s="57"/>
      <c r="BF5153" s="6" t="e">
        <f t="shared" si="240"/>
        <v>#NUM!</v>
      </c>
      <c r="BG5153" t="e">
        <f t="shared" si="241"/>
        <v>#NUM!</v>
      </c>
      <c r="BH5153" t="e">
        <f t="shared" si="242"/>
        <v>#NUM!</v>
      </c>
      <c r="BI5153" t="e">
        <f>VLOOKUP(H5153,Sheet2!$A$1:$B$270,2,FALSE)</f>
        <v>#N/A</v>
      </c>
    </row>
    <row r="5154" spans="15:61">
      <c r="O5154" s="57"/>
      <c r="P5154" s="57"/>
      <c r="AP5154" s="57"/>
      <c r="BA5154" s="57"/>
      <c r="BF5154" s="6" t="e">
        <f t="shared" si="240"/>
        <v>#NUM!</v>
      </c>
      <c r="BG5154" t="e">
        <f t="shared" si="241"/>
        <v>#NUM!</v>
      </c>
      <c r="BH5154" t="e">
        <f t="shared" si="242"/>
        <v>#NUM!</v>
      </c>
      <c r="BI5154" t="e">
        <f>VLOOKUP(H5154,Sheet2!$A$1:$B$270,2,FALSE)</f>
        <v>#N/A</v>
      </c>
    </row>
    <row r="5155" spans="15:61">
      <c r="O5155" s="57"/>
      <c r="P5155" s="57"/>
      <c r="AP5155" s="57"/>
      <c r="BA5155" s="57"/>
      <c r="BF5155" s="6" t="e">
        <f t="shared" si="240"/>
        <v>#NUM!</v>
      </c>
      <c r="BG5155" t="e">
        <f t="shared" si="241"/>
        <v>#NUM!</v>
      </c>
      <c r="BH5155" t="e">
        <f t="shared" si="242"/>
        <v>#NUM!</v>
      </c>
      <c r="BI5155" t="e">
        <f>VLOOKUP(H5155,Sheet2!$A$1:$B$270,2,FALSE)</f>
        <v>#N/A</v>
      </c>
    </row>
    <row r="5156" spans="15:61">
      <c r="O5156" s="57"/>
      <c r="P5156" s="57"/>
      <c r="AP5156" s="57"/>
      <c r="BA5156" s="57"/>
      <c r="BF5156" s="6" t="e">
        <f t="shared" si="240"/>
        <v>#NUM!</v>
      </c>
      <c r="BG5156" t="e">
        <f t="shared" si="241"/>
        <v>#NUM!</v>
      </c>
      <c r="BH5156" t="e">
        <f t="shared" si="242"/>
        <v>#NUM!</v>
      </c>
      <c r="BI5156" t="e">
        <f>VLOOKUP(H5156,Sheet2!$A$1:$B$270,2,FALSE)</f>
        <v>#N/A</v>
      </c>
    </row>
    <row r="5157" spans="15:61">
      <c r="O5157" s="57"/>
      <c r="P5157" s="57"/>
      <c r="AP5157" s="57"/>
      <c r="BA5157" s="57"/>
      <c r="BF5157" s="6" t="e">
        <f t="shared" si="240"/>
        <v>#NUM!</v>
      </c>
      <c r="BG5157" t="e">
        <f t="shared" si="241"/>
        <v>#NUM!</v>
      </c>
      <c r="BH5157" t="e">
        <f t="shared" si="242"/>
        <v>#NUM!</v>
      </c>
      <c r="BI5157" t="e">
        <f>VLOOKUP(H5157,Sheet2!$A$1:$B$270,2,FALSE)</f>
        <v>#N/A</v>
      </c>
    </row>
    <row r="5158" spans="15:61">
      <c r="O5158" s="57"/>
      <c r="P5158" s="57"/>
      <c r="AP5158" s="57"/>
      <c r="BA5158" s="57"/>
      <c r="BF5158" s="6" t="e">
        <f t="shared" si="240"/>
        <v>#NUM!</v>
      </c>
      <c r="BG5158" t="e">
        <f t="shared" si="241"/>
        <v>#NUM!</v>
      </c>
      <c r="BH5158" t="e">
        <f t="shared" si="242"/>
        <v>#NUM!</v>
      </c>
      <c r="BI5158" t="e">
        <f>VLOOKUP(H5158,Sheet2!$A$1:$B$270,2,FALSE)</f>
        <v>#N/A</v>
      </c>
    </row>
    <row r="5159" spans="15:61">
      <c r="O5159" s="57"/>
      <c r="P5159" s="57"/>
      <c r="AP5159" s="57"/>
      <c r="BA5159" s="57"/>
      <c r="BF5159" s="6" t="e">
        <f t="shared" si="240"/>
        <v>#NUM!</v>
      </c>
      <c r="BG5159" t="e">
        <f t="shared" si="241"/>
        <v>#NUM!</v>
      </c>
      <c r="BH5159" t="e">
        <f t="shared" si="242"/>
        <v>#NUM!</v>
      </c>
      <c r="BI5159" t="e">
        <f>VLOOKUP(H5159,Sheet2!$A$1:$B$270,2,FALSE)</f>
        <v>#N/A</v>
      </c>
    </row>
    <row r="5160" spans="15:61">
      <c r="O5160" s="57"/>
      <c r="P5160" s="57"/>
      <c r="AP5160" s="57"/>
      <c r="BA5160" s="57"/>
      <c r="BF5160" s="6" t="e">
        <f t="shared" si="240"/>
        <v>#NUM!</v>
      </c>
      <c r="BG5160" t="e">
        <f t="shared" si="241"/>
        <v>#NUM!</v>
      </c>
      <c r="BH5160" t="e">
        <f t="shared" si="242"/>
        <v>#NUM!</v>
      </c>
      <c r="BI5160" t="e">
        <f>VLOOKUP(H5160,Sheet2!$A$1:$B$270,2,FALSE)</f>
        <v>#N/A</v>
      </c>
    </row>
    <row r="5161" spans="15:61">
      <c r="O5161" s="57"/>
      <c r="P5161" s="57"/>
      <c r="AP5161" s="57"/>
      <c r="BA5161" s="57"/>
      <c r="BF5161" s="6" t="e">
        <f t="shared" si="240"/>
        <v>#NUM!</v>
      </c>
      <c r="BG5161" t="e">
        <f t="shared" si="241"/>
        <v>#NUM!</v>
      </c>
      <c r="BH5161" t="e">
        <f t="shared" si="242"/>
        <v>#NUM!</v>
      </c>
      <c r="BI5161" t="e">
        <f>VLOOKUP(H5161,Sheet2!$A$1:$B$270,2,FALSE)</f>
        <v>#N/A</v>
      </c>
    </row>
    <row r="5162" spans="15:61">
      <c r="O5162" s="57"/>
      <c r="P5162" s="57"/>
      <c r="AP5162" s="57"/>
      <c r="BA5162" s="57"/>
      <c r="BF5162" s="6" t="e">
        <f t="shared" si="240"/>
        <v>#NUM!</v>
      </c>
      <c r="BG5162" t="e">
        <f t="shared" si="241"/>
        <v>#NUM!</v>
      </c>
      <c r="BH5162" t="e">
        <f t="shared" si="242"/>
        <v>#NUM!</v>
      </c>
      <c r="BI5162" t="e">
        <f>VLOOKUP(H5162,Sheet2!$A$1:$B$270,2,FALSE)</f>
        <v>#N/A</v>
      </c>
    </row>
    <row r="5163" spans="15:61">
      <c r="O5163" s="57"/>
      <c r="P5163" s="57"/>
      <c r="AP5163" s="57"/>
      <c r="BA5163" s="57"/>
      <c r="BF5163" s="6" t="e">
        <f t="shared" si="240"/>
        <v>#NUM!</v>
      </c>
      <c r="BG5163" t="e">
        <f t="shared" si="241"/>
        <v>#NUM!</v>
      </c>
      <c r="BH5163" t="e">
        <f t="shared" si="242"/>
        <v>#NUM!</v>
      </c>
      <c r="BI5163" t="e">
        <f>VLOOKUP(H5163,Sheet2!$A$1:$B$270,2,FALSE)</f>
        <v>#N/A</v>
      </c>
    </row>
    <row r="5164" spans="15:61">
      <c r="O5164" s="57"/>
      <c r="P5164" s="57"/>
      <c r="AP5164" s="57"/>
      <c r="BA5164" s="57"/>
      <c r="BF5164" s="6" t="e">
        <f t="shared" si="240"/>
        <v>#NUM!</v>
      </c>
      <c r="BG5164" t="e">
        <f t="shared" si="241"/>
        <v>#NUM!</v>
      </c>
      <c r="BH5164" t="e">
        <f t="shared" si="242"/>
        <v>#NUM!</v>
      </c>
      <c r="BI5164" t="e">
        <f>VLOOKUP(H5164,Sheet2!$A$1:$B$270,2,FALSE)</f>
        <v>#N/A</v>
      </c>
    </row>
    <row r="5165" spans="15:61">
      <c r="O5165" s="57"/>
      <c r="P5165" s="57"/>
      <c r="AP5165" s="57"/>
      <c r="BA5165" s="57"/>
      <c r="BF5165" s="6" t="e">
        <f t="shared" si="240"/>
        <v>#NUM!</v>
      </c>
      <c r="BG5165" t="e">
        <f t="shared" si="241"/>
        <v>#NUM!</v>
      </c>
      <c r="BH5165" t="e">
        <f t="shared" si="242"/>
        <v>#NUM!</v>
      </c>
      <c r="BI5165" t="e">
        <f>VLOOKUP(H5165,Sheet2!$A$1:$B$270,2,FALSE)</f>
        <v>#N/A</v>
      </c>
    </row>
    <row r="5166" spans="15:61">
      <c r="O5166" s="57"/>
      <c r="P5166" s="57"/>
      <c r="AP5166" s="57"/>
      <c r="BA5166" s="57"/>
      <c r="BF5166" s="6" t="e">
        <f t="shared" si="240"/>
        <v>#NUM!</v>
      </c>
      <c r="BG5166" t="e">
        <f t="shared" si="241"/>
        <v>#NUM!</v>
      </c>
      <c r="BH5166" t="e">
        <f t="shared" si="242"/>
        <v>#NUM!</v>
      </c>
      <c r="BI5166" t="e">
        <f>VLOOKUP(H5166,Sheet2!$A$1:$B$270,2,FALSE)</f>
        <v>#N/A</v>
      </c>
    </row>
    <row r="5167" spans="15:61">
      <c r="O5167" s="57"/>
      <c r="P5167" s="57"/>
      <c r="AP5167" s="57"/>
      <c r="BA5167" s="57"/>
      <c r="BF5167" s="6" t="e">
        <f t="shared" si="240"/>
        <v>#NUM!</v>
      </c>
      <c r="BG5167" t="e">
        <f t="shared" si="241"/>
        <v>#NUM!</v>
      </c>
      <c r="BH5167" t="e">
        <f t="shared" si="242"/>
        <v>#NUM!</v>
      </c>
      <c r="BI5167" t="e">
        <f>VLOOKUP(H5167,Sheet2!$A$1:$B$270,2,FALSE)</f>
        <v>#N/A</v>
      </c>
    </row>
    <row r="5168" spans="15:61">
      <c r="O5168" s="57"/>
      <c r="P5168" s="57"/>
      <c r="AP5168" s="57"/>
      <c r="BA5168" s="57"/>
      <c r="BF5168" s="6" t="e">
        <f t="shared" si="240"/>
        <v>#NUM!</v>
      </c>
      <c r="BG5168" t="e">
        <f t="shared" si="241"/>
        <v>#NUM!</v>
      </c>
      <c r="BH5168" t="e">
        <f t="shared" si="242"/>
        <v>#NUM!</v>
      </c>
      <c r="BI5168" t="e">
        <f>VLOOKUP(H5168,Sheet2!$A$1:$B$270,2,FALSE)</f>
        <v>#N/A</v>
      </c>
    </row>
    <row r="5169" spans="15:61">
      <c r="O5169" s="57"/>
      <c r="P5169" s="57"/>
      <c r="AP5169" s="57"/>
      <c r="BA5169" s="57"/>
      <c r="BF5169" s="6" t="e">
        <f t="shared" si="240"/>
        <v>#NUM!</v>
      </c>
      <c r="BG5169" t="e">
        <f t="shared" si="241"/>
        <v>#NUM!</v>
      </c>
      <c r="BH5169" t="e">
        <f t="shared" si="242"/>
        <v>#NUM!</v>
      </c>
      <c r="BI5169" t="e">
        <f>VLOOKUP(H5169,Sheet2!$A$1:$B$270,2,FALSE)</f>
        <v>#N/A</v>
      </c>
    </row>
    <row r="5170" spans="15:61">
      <c r="O5170" s="57"/>
      <c r="P5170" s="57"/>
      <c r="AP5170" s="57"/>
      <c r="BA5170" s="57"/>
      <c r="BF5170" s="6" t="e">
        <f t="shared" si="240"/>
        <v>#NUM!</v>
      </c>
      <c r="BG5170" t="e">
        <f t="shared" si="241"/>
        <v>#NUM!</v>
      </c>
      <c r="BH5170" t="e">
        <f t="shared" si="242"/>
        <v>#NUM!</v>
      </c>
      <c r="BI5170" t="e">
        <f>VLOOKUP(H5170,Sheet2!$A$1:$B$270,2,FALSE)</f>
        <v>#N/A</v>
      </c>
    </row>
    <row r="5171" spans="15:61">
      <c r="O5171" s="57"/>
      <c r="P5171" s="57"/>
      <c r="AP5171" s="57"/>
      <c r="BA5171" s="57"/>
      <c r="BF5171" s="6" t="e">
        <f t="shared" si="240"/>
        <v>#NUM!</v>
      </c>
      <c r="BG5171" t="e">
        <f t="shared" si="241"/>
        <v>#NUM!</v>
      </c>
      <c r="BH5171" t="e">
        <f t="shared" si="242"/>
        <v>#NUM!</v>
      </c>
      <c r="BI5171" t="e">
        <f>VLOOKUP(H5171,Sheet2!$A$1:$B$270,2,FALSE)</f>
        <v>#N/A</v>
      </c>
    </row>
    <row r="5172" spans="15:61">
      <c r="O5172" s="57"/>
      <c r="P5172" s="57"/>
      <c r="AP5172" s="57"/>
      <c r="BA5172" s="57"/>
      <c r="BF5172" s="6" t="e">
        <f t="shared" si="240"/>
        <v>#NUM!</v>
      </c>
      <c r="BG5172" t="e">
        <f t="shared" si="241"/>
        <v>#NUM!</v>
      </c>
      <c r="BH5172" t="e">
        <f t="shared" si="242"/>
        <v>#NUM!</v>
      </c>
      <c r="BI5172" t="e">
        <f>VLOOKUP(H5172,Sheet2!$A$1:$B$270,2,FALSE)</f>
        <v>#N/A</v>
      </c>
    </row>
    <row r="5173" spans="15:61">
      <c r="O5173" s="57"/>
      <c r="P5173" s="57"/>
      <c r="AP5173" s="57"/>
      <c r="BA5173" s="57"/>
      <c r="BF5173" s="6" t="e">
        <f t="shared" si="240"/>
        <v>#NUM!</v>
      </c>
      <c r="BG5173" t="e">
        <f t="shared" si="241"/>
        <v>#NUM!</v>
      </c>
      <c r="BH5173" t="e">
        <f t="shared" si="242"/>
        <v>#NUM!</v>
      </c>
      <c r="BI5173" t="e">
        <f>VLOOKUP(H5173,Sheet2!$A$1:$B$270,2,FALSE)</f>
        <v>#N/A</v>
      </c>
    </row>
    <row r="5174" spans="15:61">
      <c r="O5174" s="57"/>
      <c r="P5174" s="57"/>
      <c r="AP5174" s="57"/>
      <c r="BA5174" s="57"/>
      <c r="BF5174" s="6" t="e">
        <f t="shared" si="240"/>
        <v>#NUM!</v>
      </c>
      <c r="BG5174" t="e">
        <f t="shared" si="241"/>
        <v>#NUM!</v>
      </c>
      <c r="BH5174" t="e">
        <f t="shared" si="242"/>
        <v>#NUM!</v>
      </c>
      <c r="BI5174" t="e">
        <f>VLOOKUP(H5174,Sheet2!$A$1:$B$270,2,FALSE)</f>
        <v>#N/A</v>
      </c>
    </row>
    <row r="5175" spans="15:61">
      <c r="O5175" s="57"/>
      <c r="P5175" s="57"/>
      <c r="AP5175" s="57"/>
      <c r="BA5175" s="57"/>
      <c r="BF5175" s="6" t="e">
        <f t="shared" si="240"/>
        <v>#NUM!</v>
      </c>
      <c r="BG5175" t="e">
        <f t="shared" si="241"/>
        <v>#NUM!</v>
      </c>
      <c r="BH5175" t="e">
        <f t="shared" si="242"/>
        <v>#NUM!</v>
      </c>
      <c r="BI5175" t="e">
        <f>VLOOKUP(H5175,Sheet2!$A$1:$B$270,2,FALSE)</f>
        <v>#N/A</v>
      </c>
    </row>
    <row r="5176" spans="15:61">
      <c r="O5176" s="57"/>
      <c r="P5176" s="57"/>
      <c r="AP5176" s="57"/>
      <c r="BA5176" s="57"/>
      <c r="BF5176" s="6" t="e">
        <f t="shared" si="240"/>
        <v>#NUM!</v>
      </c>
      <c r="BG5176" t="e">
        <f t="shared" si="241"/>
        <v>#NUM!</v>
      </c>
      <c r="BH5176" t="e">
        <f t="shared" si="242"/>
        <v>#NUM!</v>
      </c>
      <c r="BI5176" t="e">
        <f>VLOOKUP(H5176,Sheet2!$A$1:$B$270,2,FALSE)</f>
        <v>#N/A</v>
      </c>
    </row>
    <row r="5177" spans="15:61">
      <c r="O5177" s="57"/>
      <c r="P5177" s="57"/>
      <c r="AP5177" s="57"/>
      <c r="BA5177" s="57"/>
      <c r="BF5177" s="6" t="e">
        <f t="shared" si="240"/>
        <v>#NUM!</v>
      </c>
      <c r="BG5177" t="e">
        <f t="shared" si="241"/>
        <v>#NUM!</v>
      </c>
      <c r="BH5177" t="e">
        <f t="shared" si="242"/>
        <v>#NUM!</v>
      </c>
      <c r="BI5177" t="e">
        <f>VLOOKUP(H5177,Sheet2!$A$1:$B$270,2,FALSE)</f>
        <v>#N/A</v>
      </c>
    </row>
    <row r="5178" spans="15:61">
      <c r="O5178" s="57"/>
      <c r="P5178" s="57"/>
      <c r="AP5178" s="57"/>
      <c r="BA5178" s="57"/>
      <c r="BF5178" s="6" t="e">
        <f t="shared" si="240"/>
        <v>#NUM!</v>
      </c>
      <c r="BG5178" t="e">
        <f t="shared" si="241"/>
        <v>#NUM!</v>
      </c>
      <c r="BH5178" t="e">
        <f t="shared" si="242"/>
        <v>#NUM!</v>
      </c>
      <c r="BI5178" t="e">
        <f>VLOOKUP(H5178,Sheet2!$A$1:$B$270,2,FALSE)</f>
        <v>#N/A</v>
      </c>
    </row>
    <row r="5179" spans="15:61">
      <c r="O5179" s="57"/>
      <c r="P5179" s="57"/>
      <c r="AO5179" s="57"/>
      <c r="AP5179" s="57"/>
      <c r="BA5179" s="57"/>
      <c r="BF5179" s="6" t="e">
        <f t="shared" si="240"/>
        <v>#NUM!</v>
      </c>
      <c r="BG5179" t="e">
        <f t="shared" si="241"/>
        <v>#NUM!</v>
      </c>
      <c r="BH5179" t="e">
        <f t="shared" si="242"/>
        <v>#NUM!</v>
      </c>
      <c r="BI5179" t="e">
        <f>VLOOKUP(H5179,Sheet2!$A$1:$B$270,2,FALSE)</f>
        <v>#N/A</v>
      </c>
    </row>
    <row r="5180" spans="15:61">
      <c r="O5180" s="57"/>
      <c r="P5180" s="57"/>
      <c r="AO5180" s="57"/>
      <c r="AP5180" s="57"/>
      <c r="BA5180" s="57"/>
      <c r="BF5180" s="6" t="e">
        <f t="shared" si="240"/>
        <v>#NUM!</v>
      </c>
      <c r="BG5180" t="e">
        <f t="shared" si="241"/>
        <v>#NUM!</v>
      </c>
      <c r="BH5180" t="e">
        <f t="shared" si="242"/>
        <v>#NUM!</v>
      </c>
      <c r="BI5180" t="e">
        <f>VLOOKUP(H5180,Sheet2!$A$1:$B$270,2,FALSE)</f>
        <v>#N/A</v>
      </c>
    </row>
    <row r="5181" spans="15:61">
      <c r="O5181" s="57"/>
      <c r="P5181" s="57"/>
      <c r="AO5181" s="57"/>
      <c r="AP5181" s="57"/>
      <c r="BA5181" s="57"/>
      <c r="BF5181" s="6" t="e">
        <f t="shared" si="240"/>
        <v>#NUM!</v>
      </c>
      <c r="BG5181" t="e">
        <f t="shared" si="241"/>
        <v>#NUM!</v>
      </c>
      <c r="BH5181" t="e">
        <f t="shared" si="242"/>
        <v>#NUM!</v>
      </c>
      <c r="BI5181" t="e">
        <f>VLOOKUP(H5181,Sheet2!$A$1:$B$270,2,FALSE)</f>
        <v>#N/A</v>
      </c>
    </row>
    <row r="5182" spans="15:61">
      <c r="O5182" s="57"/>
      <c r="P5182" s="57"/>
      <c r="AO5182" s="57"/>
      <c r="AP5182" s="57"/>
      <c r="BA5182" s="57"/>
      <c r="BF5182" s="6" t="e">
        <f t="shared" si="240"/>
        <v>#NUM!</v>
      </c>
      <c r="BG5182" t="e">
        <f t="shared" si="241"/>
        <v>#NUM!</v>
      </c>
      <c r="BH5182" t="e">
        <f t="shared" si="242"/>
        <v>#NUM!</v>
      </c>
      <c r="BI5182" t="e">
        <f>VLOOKUP(H5182,Sheet2!$A$1:$B$270,2,FALSE)</f>
        <v>#N/A</v>
      </c>
    </row>
    <row r="5183" spans="15:61">
      <c r="O5183" s="57"/>
      <c r="P5183" s="57"/>
      <c r="AO5183" s="57"/>
      <c r="AP5183" s="57"/>
      <c r="BA5183" s="57"/>
      <c r="BF5183" s="6" t="e">
        <f t="shared" si="240"/>
        <v>#NUM!</v>
      </c>
      <c r="BG5183" t="e">
        <f t="shared" si="241"/>
        <v>#NUM!</v>
      </c>
      <c r="BH5183" t="e">
        <f t="shared" si="242"/>
        <v>#NUM!</v>
      </c>
      <c r="BI5183" t="e">
        <f>VLOOKUP(H5183,Sheet2!$A$1:$B$270,2,FALSE)</f>
        <v>#N/A</v>
      </c>
    </row>
    <row r="5184" spans="15:61">
      <c r="O5184" s="57"/>
      <c r="P5184" s="57"/>
      <c r="AO5184" s="57"/>
      <c r="AP5184" s="57"/>
      <c r="BA5184" s="57"/>
      <c r="BF5184" s="6" t="e">
        <f t="shared" si="240"/>
        <v>#NUM!</v>
      </c>
      <c r="BG5184" t="e">
        <f t="shared" si="241"/>
        <v>#NUM!</v>
      </c>
      <c r="BH5184" t="e">
        <f t="shared" si="242"/>
        <v>#NUM!</v>
      </c>
      <c r="BI5184" t="e">
        <f>VLOOKUP(H5184,Sheet2!$A$1:$B$270,2,FALSE)</f>
        <v>#N/A</v>
      </c>
    </row>
    <row r="5185" spans="15:61">
      <c r="O5185" s="57"/>
      <c r="P5185" s="57"/>
      <c r="AO5185" s="57"/>
      <c r="AP5185" s="57"/>
      <c r="BA5185" s="57"/>
      <c r="BF5185" s="6" t="e">
        <f t="shared" si="240"/>
        <v>#NUM!</v>
      </c>
      <c r="BG5185" t="e">
        <f t="shared" si="241"/>
        <v>#NUM!</v>
      </c>
      <c r="BH5185" t="e">
        <f t="shared" si="242"/>
        <v>#NUM!</v>
      </c>
      <c r="BI5185" t="e">
        <f>VLOOKUP(H5185,Sheet2!$A$1:$B$270,2,FALSE)</f>
        <v>#N/A</v>
      </c>
    </row>
    <row r="5186" spans="15:61">
      <c r="O5186" s="57"/>
      <c r="P5186" s="57"/>
      <c r="AO5186" s="57"/>
      <c r="AP5186" s="57"/>
      <c r="BA5186" s="57"/>
      <c r="BF5186" s="6" t="e">
        <f t="shared" ref="BF5186:BF5249" si="243">DATE(BC5186,BD5186,BE5186)</f>
        <v>#NUM!</v>
      </c>
      <c r="BG5186" t="e">
        <f t="shared" ref="BG5186:BG5249" si="244">BF5186-BA5186</f>
        <v>#NUM!</v>
      </c>
      <c r="BH5186" t="e">
        <f t="shared" ref="BH5186:BH5249" si="245">IF(BG5186=1,"COMPLY",IF(BG5186&lt;1,"COMPLY","NOT COMPLY"))</f>
        <v>#NUM!</v>
      </c>
      <c r="BI5186" t="e">
        <f>VLOOKUP(H5186,Sheet2!$A$1:$B$270,2,FALSE)</f>
        <v>#N/A</v>
      </c>
    </row>
    <row r="5187" spans="15:61">
      <c r="O5187" s="57"/>
      <c r="P5187" s="57"/>
      <c r="AO5187" s="57"/>
      <c r="AP5187" s="57"/>
      <c r="BA5187" s="57"/>
      <c r="BF5187" s="6" t="e">
        <f t="shared" si="243"/>
        <v>#NUM!</v>
      </c>
      <c r="BG5187" t="e">
        <f t="shared" si="244"/>
        <v>#NUM!</v>
      </c>
      <c r="BH5187" t="e">
        <f t="shared" si="245"/>
        <v>#NUM!</v>
      </c>
      <c r="BI5187" t="e">
        <f>VLOOKUP(H5187,Sheet2!$A$1:$B$270,2,FALSE)</f>
        <v>#N/A</v>
      </c>
    </row>
    <row r="5188" spans="15:61">
      <c r="O5188" s="57"/>
      <c r="P5188" s="57"/>
      <c r="AO5188" s="57"/>
      <c r="AP5188" s="57"/>
      <c r="BA5188" s="57"/>
      <c r="BF5188" s="6" t="e">
        <f t="shared" si="243"/>
        <v>#NUM!</v>
      </c>
      <c r="BG5188" t="e">
        <f t="shared" si="244"/>
        <v>#NUM!</v>
      </c>
      <c r="BH5188" t="e">
        <f t="shared" si="245"/>
        <v>#NUM!</v>
      </c>
      <c r="BI5188" t="e">
        <f>VLOOKUP(H5188,Sheet2!$A$1:$B$270,2,FALSE)</f>
        <v>#N/A</v>
      </c>
    </row>
    <row r="5189" spans="15:61">
      <c r="O5189" s="57"/>
      <c r="P5189" s="57"/>
      <c r="AO5189" s="57"/>
      <c r="AP5189" s="57"/>
      <c r="BA5189" s="57"/>
      <c r="BF5189" s="6" t="e">
        <f t="shared" si="243"/>
        <v>#NUM!</v>
      </c>
      <c r="BG5189" t="e">
        <f t="shared" si="244"/>
        <v>#NUM!</v>
      </c>
      <c r="BH5189" t="e">
        <f t="shared" si="245"/>
        <v>#NUM!</v>
      </c>
      <c r="BI5189" t="e">
        <f>VLOOKUP(H5189,Sheet2!$A$1:$B$270,2,FALSE)</f>
        <v>#N/A</v>
      </c>
    </row>
    <row r="5190" spans="15:61">
      <c r="O5190" s="57"/>
      <c r="P5190" s="57"/>
      <c r="AO5190" s="57"/>
      <c r="AP5190" s="57"/>
      <c r="BA5190" s="57"/>
      <c r="BF5190" s="6" t="e">
        <f t="shared" si="243"/>
        <v>#NUM!</v>
      </c>
      <c r="BG5190" t="e">
        <f t="shared" si="244"/>
        <v>#NUM!</v>
      </c>
      <c r="BH5190" t="e">
        <f t="shared" si="245"/>
        <v>#NUM!</v>
      </c>
      <c r="BI5190" t="e">
        <f>VLOOKUP(H5190,Sheet2!$A$1:$B$270,2,FALSE)</f>
        <v>#N/A</v>
      </c>
    </row>
    <row r="5191" spans="15:61">
      <c r="O5191" s="57"/>
      <c r="P5191" s="57"/>
      <c r="AO5191" s="57"/>
      <c r="AP5191" s="57"/>
      <c r="BA5191" s="57"/>
      <c r="BF5191" s="6" t="e">
        <f t="shared" si="243"/>
        <v>#NUM!</v>
      </c>
      <c r="BG5191" t="e">
        <f t="shared" si="244"/>
        <v>#NUM!</v>
      </c>
      <c r="BH5191" t="e">
        <f t="shared" si="245"/>
        <v>#NUM!</v>
      </c>
      <c r="BI5191" t="e">
        <f>VLOOKUP(H5191,Sheet2!$A$1:$B$270,2,FALSE)</f>
        <v>#N/A</v>
      </c>
    </row>
    <row r="5192" spans="15:61">
      <c r="O5192" s="57"/>
      <c r="P5192" s="57"/>
      <c r="AO5192" s="57"/>
      <c r="AP5192" s="57"/>
      <c r="BA5192" s="57"/>
      <c r="BF5192" s="6" t="e">
        <f t="shared" si="243"/>
        <v>#NUM!</v>
      </c>
      <c r="BG5192" t="e">
        <f t="shared" si="244"/>
        <v>#NUM!</v>
      </c>
      <c r="BH5192" t="e">
        <f t="shared" si="245"/>
        <v>#NUM!</v>
      </c>
      <c r="BI5192" t="e">
        <f>VLOOKUP(H5192,Sheet2!$A$1:$B$270,2,FALSE)</f>
        <v>#N/A</v>
      </c>
    </row>
    <row r="5193" spans="15:61">
      <c r="O5193" s="57"/>
      <c r="P5193" s="57"/>
      <c r="AO5193" s="57"/>
      <c r="AP5193" s="57"/>
      <c r="BA5193" s="57"/>
      <c r="BF5193" s="6" t="e">
        <f t="shared" si="243"/>
        <v>#NUM!</v>
      </c>
      <c r="BG5193" t="e">
        <f t="shared" si="244"/>
        <v>#NUM!</v>
      </c>
      <c r="BH5193" t="e">
        <f t="shared" si="245"/>
        <v>#NUM!</v>
      </c>
      <c r="BI5193" t="e">
        <f>VLOOKUP(H5193,Sheet2!$A$1:$B$270,2,FALSE)</f>
        <v>#N/A</v>
      </c>
    </row>
    <row r="5194" spans="15:61">
      <c r="O5194" s="57"/>
      <c r="P5194" s="57"/>
      <c r="AO5194" s="57"/>
      <c r="AP5194" s="57"/>
      <c r="BA5194" s="57"/>
      <c r="BF5194" s="6" t="e">
        <f t="shared" si="243"/>
        <v>#NUM!</v>
      </c>
      <c r="BG5194" t="e">
        <f t="shared" si="244"/>
        <v>#NUM!</v>
      </c>
      <c r="BH5194" t="e">
        <f t="shared" si="245"/>
        <v>#NUM!</v>
      </c>
      <c r="BI5194" t="e">
        <f>VLOOKUP(H5194,Sheet2!$A$1:$B$270,2,FALSE)</f>
        <v>#N/A</v>
      </c>
    </row>
    <row r="5195" spans="15:61">
      <c r="O5195" s="57"/>
      <c r="P5195" s="57"/>
      <c r="AO5195" s="57"/>
      <c r="AP5195" s="57"/>
      <c r="BA5195" s="57"/>
      <c r="BF5195" s="6" t="e">
        <f t="shared" si="243"/>
        <v>#NUM!</v>
      </c>
      <c r="BG5195" t="e">
        <f t="shared" si="244"/>
        <v>#NUM!</v>
      </c>
      <c r="BH5195" t="e">
        <f t="shared" si="245"/>
        <v>#NUM!</v>
      </c>
      <c r="BI5195" t="e">
        <f>VLOOKUP(H5195,Sheet2!$A$1:$B$270,2,FALSE)</f>
        <v>#N/A</v>
      </c>
    </row>
    <row r="5196" spans="15:61">
      <c r="O5196" s="57"/>
      <c r="P5196" s="57"/>
      <c r="AO5196" s="57"/>
      <c r="AP5196" s="57"/>
      <c r="BA5196" s="57"/>
      <c r="BF5196" s="6" t="e">
        <f t="shared" si="243"/>
        <v>#NUM!</v>
      </c>
      <c r="BG5196" t="e">
        <f t="shared" si="244"/>
        <v>#NUM!</v>
      </c>
      <c r="BH5196" t="e">
        <f t="shared" si="245"/>
        <v>#NUM!</v>
      </c>
      <c r="BI5196" t="e">
        <f>VLOOKUP(H5196,Sheet2!$A$1:$B$270,2,FALSE)</f>
        <v>#N/A</v>
      </c>
    </row>
    <row r="5197" spans="15:61">
      <c r="O5197" s="57"/>
      <c r="P5197" s="57"/>
      <c r="AO5197" s="57"/>
      <c r="AP5197" s="57"/>
      <c r="BA5197" s="57"/>
      <c r="BF5197" s="6" t="e">
        <f t="shared" si="243"/>
        <v>#NUM!</v>
      </c>
      <c r="BG5197" t="e">
        <f t="shared" si="244"/>
        <v>#NUM!</v>
      </c>
      <c r="BH5197" t="e">
        <f t="shared" si="245"/>
        <v>#NUM!</v>
      </c>
      <c r="BI5197" t="e">
        <f>VLOOKUP(H5197,Sheet2!$A$1:$B$270,2,FALSE)</f>
        <v>#N/A</v>
      </c>
    </row>
    <row r="5198" spans="15:61">
      <c r="O5198" s="57"/>
      <c r="P5198" s="57"/>
      <c r="AO5198" s="57"/>
      <c r="AP5198" s="57"/>
      <c r="BA5198" s="57"/>
      <c r="BF5198" s="6" t="e">
        <f t="shared" si="243"/>
        <v>#NUM!</v>
      </c>
      <c r="BG5198" t="e">
        <f t="shared" si="244"/>
        <v>#NUM!</v>
      </c>
      <c r="BH5198" t="e">
        <f t="shared" si="245"/>
        <v>#NUM!</v>
      </c>
      <c r="BI5198" t="e">
        <f>VLOOKUP(H5198,Sheet2!$A$1:$B$270,2,FALSE)</f>
        <v>#N/A</v>
      </c>
    </row>
    <row r="5199" spans="15:61">
      <c r="O5199" s="57"/>
      <c r="P5199" s="57"/>
      <c r="AO5199" s="57"/>
      <c r="AP5199" s="57"/>
      <c r="BA5199" s="57"/>
      <c r="BF5199" s="6" t="e">
        <f t="shared" si="243"/>
        <v>#NUM!</v>
      </c>
      <c r="BG5199" t="e">
        <f t="shared" si="244"/>
        <v>#NUM!</v>
      </c>
      <c r="BH5199" t="e">
        <f t="shared" si="245"/>
        <v>#NUM!</v>
      </c>
      <c r="BI5199" t="e">
        <f>VLOOKUP(H5199,Sheet2!$A$1:$B$270,2,FALSE)</f>
        <v>#N/A</v>
      </c>
    </row>
    <row r="5200" spans="15:61">
      <c r="O5200" s="57"/>
      <c r="P5200" s="57"/>
      <c r="AO5200" s="57"/>
      <c r="AP5200" s="57"/>
      <c r="BA5200" s="57"/>
      <c r="BF5200" s="6" t="e">
        <f t="shared" si="243"/>
        <v>#NUM!</v>
      </c>
      <c r="BG5200" t="e">
        <f t="shared" si="244"/>
        <v>#NUM!</v>
      </c>
      <c r="BH5200" t="e">
        <f t="shared" si="245"/>
        <v>#NUM!</v>
      </c>
      <c r="BI5200" t="e">
        <f>VLOOKUP(H5200,Sheet2!$A$1:$B$270,2,FALSE)</f>
        <v>#N/A</v>
      </c>
    </row>
    <row r="5201" spans="15:61">
      <c r="O5201" s="57"/>
      <c r="P5201" s="57"/>
      <c r="AO5201" s="57"/>
      <c r="AP5201" s="57"/>
      <c r="BA5201" s="57"/>
      <c r="BF5201" s="6" t="e">
        <f t="shared" si="243"/>
        <v>#NUM!</v>
      </c>
      <c r="BG5201" t="e">
        <f t="shared" si="244"/>
        <v>#NUM!</v>
      </c>
      <c r="BH5201" t="e">
        <f t="shared" si="245"/>
        <v>#NUM!</v>
      </c>
      <c r="BI5201" t="e">
        <f>VLOOKUP(H5201,Sheet2!$A$1:$B$270,2,FALSE)</f>
        <v>#N/A</v>
      </c>
    </row>
    <row r="5202" spans="15:61">
      <c r="O5202" s="57"/>
      <c r="P5202" s="57"/>
      <c r="AO5202" s="57"/>
      <c r="AP5202" s="57"/>
      <c r="BA5202" s="57"/>
      <c r="BF5202" s="6" t="e">
        <f t="shared" si="243"/>
        <v>#NUM!</v>
      </c>
      <c r="BG5202" t="e">
        <f t="shared" si="244"/>
        <v>#NUM!</v>
      </c>
      <c r="BH5202" t="e">
        <f t="shared" si="245"/>
        <v>#NUM!</v>
      </c>
      <c r="BI5202" t="e">
        <f>VLOOKUP(H5202,Sheet2!$A$1:$B$270,2,FALSE)</f>
        <v>#N/A</v>
      </c>
    </row>
    <row r="5203" spans="15:61">
      <c r="O5203" s="57"/>
      <c r="P5203" s="57"/>
      <c r="AO5203" s="57"/>
      <c r="AP5203" s="57"/>
      <c r="BA5203" s="57"/>
      <c r="BF5203" s="6" t="e">
        <f t="shared" si="243"/>
        <v>#NUM!</v>
      </c>
      <c r="BG5203" t="e">
        <f t="shared" si="244"/>
        <v>#NUM!</v>
      </c>
      <c r="BH5203" t="e">
        <f t="shared" si="245"/>
        <v>#NUM!</v>
      </c>
      <c r="BI5203" t="e">
        <f>VLOOKUP(H5203,Sheet2!$A$1:$B$270,2,FALSE)</f>
        <v>#N/A</v>
      </c>
    </row>
    <row r="5204" spans="15:61">
      <c r="O5204" s="57"/>
      <c r="P5204" s="57"/>
      <c r="AO5204" s="57"/>
      <c r="AP5204" s="57"/>
      <c r="BA5204" s="57"/>
      <c r="BF5204" s="6" t="e">
        <f t="shared" si="243"/>
        <v>#NUM!</v>
      </c>
      <c r="BG5204" t="e">
        <f t="shared" si="244"/>
        <v>#NUM!</v>
      </c>
      <c r="BH5204" t="e">
        <f t="shared" si="245"/>
        <v>#NUM!</v>
      </c>
      <c r="BI5204" t="e">
        <f>VLOOKUP(H5204,Sheet2!$A$1:$B$270,2,FALSE)</f>
        <v>#N/A</v>
      </c>
    </row>
    <row r="5205" spans="15:61">
      <c r="O5205" s="57"/>
      <c r="P5205" s="57"/>
      <c r="AO5205" s="57"/>
      <c r="BF5205" s="6" t="e">
        <f t="shared" si="243"/>
        <v>#NUM!</v>
      </c>
      <c r="BG5205" t="e">
        <f t="shared" si="244"/>
        <v>#NUM!</v>
      </c>
      <c r="BH5205" t="e">
        <f t="shared" si="245"/>
        <v>#NUM!</v>
      </c>
      <c r="BI5205" t="e">
        <f>VLOOKUP(H5205,Sheet2!$A$1:$B$270,2,FALSE)</f>
        <v>#N/A</v>
      </c>
    </row>
    <row r="5206" spans="15:61">
      <c r="O5206" s="57"/>
      <c r="P5206" s="57"/>
      <c r="AO5206" s="57"/>
      <c r="AP5206" s="57"/>
      <c r="BA5206" s="57"/>
      <c r="BF5206" s="6" t="e">
        <f t="shared" si="243"/>
        <v>#NUM!</v>
      </c>
      <c r="BG5206" t="e">
        <f t="shared" si="244"/>
        <v>#NUM!</v>
      </c>
      <c r="BH5206" t="e">
        <f t="shared" si="245"/>
        <v>#NUM!</v>
      </c>
      <c r="BI5206" t="e">
        <f>VLOOKUP(H5206,Sheet2!$A$1:$B$270,2,FALSE)</f>
        <v>#N/A</v>
      </c>
    </row>
    <row r="5207" spans="15:61">
      <c r="O5207" s="57"/>
      <c r="P5207" s="57"/>
      <c r="AO5207" s="57"/>
      <c r="AP5207" s="57"/>
      <c r="BA5207" s="57"/>
      <c r="BF5207" s="6" t="e">
        <f t="shared" si="243"/>
        <v>#NUM!</v>
      </c>
      <c r="BG5207" t="e">
        <f t="shared" si="244"/>
        <v>#NUM!</v>
      </c>
      <c r="BH5207" t="e">
        <f t="shared" si="245"/>
        <v>#NUM!</v>
      </c>
      <c r="BI5207" t="e">
        <f>VLOOKUP(H5207,Sheet2!$A$1:$B$270,2,FALSE)</f>
        <v>#N/A</v>
      </c>
    </row>
    <row r="5208" spans="15:61">
      <c r="O5208" s="57"/>
      <c r="P5208" s="57"/>
      <c r="AO5208" s="57"/>
      <c r="AP5208" s="57"/>
      <c r="BA5208" s="57"/>
      <c r="BF5208" s="6" t="e">
        <f t="shared" si="243"/>
        <v>#NUM!</v>
      </c>
      <c r="BG5208" t="e">
        <f t="shared" si="244"/>
        <v>#NUM!</v>
      </c>
      <c r="BH5208" t="e">
        <f t="shared" si="245"/>
        <v>#NUM!</v>
      </c>
      <c r="BI5208" t="e">
        <f>VLOOKUP(H5208,Sheet2!$A$1:$B$270,2,FALSE)</f>
        <v>#N/A</v>
      </c>
    </row>
    <row r="5209" spans="15:61">
      <c r="O5209" s="57"/>
      <c r="P5209" s="57"/>
      <c r="AO5209" s="57"/>
      <c r="AP5209" s="57"/>
      <c r="BA5209" s="57"/>
      <c r="BF5209" s="6" t="e">
        <f t="shared" si="243"/>
        <v>#NUM!</v>
      </c>
      <c r="BG5209" t="e">
        <f t="shared" si="244"/>
        <v>#NUM!</v>
      </c>
      <c r="BH5209" t="e">
        <f t="shared" si="245"/>
        <v>#NUM!</v>
      </c>
      <c r="BI5209" t="e">
        <f>VLOOKUP(H5209,Sheet2!$A$1:$B$270,2,FALSE)</f>
        <v>#N/A</v>
      </c>
    </row>
    <row r="5210" spans="15:61">
      <c r="O5210" s="57"/>
      <c r="P5210" s="57"/>
      <c r="AO5210" s="57"/>
      <c r="AP5210" s="57"/>
      <c r="BA5210" s="57"/>
      <c r="BF5210" s="6" t="e">
        <f t="shared" si="243"/>
        <v>#NUM!</v>
      </c>
      <c r="BG5210" t="e">
        <f t="shared" si="244"/>
        <v>#NUM!</v>
      </c>
      <c r="BH5210" t="e">
        <f t="shared" si="245"/>
        <v>#NUM!</v>
      </c>
      <c r="BI5210" t="e">
        <f>VLOOKUP(H5210,Sheet2!$A$1:$B$270,2,FALSE)</f>
        <v>#N/A</v>
      </c>
    </row>
    <row r="5211" spans="15:61">
      <c r="O5211" s="57"/>
      <c r="P5211" s="57"/>
      <c r="AO5211" s="57"/>
      <c r="AP5211" s="57"/>
      <c r="BA5211" s="57"/>
      <c r="BF5211" s="6" t="e">
        <f t="shared" si="243"/>
        <v>#NUM!</v>
      </c>
      <c r="BG5211" t="e">
        <f t="shared" si="244"/>
        <v>#NUM!</v>
      </c>
      <c r="BH5211" t="e">
        <f t="shared" si="245"/>
        <v>#NUM!</v>
      </c>
      <c r="BI5211" t="e">
        <f>VLOOKUP(H5211,Sheet2!$A$1:$B$270,2,FALSE)</f>
        <v>#N/A</v>
      </c>
    </row>
    <row r="5212" spans="15:61">
      <c r="O5212" s="57"/>
      <c r="P5212" s="57"/>
      <c r="AO5212" s="57"/>
      <c r="AP5212" s="57"/>
      <c r="BA5212" s="57"/>
      <c r="BF5212" s="6" t="e">
        <f t="shared" si="243"/>
        <v>#NUM!</v>
      </c>
      <c r="BG5212" t="e">
        <f t="shared" si="244"/>
        <v>#NUM!</v>
      </c>
      <c r="BH5212" t="e">
        <f t="shared" si="245"/>
        <v>#NUM!</v>
      </c>
      <c r="BI5212" t="e">
        <f>VLOOKUP(H5212,Sheet2!$A$1:$B$270,2,FALSE)</f>
        <v>#N/A</v>
      </c>
    </row>
    <row r="5213" spans="15:61">
      <c r="O5213" s="57"/>
      <c r="P5213" s="57"/>
      <c r="AO5213" s="57"/>
      <c r="AP5213" s="57"/>
      <c r="BA5213" s="57"/>
      <c r="BF5213" s="6" t="e">
        <f t="shared" si="243"/>
        <v>#NUM!</v>
      </c>
      <c r="BG5213" t="e">
        <f t="shared" si="244"/>
        <v>#NUM!</v>
      </c>
      <c r="BH5213" t="e">
        <f t="shared" si="245"/>
        <v>#NUM!</v>
      </c>
      <c r="BI5213" t="e">
        <f>VLOOKUP(H5213,Sheet2!$A$1:$B$270,2,FALSE)</f>
        <v>#N/A</v>
      </c>
    </row>
    <row r="5214" spans="15:61">
      <c r="O5214" s="57"/>
      <c r="P5214" s="57"/>
      <c r="AO5214" s="57"/>
      <c r="AP5214" s="57"/>
      <c r="BA5214" s="57"/>
      <c r="BF5214" s="6" t="e">
        <f t="shared" si="243"/>
        <v>#NUM!</v>
      </c>
      <c r="BG5214" t="e">
        <f t="shared" si="244"/>
        <v>#NUM!</v>
      </c>
      <c r="BH5214" t="e">
        <f t="shared" si="245"/>
        <v>#NUM!</v>
      </c>
      <c r="BI5214" t="e">
        <f>VLOOKUP(H5214,Sheet2!$A$1:$B$270,2,FALSE)</f>
        <v>#N/A</v>
      </c>
    </row>
    <row r="5215" spans="15:61">
      <c r="O5215" s="57"/>
      <c r="P5215" s="57"/>
      <c r="AO5215" s="57"/>
      <c r="AP5215" s="57"/>
      <c r="BA5215" s="57"/>
      <c r="BF5215" s="6" t="e">
        <f t="shared" si="243"/>
        <v>#NUM!</v>
      </c>
      <c r="BG5215" t="e">
        <f t="shared" si="244"/>
        <v>#NUM!</v>
      </c>
      <c r="BH5215" t="e">
        <f t="shared" si="245"/>
        <v>#NUM!</v>
      </c>
      <c r="BI5215" t="e">
        <f>VLOOKUP(H5215,Sheet2!$A$1:$B$270,2,FALSE)</f>
        <v>#N/A</v>
      </c>
    </row>
    <row r="5216" spans="15:61">
      <c r="O5216" s="57"/>
      <c r="P5216" s="57"/>
      <c r="AO5216" s="57"/>
      <c r="AP5216" s="57"/>
      <c r="BA5216" s="57"/>
      <c r="BF5216" s="6" t="e">
        <f t="shared" si="243"/>
        <v>#NUM!</v>
      </c>
      <c r="BG5216" t="e">
        <f t="shared" si="244"/>
        <v>#NUM!</v>
      </c>
      <c r="BH5216" t="e">
        <f t="shared" si="245"/>
        <v>#NUM!</v>
      </c>
      <c r="BI5216" t="e">
        <f>VLOOKUP(H5216,Sheet2!$A$1:$B$270,2,FALSE)</f>
        <v>#N/A</v>
      </c>
    </row>
    <row r="5217" spans="15:61">
      <c r="O5217" s="57"/>
      <c r="P5217" s="57"/>
      <c r="AO5217" s="57"/>
      <c r="AP5217" s="57"/>
      <c r="BA5217" s="57"/>
      <c r="BF5217" s="6" t="e">
        <f t="shared" si="243"/>
        <v>#NUM!</v>
      </c>
      <c r="BG5217" t="e">
        <f t="shared" si="244"/>
        <v>#NUM!</v>
      </c>
      <c r="BH5217" t="e">
        <f t="shared" si="245"/>
        <v>#NUM!</v>
      </c>
      <c r="BI5217" t="e">
        <f>VLOOKUP(H5217,Sheet2!$A$1:$B$270,2,FALSE)</f>
        <v>#N/A</v>
      </c>
    </row>
    <row r="5218" spans="15:61">
      <c r="O5218" s="57"/>
      <c r="P5218" s="57"/>
      <c r="AO5218" s="57"/>
      <c r="AP5218" s="57"/>
      <c r="BA5218" s="57"/>
      <c r="BF5218" s="6" t="e">
        <f t="shared" si="243"/>
        <v>#NUM!</v>
      </c>
      <c r="BG5218" t="e">
        <f t="shared" si="244"/>
        <v>#NUM!</v>
      </c>
      <c r="BH5218" t="e">
        <f t="shared" si="245"/>
        <v>#NUM!</v>
      </c>
      <c r="BI5218" t="e">
        <f>VLOOKUP(H5218,Sheet2!$A$1:$B$270,2,FALSE)</f>
        <v>#N/A</v>
      </c>
    </row>
    <row r="5219" spans="15:61">
      <c r="O5219" s="57"/>
      <c r="P5219" s="57"/>
      <c r="AO5219" s="57"/>
      <c r="AP5219" s="57"/>
      <c r="BA5219" s="57"/>
      <c r="BF5219" s="6" t="e">
        <f t="shared" si="243"/>
        <v>#NUM!</v>
      </c>
      <c r="BG5219" t="e">
        <f t="shared" si="244"/>
        <v>#NUM!</v>
      </c>
      <c r="BH5219" t="e">
        <f t="shared" si="245"/>
        <v>#NUM!</v>
      </c>
      <c r="BI5219" t="e">
        <f>VLOOKUP(H5219,Sheet2!$A$1:$B$270,2,FALSE)</f>
        <v>#N/A</v>
      </c>
    </row>
    <row r="5220" spans="15:61">
      <c r="O5220" s="57"/>
      <c r="P5220" s="57"/>
      <c r="AO5220" s="57"/>
      <c r="AP5220" s="57"/>
      <c r="BA5220" s="57"/>
      <c r="BF5220" s="6" t="e">
        <f t="shared" si="243"/>
        <v>#NUM!</v>
      </c>
      <c r="BG5220" t="e">
        <f t="shared" si="244"/>
        <v>#NUM!</v>
      </c>
      <c r="BH5220" t="e">
        <f t="shared" si="245"/>
        <v>#NUM!</v>
      </c>
      <c r="BI5220" t="e">
        <f>VLOOKUP(H5220,Sheet2!$A$1:$B$270,2,FALSE)</f>
        <v>#N/A</v>
      </c>
    </row>
    <row r="5221" spans="15:61">
      <c r="O5221" s="57"/>
      <c r="P5221" s="57"/>
      <c r="AO5221" s="57"/>
      <c r="AP5221" s="57"/>
      <c r="BA5221" s="57"/>
      <c r="BF5221" s="6" t="e">
        <f t="shared" si="243"/>
        <v>#NUM!</v>
      </c>
      <c r="BG5221" t="e">
        <f t="shared" si="244"/>
        <v>#NUM!</v>
      </c>
      <c r="BH5221" t="e">
        <f t="shared" si="245"/>
        <v>#NUM!</v>
      </c>
      <c r="BI5221" t="e">
        <f>VLOOKUP(H5221,Sheet2!$A$1:$B$270,2,FALSE)</f>
        <v>#N/A</v>
      </c>
    </row>
    <row r="5222" spans="15:61">
      <c r="O5222" s="57"/>
      <c r="P5222" s="57"/>
      <c r="AO5222" s="57"/>
      <c r="AP5222" s="57"/>
      <c r="BA5222" s="57"/>
      <c r="BF5222" s="6" t="e">
        <f t="shared" si="243"/>
        <v>#NUM!</v>
      </c>
      <c r="BG5222" t="e">
        <f t="shared" si="244"/>
        <v>#NUM!</v>
      </c>
      <c r="BH5222" t="e">
        <f t="shared" si="245"/>
        <v>#NUM!</v>
      </c>
      <c r="BI5222" t="e">
        <f>VLOOKUP(H5222,Sheet2!$A$1:$B$270,2,FALSE)</f>
        <v>#N/A</v>
      </c>
    </row>
    <row r="5223" spans="15:61">
      <c r="O5223" s="57"/>
      <c r="P5223" s="57"/>
      <c r="AO5223" s="57"/>
      <c r="AP5223" s="57"/>
      <c r="BA5223" s="57"/>
      <c r="BF5223" s="6" t="e">
        <f t="shared" si="243"/>
        <v>#NUM!</v>
      </c>
      <c r="BG5223" t="e">
        <f t="shared" si="244"/>
        <v>#NUM!</v>
      </c>
      <c r="BH5223" t="e">
        <f t="shared" si="245"/>
        <v>#NUM!</v>
      </c>
      <c r="BI5223" t="e">
        <f>VLOOKUP(H5223,Sheet2!$A$1:$B$270,2,FALSE)</f>
        <v>#N/A</v>
      </c>
    </row>
    <row r="5224" spans="15:61">
      <c r="O5224" s="57"/>
      <c r="P5224" s="57"/>
      <c r="AO5224" s="57"/>
      <c r="AP5224" s="57"/>
      <c r="BA5224" s="57"/>
      <c r="BF5224" s="6" t="e">
        <f t="shared" si="243"/>
        <v>#NUM!</v>
      </c>
      <c r="BG5224" t="e">
        <f t="shared" si="244"/>
        <v>#NUM!</v>
      </c>
      <c r="BH5224" t="e">
        <f t="shared" si="245"/>
        <v>#NUM!</v>
      </c>
      <c r="BI5224" t="e">
        <f>VLOOKUP(H5224,Sheet2!$A$1:$B$270,2,FALSE)</f>
        <v>#N/A</v>
      </c>
    </row>
    <row r="5225" spans="15:61">
      <c r="O5225" s="57"/>
      <c r="P5225" s="57"/>
      <c r="AO5225" s="57"/>
      <c r="AP5225" s="57"/>
      <c r="BA5225" s="57"/>
      <c r="BF5225" s="6" t="e">
        <f t="shared" si="243"/>
        <v>#NUM!</v>
      </c>
      <c r="BG5225" t="e">
        <f t="shared" si="244"/>
        <v>#NUM!</v>
      </c>
      <c r="BH5225" t="e">
        <f t="shared" si="245"/>
        <v>#NUM!</v>
      </c>
      <c r="BI5225" t="e">
        <f>VLOOKUP(H5225,Sheet2!$A$1:$B$270,2,FALSE)</f>
        <v>#N/A</v>
      </c>
    </row>
    <row r="5226" spans="15:61">
      <c r="O5226" s="57"/>
      <c r="P5226" s="57"/>
      <c r="AO5226" s="57"/>
      <c r="AP5226" s="57"/>
      <c r="BA5226" s="57"/>
      <c r="BF5226" s="6" t="e">
        <f t="shared" si="243"/>
        <v>#NUM!</v>
      </c>
      <c r="BG5226" t="e">
        <f t="shared" si="244"/>
        <v>#NUM!</v>
      </c>
      <c r="BH5226" t="e">
        <f t="shared" si="245"/>
        <v>#NUM!</v>
      </c>
      <c r="BI5226" t="e">
        <f>VLOOKUP(H5226,Sheet2!$A$1:$B$270,2,FALSE)</f>
        <v>#N/A</v>
      </c>
    </row>
    <row r="5227" spans="15:61">
      <c r="O5227" s="57"/>
      <c r="P5227" s="57"/>
      <c r="AO5227" s="57"/>
      <c r="AP5227" s="57"/>
      <c r="BA5227" s="57"/>
      <c r="BF5227" s="6" t="e">
        <f t="shared" si="243"/>
        <v>#NUM!</v>
      </c>
      <c r="BG5227" t="e">
        <f t="shared" si="244"/>
        <v>#NUM!</v>
      </c>
      <c r="BH5227" t="e">
        <f t="shared" si="245"/>
        <v>#NUM!</v>
      </c>
      <c r="BI5227" t="e">
        <f>VLOOKUP(H5227,Sheet2!$A$1:$B$270,2,FALSE)</f>
        <v>#N/A</v>
      </c>
    </row>
    <row r="5228" spans="15:61">
      <c r="O5228" s="57"/>
      <c r="P5228" s="57"/>
      <c r="AO5228" s="57"/>
      <c r="AP5228" s="57"/>
      <c r="BA5228" s="57"/>
      <c r="BF5228" s="6" t="e">
        <f t="shared" si="243"/>
        <v>#NUM!</v>
      </c>
      <c r="BG5228" t="e">
        <f t="shared" si="244"/>
        <v>#NUM!</v>
      </c>
      <c r="BH5228" t="e">
        <f t="shared" si="245"/>
        <v>#NUM!</v>
      </c>
      <c r="BI5228" t="e">
        <f>VLOOKUP(H5228,Sheet2!$A$1:$B$270,2,FALSE)</f>
        <v>#N/A</v>
      </c>
    </row>
    <row r="5229" spans="15:61">
      <c r="O5229" s="57"/>
      <c r="P5229" s="57"/>
      <c r="AO5229" s="57"/>
      <c r="AP5229" s="57"/>
      <c r="BA5229" s="57"/>
      <c r="BF5229" s="6" t="e">
        <f t="shared" si="243"/>
        <v>#NUM!</v>
      </c>
      <c r="BG5229" t="e">
        <f t="shared" si="244"/>
        <v>#NUM!</v>
      </c>
      <c r="BH5229" t="e">
        <f t="shared" si="245"/>
        <v>#NUM!</v>
      </c>
      <c r="BI5229" t="e">
        <f>VLOOKUP(H5229,Sheet2!$A$1:$B$270,2,FALSE)</f>
        <v>#N/A</v>
      </c>
    </row>
    <row r="5230" spans="15:61">
      <c r="O5230" s="57"/>
      <c r="P5230" s="57"/>
      <c r="AO5230" s="57"/>
      <c r="AP5230" s="57"/>
      <c r="BA5230" s="57"/>
      <c r="BF5230" s="6" t="e">
        <f t="shared" si="243"/>
        <v>#NUM!</v>
      </c>
      <c r="BG5230" t="e">
        <f t="shared" si="244"/>
        <v>#NUM!</v>
      </c>
      <c r="BH5230" t="e">
        <f t="shared" si="245"/>
        <v>#NUM!</v>
      </c>
      <c r="BI5230" t="e">
        <f>VLOOKUP(H5230,Sheet2!$A$1:$B$270,2,FALSE)</f>
        <v>#N/A</v>
      </c>
    </row>
    <row r="5231" spans="15:61">
      <c r="O5231" s="57"/>
      <c r="P5231" s="57"/>
      <c r="AO5231" s="57"/>
      <c r="AP5231" s="57"/>
      <c r="BA5231" s="57"/>
      <c r="BF5231" s="6" t="e">
        <f t="shared" si="243"/>
        <v>#NUM!</v>
      </c>
      <c r="BG5231" t="e">
        <f t="shared" si="244"/>
        <v>#NUM!</v>
      </c>
      <c r="BH5231" t="e">
        <f t="shared" si="245"/>
        <v>#NUM!</v>
      </c>
      <c r="BI5231" t="e">
        <f>VLOOKUP(H5231,Sheet2!$A$1:$B$270,2,FALSE)</f>
        <v>#N/A</v>
      </c>
    </row>
    <row r="5232" spans="15:61">
      <c r="O5232" s="57"/>
      <c r="P5232" s="57"/>
      <c r="AO5232" s="57"/>
      <c r="AP5232" s="57"/>
      <c r="BA5232" s="57"/>
      <c r="BF5232" s="6" t="e">
        <f t="shared" si="243"/>
        <v>#NUM!</v>
      </c>
      <c r="BG5232" t="e">
        <f t="shared" si="244"/>
        <v>#NUM!</v>
      </c>
      <c r="BH5232" t="e">
        <f t="shared" si="245"/>
        <v>#NUM!</v>
      </c>
      <c r="BI5232" t="e">
        <f>VLOOKUP(H5232,Sheet2!$A$1:$B$270,2,FALSE)</f>
        <v>#N/A</v>
      </c>
    </row>
    <row r="5233" spans="15:61">
      <c r="O5233" s="57"/>
      <c r="P5233" s="57"/>
      <c r="AO5233" s="57"/>
      <c r="AP5233" s="57"/>
      <c r="BA5233" s="57"/>
      <c r="BF5233" s="6" t="e">
        <f t="shared" si="243"/>
        <v>#NUM!</v>
      </c>
      <c r="BG5233" t="e">
        <f t="shared" si="244"/>
        <v>#NUM!</v>
      </c>
      <c r="BH5233" t="e">
        <f t="shared" si="245"/>
        <v>#NUM!</v>
      </c>
      <c r="BI5233" t="e">
        <f>VLOOKUP(H5233,Sheet2!$A$1:$B$270,2,FALSE)</f>
        <v>#N/A</v>
      </c>
    </row>
    <row r="5234" spans="15:61">
      <c r="O5234" s="57"/>
      <c r="P5234" s="57"/>
      <c r="AO5234" s="57"/>
      <c r="AP5234" s="57"/>
      <c r="BA5234" s="57"/>
      <c r="BF5234" s="6" t="e">
        <f t="shared" si="243"/>
        <v>#NUM!</v>
      </c>
      <c r="BG5234" t="e">
        <f t="shared" si="244"/>
        <v>#NUM!</v>
      </c>
      <c r="BH5234" t="e">
        <f t="shared" si="245"/>
        <v>#NUM!</v>
      </c>
      <c r="BI5234" t="e">
        <f>VLOOKUP(H5234,Sheet2!$A$1:$B$270,2,FALSE)</f>
        <v>#N/A</v>
      </c>
    </row>
    <row r="5235" spans="15:61">
      <c r="O5235" s="57"/>
      <c r="P5235" s="57"/>
      <c r="AO5235" s="57"/>
      <c r="AP5235" s="57"/>
      <c r="BA5235" s="57"/>
      <c r="BF5235" s="6" t="e">
        <f t="shared" si="243"/>
        <v>#NUM!</v>
      </c>
      <c r="BG5235" t="e">
        <f t="shared" si="244"/>
        <v>#NUM!</v>
      </c>
      <c r="BH5235" t="e">
        <f t="shared" si="245"/>
        <v>#NUM!</v>
      </c>
      <c r="BI5235" t="e">
        <f>VLOOKUP(H5235,Sheet2!$A$1:$B$270,2,FALSE)</f>
        <v>#N/A</v>
      </c>
    </row>
    <row r="5236" spans="15:61">
      <c r="O5236" s="57"/>
      <c r="P5236" s="57"/>
      <c r="AO5236" s="57"/>
      <c r="AP5236" s="57"/>
      <c r="BA5236" s="57"/>
      <c r="BF5236" s="6" t="e">
        <f t="shared" si="243"/>
        <v>#NUM!</v>
      </c>
      <c r="BG5236" t="e">
        <f t="shared" si="244"/>
        <v>#NUM!</v>
      </c>
      <c r="BH5236" t="e">
        <f t="shared" si="245"/>
        <v>#NUM!</v>
      </c>
      <c r="BI5236" t="e">
        <f>VLOOKUP(H5236,Sheet2!$A$1:$B$270,2,FALSE)</f>
        <v>#N/A</v>
      </c>
    </row>
    <row r="5237" spans="15:61">
      <c r="O5237" s="57"/>
      <c r="P5237" s="57"/>
      <c r="AO5237" s="57"/>
      <c r="AP5237" s="57"/>
      <c r="BA5237" s="57"/>
      <c r="BF5237" s="6" t="e">
        <f t="shared" si="243"/>
        <v>#NUM!</v>
      </c>
      <c r="BG5237" t="e">
        <f t="shared" si="244"/>
        <v>#NUM!</v>
      </c>
      <c r="BH5237" t="e">
        <f t="shared" si="245"/>
        <v>#NUM!</v>
      </c>
      <c r="BI5237" t="e">
        <f>VLOOKUP(H5237,Sheet2!$A$1:$B$270,2,FALSE)</f>
        <v>#N/A</v>
      </c>
    </row>
    <row r="5238" spans="15:61">
      <c r="O5238" s="57"/>
      <c r="P5238" s="57"/>
      <c r="AO5238" s="57"/>
      <c r="AP5238" s="57"/>
      <c r="BA5238" s="57"/>
      <c r="BF5238" s="6" t="e">
        <f t="shared" si="243"/>
        <v>#NUM!</v>
      </c>
      <c r="BG5238" t="e">
        <f t="shared" si="244"/>
        <v>#NUM!</v>
      </c>
      <c r="BH5238" t="e">
        <f t="shared" si="245"/>
        <v>#NUM!</v>
      </c>
      <c r="BI5238" t="e">
        <f>VLOOKUP(H5238,Sheet2!$A$1:$B$270,2,FALSE)</f>
        <v>#N/A</v>
      </c>
    </row>
    <row r="5239" spans="15:61">
      <c r="O5239" s="57"/>
      <c r="P5239" s="57"/>
      <c r="AO5239" s="57"/>
      <c r="AP5239" s="57"/>
      <c r="BA5239" s="57"/>
      <c r="BF5239" s="6" t="e">
        <f t="shared" si="243"/>
        <v>#NUM!</v>
      </c>
      <c r="BG5239" t="e">
        <f t="shared" si="244"/>
        <v>#NUM!</v>
      </c>
      <c r="BH5239" t="e">
        <f t="shared" si="245"/>
        <v>#NUM!</v>
      </c>
      <c r="BI5239" t="e">
        <f>VLOOKUP(H5239,Sheet2!$A$1:$B$270,2,FALSE)</f>
        <v>#N/A</v>
      </c>
    </row>
    <row r="5240" spans="15:61">
      <c r="O5240" s="57"/>
      <c r="P5240" s="57"/>
      <c r="AO5240" s="57"/>
      <c r="AP5240" s="57"/>
      <c r="BA5240" s="57"/>
      <c r="BF5240" s="6" t="e">
        <f t="shared" si="243"/>
        <v>#NUM!</v>
      </c>
      <c r="BG5240" t="e">
        <f t="shared" si="244"/>
        <v>#NUM!</v>
      </c>
      <c r="BH5240" t="e">
        <f t="shared" si="245"/>
        <v>#NUM!</v>
      </c>
      <c r="BI5240" t="e">
        <f>VLOOKUP(H5240,Sheet2!$A$1:$B$270,2,FALSE)</f>
        <v>#N/A</v>
      </c>
    </row>
    <row r="5241" spans="15:61">
      <c r="O5241" s="57"/>
      <c r="P5241" s="57"/>
      <c r="AO5241" s="57"/>
      <c r="AP5241" s="57"/>
      <c r="BA5241" s="57"/>
      <c r="BF5241" s="6" t="e">
        <f t="shared" si="243"/>
        <v>#NUM!</v>
      </c>
      <c r="BG5241" t="e">
        <f t="shared" si="244"/>
        <v>#NUM!</v>
      </c>
      <c r="BH5241" t="e">
        <f t="shared" si="245"/>
        <v>#NUM!</v>
      </c>
      <c r="BI5241" t="e">
        <f>VLOOKUP(H5241,Sheet2!$A$1:$B$270,2,FALSE)</f>
        <v>#N/A</v>
      </c>
    </row>
    <row r="5242" spans="15:61">
      <c r="O5242" s="57"/>
      <c r="P5242" s="57"/>
      <c r="AO5242" s="57"/>
      <c r="AP5242" s="57"/>
      <c r="BA5242" s="57"/>
      <c r="BF5242" s="6" t="e">
        <f t="shared" si="243"/>
        <v>#NUM!</v>
      </c>
      <c r="BG5242" t="e">
        <f t="shared" si="244"/>
        <v>#NUM!</v>
      </c>
      <c r="BH5242" t="e">
        <f t="shared" si="245"/>
        <v>#NUM!</v>
      </c>
      <c r="BI5242" t="e">
        <f>VLOOKUP(H5242,Sheet2!$A$1:$B$270,2,FALSE)</f>
        <v>#N/A</v>
      </c>
    </row>
    <row r="5243" spans="15:61">
      <c r="O5243" s="57"/>
      <c r="P5243" s="57"/>
      <c r="AO5243" s="57"/>
      <c r="AP5243" s="57"/>
      <c r="BA5243" s="57"/>
      <c r="BF5243" s="6" t="e">
        <f t="shared" si="243"/>
        <v>#NUM!</v>
      </c>
      <c r="BG5243" t="e">
        <f t="shared" si="244"/>
        <v>#NUM!</v>
      </c>
      <c r="BH5243" t="e">
        <f t="shared" si="245"/>
        <v>#NUM!</v>
      </c>
      <c r="BI5243" t="e">
        <f>VLOOKUP(H5243,Sheet2!$A$1:$B$270,2,FALSE)</f>
        <v>#N/A</v>
      </c>
    </row>
    <row r="5244" spans="15:61">
      <c r="O5244" s="57"/>
      <c r="P5244" s="57"/>
      <c r="AO5244" s="57"/>
      <c r="AP5244" s="57"/>
      <c r="BA5244" s="57"/>
      <c r="BF5244" s="6" t="e">
        <f t="shared" si="243"/>
        <v>#NUM!</v>
      </c>
      <c r="BG5244" t="e">
        <f t="shared" si="244"/>
        <v>#NUM!</v>
      </c>
      <c r="BH5244" t="e">
        <f t="shared" si="245"/>
        <v>#NUM!</v>
      </c>
      <c r="BI5244" t="e">
        <f>VLOOKUP(H5244,Sheet2!$A$1:$B$270,2,FALSE)</f>
        <v>#N/A</v>
      </c>
    </row>
    <row r="5245" spans="15:61">
      <c r="O5245" s="57"/>
      <c r="P5245" s="57"/>
      <c r="AO5245" s="57"/>
      <c r="AP5245" s="57"/>
      <c r="BA5245" s="57"/>
      <c r="BF5245" s="6" t="e">
        <f t="shared" si="243"/>
        <v>#NUM!</v>
      </c>
      <c r="BG5245" t="e">
        <f t="shared" si="244"/>
        <v>#NUM!</v>
      </c>
      <c r="BH5245" t="e">
        <f t="shared" si="245"/>
        <v>#NUM!</v>
      </c>
      <c r="BI5245" t="e">
        <f>VLOOKUP(H5245,Sheet2!$A$1:$B$270,2,FALSE)</f>
        <v>#N/A</v>
      </c>
    </row>
    <row r="5246" spans="15:61">
      <c r="O5246" s="57"/>
      <c r="P5246" s="57"/>
      <c r="AO5246" s="57"/>
      <c r="AP5246" s="57"/>
      <c r="BA5246" s="57"/>
      <c r="BF5246" s="6" t="e">
        <f t="shared" si="243"/>
        <v>#NUM!</v>
      </c>
      <c r="BG5246" t="e">
        <f t="shared" si="244"/>
        <v>#NUM!</v>
      </c>
      <c r="BH5246" t="e">
        <f t="shared" si="245"/>
        <v>#NUM!</v>
      </c>
      <c r="BI5246" t="e">
        <f>VLOOKUP(H5246,Sheet2!$A$1:$B$270,2,FALSE)</f>
        <v>#N/A</v>
      </c>
    </row>
    <row r="5247" spans="15:61">
      <c r="O5247" s="57"/>
      <c r="P5247" s="57"/>
      <c r="AO5247" s="57"/>
      <c r="AP5247" s="57"/>
      <c r="BA5247" s="57"/>
      <c r="BF5247" s="6" t="e">
        <f t="shared" si="243"/>
        <v>#NUM!</v>
      </c>
      <c r="BG5247" t="e">
        <f t="shared" si="244"/>
        <v>#NUM!</v>
      </c>
      <c r="BH5247" t="e">
        <f t="shared" si="245"/>
        <v>#NUM!</v>
      </c>
      <c r="BI5247" t="e">
        <f>VLOOKUP(H5247,Sheet2!$A$1:$B$270,2,FALSE)</f>
        <v>#N/A</v>
      </c>
    </row>
    <row r="5248" spans="15:61">
      <c r="O5248" s="57"/>
      <c r="P5248" s="57"/>
      <c r="AO5248" s="57"/>
      <c r="AP5248" s="57"/>
      <c r="BA5248" s="57"/>
      <c r="BF5248" s="6" t="e">
        <f t="shared" si="243"/>
        <v>#NUM!</v>
      </c>
      <c r="BG5248" t="e">
        <f t="shared" si="244"/>
        <v>#NUM!</v>
      </c>
      <c r="BH5248" t="e">
        <f t="shared" si="245"/>
        <v>#NUM!</v>
      </c>
      <c r="BI5248" t="e">
        <f>VLOOKUP(H5248,Sheet2!$A$1:$B$270,2,FALSE)</f>
        <v>#N/A</v>
      </c>
    </row>
    <row r="5249" spans="15:61">
      <c r="O5249" s="57"/>
      <c r="P5249" s="57"/>
      <c r="AO5249" s="57"/>
      <c r="AP5249" s="57"/>
      <c r="BA5249" s="57"/>
      <c r="BF5249" s="6" t="e">
        <f t="shared" si="243"/>
        <v>#NUM!</v>
      </c>
      <c r="BG5249" t="e">
        <f t="shared" si="244"/>
        <v>#NUM!</v>
      </c>
      <c r="BH5249" t="e">
        <f t="shared" si="245"/>
        <v>#NUM!</v>
      </c>
      <c r="BI5249" t="e">
        <f>VLOOKUP(H5249,Sheet2!$A$1:$B$270,2,FALSE)</f>
        <v>#N/A</v>
      </c>
    </row>
    <row r="5250" spans="15:61">
      <c r="O5250" s="57"/>
      <c r="P5250" s="57"/>
      <c r="AO5250" s="57"/>
      <c r="AP5250" s="57"/>
      <c r="BA5250" s="57"/>
      <c r="BF5250" s="6" t="e">
        <f t="shared" ref="BF5250:BF5313" si="246">DATE(BC5250,BD5250,BE5250)</f>
        <v>#NUM!</v>
      </c>
      <c r="BG5250" t="e">
        <f t="shared" ref="BG5250:BG5313" si="247">BF5250-BA5250</f>
        <v>#NUM!</v>
      </c>
      <c r="BH5250" t="e">
        <f t="shared" ref="BH5250:BH5313" si="248">IF(BG5250=1,"COMPLY",IF(BG5250&lt;1,"COMPLY","NOT COMPLY"))</f>
        <v>#NUM!</v>
      </c>
      <c r="BI5250" t="e">
        <f>VLOOKUP(H5250,Sheet2!$A$1:$B$270,2,FALSE)</f>
        <v>#N/A</v>
      </c>
    </row>
    <row r="5251" spans="15:61">
      <c r="O5251" s="57"/>
      <c r="P5251" s="57"/>
      <c r="AO5251" s="57"/>
      <c r="AP5251" s="57"/>
      <c r="BA5251" s="57"/>
      <c r="BF5251" s="6" t="e">
        <f t="shared" si="246"/>
        <v>#NUM!</v>
      </c>
      <c r="BG5251" t="e">
        <f t="shared" si="247"/>
        <v>#NUM!</v>
      </c>
      <c r="BH5251" t="e">
        <f t="shared" si="248"/>
        <v>#NUM!</v>
      </c>
      <c r="BI5251" t="e">
        <f>VLOOKUP(H5251,Sheet2!$A$1:$B$270,2,FALSE)</f>
        <v>#N/A</v>
      </c>
    </row>
    <row r="5252" spans="15:61">
      <c r="O5252" s="57"/>
      <c r="P5252" s="57"/>
      <c r="AO5252" s="57"/>
      <c r="AP5252" s="57"/>
      <c r="BA5252" s="57"/>
      <c r="BF5252" s="6" t="e">
        <f t="shared" si="246"/>
        <v>#NUM!</v>
      </c>
      <c r="BG5252" t="e">
        <f t="shared" si="247"/>
        <v>#NUM!</v>
      </c>
      <c r="BH5252" t="e">
        <f t="shared" si="248"/>
        <v>#NUM!</v>
      </c>
      <c r="BI5252" t="e">
        <f>VLOOKUP(H5252,Sheet2!$A$1:$B$270,2,FALSE)</f>
        <v>#N/A</v>
      </c>
    </row>
    <row r="5253" spans="15:61">
      <c r="O5253" s="57"/>
      <c r="P5253" s="57"/>
      <c r="AO5253" s="57"/>
      <c r="AP5253" s="57"/>
      <c r="BA5253" s="57"/>
      <c r="BF5253" s="6" t="e">
        <f t="shared" si="246"/>
        <v>#NUM!</v>
      </c>
      <c r="BG5253" t="e">
        <f t="shared" si="247"/>
        <v>#NUM!</v>
      </c>
      <c r="BH5253" t="e">
        <f t="shared" si="248"/>
        <v>#NUM!</v>
      </c>
      <c r="BI5253" t="e">
        <f>VLOOKUP(H5253,Sheet2!$A$1:$B$270,2,FALSE)</f>
        <v>#N/A</v>
      </c>
    </row>
    <row r="5254" spans="15:61">
      <c r="O5254" s="57"/>
      <c r="P5254" s="57"/>
      <c r="AO5254" s="57"/>
      <c r="AP5254" s="57"/>
      <c r="BA5254" s="57"/>
      <c r="BF5254" s="6" t="e">
        <f t="shared" si="246"/>
        <v>#NUM!</v>
      </c>
      <c r="BG5254" t="e">
        <f t="shared" si="247"/>
        <v>#NUM!</v>
      </c>
      <c r="BH5254" t="e">
        <f t="shared" si="248"/>
        <v>#NUM!</v>
      </c>
      <c r="BI5254" t="e">
        <f>VLOOKUP(H5254,Sheet2!$A$1:$B$270,2,FALSE)</f>
        <v>#N/A</v>
      </c>
    </row>
    <row r="5255" spans="15:61">
      <c r="O5255" s="57"/>
      <c r="P5255" s="57"/>
      <c r="AO5255" s="57"/>
      <c r="AP5255" s="57"/>
      <c r="BA5255" s="57"/>
      <c r="BF5255" s="6" t="e">
        <f t="shared" si="246"/>
        <v>#NUM!</v>
      </c>
      <c r="BG5255" t="e">
        <f t="shared" si="247"/>
        <v>#NUM!</v>
      </c>
      <c r="BH5255" t="e">
        <f t="shared" si="248"/>
        <v>#NUM!</v>
      </c>
      <c r="BI5255" t="e">
        <f>VLOOKUP(H5255,Sheet2!$A$1:$B$270,2,FALSE)</f>
        <v>#N/A</v>
      </c>
    </row>
    <row r="5256" spans="15:61">
      <c r="O5256" s="57"/>
      <c r="P5256" s="57"/>
      <c r="AO5256" s="57"/>
      <c r="AP5256" s="57"/>
      <c r="BA5256" s="57"/>
      <c r="BF5256" s="6" t="e">
        <f t="shared" si="246"/>
        <v>#NUM!</v>
      </c>
      <c r="BG5256" t="e">
        <f t="shared" si="247"/>
        <v>#NUM!</v>
      </c>
      <c r="BH5256" t="e">
        <f t="shared" si="248"/>
        <v>#NUM!</v>
      </c>
      <c r="BI5256" t="e">
        <f>VLOOKUP(H5256,Sheet2!$A$1:$B$270,2,FALSE)</f>
        <v>#N/A</v>
      </c>
    </row>
    <row r="5257" spans="15:61">
      <c r="O5257" s="57"/>
      <c r="P5257" s="57"/>
      <c r="AO5257" s="57"/>
      <c r="AP5257" s="57"/>
      <c r="BA5257" s="57"/>
      <c r="BF5257" s="6" t="e">
        <f t="shared" si="246"/>
        <v>#NUM!</v>
      </c>
      <c r="BG5257" t="e">
        <f t="shared" si="247"/>
        <v>#NUM!</v>
      </c>
      <c r="BH5257" t="e">
        <f t="shared" si="248"/>
        <v>#NUM!</v>
      </c>
      <c r="BI5257" t="e">
        <f>VLOOKUP(H5257,Sheet2!$A$1:$B$270,2,FALSE)</f>
        <v>#N/A</v>
      </c>
    </row>
    <row r="5258" spans="15:61">
      <c r="O5258" s="57"/>
      <c r="P5258" s="57"/>
      <c r="AO5258" s="57"/>
      <c r="AP5258" s="57"/>
      <c r="BA5258" s="57"/>
      <c r="BF5258" s="6" t="e">
        <f t="shared" si="246"/>
        <v>#NUM!</v>
      </c>
      <c r="BG5258" t="e">
        <f t="shared" si="247"/>
        <v>#NUM!</v>
      </c>
      <c r="BH5258" t="e">
        <f t="shared" si="248"/>
        <v>#NUM!</v>
      </c>
      <c r="BI5258" t="e">
        <f>VLOOKUP(H5258,Sheet2!$A$1:$B$270,2,FALSE)</f>
        <v>#N/A</v>
      </c>
    </row>
    <row r="5259" spans="15:61">
      <c r="O5259" s="57"/>
      <c r="P5259" s="57"/>
      <c r="AO5259" s="57"/>
      <c r="AP5259" s="57"/>
      <c r="BA5259" s="57"/>
      <c r="BF5259" s="6" t="e">
        <f t="shared" si="246"/>
        <v>#NUM!</v>
      </c>
      <c r="BG5259" t="e">
        <f t="shared" si="247"/>
        <v>#NUM!</v>
      </c>
      <c r="BH5259" t="e">
        <f t="shared" si="248"/>
        <v>#NUM!</v>
      </c>
      <c r="BI5259" t="e">
        <f>VLOOKUP(H5259,Sheet2!$A$1:$B$270,2,FALSE)</f>
        <v>#N/A</v>
      </c>
    </row>
    <row r="5260" spans="15:61">
      <c r="O5260" s="57"/>
      <c r="P5260" s="57"/>
      <c r="AO5260" s="57"/>
      <c r="AP5260" s="57"/>
      <c r="BA5260" s="57"/>
      <c r="BF5260" s="6" t="e">
        <f t="shared" si="246"/>
        <v>#NUM!</v>
      </c>
      <c r="BG5260" t="e">
        <f t="shared" si="247"/>
        <v>#NUM!</v>
      </c>
      <c r="BH5260" t="e">
        <f t="shared" si="248"/>
        <v>#NUM!</v>
      </c>
      <c r="BI5260" t="e">
        <f>VLOOKUP(H5260,Sheet2!$A$1:$B$270,2,FALSE)</f>
        <v>#N/A</v>
      </c>
    </row>
    <row r="5261" spans="15:61">
      <c r="O5261" s="57"/>
      <c r="P5261" s="57"/>
      <c r="AO5261" s="57"/>
      <c r="AP5261" s="57"/>
      <c r="BA5261" s="57"/>
      <c r="BF5261" s="6" t="e">
        <f t="shared" si="246"/>
        <v>#NUM!</v>
      </c>
      <c r="BG5261" t="e">
        <f t="shared" si="247"/>
        <v>#NUM!</v>
      </c>
      <c r="BH5261" t="e">
        <f t="shared" si="248"/>
        <v>#NUM!</v>
      </c>
      <c r="BI5261" t="e">
        <f>VLOOKUP(H5261,Sheet2!$A$1:$B$270,2,FALSE)</f>
        <v>#N/A</v>
      </c>
    </row>
    <row r="5262" spans="15:61">
      <c r="O5262" s="57"/>
      <c r="P5262" s="57"/>
      <c r="AO5262" s="57"/>
      <c r="AP5262" s="57"/>
      <c r="BA5262" s="57"/>
      <c r="BF5262" s="6" t="e">
        <f t="shared" si="246"/>
        <v>#NUM!</v>
      </c>
      <c r="BG5262" t="e">
        <f t="shared" si="247"/>
        <v>#NUM!</v>
      </c>
      <c r="BH5262" t="e">
        <f t="shared" si="248"/>
        <v>#NUM!</v>
      </c>
      <c r="BI5262" t="e">
        <f>VLOOKUP(H5262,Sheet2!$A$1:$B$270,2,FALSE)</f>
        <v>#N/A</v>
      </c>
    </row>
    <row r="5263" spans="15:61">
      <c r="O5263" s="57"/>
      <c r="P5263" s="57"/>
      <c r="AO5263" s="57"/>
      <c r="AP5263" s="57"/>
      <c r="BA5263" s="57"/>
      <c r="BF5263" s="6" t="e">
        <f t="shared" si="246"/>
        <v>#NUM!</v>
      </c>
      <c r="BG5263" t="e">
        <f t="shared" si="247"/>
        <v>#NUM!</v>
      </c>
      <c r="BH5263" t="e">
        <f t="shared" si="248"/>
        <v>#NUM!</v>
      </c>
      <c r="BI5263" t="e">
        <f>VLOOKUP(H5263,Sheet2!$A$1:$B$270,2,FALSE)</f>
        <v>#N/A</v>
      </c>
    </row>
    <row r="5264" spans="15:61">
      <c r="O5264" s="57"/>
      <c r="P5264" s="57"/>
      <c r="AO5264" s="57"/>
      <c r="AP5264" s="57"/>
      <c r="BA5264" s="57"/>
      <c r="BF5264" s="6" t="e">
        <f t="shared" si="246"/>
        <v>#NUM!</v>
      </c>
      <c r="BG5264" t="e">
        <f t="shared" si="247"/>
        <v>#NUM!</v>
      </c>
      <c r="BH5264" t="e">
        <f t="shared" si="248"/>
        <v>#NUM!</v>
      </c>
      <c r="BI5264" t="e">
        <f>VLOOKUP(H5264,Sheet2!$A$1:$B$270,2,FALSE)</f>
        <v>#N/A</v>
      </c>
    </row>
    <row r="5265" spans="15:61">
      <c r="O5265" s="57"/>
      <c r="P5265" s="57"/>
      <c r="AO5265" s="57"/>
      <c r="AP5265" s="57"/>
      <c r="BA5265" s="57"/>
      <c r="BF5265" s="6" t="e">
        <f t="shared" si="246"/>
        <v>#NUM!</v>
      </c>
      <c r="BG5265" t="e">
        <f t="shared" si="247"/>
        <v>#NUM!</v>
      </c>
      <c r="BH5265" t="e">
        <f t="shared" si="248"/>
        <v>#NUM!</v>
      </c>
      <c r="BI5265" t="e">
        <f>VLOOKUP(H5265,Sheet2!$A$1:$B$270,2,FALSE)</f>
        <v>#N/A</v>
      </c>
    </row>
    <row r="5266" spans="15:61">
      <c r="O5266" s="57"/>
      <c r="P5266" s="57"/>
      <c r="AO5266" s="57"/>
      <c r="AP5266" s="57"/>
      <c r="BA5266" s="57"/>
      <c r="BF5266" s="6" t="e">
        <f t="shared" si="246"/>
        <v>#NUM!</v>
      </c>
      <c r="BG5266" t="e">
        <f t="shared" si="247"/>
        <v>#NUM!</v>
      </c>
      <c r="BH5266" t="e">
        <f t="shared" si="248"/>
        <v>#NUM!</v>
      </c>
      <c r="BI5266" t="e">
        <f>VLOOKUP(H5266,Sheet2!$A$1:$B$270,2,FALSE)</f>
        <v>#N/A</v>
      </c>
    </row>
    <row r="5267" spans="15:61">
      <c r="O5267" s="57"/>
      <c r="P5267" s="57"/>
      <c r="AO5267" s="57"/>
      <c r="AP5267" s="57"/>
      <c r="BA5267" s="57"/>
      <c r="BF5267" s="6" t="e">
        <f t="shared" si="246"/>
        <v>#NUM!</v>
      </c>
      <c r="BG5267" t="e">
        <f t="shared" si="247"/>
        <v>#NUM!</v>
      </c>
      <c r="BH5267" t="e">
        <f t="shared" si="248"/>
        <v>#NUM!</v>
      </c>
      <c r="BI5267" t="e">
        <f>VLOOKUP(H5267,Sheet2!$A$1:$B$270,2,FALSE)</f>
        <v>#N/A</v>
      </c>
    </row>
    <row r="5268" spans="15:61">
      <c r="O5268" s="57"/>
      <c r="P5268" s="57"/>
      <c r="AO5268" s="57"/>
      <c r="AP5268" s="57"/>
      <c r="BA5268" s="57"/>
      <c r="BF5268" s="6" t="e">
        <f t="shared" si="246"/>
        <v>#NUM!</v>
      </c>
      <c r="BG5268" t="e">
        <f t="shared" si="247"/>
        <v>#NUM!</v>
      </c>
      <c r="BH5268" t="e">
        <f t="shared" si="248"/>
        <v>#NUM!</v>
      </c>
      <c r="BI5268" t="e">
        <f>VLOOKUP(H5268,Sheet2!$A$1:$B$270,2,FALSE)</f>
        <v>#N/A</v>
      </c>
    </row>
    <row r="5269" spans="15:61">
      <c r="O5269" s="57"/>
      <c r="P5269" s="57"/>
      <c r="AO5269" s="57"/>
      <c r="AP5269" s="57"/>
      <c r="BA5269" s="57"/>
      <c r="BF5269" s="6" t="e">
        <f t="shared" si="246"/>
        <v>#NUM!</v>
      </c>
      <c r="BG5269" t="e">
        <f t="shared" si="247"/>
        <v>#NUM!</v>
      </c>
      <c r="BH5269" t="e">
        <f t="shared" si="248"/>
        <v>#NUM!</v>
      </c>
      <c r="BI5269" t="e">
        <f>VLOOKUP(H5269,Sheet2!$A$1:$B$270,2,FALSE)</f>
        <v>#N/A</v>
      </c>
    </row>
    <row r="5270" spans="15:61">
      <c r="O5270" s="57"/>
      <c r="P5270" s="57"/>
      <c r="AO5270" s="57"/>
      <c r="AP5270" s="57"/>
      <c r="BA5270" s="57"/>
      <c r="BF5270" s="6" t="e">
        <f t="shared" si="246"/>
        <v>#NUM!</v>
      </c>
      <c r="BG5270" t="e">
        <f t="shared" si="247"/>
        <v>#NUM!</v>
      </c>
      <c r="BH5270" t="e">
        <f t="shared" si="248"/>
        <v>#NUM!</v>
      </c>
      <c r="BI5270" t="e">
        <f>VLOOKUP(H5270,Sheet2!$A$1:$B$270,2,FALSE)</f>
        <v>#N/A</v>
      </c>
    </row>
    <row r="5271" spans="15:61">
      <c r="O5271" s="57"/>
      <c r="P5271" s="57"/>
      <c r="AO5271" s="57"/>
      <c r="AP5271" s="57"/>
      <c r="BA5271" s="57"/>
      <c r="BF5271" s="6" t="e">
        <f t="shared" si="246"/>
        <v>#NUM!</v>
      </c>
      <c r="BG5271" t="e">
        <f t="shared" si="247"/>
        <v>#NUM!</v>
      </c>
      <c r="BH5271" t="e">
        <f t="shared" si="248"/>
        <v>#NUM!</v>
      </c>
      <c r="BI5271" t="e">
        <f>VLOOKUP(H5271,Sheet2!$A$1:$B$270,2,FALSE)</f>
        <v>#N/A</v>
      </c>
    </row>
    <row r="5272" spans="15:61">
      <c r="O5272" s="57"/>
      <c r="P5272" s="57"/>
      <c r="AO5272" s="57"/>
      <c r="AP5272" s="57"/>
      <c r="BA5272" s="57"/>
      <c r="BF5272" s="6" t="e">
        <f t="shared" si="246"/>
        <v>#NUM!</v>
      </c>
      <c r="BG5272" t="e">
        <f t="shared" si="247"/>
        <v>#NUM!</v>
      </c>
      <c r="BH5272" t="e">
        <f t="shared" si="248"/>
        <v>#NUM!</v>
      </c>
      <c r="BI5272" t="e">
        <f>VLOOKUP(H5272,Sheet2!$A$1:$B$270,2,FALSE)</f>
        <v>#N/A</v>
      </c>
    </row>
    <row r="5273" spans="15:61">
      <c r="O5273" s="57"/>
      <c r="P5273" s="57"/>
      <c r="AO5273" s="57"/>
      <c r="AP5273" s="57"/>
      <c r="BA5273" s="57"/>
      <c r="BF5273" s="6" t="e">
        <f t="shared" si="246"/>
        <v>#NUM!</v>
      </c>
      <c r="BG5273" t="e">
        <f t="shared" si="247"/>
        <v>#NUM!</v>
      </c>
      <c r="BH5273" t="e">
        <f t="shared" si="248"/>
        <v>#NUM!</v>
      </c>
      <c r="BI5273" t="e">
        <f>VLOOKUP(H5273,Sheet2!$A$1:$B$270,2,FALSE)</f>
        <v>#N/A</v>
      </c>
    </row>
    <row r="5274" spans="15:61">
      <c r="O5274" s="57"/>
      <c r="P5274" s="57"/>
      <c r="AO5274" s="57"/>
      <c r="AP5274" s="57"/>
      <c r="BA5274" s="57"/>
      <c r="BF5274" s="6" t="e">
        <f t="shared" si="246"/>
        <v>#NUM!</v>
      </c>
      <c r="BG5274" t="e">
        <f t="shared" si="247"/>
        <v>#NUM!</v>
      </c>
      <c r="BH5274" t="e">
        <f t="shared" si="248"/>
        <v>#NUM!</v>
      </c>
      <c r="BI5274" t="e">
        <f>VLOOKUP(H5274,Sheet2!$A$1:$B$270,2,FALSE)</f>
        <v>#N/A</v>
      </c>
    </row>
    <row r="5275" spans="15:61">
      <c r="O5275" s="57"/>
      <c r="P5275" s="57"/>
      <c r="AO5275" s="57"/>
      <c r="AP5275" s="57"/>
      <c r="BA5275" s="57"/>
      <c r="BF5275" s="6" t="e">
        <f t="shared" si="246"/>
        <v>#NUM!</v>
      </c>
      <c r="BG5275" t="e">
        <f t="shared" si="247"/>
        <v>#NUM!</v>
      </c>
      <c r="BH5275" t="e">
        <f t="shared" si="248"/>
        <v>#NUM!</v>
      </c>
      <c r="BI5275" t="e">
        <f>VLOOKUP(H5275,Sheet2!$A$1:$B$270,2,FALSE)</f>
        <v>#N/A</v>
      </c>
    </row>
    <row r="5276" spans="15:61">
      <c r="O5276" s="57"/>
      <c r="P5276" s="57"/>
      <c r="AO5276" s="57"/>
      <c r="AP5276" s="57"/>
      <c r="BA5276" s="57"/>
      <c r="BF5276" s="6" t="e">
        <f t="shared" si="246"/>
        <v>#NUM!</v>
      </c>
      <c r="BG5276" t="e">
        <f t="shared" si="247"/>
        <v>#NUM!</v>
      </c>
      <c r="BH5276" t="e">
        <f t="shared" si="248"/>
        <v>#NUM!</v>
      </c>
      <c r="BI5276" t="e">
        <f>VLOOKUP(H5276,Sheet2!$A$1:$B$270,2,FALSE)</f>
        <v>#N/A</v>
      </c>
    </row>
    <row r="5277" spans="15:61">
      <c r="O5277" s="57"/>
      <c r="P5277" s="57"/>
      <c r="AO5277" s="57"/>
      <c r="AP5277" s="57"/>
      <c r="BA5277" s="57"/>
      <c r="BF5277" s="6" t="e">
        <f t="shared" si="246"/>
        <v>#NUM!</v>
      </c>
      <c r="BG5277" t="e">
        <f t="shared" si="247"/>
        <v>#NUM!</v>
      </c>
      <c r="BH5277" t="e">
        <f t="shared" si="248"/>
        <v>#NUM!</v>
      </c>
      <c r="BI5277" t="e">
        <f>VLOOKUP(H5277,Sheet2!$A$1:$B$270,2,FALSE)</f>
        <v>#N/A</v>
      </c>
    </row>
    <row r="5278" spans="15:61">
      <c r="O5278" s="57"/>
      <c r="P5278" s="57"/>
      <c r="AO5278" s="57"/>
      <c r="AP5278" s="57"/>
      <c r="BA5278" s="57"/>
      <c r="BF5278" s="6" t="e">
        <f t="shared" si="246"/>
        <v>#NUM!</v>
      </c>
      <c r="BG5278" t="e">
        <f t="shared" si="247"/>
        <v>#NUM!</v>
      </c>
      <c r="BH5278" t="e">
        <f t="shared" si="248"/>
        <v>#NUM!</v>
      </c>
      <c r="BI5278" t="e">
        <f>VLOOKUP(H5278,Sheet2!$A$1:$B$270,2,FALSE)</f>
        <v>#N/A</v>
      </c>
    </row>
    <row r="5279" spans="15:61">
      <c r="O5279" s="57"/>
      <c r="P5279" s="57"/>
      <c r="AO5279" s="57"/>
      <c r="AP5279" s="57"/>
      <c r="BA5279" s="57"/>
      <c r="BF5279" s="6" t="e">
        <f t="shared" si="246"/>
        <v>#NUM!</v>
      </c>
      <c r="BG5279" t="e">
        <f t="shared" si="247"/>
        <v>#NUM!</v>
      </c>
      <c r="BH5279" t="e">
        <f t="shared" si="248"/>
        <v>#NUM!</v>
      </c>
      <c r="BI5279" t="e">
        <f>VLOOKUP(H5279,Sheet2!$A$1:$B$270,2,FALSE)</f>
        <v>#N/A</v>
      </c>
    </row>
    <row r="5280" spans="15:61">
      <c r="O5280" s="57"/>
      <c r="P5280" s="57"/>
      <c r="AO5280" s="57"/>
      <c r="AP5280" s="57"/>
      <c r="BA5280" s="57"/>
      <c r="BF5280" s="6" t="e">
        <f t="shared" si="246"/>
        <v>#NUM!</v>
      </c>
      <c r="BG5280" t="e">
        <f t="shared" si="247"/>
        <v>#NUM!</v>
      </c>
      <c r="BH5280" t="e">
        <f t="shared" si="248"/>
        <v>#NUM!</v>
      </c>
      <c r="BI5280" t="e">
        <f>VLOOKUP(H5280,Sheet2!$A$1:$B$270,2,FALSE)</f>
        <v>#N/A</v>
      </c>
    </row>
    <row r="5281" spans="15:61">
      <c r="O5281" s="57"/>
      <c r="P5281" s="57"/>
      <c r="AO5281" s="57"/>
      <c r="AP5281" s="57"/>
      <c r="BA5281" s="57"/>
      <c r="BF5281" s="6" t="e">
        <f t="shared" si="246"/>
        <v>#NUM!</v>
      </c>
      <c r="BG5281" t="e">
        <f t="shared" si="247"/>
        <v>#NUM!</v>
      </c>
      <c r="BH5281" t="e">
        <f t="shared" si="248"/>
        <v>#NUM!</v>
      </c>
      <c r="BI5281" t="e">
        <f>VLOOKUP(H5281,Sheet2!$A$1:$B$270,2,FALSE)</f>
        <v>#N/A</v>
      </c>
    </row>
    <row r="5282" spans="15:61">
      <c r="O5282" s="57"/>
      <c r="P5282" s="57"/>
      <c r="AO5282" s="57"/>
      <c r="AP5282" s="57"/>
      <c r="BA5282" s="57"/>
      <c r="BF5282" s="6" t="e">
        <f t="shared" si="246"/>
        <v>#NUM!</v>
      </c>
      <c r="BG5282" t="e">
        <f t="shared" si="247"/>
        <v>#NUM!</v>
      </c>
      <c r="BH5282" t="e">
        <f t="shared" si="248"/>
        <v>#NUM!</v>
      </c>
      <c r="BI5282" t="e">
        <f>VLOOKUP(H5282,Sheet2!$A$1:$B$270,2,FALSE)</f>
        <v>#N/A</v>
      </c>
    </row>
    <row r="5283" spans="15:61">
      <c r="O5283" s="57"/>
      <c r="P5283" s="57"/>
      <c r="AO5283" s="57"/>
      <c r="AP5283" s="57"/>
      <c r="BA5283" s="57"/>
      <c r="BF5283" s="6" t="e">
        <f t="shared" si="246"/>
        <v>#NUM!</v>
      </c>
      <c r="BG5283" t="e">
        <f t="shared" si="247"/>
        <v>#NUM!</v>
      </c>
      <c r="BH5283" t="e">
        <f t="shared" si="248"/>
        <v>#NUM!</v>
      </c>
      <c r="BI5283" t="e">
        <f>VLOOKUP(H5283,Sheet2!$A$1:$B$270,2,FALSE)</f>
        <v>#N/A</v>
      </c>
    </row>
    <row r="5284" spans="15:61">
      <c r="O5284" s="57"/>
      <c r="P5284" s="57"/>
      <c r="AO5284" s="57"/>
      <c r="AP5284" s="57"/>
      <c r="BA5284" s="57"/>
      <c r="BF5284" s="6" t="e">
        <f t="shared" si="246"/>
        <v>#NUM!</v>
      </c>
      <c r="BG5284" t="e">
        <f t="shared" si="247"/>
        <v>#NUM!</v>
      </c>
      <c r="BH5284" t="e">
        <f t="shared" si="248"/>
        <v>#NUM!</v>
      </c>
      <c r="BI5284" t="e">
        <f>VLOOKUP(H5284,Sheet2!$A$1:$B$270,2,FALSE)</f>
        <v>#N/A</v>
      </c>
    </row>
    <row r="5285" spans="15:61">
      <c r="O5285" s="57"/>
      <c r="P5285" s="57"/>
      <c r="AO5285" s="57"/>
      <c r="AP5285" s="57"/>
      <c r="BA5285" s="57"/>
      <c r="BF5285" s="6" t="e">
        <f t="shared" si="246"/>
        <v>#NUM!</v>
      </c>
      <c r="BG5285" t="e">
        <f t="shared" si="247"/>
        <v>#NUM!</v>
      </c>
      <c r="BH5285" t="e">
        <f t="shared" si="248"/>
        <v>#NUM!</v>
      </c>
      <c r="BI5285" t="e">
        <f>VLOOKUP(H5285,Sheet2!$A$1:$B$270,2,FALSE)</f>
        <v>#N/A</v>
      </c>
    </row>
    <row r="5286" spans="15:61">
      <c r="O5286" s="57"/>
      <c r="P5286" s="57"/>
      <c r="AO5286" s="57"/>
      <c r="AP5286" s="57"/>
      <c r="BA5286" s="57"/>
      <c r="BF5286" s="6" t="e">
        <f t="shared" si="246"/>
        <v>#NUM!</v>
      </c>
      <c r="BG5286" t="e">
        <f t="shared" si="247"/>
        <v>#NUM!</v>
      </c>
      <c r="BH5286" t="e">
        <f t="shared" si="248"/>
        <v>#NUM!</v>
      </c>
      <c r="BI5286" t="e">
        <f>VLOOKUP(H5286,Sheet2!$A$1:$B$270,2,FALSE)</f>
        <v>#N/A</v>
      </c>
    </row>
    <row r="5287" spans="15:61">
      <c r="O5287" s="57"/>
      <c r="P5287" s="57"/>
      <c r="AO5287" s="57"/>
      <c r="AP5287" s="57"/>
      <c r="BA5287" s="57"/>
      <c r="BF5287" s="6" t="e">
        <f t="shared" si="246"/>
        <v>#NUM!</v>
      </c>
      <c r="BG5287" t="e">
        <f t="shared" si="247"/>
        <v>#NUM!</v>
      </c>
      <c r="BH5287" t="e">
        <f t="shared" si="248"/>
        <v>#NUM!</v>
      </c>
      <c r="BI5287" t="e">
        <f>VLOOKUP(H5287,Sheet2!$A$1:$B$270,2,FALSE)</f>
        <v>#N/A</v>
      </c>
    </row>
    <row r="5288" spans="15:61">
      <c r="O5288" s="57"/>
      <c r="P5288" s="57"/>
      <c r="AO5288" s="57"/>
      <c r="AP5288" s="57"/>
      <c r="BA5288" s="57"/>
      <c r="BF5288" s="6" t="e">
        <f t="shared" si="246"/>
        <v>#NUM!</v>
      </c>
      <c r="BG5288" t="e">
        <f t="shared" si="247"/>
        <v>#NUM!</v>
      </c>
      <c r="BH5288" t="e">
        <f t="shared" si="248"/>
        <v>#NUM!</v>
      </c>
      <c r="BI5288" t="e">
        <f>VLOOKUP(H5288,Sheet2!$A$1:$B$270,2,FALSE)</f>
        <v>#N/A</v>
      </c>
    </row>
    <row r="5289" spans="15:61">
      <c r="O5289" s="57"/>
      <c r="P5289" s="57"/>
      <c r="AO5289" s="57"/>
      <c r="AP5289" s="57"/>
      <c r="BA5289" s="57"/>
      <c r="BF5289" s="6" t="e">
        <f t="shared" si="246"/>
        <v>#NUM!</v>
      </c>
      <c r="BG5289" t="e">
        <f t="shared" si="247"/>
        <v>#NUM!</v>
      </c>
      <c r="BH5289" t="e">
        <f t="shared" si="248"/>
        <v>#NUM!</v>
      </c>
      <c r="BI5289" t="e">
        <f>VLOOKUP(H5289,Sheet2!$A$1:$B$270,2,FALSE)</f>
        <v>#N/A</v>
      </c>
    </row>
    <row r="5290" spans="15:61">
      <c r="O5290" s="57"/>
      <c r="P5290" s="57"/>
      <c r="AO5290" s="57"/>
      <c r="AP5290" s="57"/>
      <c r="BA5290" s="57"/>
      <c r="BF5290" s="6" t="e">
        <f t="shared" si="246"/>
        <v>#NUM!</v>
      </c>
      <c r="BG5290" t="e">
        <f t="shared" si="247"/>
        <v>#NUM!</v>
      </c>
      <c r="BH5290" t="e">
        <f t="shared" si="248"/>
        <v>#NUM!</v>
      </c>
      <c r="BI5290" t="e">
        <f>VLOOKUP(H5290,Sheet2!$A$1:$B$270,2,FALSE)</f>
        <v>#N/A</v>
      </c>
    </row>
    <row r="5291" spans="15:61">
      <c r="O5291" s="57"/>
      <c r="P5291" s="57"/>
      <c r="AO5291" s="57"/>
      <c r="AP5291" s="57"/>
      <c r="BA5291" s="57"/>
      <c r="BF5291" s="6" t="e">
        <f t="shared" si="246"/>
        <v>#NUM!</v>
      </c>
      <c r="BG5291" t="e">
        <f t="shared" si="247"/>
        <v>#NUM!</v>
      </c>
      <c r="BH5291" t="e">
        <f t="shared" si="248"/>
        <v>#NUM!</v>
      </c>
      <c r="BI5291" t="e">
        <f>VLOOKUP(H5291,Sheet2!$A$1:$B$270,2,FALSE)</f>
        <v>#N/A</v>
      </c>
    </row>
    <row r="5292" spans="15:61">
      <c r="O5292" s="57"/>
      <c r="P5292" s="57"/>
      <c r="AO5292" s="57"/>
      <c r="AP5292" s="57"/>
      <c r="BA5292" s="57"/>
      <c r="BF5292" s="6" t="e">
        <f t="shared" si="246"/>
        <v>#NUM!</v>
      </c>
      <c r="BG5292" t="e">
        <f t="shared" si="247"/>
        <v>#NUM!</v>
      </c>
      <c r="BH5292" t="e">
        <f t="shared" si="248"/>
        <v>#NUM!</v>
      </c>
      <c r="BI5292" t="e">
        <f>VLOOKUP(H5292,Sheet2!$A$1:$B$270,2,FALSE)</f>
        <v>#N/A</v>
      </c>
    </row>
    <row r="5293" spans="15:61">
      <c r="O5293" s="57"/>
      <c r="P5293" s="57"/>
      <c r="AO5293" s="57"/>
      <c r="AP5293" s="57"/>
      <c r="BA5293" s="57"/>
      <c r="BF5293" s="6" t="e">
        <f t="shared" si="246"/>
        <v>#NUM!</v>
      </c>
      <c r="BG5293" t="e">
        <f t="shared" si="247"/>
        <v>#NUM!</v>
      </c>
      <c r="BH5293" t="e">
        <f t="shared" si="248"/>
        <v>#NUM!</v>
      </c>
      <c r="BI5293" t="e">
        <f>VLOOKUP(H5293,Sheet2!$A$1:$B$270,2,FALSE)</f>
        <v>#N/A</v>
      </c>
    </row>
    <row r="5294" spans="15:61">
      <c r="O5294" s="57"/>
      <c r="P5294" s="57"/>
      <c r="AO5294" s="57"/>
      <c r="AP5294" s="57"/>
      <c r="BA5294" s="57"/>
      <c r="BF5294" s="6" t="e">
        <f t="shared" si="246"/>
        <v>#NUM!</v>
      </c>
      <c r="BG5294" t="e">
        <f t="shared" si="247"/>
        <v>#NUM!</v>
      </c>
      <c r="BH5294" t="e">
        <f t="shared" si="248"/>
        <v>#NUM!</v>
      </c>
      <c r="BI5294" t="e">
        <f>VLOOKUP(H5294,Sheet2!$A$1:$B$270,2,FALSE)</f>
        <v>#N/A</v>
      </c>
    </row>
    <row r="5295" spans="15:61">
      <c r="O5295" s="57"/>
      <c r="P5295" s="57"/>
      <c r="AO5295" s="57"/>
      <c r="AP5295" s="57"/>
      <c r="BA5295" s="57"/>
      <c r="BF5295" s="6" t="e">
        <f t="shared" si="246"/>
        <v>#NUM!</v>
      </c>
      <c r="BG5295" t="e">
        <f t="shared" si="247"/>
        <v>#NUM!</v>
      </c>
      <c r="BH5295" t="e">
        <f t="shared" si="248"/>
        <v>#NUM!</v>
      </c>
      <c r="BI5295" t="e">
        <f>VLOOKUP(H5295,Sheet2!$A$1:$B$270,2,FALSE)</f>
        <v>#N/A</v>
      </c>
    </row>
    <row r="5296" spans="15:61">
      <c r="O5296" s="57"/>
      <c r="P5296" s="57"/>
      <c r="AO5296" s="57"/>
      <c r="AP5296" s="57"/>
      <c r="BA5296" s="57"/>
      <c r="BF5296" s="6" t="e">
        <f t="shared" si="246"/>
        <v>#NUM!</v>
      </c>
      <c r="BG5296" t="e">
        <f t="shared" si="247"/>
        <v>#NUM!</v>
      </c>
      <c r="BH5296" t="e">
        <f t="shared" si="248"/>
        <v>#NUM!</v>
      </c>
      <c r="BI5296" t="e">
        <f>VLOOKUP(H5296,Sheet2!$A$1:$B$270,2,FALSE)</f>
        <v>#N/A</v>
      </c>
    </row>
    <row r="5297" spans="15:61">
      <c r="O5297" s="57"/>
      <c r="P5297" s="57"/>
      <c r="AO5297" s="57"/>
      <c r="AP5297" s="57"/>
      <c r="BA5297" s="57"/>
      <c r="BF5297" s="6" t="e">
        <f t="shared" si="246"/>
        <v>#NUM!</v>
      </c>
      <c r="BG5297" t="e">
        <f t="shared" si="247"/>
        <v>#NUM!</v>
      </c>
      <c r="BH5297" t="e">
        <f t="shared" si="248"/>
        <v>#NUM!</v>
      </c>
      <c r="BI5297" t="e">
        <f>VLOOKUP(H5297,Sheet2!$A$1:$B$270,2,FALSE)</f>
        <v>#N/A</v>
      </c>
    </row>
    <row r="5298" spans="15:61">
      <c r="O5298" s="57"/>
      <c r="P5298" s="57"/>
      <c r="AO5298" s="57"/>
      <c r="AP5298" s="57"/>
      <c r="BA5298" s="57"/>
      <c r="BF5298" s="6" t="e">
        <f t="shared" si="246"/>
        <v>#NUM!</v>
      </c>
      <c r="BG5298" t="e">
        <f t="shared" si="247"/>
        <v>#NUM!</v>
      </c>
      <c r="BH5298" t="e">
        <f t="shared" si="248"/>
        <v>#NUM!</v>
      </c>
      <c r="BI5298" t="e">
        <f>VLOOKUP(H5298,Sheet2!$A$1:$B$270,2,FALSE)</f>
        <v>#N/A</v>
      </c>
    </row>
    <row r="5299" spans="15:61">
      <c r="O5299" s="57"/>
      <c r="P5299" s="57"/>
      <c r="AO5299" s="57"/>
      <c r="AP5299" s="57"/>
      <c r="BA5299" s="57"/>
      <c r="BF5299" s="6" t="e">
        <f t="shared" si="246"/>
        <v>#NUM!</v>
      </c>
      <c r="BG5299" t="e">
        <f t="shared" si="247"/>
        <v>#NUM!</v>
      </c>
      <c r="BH5299" t="e">
        <f t="shared" si="248"/>
        <v>#NUM!</v>
      </c>
      <c r="BI5299" t="e">
        <f>VLOOKUP(H5299,Sheet2!$A$1:$B$270,2,FALSE)</f>
        <v>#N/A</v>
      </c>
    </row>
    <row r="5300" spans="15:61">
      <c r="O5300" s="57"/>
      <c r="P5300" s="57"/>
      <c r="AO5300" s="57"/>
      <c r="AP5300" s="57"/>
      <c r="BA5300" s="57"/>
      <c r="BF5300" s="6" t="e">
        <f t="shared" si="246"/>
        <v>#NUM!</v>
      </c>
      <c r="BG5300" t="e">
        <f t="shared" si="247"/>
        <v>#NUM!</v>
      </c>
      <c r="BH5300" t="e">
        <f t="shared" si="248"/>
        <v>#NUM!</v>
      </c>
      <c r="BI5300" t="e">
        <f>VLOOKUP(H5300,Sheet2!$A$1:$B$270,2,FALSE)</f>
        <v>#N/A</v>
      </c>
    </row>
    <row r="5301" spans="15:61">
      <c r="O5301" s="57"/>
      <c r="P5301" s="57"/>
      <c r="AO5301" s="57"/>
      <c r="AP5301" s="57"/>
      <c r="BA5301" s="57"/>
      <c r="BF5301" s="6" t="e">
        <f t="shared" si="246"/>
        <v>#NUM!</v>
      </c>
      <c r="BG5301" t="e">
        <f t="shared" si="247"/>
        <v>#NUM!</v>
      </c>
      <c r="BH5301" t="e">
        <f t="shared" si="248"/>
        <v>#NUM!</v>
      </c>
      <c r="BI5301" t="e">
        <f>VLOOKUP(H5301,Sheet2!$A$1:$B$270,2,FALSE)</f>
        <v>#N/A</v>
      </c>
    </row>
    <row r="5302" spans="15:61">
      <c r="O5302" s="57"/>
      <c r="P5302" s="57"/>
      <c r="AO5302" s="57"/>
      <c r="AP5302" s="57"/>
      <c r="BA5302" s="57"/>
      <c r="BF5302" s="6" t="e">
        <f t="shared" si="246"/>
        <v>#NUM!</v>
      </c>
      <c r="BG5302" t="e">
        <f t="shared" si="247"/>
        <v>#NUM!</v>
      </c>
      <c r="BH5302" t="e">
        <f t="shared" si="248"/>
        <v>#NUM!</v>
      </c>
      <c r="BI5302" t="e">
        <f>VLOOKUP(H5302,Sheet2!$A$1:$B$270,2,FALSE)</f>
        <v>#N/A</v>
      </c>
    </row>
    <row r="5303" spans="15:61">
      <c r="O5303" s="57"/>
      <c r="P5303" s="57"/>
      <c r="AO5303" s="57"/>
      <c r="AP5303" s="57"/>
      <c r="BA5303" s="57"/>
      <c r="BF5303" s="6" t="e">
        <f t="shared" si="246"/>
        <v>#NUM!</v>
      </c>
      <c r="BG5303" t="e">
        <f t="shared" si="247"/>
        <v>#NUM!</v>
      </c>
      <c r="BH5303" t="e">
        <f t="shared" si="248"/>
        <v>#NUM!</v>
      </c>
      <c r="BI5303" t="e">
        <f>VLOOKUP(H5303,Sheet2!$A$1:$B$270,2,FALSE)</f>
        <v>#N/A</v>
      </c>
    </row>
    <row r="5304" spans="15:61">
      <c r="O5304" s="57"/>
      <c r="P5304" s="57"/>
      <c r="AO5304" s="57"/>
      <c r="AP5304" s="57"/>
      <c r="BA5304" s="57"/>
      <c r="BF5304" s="6" t="e">
        <f t="shared" si="246"/>
        <v>#NUM!</v>
      </c>
      <c r="BG5304" t="e">
        <f t="shared" si="247"/>
        <v>#NUM!</v>
      </c>
      <c r="BH5304" t="e">
        <f t="shared" si="248"/>
        <v>#NUM!</v>
      </c>
      <c r="BI5304" t="e">
        <f>VLOOKUP(H5304,Sheet2!$A$1:$B$270,2,FALSE)</f>
        <v>#N/A</v>
      </c>
    </row>
    <row r="5305" spans="15:61">
      <c r="O5305" s="57"/>
      <c r="P5305" s="57"/>
      <c r="AO5305" s="57"/>
      <c r="AP5305" s="57"/>
      <c r="BA5305" s="57"/>
      <c r="BF5305" s="6" t="e">
        <f t="shared" si="246"/>
        <v>#NUM!</v>
      </c>
      <c r="BG5305" t="e">
        <f t="shared" si="247"/>
        <v>#NUM!</v>
      </c>
      <c r="BH5305" t="e">
        <f t="shared" si="248"/>
        <v>#NUM!</v>
      </c>
      <c r="BI5305" t="e">
        <f>VLOOKUP(H5305,Sheet2!$A$1:$B$270,2,FALSE)</f>
        <v>#N/A</v>
      </c>
    </row>
    <row r="5306" spans="15:61">
      <c r="O5306" s="57"/>
      <c r="P5306" s="57"/>
      <c r="AO5306" s="57"/>
      <c r="AP5306" s="57"/>
      <c r="BA5306" s="57"/>
      <c r="BF5306" s="6" t="e">
        <f t="shared" si="246"/>
        <v>#NUM!</v>
      </c>
      <c r="BG5306" t="e">
        <f t="shared" si="247"/>
        <v>#NUM!</v>
      </c>
      <c r="BH5306" t="e">
        <f t="shared" si="248"/>
        <v>#NUM!</v>
      </c>
      <c r="BI5306" t="e">
        <f>VLOOKUP(H5306,Sheet2!$A$1:$B$270,2,FALSE)</f>
        <v>#N/A</v>
      </c>
    </row>
    <row r="5307" spans="15:61">
      <c r="O5307" s="57"/>
      <c r="P5307" s="57"/>
      <c r="AO5307" s="57"/>
      <c r="AP5307" s="57"/>
      <c r="BA5307" s="57"/>
      <c r="BF5307" s="6" t="e">
        <f t="shared" si="246"/>
        <v>#NUM!</v>
      </c>
      <c r="BG5307" t="e">
        <f t="shared" si="247"/>
        <v>#NUM!</v>
      </c>
      <c r="BH5307" t="e">
        <f t="shared" si="248"/>
        <v>#NUM!</v>
      </c>
      <c r="BI5307" t="e">
        <f>VLOOKUP(H5307,Sheet2!$A$1:$B$270,2,FALSE)</f>
        <v>#N/A</v>
      </c>
    </row>
    <row r="5308" spans="15:61">
      <c r="O5308" s="57"/>
      <c r="P5308" s="57"/>
      <c r="AO5308" s="57"/>
      <c r="AP5308" s="57"/>
      <c r="BA5308" s="57"/>
      <c r="BF5308" s="6" t="e">
        <f t="shared" si="246"/>
        <v>#NUM!</v>
      </c>
      <c r="BG5308" t="e">
        <f t="shared" si="247"/>
        <v>#NUM!</v>
      </c>
      <c r="BH5308" t="e">
        <f t="shared" si="248"/>
        <v>#NUM!</v>
      </c>
      <c r="BI5308" t="e">
        <f>VLOOKUP(H5308,Sheet2!$A$1:$B$270,2,FALSE)</f>
        <v>#N/A</v>
      </c>
    </row>
    <row r="5309" spans="15:61">
      <c r="O5309" s="57"/>
      <c r="P5309" s="57"/>
      <c r="AO5309" s="57"/>
      <c r="AP5309" s="57"/>
      <c r="BA5309" s="57"/>
      <c r="BF5309" s="6" t="e">
        <f t="shared" si="246"/>
        <v>#NUM!</v>
      </c>
      <c r="BG5309" t="e">
        <f t="shared" si="247"/>
        <v>#NUM!</v>
      </c>
      <c r="BH5309" t="e">
        <f t="shared" si="248"/>
        <v>#NUM!</v>
      </c>
      <c r="BI5309" t="e">
        <f>VLOOKUP(H5309,Sheet2!$A$1:$B$270,2,FALSE)</f>
        <v>#N/A</v>
      </c>
    </row>
    <row r="5310" spans="15:61">
      <c r="O5310" s="57"/>
      <c r="P5310" s="57"/>
      <c r="AO5310" s="57"/>
      <c r="AP5310" s="57"/>
      <c r="BA5310" s="57"/>
      <c r="BF5310" s="6" t="e">
        <f t="shared" si="246"/>
        <v>#NUM!</v>
      </c>
      <c r="BG5310" t="e">
        <f t="shared" si="247"/>
        <v>#NUM!</v>
      </c>
      <c r="BH5310" t="e">
        <f t="shared" si="248"/>
        <v>#NUM!</v>
      </c>
      <c r="BI5310" t="e">
        <f>VLOOKUP(H5310,Sheet2!$A$1:$B$270,2,FALSE)</f>
        <v>#N/A</v>
      </c>
    </row>
    <row r="5311" spans="15:61">
      <c r="O5311" s="57"/>
      <c r="P5311" s="57"/>
      <c r="AO5311" s="57"/>
      <c r="AP5311" s="57"/>
      <c r="BA5311" s="57"/>
      <c r="BF5311" s="6" t="e">
        <f t="shared" si="246"/>
        <v>#NUM!</v>
      </c>
      <c r="BG5311" t="e">
        <f t="shared" si="247"/>
        <v>#NUM!</v>
      </c>
      <c r="BH5311" t="e">
        <f t="shared" si="248"/>
        <v>#NUM!</v>
      </c>
      <c r="BI5311" t="e">
        <f>VLOOKUP(H5311,Sheet2!$A$1:$B$270,2,FALSE)</f>
        <v>#N/A</v>
      </c>
    </row>
    <row r="5312" spans="15:61">
      <c r="O5312" s="57"/>
      <c r="P5312" s="57"/>
      <c r="AO5312" s="57"/>
      <c r="AP5312" s="57"/>
      <c r="BA5312" s="57"/>
      <c r="BF5312" s="6" t="e">
        <f t="shared" si="246"/>
        <v>#NUM!</v>
      </c>
      <c r="BG5312" t="e">
        <f t="shared" si="247"/>
        <v>#NUM!</v>
      </c>
      <c r="BH5312" t="e">
        <f t="shared" si="248"/>
        <v>#NUM!</v>
      </c>
      <c r="BI5312" t="e">
        <f>VLOOKUP(H5312,Sheet2!$A$1:$B$270,2,FALSE)</f>
        <v>#N/A</v>
      </c>
    </row>
    <row r="5313" spans="15:61">
      <c r="O5313" s="57"/>
      <c r="P5313" s="57"/>
      <c r="AO5313" s="57"/>
      <c r="AP5313" s="57"/>
      <c r="BA5313" s="57"/>
      <c r="BF5313" s="6" t="e">
        <f t="shared" si="246"/>
        <v>#NUM!</v>
      </c>
      <c r="BG5313" t="e">
        <f t="shared" si="247"/>
        <v>#NUM!</v>
      </c>
      <c r="BH5313" t="e">
        <f t="shared" si="248"/>
        <v>#NUM!</v>
      </c>
      <c r="BI5313" t="e">
        <f>VLOOKUP(H5313,Sheet2!$A$1:$B$270,2,FALSE)</f>
        <v>#N/A</v>
      </c>
    </row>
    <row r="5314" spans="15:61">
      <c r="O5314" s="57"/>
      <c r="P5314" s="57"/>
      <c r="AO5314" s="57"/>
      <c r="AP5314" s="57"/>
      <c r="BA5314" s="57"/>
      <c r="BF5314" s="6" t="e">
        <f t="shared" ref="BF5314:BF5377" si="249">DATE(BC5314,BD5314,BE5314)</f>
        <v>#NUM!</v>
      </c>
      <c r="BG5314" t="e">
        <f t="shared" ref="BG5314:BG5377" si="250">BF5314-BA5314</f>
        <v>#NUM!</v>
      </c>
      <c r="BH5314" t="e">
        <f t="shared" ref="BH5314:BH5377" si="251">IF(BG5314=1,"COMPLY",IF(BG5314&lt;1,"COMPLY","NOT COMPLY"))</f>
        <v>#NUM!</v>
      </c>
      <c r="BI5314" t="e">
        <f>VLOOKUP(H5314,Sheet2!$A$1:$B$270,2,FALSE)</f>
        <v>#N/A</v>
      </c>
    </row>
    <row r="5315" spans="15:61">
      <c r="O5315" s="57"/>
      <c r="P5315" s="57"/>
      <c r="AO5315" s="57"/>
      <c r="AP5315" s="57"/>
      <c r="BA5315" s="57"/>
      <c r="BF5315" s="6" t="e">
        <f t="shared" si="249"/>
        <v>#NUM!</v>
      </c>
      <c r="BG5315" t="e">
        <f t="shared" si="250"/>
        <v>#NUM!</v>
      </c>
      <c r="BH5315" t="e">
        <f t="shared" si="251"/>
        <v>#NUM!</v>
      </c>
      <c r="BI5315" t="e">
        <f>VLOOKUP(H5315,Sheet2!$A$1:$B$270,2,FALSE)</f>
        <v>#N/A</v>
      </c>
    </row>
    <row r="5316" spans="15:61">
      <c r="O5316" s="57"/>
      <c r="P5316" s="57"/>
      <c r="AO5316" s="57"/>
      <c r="AP5316" s="57"/>
      <c r="BA5316" s="57"/>
      <c r="BF5316" s="6" t="e">
        <f t="shared" si="249"/>
        <v>#NUM!</v>
      </c>
      <c r="BG5316" t="e">
        <f t="shared" si="250"/>
        <v>#NUM!</v>
      </c>
      <c r="BH5316" t="e">
        <f t="shared" si="251"/>
        <v>#NUM!</v>
      </c>
      <c r="BI5316" t="e">
        <f>VLOOKUP(H5316,Sheet2!$A$1:$B$270,2,FALSE)</f>
        <v>#N/A</v>
      </c>
    </row>
    <row r="5317" spans="15:61">
      <c r="O5317" s="57"/>
      <c r="P5317" s="57"/>
      <c r="AO5317" s="57"/>
      <c r="AP5317" s="57"/>
      <c r="BA5317" s="57"/>
      <c r="BF5317" s="6" t="e">
        <f t="shared" si="249"/>
        <v>#NUM!</v>
      </c>
      <c r="BG5317" t="e">
        <f t="shared" si="250"/>
        <v>#NUM!</v>
      </c>
      <c r="BH5317" t="e">
        <f t="shared" si="251"/>
        <v>#NUM!</v>
      </c>
      <c r="BI5317" t="e">
        <f>VLOOKUP(H5317,Sheet2!$A$1:$B$270,2,FALSE)</f>
        <v>#N/A</v>
      </c>
    </row>
    <row r="5318" spans="15:61">
      <c r="O5318" s="57"/>
      <c r="P5318" s="57"/>
      <c r="AO5318" s="57"/>
      <c r="AP5318" s="57"/>
      <c r="BA5318" s="57"/>
      <c r="BF5318" s="6" t="e">
        <f t="shared" si="249"/>
        <v>#NUM!</v>
      </c>
      <c r="BG5318" t="e">
        <f t="shared" si="250"/>
        <v>#NUM!</v>
      </c>
      <c r="BH5318" t="e">
        <f t="shared" si="251"/>
        <v>#NUM!</v>
      </c>
      <c r="BI5318" t="e">
        <f>VLOOKUP(H5318,Sheet2!$A$1:$B$270,2,FALSE)</f>
        <v>#N/A</v>
      </c>
    </row>
    <row r="5319" spans="15:61">
      <c r="O5319" s="57"/>
      <c r="P5319" s="57"/>
      <c r="AO5319" s="57"/>
      <c r="AP5319" s="57"/>
      <c r="BA5319" s="57"/>
      <c r="BF5319" s="6" t="e">
        <f t="shared" si="249"/>
        <v>#NUM!</v>
      </c>
      <c r="BG5319" t="e">
        <f t="shared" si="250"/>
        <v>#NUM!</v>
      </c>
      <c r="BH5319" t="e">
        <f t="shared" si="251"/>
        <v>#NUM!</v>
      </c>
      <c r="BI5319" t="e">
        <f>VLOOKUP(H5319,Sheet2!$A$1:$B$270,2,FALSE)</f>
        <v>#N/A</v>
      </c>
    </row>
    <row r="5320" spans="15:61">
      <c r="O5320" s="57"/>
      <c r="P5320" s="57"/>
      <c r="AO5320" s="57"/>
      <c r="AP5320" s="57"/>
      <c r="BA5320" s="57"/>
      <c r="BF5320" s="6" t="e">
        <f t="shared" si="249"/>
        <v>#NUM!</v>
      </c>
      <c r="BG5320" t="e">
        <f t="shared" si="250"/>
        <v>#NUM!</v>
      </c>
      <c r="BH5320" t="e">
        <f t="shared" si="251"/>
        <v>#NUM!</v>
      </c>
      <c r="BI5320" t="e">
        <f>VLOOKUP(H5320,Sheet2!$A$1:$B$270,2,FALSE)</f>
        <v>#N/A</v>
      </c>
    </row>
    <row r="5321" spans="15:61">
      <c r="O5321" s="57"/>
      <c r="P5321" s="57"/>
      <c r="AO5321" s="57"/>
      <c r="AP5321" s="57"/>
      <c r="BA5321" s="57"/>
      <c r="BF5321" s="6" t="e">
        <f t="shared" si="249"/>
        <v>#NUM!</v>
      </c>
      <c r="BG5321" t="e">
        <f t="shared" si="250"/>
        <v>#NUM!</v>
      </c>
      <c r="BH5321" t="e">
        <f t="shared" si="251"/>
        <v>#NUM!</v>
      </c>
      <c r="BI5321" t="e">
        <f>VLOOKUP(H5321,Sheet2!$A$1:$B$270,2,FALSE)</f>
        <v>#N/A</v>
      </c>
    </row>
    <row r="5322" spans="15:61">
      <c r="O5322" s="57"/>
      <c r="P5322" s="57"/>
      <c r="AO5322" s="57"/>
      <c r="AP5322" s="57"/>
      <c r="BA5322" s="57"/>
      <c r="BF5322" s="6" t="e">
        <f t="shared" si="249"/>
        <v>#NUM!</v>
      </c>
      <c r="BG5322" t="e">
        <f t="shared" si="250"/>
        <v>#NUM!</v>
      </c>
      <c r="BH5322" t="e">
        <f t="shared" si="251"/>
        <v>#NUM!</v>
      </c>
      <c r="BI5322" t="e">
        <f>VLOOKUP(H5322,Sheet2!$A$1:$B$270,2,FALSE)</f>
        <v>#N/A</v>
      </c>
    </row>
    <row r="5323" spans="15:61">
      <c r="O5323" s="57"/>
      <c r="P5323" s="57"/>
      <c r="AO5323" s="57"/>
      <c r="AP5323" s="57"/>
      <c r="BA5323" s="57"/>
      <c r="BF5323" s="6" t="e">
        <f t="shared" si="249"/>
        <v>#NUM!</v>
      </c>
      <c r="BG5323" t="e">
        <f t="shared" si="250"/>
        <v>#NUM!</v>
      </c>
      <c r="BH5323" t="e">
        <f t="shared" si="251"/>
        <v>#NUM!</v>
      </c>
      <c r="BI5323" t="e">
        <f>VLOOKUP(H5323,Sheet2!$A$1:$B$270,2,FALSE)</f>
        <v>#N/A</v>
      </c>
    </row>
    <row r="5324" spans="15:61">
      <c r="O5324" s="57"/>
      <c r="P5324" s="57"/>
      <c r="AO5324" s="57"/>
      <c r="AP5324" s="57"/>
      <c r="BA5324" s="57"/>
      <c r="BF5324" s="6" t="e">
        <f t="shared" si="249"/>
        <v>#NUM!</v>
      </c>
      <c r="BG5324" t="e">
        <f t="shared" si="250"/>
        <v>#NUM!</v>
      </c>
      <c r="BH5324" t="e">
        <f t="shared" si="251"/>
        <v>#NUM!</v>
      </c>
      <c r="BI5324" t="e">
        <f>VLOOKUP(H5324,Sheet2!$A$1:$B$270,2,FALSE)</f>
        <v>#N/A</v>
      </c>
    </row>
    <row r="5325" spans="15:61">
      <c r="O5325" s="57"/>
      <c r="P5325" s="57"/>
      <c r="AO5325" s="57"/>
      <c r="AP5325" s="57"/>
      <c r="BA5325" s="57"/>
      <c r="BF5325" s="6" t="e">
        <f t="shared" si="249"/>
        <v>#NUM!</v>
      </c>
      <c r="BG5325" t="e">
        <f t="shared" si="250"/>
        <v>#NUM!</v>
      </c>
      <c r="BH5325" t="e">
        <f t="shared" si="251"/>
        <v>#NUM!</v>
      </c>
      <c r="BI5325" t="e">
        <f>VLOOKUP(H5325,Sheet2!$A$1:$B$270,2,FALSE)</f>
        <v>#N/A</v>
      </c>
    </row>
    <row r="5326" spans="15:61">
      <c r="O5326" s="57"/>
      <c r="P5326" s="57"/>
      <c r="AO5326" s="57"/>
      <c r="AP5326" s="57"/>
      <c r="BA5326" s="57"/>
      <c r="BF5326" s="6" t="e">
        <f t="shared" si="249"/>
        <v>#NUM!</v>
      </c>
      <c r="BG5326" t="e">
        <f t="shared" si="250"/>
        <v>#NUM!</v>
      </c>
      <c r="BH5326" t="e">
        <f t="shared" si="251"/>
        <v>#NUM!</v>
      </c>
      <c r="BI5326" t="e">
        <f>VLOOKUP(H5326,Sheet2!$A$1:$B$270,2,FALSE)</f>
        <v>#N/A</v>
      </c>
    </row>
    <row r="5327" spans="15:61">
      <c r="O5327" s="57"/>
      <c r="P5327" s="57"/>
      <c r="AO5327" s="57"/>
      <c r="AP5327" s="57"/>
      <c r="BA5327" s="57"/>
      <c r="BF5327" s="6" t="e">
        <f t="shared" si="249"/>
        <v>#NUM!</v>
      </c>
      <c r="BG5327" t="e">
        <f t="shared" si="250"/>
        <v>#NUM!</v>
      </c>
      <c r="BH5327" t="e">
        <f t="shared" si="251"/>
        <v>#NUM!</v>
      </c>
      <c r="BI5327" t="e">
        <f>VLOOKUP(H5327,Sheet2!$A$1:$B$270,2,FALSE)</f>
        <v>#N/A</v>
      </c>
    </row>
    <row r="5328" spans="15:61">
      <c r="O5328" s="57"/>
      <c r="P5328" s="57"/>
      <c r="AO5328" s="57"/>
      <c r="AP5328" s="57"/>
      <c r="BA5328" s="57"/>
      <c r="BF5328" s="6" t="e">
        <f t="shared" si="249"/>
        <v>#NUM!</v>
      </c>
      <c r="BG5328" t="e">
        <f t="shared" si="250"/>
        <v>#NUM!</v>
      </c>
      <c r="BH5328" t="e">
        <f t="shared" si="251"/>
        <v>#NUM!</v>
      </c>
      <c r="BI5328" t="e">
        <f>VLOOKUP(H5328,Sheet2!$A$1:$B$270,2,FALSE)</f>
        <v>#N/A</v>
      </c>
    </row>
    <row r="5329" spans="15:61">
      <c r="O5329" s="57"/>
      <c r="P5329" s="57"/>
      <c r="AO5329" s="57"/>
      <c r="AP5329" s="57"/>
      <c r="BA5329" s="57"/>
      <c r="BF5329" s="6" t="e">
        <f t="shared" si="249"/>
        <v>#NUM!</v>
      </c>
      <c r="BG5329" t="e">
        <f t="shared" si="250"/>
        <v>#NUM!</v>
      </c>
      <c r="BH5329" t="e">
        <f t="shared" si="251"/>
        <v>#NUM!</v>
      </c>
      <c r="BI5329" t="e">
        <f>VLOOKUP(H5329,Sheet2!$A$1:$B$270,2,FALSE)</f>
        <v>#N/A</v>
      </c>
    </row>
    <row r="5330" spans="15:61">
      <c r="O5330" s="57"/>
      <c r="P5330" s="57"/>
      <c r="AO5330" s="57"/>
      <c r="AP5330" s="57"/>
      <c r="BA5330" s="57"/>
      <c r="BF5330" s="6" t="e">
        <f t="shared" si="249"/>
        <v>#NUM!</v>
      </c>
      <c r="BG5330" t="e">
        <f t="shared" si="250"/>
        <v>#NUM!</v>
      </c>
      <c r="BH5330" t="e">
        <f t="shared" si="251"/>
        <v>#NUM!</v>
      </c>
      <c r="BI5330" t="e">
        <f>VLOOKUP(H5330,Sheet2!$A$1:$B$270,2,FALSE)</f>
        <v>#N/A</v>
      </c>
    </row>
    <row r="5331" spans="15:61">
      <c r="O5331" s="57"/>
      <c r="P5331" s="57"/>
      <c r="AO5331" s="57"/>
      <c r="AP5331" s="57"/>
      <c r="BA5331" s="57"/>
      <c r="BF5331" s="6" t="e">
        <f t="shared" si="249"/>
        <v>#NUM!</v>
      </c>
      <c r="BG5331" t="e">
        <f t="shared" si="250"/>
        <v>#NUM!</v>
      </c>
      <c r="BH5331" t="e">
        <f t="shared" si="251"/>
        <v>#NUM!</v>
      </c>
      <c r="BI5331" t="e">
        <f>VLOOKUP(H5331,Sheet2!$A$1:$B$270,2,FALSE)</f>
        <v>#N/A</v>
      </c>
    </row>
    <row r="5332" spans="15:61">
      <c r="O5332" s="57"/>
      <c r="P5332" s="57"/>
      <c r="AO5332" s="57"/>
      <c r="AP5332" s="57"/>
      <c r="BA5332" s="57"/>
      <c r="BF5332" s="6" t="e">
        <f t="shared" si="249"/>
        <v>#NUM!</v>
      </c>
      <c r="BG5332" t="e">
        <f t="shared" si="250"/>
        <v>#NUM!</v>
      </c>
      <c r="BH5332" t="e">
        <f t="shared" si="251"/>
        <v>#NUM!</v>
      </c>
      <c r="BI5332" t="e">
        <f>VLOOKUP(H5332,Sheet2!$A$1:$B$270,2,FALSE)</f>
        <v>#N/A</v>
      </c>
    </row>
    <row r="5333" spans="15:61">
      <c r="O5333" s="57"/>
      <c r="P5333" s="57"/>
      <c r="AO5333" s="57"/>
      <c r="AP5333" s="57"/>
      <c r="BA5333" s="57"/>
      <c r="BF5333" s="6" t="e">
        <f t="shared" si="249"/>
        <v>#NUM!</v>
      </c>
      <c r="BG5333" t="e">
        <f t="shared" si="250"/>
        <v>#NUM!</v>
      </c>
      <c r="BH5333" t="e">
        <f t="shared" si="251"/>
        <v>#NUM!</v>
      </c>
      <c r="BI5333" t="e">
        <f>VLOOKUP(H5333,Sheet2!$A$1:$B$270,2,FALSE)</f>
        <v>#N/A</v>
      </c>
    </row>
    <row r="5334" spans="15:61">
      <c r="O5334" s="57"/>
      <c r="P5334" s="57"/>
      <c r="AO5334" s="57"/>
      <c r="AP5334" s="57"/>
      <c r="BA5334" s="57"/>
      <c r="BF5334" s="6" t="e">
        <f t="shared" si="249"/>
        <v>#NUM!</v>
      </c>
      <c r="BG5334" t="e">
        <f t="shared" si="250"/>
        <v>#NUM!</v>
      </c>
      <c r="BH5334" t="e">
        <f t="shared" si="251"/>
        <v>#NUM!</v>
      </c>
      <c r="BI5334" t="e">
        <f>VLOOKUP(H5334,Sheet2!$A$1:$B$270,2,FALSE)</f>
        <v>#N/A</v>
      </c>
    </row>
    <row r="5335" spans="15:61">
      <c r="O5335" s="57"/>
      <c r="P5335" s="57"/>
      <c r="AO5335" s="57"/>
      <c r="AP5335" s="57"/>
      <c r="BA5335" s="57"/>
      <c r="BF5335" s="6" t="e">
        <f t="shared" si="249"/>
        <v>#NUM!</v>
      </c>
      <c r="BG5335" t="e">
        <f t="shared" si="250"/>
        <v>#NUM!</v>
      </c>
      <c r="BH5335" t="e">
        <f t="shared" si="251"/>
        <v>#NUM!</v>
      </c>
      <c r="BI5335" t="e">
        <f>VLOOKUP(H5335,Sheet2!$A$1:$B$270,2,FALSE)</f>
        <v>#N/A</v>
      </c>
    </row>
    <row r="5336" spans="15:61">
      <c r="O5336" s="57"/>
      <c r="P5336" s="57"/>
      <c r="AO5336" s="57"/>
      <c r="AP5336" s="57"/>
      <c r="BA5336" s="57"/>
      <c r="BF5336" s="6" t="e">
        <f t="shared" si="249"/>
        <v>#NUM!</v>
      </c>
      <c r="BG5336" t="e">
        <f t="shared" si="250"/>
        <v>#NUM!</v>
      </c>
      <c r="BH5336" t="e">
        <f t="shared" si="251"/>
        <v>#NUM!</v>
      </c>
      <c r="BI5336" t="e">
        <f>VLOOKUP(H5336,Sheet2!$A$1:$B$270,2,FALSE)</f>
        <v>#N/A</v>
      </c>
    </row>
    <row r="5337" spans="15:61">
      <c r="O5337" s="57"/>
      <c r="P5337" s="57"/>
      <c r="AO5337" s="57"/>
      <c r="AP5337" s="57"/>
      <c r="BA5337" s="57"/>
      <c r="BF5337" s="6" t="e">
        <f t="shared" si="249"/>
        <v>#NUM!</v>
      </c>
      <c r="BG5337" t="e">
        <f t="shared" si="250"/>
        <v>#NUM!</v>
      </c>
      <c r="BH5337" t="e">
        <f t="shared" si="251"/>
        <v>#NUM!</v>
      </c>
      <c r="BI5337" t="e">
        <f>VLOOKUP(H5337,Sheet2!$A$1:$B$270,2,FALSE)</f>
        <v>#N/A</v>
      </c>
    </row>
    <row r="5338" spans="15:61">
      <c r="O5338" s="57"/>
      <c r="P5338" s="57"/>
      <c r="AO5338" s="57"/>
      <c r="AP5338" s="57"/>
      <c r="BA5338" s="57"/>
      <c r="BF5338" s="6" t="e">
        <f t="shared" si="249"/>
        <v>#NUM!</v>
      </c>
      <c r="BG5338" t="e">
        <f t="shared" si="250"/>
        <v>#NUM!</v>
      </c>
      <c r="BH5338" t="e">
        <f t="shared" si="251"/>
        <v>#NUM!</v>
      </c>
      <c r="BI5338" t="e">
        <f>VLOOKUP(H5338,Sheet2!$A$1:$B$270,2,FALSE)</f>
        <v>#N/A</v>
      </c>
    </row>
    <row r="5339" spans="15:61">
      <c r="O5339" s="57"/>
      <c r="P5339" s="57"/>
      <c r="AO5339" s="57"/>
      <c r="AP5339" s="57"/>
      <c r="BA5339" s="57"/>
      <c r="BF5339" s="6" t="e">
        <f t="shared" si="249"/>
        <v>#NUM!</v>
      </c>
      <c r="BG5339" t="e">
        <f t="shared" si="250"/>
        <v>#NUM!</v>
      </c>
      <c r="BH5339" t="e">
        <f t="shared" si="251"/>
        <v>#NUM!</v>
      </c>
      <c r="BI5339" t="e">
        <f>VLOOKUP(H5339,Sheet2!$A$1:$B$270,2,FALSE)</f>
        <v>#N/A</v>
      </c>
    </row>
    <row r="5340" spans="15:61">
      <c r="O5340" s="57"/>
      <c r="P5340" s="57"/>
      <c r="AO5340" s="57"/>
      <c r="AP5340" s="57"/>
      <c r="BA5340" s="57"/>
      <c r="BF5340" s="6" t="e">
        <f t="shared" si="249"/>
        <v>#NUM!</v>
      </c>
      <c r="BG5340" t="e">
        <f t="shared" si="250"/>
        <v>#NUM!</v>
      </c>
      <c r="BH5340" t="e">
        <f t="shared" si="251"/>
        <v>#NUM!</v>
      </c>
      <c r="BI5340" t="e">
        <f>VLOOKUP(H5340,Sheet2!$A$1:$B$270,2,FALSE)</f>
        <v>#N/A</v>
      </c>
    </row>
    <row r="5341" spans="15:61">
      <c r="O5341" s="57"/>
      <c r="P5341" s="57"/>
      <c r="AO5341" s="57"/>
      <c r="AP5341" s="57"/>
      <c r="BA5341" s="57"/>
      <c r="BF5341" s="6" t="e">
        <f t="shared" si="249"/>
        <v>#NUM!</v>
      </c>
      <c r="BG5341" t="e">
        <f t="shared" si="250"/>
        <v>#NUM!</v>
      </c>
      <c r="BH5341" t="e">
        <f t="shared" si="251"/>
        <v>#NUM!</v>
      </c>
      <c r="BI5341" t="e">
        <f>VLOOKUP(H5341,Sheet2!$A$1:$B$270,2,FALSE)</f>
        <v>#N/A</v>
      </c>
    </row>
    <row r="5342" spans="15:61">
      <c r="O5342" s="57"/>
      <c r="P5342" s="57"/>
      <c r="AO5342" s="57"/>
      <c r="AP5342" s="57"/>
      <c r="BA5342" s="57"/>
      <c r="BF5342" s="6" t="e">
        <f t="shared" si="249"/>
        <v>#NUM!</v>
      </c>
      <c r="BG5342" t="e">
        <f t="shared" si="250"/>
        <v>#NUM!</v>
      </c>
      <c r="BH5342" t="e">
        <f t="shared" si="251"/>
        <v>#NUM!</v>
      </c>
      <c r="BI5342" t="e">
        <f>VLOOKUP(H5342,Sheet2!$A$1:$B$270,2,FALSE)</f>
        <v>#N/A</v>
      </c>
    </row>
    <row r="5343" spans="15:61">
      <c r="O5343" s="57"/>
      <c r="P5343" s="57"/>
      <c r="AO5343" s="57"/>
      <c r="AP5343" s="57"/>
      <c r="BA5343" s="57"/>
      <c r="BF5343" s="6" t="e">
        <f t="shared" si="249"/>
        <v>#NUM!</v>
      </c>
      <c r="BG5343" t="e">
        <f t="shared" si="250"/>
        <v>#NUM!</v>
      </c>
      <c r="BH5343" t="e">
        <f t="shared" si="251"/>
        <v>#NUM!</v>
      </c>
      <c r="BI5343" t="e">
        <f>VLOOKUP(H5343,Sheet2!$A$1:$B$270,2,FALSE)</f>
        <v>#N/A</v>
      </c>
    </row>
    <row r="5344" spans="15:61">
      <c r="O5344" s="57"/>
      <c r="P5344" s="57"/>
      <c r="AO5344" s="57"/>
      <c r="AP5344" s="57"/>
      <c r="BA5344" s="57"/>
      <c r="BF5344" s="6" t="e">
        <f t="shared" si="249"/>
        <v>#NUM!</v>
      </c>
      <c r="BG5344" t="e">
        <f t="shared" si="250"/>
        <v>#NUM!</v>
      </c>
      <c r="BH5344" t="e">
        <f t="shared" si="251"/>
        <v>#NUM!</v>
      </c>
      <c r="BI5344" t="e">
        <f>VLOOKUP(H5344,Sheet2!$A$1:$B$270,2,FALSE)</f>
        <v>#N/A</v>
      </c>
    </row>
    <row r="5345" spans="15:61">
      <c r="O5345" s="57"/>
      <c r="P5345" s="57"/>
      <c r="AO5345" s="57"/>
      <c r="AP5345" s="57"/>
      <c r="BA5345" s="57"/>
      <c r="BF5345" s="6" t="e">
        <f t="shared" si="249"/>
        <v>#NUM!</v>
      </c>
      <c r="BG5345" t="e">
        <f t="shared" si="250"/>
        <v>#NUM!</v>
      </c>
      <c r="BH5345" t="e">
        <f t="shared" si="251"/>
        <v>#NUM!</v>
      </c>
      <c r="BI5345" t="e">
        <f>VLOOKUP(H5345,Sheet2!$A$1:$B$270,2,FALSE)</f>
        <v>#N/A</v>
      </c>
    </row>
    <row r="5346" spans="15:61">
      <c r="O5346" s="57"/>
      <c r="P5346" s="57"/>
      <c r="AO5346" s="57"/>
      <c r="AP5346" s="57"/>
      <c r="BA5346" s="57"/>
      <c r="BF5346" s="6" t="e">
        <f t="shared" si="249"/>
        <v>#NUM!</v>
      </c>
      <c r="BG5346" t="e">
        <f t="shared" si="250"/>
        <v>#NUM!</v>
      </c>
      <c r="BH5346" t="e">
        <f t="shared" si="251"/>
        <v>#NUM!</v>
      </c>
      <c r="BI5346" t="e">
        <f>VLOOKUP(H5346,Sheet2!$A$1:$B$270,2,FALSE)</f>
        <v>#N/A</v>
      </c>
    </row>
    <row r="5347" spans="15:61">
      <c r="O5347" s="57"/>
      <c r="P5347" s="57"/>
      <c r="AO5347" s="57"/>
      <c r="AP5347" s="57"/>
      <c r="BA5347" s="57"/>
      <c r="BF5347" s="6" t="e">
        <f t="shared" si="249"/>
        <v>#NUM!</v>
      </c>
      <c r="BG5347" t="e">
        <f t="shared" si="250"/>
        <v>#NUM!</v>
      </c>
      <c r="BH5347" t="e">
        <f t="shared" si="251"/>
        <v>#NUM!</v>
      </c>
      <c r="BI5347" t="e">
        <f>VLOOKUP(H5347,Sheet2!$A$1:$B$270,2,FALSE)</f>
        <v>#N/A</v>
      </c>
    </row>
    <row r="5348" spans="15:61">
      <c r="O5348" s="57"/>
      <c r="P5348" s="57"/>
      <c r="AO5348" s="57"/>
      <c r="AP5348" s="57"/>
      <c r="BA5348" s="57"/>
      <c r="BF5348" s="6" t="e">
        <f t="shared" si="249"/>
        <v>#NUM!</v>
      </c>
      <c r="BG5348" t="e">
        <f t="shared" si="250"/>
        <v>#NUM!</v>
      </c>
      <c r="BH5348" t="e">
        <f t="shared" si="251"/>
        <v>#NUM!</v>
      </c>
      <c r="BI5348" t="e">
        <f>VLOOKUP(H5348,Sheet2!$A$1:$B$270,2,FALSE)</f>
        <v>#N/A</v>
      </c>
    </row>
    <row r="5349" spans="15:61">
      <c r="O5349" s="57"/>
      <c r="P5349" s="57"/>
      <c r="AO5349" s="57"/>
      <c r="AP5349" s="57"/>
      <c r="BA5349" s="57"/>
      <c r="BF5349" s="6" t="e">
        <f t="shared" si="249"/>
        <v>#NUM!</v>
      </c>
      <c r="BG5349" t="e">
        <f t="shared" si="250"/>
        <v>#NUM!</v>
      </c>
      <c r="BH5349" t="e">
        <f t="shared" si="251"/>
        <v>#NUM!</v>
      </c>
      <c r="BI5349" t="e">
        <f>VLOOKUP(H5349,Sheet2!$A$1:$B$270,2,FALSE)</f>
        <v>#N/A</v>
      </c>
    </row>
    <row r="5350" spans="15:61">
      <c r="O5350" s="57"/>
      <c r="P5350" s="57"/>
      <c r="AO5350" s="57"/>
      <c r="AP5350" s="57"/>
      <c r="BA5350" s="57"/>
      <c r="BF5350" s="6" t="e">
        <f t="shared" si="249"/>
        <v>#NUM!</v>
      </c>
      <c r="BG5350" t="e">
        <f t="shared" si="250"/>
        <v>#NUM!</v>
      </c>
      <c r="BH5350" t="e">
        <f t="shared" si="251"/>
        <v>#NUM!</v>
      </c>
      <c r="BI5350" t="e">
        <f>VLOOKUP(H5350,Sheet2!$A$1:$B$270,2,FALSE)</f>
        <v>#N/A</v>
      </c>
    </row>
    <row r="5351" spans="15:61">
      <c r="O5351" s="57"/>
      <c r="P5351" s="57"/>
      <c r="AO5351" s="57"/>
      <c r="AP5351" s="57"/>
      <c r="BA5351" s="57"/>
      <c r="BF5351" s="6" t="e">
        <f t="shared" si="249"/>
        <v>#NUM!</v>
      </c>
      <c r="BG5351" t="e">
        <f t="shared" si="250"/>
        <v>#NUM!</v>
      </c>
      <c r="BH5351" t="e">
        <f t="shared" si="251"/>
        <v>#NUM!</v>
      </c>
      <c r="BI5351" t="e">
        <f>VLOOKUP(H5351,Sheet2!$A$1:$B$270,2,FALSE)</f>
        <v>#N/A</v>
      </c>
    </row>
    <row r="5352" spans="15:61">
      <c r="O5352" s="57"/>
      <c r="P5352" s="57"/>
      <c r="AO5352" s="57"/>
      <c r="AP5352" s="57"/>
      <c r="BA5352" s="57"/>
      <c r="BF5352" s="6" t="e">
        <f t="shared" si="249"/>
        <v>#NUM!</v>
      </c>
      <c r="BG5352" t="e">
        <f t="shared" si="250"/>
        <v>#NUM!</v>
      </c>
      <c r="BH5352" t="e">
        <f t="shared" si="251"/>
        <v>#NUM!</v>
      </c>
      <c r="BI5352" t="e">
        <f>VLOOKUP(H5352,Sheet2!$A$1:$B$270,2,FALSE)</f>
        <v>#N/A</v>
      </c>
    </row>
    <row r="5353" spans="15:61">
      <c r="O5353" s="57"/>
      <c r="P5353" s="57"/>
      <c r="AO5353" s="57"/>
      <c r="AP5353" s="57"/>
      <c r="BA5353" s="57"/>
      <c r="BF5353" s="6" t="e">
        <f t="shared" si="249"/>
        <v>#NUM!</v>
      </c>
      <c r="BG5353" t="e">
        <f t="shared" si="250"/>
        <v>#NUM!</v>
      </c>
      <c r="BH5353" t="e">
        <f t="shared" si="251"/>
        <v>#NUM!</v>
      </c>
      <c r="BI5353" t="e">
        <f>VLOOKUP(H5353,Sheet2!$A$1:$B$270,2,FALSE)</f>
        <v>#N/A</v>
      </c>
    </row>
    <row r="5354" spans="15:61">
      <c r="O5354" s="57"/>
      <c r="P5354" s="57"/>
      <c r="AO5354" s="57"/>
      <c r="AP5354" s="57"/>
      <c r="BA5354" s="57"/>
      <c r="BF5354" s="6" t="e">
        <f t="shared" si="249"/>
        <v>#NUM!</v>
      </c>
      <c r="BG5354" t="e">
        <f t="shared" si="250"/>
        <v>#NUM!</v>
      </c>
      <c r="BH5354" t="e">
        <f t="shared" si="251"/>
        <v>#NUM!</v>
      </c>
      <c r="BI5354" t="e">
        <f>VLOOKUP(H5354,Sheet2!$A$1:$B$270,2,FALSE)</f>
        <v>#N/A</v>
      </c>
    </row>
    <row r="5355" spans="15:61">
      <c r="O5355" s="57"/>
      <c r="P5355" s="57"/>
      <c r="AO5355" s="57"/>
      <c r="AP5355" s="57"/>
      <c r="BA5355" s="57"/>
      <c r="BF5355" s="6" t="e">
        <f t="shared" si="249"/>
        <v>#NUM!</v>
      </c>
      <c r="BG5355" t="e">
        <f t="shared" si="250"/>
        <v>#NUM!</v>
      </c>
      <c r="BH5355" t="e">
        <f t="shared" si="251"/>
        <v>#NUM!</v>
      </c>
      <c r="BI5355" t="e">
        <f>VLOOKUP(H5355,Sheet2!$A$1:$B$270,2,FALSE)</f>
        <v>#N/A</v>
      </c>
    </row>
    <row r="5356" spans="15:61">
      <c r="O5356" s="57"/>
      <c r="P5356" s="57"/>
      <c r="AO5356" s="57"/>
      <c r="AP5356" s="57"/>
      <c r="BA5356" s="57"/>
      <c r="BF5356" s="6" t="e">
        <f t="shared" si="249"/>
        <v>#NUM!</v>
      </c>
      <c r="BG5356" t="e">
        <f t="shared" si="250"/>
        <v>#NUM!</v>
      </c>
      <c r="BH5356" t="e">
        <f t="shared" si="251"/>
        <v>#NUM!</v>
      </c>
      <c r="BI5356" t="e">
        <f>VLOOKUP(H5356,Sheet2!$A$1:$B$270,2,FALSE)</f>
        <v>#N/A</v>
      </c>
    </row>
    <row r="5357" spans="15:61">
      <c r="O5357" s="57"/>
      <c r="P5357" s="57"/>
      <c r="AO5357" s="57"/>
      <c r="AP5357" s="57"/>
      <c r="BA5357" s="57"/>
      <c r="BF5357" s="6" t="e">
        <f t="shared" si="249"/>
        <v>#NUM!</v>
      </c>
      <c r="BG5357" t="e">
        <f t="shared" si="250"/>
        <v>#NUM!</v>
      </c>
      <c r="BH5357" t="e">
        <f t="shared" si="251"/>
        <v>#NUM!</v>
      </c>
      <c r="BI5357" t="e">
        <f>VLOOKUP(H5357,Sheet2!$A$1:$B$270,2,FALSE)</f>
        <v>#N/A</v>
      </c>
    </row>
    <row r="5358" spans="15:61">
      <c r="O5358" s="57"/>
      <c r="P5358" s="57"/>
      <c r="AO5358" s="57"/>
      <c r="AP5358" s="57"/>
      <c r="BA5358" s="57"/>
      <c r="BF5358" s="6" t="e">
        <f t="shared" si="249"/>
        <v>#NUM!</v>
      </c>
      <c r="BG5358" t="e">
        <f t="shared" si="250"/>
        <v>#NUM!</v>
      </c>
      <c r="BH5358" t="e">
        <f t="shared" si="251"/>
        <v>#NUM!</v>
      </c>
      <c r="BI5358" t="e">
        <f>VLOOKUP(H5358,Sheet2!$A$1:$B$270,2,FALSE)</f>
        <v>#N/A</v>
      </c>
    </row>
    <row r="5359" spans="15:61">
      <c r="O5359" s="57"/>
      <c r="P5359" s="57"/>
      <c r="AO5359" s="57"/>
      <c r="AP5359" s="57"/>
      <c r="BA5359" s="57"/>
      <c r="BF5359" s="6" t="e">
        <f t="shared" si="249"/>
        <v>#NUM!</v>
      </c>
      <c r="BG5359" t="e">
        <f t="shared" si="250"/>
        <v>#NUM!</v>
      </c>
      <c r="BH5359" t="e">
        <f t="shared" si="251"/>
        <v>#NUM!</v>
      </c>
      <c r="BI5359" t="e">
        <f>VLOOKUP(H5359,Sheet2!$A$1:$B$270,2,FALSE)</f>
        <v>#N/A</v>
      </c>
    </row>
    <row r="5360" spans="15:61">
      <c r="O5360" s="57"/>
      <c r="P5360" s="57"/>
      <c r="AO5360" s="57"/>
      <c r="AP5360" s="57"/>
      <c r="BA5360" s="57"/>
      <c r="BF5360" s="6" t="e">
        <f t="shared" si="249"/>
        <v>#NUM!</v>
      </c>
      <c r="BG5360" t="e">
        <f t="shared" si="250"/>
        <v>#NUM!</v>
      </c>
      <c r="BH5360" t="e">
        <f t="shared" si="251"/>
        <v>#NUM!</v>
      </c>
      <c r="BI5360" t="e">
        <f>VLOOKUP(H5360,Sheet2!$A$1:$B$270,2,FALSE)</f>
        <v>#N/A</v>
      </c>
    </row>
    <row r="5361" spans="15:61">
      <c r="O5361" s="57"/>
      <c r="P5361" s="57"/>
      <c r="AO5361" s="57"/>
      <c r="AP5361" s="57"/>
      <c r="BA5361" s="57"/>
      <c r="BF5361" s="6" t="e">
        <f t="shared" si="249"/>
        <v>#NUM!</v>
      </c>
      <c r="BG5361" t="e">
        <f t="shared" si="250"/>
        <v>#NUM!</v>
      </c>
      <c r="BH5361" t="e">
        <f t="shared" si="251"/>
        <v>#NUM!</v>
      </c>
      <c r="BI5361" t="e">
        <f>VLOOKUP(H5361,Sheet2!$A$1:$B$270,2,FALSE)</f>
        <v>#N/A</v>
      </c>
    </row>
    <row r="5362" spans="15:61">
      <c r="O5362" s="57"/>
      <c r="P5362" s="57"/>
      <c r="AO5362" s="57"/>
      <c r="AP5362" s="57"/>
      <c r="BA5362" s="57"/>
      <c r="BF5362" s="6" t="e">
        <f t="shared" si="249"/>
        <v>#NUM!</v>
      </c>
      <c r="BG5362" t="e">
        <f t="shared" si="250"/>
        <v>#NUM!</v>
      </c>
      <c r="BH5362" t="e">
        <f t="shared" si="251"/>
        <v>#NUM!</v>
      </c>
      <c r="BI5362" t="e">
        <f>VLOOKUP(H5362,Sheet2!$A$1:$B$270,2,FALSE)</f>
        <v>#N/A</v>
      </c>
    </row>
    <row r="5363" spans="15:61">
      <c r="O5363" s="57"/>
      <c r="P5363" s="57"/>
      <c r="AO5363" s="57"/>
      <c r="AP5363" s="57"/>
      <c r="BA5363" s="57"/>
      <c r="BF5363" s="6" t="e">
        <f t="shared" si="249"/>
        <v>#NUM!</v>
      </c>
      <c r="BG5363" t="e">
        <f t="shared" si="250"/>
        <v>#NUM!</v>
      </c>
      <c r="BH5363" t="e">
        <f t="shared" si="251"/>
        <v>#NUM!</v>
      </c>
      <c r="BI5363" t="e">
        <f>VLOOKUP(H5363,Sheet2!$A$1:$B$270,2,FALSE)</f>
        <v>#N/A</v>
      </c>
    </row>
    <row r="5364" spans="15:61">
      <c r="O5364" s="57"/>
      <c r="P5364" s="57"/>
      <c r="AO5364" s="57"/>
      <c r="AP5364" s="57"/>
      <c r="BA5364" s="57"/>
      <c r="BF5364" s="6" t="e">
        <f t="shared" si="249"/>
        <v>#NUM!</v>
      </c>
      <c r="BG5364" t="e">
        <f t="shared" si="250"/>
        <v>#NUM!</v>
      </c>
      <c r="BH5364" t="e">
        <f t="shared" si="251"/>
        <v>#NUM!</v>
      </c>
      <c r="BI5364" t="e">
        <f>VLOOKUP(H5364,Sheet2!$A$1:$B$270,2,FALSE)</f>
        <v>#N/A</v>
      </c>
    </row>
    <row r="5365" spans="15:61">
      <c r="O5365" s="57"/>
      <c r="P5365" s="57"/>
      <c r="AO5365" s="57"/>
      <c r="AP5365" s="57"/>
      <c r="BA5365" s="57"/>
      <c r="BF5365" s="6" t="e">
        <f t="shared" si="249"/>
        <v>#NUM!</v>
      </c>
      <c r="BG5365" t="e">
        <f t="shared" si="250"/>
        <v>#NUM!</v>
      </c>
      <c r="BH5365" t="e">
        <f t="shared" si="251"/>
        <v>#NUM!</v>
      </c>
      <c r="BI5365" t="e">
        <f>VLOOKUP(H5365,Sheet2!$A$1:$B$270,2,FALSE)</f>
        <v>#N/A</v>
      </c>
    </row>
    <row r="5366" spans="15:61">
      <c r="O5366" s="57"/>
      <c r="P5366" s="57"/>
      <c r="AO5366" s="57"/>
      <c r="AP5366" s="57"/>
      <c r="BA5366" s="57"/>
      <c r="BF5366" s="6" t="e">
        <f t="shared" si="249"/>
        <v>#NUM!</v>
      </c>
      <c r="BG5366" t="e">
        <f t="shared" si="250"/>
        <v>#NUM!</v>
      </c>
      <c r="BH5366" t="e">
        <f t="shared" si="251"/>
        <v>#NUM!</v>
      </c>
      <c r="BI5366" t="e">
        <f>VLOOKUP(H5366,Sheet2!$A$1:$B$270,2,FALSE)</f>
        <v>#N/A</v>
      </c>
    </row>
    <row r="5367" spans="15:61">
      <c r="O5367" s="57"/>
      <c r="P5367" s="57"/>
      <c r="AO5367" s="57"/>
      <c r="AP5367" s="57"/>
      <c r="BA5367" s="57"/>
      <c r="BF5367" s="6" t="e">
        <f t="shared" si="249"/>
        <v>#NUM!</v>
      </c>
      <c r="BG5367" t="e">
        <f t="shared" si="250"/>
        <v>#NUM!</v>
      </c>
      <c r="BH5367" t="e">
        <f t="shared" si="251"/>
        <v>#NUM!</v>
      </c>
      <c r="BI5367" t="e">
        <f>VLOOKUP(H5367,Sheet2!$A$1:$B$270,2,FALSE)</f>
        <v>#N/A</v>
      </c>
    </row>
    <row r="5368" spans="15:61">
      <c r="O5368" s="57"/>
      <c r="P5368" s="57"/>
      <c r="AO5368" s="57"/>
      <c r="AP5368" s="57"/>
      <c r="BA5368" s="57"/>
      <c r="BF5368" s="6" t="e">
        <f t="shared" si="249"/>
        <v>#NUM!</v>
      </c>
      <c r="BG5368" t="e">
        <f t="shared" si="250"/>
        <v>#NUM!</v>
      </c>
      <c r="BH5368" t="e">
        <f t="shared" si="251"/>
        <v>#NUM!</v>
      </c>
      <c r="BI5368" t="e">
        <f>VLOOKUP(H5368,Sheet2!$A$1:$B$270,2,FALSE)</f>
        <v>#N/A</v>
      </c>
    </row>
    <row r="5369" spans="15:61">
      <c r="O5369" s="57"/>
      <c r="P5369" s="57"/>
      <c r="AO5369" s="57"/>
      <c r="AP5369" s="57"/>
      <c r="BA5369" s="57"/>
      <c r="BF5369" s="6" t="e">
        <f t="shared" si="249"/>
        <v>#NUM!</v>
      </c>
      <c r="BG5369" t="e">
        <f t="shared" si="250"/>
        <v>#NUM!</v>
      </c>
      <c r="BH5369" t="e">
        <f t="shared" si="251"/>
        <v>#NUM!</v>
      </c>
      <c r="BI5369" t="e">
        <f>VLOOKUP(H5369,Sheet2!$A$1:$B$270,2,FALSE)</f>
        <v>#N/A</v>
      </c>
    </row>
    <row r="5370" spans="15:61">
      <c r="O5370" s="57"/>
      <c r="P5370" s="57"/>
      <c r="AO5370" s="57"/>
      <c r="AP5370" s="57"/>
      <c r="BA5370" s="57"/>
      <c r="BF5370" s="6" t="e">
        <f t="shared" si="249"/>
        <v>#NUM!</v>
      </c>
      <c r="BG5370" t="e">
        <f t="shared" si="250"/>
        <v>#NUM!</v>
      </c>
      <c r="BH5370" t="e">
        <f t="shared" si="251"/>
        <v>#NUM!</v>
      </c>
      <c r="BI5370" t="e">
        <f>VLOOKUP(H5370,Sheet2!$A$1:$B$270,2,FALSE)</f>
        <v>#N/A</v>
      </c>
    </row>
    <row r="5371" spans="15:61">
      <c r="O5371" s="57"/>
      <c r="P5371" s="57"/>
      <c r="AO5371" s="57"/>
      <c r="AP5371" s="57"/>
      <c r="BA5371" s="57"/>
      <c r="BF5371" s="6" t="e">
        <f t="shared" si="249"/>
        <v>#NUM!</v>
      </c>
      <c r="BG5371" t="e">
        <f t="shared" si="250"/>
        <v>#NUM!</v>
      </c>
      <c r="BH5371" t="e">
        <f t="shared" si="251"/>
        <v>#NUM!</v>
      </c>
      <c r="BI5371" t="e">
        <f>VLOOKUP(H5371,Sheet2!$A$1:$B$270,2,FALSE)</f>
        <v>#N/A</v>
      </c>
    </row>
    <row r="5372" spans="15:61">
      <c r="O5372" s="57"/>
      <c r="P5372" s="57"/>
      <c r="AO5372" s="57"/>
      <c r="AP5372" s="57"/>
      <c r="BA5372" s="57"/>
      <c r="BF5372" s="6" t="e">
        <f t="shared" si="249"/>
        <v>#NUM!</v>
      </c>
      <c r="BG5372" t="e">
        <f t="shared" si="250"/>
        <v>#NUM!</v>
      </c>
      <c r="BH5372" t="e">
        <f t="shared" si="251"/>
        <v>#NUM!</v>
      </c>
      <c r="BI5372" t="e">
        <f>VLOOKUP(H5372,Sheet2!$A$1:$B$270,2,FALSE)</f>
        <v>#N/A</v>
      </c>
    </row>
    <row r="5373" spans="15:61">
      <c r="O5373" s="57"/>
      <c r="P5373" s="57"/>
      <c r="AO5373" s="57"/>
      <c r="AP5373" s="57"/>
      <c r="BA5373" s="57"/>
      <c r="BF5373" s="6" t="e">
        <f t="shared" si="249"/>
        <v>#NUM!</v>
      </c>
      <c r="BG5373" t="e">
        <f t="shared" si="250"/>
        <v>#NUM!</v>
      </c>
      <c r="BH5373" t="e">
        <f t="shared" si="251"/>
        <v>#NUM!</v>
      </c>
      <c r="BI5373" t="e">
        <f>VLOOKUP(H5373,Sheet2!$A$1:$B$270,2,FALSE)</f>
        <v>#N/A</v>
      </c>
    </row>
    <row r="5374" spans="15:61">
      <c r="O5374" s="57"/>
      <c r="P5374" s="57"/>
      <c r="AO5374" s="57"/>
      <c r="AP5374" s="57"/>
      <c r="BA5374" s="57"/>
      <c r="BF5374" s="6" t="e">
        <f t="shared" si="249"/>
        <v>#NUM!</v>
      </c>
      <c r="BG5374" t="e">
        <f t="shared" si="250"/>
        <v>#NUM!</v>
      </c>
      <c r="BH5374" t="e">
        <f t="shared" si="251"/>
        <v>#NUM!</v>
      </c>
      <c r="BI5374" t="e">
        <f>VLOOKUP(H5374,Sheet2!$A$1:$B$270,2,FALSE)</f>
        <v>#N/A</v>
      </c>
    </row>
    <row r="5375" spans="15:61">
      <c r="O5375" s="57"/>
      <c r="P5375" s="57"/>
      <c r="AO5375" s="57"/>
      <c r="AP5375" s="57"/>
      <c r="BA5375" s="57"/>
      <c r="BF5375" s="6" t="e">
        <f t="shared" si="249"/>
        <v>#NUM!</v>
      </c>
      <c r="BG5375" t="e">
        <f t="shared" si="250"/>
        <v>#NUM!</v>
      </c>
      <c r="BH5375" t="e">
        <f t="shared" si="251"/>
        <v>#NUM!</v>
      </c>
      <c r="BI5375" t="e">
        <f>VLOOKUP(H5375,Sheet2!$A$1:$B$270,2,FALSE)</f>
        <v>#N/A</v>
      </c>
    </row>
    <row r="5376" spans="15:61">
      <c r="O5376" s="57"/>
      <c r="P5376" s="57"/>
      <c r="AO5376" s="57"/>
      <c r="AP5376" s="57"/>
      <c r="BA5376" s="57"/>
      <c r="BF5376" s="6" t="e">
        <f t="shared" si="249"/>
        <v>#NUM!</v>
      </c>
      <c r="BG5376" t="e">
        <f t="shared" si="250"/>
        <v>#NUM!</v>
      </c>
      <c r="BH5376" t="e">
        <f t="shared" si="251"/>
        <v>#NUM!</v>
      </c>
      <c r="BI5376" t="e">
        <f>VLOOKUP(H5376,Sheet2!$A$1:$B$270,2,FALSE)</f>
        <v>#N/A</v>
      </c>
    </row>
    <row r="5377" spans="15:61">
      <c r="O5377" s="57"/>
      <c r="P5377" s="57"/>
      <c r="AO5377" s="57"/>
      <c r="AP5377" s="57"/>
      <c r="BA5377" s="57"/>
      <c r="BF5377" s="6" t="e">
        <f t="shared" si="249"/>
        <v>#NUM!</v>
      </c>
      <c r="BG5377" t="e">
        <f t="shared" si="250"/>
        <v>#NUM!</v>
      </c>
      <c r="BH5377" t="e">
        <f t="shared" si="251"/>
        <v>#NUM!</v>
      </c>
      <c r="BI5377" t="e">
        <f>VLOOKUP(H5377,Sheet2!$A$1:$B$270,2,FALSE)</f>
        <v>#N/A</v>
      </c>
    </row>
    <row r="5378" spans="15:61">
      <c r="O5378" s="57"/>
      <c r="P5378" s="57"/>
      <c r="AO5378" s="57"/>
      <c r="AP5378" s="57"/>
      <c r="BA5378" s="57"/>
      <c r="BF5378" s="6" t="e">
        <f t="shared" ref="BF5378:BF5441" si="252">DATE(BC5378,BD5378,BE5378)</f>
        <v>#NUM!</v>
      </c>
      <c r="BG5378" t="e">
        <f t="shared" ref="BG5378:BG5441" si="253">BF5378-BA5378</f>
        <v>#NUM!</v>
      </c>
      <c r="BH5378" t="e">
        <f t="shared" ref="BH5378:BH5441" si="254">IF(BG5378=1,"COMPLY",IF(BG5378&lt;1,"COMPLY","NOT COMPLY"))</f>
        <v>#NUM!</v>
      </c>
      <c r="BI5378" t="e">
        <f>VLOOKUP(H5378,Sheet2!$A$1:$B$270,2,FALSE)</f>
        <v>#N/A</v>
      </c>
    </row>
    <row r="5379" spans="15:61">
      <c r="O5379" s="57"/>
      <c r="P5379" s="57"/>
      <c r="AO5379" s="57"/>
      <c r="AP5379" s="57"/>
      <c r="BA5379" s="57"/>
      <c r="BF5379" s="6" t="e">
        <f t="shared" si="252"/>
        <v>#NUM!</v>
      </c>
      <c r="BG5379" t="e">
        <f t="shared" si="253"/>
        <v>#NUM!</v>
      </c>
      <c r="BH5379" t="e">
        <f t="shared" si="254"/>
        <v>#NUM!</v>
      </c>
      <c r="BI5379" t="e">
        <f>VLOOKUP(H5379,Sheet2!$A$1:$B$270,2,FALSE)</f>
        <v>#N/A</v>
      </c>
    </row>
    <row r="5380" spans="15:61">
      <c r="O5380" s="57"/>
      <c r="P5380" s="57"/>
      <c r="AO5380" s="57"/>
      <c r="AP5380" s="57"/>
      <c r="BA5380" s="57"/>
      <c r="BF5380" s="6" t="e">
        <f t="shared" si="252"/>
        <v>#NUM!</v>
      </c>
      <c r="BG5380" t="e">
        <f t="shared" si="253"/>
        <v>#NUM!</v>
      </c>
      <c r="BH5380" t="e">
        <f t="shared" si="254"/>
        <v>#NUM!</v>
      </c>
      <c r="BI5380" t="e">
        <f>VLOOKUP(H5380,Sheet2!$A$1:$B$270,2,FALSE)</f>
        <v>#N/A</v>
      </c>
    </row>
    <row r="5381" spans="15:61">
      <c r="O5381" s="57"/>
      <c r="P5381" s="57"/>
      <c r="AO5381" s="57"/>
      <c r="AP5381" s="57"/>
      <c r="BA5381" s="57"/>
      <c r="BF5381" s="6" t="e">
        <f t="shared" si="252"/>
        <v>#NUM!</v>
      </c>
      <c r="BG5381" t="e">
        <f t="shared" si="253"/>
        <v>#NUM!</v>
      </c>
      <c r="BH5381" t="e">
        <f t="shared" si="254"/>
        <v>#NUM!</v>
      </c>
      <c r="BI5381" t="e">
        <f>VLOOKUP(H5381,Sheet2!$A$1:$B$270,2,FALSE)</f>
        <v>#N/A</v>
      </c>
    </row>
    <row r="5382" spans="15:61">
      <c r="O5382" s="57"/>
      <c r="P5382" s="57"/>
      <c r="AO5382" s="57"/>
      <c r="AP5382" s="57"/>
      <c r="BA5382" s="57"/>
      <c r="BF5382" s="6" t="e">
        <f t="shared" si="252"/>
        <v>#NUM!</v>
      </c>
      <c r="BG5382" t="e">
        <f t="shared" si="253"/>
        <v>#NUM!</v>
      </c>
      <c r="BH5382" t="e">
        <f t="shared" si="254"/>
        <v>#NUM!</v>
      </c>
      <c r="BI5382" t="e">
        <f>VLOOKUP(H5382,Sheet2!$A$1:$B$270,2,FALSE)</f>
        <v>#N/A</v>
      </c>
    </row>
    <row r="5383" spans="15:61">
      <c r="O5383" s="57"/>
      <c r="P5383" s="57"/>
      <c r="AO5383" s="57"/>
      <c r="AP5383" s="57"/>
      <c r="BA5383" s="57"/>
      <c r="BF5383" s="6" t="e">
        <f t="shared" si="252"/>
        <v>#NUM!</v>
      </c>
      <c r="BG5383" t="e">
        <f t="shared" si="253"/>
        <v>#NUM!</v>
      </c>
      <c r="BH5383" t="e">
        <f t="shared" si="254"/>
        <v>#NUM!</v>
      </c>
      <c r="BI5383" t="e">
        <f>VLOOKUP(H5383,Sheet2!$A$1:$B$270,2,FALSE)</f>
        <v>#N/A</v>
      </c>
    </row>
    <row r="5384" spans="15:61">
      <c r="O5384" s="57"/>
      <c r="P5384" s="57"/>
      <c r="AO5384" s="57"/>
      <c r="AP5384" s="57"/>
      <c r="BA5384" s="57"/>
      <c r="BF5384" s="6" t="e">
        <f t="shared" si="252"/>
        <v>#NUM!</v>
      </c>
      <c r="BG5384" t="e">
        <f t="shared" si="253"/>
        <v>#NUM!</v>
      </c>
      <c r="BH5384" t="e">
        <f t="shared" si="254"/>
        <v>#NUM!</v>
      </c>
      <c r="BI5384" t="e">
        <f>VLOOKUP(H5384,Sheet2!$A$1:$B$270,2,FALSE)</f>
        <v>#N/A</v>
      </c>
    </row>
    <row r="5385" spans="15:61">
      <c r="O5385" s="57"/>
      <c r="P5385" s="57"/>
      <c r="AO5385" s="57"/>
      <c r="AP5385" s="57"/>
      <c r="BA5385" s="57"/>
      <c r="BF5385" s="6" t="e">
        <f t="shared" si="252"/>
        <v>#NUM!</v>
      </c>
      <c r="BG5385" t="e">
        <f t="shared" si="253"/>
        <v>#NUM!</v>
      </c>
      <c r="BH5385" t="e">
        <f t="shared" si="254"/>
        <v>#NUM!</v>
      </c>
      <c r="BI5385" t="e">
        <f>VLOOKUP(H5385,Sheet2!$A$1:$B$270,2,FALSE)</f>
        <v>#N/A</v>
      </c>
    </row>
    <row r="5386" spans="15:61">
      <c r="O5386" s="57"/>
      <c r="P5386" s="57"/>
      <c r="AO5386" s="57"/>
      <c r="AP5386" s="57"/>
      <c r="BA5386" s="57"/>
      <c r="BF5386" s="6" t="e">
        <f t="shared" si="252"/>
        <v>#NUM!</v>
      </c>
      <c r="BG5386" t="e">
        <f t="shared" si="253"/>
        <v>#NUM!</v>
      </c>
      <c r="BH5386" t="e">
        <f t="shared" si="254"/>
        <v>#NUM!</v>
      </c>
      <c r="BI5386" t="e">
        <f>VLOOKUP(H5386,Sheet2!$A$1:$B$270,2,FALSE)</f>
        <v>#N/A</v>
      </c>
    </row>
    <row r="5387" spans="15:61">
      <c r="O5387" s="57"/>
      <c r="P5387" s="57"/>
      <c r="AO5387" s="57"/>
      <c r="AP5387" s="57"/>
      <c r="BA5387" s="57"/>
      <c r="BF5387" s="6" t="e">
        <f t="shared" si="252"/>
        <v>#NUM!</v>
      </c>
      <c r="BG5387" t="e">
        <f t="shared" si="253"/>
        <v>#NUM!</v>
      </c>
      <c r="BH5387" t="e">
        <f t="shared" si="254"/>
        <v>#NUM!</v>
      </c>
      <c r="BI5387" t="e">
        <f>VLOOKUP(H5387,Sheet2!$A$1:$B$270,2,FALSE)</f>
        <v>#N/A</v>
      </c>
    </row>
    <row r="5388" spans="15:61">
      <c r="O5388" s="57"/>
      <c r="P5388" s="57"/>
      <c r="AO5388" s="57"/>
      <c r="AP5388" s="57"/>
      <c r="BA5388" s="57"/>
      <c r="BF5388" s="6" t="e">
        <f t="shared" si="252"/>
        <v>#NUM!</v>
      </c>
      <c r="BG5388" t="e">
        <f t="shared" si="253"/>
        <v>#NUM!</v>
      </c>
      <c r="BH5388" t="e">
        <f t="shared" si="254"/>
        <v>#NUM!</v>
      </c>
      <c r="BI5388" t="e">
        <f>VLOOKUP(H5388,Sheet2!$A$1:$B$270,2,FALSE)</f>
        <v>#N/A</v>
      </c>
    </row>
    <row r="5389" spans="15:61">
      <c r="O5389" s="57"/>
      <c r="P5389" s="57"/>
      <c r="AO5389" s="57"/>
      <c r="AP5389" s="57"/>
      <c r="BA5389" s="57"/>
      <c r="BF5389" s="6" t="e">
        <f t="shared" si="252"/>
        <v>#NUM!</v>
      </c>
      <c r="BG5389" t="e">
        <f t="shared" si="253"/>
        <v>#NUM!</v>
      </c>
      <c r="BH5389" t="e">
        <f t="shared" si="254"/>
        <v>#NUM!</v>
      </c>
      <c r="BI5389" t="e">
        <f>VLOOKUP(H5389,Sheet2!$A$1:$B$270,2,FALSE)</f>
        <v>#N/A</v>
      </c>
    </row>
    <row r="5390" spans="15:61">
      <c r="O5390" s="57"/>
      <c r="P5390" s="57"/>
      <c r="AO5390" s="57"/>
      <c r="AP5390" s="57"/>
      <c r="BA5390" s="57"/>
      <c r="BF5390" s="6" t="e">
        <f t="shared" si="252"/>
        <v>#NUM!</v>
      </c>
      <c r="BG5390" t="e">
        <f t="shared" si="253"/>
        <v>#NUM!</v>
      </c>
      <c r="BH5390" t="e">
        <f t="shared" si="254"/>
        <v>#NUM!</v>
      </c>
      <c r="BI5390" t="e">
        <f>VLOOKUP(H5390,Sheet2!$A$1:$B$270,2,FALSE)</f>
        <v>#N/A</v>
      </c>
    </row>
    <row r="5391" spans="15:61">
      <c r="O5391" s="57"/>
      <c r="P5391" s="57"/>
      <c r="AO5391" s="57"/>
      <c r="AP5391" s="57"/>
      <c r="BA5391" s="57"/>
      <c r="BF5391" s="6" t="e">
        <f t="shared" si="252"/>
        <v>#NUM!</v>
      </c>
      <c r="BG5391" t="e">
        <f t="shared" si="253"/>
        <v>#NUM!</v>
      </c>
      <c r="BH5391" t="e">
        <f t="shared" si="254"/>
        <v>#NUM!</v>
      </c>
      <c r="BI5391" t="e">
        <f>VLOOKUP(H5391,Sheet2!$A$1:$B$270,2,FALSE)</f>
        <v>#N/A</v>
      </c>
    </row>
    <row r="5392" spans="15:61">
      <c r="O5392" s="57"/>
      <c r="P5392" s="57"/>
      <c r="AO5392" s="57"/>
      <c r="AP5392" s="57"/>
      <c r="BA5392" s="57"/>
      <c r="BF5392" s="6" t="e">
        <f t="shared" si="252"/>
        <v>#NUM!</v>
      </c>
      <c r="BG5392" t="e">
        <f t="shared" si="253"/>
        <v>#NUM!</v>
      </c>
      <c r="BH5392" t="e">
        <f t="shared" si="254"/>
        <v>#NUM!</v>
      </c>
      <c r="BI5392" t="e">
        <f>VLOOKUP(H5392,Sheet2!$A$1:$B$270,2,FALSE)</f>
        <v>#N/A</v>
      </c>
    </row>
    <row r="5393" spans="15:61">
      <c r="O5393" s="57"/>
      <c r="P5393" s="57"/>
      <c r="AO5393" s="57"/>
      <c r="AP5393" s="57"/>
      <c r="BA5393" s="57"/>
      <c r="BF5393" s="6" t="e">
        <f t="shared" si="252"/>
        <v>#NUM!</v>
      </c>
      <c r="BG5393" t="e">
        <f t="shared" si="253"/>
        <v>#NUM!</v>
      </c>
      <c r="BH5393" t="e">
        <f t="shared" si="254"/>
        <v>#NUM!</v>
      </c>
      <c r="BI5393" t="e">
        <f>VLOOKUP(H5393,Sheet2!$A$1:$B$270,2,FALSE)</f>
        <v>#N/A</v>
      </c>
    </row>
    <row r="5394" spans="15:61">
      <c r="O5394" s="57"/>
      <c r="P5394" s="57"/>
      <c r="AO5394" s="57"/>
      <c r="AP5394" s="57"/>
      <c r="BA5394" s="57"/>
      <c r="BF5394" s="6" t="e">
        <f t="shared" si="252"/>
        <v>#NUM!</v>
      </c>
      <c r="BG5394" t="e">
        <f t="shared" si="253"/>
        <v>#NUM!</v>
      </c>
      <c r="BH5394" t="e">
        <f t="shared" si="254"/>
        <v>#NUM!</v>
      </c>
      <c r="BI5394" t="e">
        <f>VLOOKUP(H5394,Sheet2!$A$1:$B$270,2,FALSE)</f>
        <v>#N/A</v>
      </c>
    </row>
    <row r="5395" spans="15:61">
      <c r="O5395" s="57"/>
      <c r="P5395" s="57"/>
      <c r="AO5395" s="57"/>
      <c r="AP5395" s="57"/>
      <c r="BA5395" s="57"/>
      <c r="BF5395" s="6" t="e">
        <f t="shared" si="252"/>
        <v>#NUM!</v>
      </c>
      <c r="BG5395" t="e">
        <f t="shared" si="253"/>
        <v>#NUM!</v>
      </c>
      <c r="BH5395" t="e">
        <f t="shared" si="254"/>
        <v>#NUM!</v>
      </c>
      <c r="BI5395" t="e">
        <f>VLOOKUP(H5395,Sheet2!$A$1:$B$270,2,FALSE)</f>
        <v>#N/A</v>
      </c>
    </row>
    <row r="5396" spans="15:61">
      <c r="O5396" s="57"/>
      <c r="P5396" s="57"/>
      <c r="AO5396" s="57"/>
      <c r="AP5396" s="57"/>
      <c r="BA5396" s="57"/>
      <c r="BF5396" s="6" t="e">
        <f t="shared" si="252"/>
        <v>#NUM!</v>
      </c>
      <c r="BG5396" t="e">
        <f t="shared" si="253"/>
        <v>#NUM!</v>
      </c>
      <c r="BH5396" t="e">
        <f t="shared" si="254"/>
        <v>#NUM!</v>
      </c>
      <c r="BI5396" t="e">
        <f>VLOOKUP(H5396,Sheet2!$A$1:$B$270,2,FALSE)</f>
        <v>#N/A</v>
      </c>
    </row>
    <row r="5397" spans="15:61">
      <c r="O5397" s="57"/>
      <c r="P5397" s="57"/>
      <c r="AO5397" s="57"/>
      <c r="AP5397" s="57"/>
      <c r="BA5397" s="57"/>
      <c r="BF5397" s="6" t="e">
        <f t="shared" si="252"/>
        <v>#NUM!</v>
      </c>
      <c r="BG5397" t="e">
        <f t="shared" si="253"/>
        <v>#NUM!</v>
      </c>
      <c r="BH5397" t="e">
        <f t="shared" si="254"/>
        <v>#NUM!</v>
      </c>
      <c r="BI5397" t="e">
        <f>VLOOKUP(H5397,Sheet2!$A$1:$B$270,2,FALSE)</f>
        <v>#N/A</v>
      </c>
    </row>
    <row r="5398" spans="15:61">
      <c r="O5398" s="57"/>
      <c r="P5398" s="57"/>
      <c r="AO5398" s="57"/>
      <c r="AP5398" s="57"/>
      <c r="BA5398" s="57"/>
      <c r="BF5398" s="6" t="e">
        <f t="shared" si="252"/>
        <v>#NUM!</v>
      </c>
      <c r="BG5398" t="e">
        <f t="shared" si="253"/>
        <v>#NUM!</v>
      </c>
      <c r="BH5398" t="e">
        <f t="shared" si="254"/>
        <v>#NUM!</v>
      </c>
      <c r="BI5398" t="e">
        <f>VLOOKUP(H5398,Sheet2!$A$1:$B$270,2,FALSE)</f>
        <v>#N/A</v>
      </c>
    </row>
    <row r="5399" spans="15:61">
      <c r="O5399" s="57"/>
      <c r="P5399" s="57"/>
      <c r="AO5399" s="57"/>
      <c r="AP5399" s="57"/>
      <c r="BA5399" s="57"/>
      <c r="BF5399" s="6" t="e">
        <f t="shared" si="252"/>
        <v>#NUM!</v>
      </c>
      <c r="BG5399" t="e">
        <f t="shared" si="253"/>
        <v>#NUM!</v>
      </c>
      <c r="BH5399" t="e">
        <f t="shared" si="254"/>
        <v>#NUM!</v>
      </c>
      <c r="BI5399" t="e">
        <f>VLOOKUP(H5399,Sheet2!$A$1:$B$270,2,FALSE)</f>
        <v>#N/A</v>
      </c>
    </row>
    <row r="5400" spans="15:61">
      <c r="O5400" s="57"/>
      <c r="P5400" s="57"/>
      <c r="AO5400" s="57"/>
      <c r="AP5400" s="57"/>
      <c r="BA5400" s="57"/>
      <c r="BF5400" s="6" t="e">
        <f t="shared" si="252"/>
        <v>#NUM!</v>
      </c>
      <c r="BG5400" t="e">
        <f t="shared" si="253"/>
        <v>#NUM!</v>
      </c>
      <c r="BH5400" t="e">
        <f t="shared" si="254"/>
        <v>#NUM!</v>
      </c>
      <c r="BI5400" t="e">
        <f>VLOOKUP(H5400,Sheet2!$A$1:$B$270,2,FALSE)</f>
        <v>#N/A</v>
      </c>
    </row>
    <row r="5401" spans="15:61">
      <c r="O5401" s="57"/>
      <c r="P5401" s="57"/>
      <c r="AO5401" s="57"/>
      <c r="AP5401" s="57"/>
      <c r="BA5401" s="57"/>
      <c r="BF5401" s="6" t="e">
        <f t="shared" si="252"/>
        <v>#NUM!</v>
      </c>
      <c r="BG5401" t="e">
        <f t="shared" si="253"/>
        <v>#NUM!</v>
      </c>
      <c r="BH5401" t="e">
        <f t="shared" si="254"/>
        <v>#NUM!</v>
      </c>
      <c r="BI5401" t="e">
        <f>VLOOKUP(H5401,Sheet2!$A$1:$B$270,2,FALSE)</f>
        <v>#N/A</v>
      </c>
    </row>
    <row r="5402" spans="15:61">
      <c r="O5402" s="57"/>
      <c r="P5402" s="57"/>
      <c r="AO5402" s="57"/>
      <c r="AP5402" s="57"/>
      <c r="BA5402" s="57"/>
      <c r="BF5402" s="6" t="e">
        <f t="shared" si="252"/>
        <v>#NUM!</v>
      </c>
      <c r="BG5402" t="e">
        <f t="shared" si="253"/>
        <v>#NUM!</v>
      </c>
      <c r="BH5402" t="e">
        <f t="shared" si="254"/>
        <v>#NUM!</v>
      </c>
      <c r="BI5402" t="e">
        <f>VLOOKUP(H5402,Sheet2!$A$1:$B$270,2,FALSE)</f>
        <v>#N/A</v>
      </c>
    </row>
    <row r="5403" spans="15:61">
      <c r="O5403" s="57"/>
      <c r="P5403" s="57"/>
      <c r="AO5403" s="57"/>
      <c r="AP5403" s="57"/>
      <c r="BA5403" s="57"/>
      <c r="BF5403" s="6" t="e">
        <f t="shared" si="252"/>
        <v>#NUM!</v>
      </c>
      <c r="BG5403" t="e">
        <f t="shared" si="253"/>
        <v>#NUM!</v>
      </c>
      <c r="BH5403" t="e">
        <f t="shared" si="254"/>
        <v>#NUM!</v>
      </c>
      <c r="BI5403" t="e">
        <f>VLOOKUP(H5403,Sheet2!$A$1:$B$270,2,FALSE)</f>
        <v>#N/A</v>
      </c>
    </row>
    <row r="5404" spans="15:61">
      <c r="O5404" s="57"/>
      <c r="P5404" s="57"/>
      <c r="AO5404" s="57"/>
      <c r="AP5404" s="57"/>
      <c r="BA5404" s="57"/>
      <c r="BF5404" s="6" t="e">
        <f t="shared" si="252"/>
        <v>#NUM!</v>
      </c>
      <c r="BG5404" t="e">
        <f t="shared" si="253"/>
        <v>#NUM!</v>
      </c>
      <c r="BH5404" t="e">
        <f t="shared" si="254"/>
        <v>#NUM!</v>
      </c>
      <c r="BI5404" t="e">
        <f>VLOOKUP(H5404,Sheet2!$A$1:$B$270,2,FALSE)</f>
        <v>#N/A</v>
      </c>
    </row>
    <row r="5405" spans="15:61">
      <c r="O5405" s="57"/>
      <c r="P5405" s="57"/>
      <c r="AO5405" s="57"/>
      <c r="AP5405" s="57"/>
      <c r="BA5405" s="57"/>
      <c r="BF5405" s="6" t="e">
        <f t="shared" si="252"/>
        <v>#NUM!</v>
      </c>
      <c r="BG5405" t="e">
        <f t="shared" si="253"/>
        <v>#NUM!</v>
      </c>
      <c r="BH5405" t="e">
        <f t="shared" si="254"/>
        <v>#NUM!</v>
      </c>
      <c r="BI5405" t="e">
        <f>VLOOKUP(H5405,Sheet2!$A$1:$B$270,2,FALSE)</f>
        <v>#N/A</v>
      </c>
    </row>
    <row r="5406" spans="15:61">
      <c r="O5406" s="57"/>
      <c r="P5406" s="57"/>
      <c r="AO5406" s="57"/>
      <c r="AP5406" s="57"/>
      <c r="BA5406" s="57"/>
      <c r="BF5406" s="6" t="e">
        <f t="shared" si="252"/>
        <v>#NUM!</v>
      </c>
      <c r="BG5406" t="e">
        <f t="shared" si="253"/>
        <v>#NUM!</v>
      </c>
      <c r="BH5406" t="e">
        <f t="shared" si="254"/>
        <v>#NUM!</v>
      </c>
      <c r="BI5406" t="e">
        <f>VLOOKUP(H5406,Sheet2!$A$1:$B$270,2,FALSE)</f>
        <v>#N/A</v>
      </c>
    </row>
    <row r="5407" spans="15:61">
      <c r="O5407" s="57"/>
      <c r="P5407" s="57"/>
      <c r="AO5407" s="57"/>
      <c r="AP5407" s="57"/>
      <c r="BA5407" s="57"/>
      <c r="BF5407" s="6" t="e">
        <f t="shared" si="252"/>
        <v>#NUM!</v>
      </c>
      <c r="BG5407" t="e">
        <f t="shared" si="253"/>
        <v>#NUM!</v>
      </c>
      <c r="BH5407" t="e">
        <f t="shared" si="254"/>
        <v>#NUM!</v>
      </c>
      <c r="BI5407" t="e">
        <f>VLOOKUP(H5407,Sheet2!$A$1:$B$270,2,FALSE)</f>
        <v>#N/A</v>
      </c>
    </row>
    <row r="5408" spans="15:61">
      <c r="O5408" s="57"/>
      <c r="P5408" s="57"/>
      <c r="AO5408" s="57"/>
      <c r="AP5408" s="57"/>
      <c r="BA5408" s="57"/>
      <c r="BF5408" s="6" t="e">
        <f t="shared" si="252"/>
        <v>#NUM!</v>
      </c>
      <c r="BG5408" t="e">
        <f t="shared" si="253"/>
        <v>#NUM!</v>
      </c>
      <c r="BH5408" t="e">
        <f t="shared" si="254"/>
        <v>#NUM!</v>
      </c>
      <c r="BI5408" t="e">
        <f>VLOOKUP(H5408,Sheet2!$A$1:$B$270,2,FALSE)</f>
        <v>#N/A</v>
      </c>
    </row>
    <row r="5409" spans="15:61">
      <c r="O5409" s="57"/>
      <c r="P5409" s="57"/>
      <c r="AO5409" s="57"/>
      <c r="AP5409" s="57"/>
      <c r="BA5409" s="57"/>
      <c r="BF5409" s="6" t="e">
        <f t="shared" si="252"/>
        <v>#NUM!</v>
      </c>
      <c r="BG5409" t="e">
        <f t="shared" si="253"/>
        <v>#NUM!</v>
      </c>
      <c r="BH5409" t="e">
        <f t="shared" si="254"/>
        <v>#NUM!</v>
      </c>
      <c r="BI5409" t="e">
        <f>VLOOKUP(H5409,Sheet2!$A$1:$B$270,2,FALSE)</f>
        <v>#N/A</v>
      </c>
    </row>
    <row r="5410" spans="15:61">
      <c r="O5410" s="57"/>
      <c r="P5410" s="57"/>
      <c r="AO5410" s="57"/>
      <c r="AP5410" s="57"/>
      <c r="BA5410" s="57"/>
      <c r="BF5410" s="6" t="e">
        <f t="shared" si="252"/>
        <v>#NUM!</v>
      </c>
      <c r="BG5410" t="e">
        <f t="shared" si="253"/>
        <v>#NUM!</v>
      </c>
      <c r="BH5410" t="e">
        <f t="shared" si="254"/>
        <v>#NUM!</v>
      </c>
      <c r="BI5410" t="e">
        <f>VLOOKUP(H5410,Sheet2!$A$1:$B$270,2,FALSE)</f>
        <v>#N/A</v>
      </c>
    </row>
    <row r="5411" spans="15:61">
      <c r="O5411" s="57"/>
      <c r="P5411" s="57"/>
      <c r="AO5411" s="57"/>
      <c r="AP5411" s="57"/>
      <c r="BA5411" s="57"/>
      <c r="BF5411" s="6" t="e">
        <f t="shared" si="252"/>
        <v>#NUM!</v>
      </c>
      <c r="BG5411" t="e">
        <f t="shared" si="253"/>
        <v>#NUM!</v>
      </c>
      <c r="BH5411" t="e">
        <f t="shared" si="254"/>
        <v>#NUM!</v>
      </c>
      <c r="BI5411" t="e">
        <f>VLOOKUP(H5411,Sheet2!$A$1:$B$270,2,FALSE)</f>
        <v>#N/A</v>
      </c>
    </row>
    <row r="5412" spans="15:61">
      <c r="O5412" s="57"/>
      <c r="P5412" s="57"/>
      <c r="AO5412" s="57"/>
      <c r="AP5412" s="57"/>
      <c r="BA5412" s="57"/>
      <c r="BF5412" s="6" t="e">
        <f t="shared" si="252"/>
        <v>#NUM!</v>
      </c>
      <c r="BG5412" t="e">
        <f t="shared" si="253"/>
        <v>#NUM!</v>
      </c>
      <c r="BH5412" t="e">
        <f t="shared" si="254"/>
        <v>#NUM!</v>
      </c>
      <c r="BI5412" t="e">
        <f>VLOOKUP(H5412,Sheet2!$A$1:$B$270,2,FALSE)</f>
        <v>#N/A</v>
      </c>
    </row>
    <row r="5413" spans="15:61">
      <c r="O5413" s="57"/>
      <c r="P5413" s="57"/>
      <c r="AO5413" s="57"/>
      <c r="AP5413" s="57"/>
      <c r="BA5413" s="57"/>
      <c r="BF5413" s="6" t="e">
        <f t="shared" si="252"/>
        <v>#NUM!</v>
      </c>
      <c r="BG5413" t="e">
        <f t="shared" si="253"/>
        <v>#NUM!</v>
      </c>
      <c r="BH5413" t="e">
        <f t="shared" si="254"/>
        <v>#NUM!</v>
      </c>
      <c r="BI5413" t="e">
        <f>VLOOKUP(H5413,Sheet2!$A$1:$B$270,2,FALSE)</f>
        <v>#N/A</v>
      </c>
    </row>
    <row r="5414" spans="15:61">
      <c r="O5414" s="57"/>
      <c r="P5414" s="57"/>
      <c r="AO5414" s="57"/>
      <c r="AP5414" s="57"/>
      <c r="BA5414" s="57"/>
      <c r="BF5414" s="6" t="e">
        <f t="shared" si="252"/>
        <v>#NUM!</v>
      </c>
      <c r="BG5414" t="e">
        <f t="shared" si="253"/>
        <v>#NUM!</v>
      </c>
      <c r="BH5414" t="e">
        <f t="shared" si="254"/>
        <v>#NUM!</v>
      </c>
      <c r="BI5414" t="e">
        <f>VLOOKUP(H5414,Sheet2!$A$1:$B$270,2,FALSE)</f>
        <v>#N/A</v>
      </c>
    </row>
    <row r="5415" spans="15:61">
      <c r="O5415" s="57"/>
      <c r="P5415" s="57"/>
      <c r="AO5415" s="57"/>
      <c r="AP5415" s="57"/>
      <c r="BA5415" s="57"/>
      <c r="BF5415" s="6" t="e">
        <f t="shared" si="252"/>
        <v>#NUM!</v>
      </c>
      <c r="BG5415" t="e">
        <f t="shared" si="253"/>
        <v>#NUM!</v>
      </c>
      <c r="BH5415" t="e">
        <f t="shared" si="254"/>
        <v>#NUM!</v>
      </c>
      <c r="BI5415" t="e">
        <f>VLOOKUP(H5415,Sheet2!$A$1:$B$270,2,FALSE)</f>
        <v>#N/A</v>
      </c>
    </row>
    <row r="5416" spans="15:61">
      <c r="O5416" s="57"/>
      <c r="P5416" s="57"/>
      <c r="AO5416" s="57"/>
      <c r="AP5416" s="57"/>
      <c r="BA5416" s="57"/>
      <c r="BF5416" s="6" t="e">
        <f t="shared" si="252"/>
        <v>#NUM!</v>
      </c>
      <c r="BG5416" t="e">
        <f t="shared" si="253"/>
        <v>#NUM!</v>
      </c>
      <c r="BH5416" t="e">
        <f t="shared" si="254"/>
        <v>#NUM!</v>
      </c>
      <c r="BI5416" t="e">
        <f>VLOOKUP(H5416,Sheet2!$A$1:$B$270,2,FALSE)</f>
        <v>#N/A</v>
      </c>
    </row>
    <row r="5417" spans="15:61">
      <c r="O5417" s="57"/>
      <c r="P5417" s="57"/>
      <c r="AO5417" s="57"/>
      <c r="AP5417" s="57"/>
      <c r="BA5417" s="57"/>
      <c r="BF5417" s="6" t="e">
        <f t="shared" si="252"/>
        <v>#NUM!</v>
      </c>
      <c r="BG5417" t="e">
        <f t="shared" si="253"/>
        <v>#NUM!</v>
      </c>
      <c r="BH5417" t="e">
        <f t="shared" si="254"/>
        <v>#NUM!</v>
      </c>
      <c r="BI5417" t="e">
        <f>VLOOKUP(H5417,Sheet2!$A$1:$B$270,2,FALSE)</f>
        <v>#N/A</v>
      </c>
    </row>
    <row r="5418" spans="15:61">
      <c r="O5418" s="57"/>
      <c r="P5418" s="57"/>
      <c r="AO5418" s="57"/>
      <c r="AP5418" s="57"/>
      <c r="BA5418" s="57"/>
      <c r="BF5418" s="6" t="e">
        <f t="shared" si="252"/>
        <v>#NUM!</v>
      </c>
      <c r="BG5418" t="e">
        <f t="shared" si="253"/>
        <v>#NUM!</v>
      </c>
      <c r="BH5418" t="e">
        <f t="shared" si="254"/>
        <v>#NUM!</v>
      </c>
      <c r="BI5418" t="e">
        <f>VLOOKUP(H5418,Sheet2!$A$1:$B$270,2,FALSE)</f>
        <v>#N/A</v>
      </c>
    </row>
    <row r="5419" spans="15:61">
      <c r="O5419" s="57"/>
      <c r="P5419" s="57"/>
      <c r="AO5419" s="57"/>
      <c r="AP5419" s="57"/>
      <c r="BA5419" s="57"/>
      <c r="BF5419" s="6" t="e">
        <f t="shared" si="252"/>
        <v>#NUM!</v>
      </c>
      <c r="BG5419" t="e">
        <f t="shared" si="253"/>
        <v>#NUM!</v>
      </c>
      <c r="BH5419" t="e">
        <f t="shared" si="254"/>
        <v>#NUM!</v>
      </c>
      <c r="BI5419" t="e">
        <f>VLOOKUP(H5419,Sheet2!$A$1:$B$270,2,FALSE)</f>
        <v>#N/A</v>
      </c>
    </row>
    <row r="5420" spans="15:61">
      <c r="O5420" s="57"/>
      <c r="P5420" s="57"/>
      <c r="AO5420" s="57"/>
      <c r="AP5420" s="57"/>
      <c r="BA5420" s="57"/>
      <c r="BF5420" s="6" t="e">
        <f t="shared" si="252"/>
        <v>#NUM!</v>
      </c>
      <c r="BG5420" t="e">
        <f t="shared" si="253"/>
        <v>#NUM!</v>
      </c>
      <c r="BH5420" t="e">
        <f t="shared" si="254"/>
        <v>#NUM!</v>
      </c>
      <c r="BI5420" t="e">
        <f>VLOOKUP(H5420,Sheet2!$A$1:$B$270,2,FALSE)</f>
        <v>#N/A</v>
      </c>
    </row>
    <row r="5421" spans="15:61">
      <c r="O5421" s="57"/>
      <c r="P5421" s="57"/>
      <c r="AO5421" s="57"/>
      <c r="AP5421" s="57"/>
      <c r="BA5421" s="57"/>
      <c r="BF5421" s="6" t="e">
        <f t="shared" si="252"/>
        <v>#NUM!</v>
      </c>
      <c r="BG5421" t="e">
        <f t="shared" si="253"/>
        <v>#NUM!</v>
      </c>
      <c r="BH5421" t="e">
        <f t="shared" si="254"/>
        <v>#NUM!</v>
      </c>
      <c r="BI5421" t="e">
        <f>VLOOKUP(H5421,Sheet2!$A$1:$B$270,2,FALSE)</f>
        <v>#N/A</v>
      </c>
    </row>
    <row r="5422" spans="15:61">
      <c r="O5422" s="57"/>
      <c r="P5422" s="57"/>
      <c r="AO5422" s="57"/>
      <c r="AP5422" s="57"/>
      <c r="BA5422" s="57"/>
      <c r="BF5422" s="6" t="e">
        <f t="shared" si="252"/>
        <v>#NUM!</v>
      </c>
      <c r="BG5422" t="e">
        <f t="shared" si="253"/>
        <v>#NUM!</v>
      </c>
      <c r="BH5422" t="e">
        <f t="shared" si="254"/>
        <v>#NUM!</v>
      </c>
      <c r="BI5422" t="e">
        <f>VLOOKUP(H5422,Sheet2!$A$1:$B$270,2,FALSE)</f>
        <v>#N/A</v>
      </c>
    </row>
    <row r="5423" spans="15:61">
      <c r="O5423" s="57"/>
      <c r="P5423" s="57"/>
      <c r="AO5423" s="57"/>
      <c r="AP5423" s="57"/>
      <c r="BA5423" s="57"/>
      <c r="BF5423" s="6" t="e">
        <f t="shared" si="252"/>
        <v>#NUM!</v>
      </c>
      <c r="BG5423" t="e">
        <f t="shared" si="253"/>
        <v>#NUM!</v>
      </c>
      <c r="BH5423" t="e">
        <f t="shared" si="254"/>
        <v>#NUM!</v>
      </c>
      <c r="BI5423" t="e">
        <f>VLOOKUP(H5423,Sheet2!$A$1:$B$270,2,FALSE)</f>
        <v>#N/A</v>
      </c>
    </row>
    <row r="5424" spans="15:61">
      <c r="O5424" s="57"/>
      <c r="P5424" s="57"/>
      <c r="AO5424" s="57"/>
      <c r="AP5424" s="57"/>
      <c r="BA5424" s="57"/>
      <c r="BF5424" s="6" t="e">
        <f t="shared" si="252"/>
        <v>#NUM!</v>
      </c>
      <c r="BG5424" t="e">
        <f t="shared" si="253"/>
        <v>#NUM!</v>
      </c>
      <c r="BH5424" t="e">
        <f t="shared" si="254"/>
        <v>#NUM!</v>
      </c>
      <c r="BI5424" t="e">
        <f>VLOOKUP(H5424,Sheet2!$A$1:$B$270,2,FALSE)</f>
        <v>#N/A</v>
      </c>
    </row>
    <row r="5425" spans="15:61">
      <c r="O5425" s="57"/>
      <c r="P5425" s="57"/>
      <c r="AO5425" s="57"/>
      <c r="AP5425" s="57"/>
      <c r="BA5425" s="57"/>
      <c r="BF5425" s="6" t="e">
        <f t="shared" si="252"/>
        <v>#NUM!</v>
      </c>
      <c r="BG5425" t="e">
        <f t="shared" si="253"/>
        <v>#NUM!</v>
      </c>
      <c r="BH5425" t="e">
        <f t="shared" si="254"/>
        <v>#NUM!</v>
      </c>
      <c r="BI5425" t="e">
        <f>VLOOKUP(H5425,Sheet2!$A$1:$B$270,2,FALSE)</f>
        <v>#N/A</v>
      </c>
    </row>
    <row r="5426" spans="15:61">
      <c r="O5426" s="57"/>
      <c r="P5426" s="57"/>
      <c r="AO5426" s="57"/>
      <c r="AP5426" s="57"/>
      <c r="BA5426" s="57"/>
      <c r="BF5426" s="6" t="e">
        <f t="shared" si="252"/>
        <v>#NUM!</v>
      </c>
      <c r="BG5426" t="e">
        <f t="shared" si="253"/>
        <v>#NUM!</v>
      </c>
      <c r="BH5426" t="e">
        <f t="shared" si="254"/>
        <v>#NUM!</v>
      </c>
      <c r="BI5426" t="e">
        <f>VLOOKUP(H5426,Sheet2!$A$1:$B$270,2,FALSE)</f>
        <v>#N/A</v>
      </c>
    </row>
    <row r="5427" spans="15:61">
      <c r="O5427" s="57"/>
      <c r="P5427" s="57"/>
      <c r="AO5427" s="57"/>
      <c r="AP5427" s="57"/>
      <c r="BA5427" s="57"/>
      <c r="BF5427" s="6" t="e">
        <f t="shared" si="252"/>
        <v>#NUM!</v>
      </c>
      <c r="BG5427" t="e">
        <f t="shared" si="253"/>
        <v>#NUM!</v>
      </c>
      <c r="BH5427" t="e">
        <f t="shared" si="254"/>
        <v>#NUM!</v>
      </c>
      <c r="BI5427" t="e">
        <f>VLOOKUP(H5427,Sheet2!$A$1:$B$270,2,FALSE)</f>
        <v>#N/A</v>
      </c>
    </row>
    <row r="5428" spans="15:61">
      <c r="O5428" s="57"/>
      <c r="P5428" s="57"/>
      <c r="AP5428" s="57"/>
      <c r="BA5428" s="57"/>
      <c r="BF5428" s="6" t="e">
        <f t="shared" si="252"/>
        <v>#NUM!</v>
      </c>
      <c r="BG5428" t="e">
        <f t="shared" si="253"/>
        <v>#NUM!</v>
      </c>
      <c r="BH5428" t="e">
        <f t="shared" si="254"/>
        <v>#NUM!</v>
      </c>
      <c r="BI5428" t="e">
        <f>VLOOKUP(H5428,Sheet2!$A$1:$B$270,2,FALSE)</f>
        <v>#N/A</v>
      </c>
    </row>
    <row r="5429" spans="15:61">
      <c r="O5429" s="57"/>
      <c r="P5429" s="57"/>
      <c r="AO5429" s="57"/>
      <c r="BF5429" s="6" t="e">
        <f t="shared" si="252"/>
        <v>#NUM!</v>
      </c>
      <c r="BG5429" t="e">
        <f t="shared" si="253"/>
        <v>#NUM!</v>
      </c>
      <c r="BH5429" t="e">
        <f t="shared" si="254"/>
        <v>#NUM!</v>
      </c>
      <c r="BI5429" t="e">
        <f>VLOOKUP(H5429,Sheet2!$A$1:$B$270,2,FALSE)</f>
        <v>#N/A</v>
      </c>
    </row>
    <row r="5430" spans="15:61">
      <c r="O5430" s="57"/>
      <c r="P5430" s="57"/>
      <c r="AP5430" s="57"/>
      <c r="BA5430" s="57"/>
      <c r="BF5430" s="6" t="e">
        <f t="shared" si="252"/>
        <v>#NUM!</v>
      </c>
      <c r="BG5430" t="e">
        <f t="shared" si="253"/>
        <v>#NUM!</v>
      </c>
      <c r="BH5430" t="e">
        <f t="shared" si="254"/>
        <v>#NUM!</v>
      </c>
      <c r="BI5430" t="e">
        <f>VLOOKUP(H5430,Sheet2!$A$1:$B$270,2,FALSE)</f>
        <v>#N/A</v>
      </c>
    </row>
    <row r="5431" spans="15:61">
      <c r="O5431" s="57"/>
      <c r="P5431" s="57"/>
      <c r="AO5431" s="57"/>
      <c r="AP5431" s="57"/>
      <c r="BA5431" s="57"/>
      <c r="BF5431" s="6" t="e">
        <f t="shared" si="252"/>
        <v>#NUM!</v>
      </c>
      <c r="BG5431" t="e">
        <f t="shared" si="253"/>
        <v>#NUM!</v>
      </c>
      <c r="BH5431" t="e">
        <f t="shared" si="254"/>
        <v>#NUM!</v>
      </c>
      <c r="BI5431" t="e">
        <f>VLOOKUP(H5431,Sheet2!$A$1:$B$270,2,FALSE)</f>
        <v>#N/A</v>
      </c>
    </row>
    <row r="5432" spans="15:61">
      <c r="O5432" s="57"/>
      <c r="P5432" s="57"/>
      <c r="AP5432" s="57"/>
      <c r="BA5432" s="57"/>
      <c r="BF5432" s="6" t="e">
        <f t="shared" si="252"/>
        <v>#NUM!</v>
      </c>
      <c r="BG5432" t="e">
        <f t="shared" si="253"/>
        <v>#NUM!</v>
      </c>
      <c r="BH5432" t="e">
        <f t="shared" si="254"/>
        <v>#NUM!</v>
      </c>
      <c r="BI5432" t="e">
        <f>VLOOKUP(H5432,Sheet2!$A$1:$B$270,2,FALSE)</f>
        <v>#N/A</v>
      </c>
    </row>
    <row r="5433" spans="15:61">
      <c r="O5433" s="57"/>
      <c r="P5433" s="57"/>
      <c r="AP5433" s="57"/>
      <c r="BA5433" s="57"/>
      <c r="BF5433" s="6" t="e">
        <f t="shared" si="252"/>
        <v>#NUM!</v>
      </c>
      <c r="BG5433" t="e">
        <f t="shared" si="253"/>
        <v>#NUM!</v>
      </c>
      <c r="BH5433" t="e">
        <f t="shared" si="254"/>
        <v>#NUM!</v>
      </c>
      <c r="BI5433" t="e">
        <f>VLOOKUP(H5433,Sheet2!$A$1:$B$270,2,FALSE)</f>
        <v>#N/A</v>
      </c>
    </row>
    <row r="5434" spans="15:61">
      <c r="O5434" s="57"/>
      <c r="P5434" s="57"/>
      <c r="AP5434" s="57"/>
      <c r="BA5434" s="57"/>
      <c r="BF5434" s="6" t="e">
        <f t="shared" si="252"/>
        <v>#NUM!</v>
      </c>
      <c r="BG5434" t="e">
        <f t="shared" si="253"/>
        <v>#NUM!</v>
      </c>
      <c r="BH5434" t="e">
        <f t="shared" si="254"/>
        <v>#NUM!</v>
      </c>
      <c r="BI5434" t="e">
        <f>VLOOKUP(H5434,Sheet2!$A$1:$B$270,2,FALSE)</f>
        <v>#N/A</v>
      </c>
    </row>
    <row r="5435" spans="15:61">
      <c r="O5435" s="57"/>
      <c r="P5435" s="57"/>
      <c r="AP5435" s="57"/>
      <c r="BA5435" s="57"/>
      <c r="BF5435" s="6" t="e">
        <f t="shared" si="252"/>
        <v>#NUM!</v>
      </c>
      <c r="BG5435" t="e">
        <f t="shared" si="253"/>
        <v>#NUM!</v>
      </c>
      <c r="BH5435" t="e">
        <f t="shared" si="254"/>
        <v>#NUM!</v>
      </c>
      <c r="BI5435" t="e">
        <f>VLOOKUP(H5435,Sheet2!$A$1:$B$270,2,FALSE)</f>
        <v>#N/A</v>
      </c>
    </row>
    <row r="5436" spans="15:61">
      <c r="O5436" s="57"/>
      <c r="P5436" s="57"/>
      <c r="BF5436" s="6" t="e">
        <f t="shared" si="252"/>
        <v>#NUM!</v>
      </c>
      <c r="BG5436" t="e">
        <f t="shared" si="253"/>
        <v>#NUM!</v>
      </c>
      <c r="BH5436" t="e">
        <f t="shared" si="254"/>
        <v>#NUM!</v>
      </c>
      <c r="BI5436" t="e">
        <f>VLOOKUP(H5436,Sheet2!$A$1:$B$270,2,FALSE)</f>
        <v>#N/A</v>
      </c>
    </row>
    <row r="5437" spans="15:61">
      <c r="O5437" s="57"/>
      <c r="P5437" s="57"/>
      <c r="AO5437" s="57"/>
      <c r="AP5437" s="57"/>
      <c r="BA5437" s="57"/>
      <c r="BF5437" s="6" t="e">
        <f t="shared" si="252"/>
        <v>#NUM!</v>
      </c>
      <c r="BG5437" t="e">
        <f t="shared" si="253"/>
        <v>#NUM!</v>
      </c>
      <c r="BH5437" t="e">
        <f t="shared" si="254"/>
        <v>#NUM!</v>
      </c>
      <c r="BI5437" t="e">
        <f>VLOOKUP(H5437,Sheet2!$A$1:$B$270,2,FALSE)</f>
        <v>#N/A</v>
      </c>
    </row>
    <row r="5438" spans="15:61">
      <c r="O5438" s="57"/>
      <c r="P5438" s="57"/>
      <c r="AP5438" s="57"/>
      <c r="BA5438" s="57"/>
      <c r="BF5438" s="6" t="e">
        <f t="shared" si="252"/>
        <v>#NUM!</v>
      </c>
      <c r="BG5438" t="e">
        <f t="shared" si="253"/>
        <v>#NUM!</v>
      </c>
      <c r="BH5438" t="e">
        <f t="shared" si="254"/>
        <v>#NUM!</v>
      </c>
      <c r="BI5438" t="e">
        <f>VLOOKUP(H5438,Sheet2!$A$1:$B$270,2,FALSE)</f>
        <v>#N/A</v>
      </c>
    </row>
    <row r="5439" spans="15:61">
      <c r="O5439" s="57"/>
      <c r="P5439" s="57"/>
      <c r="AP5439" s="57"/>
      <c r="BA5439" s="57"/>
      <c r="BF5439" s="6" t="e">
        <f t="shared" si="252"/>
        <v>#NUM!</v>
      </c>
      <c r="BG5439" t="e">
        <f t="shared" si="253"/>
        <v>#NUM!</v>
      </c>
      <c r="BH5439" t="e">
        <f t="shared" si="254"/>
        <v>#NUM!</v>
      </c>
      <c r="BI5439" t="e">
        <f>VLOOKUP(H5439,Sheet2!$A$1:$B$270,2,FALSE)</f>
        <v>#N/A</v>
      </c>
    </row>
    <row r="5440" spans="15:61">
      <c r="O5440" s="57"/>
      <c r="P5440" s="57"/>
      <c r="AP5440" s="57"/>
      <c r="BA5440" s="57"/>
      <c r="BF5440" s="6" t="e">
        <f t="shared" si="252"/>
        <v>#NUM!</v>
      </c>
      <c r="BG5440" t="e">
        <f t="shared" si="253"/>
        <v>#NUM!</v>
      </c>
      <c r="BH5440" t="e">
        <f t="shared" si="254"/>
        <v>#NUM!</v>
      </c>
      <c r="BI5440" t="e">
        <f>VLOOKUP(H5440,Sheet2!$A$1:$B$270,2,FALSE)</f>
        <v>#N/A</v>
      </c>
    </row>
    <row r="5441" spans="15:61">
      <c r="O5441" s="57"/>
      <c r="P5441" s="57"/>
      <c r="BF5441" s="6" t="e">
        <f t="shared" si="252"/>
        <v>#NUM!</v>
      </c>
      <c r="BG5441" t="e">
        <f t="shared" si="253"/>
        <v>#NUM!</v>
      </c>
      <c r="BH5441" t="e">
        <f t="shared" si="254"/>
        <v>#NUM!</v>
      </c>
      <c r="BI5441" t="e">
        <f>VLOOKUP(H5441,Sheet2!$A$1:$B$270,2,FALSE)</f>
        <v>#N/A</v>
      </c>
    </row>
    <row r="5442" spans="15:61">
      <c r="O5442" s="57"/>
      <c r="P5442" s="57"/>
      <c r="AP5442" s="57"/>
      <c r="BA5442" s="57"/>
      <c r="BF5442" s="6" t="e">
        <f t="shared" ref="BF5442:BF5505" si="255">DATE(BC5442,BD5442,BE5442)</f>
        <v>#NUM!</v>
      </c>
      <c r="BG5442" t="e">
        <f t="shared" ref="BG5442:BG5505" si="256">BF5442-BA5442</f>
        <v>#NUM!</v>
      </c>
      <c r="BH5442" t="e">
        <f t="shared" ref="BH5442:BH5505" si="257">IF(BG5442=1,"COMPLY",IF(BG5442&lt;1,"COMPLY","NOT COMPLY"))</f>
        <v>#NUM!</v>
      </c>
      <c r="BI5442" t="e">
        <f>VLOOKUP(H5442,Sheet2!$A$1:$B$270,2,FALSE)</f>
        <v>#N/A</v>
      </c>
    </row>
    <row r="5443" spans="15:61">
      <c r="O5443" s="57"/>
      <c r="P5443" s="57"/>
      <c r="AM5443" s="58"/>
      <c r="BA5443" s="57"/>
      <c r="BB5443" s="58"/>
      <c r="BF5443" s="6" t="e">
        <f t="shared" si="255"/>
        <v>#NUM!</v>
      </c>
      <c r="BG5443" t="e">
        <f t="shared" si="256"/>
        <v>#NUM!</v>
      </c>
      <c r="BH5443" t="e">
        <f t="shared" si="257"/>
        <v>#NUM!</v>
      </c>
      <c r="BI5443" t="e">
        <f>VLOOKUP(H5443,Sheet2!$A$1:$B$270,2,FALSE)</f>
        <v>#N/A</v>
      </c>
    </row>
    <row r="5444" spans="15:61">
      <c r="O5444" s="57"/>
      <c r="P5444" s="57"/>
      <c r="AO5444" s="57"/>
      <c r="AP5444" s="57"/>
      <c r="BA5444" s="57"/>
      <c r="BF5444" s="6" t="e">
        <f t="shared" si="255"/>
        <v>#NUM!</v>
      </c>
      <c r="BG5444" t="e">
        <f t="shared" si="256"/>
        <v>#NUM!</v>
      </c>
      <c r="BH5444" t="e">
        <f t="shared" si="257"/>
        <v>#NUM!</v>
      </c>
      <c r="BI5444" t="e">
        <f>VLOOKUP(H5444,Sheet2!$A$1:$B$270,2,FALSE)</f>
        <v>#N/A</v>
      </c>
    </row>
    <row r="5445" spans="15:61">
      <c r="O5445" s="57"/>
      <c r="P5445" s="57"/>
      <c r="AO5445" s="57"/>
      <c r="BF5445" s="6" t="e">
        <f t="shared" si="255"/>
        <v>#NUM!</v>
      </c>
      <c r="BG5445" t="e">
        <f t="shared" si="256"/>
        <v>#NUM!</v>
      </c>
      <c r="BH5445" t="e">
        <f t="shared" si="257"/>
        <v>#NUM!</v>
      </c>
      <c r="BI5445" t="e">
        <f>VLOOKUP(H5445,Sheet2!$A$1:$B$270,2,FALSE)</f>
        <v>#N/A</v>
      </c>
    </row>
    <row r="5446" spans="15:61">
      <c r="O5446" s="57"/>
      <c r="P5446" s="57"/>
      <c r="AO5446" s="57"/>
      <c r="AP5446" s="57"/>
      <c r="BA5446" s="57"/>
      <c r="BF5446" s="6" t="e">
        <f t="shared" si="255"/>
        <v>#NUM!</v>
      </c>
      <c r="BG5446" t="e">
        <f t="shared" si="256"/>
        <v>#NUM!</v>
      </c>
      <c r="BH5446" t="e">
        <f t="shared" si="257"/>
        <v>#NUM!</v>
      </c>
      <c r="BI5446" t="e">
        <f>VLOOKUP(H5446,Sheet2!$A$1:$B$270,2,FALSE)</f>
        <v>#N/A</v>
      </c>
    </row>
    <row r="5447" spans="15:61">
      <c r="O5447" s="57"/>
      <c r="P5447" s="57"/>
      <c r="AP5447" s="57"/>
      <c r="BA5447" s="57"/>
      <c r="BF5447" s="6" t="e">
        <f t="shared" si="255"/>
        <v>#NUM!</v>
      </c>
      <c r="BG5447" t="e">
        <f t="shared" si="256"/>
        <v>#NUM!</v>
      </c>
      <c r="BH5447" t="e">
        <f t="shared" si="257"/>
        <v>#NUM!</v>
      </c>
      <c r="BI5447" t="e">
        <f>VLOOKUP(H5447,Sheet2!$A$1:$B$270,2,FALSE)</f>
        <v>#N/A</v>
      </c>
    </row>
    <row r="5448" spans="15:61">
      <c r="O5448" s="57"/>
      <c r="P5448" s="57"/>
      <c r="AP5448" s="57"/>
      <c r="BA5448" s="57"/>
      <c r="BF5448" s="6" t="e">
        <f t="shared" si="255"/>
        <v>#NUM!</v>
      </c>
      <c r="BG5448" t="e">
        <f t="shared" si="256"/>
        <v>#NUM!</v>
      </c>
      <c r="BH5448" t="e">
        <f t="shared" si="257"/>
        <v>#NUM!</v>
      </c>
      <c r="BI5448" t="e">
        <f>VLOOKUP(H5448,Sheet2!$A$1:$B$270,2,FALSE)</f>
        <v>#N/A</v>
      </c>
    </row>
    <row r="5449" spans="15:61">
      <c r="O5449" s="57"/>
      <c r="P5449" s="57"/>
      <c r="AP5449" s="57"/>
      <c r="BA5449" s="57"/>
      <c r="BF5449" s="6" t="e">
        <f t="shared" si="255"/>
        <v>#NUM!</v>
      </c>
      <c r="BG5449" t="e">
        <f t="shared" si="256"/>
        <v>#NUM!</v>
      </c>
      <c r="BH5449" t="e">
        <f t="shared" si="257"/>
        <v>#NUM!</v>
      </c>
      <c r="BI5449" t="e">
        <f>VLOOKUP(H5449,Sheet2!$A$1:$B$270,2,FALSE)</f>
        <v>#N/A</v>
      </c>
    </row>
    <row r="5450" spans="15:61">
      <c r="O5450" s="57"/>
      <c r="P5450" s="57"/>
      <c r="BA5450" s="57"/>
      <c r="BF5450" s="6" t="e">
        <f t="shared" si="255"/>
        <v>#NUM!</v>
      </c>
      <c r="BG5450" t="e">
        <f t="shared" si="256"/>
        <v>#NUM!</v>
      </c>
      <c r="BH5450" t="e">
        <f t="shared" si="257"/>
        <v>#NUM!</v>
      </c>
      <c r="BI5450" t="e">
        <f>VLOOKUP(H5450,Sheet2!$A$1:$B$270,2,FALSE)</f>
        <v>#N/A</v>
      </c>
    </row>
    <row r="5451" spans="15:61">
      <c r="O5451" s="57"/>
      <c r="P5451" s="57"/>
      <c r="AO5451" s="57"/>
      <c r="AP5451" s="57"/>
      <c r="BA5451" s="57"/>
      <c r="BF5451" s="6" t="e">
        <f t="shared" si="255"/>
        <v>#NUM!</v>
      </c>
      <c r="BG5451" t="e">
        <f t="shared" si="256"/>
        <v>#NUM!</v>
      </c>
      <c r="BH5451" t="e">
        <f t="shared" si="257"/>
        <v>#NUM!</v>
      </c>
      <c r="BI5451" t="e">
        <f>VLOOKUP(H5451,Sheet2!$A$1:$B$270,2,FALSE)</f>
        <v>#N/A</v>
      </c>
    </row>
    <row r="5452" spans="15:61">
      <c r="O5452" s="57"/>
      <c r="P5452" s="57"/>
      <c r="AP5452" s="57"/>
      <c r="BA5452" s="57"/>
      <c r="BF5452" s="6" t="e">
        <f t="shared" si="255"/>
        <v>#NUM!</v>
      </c>
      <c r="BG5452" t="e">
        <f t="shared" si="256"/>
        <v>#NUM!</v>
      </c>
      <c r="BH5452" t="e">
        <f t="shared" si="257"/>
        <v>#NUM!</v>
      </c>
      <c r="BI5452" t="e">
        <f>VLOOKUP(H5452,Sheet2!$A$1:$B$270,2,FALSE)</f>
        <v>#N/A</v>
      </c>
    </row>
    <row r="5453" spans="15:61">
      <c r="O5453" s="57"/>
      <c r="P5453" s="57"/>
      <c r="AM5453" s="58"/>
      <c r="BA5453" s="57"/>
      <c r="BB5453" s="58"/>
      <c r="BF5453" s="6" t="e">
        <f t="shared" si="255"/>
        <v>#NUM!</v>
      </c>
      <c r="BG5453" t="e">
        <f t="shared" si="256"/>
        <v>#NUM!</v>
      </c>
      <c r="BH5453" t="e">
        <f t="shared" si="257"/>
        <v>#NUM!</v>
      </c>
      <c r="BI5453" t="e">
        <f>VLOOKUP(H5453,Sheet2!$A$1:$B$270,2,FALSE)</f>
        <v>#N/A</v>
      </c>
    </row>
    <row r="5454" spans="15:61">
      <c r="O5454" s="57"/>
      <c r="P5454" s="57"/>
      <c r="AO5454" s="57"/>
      <c r="BF5454" s="6" t="e">
        <f t="shared" si="255"/>
        <v>#NUM!</v>
      </c>
      <c r="BG5454" t="e">
        <f t="shared" si="256"/>
        <v>#NUM!</v>
      </c>
      <c r="BH5454" t="e">
        <f t="shared" si="257"/>
        <v>#NUM!</v>
      </c>
      <c r="BI5454" t="e">
        <f>VLOOKUP(H5454,Sheet2!$A$1:$B$270,2,FALSE)</f>
        <v>#N/A</v>
      </c>
    </row>
    <row r="5455" spans="15:61">
      <c r="O5455" s="57"/>
      <c r="P5455" s="57"/>
      <c r="AP5455" s="57"/>
      <c r="BA5455" s="57"/>
      <c r="BF5455" s="6" t="e">
        <f t="shared" si="255"/>
        <v>#NUM!</v>
      </c>
      <c r="BG5455" t="e">
        <f t="shared" si="256"/>
        <v>#NUM!</v>
      </c>
      <c r="BH5455" t="e">
        <f t="shared" si="257"/>
        <v>#NUM!</v>
      </c>
      <c r="BI5455" t="e">
        <f>VLOOKUP(H5455,Sheet2!$A$1:$B$270,2,FALSE)</f>
        <v>#N/A</v>
      </c>
    </row>
    <row r="5456" spans="15:61">
      <c r="O5456" s="57"/>
      <c r="P5456" s="57"/>
      <c r="AP5456" s="57"/>
      <c r="BA5456" s="57"/>
      <c r="BF5456" s="6" t="e">
        <f t="shared" si="255"/>
        <v>#NUM!</v>
      </c>
      <c r="BG5456" t="e">
        <f t="shared" si="256"/>
        <v>#NUM!</v>
      </c>
      <c r="BH5456" t="e">
        <f t="shared" si="257"/>
        <v>#NUM!</v>
      </c>
      <c r="BI5456" t="e">
        <f>VLOOKUP(H5456,Sheet2!$A$1:$B$270,2,FALSE)</f>
        <v>#N/A</v>
      </c>
    </row>
    <row r="5457" spans="15:61">
      <c r="O5457" s="57"/>
      <c r="P5457" s="57"/>
      <c r="BA5457" s="57"/>
      <c r="BF5457" s="6" t="e">
        <f t="shared" si="255"/>
        <v>#NUM!</v>
      </c>
      <c r="BG5457" t="e">
        <f t="shared" si="256"/>
        <v>#NUM!</v>
      </c>
      <c r="BH5457" t="e">
        <f t="shared" si="257"/>
        <v>#NUM!</v>
      </c>
      <c r="BI5457" t="e">
        <f>VLOOKUP(H5457,Sheet2!$A$1:$B$270,2,FALSE)</f>
        <v>#N/A</v>
      </c>
    </row>
    <row r="5458" spans="15:61">
      <c r="O5458" s="57"/>
      <c r="P5458" s="57"/>
      <c r="AO5458" s="57"/>
      <c r="AP5458" s="57"/>
      <c r="BA5458" s="57"/>
      <c r="BF5458" s="6" t="e">
        <f t="shared" si="255"/>
        <v>#NUM!</v>
      </c>
      <c r="BG5458" t="e">
        <f t="shared" si="256"/>
        <v>#NUM!</v>
      </c>
      <c r="BH5458" t="e">
        <f t="shared" si="257"/>
        <v>#NUM!</v>
      </c>
      <c r="BI5458" t="e">
        <f>VLOOKUP(H5458,Sheet2!$A$1:$B$270,2,FALSE)</f>
        <v>#N/A</v>
      </c>
    </row>
    <row r="5459" spans="15:61">
      <c r="O5459" s="57"/>
      <c r="P5459" s="57"/>
      <c r="AP5459" s="57"/>
      <c r="BA5459" s="57"/>
      <c r="BF5459" s="6" t="e">
        <f t="shared" si="255"/>
        <v>#NUM!</v>
      </c>
      <c r="BG5459" t="e">
        <f t="shared" si="256"/>
        <v>#NUM!</v>
      </c>
      <c r="BH5459" t="e">
        <f t="shared" si="257"/>
        <v>#NUM!</v>
      </c>
      <c r="BI5459" t="e">
        <f>VLOOKUP(H5459,Sheet2!$A$1:$B$270,2,FALSE)</f>
        <v>#N/A</v>
      </c>
    </row>
    <row r="5460" spans="15:61">
      <c r="O5460" s="57"/>
      <c r="P5460" s="57"/>
      <c r="AO5460" s="57"/>
      <c r="AP5460" s="57"/>
      <c r="BA5460" s="57"/>
      <c r="BF5460" s="6" t="e">
        <f t="shared" si="255"/>
        <v>#NUM!</v>
      </c>
      <c r="BG5460" t="e">
        <f t="shared" si="256"/>
        <v>#NUM!</v>
      </c>
      <c r="BH5460" t="e">
        <f t="shared" si="257"/>
        <v>#NUM!</v>
      </c>
      <c r="BI5460" t="e">
        <f>VLOOKUP(H5460,Sheet2!$A$1:$B$270,2,FALSE)</f>
        <v>#N/A</v>
      </c>
    </row>
    <row r="5461" spans="15:61">
      <c r="O5461" s="57"/>
      <c r="P5461" s="57"/>
      <c r="AP5461" s="57"/>
      <c r="BA5461" s="57"/>
      <c r="BF5461" s="6" t="e">
        <f t="shared" si="255"/>
        <v>#NUM!</v>
      </c>
      <c r="BG5461" t="e">
        <f t="shared" si="256"/>
        <v>#NUM!</v>
      </c>
      <c r="BH5461" t="e">
        <f t="shared" si="257"/>
        <v>#NUM!</v>
      </c>
      <c r="BI5461" t="e">
        <f>VLOOKUP(H5461,Sheet2!$A$1:$B$270,2,FALSE)</f>
        <v>#N/A</v>
      </c>
    </row>
    <row r="5462" spans="15:61">
      <c r="O5462" s="57"/>
      <c r="P5462" s="57"/>
      <c r="AP5462" s="57"/>
      <c r="BA5462" s="57"/>
      <c r="BF5462" s="6" t="e">
        <f t="shared" si="255"/>
        <v>#NUM!</v>
      </c>
      <c r="BG5462" t="e">
        <f t="shared" si="256"/>
        <v>#NUM!</v>
      </c>
      <c r="BH5462" t="e">
        <f t="shared" si="257"/>
        <v>#NUM!</v>
      </c>
      <c r="BI5462" t="e">
        <f>VLOOKUP(H5462,Sheet2!$A$1:$B$270,2,FALSE)</f>
        <v>#N/A</v>
      </c>
    </row>
    <row r="5463" spans="15:61">
      <c r="O5463" s="57"/>
      <c r="P5463" s="57"/>
      <c r="AP5463" s="57"/>
      <c r="BA5463" s="57"/>
      <c r="BF5463" s="6" t="e">
        <f t="shared" si="255"/>
        <v>#NUM!</v>
      </c>
      <c r="BG5463" t="e">
        <f t="shared" si="256"/>
        <v>#NUM!</v>
      </c>
      <c r="BH5463" t="e">
        <f t="shared" si="257"/>
        <v>#NUM!</v>
      </c>
      <c r="BI5463" t="e">
        <f>VLOOKUP(H5463,Sheet2!$A$1:$B$270,2,FALSE)</f>
        <v>#N/A</v>
      </c>
    </row>
    <row r="5464" spans="15:61">
      <c r="O5464" s="57"/>
      <c r="P5464" s="57"/>
      <c r="AP5464" s="57"/>
      <c r="BA5464" s="57"/>
      <c r="BF5464" s="6" t="e">
        <f t="shared" si="255"/>
        <v>#NUM!</v>
      </c>
      <c r="BG5464" t="e">
        <f t="shared" si="256"/>
        <v>#NUM!</v>
      </c>
      <c r="BH5464" t="e">
        <f t="shared" si="257"/>
        <v>#NUM!</v>
      </c>
      <c r="BI5464" t="e">
        <f>VLOOKUP(H5464,Sheet2!$A$1:$B$270,2,FALSE)</f>
        <v>#N/A</v>
      </c>
    </row>
    <row r="5465" spans="15:61">
      <c r="O5465" s="57"/>
      <c r="P5465" s="57"/>
      <c r="AO5465" s="57"/>
      <c r="AP5465" s="57"/>
      <c r="BA5465" s="57"/>
      <c r="BF5465" s="6" t="e">
        <f t="shared" si="255"/>
        <v>#NUM!</v>
      </c>
      <c r="BG5465" t="e">
        <f t="shared" si="256"/>
        <v>#NUM!</v>
      </c>
      <c r="BH5465" t="e">
        <f t="shared" si="257"/>
        <v>#NUM!</v>
      </c>
      <c r="BI5465" t="e">
        <f>VLOOKUP(H5465,Sheet2!$A$1:$B$270,2,FALSE)</f>
        <v>#N/A</v>
      </c>
    </row>
    <row r="5466" spans="15:61">
      <c r="O5466" s="57"/>
      <c r="P5466" s="57"/>
      <c r="AO5466" s="57"/>
      <c r="AP5466" s="57"/>
      <c r="BA5466" s="57"/>
      <c r="BF5466" s="6" t="e">
        <f t="shared" si="255"/>
        <v>#NUM!</v>
      </c>
      <c r="BG5466" t="e">
        <f t="shared" si="256"/>
        <v>#NUM!</v>
      </c>
      <c r="BH5466" t="e">
        <f t="shared" si="257"/>
        <v>#NUM!</v>
      </c>
      <c r="BI5466" t="e">
        <f>VLOOKUP(H5466,Sheet2!$A$1:$B$270,2,FALSE)</f>
        <v>#N/A</v>
      </c>
    </row>
    <row r="5467" spans="15:61">
      <c r="O5467" s="57"/>
      <c r="P5467" s="57"/>
      <c r="AP5467" s="57"/>
      <c r="BA5467" s="57"/>
      <c r="BF5467" s="6" t="e">
        <f t="shared" si="255"/>
        <v>#NUM!</v>
      </c>
      <c r="BG5467" t="e">
        <f t="shared" si="256"/>
        <v>#NUM!</v>
      </c>
      <c r="BH5467" t="e">
        <f t="shared" si="257"/>
        <v>#NUM!</v>
      </c>
      <c r="BI5467" t="e">
        <f>VLOOKUP(H5467,Sheet2!$A$1:$B$270,2,FALSE)</f>
        <v>#N/A</v>
      </c>
    </row>
    <row r="5468" spans="15:61">
      <c r="O5468" s="57"/>
      <c r="P5468" s="57"/>
      <c r="AP5468" s="57"/>
      <c r="BA5468" s="57"/>
      <c r="BF5468" s="6" t="e">
        <f t="shared" si="255"/>
        <v>#NUM!</v>
      </c>
      <c r="BG5468" t="e">
        <f t="shared" si="256"/>
        <v>#NUM!</v>
      </c>
      <c r="BH5468" t="e">
        <f t="shared" si="257"/>
        <v>#NUM!</v>
      </c>
      <c r="BI5468" t="e">
        <f>VLOOKUP(H5468,Sheet2!$A$1:$B$270,2,FALSE)</f>
        <v>#N/A</v>
      </c>
    </row>
    <row r="5469" spans="15:61">
      <c r="O5469" s="57"/>
      <c r="P5469" s="57"/>
      <c r="AO5469" s="57"/>
      <c r="AP5469" s="57"/>
      <c r="BA5469" s="57"/>
      <c r="BF5469" s="6" t="e">
        <f t="shared" si="255"/>
        <v>#NUM!</v>
      </c>
      <c r="BG5469" t="e">
        <f t="shared" si="256"/>
        <v>#NUM!</v>
      </c>
      <c r="BH5469" t="e">
        <f t="shared" si="257"/>
        <v>#NUM!</v>
      </c>
      <c r="BI5469" t="e">
        <f>VLOOKUP(H5469,Sheet2!$A$1:$B$270,2,FALSE)</f>
        <v>#N/A</v>
      </c>
    </row>
    <row r="5470" spans="15:61">
      <c r="O5470" s="57"/>
      <c r="P5470" s="57"/>
      <c r="AO5470" s="57"/>
      <c r="AP5470" s="57"/>
      <c r="BA5470" s="57"/>
      <c r="BF5470" s="6" t="e">
        <f t="shared" si="255"/>
        <v>#NUM!</v>
      </c>
      <c r="BG5470" t="e">
        <f t="shared" si="256"/>
        <v>#NUM!</v>
      </c>
      <c r="BH5470" t="e">
        <f t="shared" si="257"/>
        <v>#NUM!</v>
      </c>
      <c r="BI5470" t="e">
        <f>VLOOKUP(H5470,Sheet2!$A$1:$B$270,2,FALSE)</f>
        <v>#N/A</v>
      </c>
    </row>
    <row r="5471" spans="15:61">
      <c r="O5471" s="57"/>
      <c r="P5471" s="57"/>
      <c r="AP5471" s="57"/>
      <c r="BA5471" s="57"/>
      <c r="BF5471" s="6" t="e">
        <f t="shared" si="255"/>
        <v>#NUM!</v>
      </c>
      <c r="BG5471" t="e">
        <f t="shared" si="256"/>
        <v>#NUM!</v>
      </c>
      <c r="BH5471" t="e">
        <f t="shared" si="257"/>
        <v>#NUM!</v>
      </c>
      <c r="BI5471" t="e">
        <f>VLOOKUP(H5471,Sheet2!$A$1:$B$270,2,FALSE)</f>
        <v>#N/A</v>
      </c>
    </row>
    <row r="5472" spans="15:61">
      <c r="O5472" s="57"/>
      <c r="P5472" s="57"/>
      <c r="AO5472" s="57"/>
      <c r="AP5472" s="57"/>
      <c r="BA5472" s="57"/>
      <c r="BF5472" s="6" t="e">
        <f t="shared" si="255"/>
        <v>#NUM!</v>
      </c>
      <c r="BG5472" t="e">
        <f t="shared" si="256"/>
        <v>#NUM!</v>
      </c>
      <c r="BH5472" t="e">
        <f t="shared" si="257"/>
        <v>#NUM!</v>
      </c>
      <c r="BI5472" t="e">
        <f>VLOOKUP(H5472,Sheet2!$A$1:$B$270,2,FALSE)</f>
        <v>#N/A</v>
      </c>
    </row>
    <row r="5473" spans="15:61">
      <c r="O5473" s="57"/>
      <c r="P5473" s="57"/>
      <c r="AP5473" s="57"/>
      <c r="BA5473" s="57"/>
      <c r="BF5473" s="6" t="e">
        <f t="shared" si="255"/>
        <v>#NUM!</v>
      </c>
      <c r="BG5473" t="e">
        <f t="shared" si="256"/>
        <v>#NUM!</v>
      </c>
      <c r="BH5473" t="e">
        <f t="shared" si="257"/>
        <v>#NUM!</v>
      </c>
      <c r="BI5473" t="e">
        <f>VLOOKUP(H5473,Sheet2!$A$1:$B$270,2,FALSE)</f>
        <v>#N/A</v>
      </c>
    </row>
    <row r="5474" spans="15:61">
      <c r="O5474" s="57"/>
      <c r="P5474" s="57"/>
      <c r="AP5474" s="57"/>
      <c r="BA5474" s="57"/>
      <c r="BF5474" s="6" t="e">
        <f t="shared" si="255"/>
        <v>#NUM!</v>
      </c>
      <c r="BG5474" t="e">
        <f t="shared" si="256"/>
        <v>#NUM!</v>
      </c>
      <c r="BH5474" t="e">
        <f t="shared" si="257"/>
        <v>#NUM!</v>
      </c>
      <c r="BI5474" t="e">
        <f>VLOOKUP(H5474,Sheet2!$A$1:$B$270,2,FALSE)</f>
        <v>#N/A</v>
      </c>
    </row>
    <row r="5475" spans="15:61">
      <c r="O5475" s="57"/>
      <c r="P5475" s="57"/>
      <c r="AO5475" s="57"/>
      <c r="AP5475" s="57"/>
      <c r="BA5475" s="57"/>
      <c r="BF5475" s="6" t="e">
        <f t="shared" si="255"/>
        <v>#NUM!</v>
      </c>
      <c r="BG5475" t="e">
        <f t="shared" si="256"/>
        <v>#NUM!</v>
      </c>
      <c r="BH5475" t="e">
        <f t="shared" si="257"/>
        <v>#NUM!</v>
      </c>
      <c r="BI5475" t="e">
        <f>VLOOKUP(H5475,Sheet2!$A$1:$B$270,2,FALSE)</f>
        <v>#N/A</v>
      </c>
    </row>
    <row r="5476" spans="15:61">
      <c r="O5476" s="57"/>
      <c r="P5476" s="57"/>
      <c r="AO5476" s="57"/>
      <c r="AP5476" s="57"/>
      <c r="BA5476" s="57"/>
      <c r="BF5476" s="6" t="e">
        <f t="shared" si="255"/>
        <v>#NUM!</v>
      </c>
      <c r="BG5476" t="e">
        <f t="shared" si="256"/>
        <v>#NUM!</v>
      </c>
      <c r="BH5476" t="e">
        <f t="shared" si="257"/>
        <v>#NUM!</v>
      </c>
      <c r="BI5476" t="e">
        <f>VLOOKUP(H5476,Sheet2!$A$1:$B$270,2,FALSE)</f>
        <v>#N/A</v>
      </c>
    </row>
    <row r="5477" spans="15:61">
      <c r="O5477" s="57"/>
      <c r="P5477" s="57"/>
      <c r="AP5477" s="57"/>
      <c r="BA5477" s="57"/>
      <c r="BF5477" s="6" t="e">
        <f t="shared" si="255"/>
        <v>#NUM!</v>
      </c>
      <c r="BG5477" t="e">
        <f t="shared" si="256"/>
        <v>#NUM!</v>
      </c>
      <c r="BH5477" t="e">
        <f t="shared" si="257"/>
        <v>#NUM!</v>
      </c>
      <c r="BI5477" t="e">
        <f>VLOOKUP(H5477,Sheet2!$A$1:$B$270,2,FALSE)</f>
        <v>#N/A</v>
      </c>
    </row>
    <row r="5478" spans="15:61">
      <c r="O5478" s="57"/>
      <c r="P5478" s="57"/>
      <c r="AM5478" s="58"/>
      <c r="BA5478" s="57"/>
      <c r="BB5478" s="58"/>
      <c r="BF5478" s="6" t="e">
        <f t="shared" si="255"/>
        <v>#NUM!</v>
      </c>
      <c r="BG5478" t="e">
        <f t="shared" si="256"/>
        <v>#NUM!</v>
      </c>
      <c r="BH5478" t="e">
        <f t="shared" si="257"/>
        <v>#NUM!</v>
      </c>
      <c r="BI5478" t="e">
        <f>VLOOKUP(H5478,Sheet2!$A$1:$B$270,2,FALSE)</f>
        <v>#N/A</v>
      </c>
    </row>
    <row r="5479" spans="15:61">
      <c r="O5479" s="57"/>
      <c r="P5479" s="57"/>
      <c r="AM5479" s="58"/>
      <c r="BA5479" s="57"/>
      <c r="BB5479" s="58"/>
      <c r="BF5479" s="6" t="e">
        <f t="shared" si="255"/>
        <v>#NUM!</v>
      </c>
      <c r="BG5479" t="e">
        <f t="shared" si="256"/>
        <v>#NUM!</v>
      </c>
      <c r="BH5479" t="e">
        <f t="shared" si="257"/>
        <v>#NUM!</v>
      </c>
      <c r="BI5479" t="e">
        <f>VLOOKUP(H5479,Sheet2!$A$1:$B$270,2,FALSE)</f>
        <v>#N/A</v>
      </c>
    </row>
    <row r="5480" spans="15:61">
      <c r="O5480" s="57"/>
      <c r="P5480" s="57"/>
      <c r="AO5480" s="57"/>
      <c r="BA5480" s="57"/>
      <c r="BF5480" s="6" t="e">
        <f t="shared" si="255"/>
        <v>#NUM!</v>
      </c>
      <c r="BG5480" t="e">
        <f t="shared" si="256"/>
        <v>#NUM!</v>
      </c>
      <c r="BH5480" t="e">
        <f t="shared" si="257"/>
        <v>#NUM!</v>
      </c>
      <c r="BI5480" t="e">
        <f>VLOOKUP(H5480,Sheet2!$A$1:$B$270,2,FALSE)</f>
        <v>#N/A</v>
      </c>
    </row>
    <row r="5481" spans="15:61">
      <c r="O5481" s="57"/>
      <c r="P5481" s="57"/>
      <c r="AO5481" s="57"/>
      <c r="AP5481" s="57"/>
      <c r="BA5481" s="57"/>
      <c r="BF5481" s="6" t="e">
        <f t="shared" si="255"/>
        <v>#NUM!</v>
      </c>
      <c r="BG5481" t="e">
        <f t="shared" si="256"/>
        <v>#NUM!</v>
      </c>
      <c r="BH5481" t="e">
        <f t="shared" si="257"/>
        <v>#NUM!</v>
      </c>
      <c r="BI5481" t="e">
        <f>VLOOKUP(H5481,Sheet2!$A$1:$B$270,2,FALSE)</f>
        <v>#N/A</v>
      </c>
    </row>
    <row r="5482" spans="15:61">
      <c r="O5482" s="57"/>
      <c r="P5482" s="57"/>
      <c r="AP5482" s="57"/>
      <c r="BA5482" s="57"/>
      <c r="BF5482" s="6" t="e">
        <f t="shared" si="255"/>
        <v>#NUM!</v>
      </c>
      <c r="BG5482" t="e">
        <f t="shared" si="256"/>
        <v>#NUM!</v>
      </c>
      <c r="BH5482" t="e">
        <f t="shared" si="257"/>
        <v>#NUM!</v>
      </c>
      <c r="BI5482" t="e">
        <f>VLOOKUP(H5482,Sheet2!$A$1:$B$270,2,FALSE)</f>
        <v>#N/A</v>
      </c>
    </row>
    <row r="5483" spans="15:61">
      <c r="O5483" s="57"/>
      <c r="P5483" s="57"/>
      <c r="AP5483" s="57"/>
      <c r="BA5483" s="57"/>
      <c r="BF5483" s="6" t="e">
        <f t="shared" si="255"/>
        <v>#NUM!</v>
      </c>
      <c r="BG5483" t="e">
        <f t="shared" si="256"/>
        <v>#NUM!</v>
      </c>
      <c r="BH5483" t="e">
        <f t="shared" si="257"/>
        <v>#NUM!</v>
      </c>
      <c r="BI5483" t="e">
        <f>VLOOKUP(H5483,Sheet2!$A$1:$B$270,2,FALSE)</f>
        <v>#N/A</v>
      </c>
    </row>
    <row r="5484" spans="15:61">
      <c r="O5484" s="57"/>
      <c r="P5484" s="57"/>
      <c r="AO5484" s="57"/>
      <c r="AP5484" s="57"/>
      <c r="BA5484" s="57"/>
      <c r="BF5484" s="6" t="e">
        <f t="shared" si="255"/>
        <v>#NUM!</v>
      </c>
      <c r="BG5484" t="e">
        <f t="shared" si="256"/>
        <v>#NUM!</v>
      </c>
      <c r="BH5484" t="e">
        <f t="shared" si="257"/>
        <v>#NUM!</v>
      </c>
      <c r="BI5484" t="e">
        <f>VLOOKUP(H5484,Sheet2!$A$1:$B$270,2,FALSE)</f>
        <v>#N/A</v>
      </c>
    </row>
    <row r="5485" spans="15:61">
      <c r="O5485" s="57"/>
      <c r="P5485" s="57"/>
      <c r="AO5485" s="57"/>
      <c r="AP5485" s="57"/>
      <c r="BA5485" s="57"/>
      <c r="BF5485" s="6" t="e">
        <f t="shared" si="255"/>
        <v>#NUM!</v>
      </c>
      <c r="BG5485" t="e">
        <f t="shared" si="256"/>
        <v>#NUM!</v>
      </c>
      <c r="BH5485" t="e">
        <f t="shared" si="257"/>
        <v>#NUM!</v>
      </c>
      <c r="BI5485" t="e">
        <f>VLOOKUP(H5485,Sheet2!$A$1:$B$270,2,FALSE)</f>
        <v>#N/A</v>
      </c>
    </row>
    <row r="5486" spans="15:61">
      <c r="O5486" s="57"/>
      <c r="P5486" s="57"/>
      <c r="AP5486" s="57"/>
      <c r="BA5486" s="57"/>
      <c r="BF5486" s="6" t="e">
        <f t="shared" si="255"/>
        <v>#NUM!</v>
      </c>
      <c r="BG5486" t="e">
        <f t="shared" si="256"/>
        <v>#NUM!</v>
      </c>
      <c r="BH5486" t="e">
        <f t="shared" si="257"/>
        <v>#NUM!</v>
      </c>
      <c r="BI5486" t="e">
        <f>VLOOKUP(H5486,Sheet2!$A$1:$B$270,2,FALSE)</f>
        <v>#N/A</v>
      </c>
    </row>
    <row r="5487" spans="15:61">
      <c r="O5487" s="57"/>
      <c r="P5487" s="57"/>
      <c r="AO5487" s="57"/>
      <c r="AP5487" s="57"/>
      <c r="BA5487" s="57"/>
      <c r="BF5487" s="6" t="e">
        <f t="shared" si="255"/>
        <v>#NUM!</v>
      </c>
      <c r="BG5487" t="e">
        <f t="shared" si="256"/>
        <v>#NUM!</v>
      </c>
      <c r="BH5487" t="e">
        <f t="shared" si="257"/>
        <v>#NUM!</v>
      </c>
      <c r="BI5487" t="e">
        <f>VLOOKUP(H5487,Sheet2!$A$1:$B$270,2,FALSE)</f>
        <v>#N/A</v>
      </c>
    </row>
    <row r="5488" spans="15:61">
      <c r="O5488" s="57"/>
      <c r="P5488" s="57"/>
      <c r="AO5488" s="57"/>
      <c r="BF5488" s="6" t="e">
        <f t="shared" si="255"/>
        <v>#NUM!</v>
      </c>
      <c r="BG5488" t="e">
        <f t="shared" si="256"/>
        <v>#NUM!</v>
      </c>
      <c r="BH5488" t="e">
        <f t="shared" si="257"/>
        <v>#NUM!</v>
      </c>
      <c r="BI5488" t="e">
        <f>VLOOKUP(H5488,Sheet2!$A$1:$B$270,2,FALSE)</f>
        <v>#N/A</v>
      </c>
    </row>
    <row r="5489" spans="15:61">
      <c r="O5489" s="57"/>
      <c r="P5489" s="57"/>
      <c r="AM5489" s="58"/>
      <c r="AO5489" s="57"/>
      <c r="BA5489" s="57"/>
      <c r="BB5489" s="58"/>
      <c r="BF5489" s="6" t="e">
        <f t="shared" si="255"/>
        <v>#NUM!</v>
      </c>
      <c r="BG5489" t="e">
        <f t="shared" si="256"/>
        <v>#NUM!</v>
      </c>
      <c r="BH5489" t="e">
        <f t="shared" si="257"/>
        <v>#NUM!</v>
      </c>
      <c r="BI5489" t="e">
        <f>VLOOKUP(H5489,Sheet2!$A$1:$B$270,2,FALSE)</f>
        <v>#N/A</v>
      </c>
    </row>
    <row r="5490" spans="15:61">
      <c r="O5490" s="57"/>
      <c r="P5490" s="57"/>
      <c r="AM5490" s="58"/>
      <c r="BA5490" s="57"/>
      <c r="BB5490" s="58"/>
      <c r="BF5490" s="6" t="e">
        <f t="shared" si="255"/>
        <v>#NUM!</v>
      </c>
      <c r="BG5490" t="e">
        <f t="shared" si="256"/>
        <v>#NUM!</v>
      </c>
      <c r="BH5490" t="e">
        <f t="shared" si="257"/>
        <v>#NUM!</v>
      </c>
      <c r="BI5490" t="e">
        <f>VLOOKUP(H5490,Sheet2!$A$1:$B$270,2,FALSE)</f>
        <v>#N/A</v>
      </c>
    </row>
    <row r="5491" spans="15:61">
      <c r="O5491" s="57"/>
      <c r="P5491" s="57"/>
      <c r="AP5491" s="57"/>
      <c r="BA5491" s="57"/>
      <c r="BF5491" s="6" t="e">
        <f t="shared" si="255"/>
        <v>#NUM!</v>
      </c>
      <c r="BG5491" t="e">
        <f t="shared" si="256"/>
        <v>#NUM!</v>
      </c>
      <c r="BH5491" t="e">
        <f t="shared" si="257"/>
        <v>#NUM!</v>
      </c>
      <c r="BI5491" t="e">
        <f>VLOOKUP(H5491,Sheet2!$A$1:$B$270,2,FALSE)</f>
        <v>#N/A</v>
      </c>
    </row>
    <row r="5492" spans="15:61">
      <c r="O5492" s="57"/>
      <c r="P5492" s="57"/>
      <c r="AO5492" s="57"/>
      <c r="AP5492" s="57"/>
      <c r="BA5492" s="57"/>
      <c r="BF5492" s="6" t="e">
        <f t="shared" si="255"/>
        <v>#NUM!</v>
      </c>
      <c r="BG5492" t="e">
        <f t="shared" si="256"/>
        <v>#NUM!</v>
      </c>
      <c r="BH5492" t="e">
        <f t="shared" si="257"/>
        <v>#NUM!</v>
      </c>
      <c r="BI5492" t="e">
        <f>VLOOKUP(H5492,Sheet2!$A$1:$B$270,2,FALSE)</f>
        <v>#N/A</v>
      </c>
    </row>
    <row r="5493" spans="15:61">
      <c r="O5493" s="57"/>
      <c r="P5493" s="57"/>
      <c r="AO5493" s="57"/>
      <c r="AP5493" s="57"/>
      <c r="BA5493" s="57"/>
      <c r="BF5493" s="6" t="e">
        <f t="shared" si="255"/>
        <v>#NUM!</v>
      </c>
      <c r="BG5493" t="e">
        <f t="shared" si="256"/>
        <v>#NUM!</v>
      </c>
      <c r="BH5493" t="e">
        <f t="shared" si="257"/>
        <v>#NUM!</v>
      </c>
      <c r="BI5493" t="e">
        <f>VLOOKUP(H5493,Sheet2!$A$1:$B$270,2,FALSE)</f>
        <v>#N/A</v>
      </c>
    </row>
    <row r="5494" spans="15:61">
      <c r="O5494" s="57"/>
      <c r="P5494" s="57"/>
      <c r="AP5494" s="57"/>
      <c r="BA5494" s="57"/>
      <c r="BF5494" s="6" t="e">
        <f t="shared" si="255"/>
        <v>#NUM!</v>
      </c>
      <c r="BG5494" t="e">
        <f t="shared" si="256"/>
        <v>#NUM!</v>
      </c>
      <c r="BH5494" t="e">
        <f t="shared" si="257"/>
        <v>#NUM!</v>
      </c>
      <c r="BI5494" t="e">
        <f>VLOOKUP(H5494,Sheet2!$A$1:$B$270,2,FALSE)</f>
        <v>#N/A</v>
      </c>
    </row>
    <row r="5495" spans="15:61">
      <c r="O5495" s="57"/>
      <c r="P5495" s="57"/>
      <c r="AO5495" s="57"/>
      <c r="AP5495" s="57"/>
      <c r="BA5495" s="57"/>
      <c r="BF5495" s="6" t="e">
        <f t="shared" si="255"/>
        <v>#NUM!</v>
      </c>
      <c r="BG5495" t="e">
        <f t="shared" si="256"/>
        <v>#NUM!</v>
      </c>
      <c r="BH5495" t="e">
        <f t="shared" si="257"/>
        <v>#NUM!</v>
      </c>
      <c r="BI5495" t="e">
        <f>VLOOKUP(H5495,Sheet2!$A$1:$B$270,2,FALSE)</f>
        <v>#N/A</v>
      </c>
    </row>
    <row r="5496" spans="15:61">
      <c r="O5496" s="57"/>
      <c r="P5496" s="57"/>
      <c r="AO5496" s="57"/>
      <c r="AP5496" s="57"/>
      <c r="BA5496" s="57"/>
      <c r="BF5496" s="6" t="e">
        <f t="shared" si="255"/>
        <v>#NUM!</v>
      </c>
      <c r="BG5496" t="e">
        <f t="shared" si="256"/>
        <v>#NUM!</v>
      </c>
      <c r="BH5496" t="e">
        <f t="shared" si="257"/>
        <v>#NUM!</v>
      </c>
      <c r="BI5496" t="e">
        <f>VLOOKUP(H5496,Sheet2!$A$1:$B$270,2,FALSE)</f>
        <v>#N/A</v>
      </c>
    </row>
    <row r="5497" spans="15:61">
      <c r="O5497" s="57"/>
      <c r="P5497" s="57"/>
      <c r="AM5497" s="58"/>
      <c r="AO5497" s="57"/>
      <c r="BA5497" s="57"/>
      <c r="BB5497" s="58"/>
      <c r="BF5497" s="6" t="e">
        <f t="shared" si="255"/>
        <v>#NUM!</v>
      </c>
      <c r="BG5497" t="e">
        <f t="shared" si="256"/>
        <v>#NUM!</v>
      </c>
      <c r="BH5497" t="e">
        <f t="shared" si="257"/>
        <v>#NUM!</v>
      </c>
      <c r="BI5497" t="e">
        <f>VLOOKUP(H5497,Sheet2!$A$1:$B$270,2,FALSE)</f>
        <v>#N/A</v>
      </c>
    </row>
    <row r="5498" spans="15:61">
      <c r="O5498" s="57"/>
      <c r="P5498" s="57"/>
      <c r="AP5498" s="57"/>
      <c r="BA5498" s="57"/>
      <c r="BF5498" s="6" t="e">
        <f t="shared" si="255"/>
        <v>#NUM!</v>
      </c>
      <c r="BG5498" t="e">
        <f t="shared" si="256"/>
        <v>#NUM!</v>
      </c>
      <c r="BH5498" t="e">
        <f t="shared" si="257"/>
        <v>#NUM!</v>
      </c>
      <c r="BI5498" t="e">
        <f>VLOOKUP(H5498,Sheet2!$A$1:$B$270,2,FALSE)</f>
        <v>#N/A</v>
      </c>
    </row>
    <row r="5499" spans="15:61">
      <c r="O5499" s="57"/>
      <c r="P5499" s="57"/>
      <c r="AP5499" s="57"/>
      <c r="BA5499" s="57"/>
      <c r="BF5499" s="6" t="e">
        <f t="shared" si="255"/>
        <v>#NUM!</v>
      </c>
      <c r="BG5499" t="e">
        <f t="shared" si="256"/>
        <v>#NUM!</v>
      </c>
      <c r="BH5499" t="e">
        <f t="shared" si="257"/>
        <v>#NUM!</v>
      </c>
      <c r="BI5499" t="e">
        <f>VLOOKUP(H5499,Sheet2!$A$1:$B$270,2,FALSE)</f>
        <v>#N/A</v>
      </c>
    </row>
    <row r="5500" spans="15:61">
      <c r="O5500" s="57"/>
      <c r="P5500" s="57"/>
      <c r="AP5500" s="57"/>
      <c r="BA5500" s="57"/>
      <c r="BF5500" s="6" t="e">
        <f t="shared" si="255"/>
        <v>#NUM!</v>
      </c>
      <c r="BG5500" t="e">
        <f t="shared" si="256"/>
        <v>#NUM!</v>
      </c>
      <c r="BH5500" t="e">
        <f t="shared" si="257"/>
        <v>#NUM!</v>
      </c>
      <c r="BI5500" t="e">
        <f>VLOOKUP(H5500,Sheet2!$A$1:$B$270,2,FALSE)</f>
        <v>#N/A</v>
      </c>
    </row>
    <row r="5501" spans="15:61">
      <c r="O5501" s="57"/>
      <c r="P5501" s="57"/>
      <c r="AP5501" s="57"/>
      <c r="BA5501" s="57"/>
      <c r="BF5501" s="6" t="e">
        <f t="shared" si="255"/>
        <v>#NUM!</v>
      </c>
      <c r="BG5501" t="e">
        <f t="shared" si="256"/>
        <v>#NUM!</v>
      </c>
      <c r="BH5501" t="e">
        <f t="shared" si="257"/>
        <v>#NUM!</v>
      </c>
      <c r="BI5501" t="e">
        <f>VLOOKUP(H5501,Sheet2!$A$1:$B$270,2,FALSE)</f>
        <v>#N/A</v>
      </c>
    </row>
    <row r="5502" spans="15:61">
      <c r="O5502" s="57"/>
      <c r="P5502" s="57"/>
      <c r="AP5502" s="57"/>
      <c r="BA5502" s="57"/>
      <c r="BF5502" s="6" t="e">
        <f t="shared" si="255"/>
        <v>#NUM!</v>
      </c>
      <c r="BG5502" t="e">
        <f t="shared" si="256"/>
        <v>#NUM!</v>
      </c>
      <c r="BH5502" t="e">
        <f t="shared" si="257"/>
        <v>#NUM!</v>
      </c>
      <c r="BI5502" t="e">
        <f>VLOOKUP(H5502,Sheet2!$A$1:$B$270,2,FALSE)</f>
        <v>#N/A</v>
      </c>
    </row>
    <row r="5503" spans="15:61">
      <c r="O5503" s="57"/>
      <c r="P5503" s="57"/>
      <c r="BA5503" s="57"/>
      <c r="BF5503" s="6" t="e">
        <f t="shared" si="255"/>
        <v>#NUM!</v>
      </c>
      <c r="BG5503" t="e">
        <f t="shared" si="256"/>
        <v>#NUM!</v>
      </c>
      <c r="BH5503" t="e">
        <f t="shared" si="257"/>
        <v>#NUM!</v>
      </c>
      <c r="BI5503" t="e">
        <f>VLOOKUP(H5503,Sheet2!$A$1:$B$270,2,FALSE)</f>
        <v>#N/A</v>
      </c>
    </row>
    <row r="5504" spans="15:61">
      <c r="O5504" s="57"/>
      <c r="P5504" s="57"/>
      <c r="AP5504" s="57"/>
      <c r="BA5504" s="57"/>
      <c r="BF5504" s="6" t="e">
        <f t="shared" si="255"/>
        <v>#NUM!</v>
      </c>
      <c r="BG5504" t="e">
        <f t="shared" si="256"/>
        <v>#NUM!</v>
      </c>
      <c r="BH5504" t="e">
        <f t="shared" si="257"/>
        <v>#NUM!</v>
      </c>
      <c r="BI5504" t="e">
        <f>VLOOKUP(H5504,Sheet2!$A$1:$B$270,2,FALSE)</f>
        <v>#N/A</v>
      </c>
    </row>
    <row r="5505" spans="15:61">
      <c r="O5505" s="57"/>
      <c r="P5505" s="57"/>
      <c r="AP5505" s="57"/>
      <c r="BA5505" s="57"/>
      <c r="BF5505" s="6" t="e">
        <f t="shared" si="255"/>
        <v>#NUM!</v>
      </c>
      <c r="BG5505" t="e">
        <f t="shared" si="256"/>
        <v>#NUM!</v>
      </c>
      <c r="BH5505" t="e">
        <f t="shared" si="257"/>
        <v>#NUM!</v>
      </c>
      <c r="BI5505" t="e">
        <f>VLOOKUP(H5505,Sheet2!$A$1:$B$270,2,FALSE)</f>
        <v>#N/A</v>
      </c>
    </row>
    <row r="5506" spans="15:61">
      <c r="O5506" s="57"/>
      <c r="P5506" s="57"/>
      <c r="AP5506" s="57"/>
      <c r="BA5506" s="57"/>
      <c r="BF5506" s="6" t="e">
        <f t="shared" ref="BF5506:BF5569" si="258">DATE(BC5506,BD5506,BE5506)</f>
        <v>#NUM!</v>
      </c>
      <c r="BG5506" t="e">
        <f t="shared" ref="BG5506:BG5569" si="259">BF5506-BA5506</f>
        <v>#NUM!</v>
      </c>
      <c r="BH5506" t="e">
        <f t="shared" ref="BH5506:BH5569" si="260">IF(BG5506=1,"COMPLY",IF(BG5506&lt;1,"COMPLY","NOT COMPLY"))</f>
        <v>#NUM!</v>
      </c>
      <c r="BI5506" t="e">
        <f>VLOOKUP(H5506,Sheet2!$A$1:$B$270,2,FALSE)</f>
        <v>#N/A</v>
      </c>
    </row>
    <row r="5507" spans="15:61">
      <c r="O5507" s="57"/>
      <c r="P5507" s="57"/>
      <c r="AO5507" s="57"/>
      <c r="AP5507" s="57"/>
      <c r="BA5507" s="57"/>
      <c r="BF5507" s="6" t="e">
        <f t="shared" si="258"/>
        <v>#NUM!</v>
      </c>
      <c r="BG5507" t="e">
        <f t="shared" si="259"/>
        <v>#NUM!</v>
      </c>
      <c r="BH5507" t="e">
        <f t="shared" si="260"/>
        <v>#NUM!</v>
      </c>
      <c r="BI5507" t="e">
        <f>VLOOKUP(H5507,Sheet2!$A$1:$B$270,2,FALSE)</f>
        <v>#N/A</v>
      </c>
    </row>
    <row r="5508" spans="15:61">
      <c r="O5508" s="57"/>
      <c r="P5508" s="57"/>
      <c r="AP5508" s="57"/>
      <c r="BA5508" s="57"/>
      <c r="BF5508" s="6" t="e">
        <f t="shared" si="258"/>
        <v>#NUM!</v>
      </c>
      <c r="BG5508" t="e">
        <f t="shared" si="259"/>
        <v>#NUM!</v>
      </c>
      <c r="BH5508" t="e">
        <f t="shared" si="260"/>
        <v>#NUM!</v>
      </c>
      <c r="BI5508" t="e">
        <f>VLOOKUP(H5508,Sheet2!$A$1:$B$270,2,FALSE)</f>
        <v>#N/A</v>
      </c>
    </row>
    <row r="5509" spans="15:61">
      <c r="O5509" s="57"/>
      <c r="P5509" s="57"/>
      <c r="AP5509" s="57"/>
      <c r="BA5509" s="57"/>
      <c r="BF5509" s="6" t="e">
        <f t="shared" si="258"/>
        <v>#NUM!</v>
      </c>
      <c r="BG5509" t="e">
        <f t="shared" si="259"/>
        <v>#NUM!</v>
      </c>
      <c r="BH5509" t="e">
        <f t="shared" si="260"/>
        <v>#NUM!</v>
      </c>
      <c r="BI5509" t="e">
        <f>VLOOKUP(H5509,Sheet2!$A$1:$B$270,2,FALSE)</f>
        <v>#N/A</v>
      </c>
    </row>
    <row r="5510" spans="15:61">
      <c r="O5510" s="57"/>
      <c r="P5510" s="57"/>
      <c r="AO5510" s="57"/>
      <c r="AP5510" s="57"/>
      <c r="BA5510" s="57"/>
      <c r="BF5510" s="6" t="e">
        <f t="shared" si="258"/>
        <v>#NUM!</v>
      </c>
      <c r="BG5510" t="e">
        <f t="shared" si="259"/>
        <v>#NUM!</v>
      </c>
      <c r="BH5510" t="e">
        <f t="shared" si="260"/>
        <v>#NUM!</v>
      </c>
      <c r="BI5510" t="e">
        <f>VLOOKUP(H5510,Sheet2!$A$1:$B$270,2,FALSE)</f>
        <v>#N/A</v>
      </c>
    </row>
    <row r="5511" spans="15:61">
      <c r="O5511" s="57"/>
      <c r="P5511" s="57"/>
      <c r="AO5511" s="57"/>
      <c r="AP5511" s="57"/>
      <c r="BA5511" s="57"/>
      <c r="BF5511" s="6" t="e">
        <f t="shared" si="258"/>
        <v>#NUM!</v>
      </c>
      <c r="BG5511" t="e">
        <f t="shared" si="259"/>
        <v>#NUM!</v>
      </c>
      <c r="BH5511" t="e">
        <f t="shared" si="260"/>
        <v>#NUM!</v>
      </c>
      <c r="BI5511" t="e">
        <f>VLOOKUP(H5511,Sheet2!$A$1:$B$270,2,FALSE)</f>
        <v>#N/A</v>
      </c>
    </row>
    <row r="5512" spans="15:61">
      <c r="O5512" s="57"/>
      <c r="P5512" s="57"/>
      <c r="AP5512" s="57"/>
      <c r="BA5512" s="57"/>
      <c r="BF5512" s="6" t="e">
        <f t="shared" si="258"/>
        <v>#NUM!</v>
      </c>
      <c r="BG5512" t="e">
        <f t="shared" si="259"/>
        <v>#NUM!</v>
      </c>
      <c r="BH5512" t="e">
        <f t="shared" si="260"/>
        <v>#NUM!</v>
      </c>
      <c r="BI5512" t="e">
        <f>VLOOKUP(H5512,Sheet2!$A$1:$B$270,2,FALSE)</f>
        <v>#N/A</v>
      </c>
    </row>
    <row r="5513" spans="15:61">
      <c r="O5513" s="57"/>
      <c r="P5513" s="57"/>
      <c r="AO5513" s="57"/>
      <c r="BA5513" s="57"/>
      <c r="BF5513" s="6" t="e">
        <f t="shared" si="258"/>
        <v>#NUM!</v>
      </c>
      <c r="BG5513" t="e">
        <f t="shared" si="259"/>
        <v>#NUM!</v>
      </c>
      <c r="BH5513" t="e">
        <f t="shared" si="260"/>
        <v>#NUM!</v>
      </c>
      <c r="BI5513" t="e">
        <f>VLOOKUP(H5513,Sheet2!$A$1:$B$270,2,FALSE)</f>
        <v>#N/A</v>
      </c>
    </row>
    <row r="5514" spans="15:61">
      <c r="O5514" s="57"/>
      <c r="P5514" s="57"/>
      <c r="AP5514" s="57"/>
      <c r="BA5514" s="57"/>
      <c r="BF5514" s="6" t="e">
        <f t="shared" si="258"/>
        <v>#NUM!</v>
      </c>
      <c r="BG5514" t="e">
        <f t="shared" si="259"/>
        <v>#NUM!</v>
      </c>
      <c r="BH5514" t="e">
        <f t="shared" si="260"/>
        <v>#NUM!</v>
      </c>
      <c r="BI5514" t="e">
        <f>VLOOKUP(H5514,Sheet2!$A$1:$B$270,2,FALSE)</f>
        <v>#N/A</v>
      </c>
    </row>
    <row r="5515" spans="15:61">
      <c r="O5515" s="57"/>
      <c r="P5515" s="57"/>
      <c r="AO5515" s="57"/>
      <c r="BF5515" s="6" t="e">
        <f t="shared" si="258"/>
        <v>#NUM!</v>
      </c>
      <c r="BG5515" t="e">
        <f t="shared" si="259"/>
        <v>#NUM!</v>
      </c>
      <c r="BH5515" t="e">
        <f t="shared" si="260"/>
        <v>#NUM!</v>
      </c>
      <c r="BI5515" t="e">
        <f>VLOOKUP(H5515,Sheet2!$A$1:$B$270,2,FALSE)</f>
        <v>#N/A</v>
      </c>
    </row>
    <row r="5516" spans="15:61">
      <c r="O5516" s="57"/>
      <c r="P5516" s="57"/>
      <c r="AO5516" s="57"/>
      <c r="AP5516" s="57"/>
      <c r="BA5516" s="57"/>
      <c r="BF5516" s="6" t="e">
        <f t="shared" si="258"/>
        <v>#NUM!</v>
      </c>
      <c r="BG5516" t="e">
        <f t="shared" si="259"/>
        <v>#NUM!</v>
      </c>
      <c r="BH5516" t="e">
        <f t="shared" si="260"/>
        <v>#NUM!</v>
      </c>
      <c r="BI5516" t="e">
        <f>VLOOKUP(H5516,Sheet2!$A$1:$B$270,2,FALSE)</f>
        <v>#N/A</v>
      </c>
    </row>
    <row r="5517" spans="15:61">
      <c r="O5517" s="57"/>
      <c r="P5517" s="57"/>
      <c r="AP5517" s="57"/>
      <c r="BA5517" s="57"/>
      <c r="BF5517" s="6" t="e">
        <f t="shared" si="258"/>
        <v>#NUM!</v>
      </c>
      <c r="BG5517" t="e">
        <f t="shared" si="259"/>
        <v>#NUM!</v>
      </c>
      <c r="BH5517" t="e">
        <f t="shared" si="260"/>
        <v>#NUM!</v>
      </c>
      <c r="BI5517" t="e">
        <f>VLOOKUP(H5517,Sheet2!$A$1:$B$270,2,FALSE)</f>
        <v>#N/A</v>
      </c>
    </row>
    <row r="5518" spans="15:61">
      <c r="O5518" s="57"/>
      <c r="P5518" s="57"/>
      <c r="BA5518" s="57"/>
      <c r="BF5518" s="6" t="e">
        <f t="shared" si="258"/>
        <v>#NUM!</v>
      </c>
      <c r="BG5518" t="e">
        <f t="shared" si="259"/>
        <v>#NUM!</v>
      </c>
      <c r="BH5518" t="e">
        <f t="shared" si="260"/>
        <v>#NUM!</v>
      </c>
      <c r="BI5518" t="e">
        <f>VLOOKUP(H5518,Sheet2!$A$1:$B$270,2,FALSE)</f>
        <v>#N/A</v>
      </c>
    </row>
    <row r="5519" spans="15:61">
      <c r="O5519" s="57"/>
      <c r="P5519" s="57"/>
      <c r="AP5519" s="57"/>
      <c r="BA5519" s="57"/>
      <c r="BF5519" s="6" t="e">
        <f t="shared" si="258"/>
        <v>#NUM!</v>
      </c>
      <c r="BG5519" t="e">
        <f t="shared" si="259"/>
        <v>#NUM!</v>
      </c>
      <c r="BH5519" t="e">
        <f t="shared" si="260"/>
        <v>#NUM!</v>
      </c>
      <c r="BI5519" t="e">
        <f>VLOOKUP(H5519,Sheet2!$A$1:$B$270,2,FALSE)</f>
        <v>#N/A</v>
      </c>
    </row>
    <row r="5520" spans="15:61">
      <c r="O5520" s="57"/>
      <c r="P5520" s="57"/>
      <c r="AP5520" s="57"/>
      <c r="BA5520" s="57"/>
      <c r="BF5520" s="6" t="e">
        <f t="shared" si="258"/>
        <v>#NUM!</v>
      </c>
      <c r="BG5520" t="e">
        <f t="shared" si="259"/>
        <v>#NUM!</v>
      </c>
      <c r="BH5520" t="e">
        <f t="shared" si="260"/>
        <v>#NUM!</v>
      </c>
      <c r="BI5520" t="e">
        <f>VLOOKUP(H5520,Sheet2!$A$1:$B$270,2,FALSE)</f>
        <v>#N/A</v>
      </c>
    </row>
    <row r="5521" spans="15:61">
      <c r="O5521" s="57"/>
      <c r="P5521" s="57"/>
      <c r="AO5521" s="57"/>
      <c r="AP5521" s="57"/>
      <c r="BA5521" s="57"/>
      <c r="BF5521" s="6" t="e">
        <f t="shared" si="258"/>
        <v>#NUM!</v>
      </c>
      <c r="BG5521" t="e">
        <f t="shared" si="259"/>
        <v>#NUM!</v>
      </c>
      <c r="BH5521" t="e">
        <f t="shared" si="260"/>
        <v>#NUM!</v>
      </c>
      <c r="BI5521" t="e">
        <f>VLOOKUP(H5521,Sheet2!$A$1:$B$270,2,FALSE)</f>
        <v>#N/A</v>
      </c>
    </row>
    <row r="5522" spans="15:61">
      <c r="O5522" s="57"/>
      <c r="P5522" s="57"/>
      <c r="AO5522" s="57"/>
      <c r="AP5522" s="57"/>
      <c r="BA5522" s="57"/>
      <c r="BF5522" s="6" t="e">
        <f t="shared" si="258"/>
        <v>#NUM!</v>
      </c>
      <c r="BG5522" t="e">
        <f t="shared" si="259"/>
        <v>#NUM!</v>
      </c>
      <c r="BH5522" t="e">
        <f t="shared" si="260"/>
        <v>#NUM!</v>
      </c>
      <c r="BI5522" t="e">
        <f>VLOOKUP(H5522,Sheet2!$A$1:$B$270,2,FALSE)</f>
        <v>#N/A</v>
      </c>
    </row>
    <row r="5523" spans="15:61">
      <c r="O5523" s="57"/>
      <c r="P5523" s="57"/>
      <c r="AO5523" s="57"/>
      <c r="AP5523" s="57"/>
      <c r="BA5523" s="57"/>
      <c r="BF5523" s="6" t="e">
        <f t="shared" si="258"/>
        <v>#NUM!</v>
      </c>
      <c r="BG5523" t="e">
        <f t="shared" si="259"/>
        <v>#NUM!</v>
      </c>
      <c r="BH5523" t="e">
        <f t="shared" si="260"/>
        <v>#NUM!</v>
      </c>
      <c r="BI5523" t="e">
        <f>VLOOKUP(H5523,Sheet2!$A$1:$B$270,2,FALSE)</f>
        <v>#N/A</v>
      </c>
    </row>
    <row r="5524" spans="15:61">
      <c r="O5524" s="57"/>
      <c r="P5524" s="57"/>
      <c r="AP5524" s="57"/>
      <c r="BA5524" s="57"/>
      <c r="BF5524" s="6" t="e">
        <f t="shared" si="258"/>
        <v>#NUM!</v>
      </c>
      <c r="BG5524" t="e">
        <f t="shared" si="259"/>
        <v>#NUM!</v>
      </c>
      <c r="BH5524" t="e">
        <f t="shared" si="260"/>
        <v>#NUM!</v>
      </c>
      <c r="BI5524" t="e">
        <f>VLOOKUP(H5524,Sheet2!$A$1:$B$270,2,FALSE)</f>
        <v>#N/A</v>
      </c>
    </row>
    <row r="5525" spans="15:61">
      <c r="O5525" s="57"/>
      <c r="P5525" s="57"/>
      <c r="AP5525" s="57"/>
      <c r="BA5525" s="57"/>
      <c r="BF5525" s="6" t="e">
        <f t="shared" si="258"/>
        <v>#NUM!</v>
      </c>
      <c r="BG5525" t="e">
        <f t="shared" si="259"/>
        <v>#NUM!</v>
      </c>
      <c r="BH5525" t="e">
        <f t="shared" si="260"/>
        <v>#NUM!</v>
      </c>
      <c r="BI5525" t="e">
        <f>VLOOKUP(H5525,Sheet2!$A$1:$B$270,2,FALSE)</f>
        <v>#N/A</v>
      </c>
    </row>
    <row r="5526" spans="15:61">
      <c r="O5526" s="57"/>
      <c r="P5526" s="57"/>
      <c r="BA5526" s="57"/>
      <c r="BF5526" s="6" t="e">
        <f t="shared" si="258"/>
        <v>#NUM!</v>
      </c>
      <c r="BG5526" t="e">
        <f t="shared" si="259"/>
        <v>#NUM!</v>
      </c>
      <c r="BH5526" t="e">
        <f t="shared" si="260"/>
        <v>#NUM!</v>
      </c>
      <c r="BI5526" t="e">
        <f>VLOOKUP(H5526,Sheet2!$A$1:$B$270,2,FALSE)</f>
        <v>#N/A</v>
      </c>
    </row>
    <row r="5527" spans="15:61">
      <c r="O5527" s="57"/>
      <c r="P5527" s="57"/>
      <c r="AP5527" s="57"/>
      <c r="BA5527" s="57"/>
      <c r="BF5527" s="6" t="e">
        <f t="shared" si="258"/>
        <v>#NUM!</v>
      </c>
      <c r="BG5527" t="e">
        <f t="shared" si="259"/>
        <v>#NUM!</v>
      </c>
      <c r="BH5527" t="e">
        <f t="shared" si="260"/>
        <v>#NUM!</v>
      </c>
      <c r="BI5527" t="e">
        <f>VLOOKUP(H5527,Sheet2!$A$1:$B$270,2,FALSE)</f>
        <v>#N/A</v>
      </c>
    </row>
    <row r="5528" spans="15:61">
      <c r="O5528" s="57"/>
      <c r="P5528" s="57"/>
      <c r="AP5528" s="57"/>
      <c r="BA5528" s="57"/>
      <c r="BF5528" s="6" t="e">
        <f t="shared" si="258"/>
        <v>#NUM!</v>
      </c>
      <c r="BG5528" t="e">
        <f t="shared" si="259"/>
        <v>#NUM!</v>
      </c>
      <c r="BH5528" t="e">
        <f t="shared" si="260"/>
        <v>#NUM!</v>
      </c>
      <c r="BI5528" t="e">
        <f>VLOOKUP(H5528,Sheet2!$A$1:$B$270,2,FALSE)</f>
        <v>#N/A</v>
      </c>
    </row>
    <row r="5529" spans="15:61">
      <c r="O5529" s="57"/>
      <c r="P5529" s="57"/>
      <c r="AP5529" s="57"/>
      <c r="BA5529" s="57"/>
      <c r="BF5529" s="6" t="e">
        <f t="shared" si="258"/>
        <v>#NUM!</v>
      </c>
      <c r="BG5529" t="e">
        <f t="shared" si="259"/>
        <v>#NUM!</v>
      </c>
      <c r="BH5529" t="e">
        <f t="shared" si="260"/>
        <v>#NUM!</v>
      </c>
      <c r="BI5529" t="e">
        <f>VLOOKUP(H5529,Sheet2!$A$1:$B$270,2,FALSE)</f>
        <v>#N/A</v>
      </c>
    </row>
    <row r="5530" spans="15:61">
      <c r="O5530" s="57"/>
      <c r="P5530" s="57"/>
      <c r="AM5530" s="58"/>
      <c r="AO5530" s="57"/>
      <c r="BA5530" s="57"/>
      <c r="BB5530" s="58"/>
      <c r="BF5530" s="6" t="e">
        <f t="shared" si="258"/>
        <v>#NUM!</v>
      </c>
      <c r="BG5530" t="e">
        <f t="shared" si="259"/>
        <v>#NUM!</v>
      </c>
      <c r="BH5530" t="e">
        <f t="shared" si="260"/>
        <v>#NUM!</v>
      </c>
      <c r="BI5530" t="e">
        <f>VLOOKUP(H5530,Sheet2!$A$1:$B$270,2,FALSE)</f>
        <v>#N/A</v>
      </c>
    </row>
    <row r="5531" spans="15:61">
      <c r="O5531" s="57"/>
      <c r="P5531" s="57"/>
      <c r="AO5531" s="57"/>
      <c r="AP5531" s="57"/>
      <c r="BA5531" s="57"/>
      <c r="BF5531" s="6" t="e">
        <f t="shared" si="258"/>
        <v>#NUM!</v>
      </c>
      <c r="BG5531" t="e">
        <f t="shared" si="259"/>
        <v>#NUM!</v>
      </c>
      <c r="BH5531" t="e">
        <f t="shared" si="260"/>
        <v>#NUM!</v>
      </c>
      <c r="BI5531" t="e">
        <f>VLOOKUP(H5531,Sheet2!$A$1:$B$270,2,FALSE)</f>
        <v>#N/A</v>
      </c>
    </row>
    <row r="5532" spans="15:61">
      <c r="O5532" s="57"/>
      <c r="P5532" s="57"/>
      <c r="AP5532" s="57"/>
      <c r="BA5532" s="57"/>
      <c r="BF5532" s="6" t="e">
        <f t="shared" si="258"/>
        <v>#NUM!</v>
      </c>
      <c r="BG5532" t="e">
        <f t="shared" si="259"/>
        <v>#NUM!</v>
      </c>
      <c r="BH5532" t="e">
        <f t="shared" si="260"/>
        <v>#NUM!</v>
      </c>
      <c r="BI5532" t="e">
        <f>VLOOKUP(H5532,Sheet2!$A$1:$B$270,2,FALSE)</f>
        <v>#N/A</v>
      </c>
    </row>
    <row r="5533" spans="15:61">
      <c r="O5533" s="57"/>
      <c r="P5533" s="57"/>
      <c r="AP5533" s="57"/>
      <c r="BA5533" s="57"/>
      <c r="BF5533" s="6" t="e">
        <f t="shared" si="258"/>
        <v>#NUM!</v>
      </c>
      <c r="BG5533" t="e">
        <f t="shared" si="259"/>
        <v>#NUM!</v>
      </c>
      <c r="BH5533" t="e">
        <f t="shared" si="260"/>
        <v>#NUM!</v>
      </c>
      <c r="BI5533" t="e">
        <f>VLOOKUP(H5533,Sheet2!$A$1:$B$270,2,FALSE)</f>
        <v>#N/A</v>
      </c>
    </row>
    <row r="5534" spans="15:61">
      <c r="O5534" s="57"/>
      <c r="P5534" s="57"/>
      <c r="AM5534" s="58"/>
      <c r="BA5534" s="57"/>
      <c r="BB5534" s="58"/>
      <c r="BF5534" s="6" t="e">
        <f t="shared" si="258"/>
        <v>#NUM!</v>
      </c>
      <c r="BG5534" t="e">
        <f t="shared" si="259"/>
        <v>#NUM!</v>
      </c>
      <c r="BH5534" t="e">
        <f t="shared" si="260"/>
        <v>#NUM!</v>
      </c>
      <c r="BI5534" t="e">
        <f>VLOOKUP(H5534,Sheet2!$A$1:$B$270,2,FALSE)</f>
        <v>#N/A</v>
      </c>
    </row>
    <row r="5535" spans="15:61">
      <c r="O5535" s="57"/>
      <c r="P5535" s="57"/>
      <c r="AP5535" s="57"/>
      <c r="BA5535" s="57"/>
      <c r="BF5535" s="6" t="e">
        <f t="shared" si="258"/>
        <v>#NUM!</v>
      </c>
      <c r="BG5535" t="e">
        <f t="shared" si="259"/>
        <v>#NUM!</v>
      </c>
      <c r="BH5535" t="e">
        <f t="shared" si="260"/>
        <v>#NUM!</v>
      </c>
      <c r="BI5535" t="e">
        <f>VLOOKUP(H5535,Sheet2!$A$1:$B$270,2,FALSE)</f>
        <v>#N/A</v>
      </c>
    </row>
    <row r="5536" spans="15:61">
      <c r="O5536" s="57"/>
      <c r="P5536" s="57"/>
      <c r="AO5536" s="57"/>
      <c r="BF5536" s="6" t="e">
        <f t="shared" si="258"/>
        <v>#NUM!</v>
      </c>
      <c r="BG5536" t="e">
        <f t="shared" si="259"/>
        <v>#NUM!</v>
      </c>
      <c r="BH5536" t="e">
        <f t="shared" si="260"/>
        <v>#NUM!</v>
      </c>
      <c r="BI5536" t="e">
        <f>VLOOKUP(H5536,Sheet2!$A$1:$B$270,2,FALSE)</f>
        <v>#N/A</v>
      </c>
    </row>
    <row r="5537" spans="15:61">
      <c r="O5537" s="57"/>
      <c r="P5537" s="57"/>
      <c r="AO5537" s="57"/>
      <c r="BF5537" s="6" t="e">
        <f t="shared" si="258"/>
        <v>#NUM!</v>
      </c>
      <c r="BG5537" t="e">
        <f t="shared" si="259"/>
        <v>#NUM!</v>
      </c>
      <c r="BH5537" t="e">
        <f t="shared" si="260"/>
        <v>#NUM!</v>
      </c>
      <c r="BI5537" t="e">
        <f>VLOOKUP(H5537,Sheet2!$A$1:$B$270,2,FALSE)</f>
        <v>#N/A</v>
      </c>
    </row>
    <row r="5538" spans="15:61">
      <c r="O5538" s="57"/>
      <c r="P5538" s="57"/>
      <c r="AP5538" s="57"/>
      <c r="BA5538" s="57"/>
      <c r="BF5538" s="6" t="e">
        <f t="shared" si="258"/>
        <v>#NUM!</v>
      </c>
      <c r="BG5538" t="e">
        <f t="shared" si="259"/>
        <v>#NUM!</v>
      </c>
      <c r="BH5538" t="e">
        <f t="shared" si="260"/>
        <v>#NUM!</v>
      </c>
      <c r="BI5538" t="e">
        <f>VLOOKUP(H5538,Sheet2!$A$1:$B$270,2,FALSE)</f>
        <v>#N/A</v>
      </c>
    </row>
    <row r="5539" spans="15:61">
      <c r="O5539" s="57"/>
      <c r="P5539" s="57"/>
      <c r="AP5539" s="57"/>
      <c r="BA5539" s="57"/>
      <c r="BF5539" s="6" t="e">
        <f t="shared" si="258"/>
        <v>#NUM!</v>
      </c>
      <c r="BG5539" t="e">
        <f t="shared" si="259"/>
        <v>#NUM!</v>
      </c>
      <c r="BH5539" t="e">
        <f t="shared" si="260"/>
        <v>#NUM!</v>
      </c>
      <c r="BI5539" t="e">
        <f>VLOOKUP(H5539,Sheet2!$A$1:$B$270,2,FALSE)</f>
        <v>#N/A</v>
      </c>
    </row>
    <row r="5540" spans="15:61">
      <c r="O5540" s="57"/>
      <c r="P5540" s="57"/>
      <c r="AP5540" s="57"/>
      <c r="BA5540" s="57"/>
      <c r="BF5540" s="6" t="e">
        <f t="shared" si="258"/>
        <v>#NUM!</v>
      </c>
      <c r="BG5540" t="e">
        <f t="shared" si="259"/>
        <v>#NUM!</v>
      </c>
      <c r="BH5540" t="e">
        <f t="shared" si="260"/>
        <v>#NUM!</v>
      </c>
      <c r="BI5540" t="e">
        <f>VLOOKUP(H5540,Sheet2!$A$1:$B$270,2,FALSE)</f>
        <v>#N/A</v>
      </c>
    </row>
    <row r="5541" spans="15:61">
      <c r="O5541" s="57"/>
      <c r="P5541" s="57"/>
      <c r="AP5541" s="57"/>
      <c r="BA5541" s="57"/>
      <c r="BF5541" s="6" t="e">
        <f t="shared" si="258"/>
        <v>#NUM!</v>
      </c>
      <c r="BG5541" t="e">
        <f t="shared" si="259"/>
        <v>#NUM!</v>
      </c>
      <c r="BH5541" t="e">
        <f t="shared" si="260"/>
        <v>#NUM!</v>
      </c>
      <c r="BI5541" t="e">
        <f>VLOOKUP(H5541,Sheet2!$A$1:$B$270,2,FALSE)</f>
        <v>#N/A</v>
      </c>
    </row>
    <row r="5542" spans="15:61">
      <c r="O5542" s="57"/>
      <c r="P5542" s="57"/>
      <c r="AP5542" s="57"/>
      <c r="BA5542" s="57"/>
      <c r="BF5542" s="6" t="e">
        <f t="shared" si="258"/>
        <v>#NUM!</v>
      </c>
      <c r="BG5542" t="e">
        <f t="shared" si="259"/>
        <v>#NUM!</v>
      </c>
      <c r="BH5542" t="e">
        <f t="shared" si="260"/>
        <v>#NUM!</v>
      </c>
      <c r="BI5542" t="e">
        <f>VLOOKUP(H5542,Sheet2!$A$1:$B$270,2,FALSE)</f>
        <v>#N/A</v>
      </c>
    </row>
    <row r="5543" spans="15:61">
      <c r="O5543" s="57"/>
      <c r="P5543" s="57"/>
      <c r="AP5543" s="57"/>
      <c r="BA5543" s="57"/>
      <c r="BF5543" s="6" t="e">
        <f t="shared" si="258"/>
        <v>#NUM!</v>
      </c>
      <c r="BG5543" t="e">
        <f t="shared" si="259"/>
        <v>#NUM!</v>
      </c>
      <c r="BH5543" t="e">
        <f t="shared" si="260"/>
        <v>#NUM!</v>
      </c>
      <c r="BI5543" t="e">
        <f>VLOOKUP(H5543,Sheet2!$A$1:$B$270,2,FALSE)</f>
        <v>#N/A</v>
      </c>
    </row>
    <row r="5544" spans="15:61">
      <c r="O5544" s="57"/>
      <c r="P5544" s="57"/>
      <c r="AP5544" s="57"/>
      <c r="BA5544" s="57"/>
      <c r="BF5544" s="6" t="e">
        <f t="shared" si="258"/>
        <v>#NUM!</v>
      </c>
      <c r="BG5544" t="e">
        <f t="shared" si="259"/>
        <v>#NUM!</v>
      </c>
      <c r="BH5544" t="e">
        <f t="shared" si="260"/>
        <v>#NUM!</v>
      </c>
      <c r="BI5544" t="e">
        <f>VLOOKUP(H5544,Sheet2!$A$1:$B$270,2,FALSE)</f>
        <v>#N/A</v>
      </c>
    </row>
    <row r="5545" spans="15:61">
      <c r="O5545" s="57"/>
      <c r="P5545" s="57"/>
      <c r="AO5545" s="57"/>
      <c r="AP5545" s="57"/>
      <c r="BA5545" s="57"/>
      <c r="BF5545" s="6" t="e">
        <f t="shared" si="258"/>
        <v>#NUM!</v>
      </c>
      <c r="BG5545" t="e">
        <f t="shared" si="259"/>
        <v>#NUM!</v>
      </c>
      <c r="BH5545" t="e">
        <f t="shared" si="260"/>
        <v>#NUM!</v>
      </c>
      <c r="BI5545" t="e">
        <f>VLOOKUP(H5545,Sheet2!$A$1:$B$270,2,FALSE)</f>
        <v>#N/A</v>
      </c>
    </row>
    <row r="5546" spans="15:61">
      <c r="O5546" s="57"/>
      <c r="P5546" s="57"/>
      <c r="AO5546" s="57"/>
      <c r="AP5546" s="57"/>
      <c r="BA5546" s="57"/>
      <c r="BF5546" s="6" t="e">
        <f t="shared" si="258"/>
        <v>#NUM!</v>
      </c>
      <c r="BG5546" t="e">
        <f t="shared" si="259"/>
        <v>#NUM!</v>
      </c>
      <c r="BH5546" t="e">
        <f t="shared" si="260"/>
        <v>#NUM!</v>
      </c>
      <c r="BI5546" t="e">
        <f>VLOOKUP(H5546,Sheet2!$A$1:$B$270,2,FALSE)</f>
        <v>#N/A</v>
      </c>
    </row>
    <row r="5547" spans="15:61">
      <c r="O5547" s="57"/>
      <c r="P5547" s="57"/>
      <c r="BF5547" s="6" t="e">
        <f t="shared" si="258"/>
        <v>#NUM!</v>
      </c>
      <c r="BG5547" t="e">
        <f t="shared" si="259"/>
        <v>#NUM!</v>
      </c>
      <c r="BH5547" t="e">
        <f t="shared" si="260"/>
        <v>#NUM!</v>
      </c>
      <c r="BI5547" t="e">
        <f>VLOOKUP(H5547,Sheet2!$A$1:$B$270,2,FALSE)</f>
        <v>#N/A</v>
      </c>
    </row>
    <row r="5548" spans="15:61">
      <c r="O5548" s="57"/>
      <c r="P5548" s="57"/>
      <c r="AO5548" s="57"/>
      <c r="BF5548" s="6" t="e">
        <f t="shared" si="258"/>
        <v>#NUM!</v>
      </c>
      <c r="BG5548" t="e">
        <f t="shared" si="259"/>
        <v>#NUM!</v>
      </c>
      <c r="BH5548" t="e">
        <f t="shared" si="260"/>
        <v>#NUM!</v>
      </c>
      <c r="BI5548" t="e">
        <f>VLOOKUP(H5548,Sheet2!$A$1:$B$270,2,FALSE)</f>
        <v>#N/A</v>
      </c>
    </row>
    <row r="5549" spans="15:61">
      <c r="O5549" s="57"/>
      <c r="P5549" s="57"/>
      <c r="AP5549" s="57"/>
      <c r="BA5549" s="57"/>
      <c r="BF5549" s="6" t="e">
        <f t="shared" si="258"/>
        <v>#NUM!</v>
      </c>
      <c r="BG5549" t="e">
        <f t="shared" si="259"/>
        <v>#NUM!</v>
      </c>
      <c r="BH5549" t="e">
        <f t="shared" si="260"/>
        <v>#NUM!</v>
      </c>
      <c r="BI5549" t="e">
        <f>VLOOKUP(H5549,Sheet2!$A$1:$B$270,2,FALSE)</f>
        <v>#N/A</v>
      </c>
    </row>
    <row r="5550" spans="15:61">
      <c r="O5550" s="57"/>
      <c r="P5550" s="57"/>
      <c r="AO5550" s="57"/>
      <c r="AP5550" s="57"/>
      <c r="BA5550" s="57"/>
      <c r="BF5550" s="6" t="e">
        <f t="shared" si="258"/>
        <v>#NUM!</v>
      </c>
      <c r="BG5550" t="e">
        <f t="shared" si="259"/>
        <v>#NUM!</v>
      </c>
      <c r="BH5550" t="e">
        <f t="shared" si="260"/>
        <v>#NUM!</v>
      </c>
      <c r="BI5550" t="e">
        <f>VLOOKUP(H5550,Sheet2!$A$1:$B$270,2,FALSE)</f>
        <v>#N/A</v>
      </c>
    </row>
    <row r="5551" spans="15:61">
      <c r="O5551" s="57"/>
      <c r="P5551" s="57"/>
      <c r="AP5551" s="57"/>
      <c r="BA5551" s="57"/>
      <c r="BF5551" s="6" t="e">
        <f t="shared" si="258"/>
        <v>#NUM!</v>
      </c>
      <c r="BG5551" t="e">
        <f t="shared" si="259"/>
        <v>#NUM!</v>
      </c>
      <c r="BH5551" t="e">
        <f t="shared" si="260"/>
        <v>#NUM!</v>
      </c>
      <c r="BI5551" t="e">
        <f>VLOOKUP(H5551,Sheet2!$A$1:$B$270,2,FALSE)</f>
        <v>#N/A</v>
      </c>
    </row>
    <row r="5552" spans="15:61">
      <c r="O5552" s="57"/>
      <c r="P5552" s="57"/>
      <c r="AO5552" s="57"/>
      <c r="AP5552" s="57"/>
      <c r="BA5552" s="57"/>
      <c r="BF5552" s="6" t="e">
        <f t="shared" si="258"/>
        <v>#NUM!</v>
      </c>
      <c r="BG5552" t="e">
        <f t="shared" si="259"/>
        <v>#NUM!</v>
      </c>
      <c r="BH5552" t="e">
        <f t="shared" si="260"/>
        <v>#NUM!</v>
      </c>
      <c r="BI5552" t="e">
        <f>VLOOKUP(H5552,Sheet2!$A$1:$B$270,2,FALSE)</f>
        <v>#N/A</v>
      </c>
    </row>
    <row r="5553" spans="15:61">
      <c r="O5553" s="57"/>
      <c r="P5553" s="57"/>
      <c r="AP5553" s="57"/>
      <c r="BA5553" s="57"/>
      <c r="BF5553" s="6" t="e">
        <f t="shared" si="258"/>
        <v>#NUM!</v>
      </c>
      <c r="BG5553" t="e">
        <f t="shared" si="259"/>
        <v>#NUM!</v>
      </c>
      <c r="BH5553" t="e">
        <f t="shared" si="260"/>
        <v>#NUM!</v>
      </c>
      <c r="BI5553" t="e">
        <f>VLOOKUP(H5553,Sheet2!$A$1:$B$270,2,FALSE)</f>
        <v>#N/A</v>
      </c>
    </row>
    <row r="5554" spans="15:61">
      <c r="O5554" s="57"/>
      <c r="P5554" s="57"/>
      <c r="AO5554" s="57"/>
      <c r="AP5554" s="57"/>
      <c r="BA5554" s="57"/>
      <c r="BF5554" s="6" t="e">
        <f t="shared" si="258"/>
        <v>#NUM!</v>
      </c>
      <c r="BG5554" t="e">
        <f t="shared" si="259"/>
        <v>#NUM!</v>
      </c>
      <c r="BH5554" t="e">
        <f t="shared" si="260"/>
        <v>#NUM!</v>
      </c>
      <c r="BI5554" t="e">
        <f>VLOOKUP(H5554,Sheet2!$A$1:$B$270,2,FALSE)</f>
        <v>#N/A</v>
      </c>
    </row>
    <row r="5555" spans="15:61">
      <c r="O5555" s="57"/>
      <c r="P5555" s="57"/>
      <c r="AP5555" s="57"/>
      <c r="BA5555" s="57"/>
      <c r="BF5555" s="6" t="e">
        <f t="shared" si="258"/>
        <v>#NUM!</v>
      </c>
      <c r="BG5555" t="e">
        <f t="shared" si="259"/>
        <v>#NUM!</v>
      </c>
      <c r="BH5555" t="e">
        <f t="shared" si="260"/>
        <v>#NUM!</v>
      </c>
      <c r="BI5555" t="e">
        <f>VLOOKUP(H5555,Sheet2!$A$1:$B$270,2,FALSE)</f>
        <v>#N/A</v>
      </c>
    </row>
    <row r="5556" spans="15:61">
      <c r="O5556" s="57"/>
      <c r="P5556" s="57"/>
      <c r="AP5556" s="57"/>
      <c r="BA5556" s="57"/>
      <c r="BF5556" s="6" t="e">
        <f t="shared" si="258"/>
        <v>#NUM!</v>
      </c>
      <c r="BG5556" t="e">
        <f t="shared" si="259"/>
        <v>#NUM!</v>
      </c>
      <c r="BH5556" t="e">
        <f t="shared" si="260"/>
        <v>#NUM!</v>
      </c>
      <c r="BI5556" t="e">
        <f>VLOOKUP(H5556,Sheet2!$A$1:$B$270,2,FALSE)</f>
        <v>#N/A</v>
      </c>
    </row>
    <row r="5557" spans="15:61">
      <c r="O5557" s="57"/>
      <c r="P5557" s="57"/>
      <c r="AP5557" s="57"/>
      <c r="BA5557" s="57"/>
      <c r="BF5557" s="6" t="e">
        <f t="shared" si="258"/>
        <v>#NUM!</v>
      </c>
      <c r="BG5557" t="e">
        <f t="shared" si="259"/>
        <v>#NUM!</v>
      </c>
      <c r="BH5557" t="e">
        <f t="shared" si="260"/>
        <v>#NUM!</v>
      </c>
      <c r="BI5557" t="e">
        <f>VLOOKUP(H5557,Sheet2!$A$1:$B$270,2,FALSE)</f>
        <v>#N/A</v>
      </c>
    </row>
    <row r="5558" spans="15:61">
      <c r="O5558" s="57"/>
      <c r="P5558" s="57"/>
      <c r="BF5558" s="6" t="e">
        <f t="shared" si="258"/>
        <v>#NUM!</v>
      </c>
      <c r="BG5558" t="e">
        <f t="shared" si="259"/>
        <v>#NUM!</v>
      </c>
      <c r="BH5558" t="e">
        <f t="shared" si="260"/>
        <v>#NUM!</v>
      </c>
      <c r="BI5558" t="e">
        <f>VLOOKUP(H5558,Sheet2!$A$1:$B$270,2,FALSE)</f>
        <v>#N/A</v>
      </c>
    </row>
    <row r="5559" spans="15:61">
      <c r="O5559" s="57"/>
      <c r="P5559" s="57"/>
      <c r="AO5559" s="57"/>
      <c r="AP5559" s="57"/>
      <c r="BA5559" s="57"/>
      <c r="BF5559" s="6" t="e">
        <f t="shared" si="258"/>
        <v>#NUM!</v>
      </c>
      <c r="BG5559" t="e">
        <f t="shared" si="259"/>
        <v>#NUM!</v>
      </c>
      <c r="BH5559" t="e">
        <f t="shared" si="260"/>
        <v>#NUM!</v>
      </c>
      <c r="BI5559" t="e">
        <f>VLOOKUP(H5559,Sheet2!$A$1:$B$270,2,FALSE)</f>
        <v>#N/A</v>
      </c>
    </row>
    <row r="5560" spans="15:61">
      <c r="O5560" s="57"/>
      <c r="P5560" s="57"/>
      <c r="AO5560" s="57"/>
      <c r="BA5560" s="57"/>
      <c r="BF5560" s="6" t="e">
        <f t="shared" si="258"/>
        <v>#NUM!</v>
      </c>
      <c r="BG5560" t="e">
        <f t="shared" si="259"/>
        <v>#NUM!</v>
      </c>
      <c r="BH5560" t="e">
        <f t="shared" si="260"/>
        <v>#NUM!</v>
      </c>
      <c r="BI5560" t="e">
        <f>VLOOKUP(H5560,Sheet2!$A$1:$B$270,2,FALSE)</f>
        <v>#N/A</v>
      </c>
    </row>
    <row r="5561" spans="15:61">
      <c r="O5561" s="57"/>
      <c r="P5561" s="57"/>
      <c r="AO5561" s="57"/>
      <c r="AP5561" s="57"/>
      <c r="BA5561" s="57"/>
      <c r="BF5561" s="6" t="e">
        <f t="shared" si="258"/>
        <v>#NUM!</v>
      </c>
      <c r="BG5561" t="e">
        <f t="shared" si="259"/>
        <v>#NUM!</v>
      </c>
      <c r="BH5561" t="e">
        <f t="shared" si="260"/>
        <v>#NUM!</v>
      </c>
      <c r="BI5561" t="e">
        <f>VLOOKUP(H5561,Sheet2!$A$1:$B$270,2,FALSE)</f>
        <v>#N/A</v>
      </c>
    </row>
    <row r="5562" spans="15:61">
      <c r="O5562" s="57"/>
      <c r="P5562" s="57"/>
      <c r="AP5562" s="57"/>
      <c r="BA5562" s="57"/>
      <c r="BF5562" s="6" t="e">
        <f t="shared" si="258"/>
        <v>#NUM!</v>
      </c>
      <c r="BG5562" t="e">
        <f t="shared" si="259"/>
        <v>#NUM!</v>
      </c>
      <c r="BH5562" t="e">
        <f t="shared" si="260"/>
        <v>#NUM!</v>
      </c>
      <c r="BI5562" t="e">
        <f>VLOOKUP(H5562,Sheet2!$A$1:$B$270,2,FALSE)</f>
        <v>#N/A</v>
      </c>
    </row>
    <row r="5563" spans="15:61">
      <c r="O5563" s="57"/>
      <c r="P5563" s="57"/>
      <c r="AP5563" s="57"/>
      <c r="BA5563" s="57"/>
      <c r="BF5563" s="6" t="e">
        <f t="shared" si="258"/>
        <v>#NUM!</v>
      </c>
      <c r="BG5563" t="e">
        <f t="shared" si="259"/>
        <v>#NUM!</v>
      </c>
      <c r="BH5563" t="e">
        <f t="shared" si="260"/>
        <v>#NUM!</v>
      </c>
      <c r="BI5563" t="e">
        <f>VLOOKUP(H5563,Sheet2!$A$1:$B$270,2,FALSE)</f>
        <v>#N/A</v>
      </c>
    </row>
    <row r="5564" spans="15:61">
      <c r="O5564" s="57"/>
      <c r="P5564" s="57"/>
      <c r="BA5564" s="57"/>
      <c r="BF5564" s="6" t="e">
        <f t="shared" si="258"/>
        <v>#NUM!</v>
      </c>
      <c r="BG5564" t="e">
        <f t="shared" si="259"/>
        <v>#NUM!</v>
      </c>
      <c r="BH5564" t="e">
        <f t="shared" si="260"/>
        <v>#NUM!</v>
      </c>
      <c r="BI5564" t="e">
        <f>VLOOKUP(H5564,Sheet2!$A$1:$B$270,2,FALSE)</f>
        <v>#N/A</v>
      </c>
    </row>
    <row r="5565" spans="15:61">
      <c r="O5565" s="57"/>
      <c r="P5565" s="57"/>
      <c r="AP5565" s="57"/>
      <c r="BA5565" s="57"/>
      <c r="BF5565" s="6" t="e">
        <f t="shared" si="258"/>
        <v>#NUM!</v>
      </c>
      <c r="BG5565" t="e">
        <f t="shared" si="259"/>
        <v>#NUM!</v>
      </c>
      <c r="BH5565" t="e">
        <f t="shared" si="260"/>
        <v>#NUM!</v>
      </c>
      <c r="BI5565" t="e">
        <f>VLOOKUP(H5565,Sheet2!$A$1:$B$270,2,FALSE)</f>
        <v>#N/A</v>
      </c>
    </row>
    <row r="5566" spans="15:61">
      <c r="O5566" s="57"/>
      <c r="P5566" s="57"/>
      <c r="AO5566" s="57"/>
      <c r="BA5566" s="57"/>
      <c r="BF5566" s="6" t="e">
        <f t="shared" si="258"/>
        <v>#NUM!</v>
      </c>
      <c r="BG5566" t="e">
        <f t="shared" si="259"/>
        <v>#NUM!</v>
      </c>
      <c r="BH5566" t="e">
        <f t="shared" si="260"/>
        <v>#NUM!</v>
      </c>
      <c r="BI5566" t="e">
        <f>VLOOKUP(H5566,Sheet2!$A$1:$B$270,2,FALSE)</f>
        <v>#N/A</v>
      </c>
    </row>
    <row r="5567" spans="15:61">
      <c r="O5567" s="57"/>
      <c r="P5567" s="57"/>
      <c r="AP5567" s="57"/>
      <c r="BA5567" s="57"/>
      <c r="BF5567" s="6" t="e">
        <f t="shared" si="258"/>
        <v>#NUM!</v>
      </c>
      <c r="BG5567" t="e">
        <f t="shared" si="259"/>
        <v>#NUM!</v>
      </c>
      <c r="BH5567" t="e">
        <f t="shared" si="260"/>
        <v>#NUM!</v>
      </c>
      <c r="BI5567" t="e">
        <f>VLOOKUP(H5567,Sheet2!$A$1:$B$270,2,FALSE)</f>
        <v>#N/A</v>
      </c>
    </row>
    <row r="5568" spans="15:61">
      <c r="O5568" s="57"/>
      <c r="P5568" s="57"/>
      <c r="AM5568" s="58"/>
      <c r="BA5568" s="57"/>
      <c r="BB5568" s="58"/>
      <c r="BF5568" s="6" t="e">
        <f t="shared" si="258"/>
        <v>#NUM!</v>
      </c>
      <c r="BG5568" t="e">
        <f t="shared" si="259"/>
        <v>#NUM!</v>
      </c>
      <c r="BH5568" t="e">
        <f t="shared" si="260"/>
        <v>#NUM!</v>
      </c>
      <c r="BI5568" t="e">
        <f>VLOOKUP(H5568,Sheet2!$A$1:$B$270,2,FALSE)</f>
        <v>#N/A</v>
      </c>
    </row>
    <row r="5569" spans="15:61">
      <c r="O5569" s="57"/>
      <c r="P5569" s="57"/>
      <c r="AO5569" s="57"/>
      <c r="AP5569" s="57"/>
      <c r="BA5569" s="57"/>
      <c r="BF5569" s="6" t="e">
        <f t="shared" si="258"/>
        <v>#NUM!</v>
      </c>
      <c r="BG5569" t="e">
        <f t="shared" si="259"/>
        <v>#NUM!</v>
      </c>
      <c r="BH5569" t="e">
        <f t="shared" si="260"/>
        <v>#NUM!</v>
      </c>
      <c r="BI5569" t="e">
        <f>VLOOKUP(H5569,Sheet2!$A$1:$B$270,2,FALSE)</f>
        <v>#N/A</v>
      </c>
    </row>
    <row r="5570" spans="15:61">
      <c r="O5570" s="57"/>
      <c r="P5570" s="57"/>
      <c r="AP5570" s="57"/>
      <c r="BA5570" s="57"/>
      <c r="BF5570" s="6" t="e">
        <f t="shared" ref="BF5570:BF5633" si="261">DATE(BC5570,BD5570,BE5570)</f>
        <v>#NUM!</v>
      </c>
      <c r="BG5570" t="e">
        <f t="shared" ref="BG5570:BG5633" si="262">BF5570-BA5570</f>
        <v>#NUM!</v>
      </c>
      <c r="BH5570" t="e">
        <f t="shared" ref="BH5570:BH5633" si="263">IF(BG5570=1,"COMPLY",IF(BG5570&lt;1,"COMPLY","NOT COMPLY"))</f>
        <v>#NUM!</v>
      </c>
      <c r="BI5570" t="e">
        <f>VLOOKUP(H5570,Sheet2!$A$1:$B$270,2,FALSE)</f>
        <v>#N/A</v>
      </c>
    </row>
    <row r="5571" spans="15:61">
      <c r="O5571" s="57"/>
      <c r="P5571" s="57"/>
      <c r="AP5571" s="57"/>
      <c r="BA5571" s="57"/>
      <c r="BF5571" s="6" t="e">
        <f t="shared" si="261"/>
        <v>#NUM!</v>
      </c>
      <c r="BG5571" t="e">
        <f t="shared" si="262"/>
        <v>#NUM!</v>
      </c>
      <c r="BH5571" t="e">
        <f t="shared" si="263"/>
        <v>#NUM!</v>
      </c>
      <c r="BI5571" t="e">
        <f>VLOOKUP(H5571,Sheet2!$A$1:$B$270,2,FALSE)</f>
        <v>#N/A</v>
      </c>
    </row>
    <row r="5572" spans="15:61">
      <c r="O5572" s="57"/>
      <c r="P5572" s="57"/>
      <c r="AP5572" s="57"/>
      <c r="BA5572" s="57"/>
      <c r="BF5572" s="6" t="e">
        <f t="shared" si="261"/>
        <v>#NUM!</v>
      </c>
      <c r="BG5572" t="e">
        <f t="shared" si="262"/>
        <v>#NUM!</v>
      </c>
      <c r="BH5572" t="e">
        <f t="shared" si="263"/>
        <v>#NUM!</v>
      </c>
      <c r="BI5572" t="e">
        <f>VLOOKUP(H5572,Sheet2!$A$1:$B$270,2,FALSE)</f>
        <v>#N/A</v>
      </c>
    </row>
    <row r="5573" spans="15:61">
      <c r="O5573" s="57"/>
      <c r="P5573" s="57"/>
      <c r="AP5573" s="57"/>
      <c r="BA5573" s="57"/>
      <c r="BF5573" s="6" t="e">
        <f t="shared" si="261"/>
        <v>#NUM!</v>
      </c>
      <c r="BG5573" t="e">
        <f t="shared" si="262"/>
        <v>#NUM!</v>
      </c>
      <c r="BH5573" t="e">
        <f t="shared" si="263"/>
        <v>#NUM!</v>
      </c>
      <c r="BI5573" t="e">
        <f>VLOOKUP(H5573,Sheet2!$A$1:$B$270,2,FALSE)</f>
        <v>#N/A</v>
      </c>
    </row>
    <row r="5574" spans="15:61">
      <c r="O5574" s="57"/>
      <c r="P5574" s="57"/>
      <c r="AP5574" s="57"/>
      <c r="BA5574" s="57"/>
      <c r="BF5574" s="6" t="e">
        <f t="shared" si="261"/>
        <v>#NUM!</v>
      </c>
      <c r="BG5574" t="e">
        <f t="shared" si="262"/>
        <v>#NUM!</v>
      </c>
      <c r="BH5574" t="e">
        <f t="shared" si="263"/>
        <v>#NUM!</v>
      </c>
      <c r="BI5574" t="e">
        <f>VLOOKUP(H5574,Sheet2!$A$1:$B$270,2,FALSE)</f>
        <v>#N/A</v>
      </c>
    </row>
    <row r="5575" spans="15:61">
      <c r="O5575" s="57"/>
      <c r="P5575" s="57"/>
      <c r="AO5575" s="57"/>
      <c r="AP5575" s="57"/>
      <c r="BA5575" s="57"/>
      <c r="BF5575" s="6" t="e">
        <f t="shared" si="261"/>
        <v>#NUM!</v>
      </c>
      <c r="BG5575" t="e">
        <f t="shared" si="262"/>
        <v>#NUM!</v>
      </c>
      <c r="BH5575" t="e">
        <f t="shared" si="263"/>
        <v>#NUM!</v>
      </c>
      <c r="BI5575" t="e">
        <f>VLOOKUP(H5575,Sheet2!$A$1:$B$270,2,FALSE)</f>
        <v>#N/A</v>
      </c>
    </row>
    <row r="5576" spans="15:61">
      <c r="O5576" s="57"/>
      <c r="P5576" s="57"/>
      <c r="AP5576" s="57"/>
      <c r="BA5576" s="57"/>
      <c r="BF5576" s="6" t="e">
        <f t="shared" si="261"/>
        <v>#NUM!</v>
      </c>
      <c r="BG5576" t="e">
        <f t="shared" si="262"/>
        <v>#NUM!</v>
      </c>
      <c r="BH5576" t="e">
        <f t="shared" si="263"/>
        <v>#NUM!</v>
      </c>
      <c r="BI5576" t="e">
        <f>VLOOKUP(H5576,Sheet2!$A$1:$B$270,2,FALSE)</f>
        <v>#N/A</v>
      </c>
    </row>
    <row r="5577" spans="15:61">
      <c r="O5577" s="57"/>
      <c r="P5577" s="57"/>
      <c r="AM5577" s="58"/>
      <c r="BA5577" s="57"/>
      <c r="BB5577" s="58"/>
      <c r="BF5577" s="6" t="e">
        <f t="shared" si="261"/>
        <v>#NUM!</v>
      </c>
      <c r="BG5577" t="e">
        <f t="shared" si="262"/>
        <v>#NUM!</v>
      </c>
      <c r="BH5577" t="e">
        <f t="shared" si="263"/>
        <v>#NUM!</v>
      </c>
      <c r="BI5577" t="e">
        <f>VLOOKUP(H5577,Sheet2!$A$1:$B$270,2,FALSE)</f>
        <v>#N/A</v>
      </c>
    </row>
    <row r="5578" spans="15:61">
      <c r="O5578" s="57"/>
      <c r="P5578" s="57"/>
      <c r="AO5578" s="57"/>
      <c r="BA5578" s="57"/>
      <c r="BF5578" s="6" t="e">
        <f t="shared" si="261"/>
        <v>#NUM!</v>
      </c>
      <c r="BG5578" t="e">
        <f t="shared" si="262"/>
        <v>#NUM!</v>
      </c>
      <c r="BH5578" t="e">
        <f t="shared" si="263"/>
        <v>#NUM!</v>
      </c>
      <c r="BI5578" t="e">
        <f>VLOOKUP(H5578,Sheet2!$A$1:$B$270,2,FALSE)</f>
        <v>#N/A</v>
      </c>
    </row>
    <row r="5579" spans="15:61">
      <c r="O5579" s="57"/>
      <c r="P5579" s="57"/>
      <c r="AP5579" s="57"/>
      <c r="BA5579" s="57"/>
      <c r="BF5579" s="6" t="e">
        <f t="shared" si="261"/>
        <v>#NUM!</v>
      </c>
      <c r="BG5579" t="e">
        <f t="shared" si="262"/>
        <v>#NUM!</v>
      </c>
      <c r="BH5579" t="e">
        <f t="shared" si="263"/>
        <v>#NUM!</v>
      </c>
      <c r="BI5579" t="e">
        <f>VLOOKUP(H5579,Sheet2!$A$1:$B$270,2,FALSE)</f>
        <v>#N/A</v>
      </c>
    </row>
    <row r="5580" spans="15:61">
      <c r="O5580" s="57"/>
      <c r="P5580" s="57"/>
      <c r="AP5580" s="57"/>
      <c r="BA5580" s="57"/>
      <c r="BF5580" s="6" t="e">
        <f t="shared" si="261"/>
        <v>#NUM!</v>
      </c>
      <c r="BG5580" t="e">
        <f t="shared" si="262"/>
        <v>#NUM!</v>
      </c>
      <c r="BH5580" t="e">
        <f t="shared" si="263"/>
        <v>#NUM!</v>
      </c>
      <c r="BI5580" t="e">
        <f>VLOOKUP(H5580,Sheet2!$A$1:$B$270,2,FALSE)</f>
        <v>#N/A</v>
      </c>
    </row>
    <row r="5581" spans="15:61">
      <c r="O5581" s="57"/>
      <c r="P5581" s="57"/>
      <c r="AO5581" s="57"/>
      <c r="AP5581" s="57"/>
      <c r="BA5581" s="57"/>
      <c r="BF5581" s="6" t="e">
        <f t="shared" si="261"/>
        <v>#NUM!</v>
      </c>
      <c r="BG5581" t="e">
        <f t="shared" si="262"/>
        <v>#NUM!</v>
      </c>
      <c r="BH5581" t="e">
        <f t="shared" si="263"/>
        <v>#NUM!</v>
      </c>
      <c r="BI5581" t="e">
        <f>VLOOKUP(H5581,Sheet2!$A$1:$B$270,2,FALSE)</f>
        <v>#N/A</v>
      </c>
    </row>
    <row r="5582" spans="15:61">
      <c r="O5582" s="57"/>
      <c r="P5582" s="57"/>
      <c r="AP5582" s="57"/>
      <c r="BA5582" s="57"/>
      <c r="BF5582" s="6" t="e">
        <f t="shared" si="261"/>
        <v>#NUM!</v>
      </c>
      <c r="BG5582" t="e">
        <f t="shared" si="262"/>
        <v>#NUM!</v>
      </c>
      <c r="BH5582" t="e">
        <f t="shared" si="263"/>
        <v>#NUM!</v>
      </c>
      <c r="BI5582" t="e">
        <f>VLOOKUP(H5582,Sheet2!$A$1:$B$270,2,FALSE)</f>
        <v>#N/A</v>
      </c>
    </row>
    <row r="5583" spans="15:61">
      <c r="O5583" s="57"/>
      <c r="P5583" s="57"/>
      <c r="AP5583" s="57"/>
      <c r="BA5583" s="57"/>
      <c r="BF5583" s="6" t="e">
        <f t="shared" si="261"/>
        <v>#NUM!</v>
      </c>
      <c r="BG5583" t="e">
        <f t="shared" si="262"/>
        <v>#NUM!</v>
      </c>
      <c r="BH5583" t="e">
        <f t="shared" si="263"/>
        <v>#NUM!</v>
      </c>
      <c r="BI5583" t="e">
        <f>VLOOKUP(H5583,Sheet2!$A$1:$B$270,2,FALSE)</f>
        <v>#N/A</v>
      </c>
    </row>
    <row r="5584" spans="15:61">
      <c r="O5584" s="57"/>
      <c r="P5584" s="57"/>
      <c r="AP5584" s="57"/>
      <c r="BA5584" s="57"/>
      <c r="BF5584" s="6" t="e">
        <f t="shared" si="261"/>
        <v>#NUM!</v>
      </c>
      <c r="BG5584" t="e">
        <f t="shared" si="262"/>
        <v>#NUM!</v>
      </c>
      <c r="BH5584" t="e">
        <f t="shared" si="263"/>
        <v>#NUM!</v>
      </c>
      <c r="BI5584" t="e">
        <f>VLOOKUP(H5584,Sheet2!$A$1:$B$270,2,FALSE)</f>
        <v>#N/A</v>
      </c>
    </row>
    <row r="5585" spans="15:61">
      <c r="O5585" s="57"/>
      <c r="P5585" s="57"/>
      <c r="AO5585" s="57"/>
      <c r="AP5585" s="57"/>
      <c r="BA5585" s="57"/>
      <c r="BF5585" s="6" t="e">
        <f t="shared" si="261"/>
        <v>#NUM!</v>
      </c>
      <c r="BG5585" t="e">
        <f t="shared" si="262"/>
        <v>#NUM!</v>
      </c>
      <c r="BH5585" t="e">
        <f t="shared" si="263"/>
        <v>#NUM!</v>
      </c>
      <c r="BI5585" t="e">
        <f>VLOOKUP(H5585,Sheet2!$A$1:$B$270,2,FALSE)</f>
        <v>#N/A</v>
      </c>
    </row>
    <row r="5586" spans="15:61">
      <c r="O5586" s="57"/>
      <c r="P5586" s="57"/>
      <c r="AP5586" s="57"/>
      <c r="BA5586" s="57"/>
      <c r="BF5586" s="6" t="e">
        <f t="shared" si="261"/>
        <v>#NUM!</v>
      </c>
      <c r="BG5586" t="e">
        <f t="shared" si="262"/>
        <v>#NUM!</v>
      </c>
      <c r="BH5586" t="e">
        <f t="shared" si="263"/>
        <v>#NUM!</v>
      </c>
      <c r="BI5586" t="e">
        <f>VLOOKUP(H5586,Sheet2!$A$1:$B$270,2,FALSE)</f>
        <v>#N/A</v>
      </c>
    </row>
    <row r="5587" spans="15:61">
      <c r="O5587" s="57"/>
      <c r="P5587" s="57"/>
      <c r="AM5587" s="58"/>
      <c r="BA5587" s="57"/>
      <c r="BB5587" s="58"/>
      <c r="BF5587" s="6" t="e">
        <f t="shared" si="261"/>
        <v>#NUM!</v>
      </c>
      <c r="BG5587" t="e">
        <f t="shared" si="262"/>
        <v>#NUM!</v>
      </c>
      <c r="BH5587" t="e">
        <f t="shared" si="263"/>
        <v>#NUM!</v>
      </c>
      <c r="BI5587" t="e">
        <f>VLOOKUP(H5587,Sheet2!$A$1:$B$270,2,FALSE)</f>
        <v>#N/A</v>
      </c>
    </row>
    <row r="5588" spans="15:61">
      <c r="O5588" s="57"/>
      <c r="P5588" s="57"/>
      <c r="AM5588" s="58"/>
      <c r="BA5588" s="57"/>
      <c r="BB5588" s="58"/>
      <c r="BF5588" s="6" t="e">
        <f t="shared" si="261"/>
        <v>#NUM!</v>
      </c>
      <c r="BG5588" t="e">
        <f t="shared" si="262"/>
        <v>#NUM!</v>
      </c>
      <c r="BH5588" t="e">
        <f t="shared" si="263"/>
        <v>#NUM!</v>
      </c>
      <c r="BI5588" t="e">
        <f>VLOOKUP(H5588,Sheet2!$A$1:$B$270,2,FALSE)</f>
        <v>#N/A</v>
      </c>
    </row>
    <row r="5589" spans="15:61">
      <c r="O5589" s="57"/>
      <c r="P5589" s="57"/>
      <c r="AM5589" s="58"/>
      <c r="AO5589" s="57"/>
      <c r="BA5589" s="57"/>
      <c r="BB5589" s="58"/>
      <c r="BF5589" s="6" t="e">
        <f t="shared" si="261"/>
        <v>#NUM!</v>
      </c>
      <c r="BG5589" t="e">
        <f t="shared" si="262"/>
        <v>#NUM!</v>
      </c>
      <c r="BH5589" t="e">
        <f t="shared" si="263"/>
        <v>#NUM!</v>
      </c>
      <c r="BI5589" t="e">
        <f>VLOOKUP(H5589,Sheet2!$A$1:$B$270,2,FALSE)</f>
        <v>#N/A</v>
      </c>
    </row>
    <row r="5590" spans="15:61">
      <c r="O5590" s="57"/>
      <c r="P5590" s="57"/>
      <c r="AO5590" s="57"/>
      <c r="AP5590" s="57"/>
      <c r="BA5590" s="57"/>
      <c r="BF5590" s="6" t="e">
        <f t="shared" si="261"/>
        <v>#NUM!</v>
      </c>
      <c r="BG5590" t="e">
        <f t="shared" si="262"/>
        <v>#NUM!</v>
      </c>
      <c r="BH5590" t="e">
        <f t="shared" si="263"/>
        <v>#NUM!</v>
      </c>
      <c r="BI5590" t="e">
        <f>VLOOKUP(H5590,Sheet2!$A$1:$B$270,2,FALSE)</f>
        <v>#N/A</v>
      </c>
    </row>
    <row r="5591" spans="15:61">
      <c r="O5591" s="57"/>
      <c r="P5591" s="57"/>
      <c r="AP5591" s="57"/>
      <c r="BA5591" s="57"/>
      <c r="BF5591" s="6" t="e">
        <f t="shared" si="261"/>
        <v>#NUM!</v>
      </c>
      <c r="BG5591" t="e">
        <f t="shared" si="262"/>
        <v>#NUM!</v>
      </c>
      <c r="BH5591" t="e">
        <f t="shared" si="263"/>
        <v>#NUM!</v>
      </c>
      <c r="BI5591" t="e">
        <f>VLOOKUP(H5591,Sheet2!$A$1:$B$270,2,FALSE)</f>
        <v>#N/A</v>
      </c>
    </row>
    <row r="5592" spans="15:61">
      <c r="O5592" s="57"/>
      <c r="P5592" s="57"/>
      <c r="AP5592" s="57"/>
      <c r="BA5592" s="57"/>
      <c r="BF5592" s="6" t="e">
        <f t="shared" si="261"/>
        <v>#NUM!</v>
      </c>
      <c r="BG5592" t="e">
        <f t="shared" si="262"/>
        <v>#NUM!</v>
      </c>
      <c r="BH5592" t="e">
        <f t="shared" si="263"/>
        <v>#NUM!</v>
      </c>
      <c r="BI5592" t="e">
        <f>VLOOKUP(H5592,Sheet2!$A$1:$B$270,2,FALSE)</f>
        <v>#N/A</v>
      </c>
    </row>
    <row r="5593" spans="15:61">
      <c r="O5593" s="57"/>
      <c r="P5593" s="57"/>
      <c r="AO5593" s="57"/>
      <c r="BF5593" s="6" t="e">
        <f t="shared" si="261"/>
        <v>#NUM!</v>
      </c>
      <c r="BG5593" t="e">
        <f t="shared" si="262"/>
        <v>#NUM!</v>
      </c>
      <c r="BH5593" t="e">
        <f t="shared" si="263"/>
        <v>#NUM!</v>
      </c>
      <c r="BI5593" t="e">
        <f>VLOOKUP(H5593,Sheet2!$A$1:$B$270,2,FALSE)</f>
        <v>#N/A</v>
      </c>
    </row>
    <row r="5594" spans="15:61">
      <c r="O5594" s="57"/>
      <c r="P5594" s="57"/>
      <c r="AO5594" s="57"/>
      <c r="AP5594" s="57"/>
      <c r="BA5594" s="57"/>
      <c r="BF5594" s="6" t="e">
        <f t="shared" si="261"/>
        <v>#NUM!</v>
      </c>
      <c r="BG5594" t="e">
        <f t="shared" si="262"/>
        <v>#NUM!</v>
      </c>
      <c r="BH5594" t="e">
        <f t="shared" si="263"/>
        <v>#NUM!</v>
      </c>
      <c r="BI5594" t="e">
        <f>VLOOKUP(H5594,Sheet2!$A$1:$B$270,2,FALSE)</f>
        <v>#N/A</v>
      </c>
    </row>
    <row r="5595" spans="15:61">
      <c r="O5595" s="57"/>
      <c r="P5595" s="57"/>
      <c r="AP5595" s="57"/>
      <c r="BA5595" s="57"/>
      <c r="BF5595" s="6" t="e">
        <f t="shared" si="261"/>
        <v>#NUM!</v>
      </c>
      <c r="BG5595" t="e">
        <f t="shared" si="262"/>
        <v>#NUM!</v>
      </c>
      <c r="BH5595" t="e">
        <f t="shared" si="263"/>
        <v>#NUM!</v>
      </c>
      <c r="BI5595" t="e">
        <f>VLOOKUP(H5595,Sheet2!$A$1:$B$270,2,FALSE)</f>
        <v>#N/A</v>
      </c>
    </row>
    <row r="5596" spans="15:61">
      <c r="O5596" s="57"/>
      <c r="P5596" s="57"/>
      <c r="AP5596" s="57"/>
      <c r="BA5596" s="57"/>
      <c r="BF5596" s="6" t="e">
        <f t="shared" si="261"/>
        <v>#NUM!</v>
      </c>
      <c r="BG5596" t="e">
        <f t="shared" si="262"/>
        <v>#NUM!</v>
      </c>
      <c r="BH5596" t="e">
        <f t="shared" si="263"/>
        <v>#NUM!</v>
      </c>
      <c r="BI5596" t="e">
        <f>VLOOKUP(H5596,Sheet2!$A$1:$B$270,2,FALSE)</f>
        <v>#N/A</v>
      </c>
    </row>
    <row r="5597" spans="15:61">
      <c r="O5597" s="57"/>
      <c r="P5597" s="57"/>
      <c r="AP5597" s="57"/>
      <c r="BA5597" s="57"/>
      <c r="BF5597" s="6" t="e">
        <f t="shared" si="261"/>
        <v>#NUM!</v>
      </c>
      <c r="BG5597" t="e">
        <f t="shared" si="262"/>
        <v>#NUM!</v>
      </c>
      <c r="BH5597" t="e">
        <f t="shared" si="263"/>
        <v>#NUM!</v>
      </c>
      <c r="BI5597" t="e">
        <f>VLOOKUP(H5597,Sheet2!$A$1:$B$270,2,FALSE)</f>
        <v>#N/A</v>
      </c>
    </row>
    <row r="5598" spans="15:61">
      <c r="O5598" s="57"/>
      <c r="P5598" s="57"/>
      <c r="AP5598" s="57"/>
      <c r="BA5598" s="57"/>
      <c r="BF5598" s="6" t="e">
        <f t="shared" si="261"/>
        <v>#NUM!</v>
      </c>
      <c r="BG5598" t="e">
        <f t="shared" si="262"/>
        <v>#NUM!</v>
      </c>
      <c r="BH5598" t="e">
        <f t="shared" si="263"/>
        <v>#NUM!</v>
      </c>
      <c r="BI5598" t="e">
        <f>VLOOKUP(H5598,Sheet2!$A$1:$B$270,2,FALSE)</f>
        <v>#N/A</v>
      </c>
    </row>
    <row r="5599" spans="15:61">
      <c r="O5599" s="57"/>
      <c r="P5599" s="57"/>
      <c r="AP5599" s="57"/>
      <c r="BA5599" s="57"/>
      <c r="BF5599" s="6" t="e">
        <f t="shared" si="261"/>
        <v>#NUM!</v>
      </c>
      <c r="BG5599" t="e">
        <f t="shared" si="262"/>
        <v>#NUM!</v>
      </c>
      <c r="BH5599" t="e">
        <f t="shared" si="263"/>
        <v>#NUM!</v>
      </c>
      <c r="BI5599" t="e">
        <f>VLOOKUP(H5599,Sheet2!$A$1:$B$270,2,FALSE)</f>
        <v>#N/A</v>
      </c>
    </row>
    <row r="5600" spans="15:61">
      <c r="O5600" s="57"/>
      <c r="P5600" s="57"/>
      <c r="AM5600" s="58"/>
      <c r="BA5600" s="57"/>
      <c r="BB5600" s="58"/>
      <c r="BF5600" s="6" t="e">
        <f t="shared" si="261"/>
        <v>#NUM!</v>
      </c>
      <c r="BG5600" t="e">
        <f t="shared" si="262"/>
        <v>#NUM!</v>
      </c>
      <c r="BH5600" t="e">
        <f t="shared" si="263"/>
        <v>#NUM!</v>
      </c>
      <c r="BI5600" t="e">
        <f>VLOOKUP(H5600,Sheet2!$A$1:$B$270,2,FALSE)</f>
        <v>#N/A</v>
      </c>
    </row>
    <row r="5601" spans="15:61">
      <c r="O5601" s="57"/>
      <c r="P5601" s="57"/>
      <c r="AO5601" s="57"/>
      <c r="AP5601" s="57"/>
      <c r="BA5601" s="57"/>
      <c r="BF5601" s="6" t="e">
        <f t="shared" si="261"/>
        <v>#NUM!</v>
      </c>
      <c r="BG5601" t="e">
        <f t="shared" si="262"/>
        <v>#NUM!</v>
      </c>
      <c r="BH5601" t="e">
        <f t="shared" si="263"/>
        <v>#NUM!</v>
      </c>
      <c r="BI5601" t="e">
        <f>VLOOKUP(H5601,Sheet2!$A$1:$B$270,2,FALSE)</f>
        <v>#N/A</v>
      </c>
    </row>
    <row r="5602" spans="15:61">
      <c r="O5602" s="57"/>
      <c r="P5602" s="57"/>
      <c r="AO5602" s="57"/>
      <c r="AP5602" s="57"/>
      <c r="BA5602" s="57"/>
      <c r="BF5602" s="6" t="e">
        <f t="shared" si="261"/>
        <v>#NUM!</v>
      </c>
      <c r="BG5602" t="e">
        <f t="shared" si="262"/>
        <v>#NUM!</v>
      </c>
      <c r="BH5602" t="e">
        <f t="shared" si="263"/>
        <v>#NUM!</v>
      </c>
      <c r="BI5602" t="e">
        <f>VLOOKUP(H5602,Sheet2!$A$1:$B$270,2,FALSE)</f>
        <v>#N/A</v>
      </c>
    </row>
    <row r="5603" spans="15:61">
      <c r="O5603" s="57"/>
      <c r="P5603" s="57"/>
      <c r="AO5603" s="57"/>
      <c r="BF5603" s="6" t="e">
        <f t="shared" si="261"/>
        <v>#NUM!</v>
      </c>
      <c r="BG5603" t="e">
        <f t="shared" si="262"/>
        <v>#NUM!</v>
      </c>
      <c r="BH5603" t="e">
        <f t="shared" si="263"/>
        <v>#NUM!</v>
      </c>
      <c r="BI5603" t="e">
        <f>VLOOKUP(H5603,Sheet2!$A$1:$B$270,2,FALSE)</f>
        <v>#N/A</v>
      </c>
    </row>
    <row r="5604" spans="15:61">
      <c r="O5604" s="57"/>
      <c r="P5604" s="57"/>
      <c r="AP5604" s="57"/>
      <c r="BA5604" s="57"/>
      <c r="BF5604" s="6" t="e">
        <f t="shared" si="261"/>
        <v>#NUM!</v>
      </c>
      <c r="BG5604" t="e">
        <f t="shared" si="262"/>
        <v>#NUM!</v>
      </c>
      <c r="BH5604" t="e">
        <f t="shared" si="263"/>
        <v>#NUM!</v>
      </c>
      <c r="BI5604" t="e">
        <f>VLOOKUP(H5604,Sheet2!$A$1:$B$270,2,FALSE)</f>
        <v>#N/A</v>
      </c>
    </row>
    <row r="5605" spans="15:61">
      <c r="O5605" s="57"/>
      <c r="P5605" s="57"/>
      <c r="AP5605" s="57"/>
      <c r="BA5605" s="57"/>
      <c r="BF5605" s="6" t="e">
        <f t="shared" si="261"/>
        <v>#NUM!</v>
      </c>
      <c r="BG5605" t="e">
        <f t="shared" si="262"/>
        <v>#NUM!</v>
      </c>
      <c r="BH5605" t="e">
        <f t="shared" si="263"/>
        <v>#NUM!</v>
      </c>
      <c r="BI5605" t="e">
        <f>VLOOKUP(H5605,Sheet2!$A$1:$B$270,2,FALSE)</f>
        <v>#N/A</v>
      </c>
    </row>
    <row r="5606" spans="15:61">
      <c r="O5606" s="57"/>
      <c r="P5606" s="57"/>
      <c r="AP5606" s="57"/>
      <c r="BA5606" s="57"/>
      <c r="BF5606" s="6" t="e">
        <f t="shared" si="261"/>
        <v>#NUM!</v>
      </c>
      <c r="BG5606" t="e">
        <f t="shared" si="262"/>
        <v>#NUM!</v>
      </c>
      <c r="BH5606" t="e">
        <f t="shared" si="263"/>
        <v>#NUM!</v>
      </c>
      <c r="BI5606" t="e">
        <f>VLOOKUP(H5606,Sheet2!$A$1:$B$270,2,FALSE)</f>
        <v>#N/A</v>
      </c>
    </row>
    <row r="5607" spans="15:61">
      <c r="O5607" s="57"/>
      <c r="P5607" s="57"/>
      <c r="AO5607" s="57"/>
      <c r="AP5607" s="57"/>
      <c r="BA5607" s="57"/>
      <c r="BF5607" s="6" t="e">
        <f t="shared" si="261"/>
        <v>#NUM!</v>
      </c>
      <c r="BG5607" t="e">
        <f t="shared" si="262"/>
        <v>#NUM!</v>
      </c>
      <c r="BH5607" t="e">
        <f t="shared" si="263"/>
        <v>#NUM!</v>
      </c>
      <c r="BI5607" t="e">
        <f>VLOOKUP(H5607,Sheet2!$A$1:$B$270,2,FALSE)</f>
        <v>#N/A</v>
      </c>
    </row>
    <row r="5608" spans="15:61">
      <c r="O5608" s="57"/>
      <c r="P5608" s="57"/>
      <c r="AO5608" s="57"/>
      <c r="AP5608" s="57"/>
      <c r="BA5608" s="57"/>
      <c r="BF5608" s="6" t="e">
        <f t="shared" si="261"/>
        <v>#NUM!</v>
      </c>
      <c r="BG5608" t="e">
        <f t="shared" si="262"/>
        <v>#NUM!</v>
      </c>
      <c r="BH5608" t="e">
        <f t="shared" si="263"/>
        <v>#NUM!</v>
      </c>
      <c r="BI5608" t="e">
        <f>VLOOKUP(H5608,Sheet2!$A$1:$B$270,2,FALSE)</f>
        <v>#N/A</v>
      </c>
    </row>
    <row r="5609" spans="15:61">
      <c r="O5609" s="57"/>
      <c r="P5609" s="57"/>
      <c r="AP5609" s="57"/>
      <c r="BA5609" s="57"/>
      <c r="BF5609" s="6" t="e">
        <f t="shared" si="261"/>
        <v>#NUM!</v>
      </c>
      <c r="BG5609" t="e">
        <f t="shared" si="262"/>
        <v>#NUM!</v>
      </c>
      <c r="BH5609" t="e">
        <f t="shared" si="263"/>
        <v>#NUM!</v>
      </c>
      <c r="BI5609" t="e">
        <f>VLOOKUP(H5609,Sheet2!$A$1:$B$270,2,FALSE)</f>
        <v>#N/A</v>
      </c>
    </row>
    <row r="5610" spans="15:61">
      <c r="O5610" s="57"/>
      <c r="P5610" s="57"/>
      <c r="AO5610" s="57"/>
      <c r="AP5610" s="57"/>
      <c r="BA5610" s="57"/>
      <c r="BF5610" s="6" t="e">
        <f t="shared" si="261"/>
        <v>#NUM!</v>
      </c>
      <c r="BG5610" t="e">
        <f t="shared" si="262"/>
        <v>#NUM!</v>
      </c>
      <c r="BH5610" t="e">
        <f t="shared" si="263"/>
        <v>#NUM!</v>
      </c>
      <c r="BI5610" t="e">
        <f>VLOOKUP(H5610,Sheet2!$A$1:$B$270,2,FALSE)</f>
        <v>#N/A</v>
      </c>
    </row>
    <row r="5611" spans="15:61">
      <c r="O5611" s="57"/>
      <c r="P5611" s="57"/>
      <c r="AP5611" s="57"/>
      <c r="BA5611" s="57"/>
      <c r="BF5611" s="6" t="e">
        <f t="shared" si="261"/>
        <v>#NUM!</v>
      </c>
      <c r="BG5611" t="e">
        <f t="shared" si="262"/>
        <v>#NUM!</v>
      </c>
      <c r="BH5611" t="e">
        <f t="shared" si="263"/>
        <v>#NUM!</v>
      </c>
      <c r="BI5611" t="e">
        <f>VLOOKUP(H5611,Sheet2!$A$1:$B$270,2,FALSE)</f>
        <v>#N/A</v>
      </c>
    </row>
    <row r="5612" spans="15:61">
      <c r="O5612" s="57"/>
      <c r="P5612" s="57"/>
      <c r="AP5612" s="57"/>
      <c r="BA5612" s="57"/>
      <c r="BF5612" s="6" t="e">
        <f t="shared" si="261"/>
        <v>#NUM!</v>
      </c>
      <c r="BG5612" t="e">
        <f t="shared" si="262"/>
        <v>#NUM!</v>
      </c>
      <c r="BH5612" t="e">
        <f t="shared" si="263"/>
        <v>#NUM!</v>
      </c>
      <c r="BI5612" t="e">
        <f>VLOOKUP(H5612,Sheet2!$A$1:$B$270,2,FALSE)</f>
        <v>#N/A</v>
      </c>
    </row>
    <row r="5613" spans="15:61">
      <c r="O5613" s="57"/>
      <c r="P5613" s="57"/>
      <c r="AM5613" s="58"/>
      <c r="BA5613" s="57"/>
      <c r="BB5613" s="58"/>
      <c r="BF5613" s="6" t="e">
        <f t="shared" si="261"/>
        <v>#NUM!</v>
      </c>
      <c r="BG5613" t="e">
        <f t="shared" si="262"/>
        <v>#NUM!</v>
      </c>
      <c r="BH5613" t="e">
        <f t="shared" si="263"/>
        <v>#NUM!</v>
      </c>
      <c r="BI5613" t="e">
        <f>VLOOKUP(H5613,Sheet2!$A$1:$B$270,2,FALSE)</f>
        <v>#N/A</v>
      </c>
    </row>
    <row r="5614" spans="15:61">
      <c r="O5614" s="57"/>
      <c r="P5614" s="57"/>
      <c r="AP5614" s="57"/>
      <c r="BA5614" s="57"/>
      <c r="BF5614" s="6" t="e">
        <f t="shared" si="261"/>
        <v>#NUM!</v>
      </c>
      <c r="BG5614" t="e">
        <f t="shared" si="262"/>
        <v>#NUM!</v>
      </c>
      <c r="BH5614" t="e">
        <f t="shared" si="263"/>
        <v>#NUM!</v>
      </c>
      <c r="BI5614" t="e">
        <f>VLOOKUP(H5614,Sheet2!$A$1:$B$270,2,FALSE)</f>
        <v>#N/A</v>
      </c>
    </row>
    <row r="5615" spans="15:61">
      <c r="O5615" s="57"/>
      <c r="P5615" s="57"/>
      <c r="AP5615" s="57"/>
      <c r="BA5615" s="57"/>
      <c r="BF5615" s="6" t="e">
        <f t="shared" si="261"/>
        <v>#NUM!</v>
      </c>
      <c r="BG5615" t="e">
        <f t="shared" si="262"/>
        <v>#NUM!</v>
      </c>
      <c r="BH5615" t="e">
        <f t="shared" si="263"/>
        <v>#NUM!</v>
      </c>
      <c r="BI5615" t="e">
        <f>VLOOKUP(H5615,Sheet2!$A$1:$B$270,2,FALSE)</f>
        <v>#N/A</v>
      </c>
    </row>
    <row r="5616" spans="15:61">
      <c r="O5616" s="57"/>
      <c r="P5616" s="57"/>
      <c r="AO5616" s="57"/>
      <c r="AP5616" s="57"/>
      <c r="BA5616" s="57"/>
      <c r="BF5616" s="6" t="e">
        <f t="shared" si="261"/>
        <v>#NUM!</v>
      </c>
      <c r="BG5616" t="e">
        <f t="shared" si="262"/>
        <v>#NUM!</v>
      </c>
      <c r="BH5616" t="e">
        <f t="shared" si="263"/>
        <v>#NUM!</v>
      </c>
      <c r="BI5616" t="e">
        <f>VLOOKUP(H5616,Sheet2!$A$1:$B$270,2,FALSE)</f>
        <v>#N/A</v>
      </c>
    </row>
    <row r="5617" spans="15:61">
      <c r="O5617" s="57"/>
      <c r="P5617" s="57"/>
      <c r="AO5617" s="57"/>
      <c r="BA5617" s="57"/>
      <c r="BF5617" s="6" t="e">
        <f t="shared" si="261"/>
        <v>#NUM!</v>
      </c>
      <c r="BG5617" t="e">
        <f t="shared" si="262"/>
        <v>#NUM!</v>
      </c>
      <c r="BH5617" t="e">
        <f t="shared" si="263"/>
        <v>#NUM!</v>
      </c>
      <c r="BI5617" t="e">
        <f>VLOOKUP(H5617,Sheet2!$A$1:$B$270,2,FALSE)</f>
        <v>#N/A</v>
      </c>
    </row>
    <row r="5618" spans="15:61">
      <c r="O5618" s="57"/>
      <c r="P5618" s="57"/>
      <c r="AO5618" s="57"/>
      <c r="AP5618" s="57"/>
      <c r="BA5618" s="57"/>
      <c r="BF5618" s="6" t="e">
        <f t="shared" si="261"/>
        <v>#NUM!</v>
      </c>
      <c r="BG5618" t="e">
        <f t="shared" si="262"/>
        <v>#NUM!</v>
      </c>
      <c r="BH5618" t="e">
        <f t="shared" si="263"/>
        <v>#NUM!</v>
      </c>
      <c r="BI5618" t="e">
        <f>VLOOKUP(H5618,Sheet2!$A$1:$B$270,2,FALSE)</f>
        <v>#N/A</v>
      </c>
    </row>
    <row r="5619" spans="15:61">
      <c r="O5619" s="57"/>
      <c r="P5619" s="57"/>
      <c r="AP5619" s="57"/>
      <c r="BA5619" s="57"/>
      <c r="BF5619" s="6" t="e">
        <f t="shared" si="261"/>
        <v>#NUM!</v>
      </c>
      <c r="BG5619" t="e">
        <f t="shared" si="262"/>
        <v>#NUM!</v>
      </c>
      <c r="BH5619" t="e">
        <f t="shared" si="263"/>
        <v>#NUM!</v>
      </c>
      <c r="BI5619" t="e">
        <f>VLOOKUP(H5619,Sheet2!$A$1:$B$270,2,FALSE)</f>
        <v>#N/A</v>
      </c>
    </row>
    <row r="5620" spans="15:61">
      <c r="O5620" s="57"/>
      <c r="P5620" s="57"/>
      <c r="AO5620" s="57"/>
      <c r="AP5620" s="57"/>
      <c r="BA5620" s="57"/>
      <c r="BF5620" s="6" t="e">
        <f t="shared" si="261"/>
        <v>#NUM!</v>
      </c>
      <c r="BG5620" t="e">
        <f t="shared" si="262"/>
        <v>#NUM!</v>
      </c>
      <c r="BH5620" t="e">
        <f t="shared" si="263"/>
        <v>#NUM!</v>
      </c>
      <c r="BI5620" t="e">
        <f>VLOOKUP(H5620,Sheet2!$A$1:$B$270,2,FALSE)</f>
        <v>#N/A</v>
      </c>
    </row>
    <row r="5621" spans="15:61">
      <c r="O5621" s="57"/>
      <c r="P5621" s="57"/>
      <c r="AP5621" s="57"/>
      <c r="BA5621" s="57"/>
      <c r="BF5621" s="6" t="e">
        <f t="shared" si="261"/>
        <v>#NUM!</v>
      </c>
      <c r="BG5621" t="e">
        <f t="shared" si="262"/>
        <v>#NUM!</v>
      </c>
      <c r="BH5621" t="e">
        <f t="shared" si="263"/>
        <v>#NUM!</v>
      </c>
      <c r="BI5621" t="e">
        <f>VLOOKUP(H5621,Sheet2!$A$1:$B$270,2,FALSE)</f>
        <v>#N/A</v>
      </c>
    </row>
    <row r="5622" spans="15:61">
      <c r="O5622" s="57"/>
      <c r="P5622" s="57"/>
      <c r="BA5622" s="57"/>
      <c r="BF5622" s="6" t="e">
        <f t="shared" si="261"/>
        <v>#NUM!</v>
      </c>
      <c r="BG5622" t="e">
        <f t="shared" si="262"/>
        <v>#NUM!</v>
      </c>
      <c r="BH5622" t="e">
        <f t="shared" si="263"/>
        <v>#NUM!</v>
      </c>
      <c r="BI5622" t="e">
        <f>VLOOKUP(H5622,Sheet2!$A$1:$B$270,2,FALSE)</f>
        <v>#N/A</v>
      </c>
    </row>
    <row r="5623" spans="15:61">
      <c r="O5623" s="57"/>
      <c r="P5623" s="57"/>
      <c r="AO5623" s="57"/>
      <c r="AP5623" s="57"/>
      <c r="BA5623" s="57"/>
      <c r="BF5623" s="6" t="e">
        <f t="shared" si="261"/>
        <v>#NUM!</v>
      </c>
      <c r="BG5623" t="e">
        <f t="shared" si="262"/>
        <v>#NUM!</v>
      </c>
      <c r="BH5623" t="e">
        <f t="shared" si="263"/>
        <v>#NUM!</v>
      </c>
      <c r="BI5623" t="e">
        <f>VLOOKUP(H5623,Sheet2!$A$1:$B$270,2,FALSE)</f>
        <v>#N/A</v>
      </c>
    </row>
    <row r="5624" spans="15:61">
      <c r="O5624" s="57"/>
      <c r="P5624" s="57"/>
      <c r="AM5624" s="58"/>
      <c r="AO5624" s="57"/>
      <c r="BA5624" s="57"/>
      <c r="BB5624" s="58"/>
      <c r="BF5624" s="6" t="e">
        <f t="shared" si="261"/>
        <v>#NUM!</v>
      </c>
      <c r="BG5624" t="e">
        <f t="shared" si="262"/>
        <v>#NUM!</v>
      </c>
      <c r="BH5624" t="e">
        <f t="shared" si="263"/>
        <v>#NUM!</v>
      </c>
      <c r="BI5624" t="e">
        <f>VLOOKUP(H5624,Sheet2!$A$1:$B$270,2,FALSE)</f>
        <v>#N/A</v>
      </c>
    </row>
    <row r="5625" spans="15:61">
      <c r="O5625" s="57"/>
      <c r="P5625" s="57"/>
      <c r="AO5625" s="57"/>
      <c r="AP5625" s="57"/>
      <c r="BA5625" s="57"/>
      <c r="BF5625" s="6" t="e">
        <f t="shared" si="261"/>
        <v>#NUM!</v>
      </c>
      <c r="BG5625" t="e">
        <f t="shared" si="262"/>
        <v>#NUM!</v>
      </c>
      <c r="BH5625" t="e">
        <f t="shared" si="263"/>
        <v>#NUM!</v>
      </c>
      <c r="BI5625" t="e">
        <f>VLOOKUP(H5625,Sheet2!$A$1:$B$270,2,FALSE)</f>
        <v>#N/A</v>
      </c>
    </row>
    <row r="5626" spans="15:61">
      <c r="O5626" s="57"/>
      <c r="P5626" s="57"/>
      <c r="AO5626" s="57"/>
      <c r="AP5626" s="57"/>
      <c r="BA5626" s="57"/>
      <c r="BF5626" s="6" t="e">
        <f t="shared" si="261"/>
        <v>#NUM!</v>
      </c>
      <c r="BG5626" t="e">
        <f t="shared" si="262"/>
        <v>#NUM!</v>
      </c>
      <c r="BH5626" t="e">
        <f t="shared" si="263"/>
        <v>#NUM!</v>
      </c>
      <c r="BI5626" t="e">
        <f>VLOOKUP(H5626,Sheet2!$A$1:$B$270,2,FALSE)</f>
        <v>#N/A</v>
      </c>
    </row>
    <row r="5627" spans="15:61">
      <c r="O5627" s="57"/>
      <c r="P5627" s="57"/>
      <c r="AP5627" s="57"/>
      <c r="BA5627" s="57"/>
      <c r="BF5627" s="6" t="e">
        <f t="shared" si="261"/>
        <v>#NUM!</v>
      </c>
      <c r="BG5627" t="e">
        <f t="shared" si="262"/>
        <v>#NUM!</v>
      </c>
      <c r="BH5627" t="e">
        <f t="shared" si="263"/>
        <v>#NUM!</v>
      </c>
      <c r="BI5627" t="e">
        <f>VLOOKUP(H5627,Sheet2!$A$1:$B$270,2,FALSE)</f>
        <v>#N/A</v>
      </c>
    </row>
    <row r="5628" spans="15:61">
      <c r="O5628" s="57"/>
      <c r="P5628" s="57"/>
      <c r="AM5628" s="58"/>
      <c r="AO5628" s="57"/>
      <c r="BA5628" s="57"/>
      <c r="BB5628" s="58"/>
      <c r="BF5628" s="6" t="e">
        <f t="shared" si="261"/>
        <v>#NUM!</v>
      </c>
      <c r="BG5628" t="e">
        <f t="shared" si="262"/>
        <v>#NUM!</v>
      </c>
      <c r="BH5628" t="e">
        <f t="shared" si="263"/>
        <v>#NUM!</v>
      </c>
      <c r="BI5628" t="e">
        <f>VLOOKUP(H5628,Sheet2!$A$1:$B$270,2,FALSE)</f>
        <v>#N/A</v>
      </c>
    </row>
    <row r="5629" spans="15:61">
      <c r="O5629" s="57"/>
      <c r="P5629" s="57"/>
      <c r="AO5629" s="57"/>
      <c r="AP5629" s="57"/>
      <c r="BA5629" s="57"/>
      <c r="BF5629" s="6" t="e">
        <f t="shared" si="261"/>
        <v>#NUM!</v>
      </c>
      <c r="BG5629" t="e">
        <f t="shared" si="262"/>
        <v>#NUM!</v>
      </c>
      <c r="BH5629" t="e">
        <f t="shared" si="263"/>
        <v>#NUM!</v>
      </c>
      <c r="BI5629" t="e">
        <f>VLOOKUP(H5629,Sheet2!$A$1:$B$270,2,FALSE)</f>
        <v>#N/A</v>
      </c>
    </row>
    <row r="5630" spans="15:61">
      <c r="O5630" s="57"/>
      <c r="P5630" s="57"/>
      <c r="AP5630" s="57"/>
      <c r="BA5630" s="57"/>
      <c r="BF5630" s="6" t="e">
        <f t="shared" si="261"/>
        <v>#NUM!</v>
      </c>
      <c r="BG5630" t="e">
        <f t="shared" si="262"/>
        <v>#NUM!</v>
      </c>
      <c r="BH5630" t="e">
        <f t="shared" si="263"/>
        <v>#NUM!</v>
      </c>
      <c r="BI5630" t="e">
        <f>VLOOKUP(H5630,Sheet2!$A$1:$B$270,2,FALSE)</f>
        <v>#N/A</v>
      </c>
    </row>
    <row r="5631" spans="15:61">
      <c r="O5631" s="57"/>
      <c r="P5631" s="57"/>
      <c r="AO5631" s="57"/>
      <c r="AP5631" s="57"/>
      <c r="BA5631" s="57"/>
      <c r="BF5631" s="6" t="e">
        <f t="shared" si="261"/>
        <v>#NUM!</v>
      </c>
      <c r="BG5631" t="e">
        <f t="shared" si="262"/>
        <v>#NUM!</v>
      </c>
      <c r="BH5631" t="e">
        <f t="shared" si="263"/>
        <v>#NUM!</v>
      </c>
      <c r="BI5631" t="e">
        <f>VLOOKUP(H5631,Sheet2!$A$1:$B$270,2,FALSE)</f>
        <v>#N/A</v>
      </c>
    </row>
    <row r="5632" spans="15:61">
      <c r="O5632" s="57"/>
      <c r="P5632" s="57"/>
      <c r="AP5632" s="57"/>
      <c r="BA5632" s="57"/>
      <c r="BF5632" s="6" t="e">
        <f t="shared" si="261"/>
        <v>#NUM!</v>
      </c>
      <c r="BG5632" t="e">
        <f t="shared" si="262"/>
        <v>#NUM!</v>
      </c>
      <c r="BH5632" t="e">
        <f t="shared" si="263"/>
        <v>#NUM!</v>
      </c>
      <c r="BI5632" t="e">
        <f>VLOOKUP(H5632,Sheet2!$A$1:$B$270,2,FALSE)</f>
        <v>#N/A</v>
      </c>
    </row>
    <row r="5633" spans="15:61">
      <c r="O5633" s="57"/>
      <c r="P5633" s="57"/>
      <c r="AP5633" s="57"/>
      <c r="BA5633" s="57"/>
      <c r="BF5633" s="6" t="e">
        <f t="shared" si="261"/>
        <v>#NUM!</v>
      </c>
      <c r="BG5633" t="e">
        <f t="shared" si="262"/>
        <v>#NUM!</v>
      </c>
      <c r="BH5633" t="e">
        <f t="shared" si="263"/>
        <v>#NUM!</v>
      </c>
      <c r="BI5633" t="e">
        <f>VLOOKUP(H5633,Sheet2!$A$1:$B$270,2,FALSE)</f>
        <v>#N/A</v>
      </c>
    </row>
    <row r="5634" spans="15:61">
      <c r="O5634" s="57"/>
      <c r="P5634" s="57"/>
      <c r="AM5634" s="58"/>
      <c r="BA5634" s="57"/>
      <c r="BB5634" s="58"/>
      <c r="BF5634" s="6" t="e">
        <f t="shared" ref="BF5634:BF5697" si="264">DATE(BC5634,BD5634,BE5634)</f>
        <v>#NUM!</v>
      </c>
      <c r="BG5634" t="e">
        <f t="shared" ref="BG5634:BG5697" si="265">BF5634-BA5634</f>
        <v>#NUM!</v>
      </c>
      <c r="BH5634" t="e">
        <f t="shared" ref="BH5634:BH5697" si="266">IF(BG5634=1,"COMPLY",IF(BG5634&lt;1,"COMPLY","NOT COMPLY"))</f>
        <v>#NUM!</v>
      </c>
      <c r="BI5634" t="e">
        <f>VLOOKUP(H5634,Sheet2!$A$1:$B$270,2,FALSE)</f>
        <v>#N/A</v>
      </c>
    </row>
    <row r="5635" spans="15:61">
      <c r="O5635" s="57"/>
      <c r="P5635" s="57"/>
      <c r="AM5635" s="58"/>
      <c r="BA5635" s="57"/>
      <c r="BB5635" s="58"/>
      <c r="BF5635" s="6" t="e">
        <f t="shared" si="264"/>
        <v>#NUM!</v>
      </c>
      <c r="BG5635" t="e">
        <f t="shared" si="265"/>
        <v>#NUM!</v>
      </c>
      <c r="BH5635" t="e">
        <f t="shared" si="266"/>
        <v>#NUM!</v>
      </c>
      <c r="BI5635" t="e">
        <f>VLOOKUP(H5635,Sheet2!$A$1:$B$270,2,FALSE)</f>
        <v>#N/A</v>
      </c>
    </row>
    <row r="5636" spans="15:61">
      <c r="O5636" s="57"/>
      <c r="P5636" s="57"/>
      <c r="AO5636" s="57"/>
      <c r="AP5636" s="57"/>
      <c r="BA5636" s="57"/>
      <c r="BF5636" s="6" t="e">
        <f t="shared" si="264"/>
        <v>#NUM!</v>
      </c>
      <c r="BG5636" t="e">
        <f t="shared" si="265"/>
        <v>#NUM!</v>
      </c>
      <c r="BH5636" t="e">
        <f t="shared" si="266"/>
        <v>#NUM!</v>
      </c>
      <c r="BI5636" t="e">
        <f>VLOOKUP(H5636,Sheet2!$A$1:$B$270,2,FALSE)</f>
        <v>#N/A</v>
      </c>
    </row>
    <row r="5637" spans="15:61">
      <c r="O5637" s="57"/>
      <c r="P5637" s="57"/>
      <c r="AO5637" s="57"/>
      <c r="BA5637" s="57"/>
      <c r="BF5637" s="6" t="e">
        <f t="shared" si="264"/>
        <v>#NUM!</v>
      </c>
      <c r="BG5637" t="e">
        <f t="shared" si="265"/>
        <v>#NUM!</v>
      </c>
      <c r="BH5637" t="e">
        <f t="shared" si="266"/>
        <v>#NUM!</v>
      </c>
      <c r="BI5637" t="e">
        <f>VLOOKUP(H5637,Sheet2!$A$1:$B$270,2,FALSE)</f>
        <v>#N/A</v>
      </c>
    </row>
    <row r="5638" spans="15:61">
      <c r="O5638" s="57"/>
      <c r="P5638" s="57"/>
      <c r="AO5638" s="57"/>
      <c r="AP5638" s="57"/>
      <c r="BA5638" s="57"/>
      <c r="BF5638" s="6" t="e">
        <f t="shared" si="264"/>
        <v>#NUM!</v>
      </c>
      <c r="BG5638" t="e">
        <f t="shared" si="265"/>
        <v>#NUM!</v>
      </c>
      <c r="BH5638" t="e">
        <f t="shared" si="266"/>
        <v>#NUM!</v>
      </c>
      <c r="BI5638" t="e">
        <f>VLOOKUP(H5638,Sheet2!$A$1:$B$270,2,FALSE)</f>
        <v>#N/A</v>
      </c>
    </row>
    <row r="5639" spans="15:61">
      <c r="O5639" s="57"/>
      <c r="P5639" s="57"/>
      <c r="AO5639" s="57"/>
      <c r="AP5639" s="57"/>
      <c r="BA5639" s="57"/>
      <c r="BF5639" s="6" t="e">
        <f t="shared" si="264"/>
        <v>#NUM!</v>
      </c>
      <c r="BG5639" t="e">
        <f t="shared" si="265"/>
        <v>#NUM!</v>
      </c>
      <c r="BH5639" t="e">
        <f t="shared" si="266"/>
        <v>#NUM!</v>
      </c>
      <c r="BI5639" t="e">
        <f>VLOOKUP(H5639,Sheet2!$A$1:$B$270,2,FALSE)</f>
        <v>#N/A</v>
      </c>
    </row>
    <row r="5640" spans="15:61">
      <c r="O5640" s="57"/>
      <c r="P5640" s="57"/>
      <c r="AP5640" s="57"/>
      <c r="BA5640" s="57"/>
      <c r="BF5640" s="6" t="e">
        <f t="shared" si="264"/>
        <v>#NUM!</v>
      </c>
      <c r="BG5640" t="e">
        <f t="shared" si="265"/>
        <v>#NUM!</v>
      </c>
      <c r="BH5640" t="e">
        <f t="shared" si="266"/>
        <v>#NUM!</v>
      </c>
      <c r="BI5640" t="e">
        <f>VLOOKUP(H5640,Sheet2!$A$1:$B$270,2,FALSE)</f>
        <v>#N/A</v>
      </c>
    </row>
    <row r="5641" spans="15:61">
      <c r="O5641" s="57"/>
      <c r="P5641" s="57"/>
      <c r="AM5641" s="58"/>
      <c r="BA5641" s="57"/>
      <c r="BB5641" s="58"/>
      <c r="BF5641" s="6" t="e">
        <f t="shared" si="264"/>
        <v>#NUM!</v>
      </c>
      <c r="BG5641" t="e">
        <f t="shared" si="265"/>
        <v>#NUM!</v>
      </c>
      <c r="BH5641" t="e">
        <f t="shared" si="266"/>
        <v>#NUM!</v>
      </c>
      <c r="BI5641" t="e">
        <f>VLOOKUP(H5641,Sheet2!$A$1:$B$270,2,FALSE)</f>
        <v>#N/A</v>
      </c>
    </row>
    <row r="5642" spans="15:61">
      <c r="O5642" s="57"/>
      <c r="P5642" s="57"/>
      <c r="AP5642" s="57"/>
      <c r="BA5642" s="57"/>
      <c r="BF5642" s="6" t="e">
        <f t="shared" si="264"/>
        <v>#NUM!</v>
      </c>
      <c r="BG5642" t="e">
        <f t="shared" si="265"/>
        <v>#NUM!</v>
      </c>
      <c r="BH5642" t="e">
        <f t="shared" si="266"/>
        <v>#NUM!</v>
      </c>
      <c r="BI5642" t="e">
        <f>VLOOKUP(H5642,Sheet2!$A$1:$B$270,2,FALSE)</f>
        <v>#N/A</v>
      </c>
    </row>
    <row r="5643" spans="15:61">
      <c r="O5643" s="57"/>
      <c r="P5643" s="57"/>
      <c r="AP5643" s="57"/>
      <c r="BA5643" s="57"/>
      <c r="BF5643" s="6" t="e">
        <f t="shared" si="264"/>
        <v>#NUM!</v>
      </c>
      <c r="BG5643" t="e">
        <f t="shared" si="265"/>
        <v>#NUM!</v>
      </c>
      <c r="BH5643" t="e">
        <f t="shared" si="266"/>
        <v>#NUM!</v>
      </c>
      <c r="BI5643" t="e">
        <f>VLOOKUP(H5643,Sheet2!$A$1:$B$270,2,FALSE)</f>
        <v>#N/A</v>
      </c>
    </row>
    <row r="5644" spans="15:61">
      <c r="O5644" s="57"/>
      <c r="P5644" s="57"/>
      <c r="AO5644" s="57"/>
      <c r="AP5644" s="57"/>
      <c r="BA5644" s="57"/>
      <c r="BF5644" s="6" t="e">
        <f t="shared" si="264"/>
        <v>#NUM!</v>
      </c>
      <c r="BG5644" t="e">
        <f t="shared" si="265"/>
        <v>#NUM!</v>
      </c>
      <c r="BH5644" t="e">
        <f t="shared" si="266"/>
        <v>#NUM!</v>
      </c>
      <c r="BI5644" t="e">
        <f>VLOOKUP(H5644,Sheet2!$A$1:$B$270,2,FALSE)</f>
        <v>#N/A</v>
      </c>
    </row>
    <row r="5645" spans="15:61">
      <c r="O5645" s="57"/>
      <c r="P5645" s="57"/>
      <c r="AP5645" s="57"/>
      <c r="BA5645" s="57"/>
      <c r="BF5645" s="6" t="e">
        <f t="shared" si="264"/>
        <v>#NUM!</v>
      </c>
      <c r="BG5645" t="e">
        <f t="shared" si="265"/>
        <v>#NUM!</v>
      </c>
      <c r="BH5645" t="e">
        <f t="shared" si="266"/>
        <v>#NUM!</v>
      </c>
      <c r="BI5645" t="e">
        <f>VLOOKUP(H5645,Sheet2!$A$1:$B$270,2,FALSE)</f>
        <v>#N/A</v>
      </c>
    </row>
    <row r="5646" spans="15:61">
      <c r="O5646" s="57"/>
      <c r="P5646" s="57"/>
      <c r="AO5646" s="57"/>
      <c r="AP5646" s="57"/>
      <c r="BA5646" s="57"/>
      <c r="BF5646" s="6" t="e">
        <f t="shared" si="264"/>
        <v>#NUM!</v>
      </c>
      <c r="BG5646" t="e">
        <f t="shared" si="265"/>
        <v>#NUM!</v>
      </c>
      <c r="BH5646" t="e">
        <f t="shared" si="266"/>
        <v>#NUM!</v>
      </c>
      <c r="BI5646" t="e">
        <f>VLOOKUP(H5646,Sheet2!$A$1:$B$270,2,FALSE)</f>
        <v>#N/A</v>
      </c>
    </row>
    <row r="5647" spans="15:61">
      <c r="O5647" s="57"/>
      <c r="P5647" s="57"/>
      <c r="AP5647" s="57"/>
      <c r="BA5647" s="57"/>
      <c r="BF5647" s="6" t="e">
        <f t="shared" si="264"/>
        <v>#NUM!</v>
      </c>
      <c r="BG5647" t="e">
        <f t="shared" si="265"/>
        <v>#NUM!</v>
      </c>
      <c r="BH5647" t="e">
        <f t="shared" si="266"/>
        <v>#NUM!</v>
      </c>
      <c r="BI5647" t="e">
        <f>VLOOKUP(H5647,Sheet2!$A$1:$B$270,2,FALSE)</f>
        <v>#N/A</v>
      </c>
    </row>
    <row r="5648" spans="15:61">
      <c r="O5648" s="57"/>
      <c r="P5648" s="57"/>
      <c r="AP5648" s="57"/>
      <c r="BA5648" s="57"/>
      <c r="BF5648" s="6" t="e">
        <f t="shared" si="264"/>
        <v>#NUM!</v>
      </c>
      <c r="BG5648" t="e">
        <f t="shared" si="265"/>
        <v>#NUM!</v>
      </c>
      <c r="BH5648" t="e">
        <f t="shared" si="266"/>
        <v>#NUM!</v>
      </c>
      <c r="BI5648" t="e">
        <f>VLOOKUP(H5648,Sheet2!$A$1:$B$270,2,FALSE)</f>
        <v>#N/A</v>
      </c>
    </row>
    <row r="5649" spans="15:61">
      <c r="O5649" s="57"/>
      <c r="P5649" s="57"/>
      <c r="AM5649" s="58"/>
      <c r="BA5649" s="57"/>
      <c r="BB5649" s="58"/>
      <c r="BF5649" s="6" t="e">
        <f t="shared" si="264"/>
        <v>#NUM!</v>
      </c>
      <c r="BG5649" t="e">
        <f t="shared" si="265"/>
        <v>#NUM!</v>
      </c>
      <c r="BH5649" t="e">
        <f t="shared" si="266"/>
        <v>#NUM!</v>
      </c>
      <c r="BI5649" t="e">
        <f>VLOOKUP(H5649,Sheet2!$A$1:$B$270,2,FALSE)</f>
        <v>#N/A</v>
      </c>
    </row>
    <row r="5650" spans="15:61">
      <c r="O5650" s="57"/>
      <c r="P5650" s="57"/>
      <c r="AP5650" s="57"/>
      <c r="BA5650" s="57"/>
      <c r="BF5650" s="6" t="e">
        <f t="shared" si="264"/>
        <v>#NUM!</v>
      </c>
      <c r="BG5650" t="e">
        <f t="shared" si="265"/>
        <v>#NUM!</v>
      </c>
      <c r="BH5650" t="e">
        <f t="shared" si="266"/>
        <v>#NUM!</v>
      </c>
      <c r="BI5650" t="e">
        <f>VLOOKUP(H5650,Sheet2!$A$1:$B$270,2,FALSE)</f>
        <v>#N/A</v>
      </c>
    </row>
    <row r="5651" spans="15:61">
      <c r="O5651" s="57"/>
      <c r="P5651" s="57"/>
      <c r="AP5651" s="57"/>
      <c r="BA5651" s="57"/>
      <c r="BF5651" s="6" t="e">
        <f t="shared" si="264"/>
        <v>#NUM!</v>
      </c>
      <c r="BG5651" t="e">
        <f t="shared" si="265"/>
        <v>#NUM!</v>
      </c>
      <c r="BH5651" t="e">
        <f t="shared" si="266"/>
        <v>#NUM!</v>
      </c>
      <c r="BI5651" t="e">
        <f>VLOOKUP(H5651,Sheet2!$A$1:$B$270,2,FALSE)</f>
        <v>#N/A</v>
      </c>
    </row>
    <row r="5652" spans="15:61">
      <c r="O5652" s="57"/>
      <c r="P5652" s="57"/>
      <c r="AP5652" s="57"/>
      <c r="BA5652" s="57"/>
      <c r="BF5652" s="6" t="e">
        <f t="shared" si="264"/>
        <v>#NUM!</v>
      </c>
      <c r="BG5652" t="e">
        <f t="shared" si="265"/>
        <v>#NUM!</v>
      </c>
      <c r="BH5652" t="e">
        <f t="shared" si="266"/>
        <v>#NUM!</v>
      </c>
      <c r="BI5652" t="e">
        <f>VLOOKUP(H5652,Sheet2!$A$1:$B$270,2,FALSE)</f>
        <v>#N/A</v>
      </c>
    </row>
    <row r="5653" spans="15:61">
      <c r="O5653" s="57"/>
      <c r="P5653" s="57"/>
      <c r="BF5653" s="6" t="e">
        <f t="shared" si="264"/>
        <v>#NUM!</v>
      </c>
      <c r="BG5653" t="e">
        <f t="shared" si="265"/>
        <v>#NUM!</v>
      </c>
      <c r="BH5653" t="e">
        <f t="shared" si="266"/>
        <v>#NUM!</v>
      </c>
      <c r="BI5653" t="e">
        <f>VLOOKUP(H5653,Sheet2!$A$1:$B$270,2,FALSE)</f>
        <v>#N/A</v>
      </c>
    </row>
    <row r="5654" spans="15:61">
      <c r="O5654" s="57"/>
      <c r="P5654" s="57"/>
      <c r="AP5654" s="57"/>
      <c r="BA5654" s="57"/>
      <c r="BF5654" s="6" t="e">
        <f t="shared" si="264"/>
        <v>#NUM!</v>
      </c>
      <c r="BG5654" t="e">
        <f t="shared" si="265"/>
        <v>#NUM!</v>
      </c>
      <c r="BH5654" t="e">
        <f t="shared" si="266"/>
        <v>#NUM!</v>
      </c>
      <c r="BI5654" t="e">
        <f>VLOOKUP(H5654,Sheet2!$A$1:$B$270,2,FALSE)</f>
        <v>#N/A</v>
      </c>
    </row>
    <row r="5655" spans="15:61">
      <c r="O5655" s="57"/>
      <c r="P5655" s="57"/>
      <c r="AP5655" s="57"/>
      <c r="BA5655" s="57"/>
      <c r="BF5655" s="6" t="e">
        <f t="shared" si="264"/>
        <v>#NUM!</v>
      </c>
      <c r="BG5655" t="e">
        <f t="shared" si="265"/>
        <v>#NUM!</v>
      </c>
      <c r="BH5655" t="e">
        <f t="shared" si="266"/>
        <v>#NUM!</v>
      </c>
      <c r="BI5655" t="e">
        <f>VLOOKUP(H5655,Sheet2!$A$1:$B$270,2,FALSE)</f>
        <v>#N/A</v>
      </c>
    </row>
    <row r="5656" spans="15:61">
      <c r="O5656" s="57"/>
      <c r="P5656" s="57"/>
      <c r="BF5656" s="6" t="e">
        <f t="shared" si="264"/>
        <v>#NUM!</v>
      </c>
      <c r="BG5656" t="e">
        <f t="shared" si="265"/>
        <v>#NUM!</v>
      </c>
      <c r="BH5656" t="e">
        <f t="shared" si="266"/>
        <v>#NUM!</v>
      </c>
      <c r="BI5656" t="e">
        <f>VLOOKUP(H5656,Sheet2!$A$1:$B$270,2,FALSE)</f>
        <v>#N/A</v>
      </c>
    </row>
    <row r="5657" spans="15:61">
      <c r="O5657" s="57"/>
      <c r="P5657" s="57"/>
      <c r="AO5657" s="57"/>
      <c r="AP5657" s="57"/>
      <c r="BA5657" s="57"/>
      <c r="BF5657" s="6" t="e">
        <f t="shared" si="264"/>
        <v>#NUM!</v>
      </c>
      <c r="BG5657" t="e">
        <f t="shared" si="265"/>
        <v>#NUM!</v>
      </c>
      <c r="BH5657" t="e">
        <f t="shared" si="266"/>
        <v>#NUM!</v>
      </c>
      <c r="BI5657" t="e">
        <f>VLOOKUP(H5657,Sheet2!$A$1:$B$270,2,FALSE)</f>
        <v>#N/A</v>
      </c>
    </row>
    <row r="5658" spans="15:61">
      <c r="O5658" s="57"/>
      <c r="P5658" s="57"/>
      <c r="AP5658" s="57"/>
      <c r="BA5658" s="57"/>
      <c r="BF5658" s="6" t="e">
        <f t="shared" si="264"/>
        <v>#NUM!</v>
      </c>
      <c r="BG5658" t="e">
        <f t="shared" si="265"/>
        <v>#NUM!</v>
      </c>
      <c r="BH5658" t="e">
        <f t="shared" si="266"/>
        <v>#NUM!</v>
      </c>
      <c r="BI5658" t="e">
        <f>VLOOKUP(H5658,Sheet2!$A$1:$B$270,2,FALSE)</f>
        <v>#N/A</v>
      </c>
    </row>
    <row r="5659" spans="15:61">
      <c r="O5659" s="57"/>
      <c r="P5659" s="57"/>
      <c r="AP5659" s="57"/>
      <c r="BA5659" s="57"/>
      <c r="BF5659" s="6" t="e">
        <f t="shared" si="264"/>
        <v>#NUM!</v>
      </c>
      <c r="BG5659" t="e">
        <f t="shared" si="265"/>
        <v>#NUM!</v>
      </c>
      <c r="BH5659" t="e">
        <f t="shared" si="266"/>
        <v>#NUM!</v>
      </c>
      <c r="BI5659" t="e">
        <f>VLOOKUP(H5659,Sheet2!$A$1:$B$270,2,FALSE)</f>
        <v>#N/A</v>
      </c>
    </row>
    <row r="5660" spans="15:61">
      <c r="O5660" s="57"/>
      <c r="P5660" s="57"/>
      <c r="AO5660" s="57"/>
      <c r="AP5660" s="57"/>
      <c r="BA5660" s="57"/>
      <c r="BF5660" s="6" t="e">
        <f t="shared" si="264"/>
        <v>#NUM!</v>
      </c>
      <c r="BG5660" t="e">
        <f t="shared" si="265"/>
        <v>#NUM!</v>
      </c>
      <c r="BH5660" t="e">
        <f t="shared" si="266"/>
        <v>#NUM!</v>
      </c>
      <c r="BI5660" t="e">
        <f>VLOOKUP(H5660,Sheet2!$A$1:$B$270,2,FALSE)</f>
        <v>#N/A</v>
      </c>
    </row>
    <row r="5661" spans="15:61">
      <c r="O5661" s="57"/>
      <c r="P5661" s="57"/>
      <c r="AP5661" s="57"/>
      <c r="BA5661" s="57"/>
      <c r="BF5661" s="6" t="e">
        <f t="shared" si="264"/>
        <v>#NUM!</v>
      </c>
      <c r="BG5661" t="e">
        <f t="shared" si="265"/>
        <v>#NUM!</v>
      </c>
      <c r="BH5661" t="e">
        <f t="shared" si="266"/>
        <v>#NUM!</v>
      </c>
      <c r="BI5661" t="e">
        <f>VLOOKUP(H5661,Sheet2!$A$1:$B$270,2,FALSE)</f>
        <v>#N/A</v>
      </c>
    </row>
    <row r="5662" spans="15:61">
      <c r="O5662" s="57"/>
      <c r="P5662" s="57"/>
      <c r="AP5662" s="57"/>
      <c r="BA5662" s="57"/>
      <c r="BF5662" s="6" t="e">
        <f t="shared" si="264"/>
        <v>#NUM!</v>
      </c>
      <c r="BG5662" t="e">
        <f t="shared" si="265"/>
        <v>#NUM!</v>
      </c>
      <c r="BH5662" t="e">
        <f t="shared" si="266"/>
        <v>#NUM!</v>
      </c>
      <c r="BI5662" t="e">
        <f>VLOOKUP(H5662,Sheet2!$A$1:$B$270,2,FALSE)</f>
        <v>#N/A</v>
      </c>
    </row>
    <row r="5663" spans="15:61">
      <c r="O5663" s="57"/>
      <c r="P5663" s="57"/>
      <c r="AP5663" s="57"/>
      <c r="BA5663" s="57"/>
      <c r="BF5663" s="6" t="e">
        <f t="shared" si="264"/>
        <v>#NUM!</v>
      </c>
      <c r="BG5663" t="e">
        <f t="shared" si="265"/>
        <v>#NUM!</v>
      </c>
      <c r="BH5663" t="e">
        <f t="shared" si="266"/>
        <v>#NUM!</v>
      </c>
      <c r="BI5663" t="e">
        <f>VLOOKUP(H5663,Sheet2!$A$1:$B$270,2,FALSE)</f>
        <v>#N/A</v>
      </c>
    </row>
    <row r="5664" spans="15:61">
      <c r="O5664" s="57"/>
      <c r="P5664" s="57"/>
      <c r="AO5664" s="57"/>
      <c r="AP5664" s="57"/>
      <c r="BA5664" s="57"/>
      <c r="BF5664" s="6" t="e">
        <f t="shared" si="264"/>
        <v>#NUM!</v>
      </c>
      <c r="BG5664" t="e">
        <f t="shared" si="265"/>
        <v>#NUM!</v>
      </c>
      <c r="BH5664" t="e">
        <f t="shared" si="266"/>
        <v>#NUM!</v>
      </c>
      <c r="BI5664" t="e">
        <f>VLOOKUP(H5664,Sheet2!$A$1:$B$270,2,FALSE)</f>
        <v>#N/A</v>
      </c>
    </row>
    <row r="5665" spans="15:61">
      <c r="O5665" s="57"/>
      <c r="P5665" s="57"/>
      <c r="AP5665" s="57"/>
      <c r="BA5665" s="57"/>
      <c r="BF5665" s="6" t="e">
        <f t="shared" si="264"/>
        <v>#NUM!</v>
      </c>
      <c r="BG5665" t="e">
        <f t="shared" si="265"/>
        <v>#NUM!</v>
      </c>
      <c r="BH5665" t="e">
        <f t="shared" si="266"/>
        <v>#NUM!</v>
      </c>
      <c r="BI5665" t="e">
        <f>VLOOKUP(H5665,Sheet2!$A$1:$B$270,2,FALSE)</f>
        <v>#N/A</v>
      </c>
    </row>
    <row r="5666" spans="15:61">
      <c r="O5666" s="57"/>
      <c r="P5666" s="57"/>
      <c r="AM5666" s="58"/>
      <c r="AO5666" s="57"/>
      <c r="BA5666" s="57"/>
      <c r="BB5666" s="58"/>
      <c r="BF5666" s="6" t="e">
        <f t="shared" si="264"/>
        <v>#NUM!</v>
      </c>
      <c r="BG5666" t="e">
        <f t="shared" si="265"/>
        <v>#NUM!</v>
      </c>
      <c r="BH5666" t="e">
        <f t="shared" si="266"/>
        <v>#NUM!</v>
      </c>
      <c r="BI5666" t="e">
        <f>VLOOKUP(H5666,Sheet2!$A$1:$B$270,2,FALSE)</f>
        <v>#N/A</v>
      </c>
    </row>
    <row r="5667" spans="15:61">
      <c r="O5667" s="57"/>
      <c r="P5667" s="57"/>
      <c r="AM5667" s="58"/>
      <c r="BA5667" s="57"/>
      <c r="BB5667" s="58"/>
      <c r="BF5667" s="6" t="e">
        <f t="shared" si="264"/>
        <v>#NUM!</v>
      </c>
      <c r="BG5667" t="e">
        <f t="shared" si="265"/>
        <v>#NUM!</v>
      </c>
      <c r="BH5667" t="e">
        <f t="shared" si="266"/>
        <v>#NUM!</v>
      </c>
      <c r="BI5667" t="e">
        <f>VLOOKUP(H5667,Sheet2!$A$1:$B$270,2,FALSE)</f>
        <v>#N/A</v>
      </c>
    </row>
    <row r="5668" spans="15:61">
      <c r="O5668" s="57"/>
      <c r="P5668" s="57"/>
      <c r="AP5668" s="57"/>
      <c r="BA5668" s="57"/>
      <c r="BF5668" s="6" t="e">
        <f t="shared" si="264"/>
        <v>#NUM!</v>
      </c>
      <c r="BG5668" t="e">
        <f t="shared" si="265"/>
        <v>#NUM!</v>
      </c>
      <c r="BH5668" t="e">
        <f t="shared" si="266"/>
        <v>#NUM!</v>
      </c>
      <c r="BI5668" t="e">
        <f>VLOOKUP(H5668,Sheet2!$A$1:$B$270,2,FALSE)</f>
        <v>#N/A</v>
      </c>
    </row>
    <row r="5669" spans="15:61">
      <c r="O5669" s="57"/>
      <c r="P5669" s="57"/>
      <c r="AO5669" s="57"/>
      <c r="AP5669" s="57"/>
      <c r="BA5669" s="57"/>
      <c r="BF5669" s="6" t="e">
        <f t="shared" si="264"/>
        <v>#NUM!</v>
      </c>
      <c r="BG5669" t="e">
        <f t="shared" si="265"/>
        <v>#NUM!</v>
      </c>
      <c r="BH5669" t="e">
        <f t="shared" si="266"/>
        <v>#NUM!</v>
      </c>
      <c r="BI5669" t="e">
        <f>VLOOKUP(H5669,Sheet2!$A$1:$B$270,2,FALSE)</f>
        <v>#N/A</v>
      </c>
    </row>
    <row r="5670" spans="15:61">
      <c r="O5670" s="57"/>
      <c r="P5670" s="57"/>
      <c r="AP5670" s="57"/>
      <c r="BA5670" s="57"/>
      <c r="BF5670" s="6" t="e">
        <f t="shared" si="264"/>
        <v>#NUM!</v>
      </c>
      <c r="BG5670" t="e">
        <f t="shared" si="265"/>
        <v>#NUM!</v>
      </c>
      <c r="BH5670" t="e">
        <f t="shared" si="266"/>
        <v>#NUM!</v>
      </c>
      <c r="BI5670" t="e">
        <f>VLOOKUP(H5670,Sheet2!$A$1:$B$270,2,FALSE)</f>
        <v>#N/A</v>
      </c>
    </row>
    <row r="5671" spans="15:61">
      <c r="O5671" s="57"/>
      <c r="P5671" s="57"/>
      <c r="AO5671" s="57"/>
      <c r="AP5671" s="57"/>
      <c r="BA5671" s="57"/>
      <c r="BF5671" s="6" t="e">
        <f t="shared" si="264"/>
        <v>#NUM!</v>
      </c>
      <c r="BG5671" t="e">
        <f t="shared" si="265"/>
        <v>#NUM!</v>
      </c>
      <c r="BH5671" t="e">
        <f t="shared" si="266"/>
        <v>#NUM!</v>
      </c>
      <c r="BI5671" t="e">
        <f>VLOOKUP(H5671,Sheet2!$A$1:$B$270,2,FALSE)</f>
        <v>#N/A</v>
      </c>
    </row>
    <row r="5672" spans="15:61">
      <c r="O5672" s="57"/>
      <c r="P5672" s="57"/>
      <c r="AO5672" s="57"/>
      <c r="AP5672" s="57"/>
      <c r="BA5672" s="57"/>
      <c r="BF5672" s="6" t="e">
        <f t="shared" si="264"/>
        <v>#NUM!</v>
      </c>
      <c r="BG5672" t="e">
        <f t="shared" si="265"/>
        <v>#NUM!</v>
      </c>
      <c r="BH5672" t="e">
        <f t="shared" si="266"/>
        <v>#NUM!</v>
      </c>
      <c r="BI5672" t="e">
        <f>VLOOKUP(H5672,Sheet2!$A$1:$B$270,2,FALSE)</f>
        <v>#N/A</v>
      </c>
    </row>
    <row r="5673" spans="15:61">
      <c r="O5673" s="57"/>
      <c r="P5673" s="57"/>
      <c r="AP5673" s="57"/>
      <c r="BA5673" s="57"/>
      <c r="BF5673" s="6" t="e">
        <f t="shared" si="264"/>
        <v>#NUM!</v>
      </c>
      <c r="BG5673" t="e">
        <f t="shared" si="265"/>
        <v>#NUM!</v>
      </c>
      <c r="BH5673" t="e">
        <f t="shared" si="266"/>
        <v>#NUM!</v>
      </c>
      <c r="BI5673" t="e">
        <f>VLOOKUP(H5673,Sheet2!$A$1:$B$270,2,FALSE)</f>
        <v>#N/A</v>
      </c>
    </row>
    <row r="5674" spans="15:61">
      <c r="O5674" s="57"/>
      <c r="P5674" s="57"/>
      <c r="BF5674" s="6" t="e">
        <f t="shared" si="264"/>
        <v>#NUM!</v>
      </c>
      <c r="BG5674" t="e">
        <f t="shared" si="265"/>
        <v>#NUM!</v>
      </c>
      <c r="BH5674" t="e">
        <f t="shared" si="266"/>
        <v>#NUM!</v>
      </c>
      <c r="BI5674" t="e">
        <f>VLOOKUP(H5674,Sheet2!$A$1:$B$270,2,FALSE)</f>
        <v>#N/A</v>
      </c>
    </row>
    <row r="5675" spans="15:61">
      <c r="O5675" s="57"/>
      <c r="P5675" s="57"/>
      <c r="AP5675" s="57"/>
      <c r="BA5675" s="57"/>
      <c r="BF5675" s="6" t="e">
        <f t="shared" si="264"/>
        <v>#NUM!</v>
      </c>
      <c r="BG5675" t="e">
        <f t="shared" si="265"/>
        <v>#NUM!</v>
      </c>
      <c r="BH5675" t="e">
        <f t="shared" si="266"/>
        <v>#NUM!</v>
      </c>
      <c r="BI5675" t="e">
        <f>VLOOKUP(H5675,Sheet2!$A$1:$B$270,2,FALSE)</f>
        <v>#N/A</v>
      </c>
    </row>
    <row r="5676" spans="15:61">
      <c r="O5676" s="57"/>
      <c r="P5676" s="57"/>
      <c r="AO5676" s="57"/>
      <c r="AP5676" s="57"/>
      <c r="BA5676" s="57"/>
      <c r="BF5676" s="6" t="e">
        <f t="shared" si="264"/>
        <v>#NUM!</v>
      </c>
      <c r="BG5676" t="e">
        <f t="shared" si="265"/>
        <v>#NUM!</v>
      </c>
      <c r="BH5676" t="e">
        <f t="shared" si="266"/>
        <v>#NUM!</v>
      </c>
      <c r="BI5676" t="e">
        <f>VLOOKUP(H5676,Sheet2!$A$1:$B$270,2,FALSE)</f>
        <v>#N/A</v>
      </c>
    </row>
    <row r="5677" spans="15:61">
      <c r="O5677" s="57"/>
      <c r="P5677" s="57"/>
      <c r="AO5677" s="57"/>
      <c r="BA5677" s="57"/>
      <c r="BF5677" s="6" t="e">
        <f t="shared" si="264"/>
        <v>#NUM!</v>
      </c>
      <c r="BG5677" t="e">
        <f t="shared" si="265"/>
        <v>#NUM!</v>
      </c>
      <c r="BH5677" t="e">
        <f t="shared" si="266"/>
        <v>#NUM!</v>
      </c>
      <c r="BI5677" t="e">
        <f>VLOOKUP(H5677,Sheet2!$A$1:$B$270,2,FALSE)</f>
        <v>#N/A</v>
      </c>
    </row>
    <row r="5678" spans="15:61">
      <c r="O5678" s="57"/>
      <c r="P5678" s="57"/>
      <c r="AP5678" s="57"/>
      <c r="BA5678" s="57"/>
      <c r="BF5678" s="6" t="e">
        <f t="shared" si="264"/>
        <v>#NUM!</v>
      </c>
      <c r="BG5678" t="e">
        <f t="shared" si="265"/>
        <v>#NUM!</v>
      </c>
      <c r="BH5678" t="e">
        <f t="shared" si="266"/>
        <v>#NUM!</v>
      </c>
      <c r="BI5678" t="e">
        <f>VLOOKUP(H5678,Sheet2!$A$1:$B$270,2,FALSE)</f>
        <v>#N/A</v>
      </c>
    </row>
    <row r="5679" spans="15:61">
      <c r="O5679" s="57"/>
      <c r="P5679" s="57"/>
      <c r="AP5679" s="57"/>
      <c r="BA5679" s="57"/>
      <c r="BF5679" s="6" t="e">
        <f t="shared" si="264"/>
        <v>#NUM!</v>
      </c>
      <c r="BG5679" t="e">
        <f t="shared" si="265"/>
        <v>#NUM!</v>
      </c>
      <c r="BH5679" t="e">
        <f t="shared" si="266"/>
        <v>#NUM!</v>
      </c>
      <c r="BI5679" t="e">
        <f>VLOOKUP(H5679,Sheet2!$A$1:$B$270,2,FALSE)</f>
        <v>#N/A</v>
      </c>
    </row>
    <row r="5680" spans="15:61">
      <c r="O5680" s="57"/>
      <c r="P5680" s="57"/>
      <c r="AO5680" s="57"/>
      <c r="BA5680" s="57"/>
      <c r="BF5680" s="6" t="e">
        <f t="shared" si="264"/>
        <v>#NUM!</v>
      </c>
      <c r="BG5680" t="e">
        <f t="shared" si="265"/>
        <v>#NUM!</v>
      </c>
      <c r="BH5680" t="e">
        <f t="shared" si="266"/>
        <v>#NUM!</v>
      </c>
      <c r="BI5680" t="e">
        <f>VLOOKUP(H5680,Sheet2!$A$1:$B$270,2,FALSE)</f>
        <v>#N/A</v>
      </c>
    </row>
    <row r="5681" spans="15:61">
      <c r="O5681" s="57"/>
      <c r="P5681" s="57"/>
      <c r="AM5681" s="58"/>
      <c r="AO5681" s="57"/>
      <c r="BA5681" s="57"/>
      <c r="BB5681" s="58"/>
      <c r="BF5681" s="6" t="e">
        <f t="shared" si="264"/>
        <v>#NUM!</v>
      </c>
      <c r="BG5681" t="e">
        <f t="shared" si="265"/>
        <v>#NUM!</v>
      </c>
      <c r="BH5681" t="e">
        <f t="shared" si="266"/>
        <v>#NUM!</v>
      </c>
      <c r="BI5681" t="e">
        <f>VLOOKUP(H5681,Sheet2!$A$1:$B$270,2,FALSE)</f>
        <v>#N/A</v>
      </c>
    </row>
    <row r="5682" spans="15:61">
      <c r="O5682" s="57"/>
      <c r="P5682" s="57"/>
      <c r="AP5682" s="57"/>
      <c r="BA5682" s="57"/>
      <c r="BF5682" s="6" t="e">
        <f t="shared" si="264"/>
        <v>#NUM!</v>
      </c>
      <c r="BG5682" t="e">
        <f t="shared" si="265"/>
        <v>#NUM!</v>
      </c>
      <c r="BH5682" t="e">
        <f t="shared" si="266"/>
        <v>#NUM!</v>
      </c>
      <c r="BI5682" t="e">
        <f>VLOOKUP(H5682,Sheet2!$A$1:$B$270,2,FALSE)</f>
        <v>#N/A</v>
      </c>
    </row>
    <row r="5683" spans="15:61">
      <c r="O5683" s="57"/>
      <c r="P5683" s="57"/>
      <c r="AP5683" s="57"/>
      <c r="BA5683" s="57"/>
      <c r="BF5683" s="6" t="e">
        <f t="shared" si="264"/>
        <v>#NUM!</v>
      </c>
      <c r="BG5683" t="e">
        <f t="shared" si="265"/>
        <v>#NUM!</v>
      </c>
      <c r="BH5683" t="e">
        <f t="shared" si="266"/>
        <v>#NUM!</v>
      </c>
      <c r="BI5683" t="e">
        <f>VLOOKUP(H5683,Sheet2!$A$1:$B$270,2,FALSE)</f>
        <v>#N/A</v>
      </c>
    </row>
    <row r="5684" spans="15:61">
      <c r="O5684" s="57"/>
      <c r="P5684" s="57"/>
      <c r="AP5684" s="57"/>
      <c r="BA5684" s="57"/>
      <c r="BF5684" s="6" t="e">
        <f t="shared" si="264"/>
        <v>#NUM!</v>
      </c>
      <c r="BG5684" t="e">
        <f t="shared" si="265"/>
        <v>#NUM!</v>
      </c>
      <c r="BH5684" t="e">
        <f t="shared" si="266"/>
        <v>#NUM!</v>
      </c>
      <c r="BI5684" t="e">
        <f>VLOOKUP(H5684,Sheet2!$A$1:$B$270,2,FALSE)</f>
        <v>#N/A</v>
      </c>
    </row>
    <row r="5685" spans="15:61">
      <c r="O5685" s="57"/>
      <c r="P5685" s="57"/>
      <c r="AP5685" s="57"/>
      <c r="BA5685" s="57"/>
      <c r="BF5685" s="6" t="e">
        <f t="shared" si="264"/>
        <v>#NUM!</v>
      </c>
      <c r="BG5685" t="e">
        <f t="shared" si="265"/>
        <v>#NUM!</v>
      </c>
      <c r="BH5685" t="e">
        <f t="shared" si="266"/>
        <v>#NUM!</v>
      </c>
      <c r="BI5685" t="e">
        <f>VLOOKUP(H5685,Sheet2!$A$1:$B$270,2,FALSE)</f>
        <v>#N/A</v>
      </c>
    </row>
    <row r="5686" spans="15:61">
      <c r="O5686" s="57"/>
      <c r="P5686" s="57"/>
      <c r="AO5686" s="57"/>
      <c r="AP5686" s="57"/>
      <c r="BA5686" s="57"/>
      <c r="BF5686" s="6" t="e">
        <f t="shared" si="264"/>
        <v>#NUM!</v>
      </c>
      <c r="BG5686" t="e">
        <f t="shared" si="265"/>
        <v>#NUM!</v>
      </c>
      <c r="BH5686" t="e">
        <f t="shared" si="266"/>
        <v>#NUM!</v>
      </c>
      <c r="BI5686" t="e">
        <f>VLOOKUP(H5686,Sheet2!$A$1:$B$270,2,FALSE)</f>
        <v>#N/A</v>
      </c>
    </row>
    <row r="5687" spans="15:61">
      <c r="O5687" s="57"/>
      <c r="P5687" s="57"/>
      <c r="AO5687" s="57"/>
      <c r="AP5687" s="57"/>
      <c r="BA5687" s="57"/>
      <c r="BF5687" s="6" t="e">
        <f t="shared" si="264"/>
        <v>#NUM!</v>
      </c>
      <c r="BG5687" t="e">
        <f t="shared" si="265"/>
        <v>#NUM!</v>
      </c>
      <c r="BH5687" t="e">
        <f t="shared" si="266"/>
        <v>#NUM!</v>
      </c>
      <c r="BI5687" t="e">
        <f>VLOOKUP(H5687,Sheet2!$A$1:$B$270,2,FALSE)</f>
        <v>#N/A</v>
      </c>
    </row>
    <row r="5688" spans="15:61">
      <c r="O5688" s="57"/>
      <c r="P5688" s="57"/>
      <c r="AP5688" s="57"/>
      <c r="BA5688" s="57"/>
      <c r="BF5688" s="6" t="e">
        <f t="shared" si="264"/>
        <v>#NUM!</v>
      </c>
      <c r="BG5688" t="e">
        <f t="shared" si="265"/>
        <v>#NUM!</v>
      </c>
      <c r="BH5688" t="e">
        <f t="shared" si="266"/>
        <v>#NUM!</v>
      </c>
      <c r="BI5688" t="e">
        <f>VLOOKUP(H5688,Sheet2!$A$1:$B$270,2,FALSE)</f>
        <v>#N/A</v>
      </c>
    </row>
    <row r="5689" spans="15:61">
      <c r="O5689" s="57"/>
      <c r="P5689" s="57"/>
      <c r="AO5689" s="57"/>
      <c r="AP5689" s="57"/>
      <c r="BA5689" s="57"/>
      <c r="BF5689" s="6" t="e">
        <f t="shared" si="264"/>
        <v>#NUM!</v>
      </c>
      <c r="BG5689" t="e">
        <f t="shared" si="265"/>
        <v>#NUM!</v>
      </c>
      <c r="BH5689" t="e">
        <f t="shared" si="266"/>
        <v>#NUM!</v>
      </c>
      <c r="BI5689" t="e">
        <f>VLOOKUP(H5689,Sheet2!$A$1:$B$270,2,FALSE)</f>
        <v>#N/A</v>
      </c>
    </row>
    <row r="5690" spans="15:61">
      <c r="O5690" s="57"/>
      <c r="P5690" s="57"/>
      <c r="AP5690" s="57"/>
      <c r="BA5690" s="57"/>
      <c r="BF5690" s="6" t="e">
        <f t="shared" si="264"/>
        <v>#NUM!</v>
      </c>
      <c r="BG5690" t="e">
        <f t="shared" si="265"/>
        <v>#NUM!</v>
      </c>
      <c r="BH5690" t="e">
        <f t="shared" si="266"/>
        <v>#NUM!</v>
      </c>
      <c r="BI5690" t="e">
        <f>VLOOKUP(H5690,Sheet2!$A$1:$B$270,2,FALSE)</f>
        <v>#N/A</v>
      </c>
    </row>
    <row r="5691" spans="15:61">
      <c r="O5691" s="57"/>
      <c r="P5691" s="57"/>
      <c r="AO5691" s="57"/>
      <c r="BF5691" s="6" t="e">
        <f t="shared" si="264"/>
        <v>#NUM!</v>
      </c>
      <c r="BG5691" t="e">
        <f t="shared" si="265"/>
        <v>#NUM!</v>
      </c>
      <c r="BH5691" t="e">
        <f t="shared" si="266"/>
        <v>#NUM!</v>
      </c>
      <c r="BI5691" t="e">
        <f>VLOOKUP(H5691,Sheet2!$A$1:$B$270,2,FALSE)</f>
        <v>#N/A</v>
      </c>
    </row>
    <row r="5692" spans="15:61">
      <c r="O5692" s="57"/>
      <c r="P5692" s="57"/>
      <c r="AO5692" s="57"/>
      <c r="AP5692" s="57"/>
      <c r="BA5692" s="57"/>
      <c r="BF5692" s="6" t="e">
        <f t="shared" si="264"/>
        <v>#NUM!</v>
      </c>
      <c r="BG5692" t="e">
        <f t="shared" si="265"/>
        <v>#NUM!</v>
      </c>
      <c r="BH5692" t="e">
        <f t="shared" si="266"/>
        <v>#NUM!</v>
      </c>
      <c r="BI5692" t="e">
        <f>VLOOKUP(H5692,Sheet2!$A$1:$B$270,2,FALSE)</f>
        <v>#N/A</v>
      </c>
    </row>
    <row r="5693" spans="15:61">
      <c r="O5693" s="57"/>
      <c r="P5693" s="57"/>
      <c r="BA5693" s="57"/>
      <c r="BF5693" s="6" t="e">
        <f t="shared" si="264"/>
        <v>#NUM!</v>
      </c>
      <c r="BG5693" t="e">
        <f t="shared" si="265"/>
        <v>#NUM!</v>
      </c>
      <c r="BH5693" t="e">
        <f t="shared" si="266"/>
        <v>#NUM!</v>
      </c>
      <c r="BI5693" t="e">
        <f>VLOOKUP(H5693,Sheet2!$A$1:$B$270,2,FALSE)</f>
        <v>#N/A</v>
      </c>
    </row>
    <row r="5694" spans="15:61">
      <c r="O5694" s="57"/>
      <c r="P5694" s="57"/>
      <c r="BA5694" s="57"/>
      <c r="BF5694" s="6" t="e">
        <f t="shared" si="264"/>
        <v>#NUM!</v>
      </c>
      <c r="BG5694" t="e">
        <f t="shared" si="265"/>
        <v>#NUM!</v>
      </c>
      <c r="BH5694" t="e">
        <f t="shared" si="266"/>
        <v>#NUM!</v>
      </c>
      <c r="BI5694" t="e">
        <f>VLOOKUP(H5694,Sheet2!$A$1:$B$270,2,FALSE)</f>
        <v>#N/A</v>
      </c>
    </row>
    <row r="5695" spans="15:61">
      <c r="O5695" s="57"/>
      <c r="P5695" s="57"/>
      <c r="AO5695" s="57"/>
      <c r="BF5695" s="6" t="e">
        <f t="shared" si="264"/>
        <v>#NUM!</v>
      </c>
      <c r="BG5695" t="e">
        <f t="shared" si="265"/>
        <v>#NUM!</v>
      </c>
      <c r="BH5695" t="e">
        <f t="shared" si="266"/>
        <v>#NUM!</v>
      </c>
      <c r="BI5695" t="e">
        <f>VLOOKUP(H5695,Sheet2!$A$1:$B$270,2,FALSE)</f>
        <v>#N/A</v>
      </c>
    </row>
    <row r="5696" spans="15:61">
      <c r="O5696" s="57"/>
      <c r="P5696" s="57"/>
      <c r="AP5696" s="57"/>
      <c r="BA5696" s="57"/>
      <c r="BF5696" s="6" t="e">
        <f t="shared" si="264"/>
        <v>#NUM!</v>
      </c>
      <c r="BG5696" t="e">
        <f t="shared" si="265"/>
        <v>#NUM!</v>
      </c>
      <c r="BH5696" t="e">
        <f t="shared" si="266"/>
        <v>#NUM!</v>
      </c>
      <c r="BI5696" t="e">
        <f>VLOOKUP(H5696,Sheet2!$A$1:$B$270,2,FALSE)</f>
        <v>#N/A</v>
      </c>
    </row>
    <row r="5697" spans="15:61">
      <c r="O5697" s="57"/>
      <c r="P5697" s="57"/>
      <c r="AO5697" s="57"/>
      <c r="BA5697" s="57"/>
      <c r="BF5697" s="6" t="e">
        <f t="shared" si="264"/>
        <v>#NUM!</v>
      </c>
      <c r="BG5697" t="e">
        <f t="shared" si="265"/>
        <v>#NUM!</v>
      </c>
      <c r="BH5697" t="e">
        <f t="shared" si="266"/>
        <v>#NUM!</v>
      </c>
      <c r="BI5697" t="e">
        <f>VLOOKUP(H5697,Sheet2!$A$1:$B$270,2,FALSE)</f>
        <v>#N/A</v>
      </c>
    </row>
    <row r="5698" spans="15:61">
      <c r="O5698" s="57"/>
      <c r="P5698" s="57"/>
      <c r="AO5698" s="57"/>
      <c r="AP5698" s="57"/>
      <c r="BA5698" s="57"/>
      <c r="BF5698" s="6" t="e">
        <f t="shared" ref="BF5698:BF5761" si="267">DATE(BC5698,BD5698,BE5698)</f>
        <v>#NUM!</v>
      </c>
      <c r="BG5698" t="e">
        <f t="shared" ref="BG5698:BG5761" si="268">BF5698-BA5698</f>
        <v>#NUM!</v>
      </c>
      <c r="BH5698" t="e">
        <f t="shared" ref="BH5698:BH5761" si="269">IF(BG5698=1,"COMPLY",IF(BG5698&lt;1,"COMPLY","NOT COMPLY"))</f>
        <v>#NUM!</v>
      </c>
      <c r="BI5698" t="e">
        <f>VLOOKUP(H5698,Sheet2!$A$1:$B$270,2,FALSE)</f>
        <v>#N/A</v>
      </c>
    </row>
    <row r="5699" spans="15:61">
      <c r="O5699" s="57"/>
      <c r="P5699" s="57"/>
      <c r="AO5699" s="57"/>
      <c r="AP5699" s="57"/>
      <c r="BA5699" s="57"/>
      <c r="BF5699" s="6" t="e">
        <f t="shared" si="267"/>
        <v>#NUM!</v>
      </c>
      <c r="BG5699" t="e">
        <f t="shared" si="268"/>
        <v>#NUM!</v>
      </c>
      <c r="BH5699" t="e">
        <f t="shared" si="269"/>
        <v>#NUM!</v>
      </c>
      <c r="BI5699" t="e">
        <f>VLOOKUP(H5699,Sheet2!$A$1:$B$270,2,FALSE)</f>
        <v>#N/A</v>
      </c>
    </row>
    <row r="5700" spans="15:61">
      <c r="O5700" s="57"/>
      <c r="P5700" s="57"/>
      <c r="AP5700" s="57"/>
      <c r="BA5700" s="57"/>
      <c r="BF5700" s="6" t="e">
        <f t="shared" si="267"/>
        <v>#NUM!</v>
      </c>
      <c r="BG5700" t="e">
        <f t="shared" si="268"/>
        <v>#NUM!</v>
      </c>
      <c r="BH5700" t="e">
        <f t="shared" si="269"/>
        <v>#NUM!</v>
      </c>
      <c r="BI5700" t="e">
        <f>VLOOKUP(H5700,Sheet2!$A$1:$B$270,2,FALSE)</f>
        <v>#N/A</v>
      </c>
    </row>
    <row r="5701" spans="15:61">
      <c r="O5701" s="57"/>
      <c r="P5701" s="57"/>
      <c r="AM5701" s="58"/>
      <c r="BA5701" s="57"/>
      <c r="BB5701" s="58"/>
      <c r="BF5701" s="6" t="e">
        <f t="shared" si="267"/>
        <v>#NUM!</v>
      </c>
      <c r="BG5701" t="e">
        <f t="shared" si="268"/>
        <v>#NUM!</v>
      </c>
      <c r="BH5701" t="e">
        <f t="shared" si="269"/>
        <v>#NUM!</v>
      </c>
      <c r="BI5701" t="e">
        <f>VLOOKUP(H5701,Sheet2!$A$1:$B$270,2,FALSE)</f>
        <v>#N/A</v>
      </c>
    </row>
    <row r="5702" spans="15:61">
      <c r="O5702" s="57"/>
      <c r="P5702" s="57"/>
      <c r="AP5702" s="57"/>
      <c r="BA5702" s="57"/>
      <c r="BF5702" s="6" t="e">
        <f t="shared" si="267"/>
        <v>#NUM!</v>
      </c>
      <c r="BG5702" t="e">
        <f t="shared" si="268"/>
        <v>#NUM!</v>
      </c>
      <c r="BH5702" t="e">
        <f t="shared" si="269"/>
        <v>#NUM!</v>
      </c>
      <c r="BI5702" t="e">
        <f>VLOOKUP(H5702,Sheet2!$A$1:$B$270,2,FALSE)</f>
        <v>#N/A</v>
      </c>
    </row>
    <row r="5703" spans="15:61">
      <c r="O5703" s="57"/>
      <c r="P5703" s="57"/>
      <c r="AP5703" s="57"/>
      <c r="BA5703" s="57"/>
      <c r="BF5703" s="6" t="e">
        <f t="shared" si="267"/>
        <v>#NUM!</v>
      </c>
      <c r="BG5703" t="e">
        <f t="shared" si="268"/>
        <v>#NUM!</v>
      </c>
      <c r="BH5703" t="e">
        <f t="shared" si="269"/>
        <v>#NUM!</v>
      </c>
      <c r="BI5703" t="e">
        <f>VLOOKUP(H5703,Sheet2!$A$1:$B$270,2,FALSE)</f>
        <v>#N/A</v>
      </c>
    </row>
    <row r="5704" spans="15:61">
      <c r="O5704" s="57"/>
      <c r="P5704" s="57"/>
      <c r="AO5704" s="57"/>
      <c r="BA5704" s="57"/>
      <c r="BF5704" s="6" t="e">
        <f t="shared" si="267"/>
        <v>#NUM!</v>
      </c>
      <c r="BG5704" t="e">
        <f t="shared" si="268"/>
        <v>#NUM!</v>
      </c>
      <c r="BH5704" t="e">
        <f t="shared" si="269"/>
        <v>#NUM!</v>
      </c>
      <c r="BI5704" t="e">
        <f>VLOOKUP(H5704,Sheet2!$A$1:$B$270,2,FALSE)</f>
        <v>#N/A</v>
      </c>
    </row>
    <row r="5705" spans="15:61">
      <c r="O5705" s="57"/>
      <c r="P5705" s="57"/>
      <c r="AO5705" s="57"/>
      <c r="AP5705" s="57"/>
      <c r="BA5705" s="57"/>
      <c r="BF5705" s="6" t="e">
        <f t="shared" si="267"/>
        <v>#NUM!</v>
      </c>
      <c r="BG5705" t="e">
        <f t="shared" si="268"/>
        <v>#NUM!</v>
      </c>
      <c r="BH5705" t="e">
        <f t="shared" si="269"/>
        <v>#NUM!</v>
      </c>
      <c r="BI5705" t="e">
        <f>VLOOKUP(H5705,Sheet2!$A$1:$B$270,2,FALSE)</f>
        <v>#N/A</v>
      </c>
    </row>
    <row r="5706" spans="15:61">
      <c r="O5706" s="57"/>
      <c r="P5706" s="57"/>
      <c r="AP5706" s="57"/>
      <c r="BA5706" s="57"/>
      <c r="BF5706" s="6" t="e">
        <f t="shared" si="267"/>
        <v>#NUM!</v>
      </c>
      <c r="BG5706" t="e">
        <f t="shared" si="268"/>
        <v>#NUM!</v>
      </c>
      <c r="BH5706" t="e">
        <f t="shared" si="269"/>
        <v>#NUM!</v>
      </c>
      <c r="BI5706" t="e">
        <f>VLOOKUP(H5706,Sheet2!$A$1:$B$270,2,FALSE)</f>
        <v>#N/A</v>
      </c>
    </row>
    <row r="5707" spans="15:61">
      <c r="O5707" s="57"/>
      <c r="P5707" s="57"/>
      <c r="AO5707" s="57"/>
      <c r="AP5707" s="57"/>
      <c r="BA5707" s="57"/>
      <c r="BF5707" s="6" t="e">
        <f t="shared" si="267"/>
        <v>#NUM!</v>
      </c>
      <c r="BG5707" t="e">
        <f t="shared" si="268"/>
        <v>#NUM!</v>
      </c>
      <c r="BH5707" t="e">
        <f t="shared" si="269"/>
        <v>#NUM!</v>
      </c>
      <c r="BI5707" t="e">
        <f>VLOOKUP(H5707,Sheet2!$A$1:$B$270,2,FALSE)</f>
        <v>#N/A</v>
      </c>
    </row>
    <row r="5708" spans="15:61">
      <c r="O5708" s="57"/>
      <c r="P5708" s="57"/>
      <c r="AP5708" s="57"/>
      <c r="BA5708" s="57"/>
      <c r="BF5708" s="6" t="e">
        <f t="shared" si="267"/>
        <v>#NUM!</v>
      </c>
      <c r="BG5708" t="e">
        <f t="shared" si="268"/>
        <v>#NUM!</v>
      </c>
      <c r="BH5708" t="e">
        <f t="shared" si="269"/>
        <v>#NUM!</v>
      </c>
      <c r="BI5708" t="e">
        <f>VLOOKUP(H5708,Sheet2!$A$1:$B$270,2,FALSE)</f>
        <v>#N/A</v>
      </c>
    </row>
    <row r="5709" spans="15:61">
      <c r="O5709" s="57"/>
      <c r="P5709" s="57"/>
      <c r="AP5709" s="57"/>
      <c r="BA5709" s="57"/>
      <c r="BF5709" s="6" t="e">
        <f t="shared" si="267"/>
        <v>#NUM!</v>
      </c>
      <c r="BG5709" t="e">
        <f t="shared" si="268"/>
        <v>#NUM!</v>
      </c>
      <c r="BH5709" t="e">
        <f t="shared" si="269"/>
        <v>#NUM!</v>
      </c>
      <c r="BI5709" t="e">
        <f>VLOOKUP(H5709,Sheet2!$A$1:$B$270,2,FALSE)</f>
        <v>#N/A</v>
      </c>
    </row>
    <row r="5710" spans="15:61">
      <c r="O5710" s="57"/>
      <c r="P5710" s="57"/>
      <c r="BF5710" s="6" t="e">
        <f t="shared" si="267"/>
        <v>#NUM!</v>
      </c>
      <c r="BG5710" t="e">
        <f t="shared" si="268"/>
        <v>#NUM!</v>
      </c>
      <c r="BH5710" t="e">
        <f t="shared" si="269"/>
        <v>#NUM!</v>
      </c>
      <c r="BI5710" t="e">
        <f>VLOOKUP(H5710,Sheet2!$A$1:$B$270,2,FALSE)</f>
        <v>#N/A</v>
      </c>
    </row>
    <row r="5711" spans="15:61">
      <c r="O5711" s="57"/>
      <c r="P5711" s="57"/>
      <c r="AP5711" s="57"/>
      <c r="BA5711" s="57"/>
      <c r="BF5711" s="6" t="e">
        <f t="shared" si="267"/>
        <v>#NUM!</v>
      </c>
      <c r="BG5711" t="e">
        <f t="shared" si="268"/>
        <v>#NUM!</v>
      </c>
      <c r="BH5711" t="e">
        <f t="shared" si="269"/>
        <v>#NUM!</v>
      </c>
      <c r="BI5711" t="e">
        <f>VLOOKUP(H5711,Sheet2!$A$1:$B$270,2,FALSE)</f>
        <v>#N/A</v>
      </c>
    </row>
    <row r="5712" spans="15:61">
      <c r="O5712" s="57"/>
      <c r="P5712" s="57"/>
      <c r="AP5712" s="57"/>
      <c r="BA5712" s="57"/>
      <c r="BF5712" s="6" t="e">
        <f t="shared" si="267"/>
        <v>#NUM!</v>
      </c>
      <c r="BG5712" t="e">
        <f t="shared" si="268"/>
        <v>#NUM!</v>
      </c>
      <c r="BH5712" t="e">
        <f t="shared" si="269"/>
        <v>#NUM!</v>
      </c>
      <c r="BI5712" t="e">
        <f>VLOOKUP(H5712,Sheet2!$A$1:$B$270,2,FALSE)</f>
        <v>#N/A</v>
      </c>
    </row>
    <row r="5713" spans="15:61">
      <c r="O5713" s="57"/>
      <c r="P5713" s="57"/>
      <c r="BA5713" s="57"/>
      <c r="BF5713" s="6" t="e">
        <f t="shared" si="267"/>
        <v>#NUM!</v>
      </c>
      <c r="BG5713" t="e">
        <f t="shared" si="268"/>
        <v>#NUM!</v>
      </c>
      <c r="BH5713" t="e">
        <f t="shared" si="269"/>
        <v>#NUM!</v>
      </c>
      <c r="BI5713" t="e">
        <f>VLOOKUP(H5713,Sheet2!$A$1:$B$270,2,FALSE)</f>
        <v>#N/A</v>
      </c>
    </row>
    <row r="5714" spans="15:61">
      <c r="O5714" s="57"/>
      <c r="P5714" s="57"/>
      <c r="BA5714" s="57"/>
      <c r="BF5714" s="6" t="e">
        <f t="shared" si="267"/>
        <v>#NUM!</v>
      </c>
      <c r="BG5714" t="e">
        <f t="shared" si="268"/>
        <v>#NUM!</v>
      </c>
      <c r="BH5714" t="e">
        <f t="shared" si="269"/>
        <v>#NUM!</v>
      </c>
      <c r="BI5714" t="e">
        <f>VLOOKUP(H5714,Sheet2!$A$1:$B$270,2,FALSE)</f>
        <v>#N/A</v>
      </c>
    </row>
    <row r="5715" spans="15:61">
      <c r="O5715" s="57"/>
      <c r="P5715" s="57"/>
      <c r="AO5715" s="57"/>
      <c r="AP5715" s="57"/>
      <c r="BA5715" s="57"/>
      <c r="BF5715" s="6" t="e">
        <f t="shared" si="267"/>
        <v>#NUM!</v>
      </c>
      <c r="BG5715" t="e">
        <f t="shared" si="268"/>
        <v>#NUM!</v>
      </c>
      <c r="BH5715" t="e">
        <f t="shared" si="269"/>
        <v>#NUM!</v>
      </c>
      <c r="BI5715" t="e">
        <f>VLOOKUP(H5715,Sheet2!$A$1:$B$270,2,FALSE)</f>
        <v>#N/A</v>
      </c>
    </row>
    <row r="5716" spans="15:61">
      <c r="O5716" s="57"/>
      <c r="P5716" s="57"/>
      <c r="AP5716" s="57"/>
      <c r="BA5716" s="57"/>
      <c r="BF5716" s="6" t="e">
        <f t="shared" si="267"/>
        <v>#NUM!</v>
      </c>
      <c r="BG5716" t="e">
        <f t="shared" si="268"/>
        <v>#NUM!</v>
      </c>
      <c r="BH5716" t="e">
        <f t="shared" si="269"/>
        <v>#NUM!</v>
      </c>
      <c r="BI5716" t="e">
        <f>VLOOKUP(H5716,Sheet2!$A$1:$B$270,2,FALSE)</f>
        <v>#N/A</v>
      </c>
    </row>
    <row r="5717" spans="15:61">
      <c r="O5717" s="57"/>
      <c r="P5717" s="57"/>
      <c r="AM5717" s="58"/>
      <c r="AO5717" s="57"/>
      <c r="BA5717" s="57"/>
      <c r="BB5717" s="58"/>
      <c r="BF5717" s="6" t="e">
        <f t="shared" si="267"/>
        <v>#NUM!</v>
      </c>
      <c r="BG5717" t="e">
        <f t="shared" si="268"/>
        <v>#NUM!</v>
      </c>
      <c r="BH5717" t="e">
        <f t="shared" si="269"/>
        <v>#NUM!</v>
      </c>
      <c r="BI5717" t="e">
        <f>VLOOKUP(H5717,Sheet2!$A$1:$B$270,2,FALSE)</f>
        <v>#N/A</v>
      </c>
    </row>
    <row r="5718" spans="15:61">
      <c r="O5718" s="57"/>
      <c r="P5718" s="57"/>
      <c r="AP5718" s="57"/>
      <c r="BA5718" s="57"/>
      <c r="BF5718" s="6" t="e">
        <f t="shared" si="267"/>
        <v>#NUM!</v>
      </c>
      <c r="BG5718" t="e">
        <f t="shared" si="268"/>
        <v>#NUM!</v>
      </c>
      <c r="BH5718" t="e">
        <f t="shared" si="269"/>
        <v>#NUM!</v>
      </c>
      <c r="BI5718" t="e">
        <f>VLOOKUP(H5718,Sheet2!$A$1:$B$270,2,FALSE)</f>
        <v>#N/A</v>
      </c>
    </row>
    <row r="5719" spans="15:61">
      <c r="O5719" s="57"/>
      <c r="P5719" s="57"/>
      <c r="AP5719" s="57"/>
      <c r="BA5719" s="57"/>
      <c r="BF5719" s="6" t="e">
        <f t="shared" si="267"/>
        <v>#NUM!</v>
      </c>
      <c r="BG5719" t="e">
        <f t="shared" si="268"/>
        <v>#NUM!</v>
      </c>
      <c r="BH5719" t="e">
        <f t="shared" si="269"/>
        <v>#NUM!</v>
      </c>
      <c r="BI5719" t="e">
        <f>VLOOKUP(H5719,Sheet2!$A$1:$B$270,2,FALSE)</f>
        <v>#N/A</v>
      </c>
    </row>
    <row r="5720" spans="15:61">
      <c r="O5720" s="57"/>
      <c r="P5720" s="57"/>
      <c r="AP5720" s="57"/>
      <c r="BA5720" s="57"/>
      <c r="BF5720" s="6" t="e">
        <f t="shared" si="267"/>
        <v>#NUM!</v>
      </c>
      <c r="BG5720" t="e">
        <f t="shared" si="268"/>
        <v>#NUM!</v>
      </c>
      <c r="BH5720" t="e">
        <f t="shared" si="269"/>
        <v>#NUM!</v>
      </c>
      <c r="BI5720" t="e">
        <f>VLOOKUP(H5720,Sheet2!$A$1:$B$270,2,FALSE)</f>
        <v>#N/A</v>
      </c>
    </row>
    <row r="5721" spans="15:61">
      <c r="O5721" s="57"/>
      <c r="P5721" s="57"/>
      <c r="AO5721" s="57"/>
      <c r="AP5721" s="57"/>
      <c r="BA5721" s="57"/>
      <c r="BF5721" s="6" t="e">
        <f t="shared" si="267"/>
        <v>#NUM!</v>
      </c>
      <c r="BG5721" t="e">
        <f t="shared" si="268"/>
        <v>#NUM!</v>
      </c>
      <c r="BH5721" t="e">
        <f t="shared" si="269"/>
        <v>#NUM!</v>
      </c>
      <c r="BI5721" t="e">
        <f>VLOOKUP(H5721,Sheet2!$A$1:$B$270,2,FALSE)</f>
        <v>#N/A</v>
      </c>
    </row>
    <row r="5722" spans="15:61">
      <c r="O5722" s="57"/>
      <c r="P5722" s="57"/>
      <c r="AO5722" s="57"/>
      <c r="AP5722" s="57"/>
      <c r="BA5722" s="57"/>
      <c r="BF5722" s="6" t="e">
        <f t="shared" si="267"/>
        <v>#NUM!</v>
      </c>
      <c r="BG5722" t="e">
        <f t="shared" si="268"/>
        <v>#NUM!</v>
      </c>
      <c r="BH5722" t="e">
        <f t="shared" si="269"/>
        <v>#NUM!</v>
      </c>
      <c r="BI5722" t="e">
        <f>VLOOKUP(H5722,Sheet2!$A$1:$B$270,2,FALSE)</f>
        <v>#N/A</v>
      </c>
    </row>
    <row r="5723" spans="15:61">
      <c r="O5723" s="57"/>
      <c r="P5723" s="57"/>
      <c r="AP5723" s="57"/>
      <c r="BA5723" s="57"/>
      <c r="BF5723" s="6" t="e">
        <f t="shared" si="267"/>
        <v>#NUM!</v>
      </c>
      <c r="BG5723" t="e">
        <f t="shared" si="268"/>
        <v>#NUM!</v>
      </c>
      <c r="BH5723" t="e">
        <f t="shared" si="269"/>
        <v>#NUM!</v>
      </c>
      <c r="BI5723" t="e">
        <f>VLOOKUP(H5723,Sheet2!$A$1:$B$270,2,FALSE)</f>
        <v>#N/A</v>
      </c>
    </row>
    <row r="5724" spans="15:61">
      <c r="O5724" s="57"/>
      <c r="P5724" s="57"/>
      <c r="BA5724" s="57"/>
      <c r="BF5724" s="6" t="e">
        <f t="shared" si="267"/>
        <v>#NUM!</v>
      </c>
      <c r="BG5724" t="e">
        <f t="shared" si="268"/>
        <v>#NUM!</v>
      </c>
      <c r="BH5724" t="e">
        <f t="shared" si="269"/>
        <v>#NUM!</v>
      </c>
      <c r="BI5724" t="e">
        <f>VLOOKUP(H5724,Sheet2!$A$1:$B$270,2,FALSE)</f>
        <v>#N/A</v>
      </c>
    </row>
    <row r="5725" spans="15:61">
      <c r="O5725" s="57"/>
      <c r="P5725" s="57"/>
      <c r="AM5725" s="58"/>
      <c r="AO5725" s="57"/>
      <c r="BA5725" s="57"/>
      <c r="BB5725" s="58"/>
      <c r="BF5725" s="6" t="e">
        <f t="shared" si="267"/>
        <v>#NUM!</v>
      </c>
      <c r="BG5725" t="e">
        <f t="shared" si="268"/>
        <v>#NUM!</v>
      </c>
      <c r="BH5725" t="e">
        <f t="shared" si="269"/>
        <v>#NUM!</v>
      </c>
      <c r="BI5725" t="e">
        <f>VLOOKUP(H5725,Sheet2!$A$1:$B$270,2,FALSE)</f>
        <v>#N/A</v>
      </c>
    </row>
    <row r="5726" spans="15:61">
      <c r="O5726" s="57"/>
      <c r="P5726" s="57"/>
      <c r="AP5726" s="57"/>
      <c r="BA5726" s="57"/>
      <c r="BF5726" s="6" t="e">
        <f t="shared" si="267"/>
        <v>#NUM!</v>
      </c>
      <c r="BG5726" t="e">
        <f t="shared" si="268"/>
        <v>#NUM!</v>
      </c>
      <c r="BH5726" t="e">
        <f t="shared" si="269"/>
        <v>#NUM!</v>
      </c>
      <c r="BI5726" t="e">
        <f>VLOOKUP(H5726,Sheet2!$A$1:$B$270,2,FALSE)</f>
        <v>#N/A</v>
      </c>
    </row>
    <row r="5727" spans="15:61">
      <c r="O5727" s="57"/>
      <c r="P5727" s="57"/>
      <c r="AO5727" s="57"/>
      <c r="AP5727" s="57"/>
      <c r="BA5727" s="57"/>
      <c r="BF5727" s="6" t="e">
        <f t="shared" si="267"/>
        <v>#NUM!</v>
      </c>
      <c r="BG5727" t="e">
        <f t="shared" si="268"/>
        <v>#NUM!</v>
      </c>
      <c r="BH5727" t="e">
        <f t="shared" si="269"/>
        <v>#NUM!</v>
      </c>
      <c r="BI5727" t="e">
        <f>VLOOKUP(H5727,Sheet2!$A$1:$B$270,2,FALSE)</f>
        <v>#N/A</v>
      </c>
    </row>
    <row r="5728" spans="15:61">
      <c r="O5728" s="57"/>
      <c r="P5728" s="57"/>
      <c r="AP5728" s="57"/>
      <c r="BA5728" s="57"/>
      <c r="BF5728" s="6" t="e">
        <f t="shared" si="267"/>
        <v>#NUM!</v>
      </c>
      <c r="BG5728" t="e">
        <f t="shared" si="268"/>
        <v>#NUM!</v>
      </c>
      <c r="BH5728" t="e">
        <f t="shared" si="269"/>
        <v>#NUM!</v>
      </c>
      <c r="BI5728" t="e">
        <f>VLOOKUP(H5728,Sheet2!$A$1:$B$270,2,FALSE)</f>
        <v>#N/A</v>
      </c>
    </row>
    <row r="5729" spans="15:61">
      <c r="O5729" s="57"/>
      <c r="P5729" s="57"/>
      <c r="AP5729" s="57"/>
      <c r="BA5729" s="57"/>
      <c r="BF5729" s="6" t="e">
        <f t="shared" si="267"/>
        <v>#NUM!</v>
      </c>
      <c r="BG5729" t="e">
        <f t="shared" si="268"/>
        <v>#NUM!</v>
      </c>
      <c r="BH5729" t="e">
        <f t="shared" si="269"/>
        <v>#NUM!</v>
      </c>
      <c r="BI5729" t="e">
        <f>VLOOKUP(H5729,Sheet2!$A$1:$B$270,2,FALSE)</f>
        <v>#N/A</v>
      </c>
    </row>
    <row r="5730" spans="15:61">
      <c r="O5730" s="57"/>
      <c r="P5730" s="57"/>
      <c r="AP5730" s="57"/>
      <c r="BA5730" s="57"/>
      <c r="BF5730" s="6" t="e">
        <f t="shared" si="267"/>
        <v>#NUM!</v>
      </c>
      <c r="BG5730" t="e">
        <f t="shared" si="268"/>
        <v>#NUM!</v>
      </c>
      <c r="BH5730" t="e">
        <f t="shared" si="269"/>
        <v>#NUM!</v>
      </c>
      <c r="BI5730" t="e">
        <f>VLOOKUP(H5730,Sheet2!$A$1:$B$270,2,FALSE)</f>
        <v>#N/A</v>
      </c>
    </row>
    <row r="5731" spans="15:61">
      <c r="O5731" s="57"/>
      <c r="P5731" s="57"/>
      <c r="AM5731" s="58"/>
      <c r="BA5731" s="57"/>
      <c r="BB5731" s="58"/>
      <c r="BF5731" s="6" t="e">
        <f t="shared" si="267"/>
        <v>#NUM!</v>
      </c>
      <c r="BG5731" t="e">
        <f t="shared" si="268"/>
        <v>#NUM!</v>
      </c>
      <c r="BH5731" t="e">
        <f t="shared" si="269"/>
        <v>#NUM!</v>
      </c>
      <c r="BI5731" t="e">
        <f>VLOOKUP(H5731,Sheet2!$A$1:$B$270,2,FALSE)</f>
        <v>#N/A</v>
      </c>
    </row>
    <row r="5732" spans="15:61">
      <c r="O5732" s="57"/>
      <c r="P5732" s="57"/>
      <c r="AP5732" s="57"/>
      <c r="BA5732" s="57"/>
      <c r="BF5732" s="6" t="e">
        <f t="shared" si="267"/>
        <v>#NUM!</v>
      </c>
      <c r="BG5732" t="e">
        <f t="shared" si="268"/>
        <v>#NUM!</v>
      </c>
      <c r="BH5732" t="e">
        <f t="shared" si="269"/>
        <v>#NUM!</v>
      </c>
      <c r="BI5732" t="e">
        <f>VLOOKUP(H5732,Sheet2!$A$1:$B$270,2,FALSE)</f>
        <v>#N/A</v>
      </c>
    </row>
    <row r="5733" spans="15:61">
      <c r="O5733" s="57"/>
      <c r="P5733" s="57"/>
      <c r="AO5733" s="57"/>
      <c r="AP5733" s="57"/>
      <c r="BA5733" s="57"/>
      <c r="BF5733" s="6" t="e">
        <f t="shared" si="267"/>
        <v>#NUM!</v>
      </c>
      <c r="BG5733" t="e">
        <f t="shared" si="268"/>
        <v>#NUM!</v>
      </c>
      <c r="BH5733" t="e">
        <f t="shared" si="269"/>
        <v>#NUM!</v>
      </c>
      <c r="BI5733" t="e">
        <f>VLOOKUP(H5733,Sheet2!$A$1:$B$270,2,FALSE)</f>
        <v>#N/A</v>
      </c>
    </row>
    <row r="5734" spans="15:61">
      <c r="O5734" s="57"/>
      <c r="P5734" s="57"/>
      <c r="AO5734" s="57"/>
      <c r="AP5734" s="57"/>
      <c r="BA5734" s="57"/>
      <c r="BF5734" s="6" t="e">
        <f t="shared" si="267"/>
        <v>#NUM!</v>
      </c>
      <c r="BG5734" t="e">
        <f t="shared" si="268"/>
        <v>#NUM!</v>
      </c>
      <c r="BH5734" t="e">
        <f t="shared" si="269"/>
        <v>#NUM!</v>
      </c>
      <c r="BI5734" t="e">
        <f>VLOOKUP(H5734,Sheet2!$A$1:$B$270,2,FALSE)</f>
        <v>#N/A</v>
      </c>
    </row>
    <row r="5735" spans="15:61">
      <c r="O5735" s="57"/>
      <c r="P5735" s="57"/>
      <c r="AP5735" s="57"/>
      <c r="BA5735" s="57"/>
      <c r="BF5735" s="6" t="e">
        <f t="shared" si="267"/>
        <v>#NUM!</v>
      </c>
      <c r="BG5735" t="e">
        <f t="shared" si="268"/>
        <v>#NUM!</v>
      </c>
      <c r="BH5735" t="e">
        <f t="shared" si="269"/>
        <v>#NUM!</v>
      </c>
      <c r="BI5735" t="e">
        <f>VLOOKUP(H5735,Sheet2!$A$1:$B$270,2,FALSE)</f>
        <v>#N/A</v>
      </c>
    </row>
    <row r="5736" spans="15:61">
      <c r="O5736" s="57"/>
      <c r="P5736" s="57"/>
      <c r="AP5736" s="57"/>
      <c r="BA5736" s="57"/>
      <c r="BF5736" s="6" t="e">
        <f t="shared" si="267"/>
        <v>#NUM!</v>
      </c>
      <c r="BG5736" t="e">
        <f t="shared" si="268"/>
        <v>#NUM!</v>
      </c>
      <c r="BH5736" t="e">
        <f t="shared" si="269"/>
        <v>#NUM!</v>
      </c>
      <c r="BI5736" t="e">
        <f>VLOOKUP(H5736,Sheet2!$A$1:$B$270,2,FALSE)</f>
        <v>#N/A</v>
      </c>
    </row>
    <row r="5737" spans="15:61">
      <c r="O5737" s="57"/>
      <c r="P5737" s="57"/>
      <c r="AP5737" s="57"/>
      <c r="BA5737" s="57"/>
      <c r="BF5737" s="6" t="e">
        <f t="shared" si="267"/>
        <v>#NUM!</v>
      </c>
      <c r="BG5737" t="e">
        <f t="shared" si="268"/>
        <v>#NUM!</v>
      </c>
      <c r="BH5737" t="e">
        <f t="shared" si="269"/>
        <v>#NUM!</v>
      </c>
      <c r="BI5737" t="e">
        <f>VLOOKUP(H5737,Sheet2!$A$1:$B$270,2,FALSE)</f>
        <v>#N/A</v>
      </c>
    </row>
    <row r="5738" spans="15:61">
      <c r="O5738" s="57"/>
      <c r="P5738" s="57"/>
      <c r="AO5738" s="57"/>
      <c r="AP5738" s="57"/>
      <c r="BA5738" s="57"/>
      <c r="BF5738" s="6" t="e">
        <f t="shared" si="267"/>
        <v>#NUM!</v>
      </c>
      <c r="BG5738" t="e">
        <f t="shared" si="268"/>
        <v>#NUM!</v>
      </c>
      <c r="BH5738" t="e">
        <f t="shared" si="269"/>
        <v>#NUM!</v>
      </c>
      <c r="BI5738" t="e">
        <f>VLOOKUP(H5738,Sheet2!$A$1:$B$270,2,FALSE)</f>
        <v>#N/A</v>
      </c>
    </row>
    <row r="5739" spans="15:61">
      <c r="O5739" s="57"/>
      <c r="P5739" s="57"/>
      <c r="AO5739" s="57"/>
      <c r="AP5739" s="57"/>
      <c r="BA5739" s="57"/>
      <c r="BF5739" s="6" t="e">
        <f t="shared" si="267"/>
        <v>#NUM!</v>
      </c>
      <c r="BG5739" t="e">
        <f t="shared" si="268"/>
        <v>#NUM!</v>
      </c>
      <c r="BH5739" t="e">
        <f t="shared" si="269"/>
        <v>#NUM!</v>
      </c>
      <c r="BI5739" t="e">
        <f>VLOOKUP(H5739,Sheet2!$A$1:$B$270,2,FALSE)</f>
        <v>#N/A</v>
      </c>
    </row>
    <row r="5740" spans="15:61">
      <c r="O5740" s="57"/>
      <c r="P5740" s="57"/>
      <c r="AO5740" s="57"/>
      <c r="AP5740" s="57"/>
      <c r="BA5740" s="57"/>
      <c r="BF5740" s="6" t="e">
        <f t="shared" si="267"/>
        <v>#NUM!</v>
      </c>
      <c r="BG5740" t="e">
        <f t="shared" si="268"/>
        <v>#NUM!</v>
      </c>
      <c r="BH5740" t="e">
        <f t="shared" si="269"/>
        <v>#NUM!</v>
      </c>
      <c r="BI5740" t="e">
        <f>VLOOKUP(H5740,Sheet2!$A$1:$B$270,2,FALSE)</f>
        <v>#N/A</v>
      </c>
    </row>
    <row r="5741" spans="15:61">
      <c r="O5741" s="57"/>
      <c r="P5741" s="57"/>
      <c r="BA5741" s="57"/>
      <c r="BF5741" s="6" t="e">
        <f t="shared" si="267"/>
        <v>#NUM!</v>
      </c>
      <c r="BG5741" t="e">
        <f t="shared" si="268"/>
        <v>#NUM!</v>
      </c>
      <c r="BH5741" t="e">
        <f t="shared" si="269"/>
        <v>#NUM!</v>
      </c>
      <c r="BI5741" t="e">
        <f>VLOOKUP(H5741,Sheet2!$A$1:$B$270,2,FALSE)</f>
        <v>#N/A</v>
      </c>
    </row>
    <row r="5742" spans="15:61">
      <c r="O5742" s="57"/>
      <c r="P5742" s="57"/>
      <c r="AM5742" s="58"/>
      <c r="BA5742" s="57"/>
      <c r="BB5742" s="58"/>
      <c r="BF5742" s="6" t="e">
        <f t="shared" si="267"/>
        <v>#NUM!</v>
      </c>
      <c r="BG5742" t="e">
        <f t="shared" si="268"/>
        <v>#NUM!</v>
      </c>
      <c r="BH5742" t="e">
        <f t="shared" si="269"/>
        <v>#NUM!</v>
      </c>
      <c r="BI5742" t="e">
        <f>VLOOKUP(H5742,Sheet2!$A$1:$B$270,2,FALSE)</f>
        <v>#N/A</v>
      </c>
    </row>
    <row r="5743" spans="15:61">
      <c r="O5743" s="57"/>
      <c r="P5743" s="57"/>
      <c r="AP5743" s="57"/>
      <c r="BA5743" s="57"/>
      <c r="BF5743" s="6" t="e">
        <f t="shared" si="267"/>
        <v>#NUM!</v>
      </c>
      <c r="BG5743" t="e">
        <f t="shared" si="268"/>
        <v>#NUM!</v>
      </c>
      <c r="BH5743" t="e">
        <f t="shared" si="269"/>
        <v>#NUM!</v>
      </c>
      <c r="BI5743" t="e">
        <f>VLOOKUP(H5743,Sheet2!$A$1:$B$270,2,FALSE)</f>
        <v>#N/A</v>
      </c>
    </row>
    <row r="5744" spans="15:61">
      <c r="O5744" s="57"/>
      <c r="P5744" s="57"/>
      <c r="AP5744" s="57"/>
      <c r="BA5744" s="57"/>
      <c r="BF5744" s="6" t="e">
        <f t="shared" si="267"/>
        <v>#NUM!</v>
      </c>
      <c r="BG5744" t="e">
        <f t="shared" si="268"/>
        <v>#NUM!</v>
      </c>
      <c r="BH5744" t="e">
        <f t="shared" si="269"/>
        <v>#NUM!</v>
      </c>
      <c r="BI5744" t="e">
        <f>VLOOKUP(H5744,Sheet2!$A$1:$B$270,2,FALSE)</f>
        <v>#N/A</v>
      </c>
    </row>
    <row r="5745" spans="15:61">
      <c r="O5745" s="57"/>
      <c r="P5745" s="57"/>
      <c r="AM5745" s="58"/>
      <c r="AO5745" s="57"/>
      <c r="BA5745" s="57"/>
      <c r="BB5745" s="58"/>
      <c r="BF5745" s="6" t="e">
        <f t="shared" si="267"/>
        <v>#NUM!</v>
      </c>
      <c r="BG5745" t="e">
        <f t="shared" si="268"/>
        <v>#NUM!</v>
      </c>
      <c r="BH5745" t="e">
        <f t="shared" si="269"/>
        <v>#NUM!</v>
      </c>
      <c r="BI5745" t="e">
        <f>VLOOKUP(H5745,Sheet2!$A$1:$B$270,2,FALSE)</f>
        <v>#N/A</v>
      </c>
    </row>
    <row r="5746" spans="15:61">
      <c r="O5746" s="57"/>
      <c r="P5746" s="57"/>
      <c r="AO5746" s="57"/>
      <c r="AP5746" s="57"/>
      <c r="BA5746" s="57"/>
      <c r="BF5746" s="6" t="e">
        <f t="shared" si="267"/>
        <v>#NUM!</v>
      </c>
      <c r="BG5746" t="e">
        <f t="shared" si="268"/>
        <v>#NUM!</v>
      </c>
      <c r="BH5746" t="e">
        <f t="shared" si="269"/>
        <v>#NUM!</v>
      </c>
      <c r="BI5746" t="e">
        <f>VLOOKUP(H5746,Sheet2!$A$1:$B$270,2,FALSE)</f>
        <v>#N/A</v>
      </c>
    </row>
    <row r="5747" spans="15:61">
      <c r="O5747" s="57"/>
      <c r="P5747" s="57"/>
      <c r="AM5747" s="58"/>
      <c r="BA5747" s="57"/>
      <c r="BB5747" s="58"/>
      <c r="BF5747" s="6" t="e">
        <f t="shared" si="267"/>
        <v>#NUM!</v>
      </c>
      <c r="BG5747" t="e">
        <f t="shared" si="268"/>
        <v>#NUM!</v>
      </c>
      <c r="BH5747" t="e">
        <f t="shared" si="269"/>
        <v>#NUM!</v>
      </c>
      <c r="BI5747" t="e">
        <f>VLOOKUP(H5747,Sheet2!$A$1:$B$270,2,FALSE)</f>
        <v>#N/A</v>
      </c>
    </row>
    <row r="5748" spans="15:61">
      <c r="O5748" s="57"/>
      <c r="P5748" s="57"/>
      <c r="AP5748" s="57"/>
      <c r="BA5748" s="57"/>
      <c r="BF5748" s="6" t="e">
        <f t="shared" si="267"/>
        <v>#NUM!</v>
      </c>
      <c r="BG5748" t="e">
        <f t="shared" si="268"/>
        <v>#NUM!</v>
      </c>
      <c r="BH5748" t="e">
        <f t="shared" si="269"/>
        <v>#NUM!</v>
      </c>
      <c r="BI5748" t="e">
        <f>VLOOKUP(H5748,Sheet2!$A$1:$B$270,2,FALSE)</f>
        <v>#N/A</v>
      </c>
    </row>
    <row r="5749" spans="15:61">
      <c r="O5749" s="57"/>
      <c r="P5749" s="57"/>
      <c r="AP5749" s="57"/>
      <c r="BA5749" s="57"/>
      <c r="BF5749" s="6" t="e">
        <f t="shared" si="267"/>
        <v>#NUM!</v>
      </c>
      <c r="BG5749" t="e">
        <f t="shared" si="268"/>
        <v>#NUM!</v>
      </c>
      <c r="BH5749" t="e">
        <f t="shared" si="269"/>
        <v>#NUM!</v>
      </c>
      <c r="BI5749" t="e">
        <f>VLOOKUP(H5749,Sheet2!$A$1:$B$270,2,FALSE)</f>
        <v>#N/A</v>
      </c>
    </row>
    <row r="5750" spans="15:61">
      <c r="O5750" s="57"/>
      <c r="P5750" s="57"/>
      <c r="AP5750" s="57"/>
      <c r="BA5750" s="57"/>
      <c r="BF5750" s="6" t="e">
        <f t="shared" si="267"/>
        <v>#NUM!</v>
      </c>
      <c r="BG5750" t="e">
        <f t="shared" si="268"/>
        <v>#NUM!</v>
      </c>
      <c r="BH5750" t="e">
        <f t="shared" si="269"/>
        <v>#NUM!</v>
      </c>
      <c r="BI5750" t="e">
        <f>VLOOKUP(H5750,Sheet2!$A$1:$B$270,2,FALSE)</f>
        <v>#N/A</v>
      </c>
    </row>
    <row r="5751" spans="15:61">
      <c r="O5751" s="57"/>
      <c r="P5751" s="57"/>
      <c r="BF5751" s="6" t="e">
        <f t="shared" si="267"/>
        <v>#NUM!</v>
      </c>
      <c r="BG5751" t="e">
        <f t="shared" si="268"/>
        <v>#NUM!</v>
      </c>
      <c r="BH5751" t="e">
        <f t="shared" si="269"/>
        <v>#NUM!</v>
      </c>
      <c r="BI5751" t="e">
        <f>VLOOKUP(H5751,Sheet2!$A$1:$B$270,2,FALSE)</f>
        <v>#N/A</v>
      </c>
    </row>
    <row r="5752" spans="15:61">
      <c r="O5752" s="57"/>
      <c r="P5752" s="57"/>
      <c r="AM5752" s="58"/>
      <c r="BA5752" s="57"/>
      <c r="BB5752" s="58"/>
      <c r="BF5752" s="6" t="e">
        <f t="shared" si="267"/>
        <v>#NUM!</v>
      </c>
      <c r="BG5752" t="e">
        <f t="shared" si="268"/>
        <v>#NUM!</v>
      </c>
      <c r="BH5752" t="e">
        <f t="shared" si="269"/>
        <v>#NUM!</v>
      </c>
      <c r="BI5752" t="e">
        <f>VLOOKUP(H5752,Sheet2!$A$1:$B$270,2,FALSE)</f>
        <v>#N/A</v>
      </c>
    </row>
    <row r="5753" spans="15:61">
      <c r="O5753" s="57"/>
      <c r="P5753" s="57"/>
      <c r="AO5753" s="57"/>
      <c r="AP5753" s="57"/>
      <c r="BA5753" s="57"/>
      <c r="BF5753" s="6" t="e">
        <f t="shared" si="267"/>
        <v>#NUM!</v>
      </c>
      <c r="BG5753" t="e">
        <f t="shared" si="268"/>
        <v>#NUM!</v>
      </c>
      <c r="BH5753" t="e">
        <f t="shared" si="269"/>
        <v>#NUM!</v>
      </c>
      <c r="BI5753" t="e">
        <f>VLOOKUP(H5753,Sheet2!$A$1:$B$270,2,FALSE)</f>
        <v>#N/A</v>
      </c>
    </row>
    <row r="5754" spans="15:61">
      <c r="O5754" s="57"/>
      <c r="P5754" s="57"/>
      <c r="AM5754" s="58"/>
      <c r="AO5754" s="57"/>
      <c r="BA5754" s="57"/>
      <c r="BB5754" s="58"/>
      <c r="BF5754" s="6" t="e">
        <f t="shared" si="267"/>
        <v>#NUM!</v>
      </c>
      <c r="BG5754" t="e">
        <f t="shared" si="268"/>
        <v>#NUM!</v>
      </c>
      <c r="BH5754" t="e">
        <f t="shared" si="269"/>
        <v>#NUM!</v>
      </c>
      <c r="BI5754" t="e">
        <f>VLOOKUP(H5754,Sheet2!$A$1:$B$270,2,FALSE)</f>
        <v>#N/A</v>
      </c>
    </row>
    <row r="5755" spans="15:61">
      <c r="O5755" s="57"/>
      <c r="P5755" s="57"/>
      <c r="AP5755" s="57"/>
      <c r="BA5755" s="57"/>
      <c r="BF5755" s="6" t="e">
        <f t="shared" si="267"/>
        <v>#NUM!</v>
      </c>
      <c r="BG5755" t="e">
        <f t="shared" si="268"/>
        <v>#NUM!</v>
      </c>
      <c r="BH5755" t="e">
        <f t="shared" si="269"/>
        <v>#NUM!</v>
      </c>
      <c r="BI5755" t="e">
        <f>VLOOKUP(H5755,Sheet2!$A$1:$B$270,2,FALSE)</f>
        <v>#N/A</v>
      </c>
    </row>
    <row r="5756" spans="15:61">
      <c r="O5756" s="57"/>
      <c r="P5756" s="57"/>
      <c r="AP5756" s="57"/>
      <c r="BA5756" s="57"/>
      <c r="BF5756" s="6" t="e">
        <f t="shared" si="267"/>
        <v>#NUM!</v>
      </c>
      <c r="BG5756" t="e">
        <f t="shared" si="268"/>
        <v>#NUM!</v>
      </c>
      <c r="BH5756" t="e">
        <f t="shared" si="269"/>
        <v>#NUM!</v>
      </c>
      <c r="BI5756" t="e">
        <f>VLOOKUP(H5756,Sheet2!$A$1:$B$270,2,FALSE)</f>
        <v>#N/A</v>
      </c>
    </row>
    <row r="5757" spans="15:61">
      <c r="O5757" s="57"/>
      <c r="P5757" s="57"/>
      <c r="AP5757" s="57"/>
      <c r="BA5757" s="57"/>
      <c r="BF5757" s="6" t="e">
        <f t="shared" si="267"/>
        <v>#NUM!</v>
      </c>
      <c r="BG5757" t="e">
        <f t="shared" si="268"/>
        <v>#NUM!</v>
      </c>
      <c r="BH5757" t="e">
        <f t="shared" si="269"/>
        <v>#NUM!</v>
      </c>
      <c r="BI5757" t="e">
        <f>VLOOKUP(H5757,Sheet2!$A$1:$B$270,2,FALSE)</f>
        <v>#N/A</v>
      </c>
    </row>
    <row r="5758" spans="15:61">
      <c r="O5758" s="57"/>
      <c r="P5758" s="57"/>
      <c r="AM5758" s="58"/>
      <c r="AO5758" s="57"/>
      <c r="BA5758" s="57"/>
      <c r="BB5758" s="58"/>
      <c r="BF5758" s="6" t="e">
        <f t="shared" si="267"/>
        <v>#NUM!</v>
      </c>
      <c r="BG5758" t="e">
        <f t="shared" si="268"/>
        <v>#NUM!</v>
      </c>
      <c r="BH5758" t="e">
        <f t="shared" si="269"/>
        <v>#NUM!</v>
      </c>
      <c r="BI5758" t="e">
        <f>VLOOKUP(H5758,Sheet2!$A$1:$B$270,2,FALSE)</f>
        <v>#N/A</v>
      </c>
    </row>
    <row r="5759" spans="15:61">
      <c r="O5759" s="57"/>
      <c r="P5759" s="57"/>
      <c r="AP5759" s="57"/>
      <c r="BA5759" s="57"/>
      <c r="BF5759" s="6" t="e">
        <f t="shared" si="267"/>
        <v>#NUM!</v>
      </c>
      <c r="BG5759" t="e">
        <f t="shared" si="268"/>
        <v>#NUM!</v>
      </c>
      <c r="BH5759" t="e">
        <f t="shared" si="269"/>
        <v>#NUM!</v>
      </c>
      <c r="BI5759" t="e">
        <f>VLOOKUP(H5759,Sheet2!$A$1:$B$270,2,FALSE)</f>
        <v>#N/A</v>
      </c>
    </row>
    <row r="5760" spans="15:61">
      <c r="O5760" s="57"/>
      <c r="P5760" s="57"/>
      <c r="AP5760" s="57"/>
      <c r="BA5760" s="57"/>
      <c r="BF5760" s="6" t="e">
        <f t="shared" si="267"/>
        <v>#NUM!</v>
      </c>
      <c r="BG5760" t="e">
        <f t="shared" si="268"/>
        <v>#NUM!</v>
      </c>
      <c r="BH5760" t="e">
        <f t="shared" si="269"/>
        <v>#NUM!</v>
      </c>
      <c r="BI5760" t="e">
        <f>VLOOKUP(H5760,Sheet2!$A$1:$B$270,2,FALSE)</f>
        <v>#N/A</v>
      </c>
    </row>
    <row r="5761" spans="15:61">
      <c r="O5761" s="57"/>
      <c r="P5761" s="57"/>
      <c r="AP5761" s="57"/>
      <c r="BA5761" s="57"/>
      <c r="BF5761" s="6" t="e">
        <f t="shared" si="267"/>
        <v>#NUM!</v>
      </c>
      <c r="BG5761" t="e">
        <f t="shared" si="268"/>
        <v>#NUM!</v>
      </c>
      <c r="BH5761" t="e">
        <f t="shared" si="269"/>
        <v>#NUM!</v>
      </c>
      <c r="BI5761" t="e">
        <f>VLOOKUP(H5761,Sheet2!$A$1:$B$270,2,FALSE)</f>
        <v>#N/A</v>
      </c>
    </row>
    <row r="5762" spans="15:61">
      <c r="O5762" s="57"/>
      <c r="P5762" s="57"/>
      <c r="AO5762" s="57"/>
      <c r="BA5762" s="57"/>
      <c r="BF5762" s="6" t="e">
        <f t="shared" ref="BF5762:BF5825" si="270">DATE(BC5762,BD5762,BE5762)</f>
        <v>#NUM!</v>
      </c>
      <c r="BG5762" t="e">
        <f t="shared" ref="BG5762:BG5825" si="271">BF5762-BA5762</f>
        <v>#NUM!</v>
      </c>
      <c r="BH5762" t="e">
        <f t="shared" ref="BH5762:BH5825" si="272">IF(BG5762=1,"COMPLY",IF(BG5762&lt;1,"COMPLY","NOT COMPLY"))</f>
        <v>#NUM!</v>
      </c>
      <c r="BI5762" t="e">
        <f>VLOOKUP(H5762,Sheet2!$A$1:$B$270,2,FALSE)</f>
        <v>#N/A</v>
      </c>
    </row>
    <row r="5763" spans="15:61">
      <c r="O5763" s="57"/>
      <c r="P5763" s="57"/>
      <c r="AO5763" s="57"/>
      <c r="AP5763" s="57"/>
      <c r="BA5763" s="57"/>
      <c r="BF5763" s="6" t="e">
        <f t="shared" si="270"/>
        <v>#NUM!</v>
      </c>
      <c r="BG5763" t="e">
        <f t="shared" si="271"/>
        <v>#NUM!</v>
      </c>
      <c r="BH5763" t="e">
        <f t="shared" si="272"/>
        <v>#NUM!</v>
      </c>
      <c r="BI5763" t="e">
        <f>VLOOKUP(H5763,Sheet2!$A$1:$B$270,2,FALSE)</f>
        <v>#N/A</v>
      </c>
    </row>
    <row r="5764" spans="15:61">
      <c r="O5764" s="57"/>
      <c r="P5764" s="57"/>
      <c r="AP5764" s="57"/>
      <c r="BA5764" s="57"/>
      <c r="BF5764" s="6" t="e">
        <f t="shared" si="270"/>
        <v>#NUM!</v>
      </c>
      <c r="BG5764" t="e">
        <f t="shared" si="271"/>
        <v>#NUM!</v>
      </c>
      <c r="BH5764" t="e">
        <f t="shared" si="272"/>
        <v>#NUM!</v>
      </c>
      <c r="BI5764" t="e">
        <f>VLOOKUP(H5764,Sheet2!$A$1:$B$270,2,FALSE)</f>
        <v>#N/A</v>
      </c>
    </row>
    <row r="5765" spans="15:61">
      <c r="O5765" s="57"/>
      <c r="P5765" s="57"/>
      <c r="AM5765" s="58"/>
      <c r="AO5765" s="57"/>
      <c r="BA5765" s="57"/>
      <c r="BB5765" s="58"/>
      <c r="BF5765" s="6" t="e">
        <f t="shared" si="270"/>
        <v>#NUM!</v>
      </c>
      <c r="BG5765" t="e">
        <f t="shared" si="271"/>
        <v>#NUM!</v>
      </c>
      <c r="BH5765" t="e">
        <f t="shared" si="272"/>
        <v>#NUM!</v>
      </c>
      <c r="BI5765" t="e">
        <f>VLOOKUP(H5765,Sheet2!$A$1:$B$270,2,FALSE)</f>
        <v>#N/A</v>
      </c>
    </row>
    <row r="5766" spans="15:61">
      <c r="O5766" s="57"/>
      <c r="P5766" s="57"/>
      <c r="AP5766" s="57"/>
      <c r="BA5766" s="57"/>
      <c r="BF5766" s="6" t="e">
        <f t="shared" si="270"/>
        <v>#NUM!</v>
      </c>
      <c r="BG5766" t="e">
        <f t="shared" si="271"/>
        <v>#NUM!</v>
      </c>
      <c r="BH5766" t="e">
        <f t="shared" si="272"/>
        <v>#NUM!</v>
      </c>
      <c r="BI5766" t="e">
        <f>VLOOKUP(H5766,Sheet2!$A$1:$B$270,2,FALSE)</f>
        <v>#N/A</v>
      </c>
    </row>
    <row r="5767" spans="15:61">
      <c r="O5767" s="57"/>
      <c r="P5767" s="57"/>
      <c r="AO5767" s="57"/>
      <c r="AP5767" s="57"/>
      <c r="BA5767" s="57"/>
      <c r="BF5767" s="6" t="e">
        <f t="shared" si="270"/>
        <v>#NUM!</v>
      </c>
      <c r="BG5767" t="e">
        <f t="shared" si="271"/>
        <v>#NUM!</v>
      </c>
      <c r="BH5767" t="e">
        <f t="shared" si="272"/>
        <v>#NUM!</v>
      </c>
      <c r="BI5767" t="e">
        <f>VLOOKUP(H5767,Sheet2!$A$1:$B$270,2,FALSE)</f>
        <v>#N/A</v>
      </c>
    </row>
    <row r="5768" spans="15:61">
      <c r="O5768" s="57"/>
      <c r="P5768" s="57"/>
      <c r="AP5768" s="57"/>
      <c r="BA5768" s="57"/>
      <c r="BF5768" s="6" t="e">
        <f t="shared" si="270"/>
        <v>#NUM!</v>
      </c>
      <c r="BG5768" t="e">
        <f t="shared" si="271"/>
        <v>#NUM!</v>
      </c>
      <c r="BH5768" t="e">
        <f t="shared" si="272"/>
        <v>#NUM!</v>
      </c>
      <c r="BI5768" t="e">
        <f>VLOOKUP(H5768,Sheet2!$A$1:$B$270,2,FALSE)</f>
        <v>#N/A</v>
      </c>
    </row>
    <row r="5769" spans="15:61">
      <c r="O5769" s="57"/>
      <c r="P5769" s="57"/>
      <c r="AO5769" s="57"/>
      <c r="AP5769" s="57"/>
      <c r="BA5769" s="57"/>
      <c r="BF5769" s="6" t="e">
        <f t="shared" si="270"/>
        <v>#NUM!</v>
      </c>
      <c r="BG5769" t="e">
        <f t="shared" si="271"/>
        <v>#NUM!</v>
      </c>
      <c r="BH5769" t="e">
        <f t="shared" si="272"/>
        <v>#NUM!</v>
      </c>
      <c r="BI5769" t="e">
        <f>VLOOKUP(H5769,Sheet2!$A$1:$B$270,2,FALSE)</f>
        <v>#N/A</v>
      </c>
    </row>
    <row r="5770" spans="15:61">
      <c r="O5770" s="57"/>
      <c r="P5770" s="57"/>
      <c r="AO5770" s="57"/>
      <c r="BA5770" s="57"/>
      <c r="BF5770" s="6" t="e">
        <f t="shared" si="270"/>
        <v>#NUM!</v>
      </c>
      <c r="BG5770" t="e">
        <f t="shared" si="271"/>
        <v>#NUM!</v>
      </c>
      <c r="BH5770" t="e">
        <f t="shared" si="272"/>
        <v>#NUM!</v>
      </c>
      <c r="BI5770" t="e">
        <f>VLOOKUP(H5770,Sheet2!$A$1:$B$270,2,FALSE)</f>
        <v>#N/A</v>
      </c>
    </row>
    <row r="5771" spans="15:61">
      <c r="O5771" s="57"/>
      <c r="P5771" s="57"/>
      <c r="AP5771" s="57"/>
      <c r="BA5771" s="57"/>
      <c r="BF5771" s="6" t="e">
        <f t="shared" si="270"/>
        <v>#NUM!</v>
      </c>
      <c r="BG5771" t="e">
        <f t="shared" si="271"/>
        <v>#NUM!</v>
      </c>
      <c r="BH5771" t="e">
        <f t="shared" si="272"/>
        <v>#NUM!</v>
      </c>
      <c r="BI5771" t="e">
        <f>VLOOKUP(H5771,Sheet2!$A$1:$B$270,2,FALSE)</f>
        <v>#N/A</v>
      </c>
    </row>
    <row r="5772" spans="15:61">
      <c r="O5772" s="57"/>
      <c r="P5772" s="57"/>
      <c r="AP5772" s="57"/>
      <c r="BA5772" s="57"/>
      <c r="BF5772" s="6" t="e">
        <f t="shared" si="270"/>
        <v>#NUM!</v>
      </c>
      <c r="BG5772" t="e">
        <f t="shared" si="271"/>
        <v>#NUM!</v>
      </c>
      <c r="BH5772" t="e">
        <f t="shared" si="272"/>
        <v>#NUM!</v>
      </c>
      <c r="BI5772" t="e">
        <f>VLOOKUP(H5772,Sheet2!$A$1:$B$270,2,FALSE)</f>
        <v>#N/A</v>
      </c>
    </row>
    <row r="5773" spans="15:61">
      <c r="O5773" s="57"/>
      <c r="P5773" s="57"/>
      <c r="AO5773" s="57"/>
      <c r="AP5773" s="57"/>
      <c r="BA5773" s="57"/>
      <c r="BF5773" s="6" t="e">
        <f t="shared" si="270"/>
        <v>#NUM!</v>
      </c>
      <c r="BG5773" t="e">
        <f t="shared" si="271"/>
        <v>#NUM!</v>
      </c>
      <c r="BH5773" t="e">
        <f t="shared" si="272"/>
        <v>#NUM!</v>
      </c>
      <c r="BI5773" t="e">
        <f>VLOOKUP(H5773,Sheet2!$A$1:$B$270,2,FALSE)</f>
        <v>#N/A</v>
      </c>
    </row>
    <row r="5774" spans="15:61">
      <c r="O5774" s="57"/>
      <c r="P5774" s="57"/>
      <c r="AO5774" s="57"/>
      <c r="AP5774" s="57"/>
      <c r="BA5774" s="57"/>
      <c r="BF5774" s="6" t="e">
        <f t="shared" si="270"/>
        <v>#NUM!</v>
      </c>
      <c r="BG5774" t="e">
        <f t="shared" si="271"/>
        <v>#NUM!</v>
      </c>
      <c r="BH5774" t="e">
        <f t="shared" si="272"/>
        <v>#NUM!</v>
      </c>
      <c r="BI5774" t="e">
        <f>VLOOKUP(H5774,Sheet2!$A$1:$B$270,2,FALSE)</f>
        <v>#N/A</v>
      </c>
    </row>
    <row r="5775" spans="15:61">
      <c r="O5775" s="57"/>
      <c r="P5775" s="57"/>
      <c r="AP5775" s="57"/>
      <c r="BA5775" s="57"/>
      <c r="BF5775" s="6" t="e">
        <f t="shared" si="270"/>
        <v>#NUM!</v>
      </c>
      <c r="BG5775" t="e">
        <f t="shared" si="271"/>
        <v>#NUM!</v>
      </c>
      <c r="BH5775" t="e">
        <f t="shared" si="272"/>
        <v>#NUM!</v>
      </c>
      <c r="BI5775" t="e">
        <f>VLOOKUP(H5775,Sheet2!$A$1:$B$270,2,FALSE)</f>
        <v>#N/A</v>
      </c>
    </row>
    <row r="5776" spans="15:61">
      <c r="O5776" s="57"/>
      <c r="P5776" s="57"/>
      <c r="AP5776" s="57"/>
      <c r="BA5776" s="57"/>
      <c r="BF5776" s="6" t="e">
        <f t="shared" si="270"/>
        <v>#NUM!</v>
      </c>
      <c r="BG5776" t="e">
        <f t="shared" si="271"/>
        <v>#NUM!</v>
      </c>
      <c r="BH5776" t="e">
        <f t="shared" si="272"/>
        <v>#NUM!</v>
      </c>
      <c r="BI5776" t="e">
        <f>VLOOKUP(H5776,Sheet2!$A$1:$B$270,2,FALSE)</f>
        <v>#N/A</v>
      </c>
    </row>
    <row r="5777" spans="15:61">
      <c r="O5777" s="57"/>
      <c r="P5777" s="57"/>
      <c r="AP5777" s="57"/>
      <c r="BA5777" s="57"/>
      <c r="BF5777" s="6" t="e">
        <f t="shared" si="270"/>
        <v>#NUM!</v>
      </c>
      <c r="BG5777" t="e">
        <f t="shared" si="271"/>
        <v>#NUM!</v>
      </c>
      <c r="BH5777" t="e">
        <f t="shared" si="272"/>
        <v>#NUM!</v>
      </c>
      <c r="BI5777" t="e">
        <f>VLOOKUP(H5777,Sheet2!$A$1:$B$270,2,FALSE)</f>
        <v>#N/A</v>
      </c>
    </row>
    <row r="5778" spans="15:61">
      <c r="O5778" s="57"/>
      <c r="P5778" s="57"/>
      <c r="AO5778" s="57"/>
      <c r="BF5778" s="6" t="e">
        <f t="shared" si="270"/>
        <v>#NUM!</v>
      </c>
      <c r="BG5778" t="e">
        <f t="shared" si="271"/>
        <v>#NUM!</v>
      </c>
      <c r="BH5778" t="e">
        <f t="shared" si="272"/>
        <v>#NUM!</v>
      </c>
      <c r="BI5778" t="e">
        <f>VLOOKUP(H5778,Sheet2!$A$1:$B$270,2,FALSE)</f>
        <v>#N/A</v>
      </c>
    </row>
    <row r="5779" spans="15:61">
      <c r="O5779" s="57"/>
      <c r="P5779" s="57"/>
      <c r="AM5779" s="58"/>
      <c r="AO5779" s="57"/>
      <c r="BA5779" s="57"/>
      <c r="BB5779" s="58"/>
      <c r="BF5779" s="6" t="e">
        <f t="shared" si="270"/>
        <v>#NUM!</v>
      </c>
      <c r="BG5779" t="e">
        <f t="shared" si="271"/>
        <v>#NUM!</v>
      </c>
      <c r="BH5779" t="e">
        <f t="shared" si="272"/>
        <v>#NUM!</v>
      </c>
      <c r="BI5779" t="e">
        <f>VLOOKUP(H5779,Sheet2!$A$1:$B$270,2,FALSE)</f>
        <v>#N/A</v>
      </c>
    </row>
    <row r="5780" spans="15:61">
      <c r="O5780" s="57"/>
      <c r="P5780" s="57"/>
      <c r="AP5780" s="57"/>
      <c r="BA5780" s="57"/>
      <c r="BF5780" s="6" t="e">
        <f t="shared" si="270"/>
        <v>#NUM!</v>
      </c>
      <c r="BG5780" t="e">
        <f t="shared" si="271"/>
        <v>#NUM!</v>
      </c>
      <c r="BH5780" t="e">
        <f t="shared" si="272"/>
        <v>#NUM!</v>
      </c>
      <c r="BI5780" t="e">
        <f>VLOOKUP(H5780,Sheet2!$A$1:$B$270,2,FALSE)</f>
        <v>#N/A</v>
      </c>
    </row>
    <row r="5781" spans="15:61">
      <c r="O5781" s="57"/>
      <c r="P5781" s="57"/>
      <c r="AP5781" s="57"/>
      <c r="BA5781" s="57"/>
      <c r="BF5781" s="6" t="e">
        <f t="shared" si="270"/>
        <v>#NUM!</v>
      </c>
      <c r="BG5781" t="e">
        <f t="shared" si="271"/>
        <v>#NUM!</v>
      </c>
      <c r="BH5781" t="e">
        <f t="shared" si="272"/>
        <v>#NUM!</v>
      </c>
      <c r="BI5781" t="e">
        <f>VLOOKUP(H5781,Sheet2!$A$1:$B$270,2,FALSE)</f>
        <v>#N/A</v>
      </c>
    </row>
    <row r="5782" spans="15:61">
      <c r="O5782" s="57"/>
      <c r="P5782" s="57"/>
      <c r="AP5782" s="57"/>
      <c r="BA5782" s="57"/>
      <c r="BF5782" s="6" t="e">
        <f t="shared" si="270"/>
        <v>#NUM!</v>
      </c>
      <c r="BG5782" t="e">
        <f t="shared" si="271"/>
        <v>#NUM!</v>
      </c>
      <c r="BH5782" t="e">
        <f t="shared" si="272"/>
        <v>#NUM!</v>
      </c>
      <c r="BI5782" t="e">
        <f>VLOOKUP(H5782,Sheet2!$A$1:$B$270,2,FALSE)</f>
        <v>#N/A</v>
      </c>
    </row>
    <row r="5783" spans="15:61">
      <c r="O5783" s="57"/>
      <c r="P5783" s="57"/>
      <c r="AO5783" s="57"/>
      <c r="AP5783" s="57"/>
      <c r="BA5783" s="57"/>
      <c r="BF5783" s="6" t="e">
        <f t="shared" si="270"/>
        <v>#NUM!</v>
      </c>
      <c r="BG5783" t="e">
        <f t="shared" si="271"/>
        <v>#NUM!</v>
      </c>
      <c r="BH5783" t="e">
        <f t="shared" si="272"/>
        <v>#NUM!</v>
      </c>
      <c r="BI5783" t="e">
        <f>VLOOKUP(H5783,Sheet2!$A$1:$B$270,2,FALSE)</f>
        <v>#N/A</v>
      </c>
    </row>
    <row r="5784" spans="15:61">
      <c r="O5784" s="57"/>
      <c r="P5784" s="57"/>
      <c r="AM5784" s="58"/>
      <c r="BA5784" s="57"/>
      <c r="BB5784" s="58"/>
      <c r="BF5784" s="6" t="e">
        <f t="shared" si="270"/>
        <v>#NUM!</v>
      </c>
      <c r="BG5784" t="e">
        <f t="shared" si="271"/>
        <v>#NUM!</v>
      </c>
      <c r="BH5784" t="e">
        <f t="shared" si="272"/>
        <v>#NUM!</v>
      </c>
      <c r="BI5784" t="e">
        <f>VLOOKUP(H5784,Sheet2!$A$1:$B$270,2,FALSE)</f>
        <v>#N/A</v>
      </c>
    </row>
    <row r="5785" spans="15:61">
      <c r="O5785" s="57"/>
      <c r="P5785" s="57"/>
      <c r="BF5785" s="6" t="e">
        <f t="shared" si="270"/>
        <v>#NUM!</v>
      </c>
      <c r="BG5785" t="e">
        <f t="shared" si="271"/>
        <v>#NUM!</v>
      </c>
      <c r="BH5785" t="e">
        <f t="shared" si="272"/>
        <v>#NUM!</v>
      </c>
      <c r="BI5785" t="e">
        <f>VLOOKUP(H5785,Sheet2!$A$1:$B$270,2,FALSE)</f>
        <v>#N/A</v>
      </c>
    </row>
    <row r="5786" spans="15:61">
      <c r="O5786" s="57"/>
      <c r="P5786" s="57"/>
      <c r="AP5786" s="57"/>
      <c r="BA5786" s="57"/>
      <c r="BF5786" s="6" t="e">
        <f t="shared" si="270"/>
        <v>#NUM!</v>
      </c>
      <c r="BG5786" t="e">
        <f t="shared" si="271"/>
        <v>#NUM!</v>
      </c>
      <c r="BH5786" t="e">
        <f t="shared" si="272"/>
        <v>#NUM!</v>
      </c>
      <c r="BI5786" t="e">
        <f>VLOOKUP(H5786,Sheet2!$A$1:$B$270,2,FALSE)</f>
        <v>#N/A</v>
      </c>
    </row>
    <row r="5787" spans="15:61">
      <c r="O5787" s="57"/>
      <c r="P5787" s="57"/>
      <c r="AP5787" s="57"/>
      <c r="BA5787" s="57"/>
      <c r="BF5787" s="6" t="e">
        <f t="shared" si="270"/>
        <v>#NUM!</v>
      </c>
      <c r="BG5787" t="e">
        <f t="shared" si="271"/>
        <v>#NUM!</v>
      </c>
      <c r="BH5787" t="e">
        <f t="shared" si="272"/>
        <v>#NUM!</v>
      </c>
      <c r="BI5787" t="e">
        <f>VLOOKUP(H5787,Sheet2!$A$1:$B$270,2,FALSE)</f>
        <v>#N/A</v>
      </c>
    </row>
    <row r="5788" spans="15:61">
      <c r="O5788" s="57"/>
      <c r="P5788" s="57"/>
      <c r="AO5788" s="57"/>
      <c r="AP5788" s="57"/>
      <c r="BA5788" s="57"/>
      <c r="BF5788" s="6" t="e">
        <f t="shared" si="270"/>
        <v>#NUM!</v>
      </c>
      <c r="BG5788" t="e">
        <f t="shared" si="271"/>
        <v>#NUM!</v>
      </c>
      <c r="BH5788" t="e">
        <f t="shared" si="272"/>
        <v>#NUM!</v>
      </c>
      <c r="BI5788" t="e">
        <f>VLOOKUP(H5788,Sheet2!$A$1:$B$270,2,FALSE)</f>
        <v>#N/A</v>
      </c>
    </row>
    <row r="5789" spans="15:61">
      <c r="O5789" s="57"/>
      <c r="P5789" s="57"/>
      <c r="AP5789" s="57"/>
      <c r="BA5789" s="57"/>
      <c r="BF5789" s="6" t="e">
        <f t="shared" si="270"/>
        <v>#NUM!</v>
      </c>
      <c r="BG5789" t="e">
        <f t="shared" si="271"/>
        <v>#NUM!</v>
      </c>
      <c r="BH5789" t="e">
        <f t="shared" si="272"/>
        <v>#NUM!</v>
      </c>
      <c r="BI5789" t="e">
        <f>VLOOKUP(H5789,Sheet2!$A$1:$B$270,2,FALSE)</f>
        <v>#N/A</v>
      </c>
    </row>
    <row r="5790" spans="15:61">
      <c r="O5790" s="57"/>
      <c r="P5790" s="57"/>
      <c r="AP5790" s="57"/>
      <c r="BA5790" s="57"/>
      <c r="BF5790" s="6" t="e">
        <f t="shared" si="270"/>
        <v>#NUM!</v>
      </c>
      <c r="BG5790" t="e">
        <f t="shared" si="271"/>
        <v>#NUM!</v>
      </c>
      <c r="BH5790" t="e">
        <f t="shared" si="272"/>
        <v>#NUM!</v>
      </c>
      <c r="BI5790" t="e">
        <f>VLOOKUP(H5790,Sheet2!$A$1:$B$270,2,FALSE)</f>
        <v>#N/A</v>
      </c>
    </row>
    <row r="5791" spans="15:61">
      <c r="O5791" s="57"/>
      <c r="P5791" s="57"/>
      <c r="AP5791" s="57"/>
      <c r="BA5791" s="57"/>
      <c r="BF5791" s="6" t="e">
        <f t="shared" si="270"/>
        <v>#NUM!</v>
      </c>
      <c r="BG5791" t="e">
        <f t="shared" si="271"/>
        <v>#NUM!</v>
      </c>
      <c r="BH5791" t="e">
        <f t="shared" si="272"/>
        <v>#NUM!</v>
      </c>
      <c r="BI5791" t="e">
        <f>VLOOKUP(H5791,Sheet2!$A$1:$B$270,2,FALSE)</f>
        <v>#N/A</v>
      </c>
    </row>
    <row r="5792" spans="15:61">
      <c r="O5792" s="57"/>
      <c r="P5792" s="57"/>
      <c r="AO5792" s="57"/>
      <c r="AP5792" s="57"/>
      <c r="BA5792" s="57"/>
      <c r="BF5792" s="6" t="e">
        <f t="shared" si="270"/>
        <v>#NUM!</v>
      </c>
      <c r="BG5792" t="e">
        <f t="shared" si="271"/>
        <v>#NUM!</v>
      </c>
      <c r="BH5792" t="e">
        <f t="shared" si="272"/>
        <v>#NUM!</v>
      </c>
      <c r="BI5792" t="e">
        <f>VLOOKUP(H5792,Sheet2!$A$1:$B$270,2,FALSE)</f>
        <v>#N/A</v>
      </c>
    </row>
    <row r="5793" spans="15:61">
      <c r="O5793" s="57"/>
      <c r="P5793" s="57"/>
      <c r="AO5793" s="57"/>
      <c r="AP5793" s="57"/>
      <c r="BA5793" s="57"/>
      <c r="BF5793" s="6" t="e">
        <f t="shared" si="270"/>
        <v>#NUM!</v>
      </c>
      <c r="BG5793" t="e">
        <f t="shared" si="271"/>
        <v>#NUM!</v>
      </c>
      <c r="BH5793" t="e">
        <f t="shared" si="272"/>
        <v>#NUM!</v>
      </c>
      <c r="BI5793" t="e">
        <f>VLOOKUP(H5793,Sheet2!$A$1:$B$270,2,FALSE)</f>
        <v>#N/A</v>
      </c>
    </row>
    <row r="5794" spans="15:61">
      <c r="O5794" s="57"/>
      <c r="P5794" s="57"/>
      <c r="AO5794" s="57"/>
      <c r="AP5794" s="57"/>
      <c r="BA5794" s="57"/>
      <c r="BF5794" s="6" t="e">
        <f t="shared" si="270"/>
        <v>#NUM!</v>
      </c>
      <c r="BG5794" t="e">
        <f t="shared" si="271"/>
        <v>#NUM!</v>
      </c>
      <c r="BH5794" t="e">
        <f t="shared" si="272"/>
        <v>#NUM!</v>
      </c>
      <c r="BI5794" t="e">
        <f>VLOOKUP(H5794,Sheet2!$A$1:$B$270,2,FALSE)</f>
        <v>#N/A</v>
      </c>
    </row>
    <row r="5795" spans="15:61">
      <c r="O5795" s="57"/>
      <c r="P5795" s="57"/>
      <c r="AP5795" s="57"/>
      <c r="BA5795" s="57"/>
      <c r="BF5795" s="6" t="e">
        <f t="shared" si="270"/>
        <v>#NUM!</v>
      </c>
      <c r="BG5795" t="e">
        <f t="shared" si="271"/>
        <v>#NUM!</v>
      </c>
      <c r="BH5795" t="e">
        <f t="shared" si="272"/>
        <v>#NUM!</v>
      </c>
      <c r="BI5795" t="e">
        <f>VLOOKUP(H5795,Sheet2!$A$1:$B$270,2,FALSE)</f>
        <v>#N/A</v>
      </c>
    </row>
    <row r="5796" spans="15:61">
      <c r="O5796" s="57"/>
      <c r="P5796" s="57"/>
      <c r="AM5796" s="58"/>
      <c r="BA5796" s="57"/>
      <c r="BB5796" s="58"/>
      <c r="BF5796" s="6" t="e">
        <f t="shared" si="270"/>
        <v>#NUM!</v>
      </c>
      <c r="BG5796" t="e">
        <f t="shared" si="271"/>
        <v>#NUM!</v>
      </c>
      <c r="BH5796" t="e">
        <f t="shared" si="272"/>
        <v>#NUM!</v>
      </c>
      <c r="BI5796" t="e">
        <f>VLOOKUP(H5796,Sheet2!$A$1:$B$270,2,FALSE)</f>
        <v>#N/A</v>
      </c>
    </row>
    <row r="5797" spans="15:61">
      <c r="O5797" s="57"/>
      <c r="P5797" s="57"/>
      <c r="AO5797" s="57"/>
      <c r="BA5797" s="57"/>
      <c r="BF5797" s="6" t="e">
        <f t="shared" si="270"/>
        <v>#NUM!</v>
      </c>
      <c r="BG5797" t="e">
        <f t="shared" si="271"/>
        <v>#NUM!</v>
      </c>
      <c r="BH5797" t="e">
        <f t="shared" si="272"/>
        <v>#NUM!</v>
      </c>
      <c r="BI5797" t="e">
        <f>VLOOKUP(H5797,Sheet2!$A$1:$B$270,2,FALSE)</f>
        <v>#N/A</v>
      </c>
    </row>
    <row r="5798" spans="15:61">
      <c r="O5798" s="57"/>
      <c r="P5798" s="57"/>
      <c r="AM5798" s="58"/>
      <c r="AO5798" s="57"/>
      <c r="BA5798" s="57"/>
      <c r="BB5798" s="58"/>
      <c r="BF5798" s="6" t="e">
        <f t="shared" si="270"/>
        <v>#NUM!</v>
      </c>
      <c r="BG5798" t="e">
        <f t="shared" si="271"/>
        <v>#NUM!</v>
      </c>
      <c r="BH5798" t="e">
        <f t="shared" si="272"/>
        <v>#NUM!</v>
      </c>
      <c r="BI5798" t="e">
        <f>VLOOKUP(H5798,Sheet2!$A$1:$B$270,2,FALSE)</f>
        <v>#N/A</v>
      </c>
    </row>
    <row r="5799" spans="15:61">
      <c r="O5799" s="57"/>
      <c r="P5799" s="57"/>
      <c r="AO5799" s="57"/>
      <c r="AP5799" s="57"/>
      <c r="BA5799" s="57"/>
      <c r="BF5799" s="6" t="e">
        <f t="shared" si="270"/>
        <v>#NUM!</v>
      </c>
      <c r="BG5799" t="e">
        <f t="shared" si="271"/>
        <v>#NUM!</v>
      </c>
      <c r="BH5799" t="e">
        <f t="shared" si="272"/>
        <v>#NUM!</v>
      </c>
      <c r="BI5799" t="e">
        <f>VLOOKUP(H5799,Sheet2!$A$1:$B$270,2,FALSE)</f>
        <v>#N/A</v>
      </c>
    </row>
    <row r="5800" spans="15:61">
      <c r="O5800" s="57"/>
      <c r="P5800" s="57"/>
      <c r="AP5800" s="57"/>
      <c r="BA5800" s="57"/>
      <c r="BF5800" s="6" t="e">
        <f t="shared" si="270"/>
        <v>#NUM!</v>
      </c>
      <c r="BG5800" t="e">
        <f t="shared" si="271"/>
        <v>#NUM!</v>
      </c>
      <c r="BH5800" t="e">
        <f t="shared" si="272"/>
        <v>#NUM!</v>
      </c>
      <c r="BI5800" t="e">
        <f>VLOOKUP(H5800,Sheet2!$A$1:$B$270,2,FALSE)</f>
        <v>#N/A</v>
      </c>
    </row>
    <row r="5801" spans="15:61">
      <c r="O5801" s="57"/>
      <c r="P5801" s="57"/>
      <c r="AP5801" s="57"/>
      <c r="BA5801" s="57"/>
      <c r="BF5801" s="6" t="e">
        <f t="shared" si="270"/>
        <v>#NUM!</v>
      </c>
      <c r="BG5801" t="e">
        <f t="shared" si="271"/>
        <v>#NUM!</v>
      </c>
      <c r="BH5801" t="e">
        <f t="shared" si="272"/>
        <v>#NUM!</v>
      </c>
      <c r="BI5801" t="e">
        <f>VLOOKUP(H5801,Sheet2!$A$1:$B$270,2,FALSE)</f>
        <v>#N/A</v>
      </c>
    </row>
    <row r="5802" spans="15:61">
      <c r="O5802" s="57"/>
      <c r="P5802" s="57"/>
      <c r="AP5802" s="57"/>
      <c r="BA5802" s="57"/>
      <c r="BF5802" s="6" t="e">
        <f t="shared" si="270"/>
        <v>#NUM!</v>
      </c>
      <c r="BG5802" t="e">
        <f t="shared" si="271"/>
        <v>#NUM!</v>
      </c>
      <c r="BH5802" t="e">
        <f t="shared" si="272"/>
        <v>#NUM!</v>
      </c>
      <c r="BI5802" t="e">
        <f>VLOOKUP(H5802,Sheet2!$A$1:$B$270,2,FALSE)</f>
        <v>#N/A</v>
      </c>
    </row>
    <row r="5803" spans="15:61">
      <c r="O5803" s="57"/>
      <c r="P5803" s="57"/>
      <c r="BA5803" s="57"/>
      <c r="BF5803" s="6" t="e">
        <f t="shared" si="270"/>
        <v>#NUM!</v>
      </c>
      <c r="BG5803" t="e">
        <f t="shared" si="271"/>
        <v>#NUM!</v>
      </c>
      <c r="BH5803" t="e">
        <f t="shared" si="272"/>
        <v>#NUM!</v>
      </c>
      <c r="BI5803" t="e">
        <f>VLOOKUP(H5803,Sheet2!$A$1:$B$270,2,FALSE)</f>
        <v>#N/A</v>
      </c>
    </row>
    <row r="5804" spans="15:61">
      <c r="O5804" s="57"/>
      <c r="P5804" s="57"/>
      <c r="AP5804" s="57"/>
      <c r="BA5804" s="57"/>
      <c r="BF5804" s="6" t="e">
        <f t="shared" si="270"/>
        <v>#NUM!</v>
      </c>
      <c r="BG5804" t="e">
        <f t="shared" si="271"/>
        <v>#NUM!</v>
      </c>
      <c r="BH5804" t="e">
        <f t="shared" si="272"/>
        <v>#NUM!</v>
      </c>
      <c r="BI5804" t="e">
        <f>VLOOKUP(H5804,Sheet2!$A$1:$B$270,2,FALSE)</f>
        <v>#N/A</v>
      </c>
    </row>
    <row r="5805" spans="15:61">
      <c r="O5805" s="57"/>
      <c r="P5805" s="57"/>
      <c r="AO5805" s="57"/>
      <c r="AP5805" s="57"/>
      <c r="BA5805" s="57"/>
      <c r="BF5805" s="6" t="e">
        <f t="shared" si="270"/>
        <v>#NUM!</v>
      </c>
      <c r="BG5805" t="e">
        <f t="shared" si="271"/>
        <v>#NUM!</v>
      </c>
      <c r="BH5805" t="e">
        <f t="shared" si="272"/>
        <v>#NUM!</v>
      </c>
      <c r="BI5805" t="e">
        <f>VLOOKUP(H5805,Sheet2!$A$1:$B$270,2,FALSE)</f>
        <v>#N/A</v>
      </c>
    </row>
    <row r="5806" spans="15:61">
      <c r="O5806" s="57"/>
      <c r="P5806" s="57"/>
      <c r="BA5806" s="57"/>
      <c r="BF5806" s="6" t="e">
        <f t="shared" si="270"/>
        <v>#NUM!</v>
      </c>
      <c r="BG5806" t="e">
        <f t="shared" si="271"/>
        <v>#NUM!</v>
      </c>
      <c r="BH5806" t="e">
        <f t="shared" si="272"/>
        <v>#NUM!</v>
      </c>
      <c r="BI5806" t="e">
        <f>VLOOKUP(H5806,Sheet2!$A$1:$B$270,2,FALSE)</f>
        <v>#N/A</v>
      </c>
    </row>
    <row r="5807" spans="15:61">
      <c r="O5807" s="57"/>
      <c r="P5807" s="57"/>
      <c r="AP5807" s="57"/>
      <c r="BA5807" s="57"/>
      <c r="BF5807" s="6" t="e">
        <f t="shared" si="270"/>
        <v>#NUM!</v>
      </c>
      <c r="BG5807" t="e">
        <f t="shared" si="271"/>
        <v>#NUM!</v>
      </c>
      <c r="BH5807" t="e">
        <f t="shared" si="272"/>
        <v>#NUM!</v>
      </c>
      <c r="BI5807" t="e">
        <f>VLOOKUP(H5807,Sheet2!$A$1:$B$270,2,FALSE)</f>
        <v>#N/A</v>
      </c>
    </row>
    <row r="5808" spans="15:61">
      <c r="O5808" s="57"/>
      <c r="P5808" s="57"/>
      <c r="AP5808" s="57"/>
      <c r="BA5808" s="57"/>
      <c r="BF5808" s="6" t="e">
        <f t="shared" si="270"/>
        <v>#NUM!</v>
      </c>
      <c r="BG5808" t="e">
        <f t="shared" si="271"/>
        <v>#NUM!</v>
      </c>
      <c r="BH5808" t="e">
        <f t="shared" si="272"/>
        <v>#NUM!</v>
      </c>
      <c r="BI5808" t="e">
        <f>VLOOKUP(H5808,Sheet2!$A$1:$B$270,2,FALSE)</f>
        <v>#N/A</v>
      </c>
    </row>
    <row r="5809" spans="15:61">
      <c r="O5809" s="57"/>
      <c r="P5809" s="57"/>
      <c r="BF5809" s="6" t="e">
        <f t="shared" si="270"/>
        <v>#NUM!</v>
      </c>
      <c r="BG5809" t="e">
        <f t="shared" si="271"/>
        <v>#NUM!</v>
      </c>
      <c r="BH5809" t="e">
        <f t="shared" si="272"/>
        <v>#NUM!</v>
      </c>
      <c r="BI5809" t="e">
        <f>VLOOKUP(H5809,Sheet2!$A$1:$B$270,2,FALSE)</f>
        <v>#N/A</v>
      </c>
    </row>
    <row r="5810" spans="15:61">
      <c r="O5810" s="57"/>
      <c r="P5810" s="57"/>
      <c r="AP5810" s="57"/>
      <c r="BA5810" s="57"/>
      <c r="BF5810" s="6" t="e">
        <f t="shared" si="270"/>
        <v>#NUM!</v>
      </c>
      <c r="BG5810" t="e">
        <f t="shared" si="271"/>
        <v>#NUM!</v>
      </c>
      <c r="BH5810" t="e">
        <f t="shared" si="272"/>
        <v>#NUM!</v>
      </c>
      <c r="BI5810" t="e">
        <f>VLOOKUP(H5810,Sheet2!$A$1:$B$270,2,FALSE)</f>
        <v>#N/A</v>
      </c>
    </row>
    <row r="5811" spans="15:61">
      <c r="O5811" s="57"/>
      <c r="P5811" s="57"/>
      <c r="AO5811" s="57"/>
      <c r="AP5811" s="57"/>
      <c r="BA5811" s="57"/>
      <c r="BF5811" s="6" t="e">
        <f t="shared" si="270"/>
        <v>#NUM!</v>
      </c>
      <c r="BG5811" t="e">
        <f t="shared" si="271"/>
        <v>#NUM!</v>
      </c>
      <c r="BH5811" t="e">
        <f t="shared" si="272"/>
        <v>#NUM!</v>
      </c>
      <c r="BI5811" t="e">
        <f>VLOOKUP(H5811,Sheet2!$A$1:$B$270,2,FALSE)</f>
        <v>#N/A</v>
      </c>
    </row>
    <row r="5812" spans="15:61">
      <c r="O5812" s="57"/>
      <c r="P5812" s="57"/>
      <c r="AM5812" s="58"/>
      <c r="AO5812" s="57"/>
      <c r="BA5812" s="57"/>
      <c r="BB5812" s="58"/>
      <c r="BF5812" s="6" t="e">
        <f t="shared" si="270"/>
        <v>#NUM!</v>
      </c>
      <c r="BG5812" t="e">
        <f t="shared" si="271"/>
        <v>#NUM!</v>
      </c>
      <c r="BH5812" t="e">
        <f t="shared" si="272"/>
        <v>#NUM!</v>
      </c>
      <c r="BI5812" t="e">
        <f>VLOOKUP(H5812,Sheet2!$A$1:$B$270,2,FALSE)</f>
        <v>#N/A</v>
      </c>
    </row>
    <row r="5813" spans="15:61">
      <c r="O5813" s="57"/>
      <c r="P5813" s="57"/>
      <c r="AP5813" s="57"/>
      <c r="BA5813" s="57"/>
      <c r="BF5813" s="6" t="e">
        <f t="shared" si="270"/>
        <v>#NUM!</v>
      </c>
      <c r="BG5813" t="e">
        <f t="shared" si="271"/>
        <v>#NUM!</v>
      </c>
      <c r="BH5813" t="e">
        <f t="shared" si="272"/>
        <v>#NUM!</v>
      </c>
      <c r="BI5813" t="e">
        <f>VLOOKUP(H5813,Sheet2!$A$1:$B$270,2,FALSE)</f>
        <v>#N/A</v>
      </c>
    </row>
    <row r="5814" spans="15:61">
      <c r="O5814" s="57"/>
      <c r="P5814" s="57"/>
      <c r="AP5814" s="57"/>
      <c r="BA5814" s="57"/>
      <c r="BF5814" s="6" t="e">
        <f t="shared" si="270"/>
        <v>#NUM!</v>
      </c>
      <c r="BG5814" t="e">
        <f t="shared" si="271"/>
        <v>#NUM!</v>
      </c>
      <c r="BH5814" t="e">
        <f t="shared" si="272"/>
        <v>#NUM!</v>
      </c>
      <c r="BI5814" t="e">
        <f>VLOOKUP(H5814,Sheet2!$A$1:$B$270,2,FALSE)</f>
        <v>#N/A</v>
      </c>
    </row>
    <row r="5815" spans="15:61">
      <c r="O5815" s="57"/>
      <c r="P5815" s="57"/>
      <c r="AP5815" s="57"/>
      <c r="BA5815" s="57"/>
      <c r="BF5815" s="6" t="e">
        <f t="shared" si="270"/>
        <v>#NUM!</v>
      </c>
      <c r="BG5815" t="e">
        <f t="shared" si="271"/>
        <v>#NUM!</v>
      </c>
      <c r="BH5815" t="e">
        <f t="shared" si="272"/>
        <v>#NUM!</v>
      </c>
      <c r="BI5815" t="e">
        <f>VLOOKUP(H5815,Sheet2!$A$1:$B$270,2,FALSE)</f>
        <v>#N/A</v>
      </c>
    </row>
    <row r="5816" spans="15:61">
      <c r="O5816" s="57"/>
      <c r="P5816" s="57"/>
      <c r="AM5816" s="58"/>
      <c r="BA5816" s="57"/>
      <c r="BB5816" s="58"/>
      <c r="BF5816" s="6" t="e">
        <f t="shared" si="270"/>
        <v>#NUM!</v>
      </c>
      <c r="BG5816" t="e">
        <f t="shared" si="271"/>
        <v>#NUM!</v>
      </c>
      <c r="BH5816" t="e">
        <f t="shared" si="272"/>
        <v>#NUM!</v>
      </c>
      <c r="BI5816" t="e">
        <f>VLOOKUP(H5816,Sheet2!$A$1:$B$270,2,FALSE)</f>
        <v>#N/A</v>
      </c>
    </row>
    <row r="5817" spans="15:61">
      <c r="O5817" s="57"/>
      <c r="P5817" s="57"/>
      <c r="AO5817" s="57"/>
      <c r="AP5817" s="57"/>
      <c r="BA5817" s="57"/>
      <c r="BF5817" s="6" t="e">
        <f t="shared" si="270"/>
        <v>#NUM!</v>
      </c>
      <c r="BG5817" t="e">
        <f t="shared" si="271"/>
        <v>#NUM!</v>
      </c>
      <c r="BH5817" t="e">
        <f t="shared" si="272"/>
        <v>#NUM!</v>
      </c>
      <c r="BI5817" t="e">
        <f>VLOOKUP(H5817,Sheet2!$A$1:$B$270,2,FALSE)</f>
        <v>#N/A</v>
      </c>
    </row>
    <row r="5818" spans="15:61">
      <c r="O5818" s="57"/>
      <c r="P5818" s="57"/>
      <c r="AM5818" s="58"/>
      <c r="BA5818" s="57"/>
      <c r="BB5818" s="58"/>
      <c r="BF5818" s="6" t="e">
        <f t="shared" si="270"/>
        <v>#NUM!</v>
      </c>
      <c r="BG5818" t="e">
        <f t="shared" si="271"/>
        <v>#NUM!</v>
      </c>
      <c r="BH5818" t="e">
        <f t="shared" si="272"/>
        <v>#NUM!</v>
      </c>
      <c r="BI5818" t="e">
        <f>VLOOKUP(H5818,Sheet2!$A$1:$B$270,2,FALSE)</f>
        <v>#N/A</v>
      </c>
    </row>
    <row r="5819" spans="15:61">
      <c r="O5819" s="57"/>
      <c r="P5819" s="57"/>
      <c r="AO5819" s="57"/>
      <c r="AP5819" s="57"/>
      <c r="BA5819" s="57"/>
      <c r="BF5819" s="6" t="e">
        <f t="shared" si="270"/>
        <v>#NUM!</v>
      </c>
      <c r="BG5819" t="e">
        <f t="shared" si="271"/>
        <v>#NUM!</v>
      </c>
      <c r="BH5819" t="e">
        <f t="shared" si="272"/>
        <v>#NUM!</v>
      </c>
      <c r="BI5819" t="e">
        <f>VLOOKUP(H5819,Sheet2!$A$1:$B$270,2,FALSE)</f>
        <v>#N/A</v>
      </c>
    </row>
    <row r="5820" spans="15:61">
      <c r="O5820" s="57"/>
      <c r="P5820" s="57"/>
      <c r="AM5820" s="58"/>
      <c r="AO5820" s="57"/>
      <c r="BA5820" s="57"/>
      <c r="BB5820" s="58"/>
      <c r="BF5820" s="6" t="e">
        <f t="shared" si="270"/>
        <v>#NUM!</v>
      </c>
      <c r="BG5820" t="e">
        <f t="shared" si="271"/>
        <v>#NUM!</v>
      </c>
      <c r="BH5820" t="e">
        <f t="shared" si="272"/>
        <v>#NUM!</v>
      </c>
      <c r="BI5820" t="e">
        <f>VLOOKUP(H5820,Sheet2!$A$1:$B$270,2,FALSE)</f>
        <v>#N/A</v>
      </c>
    </row>
    <row r="5821" spans="15:61">
      <c r="O5821" s="57"/>
      <c r="P5821" s="57"/>
      <c r="AM5821" s="58"/>
      <c r="AO5821" s="57"/>
      <c r="BA5821" s="57"/>
      <c r="BB5821" s="58"/>
      <c r="BF5821" s="6" t="e">
        <f t="shared" si="270"/>
        <v>#NUM!</v>
      </c>
      <c r="BG5821" t="e">
        <f t="shared" si="271"/>
        <v>#NUM!</v>
      </c>
      <c r="BH5821" t="e">
        <f t="shared" si="272"/>
        <v>#NUM!</v>
      </c>
      <c r="BI5821" t="e">
        <f>VLOOKUP(H5821,Sheet2!$A$1:$B$270,2,FALSE)</f>
        <v>#N/A</v>
      </c>
    </row>
    <row r="5822" spans="15:61">
      <c r="O5822" s="57"/>
      <c r="P5822" s="57"/>
      <c r="AO5822" s="57"/>
      <c r="AP5822" s="57"/>
      <c r="BA5822" s="57"/>
      <c r="BF5822" s="6" t="e">
        <f t="shared" si="270"/>
        <v>#NUM!</v>
      </c>
      <c r="BG5822" t="e">
        <f t="shared" si="271"/>
        <v>#NUM!</v>
      </c>
      <c r="BH5822" t="e">
        <f t="shared" si="272"/>
        <v>#NUM!</v>
      </c>
      <c r="BI5822" t="e">
        <f>VLOOKUP(H5822,Sheet2!$A$1:$B$270,2,FALSE)</f>
        <v>#N/A</v>
      </c>
    </row>
    <row r="5823" spans="15:61">
      <c r="O5823" s="57"/>
      <c r="P5823" s="57"/>
      <c r="AP5823" s="57"/>
      <c r="BA5823" s="57"/>
      <c r="BF5823" s="6" t="e">
        <f t="shared" si="270"/>
        <v>#NUM!</v>
      </c>
      <c r="BG5823" t="e">
        <f t="shared" si="271"/>
        <v>#NUM!</v>
      </c>
      <c r="BH5823" t="e">
        <f t="shared" si="272"/>
        <v>#NUM!</v>
      </c>
      <c r="BI5823" t="e">
        <f>VLOOKUP(H5823,Sheet2!$A$1:$B$270,2,FALSE)</f>
        <v>#N/A</v>
      </c>
    </row>
    <row r="5824" spans="15:61">
      <c r="O5824" s="57"/>
      <c r="P5824" s="57"/>
      <c r="AP5824" s="57"/>
      <c r="BA5824" s="57"/>
      <c r="BF5824" s="6" t="e">
        <f t="shared" si="270"/>
        <v>#NUM!</v>
      </c>
      <c r="BG5824" t="e">
        <f t="shared" si="271"/>
        <v>#NUM!</v>
      </c>
      <c r="BH5824" t="e">
        <f t="shared" si="272"/>
        <v>#NUM!</v>
      </c>
      <c r="BI5824" t="e">
        <f>VLOOKUP(H5824,Sheet2!$A$1:$B$270,2,FALSE)</f>
        <v>#N/A</v>
      </c>
    </row>
    <row r="5825" spans="15:61">
      <c r="O5825" s="57"/>
      <c r="P5825" s="57"/>
      <c r="BA5825" s="57"/>
      <c r="BF5825" s="6" t="e">
        <f t="shared" si="270"/>
        <v>#NUM!</v>
      </c>
      <c r="BG5825" t="e">
        <f t="shared" si="271"/>
        <v>#NUM!</v>
      </c>
      <c r="BH5825" t="e">
        <f t="shared" si="272"/>
        <v>#NUM!</v>
      </c>
      <c r="BI5825" t="e">
        <f>VLOOKUP(H5825,Sheet2!$A$1:$B$270,2,FALSE)</f>
        <v>#N/A</v>
      </c>
    </row>
    <row r="5826" spans="15:61">
      <c r="O5826" s="57"/>
      <c r="P5826" s="57"/>
      <c r="BA5826" s="57"/>
      <c r="BF5826" s="6" t="e">
        <f t="shared" ref="BF5826:BF5889" si="273">DATE(BC5826,BD5826,BE5826)</f>
        <v>#NUM!</v>
      </c>
      <c r="BG5826" t="e">
        <f t="shared" ref="BG5826:BG5889" si="274">BF5826-BA5826</f>
        <v>#NUM!</v>
      </c>
      <c r="BH5826" t="e">
        <f t="shared" ref="BH5826:BH5889" si="275">IF(BG5826=1,"COMPLY",IF(BG5826&lt;1,"COMPLY","NOT COMPLY"))</f>
        <v>#NUM!</v>
      </c>
      <c r="BI5826" t="e">
        <f>VLOOKUP(H5826,Sheet2!$A$1:$B$270,2,FALSE)</f>
        <v>#N/A</v>
      </c>
    </row>
    <row r="5827" spans="15:61">
      <c r="O5827" s="57"/>
      <c r="P5827" s="57"/>
      <c r="AP5827" s="57"/>
      <c r="BA5827" s="57"/>
      <c r="BF5827" s="6" t="e">
        <f t="shared" si="273"/>
        <v>#NUM!</v>
      </c>
      <c r="BG5827" t="e">
        <f t="shared" si="274"/>
        <v>#NUM!</v>
      </c>
      <c r="BH5827" t="e">
        <f t="shared" si="275"/>
        <v>#NUM!</v>
      </c>
      <c r="BI5827" t="e">
        <f>VLOOKUP(H5827,Sheet2!$A$1:$B$270,2,FALSE)</f>
        <v>#N/A</v>
      </c>
    </row>
    <row r="5828" spans="15:61">
      <c r="O5828" s="57"/>
      <c r="P5828" s="57"/>
      <c r="AO5828" s="57"/>
      <c r="AP5828" s="57"/>
      <c r="BA5828" s="57"/>
      <c r="BF5828" s="6" t="e">
        <f t="shared" si="273"/>
        <v>#NUM!</v>
      </c>
      <c r="BG5828" t="e">
        <f t="shared" si="274"/>
        <v>#NUM!</v>
      </c>
      <c r="BH5828" t="e">
        <f t="shared" si="275"/>
        <v>#NUM!</v>
      </c>
      <c r="BI5828" t="e">
        <f>VLOOKUP(H5828,Sheet2!$A$1:$B$270,2,FALSE)</f>
        <v>#N/A</v>
      </c>
    </row>
    <row r="5829" spans="15:61">
      <c r="O5829" s="57"/>
      <c r="P5829" s="57"/>
      <c r="AP5829" s="57"/>
      <c r="BA5829" s="57"/>
      <c r="BF5829" s="6" t="e">
        <f t="shared" si="273"/>
        <v>#NUM!</v>
      </c>
      <c r="BG5829" t="e">
        <f t="shared" si="274"/>
        <v>#NUM!</v>
      </c>
      <c r="BH5829" t="e">
        <f t="shared" si="275"/>
        <v>#NUM!</v>
      </c>
      <c r="BI5829" t="e">
        <f>VLOOKUP(H5829,Sheet2!$A$1:$B$270,2,FALSE)</f>
        <v>#N/A</v>
      </c>
    </row>
    <row r="5830" spans="15:61">
      <c r="O5830" s="57"/>
      <c r="P5830" s="57"/>
      <c r="BA5830" s="57"/>
      <c r="BF5830" s="6" t="e">
        <f t="shared" si="273"/>
        <v>#NUM!</v>
      </c>
      <c r="BG5830" t="e">
        <f t="shared" si="274"/>
        <v>#NUM!</v>
      </c>
      <c r="BH5830" t="e">
        <f t="shared" si="275"/>
        <v>#NUM!</v>
      </c>
      <c r="BI5830" t="e">
        <f>VLOOKUP(H5830,Sheet2!$A$1:$B$270,2,FALSE)</f>
        <v>#N/A</v>
      </c>
    </row>
    <row r="5831" spans="15:61">
      <c r="O5831" s="57"/>
      <c r="P5831" s="57"/>
      <c r="AP5831" s="57"/>
      <c r="BA5831" s="57"/>
      <c r="BF5831" s="6" t="e">
        <f t="shared" si="273"/>
        <v>#NUM!</v>
      </c>
      <c r="BG5831" t="e">
        <f t="shared" si="274"/>
        <v>#NUM!</v>
      </c>
      <c r="BH5831" t="e">
        <f t="shared" si="275"/>
        <v>#NUM!</v>
      </c>
      <c r="BI5831" t="e">
        <f>VLOOKUP(H5831,Sheet2!$A$1:$B$270,2,FALSE)</f>
        <v>#N/A</v>
      </c>
    </row>
    <row r="5832" spans="15:61">
      <c r="O5832" s="57"/>
      <c r="P5832" s="57"/>
      <c r="BA5832" s="57"/>
      <c r="BF5832" s="6" t="e">
        <f t="shared" si="273"/>
        <v>#NUM!</v>
      </c>
      <c r="BG5832" t="e">
        <f t="shared" si="274"/>
        <v>#NUM!</v>
      </c>
      <c r="BH5832" t="e">
        <f t="shared" si="275"/>
        <v>#NUM!</v>
      </c>
      <c r="BI5832" t="e">
        <f>VLOOKUP(H5832,Sheet2!$A$1:$B$270,2,FALSE)</f>
        <v>#N/A</v>
      </c>
    </row>
    <row r="5833" spans="15:61">
      <c r="O5833" s="57"/>
      <c r="P5833" s="57"/>
      <c r="AP5833" s="57"/>
      <c r="BA5833" s="57"/>
      <c r="BF5833" s="6" t="e">
        <f t="shared" si="273"/>
        <v>#NUM!</v>
      </c>
      <c r="BG5833" t="e">
        <f t="shared" si="274"/>
        <v>#NUM!</v>
      </c>
      <c r="BH5833" t="e">
        <f t="shared" si="275"/>
        <v>#NUM!</v>
      </c>
      <c r="BI5833" t="e">
        <f>VLOOKUP(H5833,Sheet2!$A$1:$B$270,2,FALSE)</f>
        <v>#N/A</v>
      </c>
    </row>
    <row r="5834" spans="15:61">
      <c r="O5834" s="57"/>
      <c r="P5834" s="57"/>
      <c r="AO5834" s="57"/>
      <c r="AP5834" s="57"/>
      <c r="BA5834" s="57"/>
      <c r="BF5834" s="6" t="e">
        <f t="shared" si="273"/>
        <v>#NUM!</v>
      </c>
      <c r="BG5834" t="e">
        <f t="shared" si="274"/>
        <v>#NUM!</v>
      </c>
      <c r="BH5834" t="e">
        <f t="shared" si="275"/>
        <v>#NUM!</v>
      </c>
      <c r="BI5834" t="e">
        <f>VLOOKUP(H5834,Sheet2!$A$1:$B$270,2,FALSE)</f>
        <v>#N/A</v>
      </c>
    </row>
    <row r="5835" spans="15:61">
      <c r="O5835" s="57"/>
      <c r="P5835" s="57"/>
      <c r="AP5835" s="57"/>
      <c r="BA5835" s="57"/>
      <c r="BF5835" s="6" t="e">
        <f t="shared" si="273"/>
        <v>#NUM!</v>
      </c>
      <c r="BG5835" t="e">
        <f t="shared" si="274"/>
        <v>#NUM!</v>
      </c>
      <c r="BH5835" t="e">
        <f t="shared" si="275"/>
        <v>#NUM!</v>
      </c>
      <c r="BI5835" t="e">
        <f>VLOOKUP(H5835,Sheet2!$A$1:$B$270,2,FALSE)</f>
        <v>#N/A</v>
      </c>
    </row>
    <row r="5836" spans="15:61">
      <c r="O5836" s="57"/>
      <c r="P5836" s="57"/>
      <c r="AP5836" s="57"/>
      <c r="BA5836" s="57"/>
      <c r="BF5836" s="6" t="e">
        <f t="shared" si="273"/>
        <v>#NUM!</v>
      </c>
      <c r="BG5836" t="e">
        <f t="shared" si="274"/>
        <v>#NUM!</v>
      </c>
      <c r="BH5836" t="e">
        <f t="shared" si="275"/>
        <v>#NUM!</v>
      </c>
      <c r="BI5836" t="e">
        <f>VLOOKUP(H5836,Sheet2!$A$1:$B$270,2,FALSE)</f>
        <v>#N/A</v>
      </c>
    </row>
    <row r="5837" spans="15:61">
      <c r="O5837" s="57"/>
      <c r="P5837" s="57"/>
      <c r="AO5837" s="57"/>
      <c r="AP5837" s="57"/>
      <c r="BA5837" s="57"/>
      <c r="BF5837" s="6" t="e">
        <f t="shared" si="273"/>
        <v>#NUM!</v>
      </c>
      <c r="BG5837" t="e">
        <f t="shared" si="274"/>
        <v>#NUM!</v>
      </c>
      <c r="BH5837" t="e">
        <f t="shared" si="275"/>
        <v>#NUM!</v>
      </c>
      <c r="BI5837" t="e">
        <f>VLOOKUP(H5837,Sheet2!$A$1:$B$270,2,FALSE)</f>
        <v>#N/A</v>
      </c>
    </row>
    <row r="5838" spans="15:61">
      <c r="O5838" s="57"/>
      <c r="P5838" s="57"/>
      <c r="AO5838" s="57"/>
      <c r="AP5838" s="57"/>
      <c r="BA5838" s="57"/>
      <c r="BF5838" s="6" t="e">
        <f t="shared" si="273"/>
        <v>#NUM!</v>
      </c>
      <c r="BG5838" t="e">
        <f t="shared" si="274"/>
        <v>#NUM!</v>
      </c>
      <c r="BH5838" t="e">
        <f t="shared" si="275"/>
        <v>#NUM!</v>
      </c>
      <c r="BI5838" t="e">
        <f>VLOOKUP(H5838,Sheet2!$A$1:$B$270,2,FALSE)</f>
        <v>#N/A</v>
      </c>
    </row>
    <row r="5839" spans="15:61">
      <c r="O5839" s="57"/>
      <c r="P5839" s="57"/>
      <c r="AO5839" s="57"/>
      <c r="BA5839" s="57"/>
      <c r="BF5839" s="6" t="e">
        <f t="shared" si="273"/>
        <v>#NUM!</v>
      </c>
      <c r="BG5839" t="e">
        <f t="shared" si="274"/>
        <v>#NUM!</v>
      </c>
      <c r="BH5839" t="e">
        <f t="shared" si="275"/>
        <v>#NUM!</v>
      </c>
      <c r="BI5839" t="e">
        <f>VLOOKUP(H5839,Sheet2!$A$1:$B$270,2,FALSE)</f>
        <v>#N/A</v>
      </c>
    </row>
    <row r="5840" spans="15:61">
      <c r="O5840" s="57"/>
      <c r="P5840" s="57"/>
      <c r="AP5840" s="57"/>
      <c r="BA5840" s="57"/>
      <c r="BF5840" s="6" t="e">
        <f t="shared" si="273"/>
        <v>#NUM!</v>
      </c>
      <c r="BG5840" t="e">
        <f t="shared" si="274"/>
        <v>#NUM!</v>
      </c>
      <c r="BH5840" t="e">
        <f t="shared" si="275"/>
        <v>#NUM!</v>
      </c>
      <c r="BI5840" t="e">
        <f>VLOOKUP(H5840,Sheet2!$A$1:$B$270,2,FALSE)</f>
        <v>#N/A</v>
      </c>
    </row>
    <row r="5841" spans="15:61">
      <c r="O5841" s="57"/>
      <c r="P5841" s="57"/>
      <c r="AO5841" s="57"/>
      <c r="AP5841" s="57"/>
      <c r="BA5841" s="57"/>
      <c r="BF5841" s="6" t="e">
        <f t="shared" si="273"/>
        <v>#NUM!</v>
      </c>
      <c r="BG5841" t="e">
        <f t="shared" si="274"/>
        <v>#NUM!</v>
      </c>
      <c r="BH5841" t="e">
        <f t="shared" si="275"/>
        <v>#NUM!</v>
      </c>
      <c r="BI5841" t="e">
        <f>VLOOKUP(H5841,Sheet2!$A$1:$B$270,2,FALSE)</f>
        <v>#N/A</v>
      </c>
    </row>
    <row r="5842" spans="15:61">
      <c r="O5842" s="57"/>
      <c r="P5842" s="57"/>
      <c r="AP5842" s="57"/>
      <c r="BA5842" s="57"/>
      <c r="BF5842" s="6" t="e">
        <f t="shared" si="273"/>
        <v>#NUM!</v>
      </c>
      <c r="BG5842" t="e">
        <f t="shared" si="274"/>
        <v>#NUM!</v>
      </c>
      <c r="BH5842" t="e">
        <f t="shared" si="275"/>
        <v>#NUM!</v>
      </c>
      <c r="BI5842" t="e">
        <f>VLOOKUP(H5842,Sheet2!$A$1:$B$270,2,FALSE)</f>
        <v>#N/A</v>
      </c>
    </row>
    <row r="5843" spans="15:61">
      <c r="O5843" s="57"/>
      <c r="P5843" s="57"/>
      <c r="AP5843" s="57"/>
      <c r="BA5843" s="57"/>
      <c r="BF5843" s="6" t="e">
        <f t="shared" si="273"/>
        <v>#NUM!</v>
      </c>
      <c r="BG5843" t="e">
        <f t="shared" si="274"/>
        <v>#NUM!</v>
      </c>
      <c r="BH5843" t="e">
        <f t="shared" si="275"/>
        <v>#NUM!</v>
      </c>
      <c r="BI5843" t="e">
        <f>VLOOKUP(H5843,Sheet2!$A$1:$B$270,2,FALSE)</f>
        <v>#N/A</v>
      </c>
    </row>
    <row r="5844" spans="15:61">
      <c r="O5844" s="57"/>
      <c r="P5844" s="57"/>
      <c r="AO5844" s="57"/>
      <c r="BA5844" s="57"/>
      <c r="BF5844" s="6" t="e">
        <f t="shared" si="273"/>
        <v>#NUM!</v>
      </c>
      <c r="BG5844" t="e">
        <f t="shared" si="274"/>
        <v>#NUM!</v>
      </c>
      <c r="BH5844" t="e">
        <f t="shared" si="275"/>
        <v>#NUM!</v>
      </c>
      <c r="BI5844" t="e">
        <f>VLOOKUP(H5844,Sheet2!$A$1:$B$270,2,FALSE)</f>
        <v>#N/A</v>
      </c>
    </row>
    <row r="5845" spans="15:61">
      <c r="O5845" s="57"/>
      <c r="P5845" s="57"/>
      <c r="AM5845" s="58"/>
      <c r="AO5845" s="57"/>
      <c r="BA5845" s="57"/>
      <c r="BB5845" s="58"/>
      <c r="BF5845" s="6" t="e">
        <f t="shared" si="273"/>
        <v>#NUM!</v>
      </c>
      <c r="BG5845" t="e">
        <f t="shared" si="274"/>
        <v>#NUM!</v>
      </c>
      <c r="BH5845" t="e">
        <f t="shared" si="275"/>
        <v>#NUM!</v>
      </c>
      <c r="BI5845" t="e">
        <f>VLOOKUP(H5845,Sheet2!$A$1:$B$270,2,FALSE)</f>
        <v>#N/A</v>
      </c>
    </row>
    <row r="5846" spans="15:61">
      <c r="O5846" s="57"/>
      <c r="P5846" s="57"/>
      <c r="AM5846" s="58"/>
      <c r="BA5846" s="57"/>
      <c r="BB5846" s="58"/>
      <c r="BF5846" s="6" t="e">
        <f t="shared" si="273"/>
        <v>#NUM!</v>
      </c>
      <c r="BG5846" t="e">
        <f t="shared" si="274"/>
        <v>#NUM!</v>
      </c>
      <c r="BH5846" t="e">
        <f t="shared" si="275"/>
        <v>#NUM!</v>
      </c>
      <c r="BI5846" t="e">
        <f>VLOOKUP(H5846,Sheet2!$A$1:$B$270,2,FALSE)</f>
        <v>#N/A</v>
      </c>
    </row>
    <row r="5847" spans="15:61">
      <c r="O5847" s="57"/>
      <c r="P5847" s="57"/>
      <c r="AP5847" s="57"/>
      <c r="BA5847" s="57"/>
      <c r="BF5847" s="6" t="e">
        <f t="shared" si="273"/>
        <v>#NUM!</v>
      </c>
      <c r="BG5847" t="e">
        <f t="shared" si="274"/>
        <v>#NUM!</v>
      </c>
      <c r="BH5847" t="e">
        <f t="shared" si="275"/>
        <v>#NUM!</v>
      </c>
      <c r="BI5847" t="e">
        <f>VLOOKUP(H5847,Sheet2!$A$1:$B$270,2,FALSE)</f>
        <v>#N/A</v>
      </c>
    </row>
    <row r="5848" spans="15:61">
      <c r="O5848" s="57"/>
      <c r="P5848" s="57"/>
      <c r="AM5848" s="58"/>
      <c r="BA5848" s="57"/>
      <c r="BB5848" s="58"/>
      <c r="BF5848" s="6" t="e">
        <f t="shared" si="273"/>
        <v>#NUM!</v>
      </c>
      <c r="BG5848" t="e">
        <f t="shared" si="274"/>
        <v>#NUM!</v>
      </c>
      <c r="BH5848" t="e">
        <f t="shared" si="275"/>
        <v>#NUM!</v>
      </c>
      <c r="BI5848" t="e">
        <f>VLOOKUP(H5848,Sheet2!$A$1:$B$270,2,FALSE)</f>
        <v>#N/A</v>
      </c>
    </row>
    <row r="5849" spans="15:61">
      <c r="O5849" s="57"/>
      <c r="P5849" s="57"/>
      <c r="AM5849" s="58"/>
      <c r="BA5849" s="57"/>
      <c r="BB5849" s="58"/>
      <c r="BF5849" s="6" t="e">
        <f t="shared" si="273"/>
        <v>#NUM!</v>
      </c>
      <c r="BG5849" t="e">
        <f t="shared" si="274"/>
        <v>#NUM!</v>
      </c>
      <c r="BH5849" t="e">
        <f t="shared" si="275"/>
        <v>#NUM!</v>
      </c>
      <c r="BI5849" t="e">
        <f>VLOOKUP(H5849,Sheet2!$A$1:$B$270,2,FALSE)</f>
        <v>#N/A</v>
      </c>
    </row>
    <row r="5850" spans="15:61">
      <c r="O5850" s="57"/>
      <c r="P5850" s="57"/>
      <c r="AP5850" s="57"/>
      <c r="BA5850" s="57"/>
      <c r="BF5850" s="6" t="e">
        <f t="shared" si="273"/>
        <v>#NUM!</v>
      </c>
      <c r="BG5850" t="e">
        <f t="shared" si="274"/>
        <v>#NUM!</v>
      </c>
      <c r="BH5850" t="e">
        <f t="shared" si="275"/>
        <v>#NUM!</v>
      </c>
      <c r="BI5850" t="e">
        <f>VLOOKUP(H5850,Sheet2!$A$1:$B$270,2,FALSE)</f>
        <v>#N/A</v>
      </c>
    </row>
    <row r="5851" spans="15:61">
      <c r="O5851" s="57"/>
      <c r="P5851" s="57"/>
      <c r="AO5851" s="57"/>
      <c r="AP5851" s="57"/>
      <c r="BA5851" s="57"/>
      <c r="BF5851" s="6" t="e">
        <f t="shared" si="273"/>
        <v>#NUM!</v>
      </c>
      <c r="BG5851" t="e">
        <f t="shared" si="274"/>
        <v>#NUM!</v>
      </c>
      <c r="BH5851" t="e">
        <f t="shared" si="275"/>
        <v>#NUM!</v>
      </c>
      <c r="BI5851" t="e">
        <f>VLOOKUP(H5851,Sheet2!$A$1:$B$270,2,FALSE)</f>
        <v>#N/A</v>
      </c>
    </row>
    <row r="5852" spans="15:61">
      <c r="O5852" s="57"/>
      <c r="P5852" s="57"/>
      <c r="AP5852" s="57"/>
      <c r="BA5852" s="57"/>
      <c r="BF5852" s="6" t="e">
        <f t="shared" si="273"/>
        <v>#NUM!</v>
      </c>
      <c r="BG5852" t="e">
        <f t="shared" si="274"/>
        <v>#NUM!</v>
      </c>
      <c r="BH5852" t="e">
        <f t="shared" si="275"/>
        <v>#NUM!</v>
      </c>
      <c r="BI5852" t="e">
        <f>VLOOKUP(H5852,Sheet2!$A$1:$B$270,2,FALSE)</f>
        <v>#N/A</v>
      </c>
    </row>
    <row r="5853" spans="15:61">
      <c r="O5853" s="57"/>
      <c r="P5853" s="57"/>
      <c r="AM5853" s="58"/>
      <c r="BA5853" s="57"/>
      <c r="BB5853" s="58"/>
      <c r="BF5853" s="6" t="e">
        <f t="shared" si="273"/>
        <v>#NUM!</v>
      </c>
      <c r="BG5853" t="e">
        <f t="shared" si="274"/>
        <v>#NUM!</v>
      </c>
      <c r="BH5853" t="e">
        <f t="shared" si="275"/>
        <v>#NUM!</v>
      </c>
      <c r="BI5853" t="e">
        <f>VLOOKUP(H5853,Sheet2!$A$1:$B$270,2,FALSE)</f>
        <v>#N/A</v>
      </c>
    </row>
    <row r="5854" spans="15:61">
      <c r="O5854" s="57"/>
      <c r="P5854" s="57"/>
      <c r="AO5854" s="57"/>
      <c r="AP5854" s="57"/>
      <c r="BA5854" s="57"/>
      <c r="BF5854" s="6" t="e">
        <f t="shared" si="273"/>
        <v>#NUM!</v>
      </c>
      <c r="BG5854" t="e">
        <f t="shared" si="274"/>
        <v>#NUM!</v>
      </c>
      <c r="BH5854" t="e">
        <f t="shared" si="275"/>
        <v>#NUM!</v>
      </c>
      <c r="BI5854" t="e">
        <f>VLOOKUP(H5854,Sheet2!$A$1:$B$270,2,FALSE)</f>
        <v>#N/A</v>
      </c>
    </row>
    <row r="5855" spans="15:61">
      <c r="O5855" s="57"/>
      <c r="P5855" s="57"/>
      <c r="BA5855" s="57"/>
      <c r="BF5855" s="6" t="e">
        <f t="shared" si="273"/>
        <v>#NUM!</v>
      </c>
      <c r="BG5855" t="e">
        <f t="shared" si="274"/>
        <v>#NUM!</v>
      </c>
      <c r="BH5855" t="e">
        <f t="shared" si="275"/>
        <v>#NUM!</v>
      </c>
      <c r="BI5855" t="e">
        <f>VLOOKUP(H5855,Sheet2!$A$1:$B$270,2,FALSE)</f>
        <v>#N/A</v>
      </c>
    </row>
    <row r="5856" spans="15:61">
      <c r="O5856" s="57"/>
      <c r="P5856" s="57"/>
      <c r="AO5856" s="57"/>
      <c r="BA5856" s="57"/>
      <c r="BF5856" s="6" t="e">
        <f t="shared" si="273"/>
        <v>#NUM!</v>
      </c>
      <c r="BG5856" t="e">
        <f t="shared" si="274"/>
        <v>#NUM!</v>
      </c>
      <c r="BH5856" t="e">
        <f t="shared" si="275"/>
        <v>#NUM!</v>
      </c>
      <c r="BI5856" t="e">
        <f>VLOOKUP(H5856,Sheet2!$A$1:$B$270,2,FALSE)</f>
        <v>#N/A</v>
      </c>
    </row>
    <row r="5857" spans="15:61">
      <c r="O5857" s="57"/>
      <c r="P5857" s="57"/>
      <c r="AO5857" s="57"/>
      <c r="AP5857" s="57"/>
      <c r="BA5857" s="57"/>
      <c r="BF5857" s="6" t="e">
        <f t="shared" si="273"/>
        <v>#NUM!</v>
      </c>
      <c r="BG5857" t="e">
        <f t="shared" si="274"/>
        <v>#NUM!</v>
      </c>
      <c r="BH5857" t="e">
        <f t="shared" si="275"/>
        <v>#NUM!</v>
      </c>
      <c r="BI5857" t="e">
        <f>VLOOKUP(H5857,Sheet2!$A$1:$B$270,2,FALSE)</f>
        <v>#N/A</v>
      </c>
    </row>
    <row r="5858" spans="15:61">
      <c r="O5858" s="57"/>
      <c r="P5858" s="57"/>
      <c r="AP5858" s="57"/>
      <c r="BA5858" s="57"/>
      <c r="BF5858" s="6" t="e">
        <f t="shared" si="273"/>
        <v>#NUM!</v>
      </c>
      <c r="BG5858" t="e">
        <f t="shared" si="274"/>
        <v>#NUM!</v>
      </c>
      <c r="BH5858" t="e">
        <f t="shared" si="275"/>
        <v>#NUM!</v>
      </c>
      <c r="BI5858" t="e">
        <f>VLOOKUP(H5858,Sheet2!$A$1:$B$270,2,FALSE)</f>
        <v>#N/A</v>
      </c>
    </row>
    <row r="5859" spans="15:61">
      <c r="O5859" s="57"/>
      <c r="P5859" s="57"/>
      <c r="BA5859" s="57"/>
      <c r="BF5859" s="6" t="e">
        <f t="shared" si="273"/>
        <v>#NUM!</v>
      </c>
      <c r="BG5859" t="e">
        <f t="shared" si="274"/>
        <v>#NUM!</v>
      </c>
      <c r="BH5859" t="e">
        <f t="shared" si="275"/>
        <v>#NUM!</v>
      </c>
      <c r="BI5859" t="e">
        <f>VLOOKUP(H5859,Sheet2!$A$1:$B$270,2,FALSE)</f>
        <v>#N/A</v>
      </c>
    </row>
    <row r="5860" spans="15:61">
      <c r="O5860" s="57"/>
      <c r="P5860" s="57"/>
      <c r="AP5860" s="57"/>
      <c r="BA5860" s="57"/>
      <c r="BF5860" s="6" t="e">
        <f t="shared" si="273"/>
        <v>#NUM!</v>
      </c>
      <c r="BG5860" t="e">
        <f t="shared" si="274"/>
        <v>#NUM!</v>
      </c>
      <c r="BH5860" t="e">
        <f t="shared" si="275"/>
        <v>#NUM!</v>
      </c>
      <c r="BI5860" t="e">
        <f>VLOOKUP(H5860,Sheet2!$A$1:$B$270,2,FALSE)</f>
        <v>#N/A</v>
      </c>
    </row>
    <row r="5861" spans="15:61">
      <c r="O5861" s="57"/>
      <c r="P5861" s="57"/>
      <c r="AO5861" s="57"/>
      <c r="AP5861" s="57"/>
      <c r="BA5861" s="57"/>
      <c r="BF5861" s="6" t="e">
        <f t="shared" si="273"/>
        <v>#NUM!</v>
      </c>
      <c r="BG5861" t="e">
        <f t="shared" si="274"/>
        <v>#NUM!</v>
      </c>
      <c r="BH5861" t="e">
        <f t="shared" si="275"/>
        <v>#NUM!</v>
      </c>
      <c r="BI5861" t="e">
        <f>VLOOKUP(H5861,Sheet2!$A$1:$B$270,2,FALSE)</f>
        <v>#N/A</v>
      </c>
    </row>
    <row r="5862" spans="15:61">
      <c r="O5862" s="57"/>
      <c r="P5862" s="57"/>
      <c r="AP5862" s="57"/>
      <c r="BA5862" s="57"/>
      <c r="BF5862" s="6" t="e">
        <f t="shared" si="273"/>
        <v>#NUM!</v>
      </c>
      <c r="BG5862" t="e">
        <f t="shared" si="274"/>
        <v>#NUM!</v>
      </c>
      <c r="BH5862" t="e">
        <f t="shared" si="275"/>
        <v>#NUM!</v>
      </c>
      <c r="BI5862" t="e">
        <f>VLOOKUP(H5862,Sheet2!$A$1:$B$270,2,FALSE)</f>
        <v>#N/A</v>
      </c>
    </row>
    <row r="5863" spans="15:61">
      <c r="O5863" s="57"/>
      <c r="P5863" s="57"/>
      <c r="BA5863" s="57"/>
      <c r="BF5863" s="6" t="e">
        <f t="shared" si="273"/>
        <v>#NUM!</v>
      </c>
      <c r="BG5863" t="e">
        <f t="shared" si="274"/>
        <v>#NUM!</v>
      </c>
      <c r="BH5863" t="e">
        <f t="shared" si="275"/>
        <v>#NUM!</v>
      </c>
      <c r="BI5863" t="e">
        <f>VLOOKUP(H5863,Sheet2!$A$1:$B$270,2,FALSE)</f>
        <v>#N/A</v>
      </c>
    </row>
    <row r="5864" spans="15:61">
      <c r="O5864" s="57"/>
      <c r="P5864" s="57"/>
      <c r="AM5864" s="58"/>
      <c r="BA5864" s="57"/>
      <c r="BB5864" s="58"/>
      <c r="BF5864" s="6" t="e">
        <f t="shared" si="273"/>
        <v>#NUM!</v>
      </c>
      <c r="BG5864" t="e">
        <f t="shared" si="274"/>
        <v>#NUM!</v>
      </c>
      <c r="BH5864" t="e">
        <f t="shared" si="275"/>
        <v>#NUM!</v>
      </c>
      <c r="BI5864" t="e">
        <f>VLOOKUP(H5864,Sheet2!$A$1:$B$270,2,FALSE)</f>
        <v>#N/A</v>
      </c>
    </row>
    <row r="5865" spans="15:61">
      <c r="O5865" s="57"/>
      <c r="P5865" s="57"/>
      <c r="AO5865" s="57"/>
      <c r="AP5865" s="57"/>
      <c r="BA5865" s="57"/>
      <c r="BF5865" s="6" t="e">
        <f t="shared" si="273"/>
        <v>#NUM!</v>
      </c>
      <c r="BG5865" t="e">
        <f t="shared" si="274"/>
        <v>#NUM!</v>
      </c>
      <c r="BH5865" t="e">
        <f t="shared" si="275"/>
        <v>#NUM!</v>
      </c>
      <c r="BI5865" t="e">
        <f>VLOOKUP(H5865,Sheet2!$A$1:$B$270,2,FALSE)</f>
        <v>#N/A</v>
      </c>
    </row>
    <row r="5866" spans="15:61">
      <c r="O5866" s="57"/>
      <c r="P5866" s="57"/>
      <c r="AP5866" s="57"/>
      <c r="BA5866" s="57"/>
      <c r="BF5866" s="6" t="e">
        <f t="shared" si="273"/>
        <v>#NUM!</v>
      </c>
      <c r="BG5866" t="e">
        <f t="shared" si="274"/>
        <v>#NUM!</v>
      </c>
      <c r="BH5866" t="e">
        <f t="shared" si="275"/>
        <v>#NUM!</v>
      </c>
      <c r="BI5866" t="e">
        <f>VLOOKUP(H5866,Sheet2!$A$1:$B$270,2,FALSE)</f>
        <v>#N/A</v>
      </c>
    </row>
    <row r="5867" spans="15:61">
      <c r="O5867" s="57"/>
      <c r="P5867" s="57"/>
      <c r="BF5867" s="6" t="e">
        <f t="shared" si="273"/>
        <v>#NUM!</v>
      </c>
      <c r="BG5867" t="e">
        <f t="shared" si="274"/>
        <v>#NUM!</v>
      </c>
      <c r="BH5867" t="e">
        <f t="shared" si="275"/>
        <v>#NUM!</v>
      </c>
      <c r="BI5867" t="e">
        <f>VLOOKUP(H5867,Sheet2!$A$1:$B$270,2,FALSE)</f>
        <v>#N/A</v>
      </c>
    </row>
    <row r="5868" spans="15:61">
      <c r="O5868" s="57"/>
      <c r="P5868" s="57"/>
      <c r="AP5868" s="57"/>
      <c r="BA5868" s="57"/>
      <c r="BF5868" s="6" t="e">
        <f t="shared" si="273"/>
        <v>#NUM!</v>
      </c>
      <c r="BG5868" t="e">
        <f t="shared" si="274"/>
        <v>#NUM!</v>
      </c>
      <c r="BH5868" t="e">
        <f t="shared" si="275"/>
        <v>#NUM!</v>
      </c>
      <c r="BI5868" t="e">
        <f>VLOOKUP(H5868,Sheet2!$A$1:$B$270,2,FALSE)</f>
        <v>#N/A</v>
      </c>
    </row>
    <row r="5869" spans="15:61">
      <c r="O5869" s="57"/>
      <c r="P5869" s="57"/>
      <c r="AP5869" s="57"/>
      <c r="BA5869" s="57"/>
      <c r="BF5869" s="6" t="e">
        <f t="shared" si="273"/>
        <v>#NUM!</v>
      </c>
      <c r="BG5869" t="e">
        <f t="shared" si="274"/>
        <v>#NUM!</v>
      </c>
      <c r="BH5869" t="e">
        <f t="shared" si="275"/>
        <v>#NUM!</v>
      </c>
      <c r="BI5869" t="e">
        <f>VLOOKUP(H5869,Sheet2!$A$1:$B$270,2,FALSE)</f>
        <v>#N/A</v>
      </c>
    </row>
    <row r="5870" spans="15:61">
      <c r="O5870" s="57"/>
      <c r="P5870" s="57"/>
      <c r="AO5870" s="57"/>
      <c r="AP5870" s="57"/>
      <c r="BA5870" s="57"/>
      <c r="BF5870" s="6" t="e">
        <f t="shared" si="273"/>
        <v>#NUM!</v>
      </c>
      <c r="BG5870" t="e">
        <f t="shared" si="274"/>
        <v>#NUM!</v>
      </c>
      <c r="BH5870" t="e">
        <f t="shared" si="275"/>
        <v>#NUM!</v>
      </c>
      <c r="BI5870" t="e">
        <f>VLOOKUP(H5870,Sheet2!$A$1:$B$270,2,FALSE)</f>
        <v>#N/A</v>
      </c>
    </row>
    <row r="5871" spans="15:61">
      <c r="O5871" s="57"/>
      <c r="P5871" s="57"/>
      <c r="AP5871" s="57"/>
      <c r="BA5871" s="57"/>
      <c r="BF5871" s="6" t="e">
        <f t="shared" si="273"/>
        <v>#NUM!</v>
      </c>
      <c r="BG5871" t="e">
        <f t="shared" si="274"/>
        <v>#NUM!</v>
      </c>
      <c r="BH5871" t="e">
        <f t="shared" si="275"/>
        <v>#NUM!</v>
      </c>
      <c r="BI5871" t="e">
        <f>VLOOKUP(H5871,Sheet2!$A$1:$B$270,2,FALSE)</f>
        <v>#N/A</v>
      </c>
    </row>
    <row r="5872" spans="15:61">
      <c r="O5872" s="57"/>
      <c r="P5872" s="57"/>
      <c r="AO5872" s="57"/>
      <c r="AP5872" s="57"/>
      <c r="BA5872" s="57"/>
      <c r="BF5872" s="6" t="e">
        <f t="shared" si="273"/>
        <v>#NUM!</v>
      </c>
      <c r="BG5872" t="e">
        <f t="shared" si="274"/>
        <v>#NUM!</v>
      </c>
      <c r="BH5872" t="e">
        <f t="shared" si="275"/>
        <v>#NUM!</v>
      </c>
      <c r="BI5872" t="e">
        <f>VLOOKUP(H5872,Sheet2!$A$1:$B$270,2,FALSE)</f>
        <v>#N/A</v>
      </c>
    </row>
    <row r="5873" spans="15:61">
      <c r="O5873" s="57"/>
      <c r="P5873" s="57"/>
      <c r="AO5873" s="57"/>
      <c r="AP5873" s="57"/>
      <c r="BA5873" s="57"/>
      <c r="BF5873" s="6" t="e">
        <f t="shared" si="273"/>
        <v>#NUM!</v>
      </c>
      <c r="BG5873" t="e">
        <f t="shared" si="274"/>
        <v>#NUM!</v>
      </c>
      <c r="BH5873" t="e">
        <f t="shared" si="275"/>
        <v>#NUM!</v>
      </c>
      <c r="BI5873" t="e">
        <f>VLOOKUP(H5873,Sheet2!$A$1:$B$270,2,FALSE)</f>
        <v>#N/A</v>
      </c>
    </row>
    <row r="5874" spans="15:61">
      <c r="O5874" s="57"/>
      <c r="P5874" s="57"/>
      <c r="AP5874" s="57"/>
      <c r="BA5874" s="57"/>
      <c r="BF5874" s="6" t="e">
        <f t="shared" si="273"/>
        <v>#NUM!</v>
      </c>
      <c r="BG5874" t="e">
        <f t="shared" si="274"/>
        <v>#NUM!</v>
      </c>
      <c r="BH5874" t="e">
        <f t="shared" si="275"/>
        <v>#NUM!</v>
      </c>
      <c r="BI5874" t="e">
        <f>VLOOKUP(H5874,Sheet2!$A$1:$B$270,2,FALSE)</f>
        <v>#N/A</v>
      </c>
    </row>
    <row r="5875" spans="15:61">
      <c r="O5875" s="57"/>
      <c r="P5875" s="57"/>
      <c r="AP5875" s="57"/>
      <c r="BA5875" s="57"/>
      <c r="BF5875" s="6" t="e">
        <f t="shared" si="273"/>
        <v>#NUM!</v>
      </c>
      <c r="BG5875" t="e">
        <f t="shared" si="274"/>
        <v>#NUM!</v>
      </c>
      <c r="BH5875" t="e">
        <f t="shared" si="275"/>
        <v>#NUM!</v>
      </c>
      <c r="BI5875" t="e">
        <f>VLOOKUP(H5875,Sheet2!$A$1:$B$270,2,FALSE)</f>
        <v>#N/A</v>
      </c>
    </row>
    <row r="5876" spans="15:61">
      <c r="O5876" s="57"/>
      <c r="P5876" s="57"/>
      <c r="AP5876" s="57"/>
      <c r="BA5876" s="57"/>
      <c r="BF5876" s="6" t="e">
        <f t="shared" si="273"/>
        <v>#NUM!</v>
      </c>
      <c r="BG5876" t="e">
        <f t="shared" si="274"/>
        <v>#NUM!</v>
      </c>
      <c r="BH5876" t="e">
        <f t="shared" si="275"/>
        <v>#NUM!</v>
      </c>
      <c r="BI5876" t="e">
        <f>VLOOKUP(H5876,Sheet2!$A$1:$B$270,2,FALSE)</f>
        <v>#N/A</v>
      </c>
    </row>
    <row r="5877" spans="15:61">
      <c r="O5877" s="57"/>
      <c r="P5877" s="57"/>
      <c r="AM5877" s="58"/>
      <c r="AO5877" s="57"/>
      <c r="BA5877" s="57"/>
      <c r="BB5877" s="58"/>
      <c r="BF5877" s="6" t="e">
        <f t="shared" si="273"/>
        <v>#NUM!</v>
      </c>
      <c r="BG5877" t="e">
        <f t="shared" si="274"/>
        <v>#NUM!</v>
      </c>
      <c r="BH5877" t="e">
        <f t="shared" si="275"/>
        <v>#NUM!</v>
      </c>
      <c r="BI5877" t="e">
        <f>VLOOKUP(H5877,Sheet2!$A$1:$B$270,2,FALSE)</f>
        <v>#N/A</v>
      </c>
    </row>
    <row r="5878" spans="15:61">
      <c r="O5878" s="57"/>
      <c r="P5878" s="57"/>
      <c r="AP5878" s="57"/>
      <c r="BA5878" s="57"/>
      <c r="BF5878" s="6" t="e">
        <f t="shared" si="273"/>
        <v>#NUM!</v>
      </c>
      <c r="BG5878" t="e">
        <f t="shared" si="274"/>
        <v>#NUM!</v>
      </c>
      <c r="BH5878" t="e">
        <f t="shared" si="275"/>
        <v>#NUM!</v>
      </c>
      <c r="BI5878" t="e">
        <f>VLOOKUP(H5878,Sheet2!$A$1:$B$270,2,FALSE)</f>
        <v>#N/A</v>
      </c>
    </row>
    <row r="5879" spans="15:61">
      <c r="O5879" s="57"/>
      <c r="P5879" s="57"/>
      <c r="AO5879" s="57"/>
      <c r="AP5879" s="57"/>
      <c r="BA5879" s="57"/>
      <c r="BF5879" s="6" t="e">
        <f t="shared" si="273"/>
        <v>#NUM!</v>
      </c>
      <c r="BG5879" t="e">
        <f t="shared" si="274"/>
        <v>#NUM!</v>
      </c>
      <c r="BH5879" t="e">
        <f t="shared" si="275"/>
        <v>#NUM!</v>
      </c>
      <c r="BI5879" t="e">
        <f>VLOOKUP(H5879,Sheet2!$A$1:$B$270,2,FALSE)</f>
        <v>#N/A</v>
      </c>
    </row>
    <row r="5880" spans="15:61">
      <c r="O5880" s="57"/>
      <c r="P5880" s="57"/>
      <c r="AO5880" s="57"/>
      <c r="AP5880" s="57"/>
      <c r="BA5880" s="57"/>
      <c r="BF5880" s="6" t="e">
        <f t="shared" si="273"/>
        <v>#NUM!</v>
      </c>
      <c r="BG5880" t="e">
        <f t="shared" si="274"/>
        <v>#NUM!</v>
      </c>
      <c r="BH5880" t="e">
        <f t="shared" si="275"/>
        <v>#NUM!</v>
      </c>
      <c r="BI5880" t="e">
        <f>VLOOKUP(H5880,Sheet2!$A$1:$B$270,2,FALSE)</f>
        <v>#N/A</v>
      </c>
    </row>
    <row r="5881" spans="15:61">
      <c r="O5881" s="57"/>
      <c r="P5881" s="57"/>
      <c r="BA5881" s="57"/>
      <c r="BF5881" s="6" t="e">
        <f t="shared" si="273"/>
        <v>#NUM!</v>
      </c>
      <c r="BG5881" t="e">
        <f t="shared" si="274"/>
        <v>#NUM!</v>
      </c>
      <c r="BH5881" t="e">
        <f t="shared" si="275"/>
        <v>#NUM!</v>
      </c>
      <c r="BI5881" t="e">
        <f>VLOOKUP(H5881,Sheet2!$A$1:$B$270,2,FALSE)</f>
        <v>#N/A</v>
      </c>
    </row>
    <row r="5882" spans="15:61">
      <c r="O5882" s="57"/>
      <c r="P5882" s="57"/>
      <c r="AO5882" s="57"/>
      <c r="AP5882" s="57"/>
      <c r="BA5882" s="57"/>
      <c r="BF5882" s="6" t="e">
        <f t="shared" si="273"/>
        <v>#NUM!</v>
      </c>
      <c r="BG5882" t="e">
        <f t="shared" si="274"/>
        <v>#NUM!</v>
      </c>
      <c r="BH5882" t="e">
        <f t="shared" si="275"/>
        <v>#NUM!</v>
      </c>
      <c r="BI5882" t="e">
        <f>VLOOKUP(H5882,Sheet2!$A$1:$B$270,2,FALSE)</f>
        <v>#N/A</v>
      </c>
    </row>
    <row r="5883" spans="15:61">
      <c r="O5883" s="57"/>
      <c r="P5883" s="57"/>
      <c r="AP5883" s="57"/>
      <c r="BA5883" s="57"/>
      <c r="BF5883" s="6" t="e">
        <f t="shared" si="273"/>
        <v>#NUM!</v>
      </c>
      <c r="BG5883" t="e">
        <f t="shared" si="274"/>
        <v>#NUM!</v>
      </c>
      <c r="BH5883" t="e">
        <f t="shared" si="275"/>
        <v>#NUM!</v>
      </c>
      <c r="BI5883" t="e">
        <f>VLOOKUP(H5883,Sheet2!$A$1:$B$270,2,FALSE)</f>
        <v>#N/A</v>
      </c>
    </row>
    <row r="5884" spans="15:61">
      <c r="O5884" s="57"/>
      <c r="P5884" s="57"/>
      <c r="AP5884" s="57"/>
      <c r="BA5884" s="57"/>
      <c r="BF5884" s="6" t="e">
        <f t="shared" si="273"/>
        <v>#NUM!</v>
      </c>
      <c r="BG5884" t="e">
        <f t="shared" si="274"/>
        <v>#NUM!</v>
      </c>
      <c r="BH5884" t="e">
        <f t="shared" si="275"/>
        <v>#NUM!</v>
      </c>
      <c r="BI5884" t="e">
        <f>VLOOKUP(H5884,Sheet2!$A$1:$B$270,2,FALSE)</f>
        <v>#N/A</v>
      </c>
    </row>
    <row r="5885" spans="15:61">
      <c r="O5885" s="57"/>
      <c r="P5885" s="57"/>
      <c r="AM5885" s="58"/>
      <c r="BA5885" s="57"/>
      <c r="BB5885" s="58"/>
      <c r="BF5885" s="6" t="e">
        <f t="shared" si="273"/>
        <v>#NUM!</v>
      </c>
      <c r="BG5885" t="e">
        <f t="shared" si="274"/>
        <v>#NUM!</v>
      </c>
      <c r="BH5885" t="e">
        <f t="shared" si="275"/>
        <v>#NUM!</v>
      </c>
      <c r="BI5885" t="e">
        <f>VLOOKUP(H5885,Sheet2!$A$1:$B$270,2,FALSE)</f>
        <v>#N/A</v>
      </c>
    </row>
    <row r="5886" spans="15:61">
      <c r="O5886" s="57"/>
      <c r="P5886" s="57"/>
      <c r="AP5886" s="57"/>
      <c r="BA5886" s="57"/>
      <c r="BF5886" s="6" t="e">
        <f t="shared" si="273"/>
        <v>#NUM!</v>
      </c>
      <c r="BG5886" t="e">
        <f t="shared" si="274"/>
        <v>#NUM!</v>
      </c>
      <c r="BH5886" t="e">
        <f t="shared" si="275"/>
        <v>#NUM!</v>
      </c>
      <c r="BI5886" t="e">
        <f>VLOOKUP(H5886,Sheet2!$A$1:$B$270,2,FALSE)</f>
        <v>#N/A</v>
      </c>
    </row>
    <row r="5887" spans="15:61">
      <c r="O5887" s="57"/>
      <c r="P5887" s="57"/>
      <c r="AP5887" s="57"/>
      <c r="BA5887" s="57"/>
      <c r="BF5887" s="6" t="e">
        <f t="shared" si="273"/>
        <v>#NUM!</v>
      </c>
      <c r="BG5887" t="e">
        <f t="shared" si="274"/>
        <v>#NUM!</v>
      </c>
      <c r="BH5887" t="e">
        <f t="shared" si="275"/>
        <v>#NUM!</v>
      </c>
      <c r="BI5887" t="e">
        <f>VLOOKUP(H5887,Sheet2!$A$1:$B$270,2,FALSE)</f>
        <v>#N/A</v>
      </c>
    </row>
    <row r="5888" spans="15:61">
      <c r="O5888" s="57"/>
      <c r="P5888" s="57"/>
      <c r="AM5888" s="58"/>
      <c r="BA5888" s="57"/>
      <c r="BB5888" s="58"/>
      <c r="BF5888" s="6" t="e">
        <f t="shared" si="273"/>
        <v>#NUM!</v>
      </c>
      <c r="BG5888" t="e">
        <f t="shared" si="274"/>
        <v>#NUM!</v>
      </c>
      <c r="BH5888" t="e">
        <f t="shared" si="275"/>
        <v>#NUM!</v>
      </c>
      <c r="BI5888" t="e">
        <f>VLOOKUP(H5888,Sheet2!$A$1:$B$270,2,FALSE)</f>
        <v>#N/A</v>
      </c>
    </row>
    <row r="5889" spans="15:61">
      <c r="O5889" s="57"/>
      <c r="P5889" s="57"/>
      <c r="AO5889" s="57"/>
      <c r="AP5889" s="57"/>
      <c r="BA5889" s="57"/>
      <c r="BF5889" s="6" t="e">
        <f t="shared" si="273"/>
        <v>#NUM!</v>
      </c>
      <c r="BG5889" t="e">
        <f t="shared" si="274"/>
        <v>#NUM!</v>
      </c>
      <c r="BH5889" t="e">
        <f t="shared" si="275"/>
        <v>#NUM!</v>
      </c>
      <c r="BI5889" t="e">
        <f>VLOOKUP(H5889,Sheet2!$A$1:$B$270,2,FALSE)</f>
        <v>#N/A</v>
      </c>
    </row>
    <row r="5890" spans="15:61">
      <c r="O5890" s="57"/>
      <c r="P5890" s="57"/>
      <c r="AP5890" s="57"/>
      <c r="BA5890" s="57"/>
      <c r="BF5890" s="6" t="e">
        <f t="shared" ref="BF5890:BF5953" si="276">DATE(BC5890,BD5890,BE5890)</f>
        <v>#NUM!</v>
      </c>
      <c r="BG5890" t="e">
        <f t="shared" ref="BG5890:BG5953" si="277">BF5890-BA5890</f>
        <v>#NUM!</v>
      </c>
      <c r="BH5890" t="e">
        <f t="shared" ref="BH5890:BH5953" si="278">IF(BG5890=1,"COMPLY",IF(BG5890&lt;1,"COMPLY","NOT COMPLY"))</f>
        <v>#NUM!</v>
      </c>
      <c r="BI5890" t="e">
        <f>VLOOKUP(H5890,Sheet2!$A$1:$B$270,2,FALSE)</f>
        <v>#N/A</v>
      </c>
    </row>
    <row r="5891" spans="15:61">
      <c r="O5891" s="57"/>
      <c r="P5891" s="57"/>
      <c r="AP5891" s="57"/>
      <c r="BA5891" s="57"/>
      <c r="BF5891" s="6" t="e">
        <f t="shared" si="276"/>
        <v>#NUM!</v>
      </c>
      <c r="BG5891" t="e">
        <f t="shared" si="277"/>
        <v>#NUM!</v>
      </c>
      <c r="BH5891" t="e">
        <f t="shared" si="278"/>
        <v>#NUM!</v>
      </c>
      <c r="BI5891" t="e">
        <f>VLOOKUP(H5891,Sheet2!$A$1:$B$270,2,FALSE)</f>
        <v>#N/A</v>
      </c>
    </row>
    <row r="5892" spans="15:61">
      <c r="O5892" s="57"/>
      <c r="P5892" s="57"/>
      <c r="AP5892" s="57"/>
      <c r="BA5892" s="57"/>
      <c r="BF5892" s="6" t="e">
        <f t="shared" si="276"/>
        <v>#NUM!</v>
      </c>
      <c r="BG5892" t="e">
        <f t="shared" si="277"/>
        <v>#NUM!</v>
      </c>
      <c r="BH5892" t="e">
        <f t="shared" si="278"/>
        <v>#NUM!</v>
      </c>
      <c r="BI5892" t="e">
        <f>VLOOKUP(H5892,Sheet2!$A$1:$B$270,2,FALSE)</f>
        <v>#N/A</v>
      </c>
    </row>
    <row r="5893" spans="15:61">
      <c r="O5893" s="57"/>
      <c r="P5893" s="57"/>
      <c r="AP5893" s="57"/>
      <c r="BA5893" s="57"/>
      <c r="BF5893" s="6" t="e">
        <f t="shared" si="276"/>
        <v>#NUM!</v>
      </c>
      <c r="BG5893" t="e">
        <f t="shared" si="277"/>
        <v>#NUM!</v>
      </c>
      <c r="BH5893" t="e">
        <f t="shared" si="278"/>
        <v>#NUM!</v>
      </c>
      <c r="BI5893" t="e">
        <f>VLOOKUP(H5893,Sheet2!$A$1:$B$270,2,FALSE)</f>
        <v>#N/A</v>
      </c>
    </row>
    <row r="5894" spans="15:61">
      <c r="O5894" s="57"/>
      <c r="P5894" s="57"/>
      <c r="AO5894" s="57"/>
      <c r="AP5894" s="57"/>
      <c r="BA5894" s="57"/>
      <c r="BF5894" s="6" t="e">
        <f t="shared" si="276"/>
        <v>#NUM!</v>
      </c>
      <c r="BG5894" t="e">
        <f t="shared" si="277"/>
        <v>#NUM!</v>
      </c>
      <c r="BH5894" t="e">
        <f t="shared" si="278"/>
        <v>#NUM!</v>
      </c>
      <c r="BI5894" t="e">
        <f>VLOOKUP(H5894,Sheet2!$A$1:$B$270,2,FALSE)</f>
        <v>#N/A</v>
      </c>
    </row>
    <row r="5895" spans="15:61">
      <c r="O5895" s="57"/>
      <c r="P5895" s="57"/>
      <c r="AP5895" s="57"/>
      <c r="BA5895" s="57"/>
      <c r="BF5895" s="6" t="e">
        <f t="shared" si="276"/>
        <v>#NUM!</v>
      </c>
      <c r="BG5895" t="e">
        <f t="shared" si="277"/>
        <v>#NUM!</v>
      </c>
      <c r="BH5895" t="e">
        <f t="shared" si="278"/>
        <v>#NUM!</v>
      </c>
      <c r="BI5895" t="e">
        <f>VLOOKUP(H5895,Sheet2!$A$1:$B$270,2,FALSE)</f>
        <v>#N/A</v>
      </c>
    </row>
    <row r="5896" spans="15:61">
      <c r="O5896" s="57"/>
      <c r="P5896" s="57"/>
      <c r="AP5896" s="57"/>
      <c r="BA5896" s="57"/>
      <c r="BF5896" s="6" t="e">
        <f t="shared" si="276"/>
        <v>#NUM!</v>
      </c>
      <c r="BG5896" t="e">
        <f t="shared" si="277"/>
        <v>#NUM!</v>
      </c>
      <c r="BH5896" t="e">
        <f t="shared" si="278"/>
        <v>#NUM!</v>
      </c>
      <c r="BI5896" t="e">
        <f>VLOOKUP(H5896,Sheet2!$A$1:$B$270,2,FALSE)</f>
        <v>#N/A</v>
      </c>
    </row>
    <row r="5897" spans="15:61">
      <c r="O5897" s="57"/>
      <c r="P5897" s="57"/>
      <c r="AM5897" s="58"/>
      <c r="AO5897" s="57"/>
      <c r="BA5897" s="57"/>
      <c r="BB5897" s="58"/>
      <c r="BF5897" s="6" t="e">
        <f t="shared" si="276"/>
        <v>#NUM!</v>
      </c>
      <c r="BG5897" t="e">
        <f t="shared" si="277"/>
        <v>#NUM!</v>
      </c>
      <c r="BH5897" t="e">
        <f t="shared" si="278"/>
        <v>#NUM!</v>
      </c>
      <c r="BI5897" t="e">
        <f>VLOOKUP(H5897,Sheet2!$A$1:$B$270,2,FALSE)</f>
        <v>#N/A</v>
      </c>
    </row>
    <row r="5898" spans="15:61">
      <c r="O5898" s="57"/>
      <c r="P5898" s="57"/>
      <c r="AO5898" s="57"/>
      <c r="AP5898" s="57"/>
      <c r="BA5898" s="57"/>
      <c r="BF5898" s="6" t="e">
        <f t="shared" si="276"/>
        <v>#NUM!</v>
      </c>
      <c r="BG5898" t="e">
        <f t="shared" si="277"/>
        <v>#NUM!</v>
      </c>
      <c r="BH5898" t="e">
        <f t="shared" si="278"/>
        <v>#NUM!</v>
      </c>
      <c r="BI5898" t="e">
        <f>VLOOKUP(H5898,Sheet2!$A$1:$B$270,2,FALSE)</f>
        <v>#N/A</v>
      </c>
    </row>
    <row r="5899" spans="15:61">
      <c r="O5899" s="57"/>
      <c r="P5899" s="57"/>
      <c r="AP5899" s="57"/>
      <c r="BA5899" s="57"/>
      <c r="BF5899" s="6" t="e">
        <f t="shared" si="276"/>
        <v>#NUM!</v>
      </c>
      <c r="BG5899" t="e">
        <f t="shared" si="277"/>
        <v>#NUM!</v>
      </c>
      <c r="BH5899" t="e">
        <f t="shared" si="278"/>
        <v>#NUM!</v>
      </c>
      <c r="BI5899" t="e">
        <f>VLOOKUP(H5899,Sheet2!$A$1:$B$270,2,FALSE)</f>
        <v>#N/A</v>
      </c>
    </row>
    <row r="5900" spans="15:61">
      <c r="O5900" s="57"/>
      <c r="P5900" s="57"/>
      <c r="BA5900" s="57"/>
      <c r="BF5900" s="6" t="e">
        <f t="shared" si="276"/>
        <v>#NUM!</v>
      </c>
      <c r="BG5900" t="e">
        <f t="shared" si="277"/>
        <v>#NUM!</v>
      </c>
      <c r="BH5900" t="e">
        <f t="shared" si="278"/>
        <v>#NUM!</v>
      </c>
      <c r="BI5900" t="e">
        <f>VLOOKUP(H5900,Sheet2!$A$1:$B$270,2,FALSE)</f>
        <v>#N/A</v>
      </c>
    </row>
    <row r="5901" spans="15:61">
      <c r="O5901" s="57"/>
      <c r="P5901" s="57"/>
      <c r="AO5901" s="57"/>
      <c r="AP5901" s="57"/>
      <c r="BA5901" s="57"/>
      <c r="BF5901" s="6" t="e">
        <f t="shared" si="276"/>
        <v>#NUM!</v>
      </c>
      <c r="BG5901" t="e">
        <f t="shared" si="277"/>
        <v>#NUM!</v>
      </c>
      <c r="BH5901" t="e">
        <f t="shared" si="278"/>
        <v>#NUM!</v>
      </c>
      <c r="BI5901" t="e">
        <f>VLOOKUP(H5901,Sheet2!$A$1:$B$270,2,FALSE)</f>
        <v>#N/A</v>
      </c>
    </row>
    <row r="5902" spans="15:61">
      <c r="O5902" s="57"/>
      <c r="P5902" s="57"/>
      <c r="AP5902" s="57"/>
      <c r="BA5902" s="57"/>
      <c r="BF5902" s="6" t="e">
        <f t="shared" si="276"/>
        <v>#NUM!</v>
      </c>
      <c r="BG5902" t="e">
        <f t="shared" si="277"/>
        <v>#NUM!</v>
      </c>
      <c r="BH5902" t="e">
        <f t="shared" si="278"/>
        <v>#NUM!</v>
      </c>
      <c r="BI5902" t="e">
        <f>VLOOKUP(H5902,Sheet2!$A$1:$B$270,2,FALSE)</f>
        <v>#N/A</v>
      </c>
    </row>
    <row r="5903" spans="15:61">
      <c r="O5903" s="57"/>
      <c r="P5903" s="57"/>
      <c r="AO5903" s="57"/>
      <c r="AP5903" s="57"/>
      <c r="BA5903" s="57"/>
      <c r="BF5903" s="6" t="e">
        <f t="shared" si="276"/>
        <v>#NUM!</v>
      </c>
      <c r="BG5903" t="e">
        <f t="shared" si="277"/>
        <v>#NUM!</v>
      </c>
      <c r="BH5903" t="e">
        <f t="shared" si="278"/>
        <v>#NUM!</v>
      </c>
      <c r="BI5903" t="e">
        <f>VLOOKUP(H5903,Sheet2!$A$1:$B$270,2,FALSE)</f>
        <v>#N/A</v>
      </c>
    </row>
    <row r="5904" spans="15:61">
      <c r="O5904" s="57"/>
      <c r="P5904" s="57"/>
      <c r="AP5904" s="57"/>
      <c r="BA5904" s="57"/>
      <c r="BF5904" s="6" t="e">
        <f t="shared" si="276"/>
        <v>#NUM!</v>
      </c>
      <c r="BG5904" t="e">
        <f t="shared" si="277"/>
        <v>#NUM!</v>
      </c>
      <c r="BH5904" t="e">
        <f t="shared" si="278"/>
        <v>#NUM!</v>
      </c>
      <c r="BI5904" t="e">
        <f>VLOOKUP(H5904,Sheet2!$A$1:$B$270,2,FALSE)</f>
        <v>#N/A</v>
      </c>
    </row>
    <row r="5905" spans="15:61">
      <c r="O5905" s="57"/>
      <c r="P5905" s="57"/>
      <c r="AP5905" s="57"/>
      <c r="BA5905" s="57"/>
      <c r="BF5905" s="6" t="e">
        <f t="shared" si="276"/>
        <v>#NUM!</v>
      </c>
      <c r="BG5905" t="e">
        <f t="shared" si="277"/>
        <v>#NUM!</v>
      </c>
      <c r="BH5905" t="e">
        <f t="shared" si="278"/>
        <v>#NUM!</v>
      </c>
      <c r="BI5905" t="e">
        <f>VLOOKUP(H5905,Sheet2!$A$1:$B$270,2,FALSE)</f>
        <v>#N/A</v>
      </c>
    </row>
    <row r="5906" spans="15:61">
      <c r="O5906" s="57"/>
      <c r="P5906" s="57"/>
      <c r="AO5906" s="57"/>
      <c r="AP5906" s="57"/>
      <c r="BA5906" s="57"/>
      <c r="BF5906" s="6" t="e">
        <f t="shared" si="276"/>
        <v>#NUM!</v>
      </c>
      <c r="BG5906" t="e">
        <f t="shared" si="277"/>
        <v>#NUM!</v>
      </c>
      <c r="BH5906" t="e">
        <f t="shared" si="278"/>
        <v>#NUM!</v>
      </c>
      <c r="BI5906" t="e">
        <f>VLOOKUP(H5906,Sheet2!$A$1:$B$270,2,FALSE)</f>
        <v>#N/A</v>
      </c>
    </row>
    <row r="5907" spans="15:61">
      <c r="O5907" s="57"/>
      <c r="P5907" s="57"/>
      <c r="AP5907" s="57"/>
      <c r="BA5907" s="57"/>
      <c r="BF5907" s="6" t="e">
        <f t="shared" si="276"/>
        <v>#NUM!</v>
      </c>
      <c r="BG5907" t="e">
        <f t="shared" si="277"/>
        <v>#NUM!</v>
      </c>
      <c r="BH5907" t="e">
        <f t="shared" si="278"/>
        <v>#NUM!</v>
      </c>
      <c r="BI5907" t="e">
        <f>VLOOKUP(H5907,Sheet2!$A$1:$B$270,2,FALSE)</f>
        <v>#N/A</v>
      </c>
    </row>
    <row r="5908" spans="15:61">
      <c r="O5908" s="57"/>
      <c r="P5908" s="57"/>
      <c r="AO5908" s="57"/>
      <c r="AP5908" s="57"/>
      <c r="BA5908" s="57"/>
      <c r="BF5908" s="6" t="e">
        <f t="shared" si="276"/>
        <v>#NUM!</v>
      </c>
      <c r="BG5908" t="e">
        <f t="shared" si="277"/>
        <v>#NUM!</v>
      </c>
      <c r="BH5908" t="e">
        <f t="shared" si="278"/>
        <v>#NUM!</v>
      </c>
      <c r="BI5908" t="e">
        <f>VLOOKUP(H5908,Sheet2!$A$1:$B$270,2,FALSE)</f>
        <v>#N/A</v>
      </c>
    </row>
    <row r="5909" spans="15:61">
      <c r="O5909" s="57"/>
      <c r="P5909" s="57"/>
      <c r="AP5909" s="57"/>
      <c r="BA5909" s="57"/>
      <c r="BF5909" s="6" t="e">
        <f t="shared" si="276"/>
        <v>#NUM!</v>
      </c>
      <c r="BG5909" t="e">
        <f t="shared" si="277"/>
        <v>#NUM!</v>
      </c>
      <c r="BH5909" t="e">
        <f t="shared" si="278"/>
        <v>#NUM!</v>
      </c>
      <c r="BI5909" t="e">
        <f>VLOOKUP(H5909,Sheet2!$A$1:$B$270,2,FALSE)</f>
        <v>#N/A</v>
      </c>
    </row>
    <row r="5910" spans="15:61">
      <c r="O5910" s="57"/>
      <c r="P5910" s="57"/>
      <c r="AO5910" s="57"/>
      <c r="AP5910" s="57"/>
      <c r="BA5910" s="57"/>
      <c r="BF5910" s="6" t="e">
        <f t="shared" si="276"/>
        <v>#NUM!</v>
      </c>
      <c r="BG5910" t="e">
        <f t="shared" si="277"/>
        <v>#NUM!</v>
      </c>
      <c r="BH5910" t="e">
        <f t="shared" si="278"/>
        <v>#NUM!</v>
      </c>
      <c r="BI5910" t="e">
        <f>VLOOKUP(H5910,Sheet2!$A$1:$B$270,2,FALSE)</f>
        <v>#N/A</v>
      </c>
    </row>
    <row r="5911" spans="15:61">
      <c r="O5911" s="57"/>
      <c r="P5911" s="57"/>
      <c r="AP5911" s="57"/>
      <c r="BA5911" s="57"/>
      <c r="BF5911" s="6" t="e">
        <f t="shared" si="276"/>
        <v>#NUM!</v>
      </c>
      <c r="BG5911" t="e">
        <f t="shared" si="277"/>
        <v>#NUM!</v>
      </c>
      <c r="BH5911" t="e">
        <f t="shared" si="278"/>
        <v>#NUM!</v>
      </c>
      <c r="BI5911" t="e">
        <f>VLOOKUP(H5911,Sheet2!$A$1:$B$270,2,FALSE)</f>
        <v>#N/A</v>
      </c>
    </row>
    <row r="5912" spans="15:61">
      <c r="O5912" s="57"/>
      <c r="P5912" s="57"/>
      <c r="BF5912" s="6" t="e">
        <f t="shared" si="276"/>
        <v>#NUM!</v>
      </c>
      <c r="BG5912" t="e">
        <f t="shared" si="277"/>
        <v>#NUM!</v>
      </c>
      <c r="BH5912" t="e">
        <f t="shared" si="278"/>
        <v>#NUM!</v>
      </c>
      <c r="BI5912" t="e">
        <f>VLOOKUP(H5912,Sheet2!$A$1:$B$270,2,FALSE)</f>
        <v>#N/A</v>
      </c>
    </row>
    <row r="5913" spans="15:61">
      <c r="O5913" s="57"/>
      <c r="P5913" s="57"/>
      <c r="AM5913" s="58"/>
      <c r="AO5913" s="57"/>
      <c r="BA5913" s="57"/>
      <c r="BB5913" s="58"/>
      <c r="BF5913" s="6" t="e">
        <f t="shared" si="276"/>
        <v>#NUM!</v>
      </c>
      <c r="BG5913" t="e">
        <f t="shared" si="277"/>
        <v>#NUM!</v>
      </c>
      <c r="BH5913" t="e">
        <f t="shared" si="278"/>
        <v>#NUM!</v>
      </c>
      <c r="BI5913" t="e">
        <f>VLOOKUP(H5913,Sheet2!$A$1:$B$270,2,FALSE)</f>
        <v>#N/A</v>
      </c>
    </row>
    <row r="5914" spans="15:61">
      <c r="O5914" s="57"/>
      <c r="P5914" s="57"/>
      <c r="BA5914" s="57"/>
      <c r="BF5914" s="6" t="e">
        <f t="shared" si="276"/>
        <v>#NUM!</v>
      </c>
      <c r="BG5914" t="e">
        <f t="shared" si="277"/>
        <v>#NUM!</v>
      </c>
      <c r="BH5914" t="e">
        <f t="shared" si="278"/>
        <v>#NUM!</v>
      </c>
      <c r="BI5914" t="e">
        <f>VLOOKUP(H5914,Sheet2!$A$1:$B$270,2,FALSE)</f>
        <v>#N/A</v>
      </c>
    </row>
    <row r="5915" spans="15:61">
      <c r="O5915" s="57"/>
      <c r="P5915" s="57"/>
      <c r="AP5915" s="57"/>
      <c r="BA5915" s="57"/>
      <c r="BF5915" s="6" t="e">
        <f t="shared" si="276"/>
        <v>#NUM!</v>
      </c>
      <c r="BG5915" t="e">
        <f t="shared" si="277"/>
        <v>#NUM!</v>
      </c>
      <c r="BH5915" t="e">
        <f t="shared" si="278"/>
        <v>#NUM!</v>
      </c>
      <c r="BI5915" t="e">
        <f>VLOOKUP(H5915,Sheet2!$A$1:$B$270,2,FALSE)</f>
        <v>#N/A</v>
      </c>
    </row>
    <row r="5916" spans="15:61">
      <c r="O5916" s="57"/>
      <c r="P5916" s="57"/>
      <c r="AP5916" s="57"/>
      <c r="BA5916" s="57"/>
      <c r="BF5916" s="6" t="e">
        <f t="shared" si="276"/>
        <v>#NUM!</v>
      </c>
      <c r="BG5916" t="e">
        <f t="shared" si="277"/>
        <v>#NUM!</v>
      </c>
      <c r="BH5916" t="e">
        <f t="shared" si="278"/>
        <v>#NUM!</v>
      </c>
      <c r="BI5916" t="e">
        <f>VLOOKUP(H5916,Sheet2!$A$1:$B$270,2,FALSE)</f>
        <v>#N/A</v>
      </c>
    </row>
    <row r="5917" spans="15:61">
      <c r="O5917" s="57"/>
      <c r="P5917" s="57"/>
      <c r="AM5917" s="58"/>
      <c r="BA5917" s="57"/>
      <c r="BB5917" s="58"/>
      <c r="BF5917" s="6" t="e">
        <f t="shared" si="276"/>
        <v>#NUM!</v>
      </c>
      <c r="BG5917" t="e">
        <f t="shared" si="277"/>
        <v>#NUM!</v>
      </c>
      <c r="BH5917" t="e">
        <f t="shared" si="278"/>
        <v>#NUM!</v>
      </c>
      <c r="BI5917" t="e">
        <f>VLOOKUP(H5917,Sheet2!$A$1:$B$270,2,FALSE)</f>
        <v>#N/A</v>
      </c>
    </row>
    <row r="5918" spans="15:61">
      <c r="O5918" s="57"/>
      <c r="P5918" s="57"/>
      <c r="AO5918" s="57"/>
      <c r="AP5918" s="57"/>
      <c r="BA5918" s="57"/>
      <c r="BF5918" s="6" t="e">
        <f t="shared" si="276"/>
        <v>#NUM!</v>
      </c>
      <c r="BG5918" t="e">
        <f t="shared" si="277"/>
        <v>#NUM!</v>
      </c>
      <c r="BH5918" t="e">
        <f t="shared" si="278"/>
        <v>#NUM!</v>
      </c>
      <c r="BI5918" t="e">
        <f>VLOOKUP(H5918,Sheet2!$A$1:$B$270,2,FALSE)</f>
        <v>#N/A</v>
      </c>
    </row>
    <row r="5919" spans="15:61">
      <c r="O5919" s="57"/>
      <c r="P5919" s="57"/>
      <c r="AM5919" s="58"/>
      <c r="AO5919" s="57"/>
      <c r="BA5919" s="57"/>
      <c r="BB5919" s="58"/>
      <c r="BF5919" s="6" t="e">
        <f t="shared" si="276"/>
        <v>#NUM!</v>
      </c>
      <c r="BG5919" t="e">
        <f t="shared" si="277"/>
        <v>#NUM!</v>
      </c>
      <c r="BH5919" t="e">
        <f t="shared" si="278"/>
        <v>#NUM!</v>
      </c>
      <c r="BI5919" t="e">
        <f>VLOOKUP(H5919,Sheet2!$A$1:$B$270,2,FALSE)</f>
        <v>#N/A</v>
      </c>
    </row>
    <row r="5920" spans="15:61">
      <c r="O5920" s="57"/>
      <c r="P5920" s="57"/>
      <c r="AP5920" s="57"/>
      <c r="BA5920" s="57"/>
      <c r="BF5920" s="6" t="e">
        <f t="shared" si="276"/>
        <v>#NUM!</v>
      </c>
      <c r="BG5920" t="e">
        <f t="shared" si="277"/>
        <v>#NUM!</v>
      </c>
      <c r="BH5920" t="e">
        <f t="shared" si="278"/>
        <v>#NUM!</v>
      </c>
      <c r="BI5920" t="e">
        <f>VLOOKUP(H5920,Sheet2!$A$1:$B$270,2,FALSE)</f>
        <v>#N/A</v>
      </c>
    </row>
    <row r="5921" spans="15:61">
      <c r="O5921" s="57"/>
      <c r="P5921" s="57"/>
      <c r="AP5921" s="57"/>
      <c r="BA5921" s="57"/>
      <c r="BF5921" s="6" t="e">
        <f t="shared" si="276"/>
        <v>#NUM!</v>
      </c>
      <c r="BG5921" t="e">
        <f t="shared" si="277"/>
        <v>#NUM!</v>
      </c>
      <c r="BH5921" t="e">
        <f t="shared" si="278"/>
        <v>#NUM!</v>
      </c>
      <c r="BI5921" t="e">
        <f>VLOOKUP(H5921,Sheet2!$A$1:$B$270,2,FALSE)</f>
        <v>#N/A</v>
      </c>
    </row>
    <row r="5922" spans="15:61">
      <c r="O5922" s="57"/>
      <c r="P5922" s="57"/>
      <c r="AO5922" s="57"/>
      <c r="AP5922" s="57"/>
      <c r="BA5922" s="57"/>
      <c r="BF5922" s="6" t="e">
        <f t="shared" si="276"/>
        <v>#NUM!</v>
      </c>
      <c r="BG5922" t="e">
        <f t="shared" si="277"/>
        <v>#NUM!</v>
      </c>
      <c r="BH5922" t="e">
        <f t="shared" si="278"/>
        <v>#NUM!</v>
      </c>
      <c r="BI5922" t="e">
        <f>VLOOKUP(H5922,Sheet2!$A$1:$B$270,2,FALSE)</f>
        <v>#N/A</v>
      </c>
    </row>
    <row r="5923" spans="15:61">
      <c r="O5923" s="57"/>
      <c r="P5923" s="57"/>
      <c r="AP5923" s="57"/>
      <c r="BA5923" s="57"/>
      <c r="BF5923" s="6" t="e">
        <f t="shared" si="276"/>
        <v>#NUM!</v>
      </c>
      <c r="BG5923" t="e">
        <f t="shared" si="277"/>
        <v>#NUM!</v>
      </c>
      <c r="BH5923" t="e">
        <f t="shared" si="278"/>
        <v>#NUM!</v>
      </c>
      <c r="BI5923" t="e">
        <f>VLOOKUP(H5923,Sheet2!$A$1:$B$270,2,FALSE)</f>
        <v>#N/A</v>
      </c>
    </row>
    <row r="5924" spans="15:61">
      <c r="O5924" s="57"/>
      <c r="P5924" s="57"/>
      <c r="AO5924" s="57"/>
      <c r="AP5924" s="57"/>
      <c r="BA5924" s="57"/>
      <c r="BF5924" s="6" t="e">
        <f t="shared" si="276"/>
        <v>#NUM!</v>
      </c>
      <c r="BG5924" t="e">
        <f t="shared" si="277"/>
        <v>#NUM!</v>
      </c>
      <c r="BH5924" t="e">
        <f t="shared" si="278"/>
        <v>#NUM!</v>
      </c>
      <c r="BI5924" t="e">
        <f>VLOOKUP(H5924,Sheet2!$A$1:$B$270,2,FALSE)</f>
        <v>#N/A</v>
      </c>
    </row>
    <row r="5925" spans="15:61">
      <c r="O5925" s="57"/>
      <c r="P5925" s="57"/>
      <c r="BA5925" s="57"/>
      <c r="BF5925" s="6" t="e">
        <f t="shared" si="276"/>
        <v>#NUM!</v>
      </c>
      <c r="BG5925" t="e">
        <f t="shared" si="277"/>
        <v>#NUM!</v>
      </c>
      <c r="BH5925" t="e">
        <f t="shared" si="278"/>
        <v>#NUM!</v>
      </c>
      <c r="BI5925" t="e">
        <f>VLOOKUP(H5925,Sheet2!$A$1:$B$270,2,FALSE)</f>
        <v>#N/A</v>
      </c>
    </row>
    <row r="5926" spans="15:61">
      <c r="O5926" s="57"/>
      <c r="P5926" s="57"/>
      <c r="AP5926" s="57"/>
      <c r="BA5926" s="57"/>
      <c r="BF5926" s="6" t="e">
        <f t="shared" si="276"/>
        <v>#NUM!</v>
      </c>
      <c r="BG5926" t="e">
        <f t="shared" si="277"/>
        <v>#NUM!</v>
      </c>
      <c r="BH5926" t="e">
        <f t="shared" si="278"/>
        <v>#NUM!</v>
      </c>
      <c r="BI5926" t="e">
        <f>VLOOKUP(H5926,Sheet2!$A$1:$B$270,2,FALSE)</f>
        <v>#N/A</v>
      </c>
    </row>
    <row r="5927" spans="15:61">
      <c r="O5927" s="57"/>
      <c r="P5927" s="57"/>
      <c r="AP5927" s="57"/>
      <c r="BA5927" s="57"/>
      <c r="BF5927" s="6" t="e">
        <f t="shared" si="276"/>
        <v>#NUM!</v>
      </c>
      <c r="BG5927" t="e">
        <f t="shared" si="277"/>
        <v>#NUM!</v>
      </c>
      <c r="BH5927" t="e">
        <f t="shared" si="278"/>
        <v>#NUM!</v>
      </c>
      <c r="BI5927" t="e">
        <f>VLOOKUP(H5927,Sheet2!$A$1:$B$270,2,FALSE)</f>
        <v>#N/A</v>
      </c>
    </row>
    <row r="5928" spans="15:61">
      <c r="O5928" s="57"/>
      <c r="P5928" s="57"/>
      <c r="AO5928" s="57"/>
      <c r="AP5928" s="57"/>
      <c r="BA5928" s="57"/>
      <c r="BF5928" s="6" t="e">
        <f t="shared" si="276"/>
        <v>#NUM!</v>
      </c>
      <c r="BG5928" t="e">
        <f t="shared" si="277"/>
        <v>#NUM!</v>
      </c>
      <c r="BH5928" t="e">
        <f t="shared" si="278"/>
        <v>#NUM!</v>
      </c>
      <c r="BI5928" t="e">
        <f>VLOOKUP(H5928,Sheet2!$A$1:$B$270,2,FALSE)</f>
        <v>#N/A</v>
      </c>
    </row>
    <row r="5929" spans="15:61">
      <c r="O5929" s="57"/>
      <c r="P5929" s="57"/>
      <c r="AP5929" s="57"/>
      <c r="BA5929" s="57"/>
      <c r="BF5929" s="6" t="e">
        <f t="shared" si="276"/>
        <v>#NUM!</v>
      </c>
      <c r="BG5929" t="e">
        <f t="shared" si="277"/>
        <v>#NUM!</v>
      </c>
      <c r="BH5929" t="e">
        <f t="shared" si="278"/>
        <v>#NUM!</v>
      </c>
      <c r="BI5929" t="e">
        <f>VLOOKUP(H5929,Sheet2!$A$1:$B$270,2,FALSE)</f>
        <v>#N/A</v>
      </c>
    </row>
    <row r="5930" spans="15:61">
      <c r="O5930" s="57"/>
      <c r="P5930" s="57"/>
      <c r="AP5930" s="57"/>
      <c r="BA5930" s="57"/>
      <c r="BF5930" s="6" t="e">
        <f t="shared" si="276"/>
        <v>#NUM!</v>
      </c>
      <c r="BG5930" t="e">
        <f t="shared" si="277"/>
        <v>#NUM!</v>
      </c>
      <c r="BH5930" t="e">
        <f t="shared" si="278"/>
        <v>#NUM!</v>
      </c>
      <c r="BI5930" t="e">
        <f>VLOOKUP(H5930,Sheet2!$A$1:$B$270,2,FALSE)</f>
        <v>#N/A</v>
      </c>
    </row>
    <row r="5931" spans="15:61">
      <c r="O5931" s="57"/>
      <c r="P5931" s="57"/>
      <c r="AM5931" s="58"/>
      <c r="BA5931" s="57"/>
      <c r="BB5931" s="58"/>
      <c r="BF5931" s="6" t="e">
        <f t="shared" si="276"/>
        <v>#NUM!</v>
      </c>
      <c r="BG5931" t="e">
        <f t="shared" si="277"/>
        <v>#NUM!</v>
      </c>
      <c r="BH5931" t="e">
        <f t="shared" si="278"/>
        <v>#NUM!</v>
      </c>
      <c r="BI5931" t="e">
        <f>VLOOKUP(H5931,Sheet2!$A$1:$B$270,2,FALSE)</f>
        <v>#N/A</v>
      </c>
    </row>
    <row r="5932" spans="15:61">
      <c r="O5932" s="57"/>
      <c r="P5932" s="57"/>
      <c r="AO5932" s="57"/>
      <c r="BF5932" s="6" t="e">
        <f t="shared" si="276"/>
        <v>#NUM!</v>
      </c>
      <c r="BG5932" t="e">
        <f t="shared" si="277"/>
        <v>#NUM!</v>
      </c>
      <c r="BH5932" t="e">
        <f t="shared" si="278"/>
        <v>#NUM!</v>
      </c>
      <c r="BI5932" t="e">
        <f>VLOOKUP(H5932,Sheet2!$A$1:$B$270,2,FALSE)</f>
        <v>#N/A</v>
      </c>
    </row>
    <row r="5933" spans="15:61">
      <c r="O5933" s="57"/>
      <c r="P5933" s="57"/>
      <c r="AO5933" s="57"/>
      <c r="AP5933" s="57"/>
      <c r="BA5933" s="57"/>
      <c r="BF5933" s="6" t="e">
        <f t="shared" si="276"/>
        <v>#NUM!</v>
      </c>
      <c r="BG5933" t="e">
        <f t="shared" si="277"/>
        <v>#NUM!</v>
      </c>
      <c r="BH5933" t="e">
        <f t="shared" si="278"/>
        <v>#NUM!</v>
      </c>
      <c r="BI5933" t="e">
        <f>VLOOKUP(H5933,Sheet2!$A$1:$B$270,2,FALSE)</f>
        <v>#N/A</v>
      </c>
    </row>
    <row r="5934" spans="15:61">
      <c r="O5934" s="57"/>
      <c r="P5934" s="57"/>
      <c r="BA5934" s="57"/>
      <c r="BF5934" s="6" t="e">
        <f t="shared" si="276"/>
        <v>#NUM!</v>
      </c>
      <c r="BG5934" t="e">
        <f t="shared" si="277"/>
        <v>#NUM!</v>
      </c>
      <c r="BH5934" t="e">
        <f t="shared" si="278"/>
        <v>#NUM!</v>
      </c>
      <c r="BI5934" t="e">
        <f>VLOOKUP(H5934,Sheet2!$A$1:$B$270,2,FALSE)</f>
        <v>#N/A</v>
      </c>
    </row>
    <row r="5935" spans="15:61">
      <c r="O5935" s="57"/>
      <c r="P5935" s="57"/>
      <c r="AP5935" s="57"/>
      <c r="BA5935" s="57"/>
      <c r="BF5935" s="6" t="e">
        <f t="shared" si="276"/>
        <v>#NUM!</v>
      </c>
      <c r="BG5935" t="e">
        <f t="shared" si="277"/>
        <v>#NUM!</v>
      </c>
      <c r="BH5935" t="e">
        <f t="shared" si="278"/>
        <v>#NUM!</v>
      </c>
      <c r="BI5935" t="e">
        <f>VLOOKUP(H5935,Sheet2!$A$1:$B$270,2,FALSE)</f>
        <v>#N/A</v>
      </c>
    </row>
    <row r="5936" spans="15:61">
      <c r="O5936" s="57"/>
      <c r="P5936" s="57"/>
      <c r="AP5936" s="57"/>
      <c r="BA5936" s="57"/>
      <c r="BF5936" s="6" t="e">
        <f t="shared" si="276"/>
        <v>#NUM!</v>
      </c>
      <c r="BG5936" t="e">
        <f t="shared" si="277"/>
        <v>#NUM!</v>
      </c>
      <c r="BH5936" t="e">
        <f t="shared" si="278"/>
        <v>#NUM!</v>
      </c>
      <c r="BI5936" t="e">
        <f>VLOOKUP(H5936,Sheet2!$A$1:$B$270,2,FALSE)</f>
        <v>#N/A</v>
      </c>
    </row>
    <row r="5937" spans="15:61">
      <c r="O5937" s="57"/>
      <c r="P5937" s="57"/>
      <c r="AP5937" s="57"/>
      <c r="BA5937" s="57"/>
      <c r="BF5937" s="6" t="e">
        <f t="shared" si="276"/>
        <v>#NUM!</v>
      </c>
      <c r="BG5937" t="e">
        <f t="shared" si="277"/>
        <v>#NUM!</v>
      </c>
      <c r="BH5937" t="e">
        <f t="shared" si="278"/>
        <v>#NUM!</v>
      </c>
      <c r="BI5937" t="e">
        <f>VLOOKUP(H5937,Sheet2!$A$1:$B$270,2,FALSE)</f>
        <v>#N/A</v>
      </c>
    </row>
    <row r="5938" spans="15:61">
      <c r="O5938" s="57"/>
      <c r="P5938" s="57"/>
      <c r="AP5938" s="57"/>
      <c r="BA5938" s="57"/>
      <c r="BF5938" s="6" t="e">
        <f t="shared" si="276"/>
        <v>#NUM!</v>
      </c>
      <c r="BG5938" t="e">
        <f t="shared" si="277"/>
        <v>#NUM!</v>
      </c>
      <c r="BH5938" t="e">
        <f t="shared" si="278"/>
        <v>#NUM!</v>
      </c>
      <c r="BI5938" t="e">
        <f>VLOOKUP(H5938,Sheet2!$A$1:$B$270,2,FALSE)</f>
        <v>#N/A</v>
      </c>
    </row>
    <row r="5939" spans="15:61">
      <c r="O5939" s="57"/>
      <c r="P5939" s="57"/>
      <c r="AO5939" s="57"/>
      <c r="AP5939" s="57"/>
      <c r="BA5939" s="57"/>
      <c r="BF5939" s="6" t="e">
        <f t="shared" si="276"/>
        <v>#NUM!</v>
      </c>
      <c r="BG5939" t="e">
        <f t="shared" si="277"/>
        <v>#NUM!</v>
      </c>
      <c r="BH5939" t="e">
        <f t="shared" si="278"/>
        <v>#NUM!</v>
      </c>
      <c r="BI5939" t="e">
        <f>VLOOKUP(H5939,Sheet2!$A$1:$B$270,2,FALSE)</f>
        <v>#N/A</v>
      </c>
    </row>
    <row r="5940" spans="15:61">
      <c r="O5940" s="57"/>
      <c r="P5940" s="57"/>
      <c r="AO5940" s="57"/>
      <c r="AP5940" s="57"/>
      <c r="BA5940" s="57"/>
      <c r="BF5940" s="6" t="e">
        <f t="shared" si="276"/>
        <v>#NUM!</v>
      </c>
      <c r="BG5940" t="e">
        <f t="shared" si="277"/>
        <v>#NUM!</v>
      </c>
      <c r="BH5940" t="e">
        <f t="shared" si="278"/>
        <v>#NUM!</v>
      </c>
      <c r="BI5940" t="e">
        <f>VLOOKUP(H5940,Sheet2!$A$1:$B$270,2,FALSE)</f>
        <v>#N/A</v>
      </c>
    </row>
    <row r="5941" spans="15:61">
      <c r="O5941" s="57"/>
      <c r="P5941" s="57"/>
      <c r="AP5941" s="57"/>
      <c r="BA5941" s="57"/>
      <c r="BF5941" s="6" t="e">
        <f t="shared" si="276"/>
        <v>#NUM!</v>
      </c>
      <c r="BG5941" t="e">
        <f t="shared" si="277"/>
        <v>#NUM!</v>
      </c>
      <c r="BH5941" t="e">
        <f t="shared" si="278"/>
        <v>#NUM!</v>
      </c>
      <c r="BI5941" t="e">
        <f>VLOOKUP(H5941,Sheet2!$A$1:$B$270,2,FALSE)</f>
        <v>#N/A</v>
      </c>
    </row>
    <row r="5942" spans="15:61">
      <c r="O5942" s="57"/>
      <c r="P5942" s="57"/>
      <c r="AO5942" s="57"/>
      <c r="BF5942" s="6" t="e">
        <f t="shared" si="276"/>
        <v>#NUM!</v>
      </c>
      <c r="BG5942" t="e">
        <f t="shared" si="277"/>
        <v>#NUM!</v>
      </c>
      <c r="BH5942" t="e">
        <f t="shared" si="278"/>
        <v>#NUM!</v>
      </c>
      <c r="BI5942" t="e">
        <f>VLOOKUP(H5942,Sheet2!$A$1:$B$270,2,FALSE)</f>
        <v>#N/A</v>
      </c>
    </row>
    <row r="5943" spans="15:61">
      <c r="O5943" s="57"/>
      <c r="P5943" s="57"/>
      <c r="AO5943" s="57"/>
      <c r="AP5943" s="57"/>
      <c r="BA5943" s="57"/>
      <c r="BF5943" s="6" t="e">
        <f t="shared" si="276"/>
        <v>#NUM!</v>
      </c>
      <c r="BG5943" t="e">
        <f t="shared" si="277"/>
        <v>#NUM!</v>
      </c>
      <c r="BH5943" t="e">
        <f t="shared" si="278"/>
        <v>#NUM!</v>
      </c>
      <c r="BI5943" t="e">
        <f>VLOOKUP(H5943,Sheet2!$A$1:$B$270,2,FALSE)</f>
        <v>#N/A</v>
      </c>
    </row>
    <row r="5944" spans="15:61">
      <c r="O5944" s="57"/>
      <c r="P5944" s="57"/>
      <c r="AP5944" s="57"/>
      <c r="BA5944" s="57"/>
      <c r="BF5944" s="6" t="e">
        <f t="shared" si="276"/>
        <v>#NUM!</v>
      </c>
      <c r="BG5944" t="e">
        <f t="shared" si="277"/>
        <v>#NUM!</v>
      </c>
      <c r="BH5944" t="e">
        <f t="shared" si="278"/>
        <v>#NUM!</v>
      </c>
      <c r="BI5944" t="e">
        <f>VLOOKUP(H5944,Sheet2!$A$1:$B$270,2,FALSE)</f>
        <v>#N/A</v>
      </c>
    </row>
    <row r="5945" spans="15:61">
      <c r="O5945" s="57"/>
      <c r="P5945" s="57"/>
      <c r="BF5945" s="6" t="e">
        <f t="shared" si="276"/>
        <v>#NUM!</v>
      </c>
      <c r="BG5945" t="e">
        <f t="shared" si="277"/>
        <v>#NUM!</v>
      </c>
      <c r="BH5945" t="e">
        <f t="shared" si="278"/>
        <v>#NUM!</v>
      </c>
      <c r="BI5945" t="e">
        <f>VLOOKUP(H5945,Sheet2!$A$1:$B$270,2,FALSE)</f>
        <v>#N/A</v>
      </c>
    </row>
    <row r="5946" spans="15:61">
      <c r="O5946" s="57"/>
      <c r="P5946" s="57"/>
      <c r="AP5946" s="57"/>
      <c r="BA5946" s="57"/>
      <c r="BF5946" s="6" t="e">
        <f t="shared" si="276"/>
        <v>#NUM!</v>
      </c>
      <c r="BG5946" t="e">
        <f t="shared" si="277"/>
        <v>#NUM!</v>
      </c>
      <c r="BH5946" t="e">
        <f t="shared" si="278"/>
        <v>#NUM!</v>
      </c>
      <c r="BI5946" t="e">
        <f>VLOOKUP(H5946,Sheet2!$A$1:$B$270,2,FALSE)</f>
        <v>#N/A</v>
      </c>
    </row>
    <row r="5947" spans="15:61">
      <c r="O5947" s="57"/>
      <c r="P5947" s="57"/>
      <c r="BA5947" s="57"/>
      <c r="BF5947" s="6" t="e">
        <f t="shared" si="276"/>
        <v>#NUM!</v>
      </c>
      <c r="BG5947" t="e">
        <f t="shared" si="277"/>
        <v>#NUM!</v>
      </c>
      <c r="BH5947" t="e">
        <f t="shared" si="278"/>
        <v>#NUM!</v>
      </c>
      <c r="BI5947" t="e">
        <f>VLOOKUP(H5947,Sheet2!$A$1:$B$270,2,FALSE)</f>
        <v>#N/A</v>
      </c>
    </row>
    <row r="5948" spans="15:61">
      <c r="O5948" s="57"/>
      <c r="P5948" s="57"/>
      <c r="AP5948" s="57"/>
      <c r="BA5948" s="57"/>
      <c r="BF5948" s="6" t="e">
        <f t="shared" si="276"/>
        <v>#NUM!</v>
      </c>
      <c r="BG5948" t="e">
        <f t="shared" si="277"/>
        <v>#NUM!</v>
      </c>
      <c r="BH5948" t="e">
        <f t="shared" si="278"/>
        <v>#NUM!</v>
      </c>
      <c r="BI5948" t="e">
        <f>VLOOKUP(H5948,Sheet2!$A$1:$B$270,2,FALSE)</f>
        <v>#N/A</v>
      </c>
    </row>
    <row r="5949" spans="15:61">
      <c r="O5949" s="57"/>
      <c r="P5949" s="57"/>
      <c r="AP5949" s="57"/>
      <c r="BA5949" s="57"/>
      <c r="BF5949" s="6" t="e">
        <f t="shared" si="276"/>
        <v>#NUM!</v>
      </c>
      <c r="BG5949" t="e">
        <f t="shared" si="277"/>
        <v>#NUM!</v>
      </c>
      <c r="BH5949" t="e">
        <f t="shared" si="278"/>
        <v>#NUM!</v>
      </c>
      <c r="BI5949" t="e">
        <f>VLOOKUP(H5949,Sheet2!$A$1:$B$270,2,FALSE)</f>
        <v>#N/A</v>
      </c>
    </row>
    <row r="5950" spans="15:61">
      <c r="O5950" s="57"/>
      <c r="P5950" s="57"/>
      <c r="BA5950" s="57"/>
      <c r="BF5950" s="6" t="e">
        <f t="shared" si="276"/>
        <v>#NUM!</v>
      </c>
      <c r="BG5950" t="e">
        <f t="shared" si="277"/>
        <v>#NUM!</v>
      </c>
      <c r="BH5950" t="e">
        <f t="shared" si="278"/>
        <v>#NUM!</v>
      </c>
      <c r="BI5950" t="e">
        <f>VLOOKUP(H5950,Sheet2!$A$1:$B$270,2,FALSE)</f>
        <v>#N/A</v>
      </c>
    </row>
    <row r="5951" spans="15:61">
      <c r="O5951" s="57"/>
      <c r="P5951" s="57"/>
      <c r="AP5951" s="57"/>
      <c r="BA5951" s="57"/>
      <c r="BF5951" s="6" t="e">
        <f t="shared" si="276"/>
        <v>#NUM!</v>
      </c>
      <c r="BG5951" t="e">
        <f t="shared" si="277"/>
        <v>#NUM!</v>
      </c>
      <c r="BH5951" t="e">
        <f t="shared" si="278"/>
        <v>#NUM!</v>
      </c>
      <c r="BI5951" t="e">
        <f>VLOOKUP(H5951,Sheet2!$A$1:$B$270,2,FALSE)</f>
        <v>#N/A</v>
      </c>
    </row>
    <row r="5952" spans="15:61">
      <c r="O5952" s="57"/>
      <c r="P5952" s="57"/>
      <c r="AP5952" s="57"/>
      <c r="BA5952" s="57"/>
      <c r="BF5952" s="6" t="e">
        <f t="shared" si="276"/>
        <v>#NUM!</v>
      </c>
      <c r="BG5952" t="e">
        <f t="shared" si="277"/>
        <v>#NUM!</v>
      </c>
      <c r="BH5952" t="e">
        <f t="shared" si="278"/>
        <v>#NUM!</v>
      </c>
      <c r="BI5952" t="e">
        <f>VLOOKUP(H5952,Sheet2!$A$1:$B$270,2,FALSE)</f>
        <v>#N/A</v>
      </c>
    </row>
    <row r="5953" spans="15:61">
      <c r="O5953" s="57"/>
      <c r="P5953" s="57"/>
      <c r="AM5953" s="58"/>
      <c r="AO5953" s="57"/>
      <c r="BA5953" s="57"/>
      <c r="BB5953" s="58"/>
      <c r="BF5953" s="6" t="e">
        <f t="shared" si="276"/>
        <v>#NUM!</v>
      </c>
      <c r="BG5953" t="e">
        <f t="shared" si="277"/>
        <v>#NUM!</v>
      </c>
      <c r="BH5953" t="e">
        <f t="shared" si="278"/>
        <v>#NUM!</v>
      </c>
      <c r="BI5953" t="e">
        <f>VLOOKUP(H5953,Sheet2!$A$1:$B$270,2,FALSE)</f>
        <v>#N/A</v>
      </c>
    </row>
    <row r="5954" spans="15:61">
      <c r="O5954" s="57"/>
      <c r="P5954" s="57"/>
      <c r="AO5954" s="57"/>
      <c r="AP5954" s="57"/>
      <c r="BA5954" s="57"/>
      <c r="BF5954" s="6" t="e">
        <f t="shared" ref="BF5954:BF5978" si="279">DATE(BC5954,BD5954,BE5954)</f>
        <v>#NUM!</v>
      </c>
      <c r="BG5954" t="e">
        <f t="shared" ref="BG5954:BG5978" si="280">BF5954-BA5954</f>
        <v>#NUM!</v>
      </c>
      <c r="BH5954" t="e">
        <f t="shared" ref="BH5954:BH5978" si="281">IF(BG5954=1,"COMPLY",IF(BG5954&lt;1,"COMPLY","NOT COMPLY"))</f>
        <v>#NUM!</v>
      </c>
      <c r="BI5954" t="e">
        <f>VLOOKUP(H5954,Sheet2!$A$1:$B$270,2,FALSE)</f>
        <v>#N/A</v>
      </c>
    </row>
    <row r="5955" spans="15:61">
      <c r="O5955" s="57"/>
      <c r="P5955" s="57"/>
      <c r="BA5955" s="57"/>
      <c r="BF5955" s="6" t="e">
        <f t="shared" si="279"/>
        <v>#NUM!</v>
      </c>
      <c r="BG5955" t="e">
        <f t="shared" si="280"/>
        <v>#NUM!</v>
      </c>
      <c r="BH5955" t="e">
        <f t="shared" si="281"/>
        <v>#NUM!</v>
      </c>
      <c r="BI5955" t="e">
        <f>VLOOKUP(H5955,Sheet2!$A$1:$B$270,2,FALSE)</f>
        <v>#N/A</v>
      </c>
    </row>
    <row r="5956" spans="15:61">
      <c r="O5956" s="57"/>
      <c r="P5956" s="57"/>
      <c r="AM5956" s="58"/>
      <c r="BA5956" s="57"/>
      <c r="BB5956" s="58"/>
      <c r="BF5956" s="6" t="e">
        <f t="shared" si="279"/>
        <v>#NUM!</v>
      </c>
      <c r="BG5956" t="e">
        <f t="shared" si="280"/>
        <v>#NUM!</v>
      </c>
      <c r="BH5956" t="e">
        <f t="shared" si="281"/>
        <v>#NUM!</v>
      </c>
      <c r="BI5956" t="e">
        <f>VLOOKUP(H5956,Sheet2!$A$1:$B$270,2,FALSE)</f>
        <v>#N/A</v>
      </c>
    </row>
    <row r="5957" spans="15:61">
      <c r="O5957" s="57"/>
      <c r="P5957" s="57"/>
      <c r="AO5957" s="57"/>
      <c r="BA5957" s="57"/>
      <c r="BF5957" s="6" t="e">
        <f t="shared" si="279"/>
        <v>#NUM!</v>
      </c>
      <c r="BG5957" t="e">
        <f t="shared" si="280"/>
        <v>#NUM!</v>
      </c>
      <c r="BH5957" t="e">
        <f t="shared" si="281"/>
        <v>#NUM!</v>
      </c>
      <c r="BI5957" t="e">
        <f>VLOOKUP(H5957,Sheet2!$A$1:$B$270,2,FALSE)</f>
        <v>#N/A</v>
      </c>
    </row>
    <row r="5958" spans="15:61">
      <c r="O5958" s="57"/>
      <c r="P5958" s="57"/>
      <c r="AO5958" s="57"/>
      <c r="AP5958" s="57"/>
      <c r="BA5958" s="57"/>
      <c r="BF5958" s="6" t="e">
        <f t="shared" si="279"/>
        <v>#NUM!</v>
      </c>
      <c r="BG5958" t="e">
        <f t="shared" si="280"/>
        <v>#NUM!</v>
      </c>
      <c r="BH5958" t="e">
        <f t="shared" si="281"/>
        <v>#NUM!</v>
      </c>
      <c r="BI5958" t="e">
        <f>VLOOKUP(H5958,Sheet2!$A$1:$B$270,2,FALSE)</f>
        <v>#N/A</v>
      </c>
    </row>
    <row r="5959" spans="15:61">
      <c r="O5959" s="57"/>
      <c r="P5959" s="57"/>
      <c r="AP5959" s="57"/>
      <c r="BA5959" s="57"/>
      <c r="BF5959" s="6" t="e">
        <f t="shared" si="279"/>
        <v>#NUM!</v>
      </c>
      <c r="BG5959" t="e">
        <f t="shared" si="280"/>
        <v>#NUM!</v>
      </c>
      <c r="BH5959" t="e">
        <f t="shared" si="281"/>
        <v>#NUM!</v>
      </c>
      <c r="BI5959" t="e">
        <f>VLOOKUP(H5959,Sheet2!$A$1:$B$270,2,FALSE)</f>
        <v>#N/A</v>
      </c>
    </row>
    <row r="5960" spans="15:61">
      <c r="O5960" s="57"/>
      <c r="P5960" s="57"/>
      <c r="BA5960" s="57"/>
      <c r="BF5960" s="6" t="e">
        <f t="shared" si="279"/>
        <v>#NUM!</v>
      </c>
      <c r="BG5960" t="e">
        <f t="shared" si="280"/>
        <v>#NUM!</v>
      </c>
      <c r="BH5960" t="e">
        <f t="shared" si="281"/>
        <v>#NUM!</v>
      </c>
      <c r="BI5960" t="e">
        <f>VLOOKUP(H5960,Sheet2!$A$1:$B$270,2,FALSE)</f>
        <v>#N/A</v>
      </c>
    </row>
    <row r="5961" spans="15:61">
      <c r="O5961" s="57"/>
      <c r="P5961" s="57"/>
      <c r="AP5961" s="57"/>
      <c r="BA5961" s="57"/>
      <c r="BF5961" s="6" t="e">
        <f t="shared" si="279"/>
        <v>#NUM!</v>
      </c>
      <c r="BG5961" t="e">
        <f t="shared" si="280"/>
        <v>#NUM!</v>
      </c>
      <c r="BH5961" t="e">
        <f t="shared" si="281"/>
        <v>#NUM!</v>
      </c>
      <c r="BI5961" t="e">
        <f>VLOOKUP(H5961,Sheet2!$A$1:$B$270,2,FALSE)</f>
        <v>#N/A</v>
      </c>
    </row>
    <row r="5962" spans="15:61">
      <c r="O5962" s="57"/>
      <c r="P5962" s="57"/>
      <c r="AO5962" s="57"/>
      <c r="AP5962" s="57"/>
      <c r="BA5962" s="57"/>
      <c r="BF5962" s="6" t="e">
        <f t="shared" si="279"/>
        <v>#NUM!</v>
      </c>
      <c r="BG5962" t="e">
        <f t="shared" si="280"/>
        <v>#NUM!</v>
      </c>
      <c r="BH5962" t="e">
        <f t="shared" si="281"/>
        <v>#NUM!</v>
      </c>
      <c r="BI5962" t="e">
        <f>VLOOKUP(H5962,Sheet2!$A$1:$B$270,2,FALSE)</f>
        <v>#N/A</v>
      </c>
    </row>
    <row r="5963" spans="15:61">
      <c r="O5963" s="57"/>
      <c r="P5963" s="57"/>
      <c r="AO5963" s="57"/>
      <c r="AP5963" s="57"/>
      <c r="BA5963" s="57"/>
      <c r="BF5963" s="6" t="e">
        <f t="shared" si="279"/>
        <v>#NUM!</v>
      </c>
      <c r="BG5963" t="e">
        <f t="shared" si="280"/>
        <v>#NUM!</v>
      </c>
      <c r="BH5963" t="e">
        <f t="shared" si="281"/>
        <v>#NUM!</v>
      </c>
      <c r="BI5963" t="e">
        <f>VLOOKUP(H5963,Sheet2!$A$1:$B$270,2,FALSE)</f>
        <v>#N/A</v>
      </c>
    </row>
    <row r="5964" spans="15:61">
      <c r="O5964" s="57"/>
      <c r="P5964" s="57"/>
      <c r="AO5964" s="57"/>
      <c r="AP5964" s="57"/>
      <c r="BA5964" s="57"/>
      <c r="BF5964" s="6" t="e">
        <f t="shared" si="279"/>
        <v>#NUM!</v>
      </c>
      <c r="BG5964" t="e">
        <f t="shared" si="280"/>
        <v>#NUM!</v>
      </c>
      <c r="BH5964" t="e">
        <f t="shared" si="281"/>
        <v>#NUM!</v>
      </c>
      <c r="BI5964" t="e">
        <f>VLOOKUP(H5964,Sheet2!$A$1:$B$270,2,FALSE)</f>
        <v>#N/A</v>
      </c>
    </row>
    <row r="5965" spans="15:61">
      <c r="O5965" s="57"/>
      <c r="P5965" s="57"/>
      <c r="BA5965" s="57"/>
      <c r="BF5965" s="6" t="e">
        <f t="shared" si="279"/>
        <v>#NUM!</v>
      </c>
      <c r="BG5965" t="e">
        <f t="shared" si="280"/>
        <v>#NUM!</v>
      </c>
      <c r="BH5965" t="e">
        <f t="shared" si="281"/>
        <v>#NUM!</v>
      </c>
      <c r="BI5965" t="e">
        <f>VLOOKUP(H5965,Sheet2!$A$1:$B$270,2,FALSE)</f>
        <v>#N/A</v>
      </c>
    </row>
    <row r="5966" spans="15:61">
      <c r="O5966" s="57"/>
      <c r="P5966" s="57"/>
      <c r="AO5966" s="57"/>
      <c r="AP5966" s="57"/>
      <c r="BA5966" s="57"/>
      <c r="BF5966" s="6" t="e">
        <f t="shared" si="279"/>
        <v>#NUM!</v>
      </c>
      <c r="BG5966" t="e">
        <f t="shared" si="280"/>
        <v>#NUM!</v>
      </c>
      <c r="BH5966" t="e">
        <f t="shared" si="281"/>
        <v>#NUM!</v>
      </c>
      <c r="BI5966" t="e">
        <f>VLOOKUP(H5966,Sheet2!$A$1:$B$270,2,FALSE)</f>
        <v>#N/A</v>
      </c>
    </row>
    <row r="5967" spans="15:61">
      <c r="O5967" s="57"/>
      <c r="P5967" s="57"/>
      <c r="AM5967" s="58"/>
      <c r="AO5967" s="57"/>
      <c r="BA5967" s="57"/>
      <c r="BB5967" s="58"/>
      <c r="BF5967" s="6" t="e">
        <f t="shared" si="279"/>
        <v>#NUM!</v>
      </c>
      <c r="BG5967" t="e">
        <f t="shared" si="280"/>
        <v>#NUM!</v>
      </c>
      <c r="BH5967" t="e">
        <f t="shared" si="281"/>
        <v>#NUM!</v>
      </c>
      <c r="BI5967" t="e">
        <f>VLOOKUP(H5967,Sheet2!$A$1:$B$270,2,FALSE)</f>
        <v>#N/A</v>
      </c>
    </row>
    <row r="5968" spans="15:61">
      <c r="O5968" s="57"/>
      <c r="P5968" s="57"/>
      <c r="AO5968" s="57"/>
      <c r="AP5968" s="57"/>
      <c r="BA5968" s="57"/>
      <c r="BF5968" s="6" t="e">
        <f t="shared" si="279"/>
        <v>#NUM!</v>
      </c>
      <c r="BG5968" t="e">
        <f t="shared" si="280"/>
        <v>#NUM!</v>
      </c>
      <c r="BH5968" t="e">
        <f t="shared" si="281"/>
        <v>#NUM!</v>
      </c>
      <c r="BI5968" t="e">
        <f>VLOOKUP(H5968,Sheet2!$A$1:$B$270,2,FALSE)</f>
        <v>#N/A</v>
      </c>
    </row>
    <row r="5969" spans="15:61">
      <c r="O5969" s="57"/>
      <c r="P5969" s="57"/>
      <c r="AP5969" s="57"/>
      <c r="BA5969" s="57"/>
      <c r="BF5969" s="6" t="e">
        <f t="shared" si="279"/>
        <v>#NUM!</v>
      </c>
      <c r="BG5969" t="e">
        <f t="shared" si="280"/>
        <v>#NUM!</v>
      </c>
      <c r="BH5969" t="e">
        <f t="shared" si="281"/>
        <v>#NUM!</v>
      </c>
      <c r="BI5969" t="e">
        <f>VLOOKUP(H5969,Sheet2!$A$1:$B$270,2,FALSE)</f>
        <v>#N/A</v>
      </c>
    </row>
    <row r="5970" spans="15:61">
      <c r="O5970" s="57"/>
      <c r="P5970" s="57"/>
      <c r="AO5970" s="57"/>
      <c r="AP5970" s="57"/>
      <c r="BA5970" s="57"/>
      <c r="BF5970" s="6" t="e">
        <f t="shared" si="279"/>
        <v>#NUM!</v>
      </c>
      <c r="BG5970" t="e">
        <f t="shared" si="280"/>
        <v>#NUM!</v>
      </c>
      <c r="BH5970" t="e">
        <f t="shared" si="281"/>
        <v>#NUM!</v>
      </c>
      <c r="BI5970" t="e">
        <f>VLOOKUP(H5970,Sheet2!$A$1:$B$270,2,FALSE)</f>
        <v>#N/A</v>
      </c>
    </row>
    <row r="5971" spans="15:61">
      <c r="O5971" s="57"/>
      <c r="P5971" s="57"/>
      <c r="AP5971" s="57"/>
      <c r="BA5971" s="57"/>
      <c r="BF5971" s="6" t="e">
        <f t="shared" si="279"/>
        <v>#NUM!</v>
      </c>
      <c r="BG5971" t="e">
        <f t="shared" si="280"/>
        <v>#NUM!</v>
      </c>
      <c r="BH5971" t="e">
        <f t="shared" si="281"/>
        <v>#NUM!</v>
      </c>
      <c r="BI5971" t="e">
        <f>VLOOKUP(H5971,Sheet2!$A$1:$B$270,2,FALSE)</f>
        <v>#N/A</v>
      </c>
    </row>
    <row r="5972" spans="15:61">
      <c r="O5972" s="57"/>
      <c r="P5972" s="57"/>
      <c r="AO5972" s="57"/>
      <c r="AP5972" s="57"/>
      <c r="BA5972" s="57"/>
      <c r="BF5972" s="6" t="e">
        <f t="shared" si="279"/>
        <v>#NUM!</v>
      </c>
      <c r="BG5972" t="e">
        <f t="shared" si="280"/>
        <v>#NUM!</v>
      </c>
      <c r="BH5972" t="e">
        <f t="shared" si="281"/>
        <v>#NUM!</v>
      </c>
      <c r="BI5972" t="e">
        <f>VLOOKUP(H5972,Sheet2!$A$1:$B$270,2,FALSE)</f>
        <v>#N/A</v>
      </c>
    </row>
    <row r="5973" spans="15:61">
      <c r="O5973" s="57"/>
      <c r="P5973" s="57"/>
      <c r="AM5973" s="58"/>
      <c r="BA5973" s="57"/>
      <c r="BB5973" s="58"/>
      <c r="BF5973" s="6" t="e">
        <f t="shared" si="279"/>
        <v>#NUM!</v>
      </c>
      <c r="BG5973" t="e">
        <f t="shared" si="280"/>
        <v>#NUM!</v>
      </c>
      <c r="BH5973" t="e">
        <f t="shared" si="281"/>
        <v>#NUM!</v>
      </c>
      <c r="BI5973" t="e">
        <f>VLOOKUP(H5973,Sheet2!$A$1:$B$270,2,FALSE)</f>
        <v>#N/A</v>
      </c>
    </row>
    <row r="5974" spans="15:61">
      <c r="O5974" s="57"/>
      <c r="P5974" s="57"/>
      <c r="AO5974" s="57"/>
      <c r="BA5974" s="57"/>
      <c r="BF5974" s="6" t="e">
        <f t="shared" si="279"/>
        <v>#NUM!</v>
      </c>
      <c r="BG5974" t="e">
        <f t="shared" si="280"/>
        <v>#NUM!</v>
      </c>
      <c r="BH5974" t="e">
        <f t="shared" si="281"/>
        <v>#NUM!</v>
      </c>
      <c r="BI5974" t="e">
        <f>VLOOKUP(H5974,Sheet2!$A$1:$B$270,2,FALSE)</f>
        <v>#N/A</v>
      </c>
    </row>
    <row r="5975" spans="15:61">
      <c r="O5975" s="57"/>
      <c r="P5975" s="57"/>
      <c r="AP5975" s="57"/>
      <c r="BA5975" s="57"/>
      <c r="BF5975" s="6" t="e">
        <f t="shared" si="279"/>
        <v>#NUM!</v>
      </c>
      <c r="BG5975" t="e">
        <f t="shared" si="280"/>
        <v>#NUM!</v>
      </c>
      <c r="BH5975" t="e">
        <f t="shared" si="281"/>
        <v>#NUM!</v>
      </c>
      <c r="BI5975" t="e">
        <f>VLOOKUP(H5975,Sheet2!$A$1:$B$270,2,FALSE)</f>
        <v>#N/A</v>
      </c>
    </row>
    <row r="5976" spans="15:61">
      <c r="O5976" s="57"/>
      <c r="P5976" s="57"/>
      <c r="AP5976" s="57"/>
      <c r="BA5976" s="57"/>
      <c r="BF5976" s="6" t="e">
        <f t="shared" si="279"/>
        <v>#NUM!</v>
      </c>
      <c r="BG5976" t="e">
        <f t="shared" si="280"/>
        <v>#NUM!</v>
      </c>
      <c r="BH5976" t="e">
        <f t="shared" si="281"/>
        <v>#NUM!</v>
      </c>
      <c r="BI5976" t="e">
        <f>VLOOKUP(H5976,Sheet2!$A$1:$B$270,2,FALSE)</f>
        <v>#N/A</v>
      </c>
    </row>
    <row r="5977" spans="15:61">
      <c r="O5977" s="57"/>
      <c r="P5977" s="57"/>
      <c r="AP5977" s="57"/>
      <c r="BA5977" s="57"/>
      <c r="BF5977" s="6" t="e">
        <f t="shared" si="279"/>
        <v>#NUM!</v>
      </c>
      <c r="BG5977" t="e">
        <f t="shared" si="280"/>
        <v>#NUM!</v>
      </c>
      <c r="BH5977" t="e">
        <f t="shared" si="281"/>
        <v>#NUM!</v>
      </c>
      <c r="BI5977" t="e">
        <f>VLOOKUP(H5977,Sheet2!$A$1:$B$270,2,FALSE)</f>
        <v>#N/A</v>
      </c>
    </row>
    <row r="5978" spans="15:61">
      <c r="O5978" s="57"/>
      <c r="P5978" s="57"/>
      <c r="AO5978" s="57"/>
      <c r="BA5978" s="57"/>
      <c r="BF5978" s="6" t="e">
        <f t="shared" si="279"/>
        <v>#NUM!</v>
      </c>
      <c r="BG5978" t="e">
        <f t="shared" si="280"/>
        <v>#NUM!</v>
      </c>
      <c r="BH5978" t="e">
        <f t="shared" si="281"/>
        <v>#NUM!</v>
      </c>
      <c r="BI5978" t="e">
        <f>VLOOKUP(H5978,Sheet2!$A$1:$B$270,2,FALSE)</f>
        <v>#N/A</v>
      </c>
    </row>
  </sheetData>
  <autoFilter ref="A1:BI5978" xr:uid="{00000000-0001-0000-05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0"/>
  <sheetViews>
    <sheetView topLeftCell="A184" workbookViewId="0">
      <selection activeCell="N193" sqref="N193"/>
    </sheetView>
  </sheetViews>
  <sheetFormatPr defaultColWidth="9" defaultRowHeight="14.5"/>
  <cols>
    <col min="1" max="1" width="22.54296875" style="1" customWidth="1"/>
    <col min="2" max="2" width="22.54296875" customWidth="1"/>
  </cols>
  <sheetData>
    <row r="1" spans="1:2">
      <c r="A1" s="2" t="s">
        <v>161</v>
      </c>
      <c r="B1" s="3" t="s">
        <v>78</v>
      </c>
    </row>
    <row r="2" spans="1:2">
      <c r="A2" s="86" t="s">
        <v>464</v>
      </c>
      <c r="B2" s="1" t="s">
        <v>92</v>
      </c>
    </row>
    <row r="3" spans="1:2">
      <c r="A3" s="86" t="s">
        <v>455</v>
      </c>
      <c r="B3" s="1" t="s">
        <v>92</v>
      </c>
    </row>
    <row r="4" spans="1:2">
      <c r="A4" s="86" t="s">
        <v>426</v>
      </c>
      <c r="B4" s="1" t="s">
        <v>92</v>
      </c>
    </row>
    <row r="5" spans="1:2">
      <c r="A5" s="86" t="s">
        <v>521</v>
      </c>
      <c r="B5" s="1" t="s">
        <v>92</v>
      </c>
    </row>
    <row r="6" spans="1:2">
      <c r="A6" s="86" t="s">
        <v>328</v>
      </c>
      <c r="B6" s="1" t="s">
        <v>92</v>
      </c>
    </row>
    <row r="7" spans="1:2">
      <c r="A7" s="86" t="s">
        <v>450</v>
      </c>
      <c r="B7" s="1" t="s">
        <v>92</v>
      </c>
    </row>
    <row r="8" spans="1:2">
      <c r="A8" s="86" t="s">
        <v>440</v>
      </c>
      <c r="B8" s="1" t="s">
        <v>92</v>
      </c>
    </row>
    <row r="9" spans="1:2">
      <c r="A9" s="86" t="s">
        <v>466</v>
      </c>
      <c r="B9" s="1" t="s">
        <v>95</v>
      </c>
    </row>
    <row r="10" spans="1:2">
      <c r="A10" s="86" t="s">
        <v>384</v>
      </c>
      <c r="B10" s="1" t="s">
        <v>95</v>
      </c>
    </row>
    <row r="11" spans="1:2">
      <c r="A11" s="86" t="s">
        <v>457</v>
      </c>
      <c r="B11" s="1" t="s">
        <v>95</v>
      </c>
    </row>
    <row r="12" spans="1:2">
      <c r="A12" s="86" t="s">
        <v>517</v>
      </c>
      <c r="B12" s="1" t="s">
        <v>95</v>
      </c>
    </row>
    <row r="13" spans="1:2">
      <c r="A13" s="86" t="s">
        <v>518</v>
      </c>
      <c r="B13" s="1" t="s">
        <v>95</v>
      </c>
    </row>
    <row r="14" spans="1:2">
      <c r="A14" s="86" t="s">
        <v>351</v>
      </c>
      <c r="B14" s="1" t="s">
        <v>95</v>
      </c>
    </row>
    <row r="15" spans="1:2">
      <c r="A15" s="86" t="s">
        <v>519</v>
      </c>
      <c r="B15" s="1" t="s">
        <v>95</v>
      </c>
    </row>
    <row r="16" spans="1:2">
      <c r="A16" s="86" t="s">
        <v>520</v>
      </c>
      <c r="B16" s="1" t="s">
        <v>95</v>
      </c>
    </row>
    <row r="17" spans="1:2">
      <c r="A17" s="86" t="s">
        <v>243</v>
      </c>
      <c r="B17" s="1" t="s">
        <v>95</v>
      </c>
    </row>
    <row r="18" spans="1:2">
      <c r="A18" s="86" t="s">
        <v>253</v>
      </c>
      <c r="B18" s="1" t="s">
        <v>92</v>
      </c>
    </row>
    <row r="19" spans="1:2">
      <c r="A19" s="86" t="s">
        <v>301</v>
      </c>
      <c r="B19" s="1" t="s">
        <v>92</v>
      </c>
    </row>
    <row r="20" spans="1:2">
      <c r="A20" s="86" t="s">
        <v>507</v>
      </c>
      <c r="B20" s="1" t="s">
        <v>92</v>
      </c>
    </row>
    <row r="21" spans="1:2">
      <c r="A21" s="86" t="s">
        <v>470</v>
      </c>
      <c r="B21" s="1" t="s">
        <v>92</v>
      </c>
    </row>
    <row r="22" spans="1:2">
      <c r="A22" s="86" t="s">
        <v>362</v>
      </c>
      <c r="B22" s="1" t="s">
        <v>227</v>
      </c>
    </row>
    <row r="23" spans="1:2">
      <c r="A23" s="86" t="s">
        <v>481</v>
      </c>
      <c r="B23" s="1" t="s">
        <v>227</v>
      </c>
    </row>
    <row r="24" spans="1:2">
      <c r="A24" s="86" t="s">
        <v>354</v>
      </c>
      <c r="B24" s="1" t="s">
        <v>227</v>
      </c>
    </row>
    <row r="25" spans="1:2">
      <c r="A25" s="86" t="s">
        <v>321</v>
      </c>
      <c r="B25" s="1" t="s">
        <v>227</v>
      </c>
    </row>
    <row r="26" spans="1:2">
      <c r="A26" s="86" t="s">
        <v>482</v>
      </c>
      <c r="B26" s="1" t="s">
        <v>227</v>
      </c>
    </row>
    <row r="27" spans="1:2">
      <c r="A27" s="86" t="s">
        <v>483</v>
      </c>
      <c r="B27" s="1" t="s">
        <v>227</v>
      </c>
    </row>
    <row r="28" spans="1:2">
      <c r="A28" s="86" t="s">
        <v>484</v>
      </c>
      <c r="B28" s="1" t="s">
        <v>227</v>
      </c>
    </row>
    <row r="29" spans="1:2">
      <c r="A29" s="86" t="s">
        <v>475</v>
      </c>
      <c r="B29" s="1" t="s">
        <v>109</v>
      </c>
    </row>
    <row r="30" spans="1:2">
      <c r="A30" s="86" t="s">
        <v>495</v>
      </c>
      <c r="B30" s="1" t="s">
        <v>107</v>
      </c>
    </row>
    <row r="31" spans="1:2">
      <c r="A31" s="86" t="s">
        <v>430</v>
      </c>
      <c r="B31" s="1" t="s">
        <v>107</v>
      </c>
    </row>
    <row r="32" spans="1:2">
      <c r="A32" s="86" t="s">
        <v>343</v>
      </c>
      <c r="B32" s="1" t="s">
        <v>107</v>
      </c>
    </row>
    <row r="33" spans="1:2">
      <c r="A33" s="86" t="s">
        <v>391</v>
      </c>
      <c r="B33" s="1" t="s">
        <v>88</v>
      </c>
    </row>
    <row r="34" spans="1:2">
      <c r="A34" s="86" t="s">
        <v>486</v>
      </c>
      <c r="B34" s="1" t="s">
        <v>122</v>
      </c>
    </row>
    <row r="35" spans="1:2">
      <c r="A35" s="86" t="s">
        <v>335</v>
      </c>
      <c r="B35" s="1" t="s">
        <v>106</v>
      </c>
    </row>
    <row r="36" spans="1:2">
      <c r="A36" s="86" t="s">
        <v>332</v>
      </c>
      <c r="B36" s="1" t="s">
        <v>227</v>
      </c>
    </row>
    <row r="37" spans="1:2">
      <c r="A37" s="86" t="s">
        <v>420</v>
      </c>
      <c r="B37" s="1" t="s">
        <v>227</v>
      </c>
    </row>
    <row r="38" spans="1:2">
      <c r="A38" s="86" t="s">
        <v>228</v>
      </c>
      <c r="B38" s="1" t="s">
        <v>227</v>
      </c>
    </row>
    <row r="39" spans="1:2">
      <c r="A39" s="86" t="s">
        <v>277</v>
      </c>
      <c r="B39" s="1" t="s">
        <v>227</v>
      </c>
    </row>
    <row r="40" spans="1:2">
      <c r="A40" s="86" t="s">
        <v>435</v>
      </c>
      <c r="B40" s="1" t="s">
        <v>227</v>
      </c>
    </row>
    <row r="41" spans="1:2">
      <c r="A41" s="86" t="s">
        <v>485</v>
      </c>
      <c r="B41" s="1" t="s">
        <v>227</v>
      </c>
    </row>
    <row r="42" spans="1:2">
      <c r="A42" s="86" t="s">
        <v>324</v>
      </c>
      <c r="B42" s="1" t="s">
        <v>227</v>
      </c>
    </row>
    <row r="43" spans="1:2">
      <c r="A43" s="86" t="s">
        <v>442</v>
      </c>
      <c r="B43" s="1" t="s">
        <v>227</v>
      </c>
    </row>
    <row r="44" spans="1:2">
      <c r="A44" s="86" t="s">
        <v>480</v>
      </c>
      <c r="B44" s="1" t="s">
        <v>227</v>
      </c>
    </row>
    <row r="45" spans="1:2">
      <c r="A45" s="86" t="s">
        <v>375</v>
      </c>
      <c r="B45" s="1" t="s">
        <v>227</v>
      </c>
    </row>
    <row r="46" spans="1:2">
      <c r="A46" s="86" t="s">
        <v>479</v>
      </c>
      <c r="B46" s="1" t="s">
        <v>227</v>
      </c>
    </row>
    <row r="47" spans="1:2">
      <c r="A47" s="86" t="s">
        <v>416</v>
      </c>
      <c r="B47" s="1" t="s">
        <v>637</v>
      </c>
    </row>
    <row r="48" spans="1:2">
      <c r="A48" s="86" t="s">
        <v>383</v>
      </c>
      <c r="B48" s="1" t="s">
        <v>637</v>
      </c>
    </row>
    <row r="49" spans="1:2">
      <c r="A49" s="86" t="s">
        <v>374</v>
      </c>
      <c r="B49" s="1" t="s">
        <v>637</v>
      </c>
    </row>
    <row r="50" spans="1:2">
      <c r="A50" s="86" t="s">
        <v>449</v>
      </c>
      <c r="B50" s="1" t="s">
        <v>637</v>
      </c>
    </row>
    <row r="51" spans="1:2">
      <c r="A51" s="86" t="s">
        <v>306</v>
      </c>
      <c r="B51" s="1" t="s">
        <v>640</v>
      </c>
    </row>
    <row r="52" spans="1:2">
      <c r="A52" s="86" t="s">
        <v>350</v>
      </c>
      <c r="B52" s="1" t="s">
        <v>637</v>
      </c>
    </row>
    <row r="53" spans="1:2">
      <c r="A53" s="86" t="s">
        <v>304</v>
      </c>
      <c r="B53" s="1" t="s">
        <v>637</v>
      </c>
    </row>
    <row r="54" spans="1:2">
      <c r="A54" s="86" t="s">
        <v>269</v>
      </c>
      <c r="B54" s="1" t="s">
        <v>637</v>
      </c>
    </row>
    <row r="55" spans="1:2">
      <c r="A55" s="86" t="s">
        <v>385</v>
      </c>
      <c r="B55" s="1" t="s">
        <v>640</v>
      </c>
    </row>
    <row r="56" spans="1:2">
      <c r="A56" s="86" t="s">
        <v>370</v>
      </c>
      <c r="B56" s="1" t="s">
        <v>640</v>
      </c>
    </row>
    <row r="57" spans="1:2">
      <c r="A57" s="86" t="s">
        <v>327</v>
      </c>
      <c r="B57" s="1" t="s">
        <v>640</v>
      </c>
    </row>
    <row r="58" spans="1:2">
      <c r="A58" s="86" t="s">
        <v>286</v>
      </c>
      <c r="B58" s="1" t="s">
        <v>637</v>
      </c>
    </row>
    <row r="59" spans="1:2">
      <c r="A59" s="86" t="s">
        <v>307</v>
      </c>
      <c r="B59" s="1" t="s">
        <v>640</v>
      </c>
    </row>
    <row r="60" spans="1:2">
      <c r="A60" s="86" t="s">
        <v>353</v>
      </c>
      <c r="B60" s="1" t="s">
        <v>640</v>
      </c>
    </row>
    <row r="61" spans="1:2">
      <c r="A61" s="86" t="s">
        <v>266</v>
      </c>
      <c r="B61" s="1" t="s">
        <v>637</v>
      </c>
    </row>
    <row r="62" spans="1:2">
      <c r="A62" s="86" t="s">
        <v>261</v>
      </c>
      <c r="B62" s="1" t="s">
        <v>640</v>
      </c>
    </row>
    <row r="63" spans="1:2">
      <c r="A63" s="86" t="s">
        <v>400</v>
      </c>
      <c r="B63" s="1" t="s">
        <v>637</v>
      </c>
    </row>
    <row r="64" spans="1:2">
      <c r="A64" s="86" t="s">
        <v>487</v>
      </c>
      <c r="B64" s="1" t="s">
        <v>637</v>
      </c>
    </row>
    <row r="65" spans="1:2">
      <c r="A65" s="86" t="s">
        <v>326</v>
      </c>
      <c r="B65" s="1" t="s">
        <v>640</v>
      </c>
    </row>
    <row r="66" spans="1:2">
      <c r="A66" s="86" t="s">
        <v>336</v>
      </c>
      <c r="B66" s="1" t="s">
        <v>99</v>
      </c>
    </row>
    <row r="67" spans="1:2">
      <c r="A67" s="86" t="s">
        <v>381</v>
      </c>
      <c r="B67" s="1" t="s">
        <v>99</v>
      </c>
    </row>
    <row r="68" spans="1:2">
      <c r="A68" s="86" t="s">
        <v>494</v>
      </c>
      <c r="B68" s="1" t="s">
        <v>99</v>
      </c>
    </row>
    <row r="69" spans="1:2">
      <c r="A69" s="86" t="s">
        <v>331</v>
      </c>
      <c r="B69" s="1" t="s">
        <v>99</v>
      </c>
    </row>
    <row r="70" spans="1:2">
      <c r="A70" s="86" t="s">
        <v>339</v>
      </c>
      <c r="B70" s="1" t="s">
        <v>99</v>
      </c>
    </row>
    <row r="71" spans="1:2">
      <c r="A71" s="86" t="s">
        <v>488</v>
      </c>
      <c r="B71" s="1" t="s">
        <v>99</v>
      </c>
    </row>
    <row r="72" spans="1:2">
      <c r="A72" s="86" t="s">
        <v>404</v>
      </c>
      <c r="B72" s="1" t="s">
        <v>99</v>
      </c>
    </row>
    <row r="73" spans="1:2">
      <c r="A73" s="86" t="s">
        <v>280</v>
      </c>
      <c r="B73" s="1" t="s">
        <v>99</v>
      </c>
    </row>
    <row r="74" spans="1:2">
      <c r="A74" s="86" t="s">
        <v>373</v>
      </c>
      <c r="B74" s="1" t="s">
        <v>99</v>
      </c>
    </row>
    <row r="75" spans="1:2">
      <c r="A75" s="86" t="s">
        <v>463</v>
      </c>
      <c r="B75" s="1" t="s">
        <v>99</v>
      </c>
    </row>
    <row r="76" spans="1:2">
      <c r="A76" s="86" t="s">
        <v>274</v>
      </c>
      <c r="B76" s="1" t="s">
        <v>99</v>
      </c>
    </row>
    <row r="77" spans="1:2">
      <c r="A77" s="86" t="s">
        <v>489</v>
      </c>
      <c r="B77" s="1" t="s">
        <v>99</v>
      </c>
    </row>
    <row r="78" spans="1:2">
      <c r="A78" s="86" t="s">
        <v>308</v>
      </c>
      <c r="B78" s="1" t="s">
        <v>99</v>
      </c>
    </row>
    <row r="79" spans="1:2">
      <c r="A79" s="86" t="s">
        <v>448</v>
      </c>
      <c r="B79" s="1" t="s">
        <v>99</v>
      </c>
    </row>
    <row r="80" spans="1:2">
      <c r="A80" s="86" t="s">
        <v>417</v>
      </c>
      <c r="B80" s="1" t="s">
        <v>102</v>
      </c>
    </row>
    <row r="81" spans="1:2">
      <c r="A81" s="86" t="s">
        <v>490</v>
      </c>
      <c r="B81" s="1" t="s">
        <v>102</v>
      </c>
    </row>
    <row r="82" spans="1:2">
      <c r="A82" s="86" t="s">
        <v>491</v>
      </c>
      <c r="B82" s="1" t="s">
        <v>102</v>
      </c>
    </row>
    <row r="83" spans="1:2">
      <c r="A83" s="86" t="s">
        <v>360</v>
      </c>
      <c r="B83" s="1" t="s">
        <v>102</v>
      </c>
    </row>
    <row r="84" spans="1:2">
      <c r="A84" s="86" t="s">
        <v>433</v>
      </c>
      <c r="B84" s="1" t="s">
        <v>102</v>
      </c>
    </row>
    <row r="85" spans="1:2">
      <c r="A85" s="86" t="s">
        <v>382</v>
      </c>
      <c r="B85" s="1" t="s">
        <v>102</v>
      </c>
    </row>
    <row r="86" spans="1:2">
      <c r="A86" s="86" t="s">
        <v>446</v>
      </c>
      <c r="B86" s="1" t="s">
        <v>102</v>
      </c>
    </row>
    <row r="87" spans="1:2">
      <c r="A87" s="86" t="s">
        <v>436</v>
      </c>
      <c r="B87" s="1" t="s">
        <v>102</v>
      </c>
    </row>
    <row r="88" spans="1:2">
      <c r="A88" s="86" t="s">
        <v>366</v>
      </c>
      <c r="B88" s="1" t="s">
        <v>102</v>
      </c>
    </row>
    <row r="89" spans="1:2">
      <c r="A89" s="86" t="s">
        <v>431</v>
      </c>
      <c r="B89" s="1" t="s">
        <v>102</v>
      </c>
    </row>
    <row r="90" spans="1:2">
      <c r="A90" s="86" t="s">
        <v>275</v>
      </c>
      <c r="B90" s="1" t="s">
        <v>102</v>
      </c>
    </row>
    <row r="91" spans="1:2">
      <c r="A91" s="86" t="s">
        <v>500</v>
      </c>
      <c r="B91" s="1" t="s">
        <v>88</v>
      </c>
    </row>
    <row r="92" spans="1:2">
      <c r="A92" s="86" t="s">
        <v>501</v>
      </c>
      <c r="B92" s="1" t="s">
        <v>88</v>
      </c>
    </row>
    <row r="93" spans="1:2">
      <c r="A93" s="86" t="s">
        <v>502</v>
      </c>
      <c r="B93" s="1" t="s">
        <v>88</v>
      </c>
    </row>
    <row r="94" spans="1:2">
      <c r="A94" s="86" t="s">
        <v>424</v>
      </c>
      <c r="B94" s="1" t="s">
        <v>88</v>
      </c>
    </row>
    <row r="95" spans="1:2">
      <c r="A95" s="86" t="s">
        <v>341</v>
      </c>
      <c r="B95" s="1" t="s">
        <v>88</v>
      </c>
    </row>
    <row r="96" spans="1:2">
      <c r="A96" s="86" t="s">
        <v>453</v>
      </c>
      <c r="B96" s="1" t="s">
        <v>88</v>
      </c>
    </row>
    <row r="97" spans="1:2">
      <c r="A97" s="86" t="s">
        <v>503</v>
      </c>
      <c r="B97" s="1" t="s">
        <v>88</v>
      </c>
    </row>
    <row r="98" spans="1:2">
      <c r="A98" s="86" t="s">
        <v>506</v>
      </c>
      <c r="B98" s="1" t="s">
        <v>88</v>
      </c>
    </row>
    <row r="99" spans="1:2">
      <c r="A99" s="86" t="s">
        <v>392</v>
      </c>
      <c r="B99" s="1" t="s">
        <v>88</v>
      </c>
    </row>
    <row r="100" spans="1:2">
      <c r="A100" s="86" t="s">
        <v>477</v>
      </c>
      <c r="B100" s="1" t="s">
        <v>95</v>
      </c>
    </row>
    <row r="101" spans="1:2">
      <c r="A101" s="86" t="s">
        <v>282</v>
      </c>
      <c r="B101" s="1" t="s">
        <v>95</v>
      </c>
    </row>
    <row r="102" spans="1:2">
      <c r="A102" s="86" t="s">
        <v>505</v>
      </c>
      <c r="B102" s="1" t="s">
        <v>95</v>
      </c>
    </row>
    <row r="103" spans="1:2">
      <c r="A103" s="86" t="s">
        <v>294</v>
      </c>
      <c r="B103" s="1" t="s">
        <v>88</v>
      </c>
    </row>
    <row r="104" spans="1:2">
      <c r="A104" s="86" t="s">
        <v>428</v>
      </c>
      <c r="B104" s="1" t="s">
        <v>90</v>
      </c>
    </row>
    <row r="105" spans="1:2">
      <c r="A105" s="86" t="s">
        <v>468</v>
      </c>
      <c r="B105" s="1" t="s">
        <v>90</v>
      </c>
    </row>
    <row r="106" spans="1:2">
      <c r="A106" s="86" t="s">
        <v>344</v>
      </c>
      <c r="B106" s="1" t="s">
        <v>90</v>
      </c>
    </row>
    <row r="107" spans="1:2">
      <c r="A107" s="86" t="s">
        <v>504</v>
      </c>
      <c r="B107" s="1" t="s">
        <v>90</v>
      </c>
    </row>
    <row r="108" spans="1:2">
      <c r="A108" s="86" t="s">
        <v>380</v>
      </c>
      <c r="B108" s="1" t="s">
        <v>90</v>
      </c>
    </row>
    <row r="109" spans="1:2">
      <c r="A109" s="86" t="s">
        <v>456</v>
      </c>
      <c r="B109" s="1" t="s">
        <v>90</v>
      </c>
    </row>
    <row r="110" spans="1:2">
      <c r="A110" s="86" t="s">
        <v>447</v>
      </c>
      <c r="B110" s="1" t="s">
        <v>90</v>
      </c>
    </row>
    <row r="111" spans="1:2">
      <c r="A111" s="86" t="s">
        <v>302</v>
      </c>
      <c r="B111" s="1" t="s">
        <v>90</v>
      </c>
    </row>
    <row r="112" spans="1:2">
      <c r="A112" s="86" t="s">
        <v>407</v>
      </c>
      <c r="B112" s="1" t="s">
        <v>90</v>
      </c>
    </row>
    <row r="113" spans="1:2">
      <c r="A113" s="86" t="s">
        <v>419</v>
      </c>
      <c r="B113" s="1" t="s">
        <v>93</v>
      </c>
    </row>
    <row r="114" spans="1:2">
      <c r="A114" s="86" t="s">
        <v>460</v>
      </c>
      <c r="B114" s="1" t="s">
        <v>93</v>
      </c>
    </row>
    <row r="115" spans="1:2">
      <c r="A115" s="86" t="s">
        <v>309</v>
      </c>
      <c r="B115" s="1" t="s">
        <v>93</v>
      </c>
    </row>
    <row r="116" spans="1:2">
      <c r="A116" s="86" t="s">
        <v>295</v>
      </c>
      <c r="B116" s="1" t="s">
        <v>93</v>
      </c>
    </row>
    <row r="117" spans="1:2">
      <c r="A117" s="86" t="s">
        <v>379</v>
      </c>
      <c r="B117" s="1" t="s">
        <v>93</v>
      </c>
    </row>
    <row r="118" spans="1:2">
      <c r="A118" s="86" t="s">
        <v>422</v>
      </c>
      <c r="B118" s="1" t="s">
        <v>107</v>
      </c>
    </row>
    <row r="119" spans="1:2">
      <c r="A119" s="86" t="s">
        <v>469</v>
      </c>
      <c r="B119" s="1" t="s">
        <v>107</v>
      </c>
    </row>
    <row r="120" spans="1:2">
      <c r="A120" s="86" t="s">
        <v>291</v>
      </c>
      <c r="B120" s="1" t="s">
        <v>107</v>
      </c>
    </row>
    <row r="121" spans="1:2">
      <c r="A121" s="86" t="s">
        <v>498</v>
      </c>
      <c r="B121" s="1" t="s">
        <v>107</v>
      </c>
    </row>
    <row r="122" spans="1:2">
      <c r="A122" s="86" t="s">
        <v>259</v>
      </c>
      <c r="B122" s="1" t="s">
        <v>107</v>
      </c>
    </row>
    <row r="123" spans="1:2">
      <c r="A123" s="86" t="s">
        <v>462</v>
      </c>
      <c r="B123" s="1" t="s">
        <v>106</v>
      </c>
    </row>
    <row r="124" spans="1:2">
      <c r="A124" s="86" t="s">
        <v>363</v>
      </c>
      <c r="B124" s="1" t="s">
        <v>106</v>
      </c>
    </row>
    <row r="125" spans="1:2">
      <c r="A125" s="86" t="s">
        <v>478</v>
      </c>
      <c r="B125" s="1" t="s">
        <v>106</v>
      </c>
    </row>
    <row r="126" spans="1:2">
      <c r="A126" s="86" t="s">
        <v>329</v>
      </c>
      <c r="B126" s="1" t="s">
        <v>106</v>
      </c>
    </row>
    <row r="127" spans="1:2">
      <c r="A127" s="86" t="s">
        <v>497</v>
      </c>
      <c r="B127" s="1" t="s">
        <v>106</v>
      </c>
    </row>
    <row r="128" spans="1:2">
      <c r="A128" s="86" t="s">
        <v>427</v>
      </c>
      <c r="B128" s="1" t="s">
        <v>107</v>
      </c>
    </row>
    <row r="129" spans="1:2">
      <c r="A129" s="86" t="s">
        <v>364</v>
      </c>
      <c r="B129" s="1" t="s">
        <v>102</v>
      </c>
    </row>
    <row r="130" spans="1:2">
      <c r="A130" s="86" t="s">
        <v>496</v>
      </c>
      <c r="B130" s="1" t="s">
        <v>107</v>
      </c>
    </row>
    <row r="131" spans="1:2">
      <c r="A131" s="86" t="s">
        <v>471</v>
      </c>
      <c r="B131" s="1" t="s">
        <v>102</v>
      </c>
    </row>
    <row r="132" spans="1:2">
      <c r="A132" s="86" t="s">
        <v>473</v>
      </c>
      <c r="B132" s="1" t="s">
        <v>107</v>
      </c>
    </row>
    <row r="133" spans="1:2">
      <c r="A133" s="86" t="s">
        <v>441</v>
      </c>
      <c r="B133" s="1" t="s">
        <v>107</v>
      </c>
    </row>
    <row r="134" spans="1:2">
      <c r="A134" s="86" t="s">
        <v>372</v>
      </c>
      <c r="B134" s="1" t="s">
        <v>102</v>
      </c>
    </row>
    <row r="135" spans="1:2">
      <c r="A135" s="86" t="s">
        <v>445</v>
      </c>
      <c r="B135" s="1" t="s">
        <v>107</v>
      </c>
    </row>
    <row r="136" spans="1:2">
      <c r="A136" s="86" t="s">
        <v>413</v>
      </c>
      <c r="B136" s="1" t="s">
        <v>107</v>
      </c>
    </row>
    <row r="137" spans="1:2">
      <c r="A137" s="86" t="s">
        <v>492</v>
      </c>
      <c r="B137" s="1" t="s">
        <v>102</v>
      </c>
    </row>
    <row r="138" spans="1:2">
      <c r="A138" s="86" t="s">
        <v>493</v>
      </c>
      <c r="B138" s="1" t="s">
        <v>102</v>
      </c>
    </row>
    <row r="139" spans="1:2">
      <c r="A139" s="86" t="s">
        <v>386</v>
      </c>
      <c r="B139" s="1" t="s">
        <v>247</v>
      </c>
    </row>
    <row r="140" spans="1:2">
      <c r="A140" s="86" t="s">
        <v>248</v>
      </c>
      <c r="B140" s="1" t="s">
        <v>87</v>
      </c>
    </row>
    <row r="141" spans="1:2">
      <c r="A141" s="86" t="s">
        <v>423</v>
      </c>
      <c r="B141" s="1" t="s">
        <v>87</v>
      </c>
    </row>
    <row r="142" spans="1:2">
      <c r="A142" s="86" t="s">
        <v>515</v>
      </c>
      <c r="B142" s="1" t="s">
        <v>247</v>
      </c>
    </row>
    <row r="143" spans="1:2">
      <c r="A143" s="86" t="s">
        <v>438</v>
      </c>
      <c r="B143" s="1" t="s">
        <v>87</v>
      </c>
    </row>
    <row r="144" spans="1:2">
      <c r="A144" s="86" t="s">
        <v>401</v>
      </c>
      <c r="B144" s="1" t="s">
        <v>247</v>
      </c>
    </row>
    <row r="145" spans="1:2">
      <c r="A145" s="86" t="s">
        <v>322</v>
      </c>
      <c r="B145" s="1" t="s">
        <v>247</v>
      </c>
    </row>
    <row r="146" spans="1:2">
      <c r="A146" s="86" t="s">
        <v>437</v>
      </c>
      <c r="B146" s="1" t="s">
        <v>87</v>
      </c>
    </row>
    <row r="147" spans="1:2">
      <c r="A147" s="86" t="s">
        <v>434</v>
      </c>
      <c r="B147" s="1" t="s">
        <v>247</v>
      </c>
    </row>
    <row r="148" spans="1:2">
      <c r="A148" s="86" t="s">
        <v>418</v>
      </c>
      <c r="B148" s="1" t="s">
        <v>87</v>
      </c>
    </row>
    <row r="149" spans="1:2">
      <c r="A149" s="86" t="s">
        <v>285</v>
      </c>
      <c r="B149" s="1" t="s">
        <v>87</v>
      </c>
    </row>
    <row r="150" spans="1:2">
      <c r="A150" s="86" t="s">
        <v>352</v>
      </c>
      <c r="B150" s="1" t="s">
        <v>87</v>
      </c>
    </row>
    <row r="151" spans="1:2">
      <c r="A151" s="86" t="s">
        <v>516</v>
      </c>
      <c r="B151" s="1" t="s">
        <v>87</v>
      </c>
    </row>
    <row r="152" spans="1:2">
      <c r="A152" s="86" t="s">
        <v>421</v>
      </c>
      <c r="B152" s="1" t="s">
        <v>247</v>
      </c>
    </row>
    <row r="153" spans="1:2">
      <c r="A153" s="86" t="s">
        <v>429</v>
      </c>
      <c r="B153" s="1" t="s">
        <v>247</v>
      </c>
    </row>
    <row r="154" spans="1:2">
      <c r="A154" s="86" t="s">
        <v>509</v>
      </c>
      <c r="B154" s="1" t="s">
        <v>247</v>
      </c>
    </row>
    <row r="155" spans="1:2">
      <c r="A155" s="86" t="s">
        <v>510</v>
      </c>
      <c r="B155" s="1" t="s">
        <v>247</v>
      </c>
    </row>
    <row r="156" spans="1:2">
      <c r="A156" s="86" t="s">
        <v>511</v>
      </c>
      <c r="B156" s="1" t="s">
        <v>247</v>
      </c>
    </row>
    <row r="157" spans="1:2">
      <c r="A157" s="86" t="s">
        <v>512</v>
      </c>
      <c r="B157" s="1" t="s">
        <v>247</v>
      </c>
    </row>
    <row r="158" spans="1:2">
      <c r="A158" s="86" t="s">
        <v>513</v>
      </c>
      <c r="B158" s="1" t="s">
        <v>247</v>
      </c>
    </row>
    <row r="159" spans="1:2">
      <c r="A159" s="86" t="s">
        <v>514</v>
      </c>
      <c r="B159" s="1" t="s">
        <v>247</v>
      </c>
    </row>
    <row r="160" spans="1:2">
      <c r="A160" s="86" t="s">
        <v>410</v>
      </c>
      <c r="B160" s="1" t="s">
        <v>247</v>
      </c>
    </row>
    <row r="161" spans="1:2">
      <c r="A161" s="86" t="s">
        <v>396</v>
      </c>
      <c r="B161" s="1" t="s">
        <v>247</v>
      </c>
    </row>
    <row r="162" spans="1:2">
      <c r="A162" s="86" t="s">
        <v>334</v>
      </c>
      <c r="B162" s="1" t="s">
        <v>247</v>
      </c>
    </row>
    <row r="163" spans="1:2">
      <c r="A163" s="86" t="s">
        <v>395</v>
      </c>
      <c r="B163" s="1" t="s">
        <v>89</v>
      </c>
    </row>
    <row r="164" spans="1:2">
      <c r="A164" s="86" t="s">
        <v>358</v>
      </c>
      <c r="B164" s="1" t="s">
        <v>89</v>
      </c>
    </row>
    <row r="165" spans="1:2">
      <c r="A165" s="86" t="s">
        <v>265</v>
      </c>
      <c r="B165" s="1" t="s">
        <v>89</v>
      </c>
    </row>
    <row r="166" spans="1:2">
      <c r="A166" s="86" t="s">
        <v>397</v>
      </c>
      <c r="B166" s="1" t="s">
        <v>89</v>
      </c>
    </row>
    <row r="167" spans="1:2">
      <c r="A167" s="86" t="s">
        <v>347</v>
      </c>
      <c r="B167" s="1" t="s">
        <v>122</v>
      </c>
    </row>
    <row r="168" spans="1:2">
      <c r="A168" s="86" t="s">
        <v>403</v>
      </c>
      <c r="B168" s="1" t="s">
        <v>122</v>
      </c>
    </row>
    <row r="169" spans="1:2">
      <c r="A169" s="86" t="s">
        <v>323</v>
      </c>
      <c r="B169" s="1" t="s">
        <v>122</v>
      </c>
    </row>
    <row r="170" spans="1:2">
      <c r="A170" s="86" t="s">
        <v>405</v>
      </c>
      <c r="B170" s="1" t="s">
        <v>122</v>
      </c>
    </row>
    <row r="171" spans="1:2">
      <c r="A171" s="86" t="s">
        <v>508</v>
      </c>
      <c r="B171" s="1" t="s">
        <v>89</v>
      </c>
    </row>
    <row r="172" spans="1:2">
      <c r="A172" s="86" t="s">
        <v>388</v>
      </c>
      <c r="B172" s="1" t="s">
        <v>89</v>
      </c>
    </row>
    <row r="173" spans="1:2">
      <c r="A173" s="86" t="s">
        <v>340</v>
      </c>
      <c r="B173" s="1" t="s">
        <v>89</v>
      </c>
    </row>
    <row r="174" spans="1:2">
      <c r="A174" s="86" t="s">
        <v>461</v>
      </c>
      <c r="B174" s="1" t="s">
        <v>89</v>
      </c>
    </row>
    <row r="175" spans="1:2">
      <c r="A175" s="86" t="s">
        <v>297</v>
      </c>
      <c r="B175" s="1" t="s">
        <v>89</v>
      </c>
    </row>
    <row r="176" spans="1:2">
      <c r="A176" s="86" t="s">
        <v>251</v>
      </c>
      <c r="B176" s="1" t="s">
        <v>89</v>
      </c>
    </row>
    <row r="177" spans="1:2">
      <c r="A177" s="86" t="s">
        <v>472</v>
      </c>
      <c r="B177" s="1" t="s">
        <v>122</v>
      </c>
    </row>
    <row r="178" spans="1:2">
      <c r="A178" s="86" t="s">
        <v>290</v>
      </c>
      <c r="B178" s="1" t="s">
        <v>122</v>
      </c>
    </row>
    <row r="179" spans="1:2">
      <c r="A179" s="86" t="s">
        <v>319</v>
      </c>
      <c r="B179" s="1" t="s">
        <v>122</v>
      </c>
    </row>
    <row r="180" spans="1:2">
      <c r="A180" s="86" t="s">
        <v>451</v>
      </c>
      <c r="B180" s="1" t="s">
        <v>122</v>
      </c>
    </row>
    <row r="181" spans="1:2">
      <c r="A181" s="86" t="s">
        <v>345</v>
      </c>
      <c r="B181" s="1" t="s">
        <v>122</v>
      </c>
    </row>
    <row r="182" spans="1:2">
      <c r="A182" s="86" t="s">
        <v>338</v>
      </c>
      <c r="B182" s="1" t="s">
        <v>122</v>
      </c>
    </row>
    <row r="183" spans="1:2">
      <c r="A183" s="86" t="s">
        <v>346</v>
      </c>
      <c r="B183" s="1" t="s">
        <v>122</v>
      </c>
    </row>
    <row r="184" spans="1:2">
      <c r="A184" s="86" t="s">
        <v>399</v>
      </c>
      <c r="B184" s="1" t="s">
        <v>105</v>
      </c>
    </row>
    <row r="185" spans="1:2">
      <c r="A185" s="86" t="s">
        <v>293</v>
      </c>
      <c r="B185" s="1" t="s">
        <v>105</v>
      </c>
    </row>
    <row r="186" spans="1:2">
      <c r="A186" s="86" t="s">
        <v>361</v>
      </c>
      <c r="B186" s="1" t="s">
        <v>105</v>
      </c>
    </row>
    <row r="187" spans="1:2">
      <c r="A187" s="86" t="s">
        <v>389</v>
      </c>
      <c r="B187" s="1" t="s">
        <v>105</v>
      </c>
    </row>
    <row r="188" spans="1:2">
      <c r="A188" s="86" t="s">
        <v>439</v>
      </c>
      <c r="B188" s="1" t="s">
        <v>106</v>
      </c>
    </row>
    <row r="189" spans="1:2">
      <c r="A189" s="86" t="s">
        <v>289</v>
      </c>
      <c r="B189" s="1" t="s">
        <v>106</v>
      </c>
    </row>
    <row r="190" spans="1:2">
      <c r="A190" s="86" t="s">
        <v>444</v>
      </c>
      <c r="B190" s="1" t="s">
        <v>106</v>
      </c>
    </row>
    <row r="191" spans="1:2">
      <c r="A191" s="86" t="s">
        <v>412</v>
      </c>
      <c r="B191" s="1" t="s">
        <v>106</v>
      </c>
    </row>
    <row r="192" spans="1:2">
      <c r="A192" s="86" t="s">
        <v>317</v>
      </c>
      <c r="B192" s="1" t="s">
        <v>106</v>
      </c>
    </row>
    <row r="193" spans="1:2">
      <c r="A193" s="86" t="s">
        <v>233</v>
      </c>
      <c r="B193" s="1" t="s">
        <v>232</v>
      </c>
    </row>
    <row r="194" spans="1:2">
      <c r="A194" s="86" t="s">
        <v>299</v>
      </c>
      <c r="B194" s="1" t="s">
        <v>232</v>
      </c>
    </row>
    <row r="195" spans="1:2">
      <c r="A195" s="86" t="s">
        <v>258</v>
      </c>
      <c r="B195" s="1" t="s">
        <v>232</v>
      </c>
    </row>
    <row r="196" spans="1:2">
      <c r="A196" s="86" t="s">
        <v>499</v>
      </c>
      <c r="B196" s="1" t="s">
        <v>232</v>
      </c>
    </row>
    <row r="197" spans="1:2">
      <c r="A197" s="86" t="s">
        <v>425</v>
      </c>
      <c r="B197" s="1" t="s">
        <v>232</v>
      </c>
    </row>
    <row r="198" spans="1:2">
      <c r="A198" s="86" t="s">
        <v>378</v>
      </c>
      <c r="B198" s="1" t="s">
        <v>232</v>
      </c>
    </row>
    <row r="199" spans="1:2">
      <c r="A199" s="86" t="s">
        <v>296</v>
      </c>
      <c r="B199" s="1" t="s">
        <v>105</v>
      </c>
    </row>
    <row r="200" spans="1:2">
      <c r="A200" s="86" t="s">
        <v>369</v>
      </c>
      <c r="B200" s="1" t="s">
        <v>105</v>
      </c>
    </row>
    <row r="201" spans="1:2">
      <c r="A201" s="86" t="s">
        <v>432</v>
      </c>
      <c r="B201" s="1" t="s">
        <v>105</v>
      </c>
    </row>
    <row r="202" spans="1:2">
      <c r="A202" s="86" t="s">
        <v>368</v>
      </c>
      <c r="B202" s="1" t="s">
        <v>105</v>
      </c>
    </row>
    <row r="203" spans="1:2">
      <c r="A203" s="86" t="s">
        <v>292</v>
      </c>
      <c r="B203" s="1" t="s">
        <v>105</v>
      </c>
    </row>
    <row r="204" spans="1:2">
      <c r="A204" s="86" t="s">
        <v>264</v>
      </c>
      <c r="B204" s="1" t="s">
        <v>105</v>
      </c>
    </row>
    <row r="205" spans="1:2">
      <c r="A205" s="86" t="s">
        <v>211</v>
      </c>
      <c r="B205" s="1" t="s">
        <v>118</v>
      </c>
    </row>
    <row r="206" spans="1:2">
      <c r="A206" s="86" t="s">
        <v>276</v>
      </c>
      <c r="B206" s="1" t="s">
        <v>118</v>
      </c>
    </row>
    <row r="207" spans="1:2">
      <c r="A207" s="86" t="s">
        <v>476</v>
      </c>
      <c r="B207" s="1" t="s">
        <v>118</v>
      </c>
    </row>
    <row r="208" spans="1:2">
      <c r="A208" s="86" t="s">
        <v>267</v>
      </c>
      <c r="B208" s="1" t="s">
        <v>755</v>
      </c>
    </row>
    <row r="209" spans="1:2">
      <c r="A209" s="86" t="s">
        <v>242</v>
      </c>
      <c r="B209" s="1" t="s">
        <v>210</v>
      </c>
    </row>
    <row r="210" spans="1:2">
      <c r="A210" s="86" t="s">
        <v>262</v>
      </c>
      <c r="B210" s="1" t="s">
        <v>210</v>
      </c>
    </row>
    <row r="211" spans="1:2">
      <c r="A211" s="86" t="s">
        <v>393</v>
      </c>
      <c r="B211" s="1" t="s">
        <v>755</v>
      </c>
    </row>
    <row r="212" spans="1:2">
      <c r="A212" s="86" t="s">
        <v>272</v>
      </c>
      <c r="B212" s="1" t="s">
        <v>755</v>
      </c>
    </row>
    <row r="213" spans="1:2">
      <c r="A213" s="86" t="s">
        <v>452</v>
      </c>
      <c r="B213" s="1" t="s">
        <v>118</v>
      </c>
    </row>
    <row r="214" spans="1:2">
      <c r="A214" s="86" t="s">
        <v>349</v>
      </c>
      <c r="B214" s="1" t="s">
        <v>755</v>
      </c>
    </row>
    <row r="215" spans="1:2">
      <c r="A215" s="86" t="s">
        <v>356</v>
      </c>
      <c r="B215" s="1" t="s">
        <v>755</v>
      </c>
    </row>
    <row r="216" spans="1:2">
      <c r="A216" s="86" t="s">
        <v>311</v>
      </c>
      <c r="B216" s="1" t="s">
        <v>110</v>
      </c>
    </row>
    <row r="217" spans="1:2">
      <c r="A217" s="86" t="s">
        <v>443</v>
      </c>
      <c r="B217" s="1" t="s">
        <v>110</v>
      </c>
    </row>
    <row r="218" spans="1:2">
      <c r="A218" s="86" t="s">
        <v>527</v>
      </c>
      <c r="B218" s="1" t="s">
        <v>110</v>
      </c>
    </row>
    <row r="219" spans="1:2">
      <c r="A219" s="86" t="s">
        <v>365</v>
      </c>
      <c r="B219" s="1" t="s">
        <v>118</v>
      </c>
    </row>
    <row r="220" spans="1:2">
      <c r="A220" s="86" t="s">
        <v>246</v>
      </c>
      <c r="B220" s="1" t="s">
        <v>110</v>
      </c>
    </row>
    <row r="221" spans="1:2">
      <c r="A221" s="86" t="s">
        <v>237</v>
      </c>
      <c r="B221" s="1" t="s">
        <v>110</v>
      </c>
    </row>
    <row r="222" spans="1:2">
      <c r="A222" s="86" t="s">
        <v>467</v>
      </c>
      <c r="B222" s="1" t="s">
        <v>110</v>
      </c>
    </row>
    <row r="223" spans="1:2">
      <c r="A223" s="86" t="s">
        <v>409</v>
      </c>
      <c r="B223" s="1" t="s">
        <v>117</v>
      </c>
    </row>
    <row r="224" spans="1:2">
      <c r="A224" s="86" t="s">
        <v>526</v>
      </c>
      <c r="B224" s="1" t="s">
        <v>111</v>
      </c>
    </row>
    <row r="225" spans="1:2">
      <c r="A225" s="86" t="s">
        <v>273</v>
      </c>
      <c r="B225" s="1" t="s">
        <v>117</v>
      </c>
    </row>
    <row r="226" spans="1:2">
      <c r="A226" s="86" t="s">
        <v>454</v>
      </c>
      <c r="B226" s="1" t="s">
        <v>117</v>
      </c>
    </row>
    <row r="227" spans="1:2">
      <c r="A227" s="86" t="s">
        <v>254</v>
      </c>
      <c r="B227" s="1" t="s">
        <v>111</v>
      </c>
    </row>
    <row r="228" spans="1:2">
      <c r="A228" s="86" t="s">
        <v>376</v>
      </c>
      <c r="B228" s="1" t="s">
        <v>109</v>
      </c>
    </row>
    <row r="229" spans="1:2">
      <c r="A229" s="86" t="s">
        <v>367</v>
      </c>
      <c r="B229" s="1" t="s">
        <v>120</v>
      </c>
    </row>
    <row r="230" spans="1:2">
      <c r="A230" s="86" t="s">
        <v>474</v>
      </c>
      <c r="B230" s="1" t="s">
        <v>113</v>
      </c>
    </row>
    <row r="231" spans="1:2">
      <c r="A231" s="86" t="s">
        <v>315</v>
      </c>
      <c r="B231" s="1" t="s">
        <v>113</v>
      </c>
    </row>
    <row r="232" spans="1:2">
      <c r="A232" s="86" t="s">
        <v>465</v>
      </c>
      <c r="B232" s="1" t="s">
        <v>120</v>
      </c>
    </row>
    <row r="233" spans="1:2">
      <c r="A233" s="86" t="s">
        <v>359</v>
      </c>
      <c r="B233" s="1" t="s">
        <v>109</v>
      </c>
    </row>
    <row r="234" spans="1:2">
      <c r="A234" s="86" t="s">
        <v>310</v>
      </c>
      <c r="B234" s="1" t="s">
        <v>120</v>
      </c>
    </row>
    <row r="235" spans="1:2">
      <c r="A235" s="86" t="s">
        <v>318</v>
      </c>
      <c r="B235" s="1" t="s">
        <v>109</v>
      </c>
    </row>
    <row r="236" spans="1:2">
      <c r="A236" s="86" t="s">
        <v>300</v>
      </c>
      <c r="B236" s="1" t="s">
        <v>109</v>
      </c>
    </row>
    <row r="237" spans="1:2">
      <c r="A237" s="86" t="s">
        <v>406</v>
      </c>
      <c r="B237" s="1" t="s">
        <v>113</v>
      </c>
    </row>
    <row r="238" spans="1:2">
      <c r="A238" s="86" t="s">
        <v>411</v>
      </c>
      <c r="B238" s="1" t="s">
        <v>109</v>
      </c>
    </row>
    <row r="239" spans="1:2">
      <c r="A239" s="86" t="s">
        <v>524</v>
      </c>
      <c r="B239" s="1" t="s">
        <v>84</v>
      </c>
    </row>
    <row r="240" spans="1:2">
      <c r="A240" s="86" t="s">
        <v>240</v>
      </c>
      <c r="B240" s="1" t="s">
        <v>84</v>
      </c>
    </row>
    <row r="241" spans="1:2">
      <c r="A241" s="86" t="s">
        <v>278</v>
      </c>
      <c r="B241" s="1" t="s">
        <v>85</v>
      </c>
    </row>
    <row r="242" spans="1:2">
      <c r="A242" s="86" t="s">
        <v>355</v>
      </c>
      <c r="B242" s="1" t="s">
        <v>85</v>
      </c>
    </row>
    <row r="243" spans="1:2">
      <c r="A243" s="86" t="s">
        <v>458</v>
      </c>
      <c r="B243" s="1" t="s">
        <v>85</v>
      </c>
    </row>
    <row r="244" spans="1:2">
      <c r="A244" s="86" t="s">
        <v>459</v>
      </c>
      <c r="B244" s="1" t="s">
        <v>79</v>
      </c>
    </row>
    <row r="245" spans="1:2">
      <c r="A245" s="86" t="s">
        <v>250</v>
      </c>
      <c r="B245" s="1" t="s">
        <v>84</v>
      </c>
    </row>
    <row r="246" spans="1:2">
      <c r="A246" s="86" t="s">
        <v>371</v>
      </c>
      <c r="B246" s="1" t="s">
        <v>85</v>
      </c>
    </row>
    <row r="247" spans="1:2">
      <c r="A247" s="86" t="s">
        <v>522</v>
      </c>
      <c r="B247" s="1" t="s">
        <v>82</v>
      </c>
    </row>
    <row r="248" spans="1:2">
      <c r="A248" s="86" t="s">
        <v>281</v>
      </c>
      <c r="B248" s="1" t="s">
        <v>79</v>
      </c>
    </row>
    <row r="249" spans="1:2">
      <c r="A249" s="86" t="s">
        <v>330</v>
      </c>
      <c r="B249" s="1" t="s">
        <v>80</v>
      </c>
    </row>
    <row r="250" spans="1:2">
      <c r="A250" s="86" t="s">
        <v>320</v>
      </c>
      <c r="B250" s="1" t="s">
        <v>84</v>
      </c>
    </row>
    <row r="251" spans="1:2">
      <c r="A251" s="86" t="s">
        <v>408</v>
      </c>
      <c r="B251" s="1" t="s">
        <v>84</v>
      </c>
    </row>
    <row r="252" spans="1:2">
      <c r="A252" s="86" t="s">
        <v>398</v>
      </c>
      <c r="B252" s="1" t="s">
        <v>82</v>
      </c>
    </row>
    <row r="253" spans="1:2">
      <c r="A253" s="86" t="s">
        <v>523</v>
      </c>
      <c r="B253" s="1" t="s">
        <v>79</v>
      </c>
    </row>
    <row r="254" spans="1:2">
      <c r="A254" s="86" t="s">
        <v>263</v>
      </c>
      <c r="B254" s="1" t="s">
        <v>82</v>
      </c>
    </row>
    <row r="255" spans="1:2">
      <c r="A255" s="86" t="s">
        <v>394</v>
      </c>
      <c r="B255" s="1" t="s">
        <v>81</v>
      </c>
    </row>
    <row r="256" spans="1:2">
      <c r="A256" s="86" t="s">
        <v>231</v>
      </c>
      <c r="B256" s="1" t="s">
        <v>83</v>
      </c>
    </row>
    <row r="257" spans="1:2">
      <c r="A257" s="86" t="s">
        <v>377</v>
      </c>
      <c r="B257" s="1" t="s">
        <v>83</v>
      </c>
    </row>
    <row r="258" spans="1:2">
      <c r="A258" s="86" t="s">
        <v>298</v>
      </c>
      <c r="B258" s="1" t="s">
        <v>86</v>
      </c>
    </row>
    <row r="259" spans="1:2">
      <c r="A259" s="86" t="s">
        <v>390</v>
      </c>
      <c r="B259" s="1" t="s">
        <v>83</v>
      </c>
    </row>
    <row r="260" spans="1:2">
      <c r="A260" s="86" t="s">
        <v>414</v>
      </c>
      <c r="B260" s="1" t="s">
        <v>86</v>
      </c>
    </row>
    <row r="261" spans="1:2">
      <c r="A261" s="86" t="s">
        <v>348</v>
      </c>
      <c r="B261" s="1" t="s">
        <v>81</v>
      </c>
    </row>
    <row r="262" spans="1:2">
      <c r="A262" s="86" t="s">
        <v>316</v>
      </c>
      <c r="B262" s="1" t="s">
        <v>83</v>
      </c>
    </row>
    <row r="263" spans="1:2">
      <c r="A263" s="86" t="s">
        <v>415</v>
      </c>
      <c r="B263" s="1" t="s">
        <v>81</v>
      </c>
    </row>
    <row r="264" spans="1:2">
      <c r="A264" s="86" t="s">
        <v>271</v>
      </c>
      <c r="B264" s="1" t="s">
        <v>86</v>
      </c>
    </row>
    <row r="265" spans="1:2">
      <c r="A265" s="86" t="s">
        <v>314</v>
      </c>
      <c r="B265" s="1" t="s">
        <v>81</v>
      </c>
    </row>
    <row r="266" spans="1:2">
      <c r="A266" s="86" t="s">
        <v>525</v>
      </c>
      <c r="B266" s="1" t="s">
        <v>114</v>
      </c>
    </row>
    <row r="267" spans="1:2">
      <c r="A267" s="86" t="s">
        <v>337</v>
      </c>
      <c r="B267" s="1" t="s">
        <v>111</v>
      </c>
    </row>
    <row r="268" spans="1:2">
      <c r="A268" s="86" t="s">
        <v>357</v>
      </c>
      <c r="B268" s="1" t="s">
        <v>114</v>
      </c>
    </row>
    <row r="269" spans="1:2">
      <c r="A269" s="86" t="s">
        <v>402</v>
      </c>
      <c r="B269" s="1" t="s">
        <v>113</v>
      </c>
    </row>
    <row r="270" spans="1:2">
      <c r="A270" s="86" t="s">
        <v>387</v>
      </c>
      <c r="B270" s="1" t="s">
        <v>114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7218-0C7E-408F-95F6-6D51D201E605}">
  <sheetPr filterMode="1"/>
  <dimension ref="A1:J270"/>
  <sheetViews>
    <sheetView workbookViewId="0">
      <selection activeCell="I74" sqref="I74"/>
    </sheetView>
  </sheetViews>
  <sheetFormatPr defaultRowHeight="14.5"/>
  <cols>
    <col min="1" max="1" width="23.7265625" bestFit="1" customWidth="1"/>
    <col min="2" max="2" width="25.1796875" customWidth="1"/>
    <col min="3" max="3" width="16.26953125" bestFit="1" customWidth="1"/>
    <col min="4" max="4" width="10.1796875" bestFit="1" customWidth="1"/>
    <col min="5" max="5" width="5.81640625" bestFit="1" customWidth="1"/>
    <col min="8" max="8" width="19.1796875" bestFit="1" customWidth="1"/>
    <col min="9" max="9" width="18.453125" customWidth="1"/>
    <col min="10" max="10" width="13.453125" bestFit="1" customWidth="1"/>
  </cols>
  <sheetData>
    <row r="1" spans="1:10">
      <c r="A1" s="84" t="s">
        <v>587</v>
      </c>
      <c r="B1" s="84" t="s">
        <v>588</v>
      </c>
      <c r="C1" s="84" t="s">
        <v>589</v>
      </c>
      <c r="D1" s="84" t="s">
        <v>590</v>
      </c>
      <c r="E1" s="85" t="s">
        <v>591</v>
      </c>
      <c r="F1" s="85" t="s">
        <v>592</v>
      </c>
      <c r="G1" s="85" t="s">
        <v>593</v>
      </c>
      <c r="H1" s="85" t="s">
        <v>594</v>
      </c>
      <c r="I1" s="85" t="s">
        <v>595</v>
      </c>
      <c r="J1" s="85" t="s">
        <v>596</v>
      </c>
    </row>
    <row r="2" spans="1:10" hidden="1">
      <c r="A2" s="1" t="s">
        <v>94</v>
      </c>
      <c r="B2" s="1" t="s">
        <v>597</v>
      </c>
      <c r="C2" s="1" t="s">
        <v>38</v>
      </c>
      <c r="D2" s="1" t="s">
        <v>598</v>
      </c>
      <c r="E2" s="86" t="s">
        <v>464</v>
      </c>
      <c r="F2" s="1" t="s">
        <v>599</v>
      </c>
      <c r="G2" s="1">
        <v>1501564</v>
      </c>
      <c r="H2" s="1" t="s">
        <v>92</v>
      </c>
      <c r="I2" s="1" t="s">
        <v>38</v>
      </c>
      <c r="J2" s="1" t="s">
        <v>598</v>
      </c>
    </row>
    <row r="3" spans="1:10" hidden="1">
      <c r="A3" s="1" t="s">
        <v>94</v>
      </c>
      <c r="B3" s="1" t="s">
        <v>597</v>
      </c>
      <c r="C3" s="1" t="s">
        <v>38</v>
      </c>
      <c r="D3" s="1" t="s">
        <v>598</v>
      </c>
      <c r="E3" s="86" t="s">
        <v>455</v>
      </c>
      <c r="F3" s="1" t="s">
        <v>600</v>
      </c>
      <c r="G3" s="1">
        <v>1501562</v>
      </c>
      <c r="H3" s="1" t="s">
        <v>92</v>
      </c>
      <c r="I3" s="1" t="s">
        <v>38</v>
      </c>
      <c r="J3" s="1" t="s">
        <v>598</v>
      </c>
    </row>
    <row r="4" spans="1:10" hidden="1">
      <c r="A4" s="1" t="s">
        <v>94</v>
      </c>
      <c r="B4" s="1" t="s">
        <v>597</v>
      </c>
      <c r="C4" s="1" t="s">
        <v>38</v>
      </c>
      <c r="D4" s="1" t="s">
        <v>598</v>
      </c>
      <c r="E4" s="86" t="s">
        <v>426</v>
      </c>
      <c r="F4" s="1" t="s">
        <v>601</v>
      </c>
      <c r="G4" s="1">
        <v>1501560</v>
      </c>
      <c r="H4" s="1" t="s">
        <v>92</v>
      </c>
      <c r="I4" s="1" t="s">
        <v>38</v>
      </c>
      <c r="J4" s="1" t="s">
        <v>598</v>
      </c>
    </row>
    <row r="5" spans="1:10" hidden="1">
      <c r="A5" s="1" t="s">
        <v>94</v>
      </c>
      <c r="B5" s="1" t="s">
        <v>597</v>
      </c>
      <c r="C5" s="1" t="s">
        <v>38</v>
      </c>
      <c r="D5" s="1" t="s">
        <v>598</v>
      </c>
      <c r="E5" s="86" t="s">
        <v>521</v>
      </c>
      <c r="F5" s="1" t="s">
        <v>602</v>
      </c>
      <c r="G5" s="1">
        <v>1501558</v>
      </c>
      <c r="H5" s="1" t="s">
        <v>92</v>
      </c>
      <c r="I5" s="1" t="s">
        <v>38</v>
      </c>
      <c r="J5" s="1" t="s">
        <v>598</v>
      </c>
    </row>
    <row r="6" spans="1:10" hidden="1">
      <c r="A6" s="1" t="s">
        <v>94</v>
      </c>
      <c r="B6" s="1" t="s">
        <v>597</v>
      </c>
      <c r="C6" s="1" t="s">
        <v>38</v>
      </c>
      <c r="D6" s="1" t="s">
        <v>598</v>
      </c>
      <c r="E6" s="86" t="s">
        <v>328</v>
      </c>
      <c r="F6" s="1" t="s">
        <v>551</v>
      </c>
      <c r="G6" s="1">
        <v>1501556</v>
      </c>
      <c r="H6" s="1" t="s">
        <v>92</v>
      </c>
      <c r="I6" s="1" t="s">
        <v>38</v>
      </c>
      <c r="J6" s="1" t="s">
        <v>598</v>
      </c>
    </row>
    <row r="7" spans="1:10" hidden="1">
      <c r="A7" s="1" t="s">
        <v>94</v>
      </c>
      <c r="B7" s="1" t="s">
        <v>597</v>
      </c>
      <c r="C7" s="1" t="s">
        <v>38</v>
      </c>
      <c r="D7" s="1" t="s">
        <v>598</v>
      </c>
      <c r="E7" s="86" t="s">
        <v>450</v>
      </c>
      <c r="F7" s="1" t="s">
        <v>94</v>
      </c>
      <c r="G7" s="1">
        <v>1501554</v>
      </c>
      <c r="H7" s="1" t="s">
        <v>92</v>
      </c>
      <c r="I7" s="1" t="s">
        <v>38</v>
      </c>
      <c r="J7" s="1" t="s">
        <v>598</v>
      </c>
    </row>
    <row r="8" spans="1:10" hidden="1">
      <c r="A8" s="1" t="s">
        <v>94</v>
      </c>
      <c r="B8" s="1" t="s">
        <v>597</v>
      </c>
      <c r="C8" s="1" t="s">
        <v>38</v>
      </c>
      <c r="D8" s="1" t="s">
        <v>598</v>
      </c>
      <c r="E8" s="86" t="s">
        <v>440</v>
      </c>
      <c r="F8" s="1" t="s">
        <v>603</v>
      </c>
      <c r="G8" s="1">
        <v>1501552</v>
      </c>
      <c r="H8" s="1" t="s">
        <v>92</v>
      </c>
      <c r="I8" s="1" t="s">
        <v>38</v>
      </c>
      <c r="J8" s="1" t="s">
        <v>598</v>
      </c>
    </row>
    <row r="9" spans="1:10" hidden="1">
      <c r="A9" s="1" t="s">
        <v>95</v>
      </c>
      <c r="B9" s="1" t="s">
        <v>597</v>
      </c>
      <c r="C9" s="1" t="s">
        <v>38</v>
      </c>
      <c r="D9" s="1" t="s">
        <v>598</v>
      </c>
      <c r="E9" s="86" t="s">
        <v>466</v>
      </c>
      <c r="F9" s="1" t="s">
        <v>604</v>
      </c>
      <c r="G9" s="1">
        <v>1501548</v>
      </c>
      <c r="H9" s="1" t="s">
        <v>95</v>
      </c>
      <c r="I9" s="1" t="s">
        <v>38</v>
      </c>
      <c r="J9" s="1" t="s">
        <v>598</v>
      </c>
    </row>
    <row r="10" spans="1:10" hidden="1">
      <c r="A10" s="1" t="s">
        <v>95</v>
      </c>
      <c r="B10" s="1" t="s">
        <v>597</v>
      </c>
      <c r="C10" s="1" t="s">
        <v>38</v>
      </c>
      <c r="D10" s="1" t="s">
        <v>598</v>
      </c>
      <c r="E10" s="86" t="s">
        <v>384</v>
      </c>
      <c r="F10" s="1" t="s">
        <v>605</v>
      </c>
      <c r="G10" s="1">
        <v>1501546</v>
      </c>
      <c r="H10" s="1" t="s">
        <v>95</v>
      </c>
      <c r="I10" s="1" t="s">
        <v>38</v>
      </c>
      <c r="J10" s="1" t="s">
        <v>598</v>
      </c>
    </row>
    <row r="11" spans="1:10" hidden="1">
      <c r="A11" s="1" t="s">
        <v>95</v>
      </c>
      <c r="B11" s="1" t="s">
        <v>597</v>
      </c>
      <c r="C11" s="1" t="s">
        <v>38</v>
      </c>
      <c r="D11" s="1" t="s">
        <v>598</v>
      </c>
      <c r="E11" s="86" t="s">
        <v>457</v>
      </c>
      <c r="F11" s="1" t="s">
        <v>606</v>
      </c>
      <c r="G11" s="1">
        <v>1501544</v>
      </c>
      <c r="H11" s="1" t="s">
        <v>95</v>
      </c>
      <c r="I11" s="1" t="s">
        <v>38</v>
      </c>
      <c r="J11" s="1" t="s">
        <v>598</v>
      </c>
    </row>
    <row r="12" spans="1:10" hidden="1">
      <c r="A12" s="1" t="s">
        <v>95</v>
      </c>
      <c r="B12" s="1" t="s">
        <v>597</v>
      </c>
      <c r="C12" s="1" t="s">
        <v>38</v>
      </c>
      <c r="D12" s="1" t="s">
        <v>598</v>
      </c>
      <c r="E12" s="86" t="s">
        <v>517</v>
      </c>
      <c r="F12" s="1" t="s">
        <v>607</v>
      </c>
      <c r="G12" s="1">
        <v>1501542</v>
      </c>
      <c r="H12" s="1" t="s">
        <v>95</v>
      </c>
      <c r="I12" s="1" t="s">
        <v>38</v>
      </c>
      <c r="J12" s="1" t="s">
        <v>598</v>
      </c>
    </row>
    <row r="13" spans="1:10" hidden="1">
      <c r="A13" s="1" t="s">
        <v>95</v>
      </c>
      <c r="B13" s="1" t="s">
        <v>597</v>
      </c>
      <c r="C13" s="1" t="s">
        <v>38</v>
      </c>
      <c r="D13" s="1" t="s">
        <v>598</v>
      </c>
      <c r="E13" s="86" t="s">
        <v>518</v>
      </c>
      <c r="F13" s="1" t="s">
        <v>608</v>
      </c>
      <c r="G13" s="1">
        <v>1501540</v>
      </c>
      <c r="H13" s="1" t="s">
        <v>95</v>
      </c>
      <c r="I13" s="1" t="s">
        <v>38</v>
      </c>
      <c r="J13" s="1" t="s">
        <v>598</v>
      </c>
    </row>
    <row r="14" spans="1:10" hidden="1">
      <c r="A14" s="1" t="s">
        <v>95</v>
      </c>
      <c r="B14" s="1" t="s">
        <v>597</v>
      </c>
      <c r="C14" s="1" t="s">
        <v>38</v>
      </c>
      <c r="D14" s="1" t="s">
        <v>598</v>
      </c>
      <c r="E14" s="86" t="s">
        <v>351</v>
      </c>
      <c r="F14" s="1" t="s">
        <v>584</v>
      </c>
      <c r="G14" s="1">
        <v>1501538</v>
      </c>
      <c r="H14" s="1" t="s">
        <v>95</v>
      </c>
      <c r="I14" s="1" t="s">
        <v>38</v>
      </c>
      <c r="J14" s="1" t="s">
        <v>598</v>
      </c>
    </row>
    <row r="15" spans="1:10" hidden="1">
      <c r="A15" s="1" t="s">
        <v>95</v>
      </c>
      <c r="B15" s="1" t="s">
        <v>597</v>
      </c>
      <c r="C15" s="1" t="s">
        <v>38</v>
      </c>
      <c r="D15" s="1" t="s">
        <v>598</v>
      </c>
      <c r="E15" s="86" t="s">
        <v>519</v>
      </c>
      <c r="F15" s="1" t="s">
        <v>609</v>
      </c>
      <c r="G15" s="1">
        <v>1501536</v>
      </c>
      <c r="H15" s="1" t="s">
        <v>95</v>
      </c>
      <c r="I15" s="1" t="s">
        <v>38</v>
      </c>
      <c r="J15" s="1" t="s">
        <v>598</v>
      </c>
    </row>
    <row r="16" spans="1:10" hidden="1">
      <c r="A16" s="1" t="s">
        <v>95</v>
      </c>
      <c r="B16" s="1" t="s">
        <v>597</v>
      </c>
      <c r="C16" s="1" t="s">
        <v>38</v>
      </c>
      <c r="D16" s="1" t="s">
        <v>598</v>
      </c>
      <c r="E16" s="86" t="s">
        <v>520</v>
      </c>
      <c r="F16" s="1" t="s">
        <v>610</v>
      </c>
      <c r="G16" s="1">
        <v>1501534</v>
      </c>
      <c r="H16" s="1" t="s">
        <v>95</v>
      </c>
      <c r="I16" s="1" t="s">
        <v>38</v>
      </c>
      <c r="J16" s="1" t="s">
        <v>598</v>
      </c>
    </row>
    <row r="17" spans="1:10" hidden="1">
      <c r="A17" s="1" t="s">
        <v>95</v>
      </c>
      <c r="B17" s="1" t="s">
        <v>597</v>
      </c>
      <c r="C17" s="1" t="s">
        <v>38</v>
      </c>
      <c r="D17" s="1" t="s">
        <v>598</v>
      </c>
      <c r="E17" s="86" t="s">
        <v>243</v>
      </c>
      <c r="F17" s="1" t="s">
        <v>95</v>
      </c>
      <c r="G17" s="1">
        <v>1501532</v>
      </c>
      <c r="H17" s="1" t="s">
        <v>95</v>
      </c>
      <c r="I17" s="1" t="s">
        <v>38</v>
      </c>
      <c r="J17" s="1" t="s">
        <v>598</v>
      </c>
    </row>
    <row r="18" spans="1:10" hidden="1">
      <c r="A18" s="1" t="s">
        <v>92</v>
      </c>
      <c r="B18" s="1" t="s">
        <v>611</v>
      </c>
      <c r="C18" s="1" t="s">
        <v>38</v>
      </c>
      <c r="D18" s="1" t="s">
        <v>598</v>
      </c>
      <c r="E18" s="86" t="s">
        <v>253</v>
      </c>
      <c r="F18" s="1" t="s">
        <v>612</v>
      </c>
      <c r="G18" s="1">
        <v>1501528</v>
      </c>
      <c r="H18" s="1" t="s">
        <v>92</v>
      </c>
      <c r="I18" s="1" t="s">
        <v>38</v>
      </c>
      <c r="J18" s="1" t="s">
        <v>598</v>
      </c>
    </row>
    <row r="19" spans="1:10" hidden="1">
      <c r="A19" s="1" t="s">
        <v>92</v>
      </c>
      <c r="B19" s="1" t="s">
        <v>611</v>
      </c>
      <c r="C19" s="1" t="s">
        <v>38</v>
      </c>
      <c r="D19" s="1" t="s">
        <v>598</v>
      </c>
      <c r="E19" s="86" t="s">
        <v>301</v>
      </c>
      <c r="F19" s="1" t="s">
        <v>92</v>
      </c>
      <c r="G19" s="1">
        <v>1501526</v>
      </c>
      <c r="H19" s="1" t="s">
        <v>92</v>
      </c>
      <c r="I19" s="1" t="s">
        <v>38</v>
      </c>
      <c r="J19" s="1" t="s">
        <v>598</v>
      </c>
    </row>
    <row r="20" spans="1:10" hidden="1">
      <c r="A20" s="1" t="s">
        <v>92</v>
      </c>
      <c r="B20" s="1" t="s">
        <v>611</v>
      </c>
      <c r="C20" s="1" t="s">
        <v>38</v>
      </c>
      <c r="D20" s="1" t="s">
        <v>598</v>
      </c>
      <c r="E20" s="86" t="s">
        <v>507</v>
      </c>
      <c r="F20" s="1" t="s">
        <v>613</v>
      </c>
      <c r="G20" s="1">
        <v>1501524</v>
      </c>
      <c r="H20" s="1" t="s">
        <v>92</v>
      </c>
      <c r="I20" s="1" t="s">
        <v>38</v>
      </c>
      <c r="J20" s="1" t="s">
        <v>598</v>
      </c>
    </row>
    <row r="21" spans="1:10" hidden="1">
      <c r="A21" s="1" t="s">
        <v>92</v>
      </c>
      <c r="B21" s="1" t="s">
        <v>611</v>
      </c>
      <c r="C21" s="1" t="s">
        <v>38</v>
      </c>
      <c r="D21" s="1" t="s">
        <v>598</v>
      </c>
      <c r="E21" s="86" t="s">
        <v>470</v>
      </c>
      <c r="F21" s="1" t="s">
        <v>558</v>
      </c>
      <c r="G21" s="1">
        <v>1501522</v>
      </c>
      <c r="H21" s="1" t="s">
        <v>92</v>
      </c>
      <c r="I21" s="1" t="s">
        <v>38</v>
      </c>
      <c r="J21" s="1" t="s">
        <v>598</v>
      </c>
    </row>
    <row r="22" spans="1:10" hidden="1">
      <c r="A22" s="1" t="s">
        <v>127</v>
      </c>
      <c r="B22" s="1" t="s">
        <v>611</v>
      </c>
      <c r="C22" s="1" t="s">
        <v>55</v>
      </c>
      <c r="D22" s="1" t="s">
        <v>598</v>
      </c>
      <c r="E22" s="86" t="s">
        <v>362</v>
      </c>
      <c r="F22" s="1" t="s">
        <v>614</v>
      </c>
      <c r="G22" s="1">
        <v>1501516</v>
      </c>
      <c r="H22" s="1" t="s">
        <v>227</v>
      </c>
      <c r="I22" s="1" t="s">
        <v>55</v>
      </c>
      <c r="J22" s="1" t="s">
        <v>598</v>
      </c>
    </row>
    <row r="23" spans="1:10" hidden="1">
      <c r="A23" s="1" t="s">
        <v>127</v>
      </c>
      <c r="B23" s="1" t="s">
        <v>611</v>
      </c>
      <c r="C23" s="1" t="s">
        <v>55</v>
      </c>
      <c r="D23" s="1" t="s">
        <v>598</v>
      </c>
      <c r="E23" s="86" t="s">
        <v>481</v>
      </c>
      <c r="F23" s="1" t="s">
        <v>615</v>
      </c>
      <c r="G23" s="1">
        <v>1501514</v>
      </c>
      <c r="H23" s="1" t="s">
        <v>227</v>
      </c>
      <c r="I23" s="1" t="s">
        <v>55</v>
      </c>
      <c r="J23" s="1" t="s">
        <v>598</v>
      </c>
    </row>
    <row r="24" spans="1:10" hidden="1">
      <c r="A24" s="1" t="s">
        <v>127</v>
      </c>
      <c r="B24" s="1" t="s">
        <v>611</v>
      </c>
      <c r="C24" s="1" t="s">
        <v>55</v>
      </c>
      <c r="D24" s="1" t="s">
        <v>598</v>
      </c>
      <c r="E24" s="86" t="s">
        <v>354</v>
      </c>
      <c r="F24" s="1" t="s">
        <v>616</v>
      </c>
      <c r="G24" s="1">
        <v>1501512</v>
      </c>
      <c r="H24" s="1" t="s">
        <v>227</v>
      </c>
      <c r="I24" s="1" t="s">
        <v>55</v>
      </c>
      <c r="J24" s="1" t="s">
        <v>598</v>
      </c>
    </row>
    <row r="25" spans="1:10" hidden="1">
      <c r="A25" s="1" t="s">
        <v>127</v>
      </c>
      <c r="B25" s="1" t="s">
        <v>611</v>
      </c>
      <c r="C25" s="1" t="s">
        <v>55</v>
      </c>
      <c r="D25" s="1" t="s">
        <v>598</v>
      </c>
      <c r="E25" s="86" t="s">
        <v>321</v>
      </c>
      <c r="F25" s="1" t="s">
        <v>617</v>
      </c>
      <c r="G25" s="1">
        <v>1501510</v>
      </c>
      <c r="H25" s="1" t="s">
        <v>227</v>
      </c>
      <c r="I25" s="1" t="s">
        <v>55</v>
      </c>
      <c r="J25" s="1" t="s">
        <v>598</v>
      </c>
    </row>
    <row r="26" spans="1:10" hidden="1">
      <c r="A26" s="1" t="s">
        <v>127</v>
      </c>
      <c r="B26" s="1" t="s">
        <v>611</v>
      </c>
      <c r="C26" s="1" t="s">
        <v>55</v>
      </c>
      <c r="D26" s="1" t="s">
        <v>598</v>
      </c>
      <c r="E26" s="86" t="s">
        <v>482</v>
      </c>
      <c r="F26" s="1" t="s">
        <v>618</v>
      </c>
      <c r="G26" s="1">
        <v>1501508</v>
      </c>
      <c r="H26" s="1" t="s">
        <v>227</v>
      </c>
      <c r="I26" s="1" t="s">
        <v>55</v>
      </c>
      <c r="J26" s="1" t="s">
        <v>598</v>
      </c>
    </row>
    <row r="27" spans="1:10" hidden="1">
      <c r="A27" s="1" t="s">
        <v>127</v>
      </c>
      <c r="B27" s="1" t="s">
        <v>611</v>
      </c>
      <c r="C27" s="1" t="s">
        <v>55</v>
      </c>
      <c r="D27" s="1" t="s">
        <v>598</v>
      </c>
      <c r="E27" s="86" t="s">
        <v>483</v>
      </c>
      <c r="F27" s="1" t="s">
        <v>619</v>
      </c>
      <c r="G27" s="1">
        <v>1501506</v>
      </c>
      <c r="H27" s="1" t="s">
        <v>227</v>
      </c>
      <c r="I27" s="1" t="s">
        <v>55</v>
      </c>
      <c r="J27" s="1" t="s">
        <v>598</v>
      </c>
    </row>
    <row r="28" spans="1:10" hidden="1">
      <c r="A28" s="1" t="s">
        <v>127</v>
      </c>
      <c r="B28" s="1" t="s">
        <v>611</v>
      </c>
      <c r="C28" s="1" t="s">
        <v>55</v>
      </c>
      <c r="D28" s="1" t="s">
        <v>598</v>
      </c>
      <c r="E28" s="86" t="s">
        <v>484</v>
      </c>
      <c r="F28" s="1" t="s">
        <v>620</v>
      </c>
      <c r="G28" s="1">
        <v>1501502</v>
      </c>
      <c r="H28" s="1" t="s">
        <v>227</v>
      </c>
      <c r="I28" s="1" t="s">
        <v>55</v>
      </c>
      <c r="J28" s="1" t="s">
        <v>598</v>
      </c>
    </row>
    <row r="29" spans="1:10" hidden="1">
      <c r="A29" s="1" t="s">
        <v>109</v>
      </c>
      <c r="B29" s="1" t="s">
        <v>611</v>
      </c>
      <c r="C29" s="1" t="s">
        <v>45</v>
      </c>
      <c r="D29" s="1" t="s">
        <v>598</v>
      </c>
      <c r="E29" s="86" t="s">
        <v>475</v>
      </c>
      <c r="F29" s="1" t="s">
        <v>621</v>
      </c>
      <c r="G29" s="1">
        <v>243825001</v>
      </c>
      <c r="H29" s="1" t="s">
        <v>109</v>
      </c>
      <c r="I29" s="1" t="s">
        <v>45</v>
      </c>
      <c r="J29" s="1" t="s">
        <v>598</v>
      </c>
    </row>
    <row r="30" spans="1:10">
      <c r="A30" s="1" t="s">
        <v>104</v>
      </c>
      <c r="B30" s="1" t="s">
        <v>597</v>
      </c>
      <c r="C30" s="1" t="s">
        <v>42</v>
      </c>
      <c r="D30" s="1" t="s">
        <v>598</v>
      </c>
      <c r="E30" s="86" t="s">
        <v>495</v>
      </c>
      <c r="F30" s="1" t="s">
        <v>622</v>
      </c>
      <c r="G30" s="1">
        <v>188400019</v>
      </c>
      <c r="H30" s="1" t="s">
        <v>107</v>
      </c>
      <c r="I30" s="1" t="s">
        <v>42</v>
      </c>
      <c r="J30" s="1" t="s">
        <v>598</v>
      </c>
    </row>
    <row r="31" spans="1:10">
      <c r="A31" s="1" t="s">
        <v>107</v>
      </c>
      <c r="B31" s="1" t="s">
        <v>611</v>
      </c>
      <c r="C31" s="1" t="s">
        <v>42</v>
      </c>
      <c r="D31" s="1" t="s">
        <v>598</v>
      </c>
      <c r="E31" s="86" t="s">
        <v>430</v>
      </c>
      <c r="F31" s="1" t="s">
        <v>623</v>
      </c>
      <c r="G31" s="1">
        <v>188400017</v>
      </c>
      <c r="H31" s="1" t="s">
        <v>107</v>
      </c>
      <c r="I31" s="1" t="s">
        <v>42</v>
      </c>
      <c r="J31" s="1" t="s">
        <v>598</v>
      </c>
    </row>
    <row r="32" spans="1:10">
      <c r="A32" s="1" t="s">
        <v>107</v>
      </c>
      <c r="B32" s="1" t="s">
        <v>611</v>
      </c>
      <c r="C32" s="1" t="s">
        <v>42</v>
      </c>
      <c r="D32" s="1" t="s">
        <v>598</v>
      </c>
      <c r="E32" s="86" t="s">
        <v>343</v>
      </c>
      <c r="F32" s="1" t="s">
        <v>624</v>
      </c>
      <c r="G32" s="1">
        <v>188400015</v>
      </c>
      <c r="H32" s="1" t="s">
        <v>107</v>
      </c>
      <c r="I32" s="1" t="s">
        <v>42</v>
      </c>
      <c r="J32" s="1" t="s">
        <v>598</v>
      </c>
    </row>
    <row r="33" spans="1:10" hidden="1">
      <c r="A33" s="1" t="s">
        <v>98</v>
      </c>
      <c r="B33" s="1" t="s">
        <v>611</v>
      </c>
      <c r="C33" s="1" t="s">
        <v>38</v>
      </c>
      <c r="D33" s="1" t="s">
        <v>598</v>
      </c>
      <c r="E33" s="86" t="s">
        <v>391</v>
      </c>
      <c r="F33" s="1" t="s">
        <v>625</v>
      </c>
      <c r="G33" s="1">
        <v>56250001</v>
      </c>
      <c r="H33" s="1" t="s">
        <v>88</v>
      </c>
      <c r="I33" s="1" t="s">
        <v>38</v>
      </c>
      <c r="J33" s="1" t="s">
        <v>598</v>
      </c>
    </row>
    <row r="34" spans="1:10" hidden="1">
      <c r="A34" s="1" t="s">
        <v>122</v>
      </c>
      <c r="B34" s="1" t="s">
        <v>611</v>
      </c>
      <c r="C34" s="1" t="s">
        <v>55</v>
      </c>
      <c r="D34" s="1" t="s">
        <v>598</v>
      </c>
      <c r="E34" s="86" t="s">
        <v>486</v>
      </c>
      <c r="F34" s="1" t="s">
        <v>626</v>
      </c>
      <c r="G34" s="1">
        <v>3450029</v>
      </c>
      <c r="H34" s="1" t="s">
        <v>122</v>
      </c>
      <c r="I34" s="1" t="s">
        <v>55</v>
      </c>
      <c r="J34" s="1" t="s">
        <v>598</v>
      </c>
    </row>
    <row r="35" spans="1:10">
      <c r="A35" s="1" t="s">
        <v>106</v>
      </c>
      <c r="B35" s="1" t="s">
        <v>611</v>
      </c>
      <c r="C35" s="1" t="s">
        <v>42</v>
      </c>
      <c r="D35" s="1" t="s">
        <v>598</v>
      </c>
      <c r="E35" s="86" t="s">
        <v>335</v>
      </c>
      <c r="F35" s="1" t="s">
        <v>627</v>
      </c>
      <c r="G35" s="1">
        <v>3450001</v>
      </c>
      <c r="H35" s="1" t="s">
        <v>106</v>
      </c>
      <c r="I35" s="1" t="s">
        <v>42</v>
      </c>
      <c r="J35" s="1" t="s">
        <v>598</v>
      </c>
    </row>
    <row r="36" spans="1:10" hidden="1">
      <c r="A36" s="1" t="s">
        <v>121</v>
      </c>
      <c r="B36" s="1" t="s">
        <v>611</v>
      </c>
      <c r="C36" s="1" t="s">
        <v>55</v>
      </c>
      <c r="D36" s="1" t="s">
        <v>598</v>
      </c>
      <c r="E36" s="86" t="s">
        <v>332</v>
      </c>
      <c r="F36" s="1" t="s">
        <v>333</v>
      </c>
      <c r="G36" s="1">
        <v>1501500</v>
      </c>
      <c r="H36" s="1" t="s">
        <v>227</v>
      </c>
      <c r="I36" s="1" t="s">
        <v>55</v>
      </c>
      <c r="J36" s="1" t="s">
        <v>598</v>
      </c>
    </row>
    <row r="37" spans="1:10" hidden="1">
      <c r="A37" s="1" t="s">
        <v>127</v>
      </c>
      <c r="B37" s="1" t="s">
        <v>611</v>
      </c>
      <c r="C37" s="1" t="s">
        <v>55</v>
      </c>
      <c r="D37" s="1" t="s">
        <v>598</v>
      </c>
      <c r="E37" s="86" t="s">
        <v>420</v>
      </c>
      <c r="F37" s="1" t="s">
        <v>628</v>
      </c>
      <c r="G37" s="1">
        <v>1501498</v>
      </c>
      <c r="H37" s="1" t="s">
        <v>227</v>
      </c>
      <c r="I37" s="1" t="s">
        <v>55</v>
      </c>
      <c r="J37" s="1" t="s">
        <v>598</v>
      </c>
    </row>
    <row r="38" spans="1:10" hidden="1">
      <c r="A38" s="1" t="s">
        <v>127</v>
      </c>
      <c r="B38" s="1" t="s">
        <v>611</v>
      </c>
      <c r="C38" s="1" t="s">
        <v>55</v>
      </c>
      <c r="D38" s="1" t="s">
        <v>598</v>
      </c>
      <c r="E38" s="86" t="s">
        <v>228</v>
      </c>
      <c r="F38" s="1" t="s">
        <v>127</v>
      </c>
      <c r="G38" s="1">
        <v>1501496</v>
      </c>
      <c r="H38" s="1" t="s">
        <v>227</v>
      </c>
      <c r="I38" s="1" t="s">
        <v>55</v>
      </c>
      <c r="J38" s="1" t="s">
        <v>598</v>
      </c>
    </row>
    <row r="39" spans="1:10" hidden="1">
      <c r="A39" s="1" t="s">
        <v>121</v>
      </c>
      <c r="B39" s="1" t="s">
        <v>611</v>
      </c>
      <c r="C39" s="1" t="s">
        <v>55</v>
      </c>
      <c r="D39" s="1" t="s">
        <v>598</v>
      </c>
      <c r="E39" s="86" t="s">
        <v>277</v>
      </c>
      <c r="F39" s="1" t="s">
        <v>629</v>
      </c>
      <c r="G39" s="1">
        <v>1501494</v>
      </c>
      <c r="H39" s="1" t="s">
        <v>227</v>
      </c>
      <c r="I39" s="1" t="s">
        <v>55</v>
      </c>
      <c r="J39" s="1" t="s">
        <v>598</v>
      </c>
    </row>
    <row r="40" spans="1:10" hidden="1">
      <c r="A40" s="1" t="s">
        <v>121</v>
      </c>
      <c r="B40" s="1" t="s">
        <v>611</v>
      </c>
      <c r="C40" s="1" t="s">
        <v>55</v>
      </c>
      <c r="D40" s="1" t="s">
        <v>598</v>
      </c>
      <c r="E40" s="86" t="s">
        <v>435</v>
      </c>
      <c r="F40" s="1" t="s">
        <v>630</v>
      </c>
      <c r="G40" s="1">
        <v>1501492</v>
      </c>
      <c r="H40" s="1" t="s">
        <v>227</v>
      </c>
      <c r="I40" s="1" t="s">
        <v>55</v>
      </c>
      <c r="J40" s="1" t="s">
        <v>598</v>
      </c>
    </row>
    <row r="41" spans="1:10" hidden="1">
      <c r="A41" s="1" t="s">
        <v>127</v>
      </c>
      <c r="B41" s="1" t="s">
        <v>611</v>
      </c>
      <c r="C41" s="1" t="s">
        <v>55</v>
      </c>
      <c r="D41" s="1" t="s">
        <v>598</v>
      </c>
      <c r="E41" s="86" t="s">
        <v>485</v>
      </c>
      <c r="F41" s="1" t="s">
        <v>631</v>
      </c>
      <c r="G41" s="1">
        <v>1501490</v>
      </c>
      <c r="H41" s="1" t="s">
        <v>227</v>
      </c>
      <c r="I41" s="1" t="s">
        <v>55</v>
      </c>
      <c r="J41" s="1" t="s">
        <v>598</v>
      </c>
    </row>
    <row r="42" spans="1:10" hidden="1">
      <c r="A42" s="1" t="s">
        <v>121</v>
      </c>
      <c r="B42" s="1" t="s">
        <v>611</v>
      </c>
      <c r="C42" s="1" t="s">
        <v>55</v>
      </c>
      <c r="D42" s="1" t="s">
        <v>598</v>
      </c>
      <c r="E42" s="86" t="s">
        <v>324</v>
      </c>
      <c r="F42" s="1" t="s">
        <v>632</v>
      </c>
      <c r="G42" s="1">
        <v>1501486</v>
      </c>
      <c r="H42" s="1" t="s">
        <v>227</v>
      </c>
      <c r="I42" s="1" t="s">
        <v>55</v>
      </c>
      <c r="J42" s="1" t="s">
        <v>598</v>
      </c>
    </row>
    <row r="43" spans="1:10" hidden="1">
      <c r="A43" s="1" t="s">
        <v>121</v>
      </c>
      <c r="B43" s="1" t="s">
        <v>611</v>
      </c>
      <c r="C43" s="1" t="s">
        <v>55</v>
      </c>
      <c r="D43" s="1" t="s">
        <v>598</v>
      </c>
      <c r="E43" s="86" t="s">
        <v>442</v>
      </c>
      <c r="F43" s="1" t="s">
        <v>633</v>
      </c>
      <c r="G43" s="1">
        <v>1501484</v>
      </c>
      <c r="H43" s="1" t="s">
        <v>227</v>
      </c>
      <c r="I43" s="1" t="s">
        <v>55</v>
      </c>
      <c r="J43" s="1" t="s">
        <v>598</v>
      </c>
    </row>
    <row r="44" spans="1:10" hidden="1">
      <c r="A44" s="1" t="s">
        <v>121</v>
      </c>
      <c r="B44" s="1" t="s">
        <v>611</v>
      </c>
      <c r="C44" s="1" t="s">
        <v>55</v>
      </c>
      <c r="D44" s="1" t="s">
        <v>598</v>
      </c>
      <c r="E44" s="86" t="s">
        <v>480</v>
      </c>
      <c r="F44" s="1" t="s">
        <v>634</v>
      </c>
      <c r="G44" s="1">
        <v>1501482</v>
      </c>
      <c r="H44" s="1" t="s">
        <v>227</v>
      </c>
      <c r="I44" s="1" t="s">
        <v>55</v>
      </c>
      <c r="J44" s="1" t="s">
        <v>598</v>
      </c>
    </row>
    <row r="45" spans="1:10" hidden="1">
      <c r="A45" s="1" t="s">
        <v>121</v>
      </c>
      <c r="B45" s="1" t="s">
        <v>611</v>
      </c>
      <c r="C45" s="1" t="s">
        <v>55</v>
      </c>
      <c r="D45" s="1" t="s">
        <v>598</v>
      </c>
      <c r="E45" s="86" t="s">
        <v>375</v>
      </c>
      <c r="F45" s="1" t="s">
        <v>121</v>
      </c>
      <c r="G45" s="1">
        <v>1501480</v>
      </c>
      <c r="H45" s="1" t="s">
        <v>227</v>
      </c>
      <c r="I45" s="1" t="s">
        <v>55</v>
      </c>
      <c r="J45" s="1" t="s">
        <v>598</v>
      </c>
    </row>
    <row r="46" spans="1:10" hidden="1">
      <c r="A46" s="1" t="s">
        <v>121</v>
      </c>
      <c r="B46" s="1" t="s">
        <v>611</v>
      </c>
      <c r="C46" s="1" t="s">
        <v>55</v>
      </c>
      <c r="D46" s="1" t="s">
        <v>598</v>
      </c>
      <c r="E46" s="86" t="s">
        <v>479</v>
      </c>
      <c r="F46" s="1" t="s">
        <v>635</v>
      </c>
      <c r="G46" s="1">
        <v>1501478</v>
      </c>
      <c r="H46" s="1" t="s">
        <v>227</v>
      </c>
      <c r="I46" s="1" t="s">
        <v>55</v>
      </c>
      <c r="J46" s="1" t="s">
        <v>598</v>
      </c>
    </row>
    <row r="47" spans="1:10" hidden="1">
      <c r="A47" s="1" t="s">
        <v>128</v>
      </c>
      <c r="B47" s="1" t="s">
        <v>611</v>
      </c>
      <c r="C47" s="1" t="s">
        <v>55</v>
      </c>
      <c r="D47" s="1" t="s">
        <v>598</v>
      </c>
      <c r="E47" s="86" t="s">
        <v>416</v>
      </c>
      <c r="F47" s="1" t="s">
        <v>636</v>
      </c>
      <c r="G47" s="1">
        <v>1501474</v>
      </c>
      <c r="H47" s="1" t="s">
        <v>637</v>
      </c>
      <c r="I47" s="1" t="s">
        <v>55</v>
      </c>
      <c r="J47" s="1" t="s">
        <v>598</v>
      </c>
    </row>
    <row r="48" spans="1:10" hidden="1">
      <c r="A48" s="1" t="s">
        <v>123</v>
      </c>
      <c r="B48" s="1" t="s">
        <v>597</v>
      </c>
      <c r="C48" s="1" t="s">
        <v>55</v>
      </c>
      <c r="D48" s="1" t="s">
        <v>598</v>
      </c>
      <c r="E48" s="86" t="s">
        <v>383</v>
      </c>
      <c r="F48" s="1" t="s">
        <v>535</v>
      </c>
      <c r="G48" s="1">
        <v>1501472</v>
      </c>
      <c r="H48" s="1" t="s">
        <v>637</v>
      </c>
      <c r="I48" s="1" t="s">
        <v>55</v>
      </c>
      <c r="J48" s="1" t="s">
        <v>598</v>
      </c>
    </row>
    <row r="49" spans="1:10" hidden="1">
      <c r="A49" s="1" t="s">
        <v>128</v>
      </c>
      <c r="B49" s="1" t="s">
        <v>611</v>
      </c>
      <c r="C49" s="1" t="s">
        <v>55</v>
      </c>
      <c r="D49" s="1" t="s">
        <v>598</v>
      </c>
      <c r="E49" s="86" t="s">
        <v>374</v>
      </c>
      <c r="F49" s="1" t="s">
        <v>128</v>
      </c>
      <c r="G49" s="1">
        <v>1501470</v>
      </c>
      <c r="H49" s="1" t="s">
        <v>637</v>
      </c>
      <c r="I49" s="1" t="s">
        <v>55</v>
      </c>
      <c r="J49" s="1" t="s">
        <v>598</v>
      </c>
    </row>
    <row r="50" spans="1:10" hidden="1">
      <c r="A50" s="1" t="s">
        <v>128</v>
      </c>
      <c r="B50" s="1" t="s">
        <v>611</v>
      </c>
      <c r="C50" s="1" t="s">
        <v>55</v>
      </c>
      <c r="D50" s="1" t="s">
        <v>598</v>
      </c>
      <c r="E50" s="86" t="s">
        <v>449</v>
      </c>
      <c r="F50" s="1" t="s">
        <v>638</v>
      </c>
      <c r="G50" s="1">
        <v>1501468</v>
      </c>
      <c r="H50" s="1" t="s">
        <v>637</v>
      </c>
      <c r="I50" s="1" t="s">
        <v>55</v>
      </c>
      <c r="J50" s="1" t="s">
        <v>598</v>
      </c>
    </row>
    <row r="51" spans="1:10" hidden="1">
      <c r="A51" s="1" t="s">
        <v>126</v>
      </c>
      <c r="B51" s="1" t="s">
        <v>611</v>
      </c>
      <c r="C51" s="1" t="s">
        <v>55</v>
      </c>
      <c r="D51" s="1" t="s">
        <v>598</v>
      </c>
      <c r="E51" s="86" t="s">
        <v>306</v>
      </c>
      <c r="F51" s="1" t="s">
        <v>639</v>
      </c>
      <c r="G51" s="1">
        <v>1501466</v>
      </c>
      <c r="H51" s="1" t="s">
        <v>640</v>
      </c>
      <c r="I51" s="1" t="s">
        <v>55</v>
      </c>
      <c r="J51" s="1" t="s">
        <v>598</v>
      </c>
    </row>
    <row r="52" spans="1:10" hidden="1">
      <c r="A52" s="1" t="s">
        <v>128</v>
      </c>
      <c r="B52" s="1" t="s">
        <v>611</v>
      </c>
      <c r="C52" s="1" t="s">
        <v>55</v>
      </c>
      <c r="D52" s="1" t="s">
        <v>598</v>
      </c>
      <c r="E52" s="86" t="s">
        <v>350</v>
      </c>
      <c r="F52" s="1" t="s">
        <v>573</v>
      </c>
      <c r="G52" s="1">
        <v>1501464</v>
      </c>
      <c r="H52" s="1" t="s">
        <v>637</v>
      </c>
      <c r="I52" s="1" t="s">
        <v>55</v>
      </c>
      <c r="J52" s="1" t="s">
        <v>598</v>
      </c>
    </row>
    <row r="53" spans="1:10" hidden="1">
      <c r="A53" s="1" t="s">
        <v>128</v>
      </c>
      <c r="B53" s="1" t="s">
        <v>611</v>
      </c>
      <c r="C53" s="1" t="s">
        <v>55</v>
      </c>
      <c r="D53" s="1" t="s">
        <v>598</v>
      </c>
      <c r="E53" s="86" t="s">
        <v>304</v>
      </c>
      <c r="F53" s="1" t="s">
        <v>578</v>
      </c>
      <c r="G53" s="1">
        <v>1501462</v>
      </c>
      <c r="H53" s="1" t="s">
        <v>637</v>
      </c>
      <c r="I53" s="1" t="s">
        <v>55</v>
      </c>
      <c r="J53" s="1" t="s">
        <v>598</v>
      </c>
    </row>
    <row r="54" spans="1:10" hidden="1">
      <c r="A54" s="1" t="s">
        <v>128</v>
      </c>
      <c r="B54" s="1" t="s">
        <v>611</v>
      </c>
      <c r="C54" s="1" t="s">
        <v>55</v>
      </c>
      <c r="D54" s="1" t="s">
        <v>598</v>
      </c>
      <c r="E54" s="86" t="s">
        <v>269</v>
      </c>
      <c r="F54" s="1" t="s">
        <v>641</v>
      </c>
      <c r="G54" s="1">
        <v>1501460</v>
      </c>
      <c r="H54" s="1" t="s">
        <v>637</v>
      </c>
      <c r="I54" s="1" t="s">
        <v>55</v>
      </c>
      <c r="J54" s="1" t="s">
        <v>598</v>
      </c>
    </row>
    <row r="55" spans="1:10" hidden="1">
      <c r="A55" s="1" t="s">
        <v>124</v>
      </c>
      <c r="B55" s="1" t="s">
        <v>597</v>
      </c>
      <c r="C55" s="1" t="s">
        <v>55</v>
      </c>
      <c r="D55" s="1" t="s">
        <v>598</v>
      </c>
      <c r="E55" s="86" t="s">
        <v>385</v>
      </c>
      <c r="F55" s="1" t="s">
        <v>642</v>
      </c>
      <c r="G55" s="1">
        <v>1501458</v>
      </c>
      <c r="H55" s="1" t="s">
        <v>640</v>
      </c>
      <c r="I55" s="1" t="s">
        <v>55</v>
      </c>
      <c r="J55" s="1" t="s">
        <v>598</v>
      </c>
    </row>
    <row r="56" spans="1:10" hidden="1">
      <c r="A56" s="1" t="s">
        <v>126</v>
      </c>
      <c r="B56" s="1" t="s">
        <v>611</v>
      </c>
      <c r="C56" s="1" t="s">
        <v>55</v>
      </c>
      <c r="D56" s="1" t="s">
        <v>598</v>
      </c>
      <c r="E56" s="86" t="s">
        <v>370</v>
      </c>
      <c r="F56" s="1" t="s">
        <v>126</v>
      </c>
      <c r="G56" s="1">
        <v>1501456</v>
      </c>
      <c r="H56" s="1" t="s">
        <v>640</v>
      </c>
      <c r="I56" s="1" t="s">
        <v>55</v>
      </c>
      <c r="J56" s="1" t="s">
        <v>598</v>
      </c>
    </row>
    <row r="57" spans="1:10" hidden="1">
      <c r="A57" s="1" t="s">
        <v>124</v>
      </c>
      <c r="B57" s="1" t="s">
        <v>597</v>
      </c>
      <c r="C57" s="1" t="s">
        <v>55</v>
      </c>
      <c r="D57" s="1" t="s">
        <v>598</v>
      </c>
      <c r="E57" s="86" t="s">
        <v>327</v>
      </c>
      <c r="F57" s="1" t="s">
        <v>643</v>
      </c>
      <c r="G57" s="1">
        <v>1501454</v>
      </c>
      <c r="H57" s="1" t="s">
        <v>640</v>
      </c>
      <c r="I57" s="1" t="s">
        <v>55</v>
      </c>
      <c r="J57" s="1" t="s">
        <v>598</v>
      </c>
    </row>
    <row r="58" spans="1:10" hidden="1">
      <c r="A58" s="1" t="s">
        <v>123</v>
      </c>
      <c r="B58" s="1" t="s">
        <v>597</v>
      </c>
      <c r="C58" s="1" t="s">
        <v>55</v>
      </c>
      <c r="D58" s="1" t="s">
        <v>598</v>
      </c>
      <c r="E58" s="86" t="s">
        <v>286</v>
      </c>
      <c r="F58" s="1" t="s">
        <v>270</v>
      </c>
      <c r="G58" s="1">
        <v>1501452</v>
      </c>
      <c r="H58" s="1" t="s">
        <v>637</v>
      </c>
      <c r="I58" s="1" t="s">
        <v>55</v>
      </c>
      <c r="J58" s="1" t="s">
        <v>598</v>
      </c>
    </row>
    <row r="59" spans="1:10" hidden="1">
      <c r="A59" s="1" t="s">
        <v>124</v>
      </c>
      <c r="B59" s="1" t="s">
        <v>597</v>
      </c>
      <c r="C59" s="1" t="s">
        <v>55</v>
      </c>
      <c r="D59" s="1" t="s">
        <v>598</v>
      </c>
      <c r="E59" s="86" t="s">
        <v>307</v>
      </c>
      <c r="F59" s="1" t="s">
        <v>581</v>
      </c>
      <c r="G59" s="1">
        <v>1501450</v>
      </c>
      <c r="H59" s="1" t="s">
        <v>640</v>
      </c>
      <c r="I59" s="1" t="s">
        <v>55</v>
      </c>
      <c r="J59" s="1" t="s">
        <v>598</v>
      </c>
    </row>
    <row r="60" spans="1:10" hidden="1">
      <c r="A60" s="1" t="s">
        <v>126</v>
      </c>
      <c r="B60" s="1" t="s">
        <v>611</v>
      </c>
      <c r="C60" s="1" t="s">
        <v>55</v>
      </c>
      <c r="D60" s="1" t="s">
        <v>598</v>
      </c>
      <c r="E60" s="86" t="s">
        <v>353</v>
      </c>
      <c r="F60" s="1" t="s">
        <v>583</v>
      </c>
      <c r="G60" s="1">
        <v>1501448</v>
      </c>
      <c r="H60" s="1" t="s">
        <v>640</v>
      </c>
      <c r="I60" s="1" t="s">
        <v>55</v>
      </c>
      <c r="J60" s="1" t="s">
        <v>598</v>
      </c>
    </row>
    <row r="61" spans="1:10" hidden="1">
      <c r="A61" s="1" t="s">
        <v>123</v>
      </c>
      <c r="B61" s="1" t="s">
        <v>597</v>
      </c>
      <c r="C61" s="1" t="s">
        <v>55</v>
      </c>
      <c r="D61" s="1" t="s">
        <v>598</v>
      </c>
      <c r="E61" s="86" t="s">
        <v>266</v>
      </c>
      <c r="F61" s="1" t="s">
        <v>123</v>
      </c>
      <c r="G61" s="1">
        <v>1501446</v>
      </c>
      <c r="H61" s="1" t="s">
        <v>637</v>
      </c>
      <c r="I61" s="1" t="s">
        <v>55</v>
      </c>
      <c r="J61" s="1" t="s">
        <v>598</v>
      </c>
    </row>
    <row r="62" spans="1:10" hidden="1">
      <c r="A62" s="1" t="s">
        <v>126</v>
      </c>
      <c r="B62" s="1" t="s">
        <v>611</v>
      </c>
      <c r="C62" s="1" t="s">
        <v>55</v>
      </c>
      <c r="D62" s="1" t="s">
        <v>598</v>
      </c>
      <c r="E62" s="86" t="s">
        <v>261</v>
      </c>
      <c r="F62" s="1" t="s">
        <v>561</v>
      </c>
      <c r="G62" s="1">
        <v>1501444</v>
      </c>
      <c r="H62" s="1" t="s">
        <v>640</v>
      </c>
      <c r="I62" s="1" t="s">
        <v>55</v>
      </c>
      <c r="J62" s="1" t="s">
        <v>598</v>
      </c>
    </row>
    <row r="63" spans="1:10" hidden="1">
      <c r="A63" s="1" t="s">
        <v>128</v>
      </c>
      <c r="B63" s="1" t="s">
        <v>611</v>
      </c>
      <c r="C63" s="1" t="s">
        <v>55</v>
      </c>
      <c r="D63" s="1" t="s">
        <v>598</v>
      </c>
      <c r="E63" s="86" t="s">
        <v>400</v>
      </c>
      <c r="F63" s="1" t="s">
        <v>644</v>
      </c>
      <c r="G63" s="1">
        <v>1501442</v>
      </c>
      <c r="H63" s="1" t="s">
        <v>637</v>
      </c>
      <c r="I63" s="1" t="s">
        <v>55</v>
      </c>
      <c r="J63" s="1" t="s">
        <v>598</v>
      </c>
    </row>
    <row r="64" spans="1:10" hidden="1">
      <c r="A64" s="1" t="s">
        <v>123</v>
      </c>
      <c r="B64" s="1" t="s">
        <v>597</v>
      </c>
      <c r="C64" s="1" t="s">
        <v>55</v>
      </c>
      <c r="D64" s="1" t="s">
        <v>598</v>
      </c>
      <c r="E64" s="86" t="s">
        <v>487</v>
      </c>
      <c r="F64" s="1" t="s">
        <v>645</v>
      </c>
      <c r="G64" s="1">
        <v>1501440</v>
      </c>
      <c r="H64" s="1" t="s">
        <v>637</v>
      </c>
      <c r="I64" s="1" t="s">
        <v>55</v>
      </c>
      <c r="J64" s="1" t="s">
        <v>598</v>
      </c>
    </row>
    <row r="65" spans="1:10" hidden="1">
      <c r="A65" s="1" t="s">
        <v>124</v>
      </c>
      <c r="B65" s="1" t="s">
        <v>597</v>
      </c>
      <c r="C65" s="1" t="s">
        <v>55</v>
      </c>
      <c r="D65" s="1" t="s">
        <v>598</v>
      </c>
      <c r="E65" s="86" t="s">
        <v>326</v>
      </c>
      <c r="F65" s="1" t="s">
        <v>646</v>
      </c>
      <c r="G65" s="1">
        <v>1501438</v>
      </c>
      <c r="H65" s="1" t="s">
        <v>640</v>
      </c>
      <c r="I65" s="1" t="s">
        <v>55</v>
      </c>
      <c r="J65" s="1" t="s">
        <v>598</v>
      </c>
    </row>
    <row r="66" spans="1:10">
      <c r="A66" s="1" t="s">
        <v>108</v>
      </c>
      <c r="B66" s="1" t="s">
        <v>597</v>
      </c>
      <c r="C66" s="1" t="s">
        <v>42</v>
      </c>
      <c r="D66" s="1" t="s">
        <v>598</v>
      </c>
      <c r="E66" s="86" t="s">
        <v>336</v>
      </c>
      <c r="F66" s="1" t="s">
        <v>647</v>
      </c>
      <c r="G66" s="1">
        <v>1501432</v>
      </c>
      <c r="H66" s="1" t="s">
        <v>99</v>
      </c>
      <c r="I66" s="1" t="s">
        <v>42</v>
      </c>
      <c r="J66" s="1" t="s">
        <v>598</v>
      </c>
    </row>
    <row r="67" spans="1:10">
      <c r="A67" s="1" t="s">
        <v>108</v>
      </c>
      <c r="B67" s="1" t="s">
        <v>597</v>
      </c>
      <c r="C67" s="1" t="s">
        <v>42</v>
      </c>
      <c r="D67" s="1" t="s">
        <v>598</v>
      </c>
      <c r="E67" s="86" t="s">
        <v>381</v>
      </c>
      <c r="F67" s="1" t="s">
        <v>108</v>
      </c>
      <c r="G67" s="1">
        <v>1501430</v>
      </c>
      <c r="H67" s="1" t="s">
        <v>99</v>
      </c>
      <c r="I67" s="1" t="s">
        <v>42</v>
      </c>
      <c r="J67" s="1" t="s">
        <v>598</v>
      </c>
    </row>
    <row r="68" spans="1:10">
      <c r="A68" s="1" t="s">
        <v>108</v>
      </c>
      <c r="B68" s="1" t="s">
        <v>597</v>
      </c>
      <c r="C68" s="1" t="s">
        <v>42</v>
      </c>
      <c r="D68" s="1" t="s">
        <v>598</v>
      </c>
      <c r="E68" s="86" t="s">
        <v>494</v>
      </c>
      <c r="F68" s="1" t="s">
        <v>648</v>
      </c>
      <c r="G68" s="1">
        <v>1501428</v>
      </c>
      <c r="H68" s="1" t="s">
        <v>99</v>
      </c>
      <c r="I68" s="1" t="s">
        <v>42</v>
      </c>
      <c r="J68" s="1" t="s">
        <v>598</v>
      </c>
    </row>
    <row r="69" spans="1:10">
      <c r="A69" s="1" t="s">
        <v>108</v>
      </c>
      <c r="B69" s="1" t="s">
        <v>597</v>
      </c>
      <c r="C69" s="1" t="s">
        <v>42</v>
      </c>
      <c r="D69" s="1" t="s">
        <v>598</v>
      </c>
      <c r="E69" s="86" t="s">
        <v>331</v>
      </c>
      <c r="F69" s="1" t="s">
        <v>649</v>
      </c>
      <c r="G69" s="1">
        <v>1501426</v>
      </c>
      <c r="H69" s="1" t="s">
        <v>99</v>
      </c>
      <c r="I69" s="1" t="s">
        <v>42</v>
      </c>
      <c r="J69" s="1" t="s">
        <v>598</v>
      </c>
    </row>
    <row r="70" spans="1:10">
      <c r="A70" s="1" t="s">
        <v>99</v>
      </c>
      <c r="B70" s="1" t="s">
        <v>611</v>
      </c>
      <c r="C70" s="1" t="s">
        <v>42</v>
      </c>
      <c r="D70" s="1" t="s">
        <v>598</v>
      </c>
      <c r="E70" s="86" t="s">
        <v>339</v>
      </c>
      <c r="F70" s="1" t="s">
        <v>650</v>
      </c>
      <c r="G70" s="1">
        <v>1501422</v>
      </c>
      <c r="H70" s="1" t="s">
        <v>99</v>
      </c>
      <c r="I70" s="1" t="s">
        <v>42</v>
      </c>
      <c r="J70" s="1" t="s">
        <v>598</v>
      </c>
    </row>
    <row r="71" spans="1:10">
      <c r="A71" s="1" t="s">
        <v>99</v>
      </c>
      <c r="B71" s="1" t="s">
        <v>611</v>
      </c>
      <c r="C71" s="1" t="s">
        <v>42</v>
      </c>
      <c r="D71" s="1" t="s">
        <v>598</v>
      </c>
      <c r="E71" s="86" t="s">
        <v>488</v>
      </c>
      <c r="F71" s="1" t="s">
        <v>651</v>
      </c>
      <c r="G71" s="1">
        <v>1501420</v>
      </c>
      <c r="H71" s="1" t="s">
        <v>99</v>
      </c>
      <c r="I71" s="1" t="s">
        <v>42</v>
      </c>
      <c r="J71" s="1" t="s">
        <v>598</v>
      </c>
    </row>
    <row r="72" spans="1:10">
      <c r="A72" s="1" t="s">
        <v>99</v>
      </c>
      <c r="B72" s="1" t="s">
        <v>611</v>
      </c>
      <c r="C72" s="1" t="s">
        <v>42</v>
      </c>
      <c r="D72" s="1" t="s">
        <v>598</v>
      </c>
      <c r="E72" s="86" t="s">
        <v>404</v>
      </c>
      <c r="F72" s="1" t="s">
        <v>652</v>
      </c>
      <c r="G72" s="1">
        <v>1501418</v>
      </c>
      <c r="H72" s="1" t="s">
        <v>99</v>
      </c>
      <c r="I72" s="1" t="s">
        <v>42</v>
      </c>
      <c r="J72" s="1" t="s">
        <v>598</v>
      </c>
    </row>
    <row r="73" spans="1:10">
      <c r="A73" s="1" t="s">
        <v>99</v>
      </c>
      <c r="B73" s="1" t="s">
        <v>611</v>
      </c>
      <c r="C73" s="1" t="s">
        <v>42</v>
      </c>
      <c r="D73" s="1" t="s">
        <v>598</v>
      </c>
      <c r="E73" s="86" t="s">
        <v>280</v>
      </c>
      <c r="F73" s="1" t="s">
        <v>556</v>
      </c>
      <c r="G73" s="1">
        <v>1501416</v>
      </c>
      <c r="H73" s="1" t="s">
        <v>99</v>
      </c>
      <c r="I73" s="1" t="s">
        <v>42</v>
      </c>
      <c r="J73" s="1" t="s">
        <v>598</v>
      </c>
    </row>
    <row r="74" spans="1:10">
      <c r="A74" s="1" t="s">
        <v>99</v>
      </c>
      <c r="B74" s="1" t="s">
        <v>611</v>
      </c>
      <c r="C74" s="1" t="s">
        <v>42</v>
      </c>
      <c r="D74" s="1" t="s">
        <v>598</v>
      </c>
      <c r="E74" s="86" t="s">
        <v>373</v>
      </c>
      <c r="F74" s="1" t="s">
        <v>653</v>
      </c>
      <c r="G74" s="1">
        <v>1501414</v>
      </c>
      <c r="H74" s="1" t="s">
        <v>99</v>
      </c>
      <c r="I74" s="1" t="s">
        <v>42</v>
      </c>
      <c r="J74" s="1" t="s">
        <v>598</v>
      </c>
    </row>
    <row r="75" spans="1:10">
      <c r="A75" s="1" t="s">
        <v>99</v>
      </c>
      <c r="B75" s="1" t="s">
        <v>611</v>
      </c>
      <c r="C75" s="1" t="s">
        <v>42</v>
      </c>
      <c r="D75" s="1" t="s">
        <v>598</v>
      </c>
      <c r="E75" s="86" t="s">
        <v>463</v>
      </c>
      <c r="F75" s="1" t="s">
        <v>654</v>
      </c>
      <c r="G75" s="1">
        <v>1501412</v>
      </c>
      <c r="H75" s="1" t="s">
        <v>99</v>
      </c>
      <c r="I75" s="1" t="s">
        <v>42</v>
      </c>
      <c r="J75" s="1" t="s">
        <v>598</v>
      </c>
    </row>
    <row r="76" spans="1:10">
      <c r="A76" s="1" t="s">
        <v>99</v>
      </c>
      <c r="B76" s="1" t="s">
        <v>611</v>
      </c>
      <c r="C76" s="1" t="s">
        <v>42</v>
      </c>
      <c r="D76" s="1" t="s">
        <v>598</v>
      </c>
      <c r="E76" s="86" t="s">
        <v>274</v>
      </c>
      <c r="F76" s="1" t="s">
        <v>629</v>
      </c>
      <c r="G76" s="1">
        <v>1501410</v>
      </c>
      <c r="H76" s="1" t="s">
        <v>99</v>
      </c>
      <c r="I76" s="1" t="s">
        <v>42</v>
      </c>
      <c r="J76" s="1" t="s">
        <v>598</v>
      </c>
    </row>
    <row r="77" spans="1:10">
      <c r="A77" s="1" t="s">
        <v>99</v>
      </c>
      <c r="B77" s="1" t="s">
        <v>611</v>
      </c>
      <c r="C77" s="1" t="s">
        <v>42</v>
      </c>
      <c r="D77" s="1" t="s">
        <v>598</v>
      </c>
      <c r="E77" s="86" t="s">
        <v>489</v>
      </c>
      <c r="F77" s="1" t="s">
        <v>655</v>
      </c>
      <c r="G77" s="1">
        <v>1501408</v>
      </c>
      <c r="H77" s="1" t="s">
        <v>99</v>
      </c>
      <c r="I77" s="1" t="s">
        <v>42</v>
      </c>
      <c r="J77" s="1" t="s">
        <v>598</v>
      </c>
    </row>
    <row r="78" spans="1:10">
      <c r="A78" s="1" t="s">
        <v>99</v>
      </c>
      <c r="B78" s="1" t="s">
        <v>611</v>
      </c>
      <c r="C78" s="1" t="s">
        <v>42</v>
      </c>
      <c r="D78" s="1" t="s">
        <v>598</v>
      </c>
      <c r="E78" s="86" t="s">
        <v>308</v>
      </c>
      <c r="F78" s="1" t="s">
        <v>99</v>
      </c>
      <c r="G78" s="1">
        <v>1501406</v>
      </c>
      <c r="H78" s="1" t="s">
        <v>99</v>
      </c>
      <c r="I78" s="1" t="s">
        <v>42</v>
      </c>
      <c r="J78" s="1" t="s">
        <v>598</v>
      </c>
    </row>
    <row r="79" spans="1:10">
      <c r="A79" s="1" t="s">
        <v>99</v>
      </c>
      <c r="B79" s="1" t="s">
        <v>611</v>
      </c>
      <c r="C79" s="1" t="s">
        <v>42</v>
      </c>
      <c r="D79" s="1" t="s">
        <v>598</v>
      </c>
      <c r="E79" s="86" t="s">
        <v>448</v>
      </c>
      <c r="F79" s="1" t="s">
        <v>656</v>
      </c>
      <c r="G79" s="1">
        <v>1501404</v>
      </c>
      <c r="H79" s="1" t="s">
        <v>99</v>
      </c>
      <c r="I79" s="1" t="s">
        <v>42</v>
      </c>
      <c r="J79" s="1" t="s">
        <v>598</v>
      </c>
    </row>
    <row r="80" spans="1:10">
      <c r="A80" s="1" t="s">
        <v>102</v>
      </c>
      <c r="B80" s="1" t="s">
        <v>611</v>
      </c>
      <c r="C80" s="1" t="s">
        <v>42</v>
      </c>
      <c r="D80" s="1" t="s">
        <v>598</v>
      </c>
      <c r="E80" s="86" t="s">
        <v>417</v>
      </c>
      <c r="F80" s="1" t="s">
        <v>657</v>
      </c>
      <c r="G80" s="1">
        <v>1501400</v>
      </c>
      <c r="H80" s="1" t="s">
        <v>102</v>
      </c>
      <c r="I80" s="1" t="s">
        <v>42</v>
      </c>
      <c r="J80" s="1" t="s">
        <v>598</v>
      </c>
    </row>
    <row r="81" spans="1:10">
      <c r="A81" s="1" t="s">
        <v>102</v>
      </c>
      <c r="B81" s="1" t="s">
        <v>611</v>
      </c>
      <c r="C81" s="1" t="s">
        <v>42</v>
      </c>
      <c r="D81" s="1" t="s">
        <v>598</v>
      </c>
      <c r="E81" s="86" t="s">
        <v>490</v>
      </c>
      <c r="F81" s="1" t="s">
        <v>658</v>
      </c>
      <c r="G81" s="1">
        <v>1501398</v>
      </c>
      <c r="H81" s="1" t="s">
        <v>102</v>
      </c>
      <c r="I81" s="1" t="s">
        <v>42</v>
      </c>
      <c r="J81" s="1" t="s">
        <v>598</v>
      </c>
    </row>
    <row r="82" spans="1:10">
      <c r="A82" s="1" t="s">
        <v>102</v>
      </c>
      <c r="B82" s="1" t="s">
        <v>611</v>
      </c>
      <c r="C82" s="1" t="s">
        <v>42</v>
      </c>
      <c r="D82" s="1" t="s">
        <v>598</v>
      </c>
      <c r="E82" s="86" t="s">
        <v>491</v>
      </c>
      <c r="F82" s="1" t="s">
        <v>659</v>
      </c>
      <c r="G82" s="1">
        <v>1501396</v>
      </c>
      <c r="H82" s="1" t="s">
        <v>102</v>
      </c>
      <c r="I82" s="1" t="s">
        <v>42</v>
      </c>
      <c r="J82" s="1" t="s">
        <v>598</v>
      </c>
    </row>
    <row r="83" spans="1:10">
      <c r="A83" s="1" t="s">
        <v>102</v>
      </c>
      <c r="B83" s="1" t="s">
        <v>611</v>
      </c>
      <c r="C83" s="1" t="s">
        <v>42</v>
      </c>
      <c r="D83" s="1" t="s">
        <v>598</v>
      </c>
      <c r="E83" s="86" t="s">
        <v>360</v>
      </c>
      <c r="F83" s="1" t="s">
        <v>102</v>
      </c>
      <c r="G83" s="1">
        <v>1501394</v>
      </c>
      <c r="H83" s="1" t="s">
        <v>102</v>
      </c>
      <c r="I83" s="1" t="s">
        <v>42</v>
      </c>
      <c r="J83" s="1" t="s">
        <v>598</v>
      </c>
    </row>
    <row r="84" spans="1:10">
      <c r="A84" s="1" t="s">
        <v>102</v>
      </c>
      <c r="B84" s="1" t="s">
        <v>611</v>
      </c>
      <c r="C84" s="1" t="s">
        <v>42</v>
      </c>
      <c r="D84" s="1" t="s">
        <v>598</v>
      </c>
      <c r="E84" s="86" t="s">
        <v>433</v>
      </c>
      <c r="F84" s="1" t="s">
        <v>660</v>
      </c>
      <c r="G84" s="1">
        <v>1501392</v>
      </c>
      <c r="H84" s="1" t="s">
        <v>102</v>
      </c>
      <c r="I84" s="1" t="s">
        <v>42</v>
      </c>
      <c r="J84" s="1" t="s">
        <v>598</v>
      </c>
    </row>
    <row r="85" spans="1:10">
      <c r="A85" s="1" t="s">
        <v>102</v>
      </c>
      <c r="B85" s="1" t="s">
        <v>611</v>
      </c>
      <c r="C85" s="1" t="s">
        <v>42</v>
      </c>
      <c r="D85" s="1" t="s">
        <v>598</v>
      </c>
      <c r="E85" s="86" t="s">
        <v>382</v>
      </c>
      <c r="F85" s="1" t="s">
        <v>661</v>
      </c>
      <c r="G85" s="1">
        <v>1501390</v>
      </c>
      <c r="H85" s="1" t="s">
        <v>102</v>
      </c>
      <c r="I85" s="1" t="s">
        <v>42</v>
      </c>
      <c r="J85" s="1" t="s">
        <v>598</v>
      </c>
    </row>
    <row r="86" spans="1:10">
      <c r="A86" s="1" t="s">
        <v>102</v>
      </c>
      <c r="B86" s="1" t="s">
        <v>611</v>
      </c>
      <c r="C86" s="1" t="s">
        <v>42</v>
      </c>
      <c r="D86" s="1" t="s">
        <v>598</v>
      </c>
      <c r="E86" s="86" t="s">
        <v>446</v>
      </c>
      <c r="F86" s="1" t="s">
        <v>662</v>
      </c>
      <c r="G86" s="1">
        <v>1501388</v>
      </c>
      <c r="H86" s="1" t="s">
        <v>102</v>
      </c>
      <c r="I86" s="1" t="s">
        <v>42</v>
      </c>
      <c r="J86" s="1" t="s">
        <v>598</v>
      </c>
    </row>
    <row r="87" spans="1:10">
      <c r="A87" s="1" t="s">
        <v>102</v>
      </c>
      <c r="B87" s="1" t="s">
        <v>611</v>
      </c>
      <c r="C87" s="1" t="s">
        <v>42</v>
      </c>
      <c r="D87" s="1" t="s">
        <v>598</v>
      </c>
      <c r="E87" s="86" t="s">
        <v>436</v>
      </c>
      <c r="F87" s="1" t="s">
        <v>663</v>
      </c>
      <c r="G87" s="1">
        <v>1501386</v>
      </c>
      <c r="H87" s="1" t="s">
        <v>102</v>
      </c>
      <c r="I87" s="1" t="s">
        <v>42</v>
      </c>
      <c r="J87" s="1" t="s">
        <v>598</v>
      </c>
    </row>
    <row r="88" spans="1:10">
      <c r="A88" s="1" t="s">
        <v>100</v>
      </c>
      <c r="B88" s="1" t="s">
        <v>597</v>
      </c>
      <c r="C88" s="1" t="s">
        <v>42</v>
      </c>
      <c r="D88" s="1" t="s">
        <v>598</v>
      </c>
      <c r="E88" s="86" t="s">
        <v>366</v>
      </c>
      <c r="F88" s="1" t="s">
        <v>664</v>
      </c>
      <c r="G88" s="1">
        <v>1501382</v>
      </c>
      <c r="H88" s="1" t="s">
        <v>102</v>
      </c>
      <c r="I88" s="1" t="s">
        <v>42</v>
      </c>
      <c r="J88" s="1" t="s">
        <v>598</v>
      </c>
    </row>
    <row r="89" spans="1:10">
      <c r="A89" s="1" t="s">
        <v>100</v>
      </c>
      <c r="B89" s="1" t="s">
        <v>597</v>
      </c>
      <c r="C89" s="1" t="s">
        <v>42</v>
      </c>
      <c r="D89" s="1" t="s">
        <v>598</v>
      </c>
      <c r="E89" s="86" t="s">
        <v>431</v>
      </c>
      <c r="F89" s="1" t="s">
        <v>665</v>
      </c>
      <c r="G89" s="1">
        <v>1501380</v>
      </c>
      <c r="H89" s="1" t="s">
        <v>102</v>
      </c>
      <c r="I89" s="1" t="s">
        <v>42</v>
      </c>
      <c r="J89" s="1" t="s">
        <v>598</v>
      </c>
    </row>
    <row r="90" spans="1:10">
      <c r="A90" s="1" t="s">
        <v>100</v>
      </c>
      <c r="B90" s="1" t="s">
        <v>597</v>
      </c>
      <c r="C90" s="1" t="s">
        <v>42</v>
      </c>
      <c r="D90" s="1" t="s">
        <v>598</v>
      </c>
      <c r="E90" s="86" t="s">
        <v>275</v>
      </c>
      <c r="F90" s="1" t="s">
        <v>100</v>
      </c>
      <c r="G90" s="1">
        <v>1501378</v>
      </c>
      <c r="H90" s="1" t="s">
        <v>102</v>
      </c>
      <c r="I90" s="1" t="s">
        <v>42</v>
      </c>
      <c r="J90" s="1" t="s">
        <v>598</v>
      </c>
    </row>
    <row r="91" spans="1:10" hidden="1">
      <c r="A91" s="1" t="s">
        <v>88</v>
      </c>
      <c r="B91" s="1" t="s">
        <v>611</v>
      </c>
      <c r="C91" s="1" t="s">
        <v>38</v>
      </c>
      <c r="D91" s="1" t="s">
        <v>598</v>
      </c>
      <c r="E91" s="86" t="s">
        <v>500</v>
      </c>
      <c r="F91" s="1" t="s">
        <v>666</v>
      </c>
      <c r="G91" s="1">
        <v>1501372</v>
      </c>
      <c r="H91" s="1" t="s">
        <v>88</v>
      </c>
      <c r="I91" s="1" t="s">
        <v>38</v>
      </c>
      <c r="J91" s="1" t="s">
        <v>598</v>
      </c>
    </row>
    <row r="92" spans="1:10" hidden="1">
      <c r="A92" s="1" t="s">
        <v>88</v>
      </c>
      <c r="B92" s="1" t="s">
        <v>611</v>
      </c>
      <c r="C92" s="1" t="s">
        <v>38</v>
      </c>
      <c r="D92" s="1" t="s">
        <v>598</v>
      </c>
      <c r="E92" s="86" t="s">
        <v>501</v>
      </c>
      <c r="F92" s="1" t="s">
        <v>667</v>
      </c>
      <c r="G92" s="1">
        <v>1501370</v>
      </c>
      <c r="H92" s="1" t="s">
        <v>88</v>
      </c>
      <c r="I92" s="1" t="s">
        <v>38</v>
      </c>
      <c r="J92" s="1" t="s">
        <v>598</v>
      </c>
    </row>
    <row r="93" spans="1:10" hidden="1">
      <c r="A93" s="1" t="s">
        <v>88</v>
      </c>
      <c r="B93" s="1" t="s">
        <v>611</v>
      </c>
      <c r="C93" s="1" t="s">
        <v>38</v>
      </c>
      <c r="D93" s="1" t="s">
        <v>598</v>
      </c>
      <c r="E93" s="86" t="s">
        <v>502</v>
      </c>
      <c r="F93" s="1" t="s">
        <v>668</v>
      </c>
      <c r="G93" s="1">
        <v>1501368</v>
      </c>
      <c r="H93" s="1" t="s">
        <v>88</v>
      </c>
      <c r="I93" s="1" t="s">
        <v>38</v>
      </c>
      <c r="J93" s="1" t="s">
        <v>598</v>
      </c>
    </row>
    <row r="94" spans="1:10" hidden="1">
      <c r="A94" s="1" t="s">
        <v>88</v>
      </c>
      <c r="B94" s="1" t="s">
        <v>611</v>
      </c>
      <c r="C94" s="1" t="s">
        <v>38</v>
      </c>
      <c r="D94" s="1" t="s">
        <v>598</v>
      </c>
      <c r="E94" s="86" t="s">
        <v>424</v>
      </c>
      <c r="F94" s="1" t="s">
        <v>88</v>
      </c>
      <c r="G94" s="1">
        <v>1501366</v>
      </c>
      <c r="H94" s="1" t="s">
        <v>88</v>
      </c>
      <c r="I94" s="1" t="s">
        <v>38</v>
      </c>
      <c r="J94" s="1" t="s">
        <v>598</v>
      </c>
    </row>
    <row r="95" spans="1:10" hidden="1">
      <c r="A95" s="1" t="s">
        <v>88</v>
      </c>
      <c r="B95" s="1" t="s">
        <v>611</v>
      </c>
      <c r="C95" s="1" t="s">
        <v>38</v>
      </c>
      <c r="D95" s="1" t="s">
        <v>598</v>
      </c>
      <c r="E95" s="86" t="s">
        <v>341</v>
      </c>
      <c r="F95" s="1" t="s">
        <v>669</v>
      </c>
      <c r="G95" s="1">
        <v>1501364</v>
      </c>
      <c r="H95" s="1" t="s">
        <v>88</v>
      </c>
      <c r="I95" s="1" t="s">
        <v>38</v>
      </c>
      <c r="J95" s="1" t="s">
        <v>598</v>
      </c>
    </row>
    <row r="96" spans="1:10" hidden="1">
      <c r="A96" s="1" t="s">
        <v>88</v>
      </c>
      <c r="B96" s="1" t="s">
        <v>611</v>
      </c>
      <c r="C96" s="1" t="s">
        <v>38</v>
      </c>
      <c r="D96" s="1" t="s">
        <v>598</v>
      </c>
      <c r="E96" s="86" t="s">
        <v>453</v>
      </c>
      <c r="F96" s="1" t="s">
        <v>550</v>
      </c>
      <c r="G96" s="1">
        <v>1501362</v>
      </c>
      <c r="H96" s="1" t="s">
        <v>88</v>
      </c>
      <c r="I96" s="1" t="s">
        <v>38</v>
      </c>
      <c r="J96" s="1" t="s">
        <v>598</v>
      </c>
    </row>
    <row r="97" spans="1:10" hidden="1">
      <c r="A97" s="1" t="s">
        <v>88</v>
      </c>
      <c r="B97" s="1" t="s">
        <v>611</v>
      </c>
      <c r="C97" s="1" t="s">
        <v>38</v>
      </c>
      <c r="D97" s="1" t="s">
        <v>598</v>
      </c>
      <c r="E97" s="86" t="s">
        <v>503</v>
      </c>
      <c r="F97" s="1" t="s">
        <v>670</v>
      </c>
      <c r="G97" s="1">
        <v>1501360</v>
      </c>
      <c r="H97" s="1" t="s">
        <v>88</v>
      </c>
      <c r="I97" s="1" t="s">
        <v>38</v>
      </c>
      <c r="J97" s="1" t="s">
        <v>598</v>
      </c>
    </row>
    <row r="98" spans="1:10" hidden="1">
      <c r="A98" s="1" t="s">
        <v>98</v>
      </c>
      <c r="B98" s="1" t="s">
        <v>611</v>
      </c>
      <c r="C98" s="1" t="s">
        <v>38</v>
      </c>
      <c r="D98" s="1" t="s">
        <v>598</v>
      </c>
      <c r="E98" s="86" t="s">
        <v>506</v>
      </c>
      <c r="F98" s="1" t="s">
        <v>671</v>
      </c>
      <c r="G98" s="1">
        <v>1501356</v>
      </c>
      <c r="H98" s="1" t="s">
        <v>88</v>
      </c>
      <c r="I98" s="1" t="s">
        <v>38</v>
      </c>
      <c r="J98" s="1" t="s">
        <v>598</v>
      </c>
    </row>
    <row r="99" spans="1:10" hidden="1">
      <c r="A99" s="1" t="s">
        <v>98</v>
      </c>
      <c r="B99" s="1" t="s">
        <v>611</v>
      </c>
      <c r="C99" s="1" t="s">
        <v>38</v>
      </c>
      <c r="D99" s="1" t="s">
        <v>598</v>
      </c>
      <c r="E99" s="86" t="s">
        <v>392</v>
      </c>
      <c r="F99" s="1" t="s">
        <v>672</v>
      </c>
      <c r="G99" s="1">
        <v>1501354</v>
      </c>
      <c r="H99" s="1" t="s">
        <v>88</v>
      </c>
      <c r="I99" s="1" t="s">
        <v>38</v>
      </c>
      <c r="J99" s="1" t="s">
        <v>598</v>
      </c>
    </row>
    <row r="100" spans="1:10" hidden="1">
      <c r="A100" s="1" t="s">
        <v>96</v>
      </c>
      <c r="B100" s="1" t="s">
        <v>597</v>
      </c>
      <c r="C100" s="1" t="s">
        <v>38</v>
      </c>
      <c r="D100" s="1" t="s">
        <v>598</v>
      </c>
      <c r="E100" s="86" t="s">
        <v>477</v>
      </c>
      <c r="F100" s="1" t="s">
        <v>673</v>
      </c>
      <c r="G100" s="1">
        <v>1501352</v>
      </c>
      <c r="H100" s="1" t="s">
        <v>95</v>
      </c>
      <c r="I100" s="1" t="s">
        <v>38</v>
      </c>
      <c r="J100" s="1" t="s">
        <v>598</v>
      </c>
    </row>
    <row r="101" spans="1:10" hidden="1">
      <c r="A101" s="1" t="s">
        <v>96</v>
      </c>
      <c r="B101" s="1" t="s">
        <v>597</v>
      </c>
      <c r="C101" s="1" t="s">
        <v>38</v>
      </c>
      <c r="D101" s="1" t="s">
        <v>598</v>
      </c>
      <c r="E101" s="86" t="s">
        <v>282</v>
      </c>
      <c r="F101" s="1" t="s">
        <v>96</v>
      </c>
      <c r="G101" s="1">
        <v>1501350</v>
      </c>
      <c r="H101" s="1" t="s">
        <v>95</v>
      </c>
      <c r="I101" s="1" t="s">
        <v>38</v>
      </c>
      <c r="J101" s="1" t="s">
        <v>598</v>
      </c>
    </row>
    <row r="102" spans="1:10" hidden="1">
      <c r="A102" s="1" t="s">
        <v>96</v>
      </c>
      <c r="B102" s="1" t="s">
        <v>597</v>
      </c>
      <c r="C102" s="1" t="s">
        <v>38</v>
      </c>
      <c r="D102" s="1" t="s">
        <v>598</v>
      </c>
      <c r="E102" s="86" t="s">
        <v>505</v>
      </c>
      <c r="F102" s="1" t="s">
        <v>674</v>
      </c>
      <c r="G102" s="1">
        <v>1501348</v>
      </c>
      <c r="H102" s="1" t="s">
        <v>95</v>
      </c>
      <c r="I102" s="1" t="s">
        <v>38</v>
      </c>
      <c r="J102" s="1" t="s">
        <v>598</v>
      </c>
    </row>
    <row r="103" spans="1:10" hidden="1">
      <c r="A103" s="1" t="s">
        <v>98</v>
      </c>
      <c r="B103" s="1" t="s">
        <v>611</v>
      </c>
      <c r="C103" s="1" t="s">
        <v>38</v>
      </c>
      <c r="D103" s="1" t="s">
        <v>598</v>
      </c>
      <c r="E103" s="86" t="s">
        <v>294</v>
      </c>
      <c r="F103" s="1" t="s">
        <v>98</v>
      </c>
      <c r="G103" s="1">
        <v>1501346</v>
      </c>
      <c r="H103" s="1" t="s">
        <v>88</v>
      </c>
      <c r="I103" s="1" t="s">
        <v>38</v>
      </c>
      <c r="J103" s="1" t="s">
        <v>598</v>
      </c>
    </row>
    <row r="104" spans="1:10" hidden="1">
      <c r="A104" s="1" t="s">
        <v>90</v>
      </c>
      <c r="B104" s="1" t="s">
        <v>611</v>
      </c>
      <c r="C104" s="1" t="s">
        <v>38</v>
      </c>
      <c r="D104" s="1" t="s">
        <v>598</v>
      </c>
      <c r="E104" s="86" t="s">
        <v>428</v>
      </c>
      <c r="F104" s="1" t="s">
        <v>548</v>
      </c>
      <c r="G104" s="1">
        <v>1501342</v>
      </c>
      <c r="H104" s="1" t="s">
        <v>90</v>
      </c>
      <c r="I104" s="1" t="s">
        <v>38</v>
      </c>
      <c r="J104" s="1" t="s">
        <v>598</v>
      </c>
    </row>
    <row r="105" spans="1:10" hidden="1">
      <c r="A105" s="1" t="s">
        <v>90</v>
      </c>
      <c r="B105" s="1" t="s">
        <v>611</v>
      </c>
      <c r="C105" s="1" t="s">
        <v>38</v>
      </c>
      <c r="D105" s="1" t="s">
        <v>598</v>
      </c>
      <c r="E105" s="86" t="s">
        <v>468</v>
      </c>
      <c r="F105" s="1" t="s">
        <v>675</v>
      </c>
      <c r="G105" s="1">
        <v>1501340</v>
      </c>
      <c r="H105" s="1" t="s">
        <v>90</v>
      </c>
      <c r="I105" s="1" t="s">
        <v>38</v>
      </c>
      <c r="J105" s="1" t="s">
        <v>598</v>
      </c>
    </row>
    <row r="106" spans="1:10" hidden="1">
      <c r="A106" s="1" t="s">
        <v>90</v>
      </c>
      <c r="B106" s="1" t="s">
        <v>611</v>
      </c>
      <c r="C106" s="1" t="s">
        <v>38</v>
      </c>
      <c r="D106" s="1" t="s">
        <v>598</v>
      </c>
      <c r="E106" s="86" t="s">
        <v>344</v>
      </c>
      <c r="F106" s="1" t="s">
        <v>303</v>
      </c>
      <c r="G106" s="1">
        <v>1501338</v>
      </c>
      <c r="H106" s="1" t="s">
        <v>90</v>
      </c>
      <c r="I106" s="1" t="s">
        <v>38</v>
      </c>
      <c r="J106" s="1" t="s">
        <v>598</v>
      </c>
    </row>
    <row r="107" spans="1:10" hidden="1">
      <c r="A107" s="1" t="s">
        <v>90</v>
      </c>
      <c r="B107" s="1" t="s">
        <v>611</v>
      </c>
      <c r="C107" s="1" t="s">
        <v>38</v>
      </c>
      <c r="D107" s="1" t="s">
        <v>598</v>
      </c>
      <c r="E107" s="86" t="s">
        <v>504</v>
      </c>
      <c r="F107" s="1" t="s">
        <v>676</v>
      </c>
      <c r="G107" s="1">
        <v>1501336</v>
      </c>
      <c r="H107" s="1" t="s">
        <v>90</v>
      </c>
      <c r="I107" s="1" t="s">
        <v>38</v>
      </c>
      <c r="J107" s="1" t="s">
        <v>598</v>
      </c>
    </row>
    <row r="108" spans="1:10" hidden="1">
      <c r="A108" s="1" t="s">
        <v>90</v>
      </c>
      <c r="B108" s="1" t="s">
        <v>611</v>
      </c>
      <c r="C108" s="1" t="s">
        <v>38</v>
      </c>
      <c r="D108" s="1" t="s">
        <v>598</v>
      </c>
      <c r="E108" s="86" t="s">
        <v>380</v>
      </c>
      <c r="F108" s="1" t="s">
        <v>677</v>
      </c>
      <c r="G108" s="1">
        <v>1501334</v>
      </c>
      <c r="H108" s="1" t="s">
        <v>90</v>
      </c>
      <c r="I108" s="1" t="s">
        <v>38</v>
      </c>
      <c r="J108" s="1" t="s">
        <v>598</v>
      </c>
    </row>
    <row r="109" spans="1:10" hidden="1">
      <c r="A109" s="1" t="s">
        <v>90</v>
      </c>
      <c r="B109" s="1" t="s">
        <v>611</v>
      </c>
      <c r="C109" s="1" t="s">
        <v>38</v>
      </c>
      <c r="D109" s="1" t="s">
        <v>598</v>
      </c>
      <c r="E109" s="86" t="s">
        <v>456</v>
      </c>
      <c r="F109" s="1" t="s">
        <v>678</v>
      </c>
      <c r="G109" s="1">
        <v>1501332</v>
      </c>
      <c r="H109" s="1" t="s">
        <v>90</v>
      </c>
      <c r="I109" s="1" t="s">
        <v>38</v>
      </c>
      <c r="J109" s="1" t="s">
        <v>598</v>
      </c>
    </row>
    <row r="110" spans="1:10" hidden="1">
      <c r="A110" s="1" t="s">
        <v>90</v>
      </c>
      <c r="B110" s="1" t="s">
        <v>611</v>
      </c>
      <c r="C110" s="1" t="s">
        <v>38</v>
      </c>
      <c r="D110" s="1" t="s">
        <v>598</v>
      </c>
      <c r="E110" s="86" t="s">
        <v>447</v>
      </c>
      <c r="F110" s="1" t="s">
        <v>679</v>
      </c>
      <c r="G110" s="1">
        <v>1501330</v>
      </c>
      <c r="H110" s="1" t="s">
        <v>90</v>
      </c>
      <c r="I110" s="1" t="s">
        <v>38</v>
      </c>
      <c r="J110" s="1" t="s">
        <v>598</v>
      </c>
    </row>
    <row r="111" spans="1:10" hidden="1">
      <c r="A111" s="1" t="s">
        <v>90</v>
      </c>
      <c r="B111" s="1" t="s">
        <v>611</v>
      </c>
      <c r="C111" s="1" t="s">
        <v>38</v>
      </c>
      <c r="D111" s="1" t="s">
        <v>598</v>
      </c>
      <c r="E111" s="86" t="s">
        <v>302</v>
      </c>
      <c r="F111" s="1" t="s">
        <v>680</v>
      </c>
      <c r="G111" s="1">
        <v>1501328</v>
      </c>
      <c r="H111" s="1" t="s">
        <v>90</v>
      </c>
      <c r="I111" s="1" t="s">
        <v>38</v>
      </c>
      <c r="J111" s="1" t="s">
        <v>598</v>
      </c>
    </row>
    <row r="112" spans="1:10" hidden="1">
      <c r="A112" s="1" t="s">
        <v>90</v>
      </c>
      <c r="B112" s="1" t="s">
        <v>611</v>
      </c>
      <c r="C112" s="1" t="s">
        <v>38</v>
      </c>
      <c r="D112" s="1" t="s">
        <v>598</v>
      </c>
      <c r="E112" s="86" t="s">
        <v>407</v>
      </c>
      <c r="F112" s="1" t="s">
        <v>90</v>
      </c>
      <c r="G112" s="1">
        <v>1501326</v>
      </c>
      <c r="H112" s="1" t="s">
        <v>90</v>
      </c>
      <c r="I112" s="1" t="s">
        <v>38</v>
      </c>
      <c r="J112" s="1" t="s">
        <v>598</v>
      </c>
    </row>
    <row r="113" spans="1:10" hidden="1">
      <c r="A113" s="1" t="s">
        <v>93</v>
      </c>
      <c r="B113" s="1" t="s">
        <v>611</v>
      </c>
      <c r="C113" s="1" t="s">
        <v>38</v>
      </c>
      <c r="D113" s="1" t="s">
        <v>598</v>
      </c>
      <c r="E113" s="86" t="s">
        <v>419</v>
      </c>
      <c r="F113" s="1" t="s">
        <v>681</v>
      </c>
      <c r="G113" s="1">
        <v>1501322</v>
      </c>
      <c r="H113" s="1" t="s">
        <v>93</v>
      </c>
      <c r="I113" s="1" t="s">
        <v>38</v>
      </c>
      <c r="J113" s="1" t="s">
        <v>598</v>
      </c>
    </row>
    <row r="114" spans="1:10" hidden="1">
      <c r="A114" s="1" t="s">
        <v>93</v>
      </c>
      <c r="B114" s="1" t="s">
        <v>611</v>
      </c>
      <c r="C114" s="1" t="s">
        <v>38</v>
      </c>
      <c r="D114" s="1" t="s">
        <v>598</v>
      </c>
      <c r="E114" s="86" t="s">
        <v>460</v>
      </c>
      <c r="F114" s="1" t="s">
        <v>682</v>
      </c>
      <c r="G114" s="1">
        <v>1501320</v>
      </c>
      <c r="H114" s="1" t="s">
        <v>93</v>
      </c>
      <c r="I114" s="1" t="s">
        <v>38</v>
      </c>
      <c r="J114" s="1" t="s">
        <v>598</v>
      </c>
    </row>
    <row r="115" spans="1:10" hidden="1">
      <c r="A115" s="1" t="s">
        <v>93</v>
      </c>
      <c r="B115" s="1" t="s">
        <v>611</v>
      </c>
      <c r="C115" s="1" t="s">
        <v>38</v>
      </c>
      <c r="D115" s="1" t="s">
        <v>598</v>
      </c>
      <c r="E115" s="86" t="s">
        <v>309</v>
      </c>
      <c r="F115" s="1" t="s">
        <v>683</v>
      </c>
      <c r="G115" s="1">
        <v>1501318</v>
      </c>
      <c r="H115" s="1" t="s">
        <v>93</v>
      </c>
      <c r="I115" s="1" t="s">
        <v>38</v>
      </c>
      <c r="J115" s="1" t="s">
        <v>598</v>
      </c>
    </row>
    <row r="116" spans="1:10" hidden="1">
      <c r="A116" s="1" t="s">
        <v>93</v>
      </c>
      <c r="B116" s="1" t="s">
        <v>611</v>
      </c>
      <c r="C116" s="1" t="s">
        <v>38</v>
      </c>
      <c r="D116" s="1" t="s">
        <v>598</v>
      </c>
      <c r="E116" s="86" t="s">
        <v>295</v>
      </c>
      <c r="F116" s="1" t="s">
        <v>93</v>
      </c>
      <c r="G116" s="1">
        <v>1501316</v>
      </c>
      <c r="H116" s="1" t="s">
        <v>93</v>
      </c>
      <c r="I116" s="1" t="s">
        <v>38</v>
      </c>
      <c r="J116" s="1" t="s">
        <v>598</v>
      </c>
    </row>
    <row r="117" spans="1:10" hidden="1">
      <c r="A117" s="1" t="s">
        <v>93</v>
      </c>
      <c r="B117" s="1" t="s">
        <v>611</v>
      </c>
      <c r="C117" s="1" t="s">
        <v>38</v>
      </c>
      <c r="D117" s="1" t="s">
        <v>598</v>
      </c>
      <c r="E117" s="86" t="s">
        <v>379</v>
      </c>
      <c r="F117" s="1" t="s">
        <v>569</v>
      </c>
      <c r="G117" s="1">
        <v>1501314</v>
      </c>
      <c r="H117" s="1" t="s">
        <v>93</v>
      </c>
      <c r="I117" s="1" t="s">
        <v>38</v>
      </c>
      <c r="J117" s="1" t="s">
        <v>598</v>
      </c>
    </row>
    <row r="118" spans="1:10">
      <c r="A118" s="1" t="s">
        <v>107</v>
      </c>
      <c r="B118" s="1" t="s">
        <v>611</v>
      </c>
      <c r="C118" s="1" t="s">
        <v>42</v>
      </c>
      <c r="D118" s="1" t="s">
        <v>598</v>
      </c>
      <c r="E118" s="86" t="s">
        <v>422</v>
      </c>
      <c r="F118" s="1" t="s">
        <v>684</v>
      </c>
      <c r="G118" s="1">
        <v>1501308</v>
      </c>
      <c r="H118" s="1" t="s">
        <v>107</v>
      </c>
      <c r="I118" s="1" t="s">
        <v>42</v>
      </c>
      <c r="J118" s="1" t="s">
        <v>598</v>
      </c>
    </row>
    <row r="119" spans="1:10">
      <c r="A119" s="1" t="s">
        <v>107</v>
      </c>
      <c r="B119" s="1" t="s">
        <v>611</v>
      </c>
      <c r="C119" s="1" t="s">
        <v>42</v>
      </c>
      <c r="D119" s="1" t="s">
        <v>598</v>
      </c>
      <c r="E119" s="86" t="s">
        <v>469</v>
      </c>
      <c r="F119" s="1" t="s">
        <v>685</v>
      </c>
      <c r="G119" s="1">
        <v>1501306</v>
      </c>
      <c r="H119" s="1" t="s">
        <v>107</v>
      </c>
      <c r="I119" s="1" t="s">
        <v>42</v>
      </c>
      <c r="J119" s="1" t="s">
        <v>598</v>
      </c>
    </row>
    <row r="120" spans="1:10">
      <c r="A120" s="1" t="s">
        <v>107</v>
      </c>
      <c r="B120" s="1" t="s">
        <v>611</v>
      </c>
      <c r="C120" s="1" t="s">
        <v>42</v>
      </c>
      <c r="D120" s="1" t="s">
        <v>598</v>
      </c>
      <c r="E120" s="86" t="s">
        <v>291</v>
      </c>
      <c r="F120" s="1" t="s">
        <v>686</v>
      </c>
      <c r="G120" s="1">
        <v>1501304</v>
      </c>
      <c r="H120" s="1" t="s">
        <v>107</v>
      </c>
      <c r="I120" s="1" t="s">
        <v>42</v>
      </c>
      <c r="J120" s="1" t="s">
        <v>598</v>
      </c>
    </row>
    <row r="121" spans="1:10">
      <c r="A121" s="1" t="s">
        <v>107</v>
      </c>
      <c r="B121" s="1" t="s">
        <v>611</v>
      </c>
      <c r="C121" s="1" t="s">
        <v>42</v>
      </c>
      <c r="D121" s="1" t="s">
        <v>598</v>
      </c>
      <c r="E121" s="86" t="s">
        <v>498</v>
      </c>
      <c r="F121" s="1" t="s">
        <v>687</v>
      </c>
      <c r="G121" s="1">
        <v>1501302</v>
      </c>
      <c r="H121" s="1" t="s">
        <v>107</v>
      </c>
      <c r="I121" s="1" t="s">
        <v>42</v>
      </c>
      <c r="J121" s="1" t="s">
        <v>598</v>
      </c>
    </row>
    <row r="122" spans="1:10">
      <c r="A122" s="1" t="s">
        <v>107</v>
      </c>
      <c r="B122" s="1" t="s">
        <v>611</v>
      </c>
      <c r="C122" s="1" t="s">
        <v>42</v>
      </c>
      <c r="D122" s="1" t="s">
        <v>598</v>
      </c>
      <c r="E122" s="86" t="s">
        <v>259</v>
      </c>
      <c r="F122" s="1" t="s">
        <v>107</v>
      </c>
      <c r="G122" s="1">
        <v>1501300</v>
      </c>
      <c r="H122" s="1" t="s">
        <v>107</v>
      </c>
      <c r="I122" s="1" t="s">
        <v>42</v>
      </c>
      <c r="J122" s="1" t="s">
        <v>598</v>
      </c>
    </row>
    <row r="123" spans="1:10">
      <c r="A123" s="1" t="s">
        <v>106</v>
      </c>
      <c r="B123" s="1" t="s">
        <v>611</v>
      </c>
      <c r="C123" s="1" t="s">
        <v>42</v>
      </c>
      <c r="D123" s="1" t="s">
        <v>598</v>
      </c>
      <c r="E123" s="86" t="s">
        <v>462</v>
      </c>
      <c r="F123" s="1" t="s">
        <v>688</v>
      </c>
      <c r="G123" s="1">
        <v>1501296</v>
      </c>
      <c r="H123" s="1" t="s">
        <v>106</v>
      </c>
      <c r="I123" s="1" t="s">
        <v>42</v>
      </c>
      <c r="J123" s="1" t="s">
        <v>598</v>
      </c>
    </row>
    <row r="124" spans="1:10">
      <c r="A124" s="1" t="s">
        <v>106</v>
      </c>
      <c r="B124" s="1" t="s">
        <v>611</v>
      </c>
      <c r="C124" s="1" t="s">
        <v>42</v>
      </c>
      <c r="D124" s="1" t="s">
        <v>598</v>
      </c>
      <c r="E124" s="86" t="s">
        <v>363</v>
      </c>
      <c r="F124" s="1" t="s">
        <v>689</v>
      </c>
      <c r="G124" s="1">
        <v>1501294</v>
      </c>
      <c r="H124" s="1" t="s">
        <v>106</v>
      </c>
      <c r="I124" s="1" t="s">
        <v>42</v>
      </c>
      <c r="J124" s="1" t="s">
        <v>598</v>
      </c>
    </row>
    <row r="125" spans="1:10">
      <c r="A125" s="1" t="s">
        <v>106</v>
      </c>
      <c r="B125" s="1" t="s">
        <v>611</v>
      </c>
      <c r="C125" s="1" t="s">
        <v>42</v>
      </c>
      <c r="D125" s="1" t="s">
        <v>598</v>
      </c>
      <c r="E125" s="86" t="s">
        <v>478</v>
      </c>
      <c r="F125" s="1" t="s">
        <v>690</v>
      </c>
      <c r="G125" s="1">
        <v>1501292</v>
      </c>
      <c r="H125" s="1" t="s">
        <v>106</v>
      </c>
      <c r="I125" s="1" t="s">
        <v>42</v>
      </c>
      <c r="J125" s="1" t="s">
        <v>598</v>
      </c>
    </row>
    <row r="126" spans="1:10">
      <c r="A126" s="1" t="s">
        <v>106</v>
      </c>
      <c r="B126" s="1" t="s">
        <v>611</v>
      </c>
      <c r="C126" s="1" t="s">
        <v>42</v>
      </c>
      <c r="D126" s="1" t="s">
        <v>598</v>
      </c>
      <c r="E126" s="86" t="s">
        <v>329</v>
      </c>
      <c r="F126" s="1" t="s">
        <v>580</v>
      </c>
      <c r="G126" s="1">
        <v>1501290</v>
      </c>
      <c r="H126" s="1" t="s">
        <v>106</v>
      </c>
      <c r="I126" s="1" t="s">
        <v>42</v>
      </c>
      <c r="J126" s="1" t="s">
        <v>598</v>
      </c>
    </row>
    <row r="127" spans="1:10">
      <c r="A127" s="1" t="s">
        <v>106</v>
      </c>
      <c r="B127" s="1" t="s">
        <v>611</v>
      </c>
      <c r="C127" s="1" t="s">
        <v>42</v>
      </c>
      <c r="D127" s="1" t="s">
        <v>598</v>
      </c>
      <c r="E127" s="86" t="s">
        <v>497</v>
      </c>
      <c r="F127" s="1" t="s">
        <v>691</v>
      </c>
      <c r="G127" s="1">
        <v>1501288</v>
      </c>
      <c r="H127" s="1" t="s">
        <v>106</v>
      </c>
      <c r="I127" s="1" t="s">
        <v>42</v>
      </c>
      <c r="J127" s="1" t="s">
        <v>598</v>
      </c>
    </row>
    <row r="128" spans="1:10">
      <c r="A128" s="1" t="s">
        <v>104</v>
      </c>
      <c r="B128" s="1" t="s">
        <v>597</v>
      </c>
      <c r="C128" s="1" t="s">
        <v>42</v>
      </c>
      <c r="D128" s="1" t="s">
        <v>598</v>
      </c>
      <c r="E128" s="86" t="s">
        <v>427</v>
      </c>
      <c r="F128" s="1" t="s">
        <v>692</v>
      </c>
      <c r="G128" s="1">
        <v>1501284</v>
      </c>
      <c r="H128" s="1" t="s">
        <v>107</v>
      </c>
      <c r="I128" s="1" t="s">
        <v>42</v>
      </c>
      <c r="J128" s="1" t="s">
        <v>598</v>
      </c>
    </row>
    <row r="129" spans="1:10">
      <c r="A129" s="1" t="s">
        <v>102</v>
      </c>
      <c r="B129" s="1" t="s">
        <v>611</v>
      </c>
      <c r="C129" s="1" t="s">
        <v>42</v>
      </c>
      <c r="D129" s="1" t="s">
        <v>598</v>
      </c>
      <c r="E129" s="86" t="s">
        <v>364</v>
      </c>
      <c r="F129" s="1" t="s">
        <v>693</v>
      </c>
      <c r="G129" s="1">
        <v>1501282</v>
      </c>
      <c r="H129" s="1" t="s">
        <v>102</v>
      </c>
      <c r="I129" s="1" t="s">
        <v>42</v>
      </c>
      <c r="J129" s="1" t="s">
        <v>598</v>
      </c>
    </row>
    <row r="130" spans="1:10">
      <c r="A130" s="1" t="s">
        <v>104</v>
      </c>
      <c r="B130" s="1" t="s">
        <v>597</v>
      </c>
      <c r="C130" s="1" t="s">
        <v>42</v>
      </c>
      <c r="D130" s="1" t="s">
        <v>598</v>
      </c>
      <c r="E130" s="86" t="s">
        <v>496</v>
      </c>
      <c r="F130" s="1" t="s">
        <v>694</v>
      </c>
      <c r="G130" s="1">
        <v>1501280</v>
      </c>
      <c r="H130" s="1" t="s">
        <v>107</v>
      </c>
      <c r="I130" s="1" t="s">
        <v>42</v>
      </c>
      <c r="J130" s="1" t="s">
        <v>598</v>
      </c>
    </row>
    <row r="131" spans="1:10">
      <c r="A131" s="1" t="s">
        <v>102</v>
      </c>
      <c r="B131" s="1" t="s">
        <v>611</v>
      </c>
      <c r="C131" s="1" t="s">
        <v>42</v>
      </c>
      <c r="D131" s="1" t="s">
        <v>598</v>
      </c>
      <c r="E131" s="86" t="s">
        <v>471</v>
      </c>
      <c r="F131" s="1" t="s">
        <v>695</v>
      </c>
      <c r="G131" s="1">
        <v>1501276</v>
      </c>
      <c r="H131" s="1" t="s">
        <v>102</v>
      </c>
      <c r="I131" s="1" t="s">
        <v>42</v>
      </c>
      <c r="J131" s="1" t="s">
        <v>598</v>
      </c>
    </row>
    <row r="132" spans="1:10">
      <c r="A132" s="1" t="s">
        <v>104</v>
      </c>
      <c r="B132" s="1" t="s">
        <v>597</v>
      </c>
      <c r="C132" s="1" t="s">
        <v>42</v>
      </c>
      <c r="D132" s="1" t="s">
        <v>598</v>
      </c>
      <c r="E132" s="86" t="s">
        <v>473</v>
      </c>
      <c r="F132" s="1" t="s">
        <v>696</v>
      </c>
      <c r="G132" s="1">
        <v>1501274</v>
      </c>
      <c r="H132" s="1" t="s">
        <v>107</v>
      </c>
      <c r="I132" s="1" t="s">
        <v>42</v>
      </c>
      <c r="J132" s="1" t="s">
        <v>598</v>
      </c>
    </row>
    <row r="133" spans="1:10">
      <c r="A133" s="1" t="s">
        <v>104</v>
      </c>
      <c r="B133" s="1" t="s">
        <v>597</v>
      </c>
      <c r="C133" s="1" t="s">
        <v>42</v>
      </c>
      <c r="D133" s="1" t="s">
        <v>598</v>
      </c>
      <c r="E133" s="86" t="s">
        <v>441</v>
      </c>
      <c r="F133" s="1" t="s">
        <v>697</v>
      </c>
      <c r="G133" s="1">
        <v>1501272</v>
      </c>
      <c r="H133" s="1" t="s">
        <v>107</v>
      </c>
      <c r="I133" s="1" t="s">
        <v>42</v>
      </c>
      <c r="J133" s="1" t="s">
        <v>598</v>
      </c>
    </row>
    <row r="134" spans="1:10">
      <c r="A134" s="1" t="s">
        <v>102</v>
      </c>
      <c r="B134" s="1" t="s">
        <v>611</v>
      </c>
      <c r="C134" s="1" t="s">
        <v>42</v>
      </c>
      <c r="D134" s="1" t="s">
        <v>598</v>
      </c>
      <c r="E134" s="86" t="s">
        <v>372</v>
      </c>
      <c r="F134" s="1" t="s">
        <v>574</v>
      </c>
      <c r="G134" s="1">
        <v>1501270</v>
      </c>
      <c r="H134" s="1" t="s">
        <v>102</v>
      </c>
      <c r="I134" s="1" t="s">
        <v>42</v>
      </c>
      <c r="J134" s="1" t="s">
        <v>598</v>
      </c>
    </row>
    <row r="135" spans="1:10">
      <c r="A135" s="1" t="s">
        <v>104</v>
      </c>
      <c r="B135" s="1" t="s">
        <v>597</v>
      </c>
      <c r="C135" s="1" t="s">
        <v>42</v>
      </c>
      <c r="D135" s="1" t="s">
        <v>598</v>
      </c>
      <c r="E135" s="86" t="s">
        <v>445</v>
      </c>
      <c r="F135" s="1" t="s">
        <v>698</v>
      </c>
      <c r="G135" s="1">
        <v>1501268</v>
      </c>
      <c r="H135" s="1" t="s">
        <v>107</v>
      </c>
      <c r="I135" s="1" t="s">
        <v>42</v>
      </c>
      <c r="J135" s="1" t="s">
        <v>598</v>
      </c>
    </row>
    <row r="136" spans="1:10">
      <c r="A136" s="1" t="s">
        <v>104</v>
      </c>
      <c r="B136" s="1" t="s">
        <v>597</v>
      </c>
      <c r="C136" s="1" t="s">
        <v>42</v>
      </c>
      <c r="D136" s="1" t="s">
        <v>598</v>
      </c>
      <c r="E136" s="86" t="s">
        <v>413</v>
      </c>
      <c r="F136" s="1" t="s">
        <v>104</v>
      </c>
      <c r="G136" s="1">
        <v>1501266</v>
      </c>
      <c r="H136" s="1" t="s">
        <v>107</v>
      </c>
      <c r="I136" s="1" t="s">
        <v>42</v>
      </c>
      <c r="J136" s="1" t="s">
        <v>598</v>
      </c>
    </row>
    <row r="137" spans="1:10">
      <c r="A137" s="1" t="s">
        <v>102</v>
      </c>
      <c r="B137" s="1" t="s">
        <v>611</v>
      </c>
      <c r="C137" s="1" t="s">
        <v>42</v>
      </c>
      <c r="D137" s="1" t="s">
        <v>598</v>
      </c>
      <c r="E137" s="86" t="s">
        <v>492</v>
      </c>
      <c r="F137" s="1" t="s">
        <v>699</v>
      </c>
      <c r="G137" s="1">
        <v>1501264</v>
      </c>
      <c r="H137" s="1" t="s">
        <v>102</v>
      </c>
      <c r="I137" s="1" t="s">
        <v>42</v>
      </c>
      <c r="J137" s="1" t="s">
        <v>598</v>
      </c>
    </row>
    <row r="138" spans="1:10">
      <c r="A138" s="1" t="s">
        <v>102</v>
      </c>
      <c r="B138" s="1" t="s">
        <v>611</v>
      </c>
      <c r="C138" s="1" t="s">
        <v>42</v>
      </c>
      <c r="D138" s="1" t="s">
        <v>598</v>
      </c>
      <c r="E138" s="86" t="s">
        <v>493</v>
      </c>
      <c r="F138" s="1" t="s">
        <v>700</v>
      </c>
      <c r="G138" s="1">
        <v>1501262</v>
      </c>
      <c r="H138" s="1" t="s">
        <v>102</v>
      </c>
      <c r="I138" s="1" t="s">
        <v>42</v>
      </c>
      <c r="J138" s="1" t="s">
        <v>598</v>
      </c>
    </row>
    <row r="139" spans="1:10" hidden="1">
      <c r="A139" s="1" t="s">
        <v>91</v>
      </c>
      <c r="B139" s="1" t="s">
        <v>611</v>
      </c>
      <c r="C139" s="1" t="s">
        <v>38</v>
      </c>
      <c r="D139" s="1" t="s">
        <v>598</v>
      </c>
      <c r="E139" s="86" t="s">
        <v>386</v>
      </c>
      <c r="F139" s="1" t="s">
        <v>549</v>
      </c>
      <c r="G139" s="1">
        <v>1501256</v>
      </c>
      <c r="H139" s="1" t="s">
        <v>247</v>
      </c>
      <c r="I139" s="1" t="s">
        <v>38</v>
      </c>
      <c r="J139" s="1" t="s">
        <v>598</v>
      </c>
    </row>
    <row r="140" spans="1:10" hidden="1">
      <c r="A140" s="1" t="s">
        <v>87</v>
      </c>
      <c r="B140" s="1" t="s">
        <v>597</v>
      </c>
      <c r="C140" s="1" t="s">
        <v>38</v>
      </c>
      <c r="D140" s="1" t="s">
        <v>598</v>
      </c>
      <c r="E140" s="86" t="s">
        <v>248</v>
      </c>
      <c r="F140" s="1" t="s">
        <v>701</v>
      </c>
      <c r="G140" s="1">
        <v>1501254</v>
      </c>
      <c r="H140" s="1" t="s">
        <v>87</v>
      </c>
      <c r="I140" s="1" t="s">
        <v>38</v>
      </c>
      <c r="J140" s="1" t="s">
        <v>598</v>
      </c>
    </row>
    <row r="141" spans="1:10" hidden="1">
      <c r="A141" s="1" t="s">
        <v>87</v>
      </c>
      <c r="B141" s="1" t="s">
        <v>597</v>
      </c>
      <c r="C141" s="1" t="s">
        <v>38</v>
      </c>
      <c r="D141" s="1" t="s">
        <v>598</v>
      </c>
      <c r="E141" s="86" t="s">
        <v>423</v>
      </c>
      <c r="F141" s="1" t="s">
        <v>702</v>
      </c>
      <c r="G141" s="1">
        <v>1501252</v>
      </c>
      <c r="H141" s="1" t="s">
        <v>87</v>
      </c>
      <c r="I141" s="1" t="s">
        <v>38</v>
      </c>
      <c r="J141" s="1" t="s">
        <v>598</v>
      </c>
    </row>
    <row r="142" spans="1:10" hidden="1">
      <c r="A142" s="1" t="s">
        <v>91</v>
      </c>
      <c r="B142" s="1" t="s">
        <v>611</v>
      </c>
      <c r="C142" s="1" t="s">
        <v>38</v>
      </c>
      <c r="D142" s="1" t="s">
        <v>598</v>
      </c>
      <c r="E142" s="86" t="s">
        <v>515</v>
      </c>
      <c r="F142" s="1" t="s">
        <v>570</v>
      </c>
      <c r="G142" s="1">
        <v>1501250</v>
      </c>
      <c r="H142" s="1" t="s">
        <v>247</v>
      </c>
      <c r="I142" s="1" t="s">
        <v>38</v>
      </c>
      <c r="J142" s="1" t="s">
        <v>598</v>
      </c>
    </row>
    <row r="143" spans="1:10" hidden="1">
      <c r="A143" s="1" t="s">
        <v>87</v>
      </c>
      <c r="B143" s="1" t="s">
        <v>597</v>
      </c>
      <c r="C143" s="1" t="s">
        <v>38</v>
      </c>
      <c r="D143" s="1" t="s">
        <v>598</v>
      </c>
      <c r="E143" s="86" t="s">
        <v>438</v>
      </c>
      <c r="F143" s="1" t="s">
        <v>703</v>
      </c>
      <c r="G143" s="1">
        <v>1501248</v>
      </c>
      <c r="H143" s="1" t="s">
        <v>87</v>
      </c>
      <c r="I143" s="1" t="s">
        <v>38</v>
      </c>
      <c r="J143" s="1" t="s">
        <v>598</v>
      </c>
    </row>
    <row r="144" spans="1:10" hidden="1">
      <c r="A144" s="1" t="s">
        <v>91</v>
      </c>
      <c r="B144" s="1" t="s">
        <v>611</v>
      </c>
      <c r="C144" s="1" t="s">
        <v>38</v>
      </c>
      <c r="D144" s="1" t="s">
        <v>598</v>
      </c>
      <c r="E144" s="86" t="s">
        <v>401</v>
      </c>
      <c r="F144" s="1" t="s">
        <v>247</v>
      </c>
      <c r="G144" s="1">
        <v>1501246</v>
      </c>
      <c r="H144" s="1" t="s">
        <v>247</v>
      </c>
      <c r="I144" s="1" t="s">
        <v>38</v>
      </c>
      <c r="J144" s="1" t="s">
        <v>598</v>
      </c>
    </row>
    <row r="145" spans="1:10" hidden="1">
      <c r="A145" s="1" t="s">
        <v>91</v>
      </c>
      <c r="B145" s="1" t="s">
        <v>611</v>
      </c>
      <c r="C145" s="1" t="s">
        <v>38</v>
      </c>
      <c r="D145" s="1" t="s">
        <v>598</v>
      </c>
      <c r="E145" s="86" t="s">
        <v>322</v>
      </c>
      <c r="F145" s="1" t="s">
        <v>704</v>
      </c>
      <c r="G145" s="1">
        <v>1501244</v>
      </c>
      <c r="H145" s="1" t="s">
        <v>247</v>
      </c>
      <c r="I145" s="1" t="s">
        <v>38</v>
      </c>
      <c r="J145" s="1" t="s">
        <v>598</v>
      </c>
    </row>
    <row r="146" spans="1:10" hidden="1">
      <c r="A146" s="1" t="s">
        <v>87</v>
      </c>
      <c r="B146" s="1" t="s">
        <v>597</v>
      </c>
      <c r="C146" s="1" t="s">
        <v>38</v>
      </c>
      <c r="D146" s="1" t="s">
        <v>598</v>
      </c>
      <c r="E146" s="86" t="s">
        <v>437</v>
      </c>
      <c r="F146" s="1" t="s">
        <v>705</v>
      </c>
      <c r="G146" s="1">
        <v>1501242</v>
      </c>
      <c r="H146" s="1" t="s">
        <v>87</v>
      </c>
      <c r="I146" s="1" t="s">
        <v>38</v>
      </c>
      <c r="J146" s="1" t="s">
        <v>598</v>
      </c>
    </row>
    <row r="147" spans="1:10" hidden="1">
      <c r="A147" s="1" t="s">
        <v>91</v>
      </c>
      <c r="B147" s="1" t="s">
        <v>611</v>
      </c>
      <c r="C147" s="1" t="s">
        <v>38</v>
      </c>
      <c r="D147" s="1" t="s">
        <v>598</v>
      </c>
      <c r="E147" s="86" t="s">
        <v>434</v>
      </c>
      <c r="F147" s="1" t="s">
        <v>706</v>
      </c>
      <c r="G147" s="1">
        <v>1501238</v>
      </c>
      <c r="H147" s="1" t="s">
        <v>247</v>
      </c>
      <c r="I147" s="1" t="s">
        <v>38</v>
      </c>
      <c r="J147" s="1" t="s">
        <v>598</v>
      </c>
    </row>
    <row r="148" spans="1:10" hidden="1">
      <c r="A148" s="1" t="s">
        <v>87</v>
      </c>
      <c r="B148" s="1" t="s">
        <v>597</v>
      </c>
      <c r="C148" s="1" t="s">
        <v>38</v>
      </c>
      <c r="D148" s="1" t="s">
        <v>598</v>
      </c>
      <c r="E148" s="86" t="s">
        <v>418</v>
      </c>
      <c r="F148" s="1" t="s">
        <v>566</v>
      </c>
      <c r="G148" s="1">
        <v>1501236</v>
      </c>
      <c r="H148" s="1" t="s">
        <v>87</v>
      </c>
      <c r="I148" s="1" t="s">
        <v>38</v>
      </c>
      <c r="J148" s="1" t="s">
        <v>598</v>
      </c>
    </row>
    <row r="149" spans="1:10" hidden="1">
      <c r="A149" s="1" t="s">
        <v>87</v>
      </c>
      <c r="B149" s="1" t="s">
        <v>597</v>
      </c>
      <c r="C149" s="1" t="s">
        <v>38</v>
      </c>
      <c r="D149" s="1" t="s">
        <v>598</v>
      </c>
      <c r="E149" s="86" t="s">
        <v>285</v>
      </c>
      <c r="F149" s="1" t="s">
        <v>707</v>
      </c>
      <c r="G149" s="1">
        <v>1501232</v>
      </c>
      <c r="H149" s="1" t="s">
        <v>87</v>
      </c>
      <c r="I149" s="1" t="s">
        <v>38</v>
      </c>
      <c r="J149" s="1" t="s">
        <v>598</v>
      </c>
    </row>
    <row r="150" spans="1:10" hidden="1">
      <c r="A150" s="1" t="s">
        <v>87</v>
      </c>
      <c r="B150" s="1" t="s">
        <v>597</v>
      </c>
      <c r="C150" s="1" t="s">
        <v>38</v>
      </c>
      <c r="D150" s="1" t="s">
        <v>598</v>
      </c>
      <c r="E150" s="86" t="s">
        <v>352</v>
      </c>
      <c r="F150" s="1" t="s">
        <v>87</v>
      </c>
      <c r="G150" s="1">
        <v>1501230</v>
      </c>
      <c r="H150" s="1" t="s">
        <v>87</v>
      </c>
      <c r="I150" s="1" t="s">
        <v>38</v>
      </c>
      <c r="J150" s="1" t="s">
        <v>598</v>
      </c>
    </row>
    <row r="151" spans="1:10" hidden="1">
      <c r="A151" s="1" t="s">
        <v>87</v>
      </c>
      <c r="B151" s="1" t="s">
        <v>597</v>
      </c>
      <c r="C151" s="1" t="s">
        <v>38</v>
      </c>
      <c r="D151" s="1" t="s">
        <v>598</v>
      </c>
      <c r="E151" s="86" t="s">
        <v>516</v>
      </c>
      <c r="F151" s="1" t="s">
        <v>708</v>
      </c>
      <c r="G151" s="1">
        <v>1501228</v>
      </c>
      <c r="H151" s="1" t="s">
        <v>87</v>
      </c>
      <c r="I151" s="1" t="s">
        <v>38</v>
      </c>
      <c r="J151" s="1" t="s">
        <v>598</v>
      </c>
    </row>
    <row r="152" spans="1:10" hidden="1">
      <c r="A152" s="1" t="s">
        <v>91</v>
      </c>
      <c r="B152" s="1" t="s">
        <v>611</v>
      </c>
      <c r="C152" s="1" t="s">
        <v>38</v>
      </c>
      <c r="D152" s="1" t="s">
        <v>598</v>
      </c>
      <c r="E152" s="86" t="s">
        <v>421</v>
      </c>
      <c r="F152" s="1" t="s">
        <v>565</v>
      </c>
      <c r="G152" s="1">
        <v>1501224</v>
      </c>
      <c r="H152" s="1" t="s">
        <v>247</v>
      </c>
      <c r="I152" s="1" t="s">
        <v>38</v>
      </c>
      <c r="J152" s="1" t="s">
        <v>598</v>
      </c>
    </row>
    <row r="153" spans="1:10" hidden="1">
      <c r="A153" s="1" t="s">
        <v>91</v>
      </c>
      <c r="B153" s="1" t="s">
        <v>611</v>
      </c>
      <c r="C153" s="1" t="s">
        <v>38</v>
      </c>
      <c r="D153" s="1" t="s">
        <v>598</v>
      </c>
      <c r="E153" s="86" t="s">
        <v>429</v>
      </c>
      <c r="F153" s="1" t="s">
        <v>709</v>
      </c>
      <c r="G153" s="1">
        <v>1501222</v>
      </c>
      <c r="H153" s="1" t="s">
        <v>247</v>
      </c>
      <c r="I153" s="1" t="s">
        <v>38</v>
      </c>
      <c r="J153" s="1" t="s">
        <v>598</v>
      </c>
    </row>
    <row r="154" spans="1:10" hidden="1">
      <c r="A154" s="1" t="s">
        <v>91</v>
      </c>
      <c r="B154" s="1" t="s">
        <v>611</v>
      </c>
      <c r="C154" s="1" t="s">
        <v>38</v>
      </c>
      <c r="D154" s="1" t="s">
        <v>598</v>
      </c>
      <c r="E154" s="86" t="s">
        <v>509</v>
      </c>
      <c r="F154" s="1" t="s">
        <v>710</v>
      </c>
      <c r="G154" s="1">
        <v>1501220</v>
      </c>
      <c r="H154" s="1" t="s">
        <v>247</v>
      </c>
      <c r="I154" s="1" t="s">
        <v>38</v>
      </c>
      <c r="J154" s="1" t="s">
        <v>598</v>
      </c>
    </row>
    <row r="155" spans="1:10" hidden="1">
      <c r="A155" s="1" t="s">
        <v>91</v>
      </c>
      <c r="B155" s="1" t="s">
        <v>611</v>
      </c>
      <c r="C155" s="1" t="s">
        <v>38</v>
      </c>
      <c r="D155" s="1" t="s">
        <v>598</v>
      </c>
      <c r="E155" s="86" t="s">
        <v>510</v>
      </c>
      <c r="F155" s="1" t="s">
        <v>711</v>
      </c>
      <c r="G155" s="1">
        <v>1501218</v>
      </c>
      <c r="H155" s="1" t="s">
        <v>247</v>
      </c>
      <c r="I155" s="1" t="s">
        <v>38</v>
      </c>
      <c r="J155" s="1" t="s">
        <v>598</v>
      </c>
    </row>
    <row r="156" spans="1:10" hidden="1">
      <c r="A156" s="1" t="s">
        <v>91</v>
      </c>
      <c r="B156" s="1" t="s">
        <v>611</v>
      </c>
      <c r="C156" s="1" t="s">
        <v>38</v>
      </c>
      <c r="D156" s="1" t="s">
        <v>598</v>
      </c>
      <c r="E156" s="86" t="s">
        <v>511</v>
      </c>
      <c r="F156" s="1" t="s">
        <v>712</v>
      </c>
      <c r="G156" s="1">
        <v>1501216</v>
      </c>
      <c r="H156" s="1" t="s">
        <v>247</v>
      </c>
      <c r="I156" s="1" t="s">
        <v>38</v>
      </c>
      <c r="J156" s="1" t="s">
        <v>598</v>
      </c>
    </row>
    <row r="157" spans="1:10" hidden="1">
      <c r="A157" s="1" t="s">
        <v>91</v>
      </c>
      <c r="B157" s="1" t="s">
        <v>611</v>
      </c>
      <c r="C157" s="1" t="s">
        <v>38</v>
      </c>
      <c r="D157" s="1" t="s">
        <v>598</v>
      </c>
      <c r="E157" s="86" t="s">
        <v>512</v>
      </c>
      <c r="F157" s="1" t="s">
        <v>713</v>
      </c>
      <c r="G157" s="1">
        <v>1501214</v>
      </c>
      <c r="H157" s="1" t="s">
        <v>247</v>
      </c>
      <c r="I157" s="1" t="s">
        <v>38</v>
      </c>
      <c r="J157" s="1" t="s">
        <v>598</v>
      </c>
    </row>
    <row r="158" spans="1:10" hidden="1">
      <c r="A158" s="1" t="s">
        <v>91</v>
      </c>
      <c r="B158" s="1" t="s">
        <v>611</v>
      </c>
      <c r="C158" s="1" t="s">
        <v>38</v>
      </c>
      <c r="D158" s="1" t="s">
        <v>598</v>
      </c>
      <c r="E158" s="86" t="s">
        <v>513</v>
      </c>
      <c r="F158" s="1" t="s">
        <v>714</v>
      </c>
      <c r="G158" s="1">
        <v>1501212</v>
      </c>
      <c r="H158" s="1" t="s">
        <v>247</v>
      </c>
      <c r="I158" s="1" t="s">
        <v>38</v>
      </c>
      <c r="J158" s="1" t="s">
        <v>598</v>
      </c>
    </row>
    <row r="159" spans="1:10" hidden="1">
      <c r="A159" s="1" t="s">
        <v>91</v>
      </c>
      <c r="B159" s="1" t="s">
        <v>611</v>
      </c>
      <c r="C159" s="1" t="s">
        <v>38</v>
      </c>
      <c r="D159" s="1" t="s">
        <v>598</v>
      </c>
      <c r="E159" s="86" t="s">
        <v>514</v>
      </c>
      <c r="F159" s="1" t="s">
        <v>715</v>
      </c>
      <c r="G159" s="1">
        <v>1501210</v>
      </c>
      <c r="H159" s="1" t="s">
        <v>247</v>
      </c>
      <c r="I159" s="1" t="s">
        <v>38</v>
      </c>
      <c r="J159" s="1" t="s">
        <v>598</v>
      </c>
    </row>
    <row r="160" spans="1:10" hidden="1">
      <c r="A160" s="1" t="s">
        <v>91</v>
      </c>
      <c r="B160" s="1" t="s">
        <v>611</v>
      </c>
      <c r="C160" s="1" t="s">
        <v>38</v>
      </c>
      <c r="D160" s="1" t="s">
        <v>598</v>
      </c>
      <c r="E160" s="86" t="s">
        <v>410</v>
      </c>
      <c r="F160" s="1" t="s">
        <v>716</v>
      </c>
      <c r="G160" s="1">
        <v>1501208</v>
      </c>
      <c r="H160" s="1" t="s">
        <v>247</v>
      </c>
      <c r="I160" s="1" t="s">
        <v>38</v>
      </c>
      <c r="J160" s="1" t="s">
        <v>598</v>
      </c>
    </row>
    <row r="161" spans="1:10" hidden="1">
      <c r="A161" s="1" t="s">
        <v>91</v>
      </c>
      <c r="B161" s="1" t="s">
        <v>611</v>
      </c>
      <c r="C161" s="1" t="s">
        <v>38</v>
      </c>
      <c r="D161" s="1" t="s">
        <v>598</v>
      </c>
      <c r="E161" s="86" t="s">
        <v>396</v>
      </c>
      <c r="F161" s="1" t="s">
        <v>91</v>
      </c>
      <c r="G161" s="1">
        <v>1501206</v>
      </c>
      <c r="H161" s="1" t="s">
        <v>247</v>
      </c>
      <c r="I161" s="1" t="s">
        <v>38</v>
      </c>
      <c r="J161" s="1" t="s">
        <v>598</v>
      </c>
    </row>
    <row r="162" spans="1:10" hidden="1">
      <c r="A162" s="1" t="s">
        <v>91</v>
      </c>
      <c r="B162" s="1" t="s">
        <v>611</v>
      </c>
      <c r="C162" s="1" t="s">
        <v>38</v>
      </c>
      <c r="D162" s="1" t="s">
        <v>598</v>
      </c>
      <c r="E162" s="86" t="s">
        <v>334</v>
      </c>
      <c r="F162" s="1" t="s">
        <v>717</v>
      </c>
      <c r="G162" s="1">
        <v>1501204</v>
      </c>
      <c r="H162" s="1" t="s">
        <v>247</v>
      </c>
      <c r="I162" s="1" t="s">
        <v>38</v>
      </c>
      <c r="J162" s="1" t="s">
        <v>598</v>
      </c>
    </row>
    <row r="163" spans="1:10" hidden="1">
      <c r="A163" s="1" t="s">
        <v>89</v>
      </c>
      <c r="B163" s="1" t="s">
        <v>597</v>
      </c>
      <c r="C163" s="1" t="s">
        <v>38</v>
      </c>
      <c r="D163" s="1" t="s">
        <v>598</v>
      </c>
      <c r="E163" s="86" t="s">
        <v>395</v>
      </c>
      <c r="F163" s="1" t="s">
        <v>718</v>
      </c>
      <c r="G163" s="1">
        <v>1501198</v>
      </c>
      <c r="H163" s="1" t="s">
        <v>89</v>
      </c>
      <c r="I163" s="1" t="s">
        <v>38</v>
      </c>
      <c r="J163" s="1" t="s">
        <v>598</v>
      </c>
    </row>
    <row r="164" spans="1:10" hidden="1">
      <c r="A164" s="1" t="s">
        <v>89</v>
      </c>
      <c r="B164" s="1" t="s">
        <v>597</v>
      </c>
      <c r="C164" s="1" t="s">
        <v>38</v>
      </c>
      <c r="D164" s="1" t="s">
        <v>598</v>
      </c>
      <c r="E164" s="86" t="s">
        <v>358</v>
      </c>
      <c r="F164" s="1" t="s">
        <v>719</v>
      </c>
      <c r="G164" s="1">
        <v>1501196</v>
      </c>
      <c r="H164" s="1" t="s">
        <v>89</v>
      </c>
      <c r="I164" s="1" t="s">
        <v>38</v>
      </c>
      <c r="J164" s="1" t="s">
        <v>598</v>
      </c>
    </row>
    <row r="165" spans="1:10" hidden="1">
      <c r="A165" s="1" t="s">
        <v>89</v>
      </c>
      <c r="B165" s="1" t="s">
        <v>597</v>
      </c>
      <c r="C165" s="1" t="s">
        <v>38</v>
      </c>
      <c r="D165" s="1" t="s">
        <v>598</v>
      </c>
      <c r="E165" s="86" t="s">
        <v>265</v>
      </c>
      <c r="F165" s="1" t="s">
        <v>720</v>
      </c>
      <c r="G165" s="1">
        <v>1501194</v>
      </c>
      <c r="H165" s="1" t="s">
        <v>89</v>
      </c>
      <c r="I165" s="1" t="s">
        <v>38</v>
      </c>
      <c r="J165" s="1" t="s">
        <v>598</v>
      </c>
    </row>
    <row r="166" spans="1:10" hidden="1">
      <c r="A166" s="1" t="s">
        <v>89</v>
      </c>
      <c r="B166" s="1" t="s">
        <v>597</v>
      </c>
      <c r="C166" s="1" t="s">
        <v>38</v>
      </c>
      <c r="D166" s="1" t="s">
        <v>598</v>
      </c>
      <c r="E166" s="86" t="s">
        <v>397</v>
      </c>
      <c r="F166" s="1" t="s">
        <v>89</v>
      </c>
      <c r="G166" s="1">
        <v>1501192</v>
      </c>
      <c r="H166" s="1" t="s">
        <v>89</v>
      </c>
      <c r="I166" s="1" t="s">
        <v>38</v>
      </c>
      <c r="J166" s="1" t="s">
        <v>598</v>
      </c>
    </row>
    <row r="167" spans="1:10" hidden="1">
      <c r="A167" s="1" t="s">
        <v>125</v>
      </c>
      <c r="B167" s="1" t="s">
        <v>597</v>
      </c>
      <c r="C167" s="1" t="s">
        <v>55</v>
      </c>
      <c r="D167" s="1" t="s">
        <v>598</v>
      </c>
      <c r="E167" s="86" t="s">
        <v>347</v>
      </c>
      <c r="F167" s="1" t="s">
        <v>721</v>
      </c>
      <c r="G167" s="1">
        <v>1501188</v>
      </c>
      <c r="H167" s="1" t="s">
        <v>122</v>
      </c>
      <c r="I167" s="1" t="s">
        <v>55</v>
      </c>
      <c r="J167" s="1" t="s">
        <v>598</v>
      </c>
    </row>
    <row r="168" spans="1:10" hidden="1">
      <c r="A168" s="1" t="s">
        <v>125</v>
      </c>
      <c r="B168" s="1" t="s">
        <v>597</v>
      </c>
      <c r="C168" s="1" t="s">
        <v>55</v>
      </c>
      <c r="D168" s="1" t="s">
        <v>598</v>
      </c>
      <c r="E168" s="86" t="s">
        <v>403</v>
      </c>
      <c r="F168" s="1" t="s">
        <v>125</v>
      </c>
      <c r="G168" s="1">
        <v>1501186</v>
      </c>
      <c r="H168" s="1" t="s">
        <v>122</v>
      </c>
      <c r="I168" s="1" t="s">
        <v>55</v>
      </c>
      <c r="J168" s="1" t="s">
        <v>598</v>
      </c>
    </row>
    <row r="169" spans="1:10" hidden="1">
      <c r="A169" s="1" t="s">
        <v>125</v>
      </c>
      <c r="B169" s="1" t="s">
        <v>597</v>
      </c>
      <c r="C169" s="1" t="s">
        <v>55</v>
      </c>
      <c r="D169" s="1" t="s">
        <v>598</v>
      </c>
      <c r="E169" s="86" t="s">
        <v>323</v>
      </c>
      <c r="F169" s="1" t="s">
        <v>722</v>
      </c>
      <c r="G169" s="1">
        <v>1501184</v>
      </c>
      <c r="H169" s="1" t="s">
        <v>122</v>
      </c>
      <c r="I169" s="1" t="s">
        <v>55</v>
      </c>
      <c r="J169" s="1" t="s">
        <v>598</v>
      </c>
    </row>
    <row r="170" spans="1:10" hidden="1">
      <c r="A170" s="1" t="s">
        <v>125</v>
      </c>
      <c r="B170" s="1" t="s">
        <v>597</v>
      </c>
      <c r="C170" s="1" t="s">
        <v>55</v>
      </c>
      <c r="D170" s="1" t="s">
        <v>598</v>
      </c>
      <c r="E170" s="86" t="s">
        <v>405</v>
      </c>
      <c r="F170" s="1" t="s">
        <v>723</v>
      </c>
      <c r="G170" s="1">
        <v>1501182</v>
      </c>
      <c r="H170" s="1" t="s">
        <v>122</v>
      </c>
      <c r="I170" s="1" t="s">
        <v>55</v>
      </c>
      <c r="J170" s="1" t="s">
        <v>598</v>
      </c>
    </row>
    <row r="171" spans="1:10" hidden="1">
      <c r="A171" s="1" t="s">
        <v>97</v>
      </c>
      <c r="B171" s="1" t="s">
        <v>597</v>
      </c>
      <c r="C171" s="1" t="s">
        <v>38</v>
      </c>
      <c r="D171" s="1" t="s">
        <v>598</v>
      </c>
      <c r="E171" s="86" t="s">
        <v>508</v>
      </c>
      <c r="F171" s="1" t="s">
        <v>724</v>
      </c>
      <c r="G171" s="1">
        <v>1501178</v>
      </c>
      <c r="H171" s="1" t="s">
        <v>89</v>
      </c>
      <c r="I171" s="1" t="s">
        <v>38</v>
      </c>
      <c r="J171" s="1" t="s">
        <v>598</v>
      </c>
    </row>
    <row r="172" spans="1:10" hidden="1">
      <c r="A172" s="1" t="s">
        <v>97</v>
      </c>
      <c r="B172" s="1" t="s">
        <v>597</v>
      </c>
      <c r="C172" s="1" t="s">
        <v>38</v>
      </c>
      <c r="D172" s="1" t="s">
        <v>598</v>
      </c>
      <c r="E172" s="86" t="s">
        <v>388</v>
      </c>
      <c r="F172" s="1" t="s">
        <v>725</v>
      </c>
      <c r="G172" s="1">
        <v>1501176</v>
      </c>
      <c r="H172" s="1" t="s">
        <v>89</v>
      </c>
      <c r="I172" s="1" t="s">
        <v>38</v>
      </c>
      <c r="J172" s="1" t="s">
        <v>598</v>
      </c>
    </row>
    <row r="173" spans="1:10" hidden="1">
      <c r="A173" s="1" t="s">
        <v>97</v>
      </c>
      <c r="B173" s="1" t="s">
        <v>597</v>
      </c>
      <c r="C173" s="1" t="s">
        <v>38</v>
      </c>
      <c r="D173" s="1" t="s">
        <v>598</v>
      </c>
      <c r="E173" s="86" t="s">
        <v>340</v>
      </c>
      <c r="F173" s="1" t="s">
        <v>726</v>
      </c>
      <c r="G173" s="1">
        <v>1501174</v>
      </c>
      <c r="H173" s="1" t="s">
        <v>89</v>
      </c>
      <c r="I173" s="1" t="s">
        <v>38</v>
      </c>
      <c r="J173" s="1" t="s">
        <v>598</v>
      </c>
    </row>
    <row r="174" spans="1:10" hidden="1">
      <c r="A174" s="1" t="s">
        <v>97</v>
      </c>
      <c r="B174" s="1" t="s">
        <v>597</v>
      </c>
      <c r="C174" s="1" t="s">
        <v>38</v>
      </c>
      <c r="D174" s="1" t="s">
        <v>598</v>
      </c>
      <c r="E174" s="86" t="s">
        <v>461</v>
      </c>
      <c r="F174" s="1" t="s">
        <v>727</v>
      </c>
      <c r="G174" s="1">
        <v>1501172</v>
      </c>
      <c r="H174" s="1" t="s">
        <v>89</v>
      </c>
      <c r="I174" s="1" t="s">
        <v>38</v>
      </c>
      <c r="J174" s="1" t="s">
        <v>598</v>
      </c>
    </row>
    <row r="175" spans="1:10" hidden="1">
      <c r="A175" s="1" t="s">
        <v>97</v>
      </c>
      <c r="B175" s="1" t="s">
        <v>597</v>
      </c>
      <c r="C175" s="1" t="s">
        <v>38</v>
      </c>
      <c r="D175" s="1" t="s">
        <v>598</v>
      </c>
      <c r="E175" s="86" t="s">
        <v>297</v>
      </c>
      <c r="F175" s="1" t="s">
        <v>728</v>
      </c>
      <c r="G175" s="1">
        <v>1501170</v>
      </c>
      <c r="H175" s="1" t="s">
        <v>89</v>
      </c>
      <c r="I175" s="1" t="s">
        <v>38</v>
      </c>
      <c r="J175" s="1" t="s">
        <v>598</v>
      </c>
    </row>
    <row r="176" spans="1:10" hidden="1">
      <c r="A176" s="1" t="s">
        <v>97</v>
      </c>
      <c r="B176" s="1" t="s">
        <v>597</v>
      </c>
      <c r="C176" s="1" t="s">
        <v>38</v>
      </c>
      <c r="D176" s="1" t="s">
        <v>598</v>
      </c>
      <c r="E176" s="86" t="s">
        <v>251</v>
      </c>
      <c r="F176" s="1" t="s">
        <v>97</v>
      </c>
      <c r="G176" s="1">
        <v>1501168</v>
      </c>
      <c r="H176" s="1" t="s">
        <v>89</v>
      </c>
      <c r="I176" s="1" t="s">
        <v>38</v>
      </c>
      <c r="J176" s="1" t="s">
        <v>598</v>
      </c>
    </row>
    <row r="177" spans="1:10" hidden="1">
      <c r="A177" s="1" t="s">
        <v>122</v>
      </c>
      <c r="B177" s="1" t="s">
        <v>611</v>
      </c>
      <c r="C177" s="1" t="s">
        <v>55</v>
      </c>
      <c r="D177" s="1" t="s">
        <v>598</v>
      </c>
      <c r="E177" s="86" t="s">
        <v>472</v>
      </c>
      <c r="F177" s="1" t="s">
        <v>729</v>
      </c>
      <c r="G177" s="1">
        <v>1501164</v>
      </c>
      <c r="H177" s="1" t="s">
        <v>122</v>
      </c>
      <c r="I177" s="1" t="s">
        <v>55</v>
      </c>
      <c r="J177" s="1" t="s">
        <v>598</v>
      </c>
    </row>
    <row r="178" spans="1:10" hidden="1">
      <c r="A178" s="1" t="s">
        <v>122</v>
      </c>
      <c r="B178" s="1" t="s">
        <v>611</v>
      </c>
      <c r="C178" s="1" t="s">
        <v>55</v>
      </c>
      <c r="D178" s="1" t="s">
        <v>598</v>
      </c>
      <c r="E178" s="86" t="s">
        <v>290</v>
      </c>
      <c r="F178" s="1" t="s">
        <v>730</v>
      </c>
      <c r="G178" s="1">
        <v>1501162</v>
      </c>
      <c r="H178" s="1" t="s">
        <v>122</v>
      </c>
      <c r="I178" s="1" t="s">
        <v>55</v>
      </c>
      <c r="J178" s="1" t="s">
        <v>598</v>
      </c>
    </row>
    <row r="179" spans="1:10" hidden="1">
      <c r="A179" s="1" t="s">
        <v>122</v>
      </c>
      <c r="B179" s="1" t="s">
        <v>611</v>
      </c>
      <c r="C179" s="1" t="s">
        <v>55</v>
      </c>
      <c r="D179" s="1" t="s">
        <v>598</v>
      </c>
      <c r="E179" s="86" t="s">
        <v>319</v>
      </c>
      <c r="F179" s="1" t="s">
        <v>731</v>
      </c>
      <c r="G179" s="1">
        <v>1501160</v>
      </c>
      <c r="H179" s="1" t="s">
        <v>122</v>
      </c>
      <c r="I179" s="1" t="s">
        <v>55</v>
      </c>
      <c r="J179" s="1" t="s">
        <v>598</v>
      </c>
    </row>
    <row r="180" spans="1:10" hidden="1">
      <c r="A180" s="1" t="s">
        <v>122</v>
      </c>
      <c r="B180" s="1" t="s">
        <v>611</v>
      </c>
      <c r="C180" s="1" t="s">
        <v>55</v>
      </c>
      <c r="D180" s="1" t="s">
        <v>598</v>
      </c>
      <c r="E180" s="86" t="s">
        <v>451</v>
      </c>
      <c r="F180" s="1" t="s">
        <v>732</v>
      </c>
      <c r="G180" s="1">
        <v>1501158</v>
      </c>
      <c r="H180" s="1" t="s">
        <v>122</v>
      </c>
      <c r="I180" s="1" t="s">
        <v>55</v>
      </c>
      <c r="J180" s="1" t="s">
        <v>598</v>
      </c>
    </row>
    <row r="181" spans="1:10" hidden="1">
      <c r="A181" s="1" t="s">
        <v>122</v>
      </c>
      <c r="B181" s="1" t="s">
        <v>611</v>
      </c>
      <c r="C181" s="1" t="s">
        <v>55</v>
      </c>
      <c r="D181" s="1" t="s">
        <v>598</v>
      </c>
      <c r="E181" s="86" t="s">
        <v>345</v>
      </c>
      <c r="F181" s="1" t="s">
        <v>122</v>
      </c>
      <c r="G181" s="1">
        <v>1501156</v>
      </c>
      <c r="H181" s="1" t="s">
        <v>122</v>
      </c>
      <c r="I181" s="1" t="s">
        <v>55</v>
      </c>
      <c r="J181" s="1" t="s">
        <v>598</v>
      </c>
    </row>
    <row r="182" spans="1:10" hidden="1">
      <c r="A182" s="1" t="s">
        <v>122</v>
      </c>
      <c r="B182" s="1" t="s">
        <v>611</v>
      </c>
      <c r="C182" s="1" t="s">
        <v>55</v>
      </c>
      <c r="D182" s="1" t="s">
        <v>598</v>
      </c>
      <c r="E182" s="86" t="s">
        <v>338</v>
      </c>
      <c r="F182" s="1" t="s">
        <v>733</v>
      </c>
      <c r="G182" s="1">
        <v>1501154</v>
      </c>
      <c r="H182" s="1" t="s">
        <v>122</v>
      </c>
      <c r="I182" s="1" t="s">
        <v>55</v>
      </c>
      <c r="J182" s="1" t="s">
        <v>598</v>
      </c>
    </row>
    <row r="183" spans="1:10" hidden="1">
      <c r="A183" s="1" t="s">
        <v>122</v>
      </c>
      <c r="B183" s="1" t="s">
        <v>611</v>
      </c>
      <c r="C183" s="1" t="s">
        <v>55</v>
      </c>
      <c r="D183" s="1" t="s">
        <v>598</v>
      </c>
      <c r="E183" s="86" t="s">
        <v>346</v>
      </c>
      <c r="F183" s="1" t="s">
        <v>734</v>
      </c>
      <c r="G183" s="1">
        <v>1501152</v>
      </c>
      <c r="H183" s="1" t="s">
        <v>122</v>
      </c>
      <c r="I183" s="1" t="s">
        <v>55</v>
      </c>
      <c r="J183" s="1" t="s">
        <v>598</v>
      </c>
    </row>
    <row r="184" spans="1:10">
      <c r="A184" s="1" t="s">
        <v>103</v>
      </c>
      <c r="B184" s="1" t="s">
        <v>611</v>
      </c>
      <c r="C184" s="1" t="s">
        <v>42</v>
      </c>
      <c r="D184" s="1" t="s">
        <v>598</v>
      </c>
      <c r="E184" s="86" t="s">
        <v>399</v>
      </c>
      <c r="F184" s="1" t="s">
        <v>735</v>
      </c>
      <c r="G184" s="1">
        <v>1501146</v>
      </c>
      <c r="H184" s="1" t="s">
        <v>105</v>
      </c>
      <c r="I184" s="1" t="s">
        <v>42</v>
      </c>
      <c r="J184" s="1" t="s">
        <v>598</v>
      </c>
    </row>
    <row r="185" spans="1:10">
      <c r="A185" s="1" t="s">
        <v>103</v>
      </c>
      <c r="B185" s="1" t="s">
        <v>611</v>
      </c>
      <c r="C185" s="1" t="s">
        <v>42</v>
      </c>
      <c r="D185" s="1" t="s">
        <v>598</v>
      </c>
      <c r="E185" s="86" t="s">
        <v>293</v>
      </c>
      <c r="F185" s="1" t="s">
        <v>736</v>
      </c>
      <c r="G185" s="1">
        <v>1501144</v>
      </c>
      <c r="H185" s="1" t="s">
        <v>105</v>
      </c>
      <c r="I185" s="1" t="s">
        <v>42</v>
      </c>
      <c r="J185" s="1" t="s">
        <v>598</v>
      </c>
    </row>
    <row r="186" spans="1:10">
      <c r="A186" s="1" t="s">
        <v>103</v>
      </c>
      <c r="B186" s="1" t="s">
        <v>611</v>
      </c>
      <c r="C186" s="1" t="s">
        <v>42</v>
      </c>
      <c r="D186" s="1" t="s">
        <v>598</v>
      </c>
      <c r="E186" s="86" t="s">
        <v>361</v>
      </c>
      <c r="F186" s="1" t="s">
        <v>737</v>
      </c>
      <c r="G186" s="1">
        <v>1501142</v>
      </c>
      <c r="H186" s="1" t="s">
        <v>105</v>
      </c>
      <c r="I186" s="1" t="s">
        <v>42</v>
      </c>
      <c r="J186" s="1" t="s">
        <v>598</v>
      </c>
    </row>
    <row r="187" spans="1:10">
      <c r="A187" s="1" t="s">
        <v>103</v>
      </c>
      <c r="B187" s="1" t="s">
        <v>611</v>
      </c>
      <c r="C187" s="1" t="s">
        <v>42</v>
      </c>
      <c r="D187" s="1" t="s">
        <v>598</v>
      </c>
      <c r="E187" s="86" t="s">
        <v>389</v>
      </c>
      <c r="F187" s="1" t="s">
        <v>103</v>
      </c>
      <c r="G187" s="1">
        <v>1501140</v>
      </c>
      <c r="H187" s="1" t="s">
        <v>105</v>
      </c>
      <c r="I187" s="1" t="s">
        <v>42</v>
      </c>
      <c r="J187" s="1" t="s">
        <v>598</v>
      </c>
    </row>
    <row r="188" spans="1:10">
      <c r="A188" s="1" t="s">
        <v>106</v>
      </c>
      <c r="B188" s="1" t="s">
        <v>611</v>
      </c>
      <c r="C188" s="1" t="s">
        <v>42</v>
      </c>
      <c r="D188" s="1" t="s">
        <v>598</v>
      </c>
      <c r="E188" s="86" t="s">
        <v>439</v>
      </c>
      <c r="F188" s="1" t="s">
        <v>738</v>
      </c>
      <c r="G188" s="1">
        <v>1501136</v>
      </c>
      <c r="H188" s="1" t="s">
        <v>106</v>
      </c>
      <c r="I188" s="1" t="s">
        <v>42</v>
      </c>
      <c r="J188" s="1" t="s">
        <v>598</v>
      </c>
    </row>
    <row r="189" spans="1:10">
      <c r="A189" s="1" t="s">
        <v>106</v>
      </c>
      <c r="B189" s="1" t="s">
        <v>611</v>
      </c>
      <c r="C189" s="1" t="s">
        <v>42</v>
      </c>
      <c r="D189" s="1" t="s">
        <v>598</v>
      </c>
      <c r="E189" s="86" t="s">
        <v>289</v>
      </c>
      <c r="F189" s="1" t="s">
        <v>739</v>
      </c>
      <c r="G189" s="1">
        <v>1501134</v>
      </c>
      <c r="H189" s="1" t="s">
        <v>106</v>
      </c>
      <c r="I189" s="1" t="s">
        <v>42</v>
      </c>
      <c r="J189" s="1" t="s">
        <v>598</v>
      </c>
    </row>
    <row r="190" spans="1:10">
      <c r="A190" s="1" t="s">
        <v>106</v>
      </c>
      <c r="B190" s="1" t="s">
        <v>611</v>
      </c>
      <c r="C190" s="1" t="s">
        <v>42</v>
      </c>
      <c r="D190" s="1" t="s">
        <v>598</v>
      </c>
      <c r="E190" s="86" t="s">
        <v>444</v>
      </c>
      <c r="F190" s="1" t="s">
        <v>740</v>
      </c>
      <c r="G190" s="1">
        <v>1501132</v>
      </c>
      <c r="H190" s="1" t="s">
        <v>106</v>
      </c>
      <c r="I190" s="1" t="s">
        <v>42</v>
      </c>
      <c r="J190" s="1" t="s">
        <v>598</v>
      </c>
    </row>
    <row r="191" spans="1:10">
      <c r="A191" s="1" t="s">
        <v>106</v>
      </c>
      <c r="B191" s="1" t="s">
        <v>611</v>
      </c>
      <c r="C191" s="1" t="s">
        <v>42</v>
      </c>
      <c r="D191" s="1" t="s">
        <v>598</v>
      </c>
      <c r="E191" s="86" t="s">
        <v>412</v>
      </c>
      <c r="F191" s="1" t="s">
        <v>741</v>
      </c>
      <c r="G191" s="1">
        <v>1501130</v>
      </c>
      <c r="H191" s="1" t="s">
        <v>106</v>
      </c>
      <c r="I191" s="1" t="s">
        <v>42</v>
      </c>
      <c r="J191" s="1" t="s">
        <v>598</v>
      </c>
    </row>
    <row r="192" spans="1:10">
      <c r="A192" s="1" t="s">
        <v>106</v>
      </c>
      <c r="B192" s="1" t="s">
        <v>611</v>
      </c>
      <c r="C192" s="1" t="s">
        <v>42</v>
      </c>
      <c r="D192" s="1" t="s">
        <v>598</v>
      </c>
      <c r="E192" s="86" t="s">
        <v>317</v>
      </c>
      <c r="F192" s="1" t="s">
        <v>742</v>
      </c>
      <c r="G192" s="1">
        <v>1501128</v>
      </c>
      <c r="H192" s="1" t="s">
        <v>106</v>
      </c>
      <c r="I192" s="1" t="s">
        <v>42</v>
      </c>
      <c r="J192" s="1" t="s">
        <v>598</v>
      </c>
    </row>
    <row r="193" spans="1:10">
      <c r="A193" s="1" t="s">
        <v>101</v>
      </c>
      <c r="B193" s="1" t="s">
        <v>743</v>
      </c>
      <c r="C193" s="1" t="s">
        <v>42</v>
      </c>
      <c r="D193" s="1" t="s">
        <v>598</v>
      </c>
      <c r="E193" s="86" t="s">
        <v>233</v>
      </c>
      <c r="F193" s="1" t="s">
        <v>744</v>
      </c>
      <c r="G193" s="1">
        <v>1501124</v>
      </c>
      <c r="H193" s="1" t="s">
        <v>232</v>
      </c>
      <c r="I193" s="1" t="s">
        <v>42</v>
      </c>
      <c r="J193" s="1" t="s">
        <v>598</v>
      </c>
    </row>
    <row r="194" spans="1:10">
      <c r="A194" s="1" t="s">
        <v>101</v>
      </c>
      <c r="B194" s="1" t="s">
        <v>743</v>
      </c>
      <c r="C194" s="1" t="s">
        <v>42</v>
      </c>
      <c r="D194" s="1" t="s">
        <v>598</v>
      </c>
      <c r="E194" s="86" t="s">
        <v>299</v>
      </c>
      <c r="F194" s="1" t="s">
        <v>562</v>
      </c>
      <c r="G194" s="1">
        <v>1501122</v>
      </c>
      <c r="H194" s="1" t="s">
        <v>232</v>
      </c>
      <c r="I194" s="1" t="s">
        <v>42</v>
      </c>
      <c r="J194" s="1" t="s">
        <v>598</v>
      </c>
    </row>
    <row r="195" spans="1:10">
      <c r="A195" s="1" t="s">
        <v>101</v>
      </c>
      <c r="B195" s="1" t="s">
        <v>743</v>
      </c>
      <c r="C195" s="1" t="s">
        <v>42</v>
      </c>
      <c r="D195" s="1" t="s">
        <v>598</v>
      </c>
      <c r="E195" s="86" t="s">
        <v>258</v>
      </c>
      <c r="F195" s="1" t="s">
        <v>232</v>
      </c>
      <c r="G195" s="1">
        <v>1501120</v>
      </c>
      <c r="H195" s="1" t="s">
        <v>232</v>
      </c>
      <c r="I195" s="1" t="s">
        <v>42</v>
      </c>
      <c r="J195" s="1" t="s">
        <v>598</v>
      </c>
    </row>
    <row r="196" spans="1:10">
      <c r="A196" s="1" t="s">
        <v>101</v>
      </c>
      <c r="B196" s="1" t="s">
        <v>743</v>
      </c>
      <c r="C196" s="1" t="s">
        <v>42</v>
      </c>
      <c r="D196" s="1" t="s">
        <v>598</v>
      </c>
      <c r="E196" s="86" t="s">
        <v>499</v>
      </c>
      <c r="F196" s="1" t="s">
        <v>745</v>
      </c>
      <c r="G196" s="1">
        <v>1501118</v>
      </c>
      <c r="H196" s="1" t="s">
        <v>232</v>
      </c>
      <c r="I196" s="1" t="s">
        <v>42</v>
      </c>
      <c r="J196" s="1" t="s">
        <v>598</v>
      </c>
    </row>
    <row r="197" spans="1:10">
      <c r="A197" s="1" t="s">
        <v>101</v>
      </c>
      <c r="B197" s="1" t="s">
        <v>743</v>
      </c>
      <c r="C197" s="1" t="s">
        <v>42</v>
      </c>
      <c r="D197" s="1" t="s">
        <v>598</v>
      </c>
      <c r="E197" s="86" t="s">
        <v>425</v>
      </c>
      <c r="F197" s="1" t="s">
        <v>560</v>
      </c>
      <c r="G197" s="1">
        <v>1501116</v>
      </c>
      <c r="H197" s="1" t="s">
        <v>232</v>
      </c>
      <c r="I197" s="1" t="s">
        <v>42</v>
      </c>
      <c r="J197" s="1" t="s">
        <v>598</v>
      </c>
    </row>
    <row r="198" spans="1:10">
      <c r="A198" s="1" t="s">
        <v>101</v>
      </c>
      <c r="B198" s="1" t="s">
        <v>743</v>
      </c>
      <c r="C198" s="1" t="s">
        <v>42</v>
      </c>
      <c r="D198" s="1" t="s">
        <v>598</v>
      </c>
      <c r="E198" s="86" t="s">
        <v>378</v>
      </c>
      <c r="F198" s="1" t="s">
        <v>582</v>
      </c>
      <c r="G198" s="1">
        <v>1501114</v>
      </c>
      <c r="H198" s="1" t="s">
        <v>232</v>
      </c>
      <c r="I198" s="1" t="s">
        <v>42</v>
      </c>
      <c r="J198" s="1" t="s">
        <v>598</v>
      </c>
    </row>
    <row r="199" spans="1:10">
      <c r="A199" s="1" t="s">
        <v>105</v>
      </c>
      <c r="B199" s="1" t="s">
        <v>611</v>
      </c>
      <c r="C199" s="1" t="s">
        <v>42</v>
      </c>
      <c r="D199" s="1" t="s">
        <v>598</v>
      </c>
      <c r="E199" s="86" t="s">
        <v>296</v>
      </c>
      <c r="F199" s="1" t="s">
        <v>746</v>
      </c>
      <c r="G199" s="1">
        <v>1501110</v>
      </c>
      <c r="H199" s="1" t="s">
        <v>105</v>
      </c>
      <c r="I199" s="1" t="s">
        <v>42</v>
      </c>
      <c r="J199" s="1" t="s">
        <v>598</v>
      </c>
    </row>
    <row r="200" spans="1:10">
      <c r="A200" s="1" t="s">
        <v>105</v>
      </c>
      <c r="B200" s="1" t="s">
        <v>611</v>
      </c>
      <c r="C200" s="1" t="s">
        <v>42</v>
      </c>
      <c r="D200" s="1" t="s">
        <v>598</v>
      </c>
      <c r="E200" s="86" t="s">
        <v>369</v>
      </c>
      <c r="F200" s="1" t="s">
        <v>105</v>
      </c>
      <c r="G200" s="1">
        <v>1501108</v>
      </c>
      <c r="H200" s="1" t="s">
        <v>105</v>
      </c>
      <c r="I200" s="1" t="s">
        <v>42</v>
      </c>
      <c r="J200" s="1" t="s">
        <v>598</v>
      </c>
    </row>
    <row r="201" spans="1:10">
      <c r="A201" s="1" t="s">
        <v>105</v>
      </c>
      <c r="B201" s="1" t="s">
        <v>611</v>
      </c>
      <c r="C201" s="1" t="s">
        <v>42</v>
      </c>
      <c r="D201" s="1" t="s">
        <v>598</v>
      </c>
      <c r="E201" s="86" t="s">
        <v>432</v>
      </c>
      <c r="F201" s="1" t="s">
        <v>747</v>
      </c>
      <c r="G201" s="1">
        <v>1501106</v>
      </c>
      <c r="H201" s="1" t="s">
        <v>105</v>
      </c>
      <c r="I201" s="1" t="s">
        <v>42</v>
      </c>
      <c r="J201" s="1" t="s">
        <v>598</v>
      </c>
    </row>
    <row r="202" spans="1:10">
      <c r="A202" s="1" t="s">
        <v>105</v>
      </c>
      <c r="B202" s="1" t="s">
        <v>611</v>
      </c>
      <c r="C202" s="1" t="s">
        <v>42</v>
      </c>
      <c r="D202" s="1" t="s">
        <v>598</v>
      </c>
      <c r="E202" s="86" t="s">
        <v>368</v>
      </c>
      <c r="F202" s="1" t="s">
        <v>748</v>
      </c>
      <c r="G202" s="1">
        <v>1501104</v>
      </c>
      <c r="H202" s="1" t="s">
        <v>105</v>
      </c>
      <c r="I202" s="1" t="s">
        <v>42</v>
      </c>
      <c r="J202" s="1" t="s">
        <v>598</v>
      </c>
    </row>
    <row r="203" spans="1:10">
      <c r="A203" s="1" t="s">
        <v>105</v>
      </c>
      <c r="B203" s="1" t="s">
        <v>611</v>
      </c>
      <c r="C203" s="1" t="s">
        <v>42</v>
      </c>
      <c r="D203" s="1" t="s">
        <v>598</v>
      </c>
      <c r="E203" s="86" t="s">
        <v>292</v>
      </c>
      <c r="F203" s="1" t="s">
        <v>749</v>
      </c>
      <c r="G203" s="1">
        <v>1501102</v>
      </c>
      <c r="H203" s="1" t="s">
        <v>105</v>
      </c>
      <c r="I203" s="1" t="s">
        <v>42</v>
      </c>
      <c r="J203" s="1" t="s">
        <v>598</v>
      </c>
    </row>
    <row r="204" spans="1:10">
      <c r="A204" s="1" t="s">
        <v>105</v>
      </c>
      <c r="B204" s="1" t="s">
        <v>611</v>
      </c>
      <c r="C204" s="1" t="s">
        <v>42</v>
      </c>
      <c r="D204" s="1" t="s">
        <v>598</v>
      </c>
      <c r="E204" s="86" t="s">
        <v>264</v>
      </c>
      <c r="F204" s="1" t="s">
        <v>750</v>
      </c>
      <c r="G204" s="1">
        <v>1501100</v>
      </c>
      <c r="H204" s="1" t="s">
        <v>105</v>
      </c>
      <c r="I204" s="1" t="s">
        <v>42</v>
      </c>
      <c r="J204" s="1" t="s">
        <v>598</v>
      </c>
    </row>
    <row r="205" spans="1:10" hidden="1">
      <c r="A205" s="1" t="s">
        <v>118</v>
      </c>
      <c r="B205" s="1" t="s">
        <v>611</v>
      </c>
      <c r="C205" s="1" t="s">
        <v>45</v>
      </c>
      <c r="D205" s="1" t="s">
        <v>598</v>
      </c>
      <c r="E205" s="86" t="s">
        <v>211</v>
      </c>
      <c r="F205" s="1" t="s">
        <v>751</v>
      </c>
      <c r="G205" s="1">
        <v>1500654</v>
      </c>
      <c r="H205" s="1" t="s">
        <v>118</v>
      </c>
      <c r="I205" s="1" t="s">
        <v>45</v>
      </c>
      <c r="J205" s="1" t="s">
        <v>598</v>
      </c>
    </row>
    <row r="206" spans="1:10" hidden="1">
      <c r="A206" s="1" t="s">
        <v>118</v>
      </c>
      <c r="B206" s="1" t="s">
        <v>611</v>
      </c>
      <c r="C206" s="1" t="s">
        <v>45</v>
      </c>
      <c r="D206" s="1" t="s">
        <v>598</v>
      </c>
      <c r="E206" s="86" t="s">
        <v>276</v>
      </c>
      <c r="F206" s="1" t="s">
        <v>752</v>
      </c>
      <c r="G206" s="1">
        <v>1500652</v>
      </c>
      <c r="H206" s="1" t="s">
        <v>118</v>
      </c>
      <c r="I206" s="1" t="s">
        <v>45</v>
      </c>
      <c r="J206" s="1" t="s">
        <v>598</v>
      </c>
    </row>
    <row r="207" spans="1:10" hidden="1">
      <c r="A207" s="1" t="s">
        <v>118</v>
      </c>
      <c r="B207" s="1" t="s">
        <v>611</v>
      </c>
      <c r="C207" s="1" t="s">
        <v>45</v>
      </c>
      <c r="D207" s="1" t="s">
        <v>598</v>
      </c>
      <c r="E207" s="86" t="s">
        <v>476</v>
      </c>
      <c r="F207" s="1" t="s">
        <v>753</v>
      </c>
      <c r="G207" s="1">
        <v>1500650</v>
      </c>
      <c r="H207" s="1" t="s">
        <v>118</v>
      </c>
      <c r="I207" s="1" t="s">
        <v>45</v>
      </c>
      <c r="J207" s="1" t="s">
        <v>598</v>
      </c>
    </row>
    <row r="208" spans="1:10" hidden="1">
      <c r="A208" s="1" t="s">
        <v>116</v>
      </c>
      <c r="B208" s="1" t="s">
        <v>597</v>
      </c>
      <c r="C208" s="1" t="s">
        <v>45</v>
      </c>
      <c r="D208" s="1" t="s">
        <v>598</v>
      </c>
      <c r="E208" s="86" t="s">
        <v>267</v>
      </c>
      <c r="F208" s="1" t="s">
        <v>754</v>
      </c>
      <c r="G208" s="1">
        <v>1500646</v>
      </c>
      <c r="H208" s="1" t="s">
        <v>755</v>
      </c>
      <c r="I208" s="1" t="s">
        <v>45</v>
      </c>
      <c r="J208" s="1" t="s">
        <v>598</v>
      </c>
    </row>
    <row r="209" spans="1:10" hidden="1">
      <c r="A209" s="1" t="s">
        <v>112</v>
      </c>
      <c r="B209" s="1" t="s">
        <v>743</v>
      </c>
      <c r="C209" s="1" t="s">
        <v>45</v>
      </c>
      <c r="D209" s="1" t="s">
        <v>598</v>
      </c>
      <c r="E209" s="86" t="s">
        <v>242</v>
      </c>
      <c r="F209" s="1" t="s">
        <v>756</v>
      </c>
      <c r="G209" s="1">
        <v>1500644</v>
      </c>
      <c r="H209" s="1" t="s">
        <v>210</v>
      </c>
      <c r="I209" s="1" t="s">
        <v>45</v>
      </c>
      <c r="J209" s="1" t="s">
        <v>598</v>
      </c>
    </row>
    <row r="210" spans="1:10" hidden="1">
      <c r="A210" s="1" t="s">
        <v>112</v>
      </c>
      <c r="B210" s="1" t="s">
        <v>743</v>
      </c>
      <c r="C210" s="1" t="s">
        <v>45</v>
      </c>
      <c r="D210" s="1" t="s">
        <v>598</v>
      </c>
      <c r="E210" s="86" t="s">
        <v>262</v>
      </c>
      <c r="F210" s="1" t="s">
        <v>757</v>
      </c>
      <c r="G210" s="1">
        <v>1500642</v>
      </c>
      <c r="H210" s="1" t="s">
        <v>210</v>
      </c>
      <c r="I210" s="1" t="s">
        <v>45</v>
      </c>
      <c r="J210" s="1" t="s">
        <v>598</v>
      </c>
    </row>
    <row r="211" spans="1:10" hidden="1">
      <c r="A211" s="1" t="s">
        <v>115</v>
      </c>
      <c r="B211" s="1" t="s">
        <v>611</v>
      </c>
      <c r="C211" s="1" t="s">
        <v>45</v>
      </c>
      <c r="D211" s="1" t="s">
        <v>598</v>
      </c>
      <c r="E211" s="86" t="s">
        <v>393</v>
      </c>
      <c r="F211" s="1" t="s">
        <v>758</v>
      </c>
      <c r="G211" s="1">
        <v>1500640</v>
      </c>
      <c r="H211" s="1" t="s">
        <v>755</v>
      </c>
      <c r="I211" s="1" t="s">
        <v>45</v>
      </c>
      <c r="J211" s="1" t="s">
        <v>598</v>
      </c>
    </row>
    <row r="212" spans="1:10" hidden="1">
      <c r="A212" s="1" t="s">
        <v>115</v>
      </c>
      <c r="B212" s="1" t="s">
        <v>611</v>
      </c>
      <c r="C212" s="1" t="s">
        <v>45</v>
      </c>
      <c r="D212" s="1" t="s">
        <v>598</v>
      </c>
      <c r="E212" s="86" t="s">
        <v>272</v>
      </c>
      <c r="F212" s="1" t="s">
        <v>759</v>
      </c>
      <c r="G212" s="1">
        <v>1500638</v>
      </c>
      <c r="H212" s="1" t="s">
        <v>755</v>
      </c>
      <c r="I212" s="1" t="s">
        <v>45</v>
      </c>
      <c r="J212" s="1" t="s">
        <v>598</v>
      </c>
    </row>
    <row r="213" spans="1:10" hidden="1">
      <c r="A213" s="1" t="s">
        <v>118</v>
      </c>
      <c r="B213" s="1" t="s">
        <v>611</v>
      </c>
      <c r="C213" s="1" t="s">
        <v>45</v>
      </c>
      <c r="D213" s="1" t="s">
        <v>598</v>
      </c>
      <c r="E213" s="86" t="s">
        <v>452</v>
      </c>
      <c r="F213" s="1" t="s">
        <v>760</v>
      </c>
      <c r="G213" s="1">
        <v>1500636</v>
      </c>
      <c r="H213" s="1" t="s">
        <v>118</v>
      </c>
      <c r="I213" s="1" t="s">
        <v>45</v>
      </c>
      <c r="J213" s="1" t="s">
        <v>598</v>
      </c>
    </row>
    <row r="214" spans="1:10" hidden="1">
      <c r="A214" s="1" t="s">
        <v>116</v>
      </c>
      <c r="B214" s="1" t="s">
        <v>597</v>
      </c>
      <c r="C214" s="1" t="s">
        <v>45</v>
      </c>
      <c r="D214" s="1" t="s">
        <v>598</v>
      </c>
      <c r="E214" s="86" t="s">
        <v>349</v>
      </c>
      <c r="F214" s="1" t="s">
        <v>761</v>
      </c>
      <c r="G214" s="1">
        <v>1500634</v>
      </c>
      <c r="H214" s="1" t="s">
        <v>755</v>
      </c>
      <c r="I214" s="1" t="s">
        <v>45</v>
      </c>
      <c r="J214" s="1" t="s">
        <v>598</v>
      </c>
    </row>
    <row r="215" spans="1:10" hidden="1">
      <c r="A215" s="1" t="s">
        <v>116</v>
      </c>
      <c r="B215" s="1" t="s">
        <v>597</v>
      </c>
      <c r="C215" s="1" t="s">
        <v>45</v>
      </c>
      <c r="D215" s="1" t="s">
        <v>598</v>
      </c>
      <c r="E215" s="86" t="s">
        <v>356</v>
      </c>
      <c r="F215" s="1" t="s">
        <v>755</v>
      </c>
      <c r="G215" s="1">
        <v>1500632</v>
      </c>
      <c r="H215" s="1" t="s">
        <v>755</v>
      </c>
      <c r="I215" s="1" t="s">
        <v>45</v>
      </c>
      <c r="J215" s="1" t="s">
        <v>598</v>
      </c>
    </row>
    <row r="216" spans="1:10" hidden="1">
      <c r="A216" s="1" t="s">
        <v>110</v>
      </c>
      <c r="B216" s="1" t="s">
        <v>597</v>
      </c>
      <c r="C216" s="1" t="s">
        <v>45</v>
      </c>
      <c r="D216" s="1" t="s">
        <v>598</v>
      </c>
      <c r="E216" s="86" t="s">
        <v>311</v>
      </c>
      <c r="F216" s="1" t="s">
        <v>557</v>
      </c>
      <c r="G216" s="1">
        <v>1500628</v>
      </c>
      <c r="H216" s="1" t="s">
        <v>110</v>
      </c>
      <c r="I216" s="1" t="s">
        <v>45</v>
      </c>
      <c r="J216" s="1" t="s">
        <v>598</v>
      </c>
    </row>
    <row r="217" spans="1:10" hidden="1">
      <c r="A217" s="1" t="s">
        <v>110</v>
      </c>
      <c r="B217" s="1" t="s">
        <v>597</v>
      </c>
      <c r="C217" s="1" t="s">
        <v>45</v>
      </c>
      <c r="D217" s="1" t="s">
        <v>598</v>
      </c>
      <c r="E217" s="86" t="s">
        <v>443</v>
      </c>
      <c r="F217" s="1" t="s">
        <v>762</v>
      </c>
      <c r="G217" s="1">
        <v>1500626</v>
      </c>
      <c r="H217" s="1" t="s">
        <v>110</v>
      </c>
      <c r="I217" s="1" t="s">
        <v>45</v>
      </c>
      <c r="J217" s="1" t="s">
        <v>598</v>
      </c>
    </row>
    <row r="218" spans="1:10" hidden="1">
      <c r="A218" s="1" t="s">
        <v>110</v>
      </c>
      <c r="B218" s="1" t="s">
        <v>597</v>
      </c>
      <c r="C218" s="1" t="s">
        <v>45</v>
      </c>
      <c r="D218" s="1" t="s">
        <v>598</v>
      </c>
      <c r="E218" s="86" t="s">
        <v>527</v>
      </c>
      <c r="F218" s="1" t="s">
        <v>763</v>
      </c>
      <c r="G218" s="1">
        <v>1500624</v>
      </c>
      <c r="H218" s="1" t="s">
        <v>110</v>
      </c>
      <c r="I218" s="1" t="s">
        <v>45</v>
      </c>
      <c r="J218" s="1" t="s">
        <v>598</v>
      </c>
    </row>
    <row r="219" spans="1:10" hidden="1">
      <c r="A219" s="1" t="s">
        <v>118</v>
      </c>
      <c r="B219" s="1" t="s">
        <v>611</v>
      </c>
      <c r="C219" s="1" t="s">
        <v>45</v>
      </c>
      <c r="D219" s="1" t="s">
        <v>598</v>
      </c>
      <c r="E219" s="86" t="s">
        <v>365</v>
      </c>
      <c r="F219" s="1" t="s">
        <v>764</v>
      </c>
      <c r="G219" s="1">
        <v>1500622</v>
      </c>
      <c r="H219" s="1" t="s">
        <v>118</v>
      </c>
      <c r="I219" s="1" t="s">
        <v>45</v>
      </c>
      <c r="J219" s="1" t="s">
        <v>598</v>
      </c>
    </row>
    <row r="220" spans="1:10" hidden="1">
      <c r="A220" s="1" t="s">
        <v>110</v>
      </c>
      <c r="B220" s="1" t="s">
        <v>597</v>
      </c>
      <c r="C220" s="1" t="s">
        <v>45</v>
      </c>
      <c r="D220" s="1" t="s">
        <v>598</v>
      </c>
      <c r="E220" s="86" t="s">
        <v>246</v>
      </c>
      <c r="F220" s="1" t="s">
        <v>110</v>
      </c>
      <c r="G220" s="1">
        <v>1500620</v>
      </c>
      <c r="H220" s="1" t="s">
        <v>110</v>
      </c>
      <c r="I220" s="1" t="s">
        <v>45</v>
      </c>
      <c r="J220" s="1" t="s">
        <v>598</v>
      </c>
    </row>
    <row r="221" spans="1:10" hidden="1">
      <c r="A221" s="1" t="s">
        <v>110</v>
      </c>
      <c r="B221" s="1" t="s">
        <v>597</v>
      </c>
      <c r="C221" s="1" t="s">
        <v>45</v>
      </c>
      <c r="D221" s="1" t="s">
        <v>598</v>
      </c>
      <c r="E221" s="86" t="s">
        <v>237</v>
      </c>
      <c r="F221" s="1" t="s">
        <v>765</v>
      </c>
      <c r="G221" s="1">
        <v>1500618</v>
      </c>
      <c r="H221" s="1" t="s">
        <v>110</v>
      </c>
      <c r="I221" s="1" t="s">
        <v>45</v>
      </c>
      <c r="J221" s="1" t="s">
        <v>598</v>
      </c>
    </row>
    <row r="222" spans="1:10" hidden="1">
      <c r="A222" s="1" t="s">
        <v>110</v>
      </c>
      <c r="B222" s="1" t="s">
        <v>597</v>
      </c>
      <c r="C222" s="1" t="s">
        <v>45</v>
      </c>
      <c r="D222" s="1" t="s">
        <v>598</v>
      </c>
      <c r="E222" s="86" t="s">
        <v>467</v>
      </c>
      <c r="F222" s="1" t="s">
        <v>766</v>
      </c>
      <c r="G222" s="1">
        <v>1500616</v>
      </c>
      <c r="H222" s="1" t="s">
        <v>110</v>
      </c>
      <c r="I222" s="1" t="s">
        <v>45</v>
      </c>
      <c r="J222" s="1" t="s">
        <v>598</v>
      </c>
    </row>
    <row r="223" spans="1:10" hidden="1">
      <c r="A223" s="1" t="s">
        <v>117</v>
      </c>
      <c r="B223" s="1" t="s">
        <v>597</v>
      </c>
      <c r="C223" s="1" t="s">
        <v>45</v>
      </c>
      <c r="D223" s="1" t="s">
        <v>598</v>
      </c>
      <c r="E223" s="86" t="s">
        <v>409</v>
      </c>
      <c r="F223" s="1" t="s">
        <v>767</v>
      </c>
      <c r="G223" s="1">
        <v>1500522</v>
      </c>
      <c r="H223" s="1" t="s">
        <v>117</v>
      </c>
      <c r="I223" s="1" t="s">
        <v>45</v>
      </c>
      <c r="J223" s="1" t="s">
        <v>598</v>
      </c>
    </row>
    <row r="224" spans="1:10" hidden="1">
      <c r="A224" s="1" t="s">
        <v>111</v>
      </c>
      <c r="B224" s="1" t="s">
        <v>597</v>
      </c>
      <c r="C224" s="1" t="s">
        <v>45</v>
      </c>
      <c r="D224" s="1" t="s">
        <v>598</v>
      </c>
      <c r="E224" s="86" t="s">
        <v>526</v>
      </c>
      <c r="F224" s="1" t="s">
        <v>768</v>
      </c>
      <c r="G224" s="1">
        <v>1500520</v>
      </c>
      <c r="H224" s="1" t="s">
        <v>111</v>
      </c>
      <c r="I224" s="1" t="s">
        <v>45</v>
      </c>
      <c r="J224" s="1" t="s">
        <v>598</v>
      </c>
    </row>
    <row r="225" spans="1:10" hidden="1">
      <c r="A225" s="1" t="s">
        <v>117</v>
      </c>
      <c r="B225" s="1" t="s">
        <v>597</v>
      </c>
      <c r="C225" s="1" t="s">
        <v>45</v>
      </c>
      <c r="D225" s="1" t="s">
        <v>598</v>
      </c>
      <c r="E225" s="86" t="s">
        <v>273</v>
      </c>
      <c r="F225" s="1" t="s">
        <v>769</v>
      </c>
      <c r="G225" s="1">
        <v>1500518</v>
      </c>
      <c r="H225" s="1" t="s">
        <v>117</v>
      </c>
      <c r="I225" s="1" t="s">
        <v>45</v>
      </c>
      <c r="J225" s="1" t="s">
        <v>598</v>
      </c>
    </row>
    <row r="226" spans="1:10" hidden="1">
      <c r="A226" s="1" t="s">
        <v>117</v>
      </c>
      <c r="B226" s="1" t="s">
        <v>597</v>
      </c>
      <c r="C226" s="1" t="s">
        <v>45</v>
      </c>
      <c r="D226" s="1" t="s">
        <v>598</v>
      </c>
      <c r="E226" s="86" t="s">
        <v>454</v>
      </c>
      <c r="F226" s="1" t="s">
        <v>117</v>
      </c>
      <c r="G226" s="1">
        <v>1500514</v>
      </c>
      <c r="H226" s="1" t="s">
        <v>117</v>
      </c>
      <c r="I226" s="1" t="s">
        <v>45</v>
      </c>
      <c r="J226" s="1" t="s">
        <v>598</v>
      </c>
    </row>
    <row r="227" spans="1:10" hidden="1">
      <c r="A227" s="1" t="s">
        <v>111</v>
      </c>
      <c r="B227" s="1" t="s">
        <v>597</v>
      </c>
      <c r="C227" s="1" t="s">
        <v>45</v>
      </c>
      <c r="D227" s="1" t="s">
        <v>598</v>
      </c>
      <c r="E227" s="86" t="s">
        <v>254</v>
      </c>
      <c r="F227" s="1" t="s">
        <v>111</v>
      </c>
      <c r="G227" s="1">
        <v>1500508</v>
      </c>
      <c r="H227" s="1" t="s">
        <v>111</v>
      </c>
      <c r="I227" s="1" t="s">
        <v>45</v>
      </c>
      <c r="J227" s="1" t="s">
        <v>598</v>
      </c>
    </row>
    <row r="228" spans="1:10" hidden="1">
      <c r="A228" s="1" t="s">
        <v>109</v>
      </c>
      <c r="B228" s="1" t="s">
        <v>611</v>
      </c>
      <c r="C228" s="1" t="s">
        <v>45</v>
      </c>
      <c r="D228" s="1" t="s">
        <v>598</v>
      </c>
      <c r="E228" s="86" t="s">
        <v>376</v>
      </c>
      <c r="F228" s="1" t="s">
        <v>770</v>
      </c>
      <c r="G228" s="1">
        <v>1500504</v>
      </c>
      <c r="H228" s="1" t="s">
        <v>109</v>
      </c>
      <c r="I228" s="1" t="s">
        <v>45</v>
      </c>
      <c r="J228" s="1" t="s">
        <v>598</v>
      </c>
    </row>
    <row r="229" spans="1:10" hidden="1">
      <c r="A229" s="1" t="s">
        <v>119</v>
      </c>
      <c r="B229" s="1" t="s">
        <v>597</v>
      </c>
      <c r="C229" s="1" t="s">
        <v>45</v>
      </c>
      <c r="D229" s="1" t="s">
        <v>598</v>
      </c>
      <c r="E229" s="86" t="s">
        <v>367</v>
      </c>
      <c r="F229" s="1" t="s">
        <v>119</v>
      </c>
      <c r="G229" s="1">
        <v>1500500</v>
      </c>
      <c r="H229" s="1" t="s">
        <v>120</v>
      </c>
      <c r="I229" s="1" t="s">
        <v>45</v>
      </c>
      <c r="J229" s="1" t="s">
        <v>598</v>
      </c>
    </row>
    <row r="230" spans="1:10" hidden="1">
      <c r="A230" s="1" t="s">
        <v>113</v>
      </c>
      <c r="B230" s="1" t="s">
        <v>611</v>
      </c>
      <c r="C230" s="1" t="s">
        <v>45</v>
      </c>
      <c r="D230" s="1" t="s">
        <v>598</v>
      </c>
      <c r="E230" s="86" t="s">
        <v>474</v>
      </c>
      <c r="F230" s="1" t="s">
        <v>771</v>
      </c>
      <c r="G230" s="1">
        <v>1500498</v>
      </c>
      <c r="H230" s="1" t="s">
        <v>113</v>
      </c>
      <c r="I230" s="1" t="s">
        <v>45</v>
      </c>
      <c r="J230" s="1" t="s">
        <v>598</v>
      </c>
    </row>
    <row r="231" spans="1:10" hidden="1">
      <c r="A231" s="1" t="s">
        <v>113</v>
      </c>
      <c r="B231" s="1" t="s">
        <v>611</v>
      </c>
      <c r="C231" s="1" t="s">
        <v>45</v>
      </c>
      <c r="D231" s="1" t="s">
        <v>598</v>
      </c>
      <c r="E231" s="86" t="s">
        <v>315</v>
      </c>
      <c r="F231" s="1" t="s">
        <v>772</v>
      </c>
      <c r="G231" s="1">
        <v>1500494</v>
      </c>
      <c r="H231" s="1" t="s">
        <v>113</v>
      </c>
      <c r="I231" s="1" t="s">
        <v>45</v>
      </c>
      <c r="J231" s="1" t="s">
        <v>598</v>
      </c>
    </row>
    <row r="232" spans="1:10" hidden="1">
      <c r="A232" s="1" t="s">
        <v>120</v>
      </c>
      <c r="B232" s="1" t="s">
        <v>597</v>
      </c>
      <c r="C232" s="1" t="s">
        <v>45</v>
      </c>
      <c r="D232" s="1" t="s">
        <v>598</v>
      </c>
      <c r="E232" s="86" t="s">
        <v>465</v>
      </c>
      <c r="F232" s="1" t="s">
        <v>773</v>
      </c>
      <c r="G232" s="1">
        <v>1500492</v>
      </c>
      <c r="H232" s="1" t="s">
        <v>120</v>
      </c>
      <c r="I232" s="1" t="s">
        <v>45</v>
      </c>
      <c r="J232" s="1" t="s">
        <v>598</v>
      </c>
    </row>
    <row r="233" spans="1:10" hidden="1">
      <c r="A233" s="1" t="s">
        <v>109</v>
      </c>
      <c r="B233" s="1" t="s">
        <v>611</v>
      </c>
      <c r="C233" s="1" t="s">
        <v>45</v>
      </c>
      <c r="D233" s="1" t="s">
        <v>598</v>
      </c>
      <c r="E233" s="86" t="s">
        <v>359</v>
      </c>
      <c r="F233" s="1" t="s">
        <v>774</v>
      </c>
      <c r="G233" s="1">
        <v>1500490</v>
      </c>
      <c r="H233" s="1" t="s">
        <v>109</v>
      </c>
      <c r="I233" s="1" t="s">
        <v>45</v>
      </c>
      <c r="J233" s="1" t="s">
        <v>598</v>
      </c>
    </row>
    <row r="234" spans="1:10" hidden="1">
      <c r="A234" s="1" t="s">
        <v>120</v>
      </c>
      <c r="B234" s="1" t="s">
        <v>597</v>
      </c>
      <c r="C234" s="1" t="s">
        <v>45</v>
      </c>
      <c r="D234" s="1" t="s">
        <v>598</v>
      </c>
      <c r="E234" s="86" t="s">
        <v>310</v>
      </c>
      <c r="F234" s="1" t="s">
        <v>120</v>
      </c>
      <c r="G234" s="1">
        <v>1500488</v>
      </c>
      <c r="H234" s="1" t="s">
        <v>120</v>
      </c>
      <c r="I234" s="1" t="s">
        <v>45</v>
      </c>
      <c r="J234" s="1" t="s">
        <v>598</v>
      </c>
    </row>
    <row r="235" spans="1:10" hidden="1">
      <c r="A235" s="1" t="s">
        <v>109</v>
      </c>
      <c r="B235" s="1" t="s">
        <v>611</v>
      </c>
      <c r="C235" s="1" t="s">
        <v>45</v>
      </c>
      <c r="D235" s="1" t="s">
        <v>598</v>
      </c>
      <c r="E235" s="86" t="s">
        <v>318</v>
      </c>
      <c r="F235" s="1" t="s">
        <v>318</v>
      </c>
      <c r="G235" s="1">
        <v>1500486</v>
      </c>
      <c r="H235" s="1" t="s">
        <v>109</v>
      </c>
      <c r="I235" s="1" t="s">
        <v>45</v>
      </c>
      <c r="J235" s="1" t="s">
        <v>598</v>
      </c>
    </row>
    <row r="236" spans="1:10" hidden="1">
      <c r="A236" s="1" t="s">
        <v>109</v>
      </c>
      <c r="B236" s="1" t="s">
        <v>611</v>
      </c>
      <c r="C236" s="1" t="s">
        <v>45</v>
      </c>
      <c r="D236" s="1" t="s">
        <v>598</v>
      </c>
      <c r="E236" s="86" t="s">
        <v>300</v>
      </c>
      <c r="F236" s="1" t="s">
        <v>775</v>
      </c>
      <c r="G236" s="1">
        <v>1500484</v>
      </c>
      <c r="H236" s="1" t="s">
        <v>109</v>
      </c>
      <c r="I236" s="1" t="s">
        <v>45</v>
      </c>
      <c r="J236" s="1" t="s">
        <v>598</v>
      </c>
    </row>
    <row r="237" spans="1:10" hidden="1">
      <c r="A237" s="1" t="s">
        <v>113</v>
      </c>
      <c r="B237" s="1" t="s">
        <v>611</v>
      </c>
      <c r="C237" s="1" t="s">
        <v>45</v>
      </c>
      <c r="D237" s="1" t="s">
        <v>598</v>
      </c>
      <c r="E237" s="86" t="s">
        <v>406</v>
      </c>
      <c r="F237" s="1" t="s">
        <v>113</v>
      </c>
      <c r="G237" s="1">
        <v>1500482</v>
      </c>
      <c r="H237" s="1" t="s">
        <v>113</v>
      </c>
      <c r="I237" s="1" t="s">
        <v>45</v>
      </c>
      <c r="J237" s="1" t="s">
        <v>598</v>
      </c>
    </row>
    <row r="238" spans="1:10" hidden="1">
      <c r="A238" s="1" t="s">
        <v>109</v>
      </c>
      <c r="B238" s="1" t="s">
        <v>611</v>
      </c>
      <c r="C238" s="1" t="s">
        <v>45</v>
      </c>
      <c r="D238" s="1" t="s">
        <v>598</v>
      </c>
      <c r="E238" s="86" t="s">
        <v>411</v>
      </c>
      <c r="F238" s="1" t="s">
        <v>776</v>
      </c>
      <c r="G238" s="1">
        <v>1500480</v>
      </c>
      <c r="H238" s="1" t="s">
        <v>109</v>
      </c>
      <c r="I238" s="1" t="s">
        <v>45</v>
      </c>
      <c r="J238" s="1" t="s">
        <v>598</v>
      </c>
    </row>
    <row r="239" spans="1:10" hidden="1">
      <c r="A239" s="1" t="s">
        <v>84</v>
      </c>
      <c r="B239" s="1" t="s">
        <v>611</v>
      </c>
      <c r="C239" s="1" t="s">
        <v>34</v>
      </c>
      <c r="D239" s="1" t="s">
        <v>598</v>
      </c>
      <c r="E239" s="86" t="s">
        <v>524</v>
      </c>
      <c r="F239" s="1" t="s">
        <v>777</v>
      </c>
      <c r="G239" s="1">
        <v>1500450</v>
      </c>
      <c r="H239" s="1" t="s">
        <v>84</v>
      </c>
      <c r="I239" s="1" t="s">
        <v>34</v>
      </c>
      <c r="J239" s="1" t="s">
        <v>598</v>
      </c>
    </row>
    <row r="240" spans="1:10" hidden="1">
      <c r="A240" s="1" t="s">
        <v>84</v>
      </c>
      <c r="B240" s="1" t="s">
        <v>611</v>
      </c>
      <c r="C240" s="1" t="s">
        <v>34</v>
      </c>
      <c r="D240" s="1" t="s">
        <v>598</v>
      </c>
      <c r="E240" s="86" t="s">
        <v>240</v>
      </c>
      <c r="F240" s="1" t="s">
        <v>84</v>
      </c>
      <c r="G240" s="1">
        <v>1500448</v>
      </c>
      <c r="H240" s="1" t="s">
        <v>84</v>
      </c>
      <c r="I240" s="1" t="s">
        <v>34</v>
      </c>
      <c r="J240" s="1" t="s">
        <v>598</v>
      </c>
    </row>
    <row r="241" spans="1:10" hidden="1">
      <c r="A241" s="1" t="s">
        <v>85</v>
      </c>
      <c r="B241" s="1" t="s">
        <v>597</v>
      </c>
      <c r="C241" s="1" t="s">
        <v>34</v>
      </c>
      <c r="D241" s="1" t="s">
        <v>598</v>
      </c>
      <c r="E241" s="86" t="s">
        <v>278</v>
      </c>
      <c r="F241" s="1" t="s">
        <v>85</v>
      </c>
      <c r="G241" s="1">
        <v>1500444</v>
      </c>
      <c r="H241" s="1" t="s">
        <v>85</v>
      </c>
      <c r="I241" s="1" t="s">
        <v>34</v>
      </c>
      <c r="J241" s="1" t="s">
        <v>598</v>
      </c>
    </row>
    <row r="242" spans="1:10" hidden="1">
      <c r="A242" s="1" t="s">
        <v>85</v>
      </c>
      <c r="B242" s="1" t="s">
        <v>597</v>
      </c>
      <c r="C242" s="1" t="s">
        <v>34</v>
      </c>
      <c r="D242" s="1" t="s">
        <v>598</v>
      </c>
      <c r="E242" s="86" t="s">
        <v>355</v>
      </c>
      <c r="F242" s="1" t="s">
        <v>778</v>
      </c>
      <c r="G242" s="1">
        <v>1500442</v>
      </c>
      <c r="H242" s="1" t="s">
        <v>85</v>
      </c>
      <c r="I242" s="1" t="s">
        <v>34</v>
      </c>
      <c r="J242" s="1" t="s">
        <v>598</v>
      </c>
    </row>
    <row r="243" spans="1:10" hidden="1">
      <c r="A243" s="1" t="s">
        <v>85</v>
      </c>
      <c r="B243" s="1" t="s">
        <v>597</v>
      </c>
      <c r="C243" s="1" t="s">
        <v>34</v>
      </c>
      <c r="D243" s="1" t="s">
        <v>598</v>
      </c>
      <c r="E243" s="86" t="s">
        <v>458</v>
      </c>
      <c r="F243" s="1" t="s">
        <v>779</v>
      </c>
      <c r="G243" s="1">
        <v>1500440</v>
      </c>
      <c r="H243" s="1" t="s">
        <v>85</v>
      </c>
      <c r="I243" s="1" t="s">
        <v>34</v>
      </c>
      <c r="J243" s="1" t="s">
        <v>598</v>
      </c>
    </row>
    <row r="244" spans="1:10" hidden="1">
      <c r="A244" s="1" t="s">
        <v>79</v>
      </c>
      <c r="B244" s="1" t="s">
        <v>611</v>
      </c>
      <c r="C244" s="1" t="s">
        <v>34</v>
      </c>
      <c r="D244" s="1" t="s">
        <v>598</v>
      </c>
      <c r="E244" s="86" t="s">
        <v>459</v>
      </c>
      <c r="F244" s="1" t="s">
        <v>79</v>
      </c>
      <c r="G244" s="1">
        <v>1500436</v>
      </c>
      <c r="H244" s="1" t="s">
        <v>79</v>
      </c>
      <c r="I244" s="1" t="s">
        <v>34</v>
      </c>
      <c r="J244" s="1" t="s">
        <v>598</v>
      </c>
    </row>
    <row r="245" spans="1:10" hidden="1">
      <c r="A245" s="1" t="s">
        <v>84</v>
      </c>
      <c r="B245" s="1" t="s">
        <v>611</v>
      </c>
      <c r="C245" s="1" t="s">
        <v>34</v>
      </c>
      <c r="D245" s="1" t="s">
        <v>598</v>
      </c>
      <c r="E245" s="86" t="s">
        <v>250</v>
      </c>
      <c r="F245" s="1" t="s">
        <v>780</v>
      </c>
      <c r="G245" s="1">
        <v>1500434</v>
      </c>
      <c r="H245" s="1" t="s">
        <v>84</v>
      </c>
      <c r="I245" s="1" t="s">
        <v>34</v>
      </c>
      <c r="J245" s="1" t="s">
        <v>598</v>
      </c>
    </row>
    <row r="246" spans="1:10" hidden="1">
      <c r="A246" s="1" t="s">
        <v>80</v>
      </c>
      <c r="B246" s="1" t="s">
        <v>597</v>
      </c>
      <c r="C246" s="1" t="s">
        <v>34</v>
      </c>
      <c r="D246" s="1" t="s">
        <v>598</v>
      </c>
      <c r="E246" s="86" t="s">
        <v>371</v>
      </c>
      <c r="F246" s="1" t="s">
        <v>781</v>
      </c>
      <c r="G246" s="1">
        <v>1500432</v>
      </c>
      <c r="H246" s="1" t="s">
        <v>85</v>
      </c>
      <c r="I246" s="1" t="s">
        <v>34</v>
      </c>
      <c r="J246" s="1" t="s">
        <v>598</v>
      </c>
    </row>
    <row r="247" spans="1:10" hidden="1">
      <c r="A247" s="1" t="s">
        <v>82</v>
      </c>
      <c r="B247" s="1" t="s">
        <v>597</v>
      </c>
      <c r="C247" s="1" t="s">
        <v>34</v>
      </c>
      <c r="D247" s="1" t="s">
        <v>598</v>
      </c>
      <c r="E247" s="86" t="s">
        <v>522</v>
      </c>
      <c r="F247" s="1" t="s">
        <v>782</v>
      </c>
      <c r="G247" s="1">
        <v>1500430</v>
      </c>
      <c r="H247" s="1" t="s">
        <v>82</v>
      </c>
      <c r="I247" s="1" t="s">
        <v>34</v>
      </c>
      <c r="J247" s="1" t="s">
        <v>598</v>
      </c>
    </row>
    <row r="248" spans="1:10" hidden="1">
      <c r="A248" s="1" t="s">
        <v>79</v>
      </c>
      <c r="B248" s="1" t="s">
        <v>611</v>
      </c>
      <c r="C248" s="1" t="s">
        <v>34</v>
      </c>
      <c r="D248" s="1" t="s">
        <v>598</v>
      </c>
      <c r="E248" s="86" t="s">
        <v>281</v>
      </c>
      <c r="F248" s="1" t="s">
        <v>585</v>
      </c>
      <c r="G248" s="1">
        <v>1500428</v>
      </c>
      <c r="H248" s="1" t="s">
        <v>79</v>
      </c>
      <c r="I248" s="1" t="s">
        <v>34</v>
      </c>
      <c r="J248" s="1" t="s">
        <v>598</v>
      </c>
    </row>
    <row r="249" spans="1:10" hidden="1">
      <c r="A249" s="1" t="s">
        <v>80</v>
      </c>
      <c r="B249" s="1" t="s">
        <v>597</v>
      </c>
      <c r="C249" s="1" t="s">
        <v>34</v>
      </c>
      <c r="D249" s="1" t="s">
        <v>598</v>
      </c>
      <c r="E249" s="86" t="s">
        <v>330</v>
      </c>
      <c r="F249" s="1" t="s">
        <v>783</v>
      </c>
      <c r="G249" s="1">
        <v>1500426</v>
      </c>
      <c r="H249" s="1" t="s">
        <v>85</v>
      </c>
      <c r="I249" s="1" t="s">
        <v>34</v>
      </c>
      <c r="J249" s="1" t="s">
        <v>598</v>
      </c>
    </row>
    <row r="250" spans="1:10" hidden="1">
      <c r="A250" s="1" t="s">
        <v>84</v>
      </c>
      <c r="B250" s="1" t="s">
        <v>611</v>
      </c>
      <c r="C250" s="1" t="s">
        <v>34</v>
      </c>
      <c r="D250" s="1" t="s">
        <v>598</v>
      </c>
      <c r="E250" s="86" t="s">
        <v>320</v>
      </c>
      <c r="F250" s="1" t="s">
        <v>784</v>
      </c>
      <c r="G250" s="1">
        <v>1500424</v>
      </c>
      <c r="H250" s="1" t="s">
        <v>84</v>
      </c>
      <c r="I250" s="1" t="s">
        <v>34</v>
      </c>
      <c r="J250" s="1" t="s">
        <v>598</v>
      </c>
    </row>
    <row r="251" spans="1:10" hidden="1">
      <c r="A251" s="1" t="s">
        <v>84</v>
      </c>
      <c r="B251" s="1" t="s">
        <v>611</v>
      </c>
      <c r="C251" s="1" t="s">
        <v>34</v>
      </c>
      <c r="D251" s="1" t="s">
        <v>598</v>
      </c>
      <c r="E251" s="86" t="s">
        <v>408</v>
      </c>
      <c r="F251" s="1" t="s">
        <v>785</v>
      </c>
      <c r="G251" s="1">
        <v>1500422</v>
      </c>
      <c r="H251" s="1" t="s">
        <v>84</v>
      </c>
      <c r="I251" s="1" t="s">
        <v>34</v>
      </c>
      <c r="J251" s="1" t="s">
        <v>598</v>
      </c>
    </row>
    <row r="252" spans="1:10" hidden="1">
      <c r="A252" s="1" t="s">
        <v>82</v>
      </c>
      <c r="B252" s="1" t="s">
        <v>597</v>
      </c>
      <c r="C252" s="1" t="s">
        <v>34</v>
      </c>
      <c r="D252" s="1" t="s">
        <v>598</v>
      </c>
      <c r="E252" s="86" t="s">
        <v>398</v>
      </c>
      <c r="F252" s="1" t="s">
        <v>786</v>
      </c>
      <c r="G252" s="1">
        <v>1500420</v>
      </c>
      <c r="H252" s="1" t="s">
        <v>82</v>
      </c>
      <c r="I252" s="1" t="s">
        <v>34</v>
      </c>
      <c r="J252" s="1" t="s">
        <v>598</v>
      </c>
    </row>
    <row r="253" spans="1:10" hidden="1">
      <c r="A253" s="1" t="s">
        <v>79</v>
      </c>
      <c r="B253" s="1" t="s">
        <v>611</v>
      </c>
      <c r="C253" s="1" t="s">
        <v>34</v>
      </c>
      <c r="D253" s="1" t="s">
        <v>598</v>
      </c>
      <c r="E253" s="86" t="s">
        <v>523</v>
      </c>
      <c r="F253" s="1" t="s">
        <v>787</v>
      </c>
      <c r="G253" s="1">
        <v>1500418</v>
      </c>
      <c r="H253" s="1" t="s">
        <v>79</v>
      </c>
      <c r="I253" s="1" t="s">
        <v>34</v>
      </c>
      <c r="J253" s="1" t="s">
        <v>598</v>
      </c>
    </row>
    <row r="254" spans="1:10" hidden="1">
      <c r="A254" s="1" t="s">
        <v>82</v>
      </c>
      <c r="B254" s="1" t="s">
        <v>597</v>
      </c>
      <c r="C254" s="1" t="s">
        <v>34</v>
      </c>
      <c r="D254" s="1" t="s">
        <v>598</v>
      </c>
      <c r="E254" s="86" t="s">
        <v>263</v>
      </c>
      <c r="F254" s="1" t="s">
        <v>547</v>
      </c>
      <c r="G254" s="1">
        <v>1500416</v>
      </c>
      <c r="H254" s="1" t="s">
        <v>82</v>
      </c>
      <c r="I254" s="1" t="s">
        <v>34</v>
      </c>
      <c r="J254" s="1" t="s">
        <v>598</v>
      </c>
    </row>
    <row r="255" spans="1:10" hidden="1">
      <c r="A255" s="1" t="s">
        <v>81</v>
      </c>
      <c r="B255" s="1" t="s">
        <v>611</v>
      </c>
      <c r="C255" s="1" t="s">
        <v>34</v>
      </c>
      <c r="D255" s="1" t="s">
        <v>598</v>
      </c>
      <c r="E255" s="86" t="s">
        <v>394</v>
      </c>
      <c r="F255" s="1" t="s">
        <v>788</v>
      </c>
      <c r="G255" s="1">
        <v>3450003</v>
      </c>
      <c r="H255" s="1" t="s">
        <v>81</v>
      </c>
      <c r="I255" s="1" t="s">
        <v>34</v>
      </c>
      <c r="J255" s="1" t="s">
        <v>598</v>
      </c>
    </row>
    <row r="256" spans="1:10" hidden="1">
      <c r="A256" s="1" t="s">
        <v>83</v>
      </c>
      <c r="B256" s="1" t="s">
        <v>611</v>
      </c>
      <c r="C256" s="1" t="s">
        <v>34</v>
      </c>
      <c r="D256" s="1" t="s">
        <v>598</v>
      </c>
      <c r="E256" s="86" t="s">
        <v>231</v>
      </c>
      <c r="F256" s="1" t="s">
        <v>789</v>
      </c>
      <c r="G256" s="1">
        <v>1500474</v>
      </c>
      <c r="H256" s="1" t="s">
        <v>83</v>
      </c>
      <c r="I256" s="1" t="s">
        <v>34</v>
      </c>
      <c r="J256" s="1" t="s">
        <v>598</v>
      </c>
    </row>
    <row r="257" spans="1:10" hidden="1">
      <c r="A257" s="1" t="s">
        <v>83</v>
      </c>
      <c r="B257" s="1" t="s">
        <v>611</v>
      </c>
      <c r="C257" s="1" t="s">
        <v>34</v>
      </c>
      <c r="D257" s="1" t="s">
        <v>598</v>
      </c>
      <c r="E257" s="86" t="s">
        <v>377</v>
      </c>
      <c r="F257" s="1" t="s">
        <v>790</v>
      </c>
      <c r="G257" s="1">
        <v>1500472</v>
      </c>
      <c r="H257" s="1" t="s">
        <v>83</v>
      </c>
      <c r="I257" s="1" t="s">
        <v>34</v>
      </c>
      <c r="J257" s="1" t="s">
        <v>598</v>
      </c>
    </row>
    <row r="258" spans="1:10" hidden="1">
      <c r="A258" s="1" t="s">
        <v>86</v>
      </c>
      <c r="B258" s="1" t="s">
        <v>611</v>
      </c>
      <c r="C258" s="1" t="s">
        <v>34</v>
      </c>
      <c r="D258" s="1" t="s">
        <v>598</v>
      </c>
      <c r="E258" s="86" t="s">
        <v>298</v>
      </c>
      <c r="F258" s="1" t="s">
        <v>575</v>
      </c>
      <c r="G258" s="1">
        <v>1500470</v>
      </c>
      <c r="H258" s="1" t="s">
        <v>86</v>
      </c>
      <c r="I258" s="1" t="s">
        <v>34</v>
      </c>
      <c r="J258" s="1" t="s">
        <v>598</v>
      </c>
    </row>
    <row r="259" spans="1:10" hidden="1">
      <c r="A259" s="1" t="s">
        <v>83</v>
      </c>
      <c r="B259" s="1" t="s">
        <v>611</v>
      </c>
      <c r="C259" s="1" t="s">
        <v>34</v>
      </c>
      <c r="D259" s="1" t="s">
        <v>598</v>
      </c>
      <c r="E259" s="86" t="s">
        <v>390</v>
      </c>
      <c r="F259" s="1" t="s">
        <v>83</v>
      </c>
      <c r="G259" s="1">
        <v>1500468</v>
      </c>
      <c r="H259" s="1" t="s">
        <v>83</v>
      </c>
      <c r="I259" s="1" t="s">
        <v>34</v>
      </c>
      <c r="J259" s="1" t="s">
        <v>598</v>
      </c>
    </row>
    <row r="260" spans="1:10" hidden="1">
      <c r="A260" s="1" t="s">
        <v>86</v>
      </c>
      <c r="B260" s="1" t="s">
        <v>611</v>
      </c>
      <c r="C260" s="1" t="s">
        <v>34</v>
      </c>
      <c r="D260" s="1" t="s">
        <v>598</v>
      </c>
      <c r="E260" s="86" t="s">
        <v>414</v>
      </c>
      <c r="F260" s="1" t="s">
        <v>791</v>
      </c>
      <c r="G260" s="1">
        <v>1500456</v>
      </c>
      <c r="H260" s="1" t="s">
        <v>86</v>
      </c>
      <c r="I260" s="1" t="s">
        <v>34</v>
      </c>
      <c r="J260" s="1" t="s">
        <v>598</v>
      </c>
    </row>
    <row r="261" spans="1:10" hidden="1">
      <c r="A261" s="1" t="s">
        <v>81</v>
      </c>
      <c r="B261" s="1" t="s">
        <v>611</v>
      </c>
      <c r="C261" s="1" t="s">
        <v>34</v>
      </c>
      <c r="D261" s="1" t="s">
        <v>598</v>
      </c>
      <c r="E261" s="86" t="s">
        <v>348</v>
      </c>
      <c r="F261" s="1" t="s">
        <v>792</v>
      </c>
      <c r="G261" s="1">
        <v>1500464</v>
      </c>
      <c r="H261" s="1" t="s">
        <v>81</v>
      </c>
      <c r="I261" s="1" t="s">
        <v>34</v>
      </c>
      <c r="J261" s="1" t="s">
        <v>598</v>
      </c>
    </row>
    <row r="262" spans="1:10" hidden="1">
      <c r="A262" s="1" t="s">
        <v>83</v>
      </c>
      <c r="B262" s="1" t="s">
        <v>611</v>
      </c>
      <c r="C262" s="1" t="s">
        <v>34</v>
      </c>
      <c r="D262" s="1" t="s">
        <v>598</v>
      </c>
      <c r="E262" s="86" t="s">
        <v>316</v>
      </c>
      <c r="F262" s="1" t="s">
        <v>793</v>
      </c>
      <c r="G262" s="1">
        <v>1500462</v>
      </c>
      <c r="H262" s="1" t="s">
        <v>83</v>
      </c>
      <c r="I262" s="1" t="s">
        <v>34</v>
      </c>
      <c r="J262" s="1" t="s">
        <v>598</v>
      </c>
    </row>
    <row r="263" spans="1:10" hidden="1">
      <c r="A263" s="1" t="s">
        <v>81</v>
      </c>
      <c r="B263" s="1" t="s">
        <v>611</v>
      </c>
      <c r="C263" s="1" t="s">
        <v>34</v>
      </c>
      <c r="D263" s="1" t="s">
        <v>598</v>
      </c>
      <c r="E263" s="86" t="s">
        <v>415</v>
      </c>
      <c r="F263" s="1" t="s">
        <v>579</v>
      </c>
      <c r="G263" s="1">
        <v>1500460</v>
      </c>
      <c r="H263" s="1" t="s">
        <v>81</v>
      </c>
      <c r="I263" s="1" t="s">
        <v>34</v>
      </c>
      <c r="J263" s="1" t="s">
        <v>598</v>
      </c>
    </row>
    <row r="264" spans="1:10" hidden="1">
      <c r="A264" s="1" t="s">
        <v>86</v>
      </c>
      <c r="B264" s="1" t="s">
        <v>611</v>
      </c>
      <c r="C264" s="1" t="s">
        <v>34</v>
      </c>
      <c r="D264" s="1" t="s">
        <v>598</v>
      </c>
      <c r="E264" s="86" t="s">
        <v>271</v>
      </c>
      <c r="F264" s="1" t="s">
        <v>86</v>
      </c>
      <c r="G264" s="1">
        <v>1500458</v>
      </c>
      <c r="H264" s="1" t="s">
        <v>86</v>
      </c>
      <c r="I264" s="1" t="s">
        <v>34</v>
      </c>
      <c r="J264" s="1" t="s">
        <v>598</v>
      </c>
    </row>
    <row r="265" spans="1:10" hidden="1">
      <c r="A265" s="1" t="s">
        <v>81</v>
      </c>
      <c r="B265" s="1" t="s">
        <v>611</v>
      </c>
      <c r="C265" s="1" t="s">
        <v>34</v>
      </c>
      <c r="D265" s="1" t="s">
        <v>598</v>
      </c>
      <c r="E265" s="86" t="s">
        <v>314</v>
      </c>
      <c r="F265" s="1" t="s">
        <v>81</v>
      </c>
      <c r="G265" s="1">
        <v>1500466</v>
      </c>
      <c r="H265" s="1" t="s">
        <v>81</v>
      </c>
      <c r="I265" s="1" t="s">
        <v>34</v>
      </c>
      <c r="J265" s="1" t="s">
        <v>598</v>
      </c>
    </row>
    <row r="266" spans="1:10" hidden="1">
      <c r="A266" s="1" t="s">
        <v>114</v>
      </c>
      <c r="B266" s="1" t="s">
        <v>611</v>
      </c>
      <c r="C266" s="1" t="s">
        <v>45</v>
      </c>
      <c r="D266" s="1" t="s">
        <v>598</v>
      </c>
      <c r="E266" s="86" t="s">
        <v>525</v>
      </c>
      <c r="F266" s="1" t="s">
        <v>525</v>
      </c>
      <c r="G266" s="1">
        <v>1500496</v>
      </c>
      <c r="H266" s="1" t="s">
        <v>114</v>
      </c>
      <c r="I266" s="1" t="s">
        <v>45</v>
      </c>
      <c r="J266" s="1" t="s">
        <v>598</v>
      </c>
    </row>
    <row r="267" spans="1:10" hidden="1">
      <c r="A267" s="1" t="s">
        <v>111</v>
      </c>
      <c r="B267" s="1" t="s">
        <v>597</v>
      </c>
      <c r="C267" s="1" t="s">
        <v>45</v>
      </c>
      <c r="D267" s="1" t="s">
        <v>598</v>
      </c>
      <c r="E267" s="86" t="s">
        <v>337</v>
      </c>
      <c r="F267" s="1" t="s">
        <v>572</v>
      </c>
      <c r="G267" s="1">
        <v>1500510</v>
      </c>
      <c r="H267" s="1" t="s">
        <v>111</v>
      </c>
      <c r="I267" s="1" t="s">
        <v>45</v>
      </c>
      <c r="J267" s="1" t="s">
        <v>598</v>
      </c>
    </row>
    <row r="268" spans="1:10" hidden="1">
      <c r="A268" s="1" t="s">
        <v>114</v>
      </c>
      <c r="B268" s="1" t="s">
        <v>611</v>
      </c>
      <c r="C268" s="1" t="s">
        <v>45</v>
      </c>
      <c r="D268" s="1" t="s">
        <v>598</v>
      </c>
      <c r="E268" s="86" t="s">
        <v>357</v>
      </c>
      <c r="F268" s="1" t="s">
        <v>794</v>
      </c>
      <c r="G268" s="1">
        <v>1500512</v>
      </c>
      <c r="H268" s="1" t="s">
        <v>114</v>
      </c>
      <c r="I268" s="1" t="s">
        <v>45</v>
      </c>
      <c r="J268" s="1" t="s">
        <v>598</v>
      </c>
    </row>
    <row r="269" spans="1:10" hidden="1">
      <c r="A269" s="1" t="s">
        <v>113</v>
      </c>
      <c r="B269" s="1" t="s">
        <v>611</v>
      </c>
      <c r="C269" s="1" t="s">
        <v>45</v>
      </c>
      <c r="D269" s="1" t="s">
        <v>598</v>
      </c>
      <c r="E269" s="86" t="s">
        <v>402</v>
      </c>
      <c r="F269" s="1" t="s">
        <v>402</v>
      </c>
      <c r="G269" s="1">
        <v>1500502</v>
      </c>
      <c r="H269" s="1" t="s">
        <v>113</v>
      </c>
      <c r="I269" s="1" t="s">
        <v>45</v>
      </c>
      <c r="J269" s="1" t="s">
        <v>598</v>
      </c>
    </row>
    <row r="270" spans="1:10" hidden="1">
      <c r="A270" s="1" t="s">
        <v>114</v>
      </c>
      <c r="B270" s="1" t="s">
        <v>611</v>
      </c>
      <c r="C270" s="1" t="s">
        <v>45</v>
      </c>
      <c r="D270" s="1" t="s">
        <v>598</v>
      </c>
      <c r="E270" s="86" t="s">
        <v>387</v>
      </c>
      <c r="F270" s="1" t="s">
        <v>571</v>
      </c>
      <c r="G270" s="1">
        <v>1500516</v>
      </c>
      <c r="H270" s="1" t="s">
        <v>114</v>
      </c>
      <c r="I270" s="1" t="s">
        <v>45</v>
      </c>
      <c r="J270" s="1" t="s">
        <v>598</v>
      </c>
    </row>
  </sheetData>
  <autoFilter ref="A1:J270" xr:uid="{5AD57218-0C7E-408F-95F6-6D51D201E605}">
    <filterColumn colId="2">
      <filters>
        <filter val="JATIM TIMU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MTD</vt:lpstr>
      <vt:lpstr>HARIAN</vt:lpstr>
      <vt:lpstr>Sheet1</vt:lpstr>
      <vt:lpstr>LAPORAN</vt:lpstr>
      <vt:lpstr>Sheet4</vt:lpstr>
      <vt:lpstr>LOOKUP  telda</vt:lpstr>
      <vt:lpstr>COPY DATA XPRO</vt:lpstr>
      <vt:lpstr>Sheet3</vt:lpstr>
      <vt:lpstr>DATA DETAIL</vt:lpstr>
      <vt:lpstr>Sheet2</vt:lpstr>
      <vt:lpstr>Sheet5</vt:lpstr>
    </vt:vector>
  </TitlesOfParts>
  <Company>Telkom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990061</dc:creator>
  <cp:lastModifiedBy>AHMAD DEDI ARIANSYAH</cp:lastModifiedBy>
  <dcterms:created xsi:type="dcterms:W3CDTF">2024-08-30T01:50:00Z</dcterms:created>
  <dcterms:modified xsi:type="dcterms:W3CDTF">2026-10-16T03:58:01Z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C8AFC484198940E89A7452246BA079CD_12</vt:lpwstr>
  </property>
  <property fmtid="{D5CDD505-2E9C-101B-9397-08002B2CF9AE}" pid="3" name="KSOProductBuildVer">
    <vt:lpwstr>2057-12.2.0.21931</vt:lpwstr>
  </property>
</Properties>
</file>